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026"/>
  <workbookPr codeName="ThisWorkbook"/>
  <mc:AlternateContent xmlns:mc="http://schemas.openxmlformats.org/markup-compatibility/2006">
    <mc:Choice Requires="x15">
      <x15ac:absPath xmlns:x15ac="http://schemas.microsoft.com/office/spreadsheetml/2010/11/ac" url="D:\work\昆山惠乐\"/>
    </mc:Choice>
  </mc:AlternateContent>
  <xr:revisionPtr revIDLastSave="0" documentId="13_ncr:1_{D175B95F-066E-4E93-963C-A5625E42EF91}" xr6:coauthVersionLast="45" xr6:coauthVersionMax="45" xr10:uidLastSave="{00000000-0000-0000-0000-000000000000}"/>
  <bookViews>
    <workbookView xWindow="-120" yWindow="-120" windowWidth="20730" windowHeight="11160" tabRatio="889" firstSheet="15" activeTab="16" xr2:uid="{00000000-000D-0000-FFFF-FFFF00000000}"/>
  </bookViews>
  <sheets>
    <sheet name="14周技术员换模明细" sheetId="1" state="hidden" r:id="rId1"/>
    <sheet name="月份总产出" sheetId="2" r:id="rId2"/>
    <sheet name="每日每个料号的入库量" sheetId="3" state="hidden" r:id="rId3"/>
    <sheet name="技术员月效率汇总 " sheetId="4" r:id="rId4"/>
    <sheet name="每日总产出" sheetId="5" r:id="rId5"/>
    <sheet name="产能趋势图" sheetId="6" state="hidden" r:id="rId6"/>
    <sheet name="技术员周效率汇总" sheetId="7" r:id="rId7"/>
    <sheet name="技术员周效率汇总 (2)" sheetId="8" state="hidden" r:id="rId8"/>
    <sheet name="技术员日效率汇总" sheetId="9" r:id="rId9"/>
    <sheet name="换模次数-模具" sheetId="10" state="hidden" r:id="rId10"/>
    <sheet name="周平均" sheetId="11" r:id="rId11"/>
    <sheet name="冲压生产指标" sheetId="12" r:id="rId12"/>
    <sheet name="基础" sheetId="13" r:id="rId13"/>
    <sheet name="作业员月效率" sheetId="14" state="hidden" r:id="rId14"/>
    <sheet name="周生产效率" sheetId="15" r:id="rId15"/>
    <sheet name="9月9日" sheetId="16" r:id="rId16"/>
    <sheet name="9月8日" sheetId="17" r:id="rId17"/>
    <sheet name="9月7日" sheetId="18" r:id="rId18"/>
    <sheet name="9月6日" sheetId="19" r:id="rId19"/>
    <sheet name="9月5日" sheetId="20" r:id="rId20"/>
    <sheet name="9月4日" sheetId="21" r:id="rId21"/>
    <sheet name="9月3日" sheetId="22" r:id="rId22"/>
    <sheet name="9月2日" sheetId="23" r:id="rId23"/>
    <sheet name="9月1日" sheetId="24" r:id="rId24"/>
    <sheet name="工单一览表" sheetId="25" r:id="rId25"/>
    <sheet name="品质人力-20190901" sheetId="26" state="hidden" r:id="rId26"/>
    <sheet name="管理人力-20190901" sheetId="27" state="hidden" r:id="rId27"/>
    <sheet name="品质人力-20190902" sheetId="28" state="hidden" r:id="rId28"/>
    <sheet name="管理人力-20190902" sheetId="29" state="hidden" r:id="rId29"/>
    <sheet name="品质人力-20190903" sheetId="30" state="hidden" r:id="rId30"/>
    <sheet name="管理人力-20190903" sheetId="31" state="hidden" r:id="rId31"/>
    <sheet name="品质人力-20190904" sheetId="32" state="hidden" r:id="rId32"/>
    <sheet name="管理人力-20190904" sheetId="33" state="hidden" r:id="rId33"/>
    <sheet name="管理人力-20190905" sheetId="34" state="hidden" r:id="rId34"/>
    <sheet name="品质人力-20190905" sheetId="35" state="hidden" r:id="rId35"/>
    <sheet name="管理人力-20190906" sheetId="36" state="hidden" r:id="rId36"/>
    <sheet name="品质人力-20190906" sheetId="37" state="hidden" r:id="rId37"/>
    <sheet name="管理人力-20190907" sheetId="38" state="hidden" r:id="rId38"/>
    <sheet name="品质人力-20190907" sheetId="39" state="hidden" r:id="rId39"/>
    <sheet name="管理人力-20190908" sheetId="40" state="hidden" r:id="rId40"/>
    <sheet name="品质人力-20190908" sheetId="41" state="hidden" r:id="rId41"/>
    <sheet name="管理人力-20190909" sheetId="42" r:id="rId42"/>
    <sheet name="品质人力-20190909" sheetId="43" r:id="rId43"/>
    <sheet name="系列对照表" sheetId="44" r:id="rId44"/>
  </sheets>
  <externalReferences>
    <externalReference r:id="rId45"/>
    <externalReference r:id="rId46"/>
  </externalReferences>
  <definedNames>
    <definedName name="_xlnm._FilterDatabase" localSheetId="23" hidden="1">'9月1日'!$A$4:$BA$30</definedName>
    <definedName name="_xlnm._FilterDatabase" localSheetId="22" hidden="1">'9月2日'!$A$4:$BA$35</definedName>
    <definedName name="_xlnm._FilterDatabase" localSheetId="21" hidden="1">'9月3日'!$A$4:$BA$36</definedName>
    <definedName name="_xlnm._FilterDatabase" localSheetId="20" hidden="1">'9月4日'!$A$4:$BA$43</definedName>
    <definedName name="_xlnm._FilterDatabase" localSheetId="19" hidden="1">'9月5日'!$A$4:$BA$48</definedName>
    <definedName name="_xlnm._FilterDatabase" localSheetId="18" hidden="1">'9月6日'!$A$4:$BA$48</definedName>
    <definedName name="_xlnm._FilterDatabase" localSheetId="17" hidden="1">'9月7日'!$A$4:$BA$46</definedName>
    <definedName name="_xlnm._FilterDatabase" localSheetId="16" hidden="1">'9月8日'!$A$4:$BA$39</definedName>
    <definedName name="_xlnm._FilterDatabase" localSheetId="15" hidden="1">'9月9日'!$A$4:$BA$41</definedName>
    <definedName name="_xlnm._FilterDatabase" localSheetId="24" hidden="1">工单一览表!$A$1:$AH$1978</definedName>
    <definedName name="_xlnm._FilterDatabase" localSheetId="26" hidden="1">'管理人力-20190901'!$A$1:$D$11</definedName>
    <definedName name="_xlnm._FilterDatabase" localSheetId="28" hidden="1">'管理人力-20190902'!$A$1:$D$11</definedName>
    <definedName name="_xlnm._FilterDatabase" localSheetId="30" hidden="1">'管理人力-20190903'!$A$1:$D$11</definedName>
    <definedName name="_xlnm._FilterDatabase" localSheetId="32" hidden="1">'管理人力-20190904'!$A$1:$D$11</definedName>
    <definedName name="_xlnm._FilterDatabase" localSheetId="33" hidden="1">'管理人力-20190905'!$A$1:$D$11</definedName>
    <definedName name="_xlnm._FilterDatabase" localSheetId="35" hidden="1">'管理人力-20190906'!$A$1:$D$11</definedName>
    <definedName name="_xlnm._FilterDatabase" localSheetId="37" hidden="1">'管理人力-20190907'!$A$1:$D$11</definedName>
    <definedName name="_xlnm._FilterDatabase" localSheetId="39" hidden="1">'管理人力-20190908'!$A$1:$D$11</definedName>
    <definedName name="_xlnm._FilterDatabase" localSheetId="41" hidden="1">'管理人力-20190909'!$A$1:$D$11</definedName>
    <definedName name="_xlnm._FilterDatabase" localSheetId="12" hidden="1">基础!$A$2:$JA$444</definedName>
    <definedName name="_xlnm._FilterDatabase" localSheetId="3" hidden="1">'技术员月效率汇总 '!$A$1:$A$15</definedName>
    <definedName name="_xlnm._FilterDatabase" localSheetId="25" hidden="1">'品质人力-20190901'!$A$1:$D$8</definedName>
    <definedName name="_xlnm._FilterDatabase" localSheetId="27" hidden="1">'品质人力-20190902'!$A$1:$D$8</definedName>
    <definedName name="_xlnm._FilterDatabase" localSheetId="29" hidden="1">'品质人力-20190903'!$A$1:$D$8</definedName>
    <definedName name="_xlnm._FilterDatabase" localSheetId="31" hidden="1">'品质人力-20190904'!$A$1:$D$8</definedName>
    <definedName name="_xlnm._FilterDatabase" localSheetId="34" hidden="1">'品质人力-20190905'!$A$1:$D$8</definedName>
    <definedName name="_xlnm._FilterDatabase" localSheetId="36" hidden="1">'品质人力-20190906'!$A$1:$D$8</definedName>
    <definedName name="_xlnm._FilterDatabase" localSheetId="38" hidden="1">'品质人力-20190907'!$A$1:$D$8</definedName>
    <definedName name="_xlnm._FilterDatabase" localSheetId="40" hidden="1">'品质人力-20190908'!$A$1:$D$8</definedName>
    <definedName name="_xlnm._FilterDatabase" localSheetId="42" hidden="1">'品质人力-20190909'!$A$1:$D$8</definedName>
    <definedName name="_xlnm._FilterDatabase" localSheetId="43" hidden="1">系列对照表!$A$1:$D$843</definedName>
    <definedName name="_xlnm._FilterDatabase" localSheetId="14" hidden="1">周生产效率!$A$2:$H$34</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30" i="24" l="1"/>
  <c r="N29" i="24"/>
  <c r="N28" i="24"/>
  <c r="AL27" i="24"/>
  <c r="K27" i="24"/>
  <c r="I27" i="24"/>
  <c r="H27" i="24"/>
  <c r="F27" i="24"/>
  <c r="G27" i="24" s="1"/>
  <c r="A27" i="24"/>
  <c r="AL26" i="24"/>
  <c r="K26" i="24"/>
  <c r="I26" i="24"/>
  <c r="H26" i="24"/>
  <c r="F26" i="24"/>
  <c r="G26" i="24" s="1"/>
  <c r="A26" i="24"/>
  <c r="AL25" i="24"/>
  <c r="K25" i="24"/>
  <c r="I25" i="24"/>
  <c r="H25" i="24"/>
  <c r="F25" i="24"/>
  <c r="G25" i="24" s="1"/>
  <c r="A25" i="24"/>
  <c r="AL24" i="24"/>
  <c r="K24" i="24"/>
  <c r="I24" i="24"/>
  <c r="H24" i="24"/>
  <c r="F24" i="24"/>
  <c r="G24" i="24" s="1"/>
  <c r="A24" i="24"/>
  <c r="AL23" i="24"/>
  <c r="K23" i="24"/>
  <c r="I23" i="24"/>
  <c r="H23" i="24"/>
  <c r="F23" i="24"/>
  <c r="G23" i="24" s="1"/>
  <c r="A23" i="24"/>
  <c r="AL22" i="24"/>
  <c r="AK22" i="24"/>
  <c r="AF22" i="24"/>
  <c r="AH22" i="24" s="1"/>
  <c r="K22" i="24"/>
  <c r="I22" i="24"/>
  <c r="G22" i="24"/>
  <c r="F22" i="24"/>
  <c r="H22" i="24" s="1"/>
  <c r="E22" i="24"/>
  <c r="A22" i="24"/>
  <c r="AL21" i="24"/>
  <c r="AK21" i="24"/>
  <c r="AH21" i="24"/>
  <c r="AF21" i="24"/>
  <c r="K21" i="24"/>
  <c r="I21" i="24"/>
  <c r="H21" i="24"/>
  <c r="G21" i="24"/>
  <c r="F21" i="24"/>
  <c r="AG21" i="24" s="1"/>
  <c r="E21" i="24"/>
  <c r="A21" i="24"/>
  <c r="AL20" i="24"/>
  <c r="AK20" i="24"/>
  <c r="AF20" i="24"/>
  <c r="AH20" i="24" s="1"/>
  <c r="K20" i="24"/>
  <c r="I20" i="24"/>
  <c r="G20" i="24"/>
  <c r="F20" i="24"/>
  <c r="H20" i="24" s="1"/>
  <c r="E20" i="24"/>
  <c r="A20" i="24"/>
  <c r="AL19" i="24"/>
  <c r="AK19" i="24"/>
  <c r="AH19" i="24"/>
  <c r="AF19" i="24"/>
  <c r="K19" i="24"/>
  <c r="I19" i="24"/>
  <c r="H19" i="24"/>
  <c r="G19" i="24"/>
  <c r="F19" i="24"/>
  <c r="AG19" i="24" s="1"/>
  <c r="E19" i="24"/>
  <c r="A19" i="24"/>
  <c r="AL18" i="24"/>
  <c r="AK18" i="24"/>
  <c r="AF18" i="24"/>
  <c r="AH18" i="24" s="1"/>
  <c r="K18" i="24"/>
  <c r="I18" i="24"/>
  <c r="G18" i="24"/>
  <c r="F18" i="24"/>
  <c r="H18" i="24" s="1"/>
  <c r="E18" i="24"/>
  <c r="A18" i="24"/>
  <c r="AL17" i="24"/>
  <c r="AK17" i="24"/>
  <c r="AH17" i="24"/>
  <c r="AF17" i="24"/>
  <c r="K17" i="24"/>
  <c r="I17" i="24"/>
  <c r="H17" i="24"/>
  <c r="G17" i="24"/>
  <c r="F17" i="24"/>
  <c r="AG17" i="24" s="1"/>
  <c r="E17" i="24"/>
  <c r="A17" i="24"/>
  <c r="AL16" i="24"/>
  <c r="AK16" i="24"/>
  <c r="AH16" i="24"/>
  <c r="AF16" i="24"/>
  <c r="K16" i="24"/>
  <c r="I16" i="24"/>
  <c r="G16" i="24"/>
  <c r="F16" i="24"/>
  <c r="H16" i="24" s="1"/>
  <c r="E16" i="24"/>
  <c r="A16" i="24"/>
  <c r="AL15" i="24"/>
  <c r="AK15" i="24"/>
  <c r="AF15" i="24"/>
  <c r="AH15" i="24" s="1"/>
  <c r="K15" i="24"/>
  <c r="I15" i="24"/>
  <c r="H15" i="24"/>
  <c r="G15" i="24"/>
  <c r="F15" i="24"/>
  <c r="AG15" i="24" s="1"/>
  <c r="E15" i="24"/>
  <c r="A15" i="24"/>
  <c r="AL14" i="24"/>
  <c r="AK14" i="24"/>
  <c r="AH14" i="24"/>
  <c r="AF14" i="24"/>
  <c r="K14" i="24"/>
  <c r="I14" i="24"/>
  <c r="G14" i="24"/>
  <c r="F14" i="24"/>
  <c r="H14" i="24" s="1"/>
  <c r="E14" i="24"/>
  <c r="A14" i="24"/>
  <c r="AL13" i="24"/>
  <c r="AK13" i="24"/>
  <c r="AF13" i="24"/>
  <c r="AH13" i="24" s="1"/>
  <c r="K13" i="24"/>
  <c r="I13" i="24"/>
  <c r="H13" i="24"/>
  <c r="G13" i="24"/>
  <c r="F13" i="24"/>
  <c r="AG13" i="24" s="1"/>
  <c r="E13" i="24"/>
  <c r="A13" i="24"/>
  <c r="AL12" i="24"/>
  <c r="AK12" i="24"/>
  <c r="AF12" i="24"/>
  <c r="AH12" i="24" s="1"/>
  <c r="K12" i="24"/>
  <c r="I12" i="24"/>
  <c r="G12" i="24"/>
  <c r="F12" i="24"/>
  <c r="H12" i="24" s="1"/>
  <c r="E12" i="24"/>
  <c r="A12" i="24"/>
  <c r="AL11" i="24"/>
  <c r="AK11" i="24"/>
  <c r="AH11" i="24"/>
  <c r="AF11" i="24"/>
  <c r="K11" i="24"/>
  <c r="I11" i="24"/>
  <c r="H11" i="24"/>
  <c r="G11" i="24"/>
  <c r="F11" i="24"/>
  <c r="AG11" i="24" s="1"/>
  <c r="E11" i="24"/>
  <c r="A11" i="24"/>
  <c r="AL10" i="24"/>
  <c r="AK10" i="24"/>
  <c r="AF10" i="24"/>
  <c r="AH10" i="24" s="1"/>
  <c r="K10" i="24"/>
  <c r="I10" i="24"/>
  <c r="G10" i="24"/>
  <c r="F10" i="24"/>
  <c r="H10" i="24" s="1"/>
  <c r="E10" i="24"/>
  <c r="A10" i="24"/>
  <c r="AL9" i="24"/>
  <c r="AK9" i="24"/>
  <c r="AH9" i="24"/>
  <c r="AF9" i="24"/>
  <c r="K9" i="24"/>
  <c r="I9" i="24"/>
  <c r="H9" i="24"/>
  <c r="G9" i="24"/>
  <c r="F9" i="24"/>
  <c r="AG9" i="24" s="1"/>
  <c r="E9" i="24"/>
  <c r="A9" i="24"/>
  <c r="AL8" i="24"/>
  <c r="AK8" i="24"/>
  <c r="AF8" i="24"/>
  <c r="AH8" i="24" s="1"/>
  <c r="K8" i="24"/>
  <c r="I8" i="24"/>
  <c r="G8" i="24"/>
  <c r="F8" i="24"/>
  <c r="H8" i="24" s="1"/>
  <c r="E8" i="24"/>
  <c r="A8" i="24"/>
  <c r="AL7" i="24"/>
  <c r="AK7" i="24"/>
  <c r="AH7" i="24"/>
  <c r="AF7" i="24"/>
  <c r="K7" i="24"/>
  <c r="I7" i="24"/>
  <c r="H7" i="24"/>
  <c r="G7" i="24"/>
  <c r="F7" i="24"/>
  <c r="AG7" i="24" s="1"/>
  <c r="E7" i="24"/>
  <c r="A7" i="24"/>
  <c r="AL6" i="24"/>
  <c r="AK6" i="24"/>
  <c r="AF6" i="24"/>
  <c r="AH6" i="24" s="1"/>
  <c r="K6" i="24"/>
  <c r="I6" i="24"/>
  <c r="G6" i="24"/>
  <c r="F6" i="24"/>
  <c r="H6" i="24" s="1"/>
  <c r="E30" i="24" s="1"/>
  <c r="S30" i="24" s="1"/>
  <c r="E6" i="24"/>
  <c r="A6" i="24"/>
  <c r="AL5" i="24"/>
  <c r="AK5" i="24"/>
  <c r="AH5" i="24"/>
  <c r="AF5" i="24"/>
  <c r="K5" i="24"/>
  <c r="I5" i="24"/>
  <c r="H5" i="24"/>
  <c r="G5" i="24"/>
  <c r="F5" i="24"/>
  <c r="AG5" i="24" s="1"/>
  <c r="E5" i="24"/>
  <c r="A5" i="24"/>
  <c r="N35" i="23"/>
  <c r="N34" i="23"/>
  <c r="N33" i="23"/>
  <c r="AL32" i="23"/>
  <c r="AH32" i="23"/>
  <c r="AF32" i="23"/>
  <c r="K32" i="23"/>
  <c r="I32" i="23"/>
  <c r="H32" i="23"/>
  <c r="G32" i="23"/>
  <c r="F32" i="23"/>
  <c r="AG32" i="23" s="1"/>
  <c r="A32" i="23"/>
  <c r="AL31" i="23"/>
  <c r="AH31" i="23"/>
  <c r="AF31" i="23"/>
  <c r="K31" i="23"/>
  <c r="I31" i="23"/>
  <c r="H31" i="23"/>
  <c r="G31" i="23"/>
  <c r="F31" i="23"/>
  <c r="AG31" i="23" s="1"/>
  <c r="A31" i="23"/>
  <c r="AL30" i="23"/>
  <c r="AH30" i="23"/>
  <c r="AF30" i="23"/>
  <c r="K30" i="23"/>
  <c r="I30" i="23"/>
  <c r="G30" i="23"/>
  <c r="F30" i="23"/>
  <c r="AG30" i="23" s="1"/>
  <c r="A30" i="23"/>
  <c r="AL29" i="23"/>
  <c r="AK29" i="23"/>
  <c r="K29" i="23"/>
  <c r="I29" i="23"/>
  <c r="F29" i="23"/>
  <c r="G29" i="23" s="1"/>
  <c r="E29" i="23"/>
  <c r="A29" i="23"/>
  <c r="AL28" i="23"/>
  <c r="AH28" i="23"/>
  <c r="AF28" i="23"/>
  <c r="K28" i="23"/>
  <c r="I28" i="23"/>
  <c r="G28" i="23"/>
  <c r="F28" i="23"/>
  <c r="H28" i="23" s="1"/>
  <c r="A28" i="23"/>
  <c r="AL27" i="23"/>
  <c r="AH27" i="23"/>
  <c r="AF27" i="23"/>
  <c r="K27" i="23"/>
  <c r="I27" i="23"/>
  <c r="G27" i="23"/>
  <c r="F27" i="23"/>
  <c r="H27" i="23" s="1"/>
  <c r="A27" i="23"/>
  <c r="AL26" i="23"/>
  <c r="AK26" i="23"/>
  <c r="K26" i="23"/>
  <c r="I26" i="23"/>
  <c r="F26" i="23"/>
  <c r="AF26" i="23" s="1"/>
  <c r="AH26" i="23" s="1"/>
  <c r="E26" i="23"/>
  <c r="A26" i="23"/>
  <c r="AL25" i="23"/>
  <c r="AK25" i="23"/>
  <c r="K25" i="23"/>
  <c r="I25" i="23"/>
  <c r="H25" i="23"/>
  <c r="F25" i="23"/>
  <c r="G25" i="23" s="1"/>
  <c r="E25" i="23"/>
  <c r="A25" i="23"/>
  <c r="AL24" i="23"/>
  <c r="AK24" i="23"/>
  <c r="K24" i="23"/>
  <c r="I24" i="23"/>
  <c r="F24" i="23"/>
  <c r="AF24" i="23" s="1"/>
  <c r="AH24" i="23" s="1"/>
  <c r="E24" i="23"/>
  <c r="A24" i="23"/>
  <c r="AL23" i="23"/>
  <c r="AK23" i="23"/>
  <c r="K23" i="23"/>
  <c r="I23" i="23"/>
  <c r="H23" i="23"/>
  <c r="F23" i="23"/>
  <c r="G23" i="23" s="1"/>
  <c r="E23" i="23"/>
  <c r="A23" i="23"/>
  <c r="AL22" i="23"/>
  <c r="AK22" i="23"/>
  <c r="K22" i="23"/>
  <c r="I22" i="23"/>
  <c r="F22" i="23"/>
  <c r="AF22" i="23" s="1"/>
  <c r="AH22" i="23" s="1"/>
  <c r="E22" i="23"/>
  <c r="A22" i="23"/>
  <c r="AL21" i="23"/>
  <c r="AK21" i="23"/>
  <c r="K21" i="23"/>
  <c r="I21" i="23"/>
  <c r="H21" i="23"/>
  <c r="F21" i="23"/>
  <c r="G21" i="23" s="1"/>
  <c r="E21" i="23"/>
  <c r="A21" i="23"/>
  <c r="AL20" i="23"/>
  <c r="AK20" i="23"/>
  <c r="K20" i="23"/>
  <c r="I20" i="23"/>
  <c r="F20" i="23"/>
  <c r="AF20" i="23" s="1"/>
  <c r="AH20" i="23" s="1"/>
  <c r="E20" i="23"/>
  <c r="A20" i="23"/>
  <c r="AL19" i="23"/>
  <c r="AK19" i="23"/>
  <c r="AF19" i="23"/>
  <c r="AH19" i="23" s="1"/>
  <c r="K19" i="23"/>
  <c r="I19" i="23"/>
  <c r="H19" i="23"/>
  <c r="G19" i="23"/>
  <c r="F19" i="23"/>
  <c r="AG19" i="23" s="1"/>
  <c r="E19" i="23"/>
  <c r="A19" i="23"/>
  <c r="AL18" i="23"/>
  <c r="AK18" i="23"/>
  <c r="AH18" i="23"/>
  <c r="AF18" i="23"/>
  <c r="K18" i="23"/>
  <c r="I18" i="23"/>
  <c r="G18" i="23"/>
  <c r="F18" i="23"/>
  <c r="H18" i="23" s="1"/>
  <c r="E18" i="23"/>
  <c r="A18" i="23"/>
  <c r="AL17" i="23"/>
  <c r="AK17" i="23"/>
  <c r="AF17" i="23"/>
  <c r="AH17" i="23" s="1"/>
  <c r="K17" i="23"/>
  <c r="I17" i="23"/>
  <c r="G17" i="23"/>
  <c r="F17" i="23"/>
  <c r="AG17" i="23" s="1"/>
  <c r="E17" i="23"/>
  <c r="A17" i="23"/>
  <c r="AL16" i="23"/>
  <c r="AK16" i="23"/>
  <c r="AH16" i="23"/>
  <c r="AF16" i="23"/>
  <c r="K16" i="23"/>
  <c r="I16" i="23"/>
  <c r="G16" i="23"/>
  <c r="F16" i="23"/>
  <c r="H16" i="23" s="1"/>
  <c r="E16" i="23"/>
  <c r="A16" i="23"/>
  <c r="AL15" i="23"/>
  <c r="AK15" i="23"/>
  <c r="AF15" i="23"/>
  <c r="AH15" i="23" s="1"/>
  <c r="K15" i="23"/>
  <c r="I15" i="23"/>
  <c r="F15" i="23"/>
  <c r="E15" i="23"/>
  <c r="A15" i="23"/>
  <c r="AL14" i="23"/>
  <c r="AK14" i="23"/>
  <c r="AH14" i="23"/>
  <c r="K14" i="23"/>
  <c r="I14" i="23"/>
  <c r="H14" i="23"/>
  <c r="G14" i="23"/>
  <c r="F14" i="23"/>
  <c r="AF14" i="23" s="1"/>
  <c r="E14" i="23"/>
  <c r="A14" i="23"/>
  <c r="AL13" i="23"/>
  <c r="AK13" i="23"/>
  <c r="AG13" i="23"/>
  <c r="AF13" i="23"/>
  <c r="AH13" i="23" s="1"/>
  <c r="K13" i="23"/>
  <c r="I13" i="23"/>
  <c r="H13" i="23"/>
  <c r="F13" i="23"/>
  <c r="G13" i="23" s="1"/>
  <c r="E13" i="23"/>
  <c r="A13" i="23"/>
  <c r="AL12" i="23"/>
  <c r="AK12" i="23"/>
  <c r="AG12" i="23"/>
  <c r="K12" i="23"/>
  <c r="I12" i="23"/>
  <c r="F12" i="23"/>
  <c r="AF12" i="23" s="1"/>
  <c r="AH12" i="23" s="1"/>
  <c r="E12" i="23"/>
  <c r="A12" i="23"/>
  <c r="AL11" i="23"/>
  <c r="AK11" i="23"/>
  <c r="AG11" i="23"/>
  <c r="K11" i="23"/>
  <c r="I11" i="23"/>
  <c r="F11" i="23"/>
  <c r="AF11" i="23" s="1"/>
  <c r="AH11" i="23" s="1"/>
  <c r="E11" i="23"/>
  <c r="A11" i="23"/>
  <c r="AL10" i="23"/>
  <c r="AK10" i="23"/>
  <c r="K10" i="23"/>
  <c r="I10" i="23"/>
  <c r="H10" i="23"/>
  <c r="G10" i="23"/>
  <c r="F10" i="23"/>
  <c r="AG10" i="23" s="1"/>
  <c r="E10" i="23"/>
  <c r="A10" i="23"/>
  <c r="AL9" i="23"/>
  <c r="AK9" i="23"/>
  <c r="AF9" i="23"/>
  <c r="AH9" i="23" s="1"/>
  <c r="K9" i="23"/>
  <c r="I9" i="23"/>
  <c r="F9" i="23"/>
  <c r="H9" i="23" s="1"/>
  <c r="E9" i="23"/>
  <c r="A9" i="23"/>
  <c r="AL8" i="23"/>
  <c r="AK8" i="23"/>
  <c r="K8" i="23"/>
  <c r="I8" i="23"/>
  <c r="H8" i="23"/>
  <c r="G8" i="23"/>
  <c r="F8" i="23"/>
  <c r="AG8" i="23" s="1"/>
  <c r="E8" i="23"/>
  <c r="A8" i="23"/>
  <c r="AL7" i="23"/>
  <c r="AK7" i="23"/>
  <c r="AF7" i="23"/>
  <c r="AH7" i="23" s="1"/>
  <c r="K7" i="23"/>
  <c r="I7" i="23"/>
  <c r="F7" i="23"/>
  <c r="H7" i="23" s="1"/>
  <c r="E7" i="23"/>
  <c r="A7" i="23"/>
  <c r="AL6" i="23"/>
  <c r="AK6" i="23"/>
  <c r="K6" i="23"/>
  <c r="I6" i="23"/>
  <c r="H6" i="23"/>
  <c r="G6" i="23"/>
  <c r="F6" i="23"/>
  <c r="AG6" i="23" s="1"/>
  <c r="E6" i="23"/>
  <c r="A6" i="23"/>
  <c r="AL5" i="23"/>
  <c r="AK5" i="23"/>
  <c r="AF5" i="23"/>
  <c r="AH5" i="23" s="1"/>
  <c r="K5" i="23"/>
  <c r="I5" i="23"/>
  <c r="F5" i="23"/>
  <c r="H5" i="23" s="1"/>
  <c r="E5" i="23"/>
  <c r="A5" i="23"/>
  <c r="N36" i="22"/>
  <c r="N35" i="22"/>
  <c r="N34" i="22" s="1"/>
  <c r="AL33" i="22"/>
  <c r="AF33" i="22"/>
  <c r="AH33" i="22" s="1"/>
  <c r="K33" i="22"/>
  <c r="I33" i="22"/>
  <c r="F33" i="22"/>
  <c r="H33" i="22" s="1"/>
  <c r="A33" i="22"/>
  <c r="AL32" i="22"/>
  <c r="AF32" i="22"/>
  <c r="AH32" i="22" s="1"/>
  <c r="K32" i="22"/>
  <c r="I32" i="22"/>
  <c r="F32" i="22"/>
  <c r="H32" i="22" s="1"/>
  <c r="A32" i="22"/>
  <c r="AL31" i="22"/>
  <c r="AK31" i="22"/>
  <c r="K31" i="22"/>
  <c r="I31" i="22"/>
  <c r="F31" i="22"/>
  <c r="E31" i="22"/>
  <c r="A31" i="22"/>
  <c r="AL30" i="22"/>
  <c r="K30" i="22"/>
  <c r="I30" i="22"/>
  <c r="H30" i="22"/>
  <c r="G30" i="22"/>
  <c r="F30" i="22"/>
  <c r="AG30" i="22" s="1"/>
  <c r="A30" i="22"/>
  <c r="AL29" i="22"/>
  <c r="K29" i="22"/>
  <c r="I29" i="22"/>
  <c r="H29" i="22"/>
  <c r="G29" i="22"/>
  <c r="F29" i="22"/>
  <c r="AG29" i="22" s="1"/>
  <c r="A29" i="22"/>
  <c r="AL28" i="22"/>
  <c r="AK28" i="22"/>
  <c r="AF28" i="22"/>
  <c r="AH28" i="22" s="1"/>
  <c r="K28" i="22"/>
  <c r="I28" i="22"/>
  <c r="H28" i="22"/>
  <c r="G28" i="22"/>
  <c r="F28" i="22"/>
  <c r="AG28" i="22" s="1"/>
  <c r="E28" i="22"/>
  <c r="A28" i="22"/>
  <c r="AL27" i="22"/>
  <c r="AK27" i="22"/>
  <c r="AG27" i="22"/>
  <c r="K27" i="22"/>
  <c r="I27" i="22"/>
  <c r="G27" i="22"/>
  <c r="F27" i="22"/>
  <c r="E27" i="22"/>
  <c r="A27" i="22"/>
  <c r="AL26" i="22"/>
  <c r="AK26" i="22"/>
  <c r="AF26" i="22"/>
  <c r="AH26" i="22" s="1"/>
  <c r="K26" i="22"/>
  <c r="I26" i="22"/>
  <c r="H26" i="22"/>
  <c r="G26" i="22"/>
  <c r="F26" i="22"/>
  <c r="AG26" i="22" s="1"/>
  <c r="E26" i="22"/>
  <c r="A26" i="22"/>
  <c r="AL25" i="22"/>
  <c r="AK25" i="22"/>
  <c r="K25" i="22"/>
  <c r="I25" i="22"/>
  <c r="F25" i="22"/>
  <c r="E25" i="22"/>
  <c r="A25" i="22"/>
  <c r="AL24" i="22"/>
  <c r="AK24" i="22"/>
  <c r="AF24" i="22"/>
  <c r="AH24" i="22" s="1"/>
  <c r="K24" i="22"/>
  <c r="I24" i="22"/>
  <c r="H24" i="22"/>
  <c r="G24" i="22"/>
  <c r="F24" i="22"/>
  <c r="AG24" i="22" s="1"/>
  <c r="E24" i="22"/>
  <c r="A24" i="22"/>
  <c r="AL23" i="22"/>
  <c r="AK23" i="22"/>
  <c r="AG23" i="22"/>
  <c r="AF23" i="22"/>
  <c r="AH23" i="22" s="1"/>
  <c r="K23" i="22"/>
  <c r="I23" i="22"/>
  <c r="G23" i="22"/>
  <c r="F23" i="22"/>
  <c r="H23" i="22" s="1"/>
  <c r="E23" i="22"/>
  <c r="A23" i="22"/>
  <c r="AL22" i="22"/>
  <c r="AK22" i="22"/>
  <c r="AF22" i="22"/>
  <c r="AH22" i="22" s="1"/>
  <c r="K22" i="22"/>
  <c r="I22" i="22"/>
  <c r="H22" i="22"/>
  <c r="G22" i="22"/>
  <c r="F22" i="22"/>
  <c r="AG22" i="22" s="1"/>
  <c r="E22" i="22"/>
  <c r="A22" i="22"/>
  <c r="AL21" i="22"/>
  <c r="AK21" i="22"/>
  <c r="AH21" i="22"/>
  <c r="AG21" i="22"/>
  <c r="AF21" i="22"/>
  <c r="K21" i="22"/>
  <c r="I21" i="22"/>
  <c r="G21" i="22"/>
  <c r="F21" i="22"/>
  <c r="H21" i="22" s="1"/>
  <c r="E21" i="22"/>
  <c r="A21" i="22"/>
  <c r="AL20" i="22"/>
  <c r="AK20" i="22"/>
  <c r="AH20" i="22"/>
  <c r="AF20" i="22"/>
  <c r="K20" i="22"/>
  <c r="I20" i="22"/>
  <c r="H20" i="22"/>
  <c r="G20" i="22"/>
  <c r="F20" i="22"/>
  <c r="AG20" i="22" s="1"/>
  <c r="E20" i="22"/>
  <c r="A20" i="22"/>
  <c r="AL19" i="22"/>
  <c r="AK19" i="22"/>
  <c r="K19" i="22"/>
  <c r="I19" i="22"/>
  <c r="F19" i="22"/>
  <c r="E19" i="22"/>
  <c r="A19" i="22"/>
  <c r="AL18" i="22"/>
  <c r="AK18" i="22"/>
  <c r="AF18" i="22"/>
  <c r="AH18" i="22" s="1"/>
  <c r="K18" i="22"/>
  <c r="I18" i="22"/>
  <c r="H18" i="22"/>
  <c r="G18" i="22"/>
  <c r="F18" i="22"/>
  <c r="AG18" i="22" s="1"/>
  <c r="E18" i="22"/>
  <c r="A18" i="22"/>
  <c r="AL17" i="22"/>
  <c r="AK17" i="22"/>
  <c r="AG17" i="22"/>
  <c r="AF17" i="22"/>
  <c r="AH17" i="22" s="1"/>
  <c r="K17" i="22"/>
  <c r="I17" i="22"/>
  <c r="G17" i="22"/>
  <c r="F17" i="22"/>
  <c r="H17" i="22" s="1"/>
  <c r="E17" i="22"/>
  <c r="A17" i="22"/>
  <c r="AL16" i="22"/>
  <c r="AK16" i="22"/>
  <c r="AF16" i="22"/>
  <c r="AH16" i="22" s="1"/>
  <c r="K16" i="22"/>
  <c r="I16" i="22"/>
  <c r="H16" i="22"/>
  <c r="G16" i="22"/>
  <c r="F16" i="22"/>
  <c r="AG16" i="22" s="1"/>
  <c r="E16" i="22"/>
  <c r="A16" i="22"/>
  <c r="AL15" i="22"/>
  <c r="AK15" i="22"/>
  <c r="AH15" i="22"/>
  <c r="AG15" i="22"/>
  <c r="AF15" i="22"/>
  <c r="K15" i="22"/>
  <c r="I15" i="22"/>
  <c r="G15" i="22"/>
  <c r="F15" i="22"/>
  <c r="H15" i="22" s="1"/>
  <c r="E15" i="22"/>
  <c r="A15" i="22"/>
  <c r="AL14" i="22"/>
  <c r="AK14" i="22"/>
  <c r="AF14" i="22"/>
  <c r="AH14" i="22" s="1"/>
  <c r="K14" i="22"/>
  <c r="I14" i="22"/>
  <c r="H14" i="22"/>
  <c r="G14" i="22"/>
  <c r="F14" i="22"/>
  <c r="AG14" i="22" s="1"/>
  <c r="E14" i="22"/>
  <c r="A14" i="22"/>
  <c r="AL13" i="22"/>
  <c r="AK13" i="22"/>
  <c r="AG13" i="22"/>
  <c r="K13" i="22"/>
  <c r="I13" i="22"/>
  <c r="F13" i="22"/>
  <c r="H13" i="22" s="1"/>
  <c r="E13" i="22"/>
  <c r="A13" i="22"/>
  <c r="AL12" i="22"/>
  <c r="AK12" i="22"/>
  <c r="AH12" i="22"/>
  <c r="AF12" i="22"/>
  <c r="K12" i="22"/>
  <c r="I12" i="22"/>
  <c r="H12" i="22"/>
  <c r="G12" i="22"/>
  <c r="F12" i="22"/>
  <c r="AG12" i="22" s="1"/>
  <c r="E12" i="22"/>
  <c r="A12" i="22"/>
  <c r="AL11" i="22"/>
  <c r="AK11" i="22"/>
  <c r="K11" i="22"/>
  <c r="I11" i="22"/>
  <c r="F11" i="22"/>
  <c r="E11" i="22"/>
  <c r="A11" i="22"/>
  <c r="AL10" i="22"/>
  <c r="AK10" i="22"/>
  <c r="AF10" i="22"/>
  <c r="AH10" i="22" s="1"/>
  <c r="K10" i="22"/>
  <c r="I10" i="22"/>
  <c r="H10" i="22"/>
  <c r="G10" i="22"/>
  <c r="F10" i="22"/>
  <c r="AG10" i="22" s="1"/>
  <c r="E10" i="22"/>
  <c r="A10" i="22"/>
  <c r="AL9" i="22"/>
  <c r="AK9" i="22"/>
  <c r="AF9" i="22"/>
  <c r="AH9" i="22" s="1"/>
  <c r="K9" i="22"/>
  <c r="I9" i="22"/>
  <c r="G9" i="22"/>
  <c r="F9" i="22"/>
  <c r="E9" i="22"/>
  <c r="A9" i="22"/>
  <c r="AL8" i="22"/>
  <c r="AK8" i="22"/>
  <c r="AH8" i="22"/>
  <c r="AF8" i="22"/>
  <c r="K8" i="22"/>
  <c r="I8" i="22"/>
  <c r="H8" i="22"/>
  <c r="G8" i="22"/>
  <c r="F8" i="22"/>
  <c r="AG8" i="22" s="1"/>
  <c r="E8" i="22"/>
  <c r="A8" i="22"/>
  <c r="AL7" i="22"/>
  <c r="AK7" i="22"/>
  <c r="AF7" i="22"/>
  <c r="AH7" i="22" s="1"/>
  <c r="K7" i="22"/>
  <c r="I7" i="22"/>
  <c r="G7" i="22"/>
  <c r="F7" i="22"/>
  <c r="H7" i="22" s="1"/>
  <c r="E7" i="22"/>
  <c r="A7" i="22"/>
  <c r="AL6" i="22"/>
  <c r="AK6" i="22"/>
  <c r="AF6" i="22"/>
  <c r="AH6" i="22" s="1"/>
  <c r="K6" i="22"/>
  <c r="I6" i="22"/>
  <c r="H6" i="22"/>
  <c r="G6" i="22"/>
  <c r="F6" i="22"/>
  <c r="AG6" i="22" s="1"/>
  <c r="E6" i="22"/>
  <c r="A6" i="22"/>
  <c r="AL5" i="22"/>
  <c r="AK5" i="22"/>
  <c r="AG5" i="22"/>
  <c r="AF5" i="22"/>
  <c r="AH5" i="22" s="1"/>
  <c r="K5" i="22"/>
  <c r="I5" i="22"/>
  <c r="G5" i="22"/>
  <c r="F5" i="22"/>
  <c r="H5" i="22" s="1"/>
  <c r="E5" i="22"/>
  <c r="A5" i="22"/>
  <c r="N43" i="21"/>
  <c r="N41" i="21" s="1"/>
  <c r="N42" i="21"/>
  <c r="AL40" i="21"/>
  <c r="AG40" i="21"/>
  <c r="AF40" i="21"/>
  <c r="AH40" i="21" s="1"/>
  <c r="K40" i="21"/>
  <c r="I40" i="21"/>
  <c r="G40" i="21"/>
  <c r="F40" i="21"/>
  <c r="H40" i="21" s="1"/>
  <c r="A40" i="21"/>
  <c r="AL39" i="21"/>
  <c r="AF39" i="21"/>
  <c r="AH39" i="21" s="1"/>
  <c r="K39" i="21"/>
  <c r="I39" i="21"/>
  <c r="G39" i="21"/>
  <c r="F39" i="21"/>
  <c r="A39" i="21"/>
  <c r="AL38" i="21"/>
  <c r="AH38" i="21"/>
  <c r="AG38" i="21"/>
  <c r="AF38" i="21"/>
  <c r="K38" i="21"/>
  <c r="I38" i="21"/>
  <c r="G38" i="21"/>
  <c r="F38" i="21"/>
  <c r="H38" i="21" s="1"/>
  <c r="A38" i="21"/>
  <c r="AL37" i="21"/>
  <c r="K37" i="21"/>
  <c r="I37" i="21"/>
  <c r="F37" i="21"/>
  <c r="A37" i="21"/>
  <c r="AL36" i="21"/>
  <c r="AK36" i="21"/>
  <c r="AH36" i="21"/>
  <c r="AF36" i="21"/>
  <c r="K36" i="21"/>
  <c r="I36" i="21"/>
  <c r="H36" i="21"/>
  <c r="G36" i="21"/>
  <c r="F36" i="21"/>
  <c r="AG36" i="21" s="1"/>
  <c r="E36" i="21"/>
  <c r="A36" i="21"/>
  <c r="AL35" i="21"/>
  <c r="AG35" i="21"/>
  <c r="AF35" i="21"/>
  <c r="AH35" i="21" s="1"/>
  <c r="K35" i="21"/>
  <c r="I35" i="21"/>
  <c r="H35" i="21"/>
  <c r="F35" i="21"/>
  <c r="G35" i="21" s="1"/>
  <c r="A35" i="21"/>
  <c r="AL34" i="21"/>
  <c r="AG34" i="21"/>
  <c r="AF34" i="21"/>
  <c r="AH34" i="21" s="1"/>
  <c r="K34" i="21"/>
  <c r="I34" i="21"/>
  <c r="H34" i="21"/>
  <c r="F34" i="21"/>
  <c r="G34" i="21" s="1"/>
  <c r="A34" i="21"/>
  <c r="AL33" i="21"/>
  <c r="AK33" i="21"/>
  <c r="AG33" i="21"/>
  <c r="AF33" i="21"/>
  <c r="AH33" i="21" s="1"/>
  <c r="K33" i="21"/>
  <c r="I33" i="21"/>
  <c r="G33" i="21"/>
  <c r="F33" i="21"/>
  <c r="H33" i="21" s="1"/>
  <c r="E33" i="21"/>
  <c r="A33" i="21"/>
  <c r="AL32" i="21"/>
  <c r="AK32" i="21"/>
  <c r="AF32" i="21"/>
  <c r="AH32" i="21" s="1"/>
  <c r="K32" i="21"/>
  <c r="I32" i="21"/>
  <c r="H32" i="21"/>
  <c r="G32" i="21"/>
  <c r="F32" i="21"/>
  <c r="AG32" i="21" s="1"/>
  <c r="E32" i="21"/>
  <c r="A32" i="21"/>
  <c r="AL31" i="21"/>
  <c r="AK31" i="21"/>
  <c r="AH31" i="21"/>
  <c r="AG31" i="21"/>
  <c r="AF31" i="21"/>
  <c r="K31" i="21"/>
  <c r="I31" i="21"/>
  <c r="G31" i="21"/>
  <c r="F31" i="21"/>
  <c r="H31" i="21" s="1"/>
  <c r="E31" i="21"/>
  <c r="A31" i="21"/>
  <c r="AL30" i="21"/>
  <c r="AK30" i="21"/>
  <c r="AH30" i="21"/>
  <c r="AF30" i="21"/>
  <c r="K30" i="21"/>
  <c r="I30" i="21"/>
  <c r="H30" i="21"/>
  <c r="G30" i="21"/>
  <c r="F30" i="21"/>
  <c r="AG30" i="21" s="1"/>
  <c r="E30" i="21"/>
  <c r="A30" i="21"/>
  <c r="AL29" i="21"/>
  <c r="AK29" i="21"/>
  <c r="K29" i="21"/>
  <c r="I29" i="21"/>
  <c r="F29" i="21"/>
  <c r="E29" i="21"/>
  <c r="A29" i="21"/>
  <c r="AL28" i="21"/>
  <c r="AK28" i="21"/>
  <c r="AF28" i="21"/>
  <c r="AH28" i="21" s="1"/>
  <c r="K28" i="21"/>
  <c r="I28" i="21"/>
  <c r="H28" i="21"/>
  <c r="G28" i="21"/>
  <c r="F28" i="21"/>
  <c r="AG28" i="21" s="1"/>
  <c r="E28" i="21"/>
  <c r="A28" i="21"/>
  <c r="AL27" i="21"/>
  <c r="AK27" i="21"/>
  <c r="AF27" i="21"/>
  <c r="AH27" i="21" s="1"/>
  <c r="K27" i="21"/>
  <c r="I27" i="21"/>
  <c r="G27" i="21"/>
  <c r="F27" i="21"/>
  <c r="H27" i="21" s="1"/>
  <c r="E27" i="21"/>
  <c r="A27" i="21"/>
  <c r="AL26" i="21"/>
  <c r="AK26" i="21"/>
  <c r="AH26" i="21"/>
  <c r="AF26" i="21"/>
  <c r="K26" i="21"/>
  <c r="I26" i="21"/>
  <c r="H26" i="21"/>
  <c r="G26" i="21"/>
  <c r="F26" i="21"/>
  <c r="AG26" i="21" s="1"/>
  <c r="E26" i="21"/>
  <c r="A26" i="21"/>
  <c r="AL25" i="21"/>
  <c r="AK25" i="21"/>
  <c r="AG25" i="21"/>
  <c r="K25" i="21"/>
  <c r="I25" i="21"/>
  <c r="F25" i="21"/>
  <c r="H25" i="21" s="1"/>
  <c r="E25" i="21"/>
  <c r="A25" i="21"/>
  <c r="AL24" i="21"/>
  <c r="AK24" i="21"/>
  <c r="AF24" i="21"/>
  <c r="AH24" i="21" s="1"/>
  <c r="K24" i="21"/>
  <c r="I24" i="21"/>
  <c r="H24" i="21"/>
  <c r="G24" i="21"/>
  <c r="F24" i="21"/>
  <c r="AG24" i="21" s="1"/>
  <c r="E24" i="21"/>
  <c r="A24" i="21"/>
  <c r="AL23" i="21"/>
  <c r="AK23" i="21"/>
  <c r="AH23" i="21"/>
  <c r="AG23" i="21"/>
  <c r="AF23" i="21"/>
  <c r="K23" i="21"/>
  <c r="I23" i="21"/>
  <c r="G23" i="21"/>
  <c r="F23" i="21"/>
  <c r="H23" i="21" s="1"/>
  <c r="E23" i="21"/>
  <c r="A23" i="21"/>
  <c r="AL22" i="21"/>
  <c r="AK22" i="21"/>
  <c r="AH22" i="21"/>
  <c r="AF22" i="21"/>
  <c r="K22" i="21"/>
  <c r="I22" i="21"/>
  <c r="H22" i="21"/>
  <c r="G22" i="21"/>
  <c r="F22" i="21"/>
  <c r="AG22" i="21" s="1"/>
  <c r="E22" i="21"/>
  <c r="A22" i="21"/>
  <c r="AL21" i="21"/>
  <c r="AK21" i="21"/>
  <c r="K21" i="21"/>
  <c r="I21" i="21"/>
  <c r="F21" i="21"/>
  <c r="E21" i="21"/>
  <c r="A21" i="21"/>
  <c r="AL20" i="21"/>
  <c r="AK20" i="21"/>
  <c r="AF20" i="21"/>
  <c r="AH20" i="21" s="1"/>
  <c r="K20" i="21"/>
  <c r="I20" i="21"/>
  <c r="H20" i="21"/>
  <c r="G20" i="21"/>
  <c r="F20" i="21"/>
  <c r="AG20" i="21" s="1"/>
  <c r="E20" i="21"/>
  <c r="A20" i="21"/>
  <c r="AL19" i="21"/>
  <c r="AK19" i="21"/>
  <c r="AF19" i="21"/>
  <c r="AH19" i="21" s="1"/>
  <c r="K19" i="21"/>
  <c r="I19" i="21"/>
  <c r="G19" i="21"/>
  <c r="F19" i="21"/>
  <c r="H19" i="21" s="1"/>
  <c r="E19" i="21"/>
  <c r="A19" i="21"/>
  <c r="AL18" i="21"/>
  <c r="AK18" i="21"/>
  <c r="AH18" i="21"/>
  <c r="AF18" i="21"/>
  <c r="K18" i="21"/>
  <c r="I18" i="21"/>
  <c r="H18" i="21"/>
  <c r="G18" i="21"/>
  <c r="F18" i="21"/>
  <c r="AG18" i="21" s="1"/>
  <c r="E18" i="21"/>
  <c r="A18" i="21"/>
  <c r="AL17" i="21"/>
  <c r="AK17" i="21"/>
  <c r="AG17" i="21"/>
  <c r="K17" i="21"/>
  <c r="I17" i="21"/>
  <c r="F17" i="21"/>
  <c r="H17" i="21" s="1"/>
  <c r="E17" i="21"/>
  <c r="A17" i="21"/>
  <c r="AL16" i="21"/>
  <c r="AK16" i="21"/>
  <c r="AF16" i="21"/>
  <c r="AH16" i="21" s="1"/>
  <c r="K16" i="21"/>
  <c r="I16" i="21"/>
  <c r="H16" i="21"/>
  <c r="G16" i="21"/>
  <c r="F16" i="21"/>
  <c r="AG16" i="21" s="1"/>
  <c r="E16" i="21"/>
  <c r="A16" i="21"/>
  <c r="AL15" i="21"/>
  <c r="AK15" i="21"/>
  <c r="AH15" i="21"/>
  <c r="AF15" i="21"/>
  <c r="K15" i="21"/>
  <c r="I15" i="21"/>
  <c r="G15" i="21"/>
  <c r="F15" i="21"/>
  <c r="H15" i="21" s="1"/>
  <c r="E15" i="21"/>
  <c r="A15" i="21"/>
  <c r="AL14" i="21"/>
  <c r="AK14" i="21"/>
  <c r="AH14" i="21"/>
  <c r="AF14" i="21"/>
  <c r="K14" i="21"/>
  <c r="I14" i="21"/>
  <c r="H14" i="21"/>
  <c r="G14" i="21"/>
  <c r="F14" i="21"/>
  <c r="AG14" i="21" s="1"/>
  <c r="E14" i="21"/>
  <c r="A14" i="21"/>
  <c r="AL13" i="21"/>
  <c r="AK13" i="21"/>
  <c r="K13" i="21"/>
  <c r="I13" i="21"/>
  <c r="F13" i="21"/>
  <c r="E13" i="21"/>
  <c r="A13" i="21"/>
  <c r="AL12" i="21"/>
  <c r="AK12" i="21"/>
  <c r="AF12" i="21"/>
  <c r="AH12" i="21" s="1"/>
  <c r="K12" i="21"/>
  <c r="I12" i="21"/>
  <c r="H12" i="21"/>
  <c r="G12" i="21"/>
  <c r="F12" i="21"/>
  <c r="AG12" i="21" s="1"/>
  <c r="E12" i="21"/>
  <c r="A12" i="21"/>
  <c r="AL11" i="21"/>
  <c r="AK11" i="21"/>
  <c r="AG11" i="21"/>
  <c r="AF11" i="21"/>
  <c r="AH11" i="21" s="1"/>
  <c r="K11" i="21"/>
  <c r="I11" i="21"/>
  <c r="G11" i="21"/>
  <c r="F11" i="21"/>
  <c r="H11" i="21" s="1"/>
  <c r="E11" i="21"/>
  <c r="A11" i="21"/>
  <c r="AL10" i="21"/>
  <c r="AK10" i="21"/>
  <c r="AH10" i="21"/>
  <c r="AF10" i="21"/>
  <c r="K10" i="21"/>
  <c r="I10" i="21"/>
  <c r="H10" i="21"/>
  <c r="G10" i="21"/>
  <c r="F10" i="21"/>
  <c r="AG10" i="21" s="1"/>
  <c r="E10" i="21"/>
  <c r="A10" i="21"/>
  <c r="AL9" i="21"/>
  <c r="AK9" i="21"/>
  <c r="AG9" i="21"/>
  <c r="K9" i="21"/>
  <c r="I9" i="21"/>
  <c r="F9" i="21"/>
  <c r="H9" i="21" s="1"/>
  <c r="E9" i="21"/>
  <c r="A9" i="21"/>
  <c r="AL8" i="21"/>
  <c r="AK8" i="21"/>
  <c r="AF8" i="21"/>
  <c r="AH8" i="21" s="1"/>
  <c r="K8" i="21"/>
  <c r="I8" i="21"/>
  <c r="H8" i="21"/>
  <c r="G8" i="21"/>
  <c r="F8" i="21"/>
  <c r="AG8" i="21" s="1"/>
  <c r="E8" i="21"/>
  <c r="A8" i="21"/>
  <c r="AL7" i="21"/>
  <c r="AK7" i="21"/>
  <c r="AH7" i="21"/>
  <c r="AF7" i="21"/>
  <c r="K7" i="21"/>
  <c r="I7" i="21"/>
  <c r="G7" i="21"/>
  <c r="F7" i="21"/>
  <c r="H7" i="21" s="1"/>
  <c r="E7" i="21"/>
  <c r="A7" i="21"/>
  <c r="AL6" i="21"/>
  <c r="AK6" i="21"/>
  <c r="AH6" i="21"/>
  <c r="AF6" i="21"/>
  <c r="K6" i="21"/>
  <c r="I6" i="21"/>
  <c r="H6" i="21"/>
  <c r="G6" i="21"/>
  <c r="F6" i="21"/>
  <c r="AG6" i="21" s="1"/>
  <c r="E6" i="21"/>
  <c r="A6" i="21"/>
  <c r="AL5" i="21"/>
  <c r="AK5" i="21"/>
  <c r="AF5" i="21"/>
  <c r="AH5" i="21" s="1"/>
  <c r="K5" i="21"/>
  <c r="I5" i="21"/>
  <c r="G5" i="21"/>
  <c r="F5" i="21"/>
  <c r="H5" i="21" s="1"/>
  <c r="E5" i="21"/>
  <c r="A5" i="21"/>
  <c r="N48" i="20"/>
  <c r="N46" i="20" s="1"/>
  <c r="N47" i="20"/>
  <c r="AL45" i="20"/>
  <c r="AF45" i="20"/>
  <c r="AH45" i="20" s="1"/>
  <c r="K45" i="20"/>
  <c r="I45" i="20"/>
  <c r="G45" i="20"/>
  <c r="F45" i="20"/>
  <c r="H45" i="20" s="1"/>
  <c r="A45" i="20"/>
  <c r="AL44" i="20"/>
  <c r="AF44" i="20"/>
  <c r="AH44" i="20" s="1"/>
  <c r="K44" i="20"/>
  <c r="I44" i="20"/>
  <c r="G44" i="20"/>
  <c r="F44" i="20"/>
  <c r="H44" i="20" s="1"/>
  <c r="A44" i="20"/>
  <c r="AL43" i="20"/>
  <c r="AF43" i="20"/>
  <c r="AH43" i="20" s="1"/>
  <c r="K43" i="20"/>
  <c r="I43" i="20"/>
  <c r="G43" i="20"/>
  <c r="F43" i="20"/>
  <c r="H43" i="20" s="1"/>
  <c r="A43" i="20"/>
  <c r="AL42" i="20"/>
  <c r="AF42" i="20"/>
  <c r="AH42" i="20" s="1"/>
  <c r="K42" i="20"/>
  <c r="I42" i="20"/>
  <c r="G42" i="20"/>
  <c r="F42" i="20"/>
  <c r="H42" i="20" s="1"/>
  <c r="A42" i="20"/>
  <c r="AL41" i="20"/>
  <c r="AF41" i="20"/>
  <c r="AH41" i="20" s="1"/>
  <c r="K41" i="20"/>
  <c r="I41" i="20"/>
  <c r="G41" i="20"/>
  <c r="F41" i="20"/>
  <c r="H41" i="20" s="1"/>
  <c r="A41" i="20"/>
  <c r="AL40" i="20"/>
  <c r="AF40" i="20"/>
  <c r="AH40" i="20" s="1"/>
  <c r="K40" i="20"/>
  <c r="I40" i="20"/>
  <c r="G40" i="20"/>
  <c r="F40" i="20"/>
  <c r="H40" i="20" s="1"/>
  <c r="A40" i="20"/>
  <c r="AL39" i="20"/>
  <c r="AK39" i="20"/>
  <c r="AG39" i="20"/>
  <c r="K39" i="20"/>
  <c r="I39" i="20"/>
  <c r="F39" i="20"/>
  <c r="E39" i="20"/>
  <c r="A39" i="20"/>
  <c r="AL38" i="20"/>
  <c r="AH38" i="20"/>
  <c r="AF38" i="20"/>
  <c r="K38" i="20"/>
  <c r="I38" i="20"/>
  <c r="H38" i="20"/>
  <c r="G38" i="20"/>
  <c r="F38" i="20"/>
  <c r="AG38" i="20" s="1"/>
  <c r="A38" i="20"/>
  <c r="AL37" i="20"/>
  <c r="AH37" i="20"/>
  <c r="AF37" i="20"/>
  <c r="K37" i="20"/>
  <c r="I37" i="20"/>
  <c r="H37" i="20"/>
  <c r="G37" i="20"/>
  <c r="F37" i="20"/>
  <c r="AG37" i="20" s="1"/>
  <c r="A37" i="20"/>
  <c r="AL36" i="20"/>
  <c r="AK36" i="20"/>
  <c r="K36" i="20"/>
  <c r="I36" i="20"/>
  <c r="H36" i="20"/>
  <c r="F36" i="20"/>
  <c r="G36" i="20" s="1"/>
  <c r="E36" i="20"/>
  <c r="A36" i="20"/>
  <c r="AL35" i="20"/>
  <c r="AK35" i="20"/>
  <c r="K35" i="20"/>
  <c r="I35" i="20"/>
  <c r="F35" i="20"/>
  <c r="AG35" i="20" s="1"/>
  <c r="E35" i="20"/>
  <c r="A35" i="20"/>
  <c r="AL34" i="20"/>
  <c r="AK34" i="20"/>
  <c r="K34" i="20"/>
  <c r="I34" i="20"/>
  <c r="H34" i="20"/>
  <c r="F34" i="20"/>
  <c r="G34" i="20" s="1"/>
  <c r="E34" i="20"/>
  <c r="A34" i="20"/>
  <c r="AL33" i="20"/>
  <c r="AK33" i="20"/>
  <c r="AG33" i="20"/>
  <c r="K33" i="20"/>
  <c r="I33" i="20"/>
  <c r="F33" i="20"/>
  <c r="E33" i="20"/>
  <c r="A33" i="20"/>
  <c r="AL32" i="20"/>
  <c r="AK32" i="20"/>
  <c r="K32" i="20"/>
  <c r="I32" i="20"/>
  <c r="H32" i="20"/>
  <c r="F32" i="20"/>
  <c r="G32" i="20" s="1"/>
  <c r="E32" i="20"/>
  <c r="A32" i="20"/>
  <c r="AL31" i="20"/>
  <c r="AK31" i="20"/>
  <c r="K31" i="20"/>
  <c r="I31" i="20"/>
  <c r="F31" i="20"/>
  <c r="AG31" i="20" s="1"/>
  <c r="E31" i="20"/>
  <c r="A31" i="20"/>
  <c r="AL30" i="20"/>
  <c r="AK30" i="20"/>
  <c r="AF30" i="20"/>
  <c r="AH30" i="20" s="1"/>
  <c r="K30" i="20"/>
  <c r="I30" i="20"/>
  <c r="H30" i="20"/>
  <c r="F30" i="20"/>
  <c r="G30" i="20" s="1"/>
  <c r="E30" i="20"/>
  <c r="A30" i="20"/>
  <c r="AL29" i="20"/>
  <c r="AK29" i="20"/>
  <c r="K29" i="20"/>
  <c r="I29" i="20"/>
  <c r="F29" i="20"/>
  <c r="AG29" i="20" s="1"/>
  <c r="E29" i="20"/>
  <c r="A29" i="20"/>
  <c r="AL28" i="20"/>
  <c r="AK28" i="20"/>
  <c r="AF28" i="20"/>
  <c r="AH28" i="20" s="1"/>
  <c r="K28" i="20"/>
  <c r="I28" i="20"/>
  <c r="H28" i="20"/>
  <c r="F28" i="20"/>
  <c r="G28" i="20" s="1"/>
  <c r="E28" i="20"/>
  <c r="A28" i="20"/>
  <c r="AL27" i="20"/>
  <c r="AK27" i="20"/>
  <c r="K27" i="20"/>
  <c r="I27" i="20"/>
  <c r="F27" i="20"/>
  <c r="AG27" i="20" s="1"/>
  <c r="E27" i="20"/>
  <c r="A27" i="20"/>
  <c r="AL26" i="20"/>
  <c r="AK26" i="20"/>
  <c r="AF26" i="20"/>
  <c r="AH26" i="20" s="1"/>
  <c r="K26" i="20"/>
  <c r="I26" i="20"/>
  <c r="H26" i="20"/>
  <c r="F26" i="20"/>
  <c r="G26" i="20" s="1"/>
  <c r="E26" i="20"/>
  <c r="A26" i="20"/>
  <c r="AL25" i="20"/>
  <c r="AK25" i="20"/>
  <c r="K25" i="20"/>
  <c r="I25" i="20"/>
  <c r="F25" i="20"/>
  <c r="AG25" i="20" s="1"/>
  <c r="E25" i="20"/>
  <c r="A25" i="20"/>
  <c r="AL24" i="20"/>
  <c r="AK24" i="20"/>
  <c r="AF24" i="20"/>
  <c r="AH24" i="20" s="1"/>
  <c r="K24" i="20"/>
  <c r="I24" i="20"/>
  <c r="H24" i="20"/>
  <c r="F24" i="20"/>
  <c r="G24" i="20" s="1"/>
  <c r="E24" i="20"/>
  <c r="A24" i="20"/>
  <c r="AL23" i="20"/>
  <c r="AK23" i="20"/>
  <c r="K23" i="20"/>
  <c r="I23" i="20"/>
  <c r="F23" i="20"/>
  <c r="AG23" i="20" s="1"/>
  <c r="E23" i="20"/>
  <c r="A23" i="20"/>
  <c r="AL22" i="20"/>
  <c r="AK22" i="20"/>
  <c r="AF22" i="20"/>
  <c r="AH22" i="20" s="1"/>
  <c r="K22" i="20"/>
  <c r="I22" i="20"/>
  <c r="H22" i="20"/>
  <c r="F22" i="20"/>
  <c r="G22" i="20" s="1"/>
  <c r="E22" i="20"/>
  <c r="A22" i="20"/>
  <c r="AL21" i="20"/>
  <c r="AK21" i="20"/>
  <c r="K21" i="20"/>
  <c r="I21" i="20"/>
  <c r="F21" i="20"/>
  <c r="AG21" i="20" s="1"/>
  <c r="E21" i="20"/>
  <c r="A21" i="20"/>
  <c r="AL20" i="20"/>
  <c r="AK20" i="20"/>
  <c r="AF20" i="20"/>
  <c r="AH20" i="20" s="1"/>
  <c r="K20" i="20"/>
  <c r="I20" i="20"/>
  <c r="H20" i="20"/>
  <c r="F20" i="20"/>
  <c r="G20" i="20" s="1"/>
  <c r="E20" i="20"/>
  <c r="A20" i="20"/>
  <c r="AL19" i="20"/>
  <c r="AK19" i="20"/>
  <c r="K19" i="20"/>
  <c r="I19" i="20"/>
  <c r="F19" i="20"/>
  <c r="AG19" i="20" s="1"/>
  <c r="E19" i="20"/>
  <c r="A19" i="20"/>
  <c r="AL18" i="20"/>
  <c r="AK18" i="20"/>
  <c r="AF18" i="20"/>
  <c r="AH18" i="20" s="1"/>
  <c r="K18" i="20"/>
  <c r="I18" i="20"/>
  <c r="H18" i="20"/>
  <c r="G18" i="20"/>
  <c r="F18" i="20"/>
  <c r="AG18" i="20" s="1"/>
  <c r="E18" i="20"/>
  <c r="A18" i="20"/>
  <c r="AL17" i="20"/>
  <c r="AK17" i="20"/>
  <c r="AG17" i="20"/>
  <c r="K17" i="20"/>
  <c r="I17" i="20"/>
  <c r="F17" i="20"/>
  <c r="E17" i="20"/>
  <c r="A17" i="20"/>
  <c r="AL16" i="20"/>
  <c r="AK16" i="20"/>
  <c r="AF16" i="20"/>
  <c r="AH16" i="20" s="1"/>
  <c r="K16" i="20"/>
  <c r="I16" i="20"/>
  <c r="H16" i="20"/>
  <c r="G16" i="20"/>
  <c r="F16" i="20"/>
  <c r="AG16" i="20" s="1"/>
  <c r="E16" i="20"/>
  <c r="A16" i="20"/>
  <c r="AL15" i="20"/>
  <c r="AK15" i="20"/>
  <c r="K15" i="20"/>
  <c r="I15" i="20"/>
  <c r="F15" i="20"/>
  <c r="AG15" i="20" s="1"/>
  <c r="E15" i="20"/>
  <c r="A15" i="20"/>
  <c r="AL14" i="20"/>
  <c r="AK14" i="20"/>
  <c r="AH14" i="20"/>
  <c r="AF14" i="20"/>
  <c r="K14" i="20"/>
  <c r="I14" i="20"/>
  <c r="H14" i="20"/>
  <c r="G14" i="20"/>
  <c r="F14" i="20"/>
  <c r="AG14" i="20" s="1"/>
  <c r="E14" i="20"/>
  <c r="A14" i="20"/>
  <c r="AL13" i="20"/>
  <c r="AK13" i="20"/>
  <c r="K13" i="20"/>
  <c r="I13" i="20"/>
  <c r="F13" i="20"/>
  <c r="AG13" i="20" s="1"/>
  <c r="E13" i="20"/>
  <c r="A13" i="20"/>
  <c r="AL12" i="20"/>
  <c r="AK12" i="20"/>
  <c r="AH12" i="20"/>
  <c r="AF12" i="20"/>
  <c r="K12" i="20"/>
  <c r="I12" i="20"/>
  <c r="H12" i="20"/>
  <c r="G12" i="20"/>
  <c r="F12" i="20"/>
  <c r="AG12" i="20" s="1"/>
  <c r="E12" i="20"/>
  <c r="A12" i="20"/>
  <c r="AL11" i="20"/>
  <c r="AK11" i="20"/>
  <c r="K11" i="20"/>
  <c r="I11" i="20"/>
  <c r="F11" i="20"/>
  <c r="AG11" i="20" s="1"/>
  <c r="E11" i="20"/>
  <c r="A11" i="20"/>
  <c r="AL10" i="20"/>
  <c r="AK10" i="20"/>
  <c r="AH10" i="20"/>
  <c r="AF10" i="20"/>
  <c r="K10" i="20"/>
  <c r="I10" i="20"/>
  <c r="H10" i="20"/>
  <c r="G10" i="20"/>
  <c r="F10" i="20"/>
  <c r="AG10" i="20" s="1"/>
  <c r="E10" i="20"/>
  <c r="A10" i="20"/>
  <c r="AL9" i="20"/>
  <c r="AK9" i="20"/>
  <c r="K9" i="20"/>
  <c r="I9" i="20"/>
  <c r="F9" i="20"/>
  <c r="AG9" i="20" s="1"/>
  <c r="E9" i="20"/>
  <c r="A9" i="20"/>
  <c r="AL8" i="20"/>
  <c r="AK8" i="20"/>
  <c r="AH8" i="20"/>
  <c r="AF8" i="20"/>
  <c r="K8" i="20"/>
  <c r="I8" i="20"/>
  <c r="H8" i="20"/>
  <c r="G8" i="20"/>
  <c r="F8" i="20"/>
  <c r="AG8" i="20" s="1"/>
  <c r="E8" i="20"/>
  <c r="A8" i="20"/>
  <c r="AL7" i="20"/>
  <c r="AK7" i="20"/>
  <c r="K7" i="20"/>
  <c r="I7" i="20"/>
  <c r="F7" i="20"/>
  <c r="AG7" i="20" s="1"/>
  <c r="E7" i="20"/>
  <c r="A7" i="20"/>
  <c r="AL6" i="20"/>
  <c r="AK6" i="20"/>
  <c r="AH6" i="20"/>
  <c r="AF6" i="20"/>
  <c r="K6" i="20"/>
  <c r="I6" i="20"/>
  <c r="H6" i="20"/>
  <c r="G6" i="20"/>
  <c r="F6" i="20"/>
  <c r="AG6" i="20" s="1"/>
  <c r="E6" i="20"/>
  <c r="A6" i="20"/>
  <c r="AL5" i="20"/>
  <c r="AK5" i="20"/>
  <c r="K5" i="20"/>
  <c r="I5" i="20"/>
  <c r="F5" i="20"/>
  <c r="AG5" i="20" s="1"/>
  <c r="E5" i="20"/>
  <c r="A5" i="20"/>
  <c r="N48" i="19"/>
  <c r="N46" i="19" s="1"/>
  <c r="N47" i="19"/>
  <c r="AL45" i="19"/>
  <c r="AG45" i="19"/>
  <c r="K45" i="19"/>
  <c r="I45" i="19"/>
  <c r="F45" i="19"/>
  <c r="A45" i="19"/>
  <c r="AL44" i="19"/>
  <c r="AG44" i="19"/>
  <c r="K44" i="19"/>
  <c r="I44" i="19"/>
  <c r="F44" i="19"/>
  <c r="A44" i="19"/>
  <c r="AL43" i="19"/>
  <c r="AG43" i="19"/>
  <c r="K43" i="19"/>
  <c r="I43" i="19"/>
  <c r="F43" i="19"/>
  <c r="A43" i="19"/>
  <c r="AL42" i="19"/>
  <c r="AG42" i="19"/>
  <c r="K42" i="19"/>
  <c r="I42" i="19"/>
  <c r="F42" i="19"/>
  <c r="A42" i="19"/>
  <c r="AL41" i="19"/>
  <c r="AK41" i="19"/>
  <c r="K41" i="19"/>
  <c r="I41" i="19"/>
  <c r="G41" i="19"/>
  <c r="F41" i="19"/>
  <c r="AG41" i="19" s="1"/>
  <c r="E41" i="19"/>
  <c r="A41" i="19"/>
  <c r="AL40" i="19"/>
  <c r="K40" i="19"/>
  <c r="I40" i="19"/>
  <c r="H40" i="19"/>
  <c r="G40" i="19"/>
  <c r="F40" i="19"/>
  <c r="AG40" i="19" s="1"/>
  <c r="A40" i="19"/>
  <c r="AL39" i="19"/>
  <c r="K39" i="19"/>
  <c r="I39" i="19"/>
  <c r="H39" i="19"/>
  <c r="G39" i="19"/>
  <c r="F39" i="19"/>
  <c r="AG39" i="19" s="1"/>
  <c r="A39" i="19"/>
  <c r="AL38" i="19"/>
  <c r="AK38" i="19"/>
  <c r="AF38" i="19"/>
  <c r="AH38" i="19" s="1"/>
  <c r="K38" i="19"/>
  <c r="I38" i="19"/>
  <c r="H38" i="19"/>
  <c r="G38" i="19"/>
  <c r="F38" i="19"/>
  <c r="AG38" i="19" s="1"/>
  <c r="E38" i="19"/>
  <c r="A38" i="19"/>
  <c r="AL37" i="19"/>
  <c r="AK37" i="19"/>
  <c r="K37" i="19"/>
  <c r="I37" i="19"/>
  <c r="G37" i="19"/>
  <c r="F37" i="19"/>
  <c r="AG37" i="19" s="1"/>
  <c r="E37" i="19"/>
  <c r="A37" i="19"/>
  <c r="AL36" i="19"/>
  <c r="AK36" i="19"/>
  <c r="AF36" i="19"/>
  <c r="AH36" i="19" s="1"/>
  <c r="K36" i="19"/>
  <c r="I36" i="19"/>
  <c r="H36" i="19"/>
  <c r="G36" i="19"/>
  <c r="F36" i="19"/>
  <c r="AG36" i="19" s="1"/>
  <c r="E36" i="19"/>
  <c r="A36" i="19"/>
  <c r="AL35" i="19"/>
  <c r="AK35" i="19"/>
  <c r="K35" i="19"/>
  <c r="I35" i="19"/>
  <c r="G35" i="19"/>
  <c r="F35" i="19"/>
  <c r="AG35" i="19" s="1"/>
  <c r="E35" i="19"/>
  <c r="A35" i="19"/>
  <c r="AL34" i="19"/>
  <c r="AK34" i="19"/>
  <c r="AF34" i="19"/>
  <c r="AH34" i="19" s="1"/>
  <c r="K34" i="19"/>
  <c r="I34" i="19"/>
  <c r="H34" i="19"/>
  <c r="G34" i="19"/>
  <c r="F34" i="19"/>
  <c r="AG34" i="19" s="1"/>
  <c r="E34" i="19"/>
  <c r="A34" i="19"/>
  <c r="AL33" i="19"/>
  <c r="AK33" i="19"/>
  <c r="K33" i="19"/>
  <c r="I33" i="19"/>
  <c r="G33" i="19"/>
  <c r="F33" i="19"/>
  <c r="AG33" i="19" s="1"/>
  <c r="E33" i="19"/>
  <c r="A33" i="19"/>
  <c r="AL32" i="19"/>
  <c r="AK32" i="19"/>
  <c r="AF32" i="19"/>
  <c r="AH32" i="19" s="1"/>
  <c r="K32" i="19"/>
  <c r="I32" i="19"/>
  <c r="H32" i="19"/>
  <c r="G32" i="19"/>
  <c r="F32" i="19"/>
  <c r="AG32" i="19" s="1"/>
  <c r="E32" i="19"/>
  <c r="A32" i="19"/>
  <c r="AL31" i="19"/>
  <c r="AK31" i="19"/>
  <c r="K31" i="19"/>
  <c r="I31" i="19"/>
  <c r="F31" i="19"/>
  <c r="AG31" i="19" s="1"/>
  <c r="E31" i="19"/>
  <c r="A31" i="19"/>
  <c r="AL30" i="19"/>
  <c r="AK30" i="19"/>
  <c r="AF30" i="19"/>
  <c r="AH30" i="19" s="1"/>
  <c r="K30" i="19"/>
  <c r="I30" i="19"/>
  <c r="H30" i="19"/>
  <c r="G30" i="19"/>
  <c r="F30" i="19"/>
  <c r="AG30" i="19" s="1"/>
  <c r="E30" i="19"/>
  <c r="A30" i="19"/>
  <c r="AL29" i="19"/>
  <c r="AK29" i="19"/>
  <c r="AG29" i="19"/>
  <c r="K29" i="19"/>
  <c r="I29" i="19"/>
  <c r="G29" i="19"/>
  <c r="F29" i="19"/>
  <c r="E29" i="19"/>
  <c r="A29" i="19"/>
  <c r="AL28" i="19"/>
  <c r="AK28" i="19"/>
  <c r="AF28" i="19"/>
  <c r="AH28" i="19" s="1"/>
  <c r="K28" i="19"/>
  <c r="I28" i="19"/>
  <c r="H28" i="19"/>
  <c r="G28" i="19"/>
  <c r="F28" i="19"/>
  <c r="AG28" i="19" s="1"/>
  <c r="E28" i="19"/>
  <c r="A28" i="19"/>
  <c r="AL27" i="19"/>
  <c r="AK27" i="19"/>
  <c r="K27" i="19"/>
  <c r="I27" i="19"/>
  <c r="F27" i="19"/>
  <c r="AG27" i="19" s="1"/>
  <c r="E27" i="19"/>
  <c r="A27" i="19"/>
  <c r="AL26" i="19"/>
  <c r="AK26" i="19"/>
  <c r="AF26" i="19"/>
  <c r="AH26" i="19" s="1"/>
  <c r="K26" i="19"/>
  <c r="I26" i="19"/>
  <c r="H26" i="19"/>
  <c r="G26" i="19"/>
  <c r="F26" i="19"/>
  <c r="AG26" i="19" s="1"/>
  <c r="E26" i="19"/>
  <c r="A26" i="19"/>
  <c r="AL25" i="19"/>
  <c r="AK25" i="19"/>
  <c r="AG25" i="19"/>
  <c r="K25" i="19"/>
  <c r="I25" i="19"/>
  <c r="G25" i="19"/>
  <c r="F25" i="19"/>
  <c r="E25" i="19"/>
  <c r="A25" i="19"/>
  <c r="AL24" i="19"/>
  <c r="AK24" i="19"/>
  <c r="AF24" i="19"/>
  <c r="AH24" i="19" s="1"/>
  <c r="K24" i="19"/>
  <c r="I24" i="19"/>
  <c r="H24" i="19"/>
  <c r="G24" i="19"/>
  <c r="F24" i="19"/>
  <c r="AG24" i="19" s="1"/>
  <c r="E24" i="19"/>
  <c r="A24" i="19"/>
  <c r="AL23" i="19"/>
  <c r="AK23" i="19"/>
  <c r="K23" i="19"/>
  <c r="I23" i="19"/>
  <c r="F23" i="19"/>
  <c r="AG23" i="19" s="1"/>
  <c r="E23" i="19"/>
  <c r="A23" i="19"/>
  <c r="AL22" i="19"/>
  <c r="AK22" i="19"/>
  <c r="AF22" i="19"/>
  <c r="AH22" i="19" s="1"/>
  <c r="K22" i="19"/>
  <c r="I22" i="19"/>
  <c r="H22" i="19"/>
  <c r="G22" i="19"/>
  <c r="F22" i="19"/>
  <c r="AG22" i="19" s="1"/>
  <c r="E22" i="19"/>
  <c r="A22" i="19"/>
  <c r="AL21" i="19"/>
  <c r="AK21" i="19"/>
  <c r="AG21" i="19"/>
  <c r="K21" i="19"/>
  <c r="I21" i="19"/>
  <c r="F21" i="19"/>
  <c r="H21" i="19" s="1"/>
  <c r="E21" i="19"/>
  <c r="A21" i="19"/>
  <c r="AL20" i="19"/>
  <c r="AK20" i="19"/>
  <c r="AH20" i="19"/>
  <c r="AF20" i="19"/>
  <c r="K20" i="19"/>
  <c r="I20" i="19"/>
  <c r="H20" i="19"/>
  <c r="G20" i="19"/>
  <c r="F20" i="19"/>
  <c r="AG20" i="19" s="1"/>
  <c r="E20" i="19"/>
  <c r="A20" i="19"/>
  <c r="AL19" i="19"/>
  <c r="AK19" i="19"/>
  <c r="K19" i="19"/>
  <c r="I19" i="19"/>
  <c r="F19" i="19"/>
  <c r="H19" i="19" s="1"/>
  <c r="E19" i="19"/>
  <c r="A19" i="19"/>
  <c r="AL18" i="19"/>
  <c r="AK18" i="19"/>
  <c r="AH18" i="19"/>
  <c r="AF18" i="19"/>
  <c r="K18" i="19"/>
  <c r="I18" i="19"/>
  <c r="H18" i="19"/>
  <c r="G18" i="19"/>
  <c r="F18" i="19"/>
  <c r="AG18" i="19" s="1"/>
  <c r="E18" i="19"/>
  <c r="A18" i="19"/>
  <c r="AL17" i="19"/>
  <c r="AK17" i="19"/>
  <c r="AF17" i="19"/>
  <c r="AH17" i="19" s="1"/>
  <c r="K17" i="19"/>
  <c r="I17" i="19"/>
  <c r="G17" i="19"/>
  <c r="F17" i="19"/>
  <c r="H17" i="19" s="1"/>
  <c r="E17" i="19"/>
  <c r="A17" i="19"/>
  <c r="AL16" i="19"/>
  <c r="AK16" i="19"/>
  <c r="AF16" i="19"/>
  <c r="AH16" i="19" s="1"/>
  <c r="K16" i="19"/>
  <c r="I16" i="19"/>
  <c r="H16" i="19"/>
  <c r="G16" i="19"/>
  <c r="F16" i="19"/>
  <c r="AG16" i="19" s="1"/>
  <c r="E16" i="19"/>
  <c r="A16" i="19"/>
  <c r="AL15" i="19"/>
  <c r="AK15" i="19"/>
  <c r="AG15" i="19"/>
  <c r="AF15" i="19"/>
  <c r="AH15" i="19" s="1"/>
  <c r="K15" i="19"/>
  <c r="I15" i="19"/>
  <c r="G15" i="19"/>
  <c r="F15" i="19"/>
  <c r="H15" i="19" s="1"/>
  <c r="E15" i="19"/>
  <c r="A15" i="19"/>
  <c r="AL14" i="19"/>
  <c r="AK14" i="19"/>
  <c r="AF14" i="19"/>
  <c r="AH14" i="19" s="1"/>
  <c r="K14" i="19"/>
  <c r="I14" i="19"/>
  <c r="H14" i="19"/>
  <c r="G14" i="19"/>
  <c r="F14" i="19"/>
  <c r="AG14" i="19" s="1"/>
  <c r="E14" i="19"/>
  <c r="A14" i="19"/>
  <c r="AL13" i="19"/>
  <c r="AK13" i="19"/>
  <c r="AG13" i="19"/>
  <c r="K13" i="19"/>
  <c r="I13" i="19"/>
  <c r="F13" i="19"/>
  <c r="H13" i="19" s="1"/>
  <c r="E13" i="19"/>
  <c r="A13" i="19"/>
  <c r="AL12" i="19"/>
  <c r="AK12" i="19"/>
  <c r="AH12" i="19"/>
  <c r="AF12" i="19"/>
  <c r="K12" i="19"/>
  <c r="I12" i="19"/>
  <c r="H12" i="19"/>
  <c r="G12" i="19"/>
  <c r="F12" i="19"/>
  <c r="AG12" i="19" s="1"/>
  <c r="E12" i="19"/>
  <c r="A12" i="19"/>
  <c r="AL11" i="19"/>
  <c r="AK11" i="19"/>
  <c r="K11" i="19"/>
  <c r="I11" i="19"/>
  <c r="G11" i="19"/>
  <c r="F11" i="19"/>
  <c r="AG11" i="19" s="1"/>
  <c r="E11" i="19"/>
  <c r="A11" i="19"/>
  <c r="AL10" i="19"/>
  <c r="AK10" i="19"/>
  <c r="AF10" i="19"/>
  <c r="AH10" i="19" s="1"/>
  <c r="K10" i="19"/>
  <c r="I10" i="19"/>
  <c r="H10" i="19"/>
  <c r="F10" i="19"/>
  <c r="G10" i="19" s="1"/>
  <c r="E10" i="19"/>
  <c r="A10" i="19"/>
  <c r="AL9" i="19"/>
  <c r="AK9" i="19"/>
  <c r="K9" i="19"/>
  <c r="I9" i="19"/>
  <c r="G9" i="19"/>
  <c r="F9" i="19"/>
  <c r="AG9" i="19" s="1"/>
  <c r="E9" i="19"/>
  <c r="A9" i="19"/>
  <c r="AL8" i="19"/>
  <c r="AK8" i="19"/>
  <c r="AF8" i="19"/>
  <c r="AH8" i="19" s="1"/>
  <c r="K8" i="19"/>
  <c r="I8" i="19"/>
  <c r="H8" i="19"/>
  <c r="F8" i="19"/>
  <c r="G8" i="19" s="1"/>
  <c r="E8" i="19"/>
  <c r="A8" i="19"/>
  <c r="AL7" i="19"/>
  <c r="AK7" i="19"/>
  <c r="K7" i="19"/>
  <c r="I7" i="19"/>
  <c r="G7" i="19"/>
  <c r="F7" i="19"/>
  <c r="AG7" i="19" s="1"/>
  <c r="E7" i="19"/>
  <c r="A7" i="19"/>
  <c r="AL6" i="19"/>
  <c r="AK6" i="19"/>
  <c r="AF6" i="19"/>
  <c r="AH6" i="19" s="1"/>
  <c r="K6" i="19"/>
  <c r="I6" i="19"/>
  <c r="H6" i="19"/>
  <c r="F6" i="19"/>
  <c r="G6" i="19" s="1"/>
  <c r="E6" i="19"/>
  <c r="A6" i="19"/>
  <c r="AL5" i="19"/>
  <c r="AK5" i="19"/>
  <c r="K5" i="19"/>
  <c r="I5" i="19"/>
  <c r="G5" i="19"/>
  <c r="F5" i="19"/>
  <c r="AG5" i="19" s="1"/>
  <c r="E5" i="19"/>
  <c r="A5" i="19"/>
  <c r="N46" i="18"/>
  <c r="N45" i="18"/>
  <c r="N44" i="18"/>
  <c r="AL43" i="18"/>
  <c r="K43" i="18"/>
  <c r="I43" i="18"/>
  <c r="G43" i="18"/>
  <c r="F43" i="18"/>
  <c r="AG43" i="18" s="1"/>
  <c r="A43" i="18"/>
  <c r="AL42" i="18"/>
  <c r="K42" i="18"/>
  <c r="I42" i="18"/>
  <c r="G42" i="18"/>
  <c r="F42" i="18"/>
  <c r="AG42" i="18" s="1"/>
  <c r="A42" i="18"/>
  <c r="AL41" i="18"/>
  <c r="K41" i="18"/>
  <c r="I41" i="18"/>
  <c r="G41" i="18"/>
  <c r="F41" i="18"/>
  <c r="AG41" i="18" s="1"/>
  <c r="A41" i="18"/>
  <c r="AL40" i="18"/>
  <c r="AK40" i="18"/>
  <c r="AH40" i="18"/>
  <c r="AF40" i="18"/>
  <c r="K40" i="18"/>
  <c r="I40" i="18"/>
  <c r="H40" i="18"/>
  <c r="G40" i="18"/>
  <c r="F40" i="18"/>
  <c r="AG40" i="18" s="1"/>
  <c r="E40" i="18"/>
  <c r="A40" i="18"/>
  <c r="AL39" i="18"/>
  <c r="AF39" i="18"/>
  <c r="AH39" i="18" s="1"/>
  <c r="K39" i="18"/>
  <c r="I39" i="18"/>
  <c r="H39" i="18"/>
  <c r="F39" i="18"/>
  <c r="G39" i="18" s="1"/>
  <c r="A39" i="18"/>
  <c r="AL38" i="18"/>
  <c r="AF38" i="18"/>
  <c r="AH38" i="18" s="1"/>
  <c r="K38" i="18"/>
  <c r="I38" i="18"/>
  <c r="H38" i="18"/>
  <c r="F38" i="18"/>
  <c r="G38" i="18" s="1"/>
  <c r="A38" i="18"/>
  <c r="AL37" i="18"/>
  <c r="AF37" i="18"/>
  <c r="AH37" i="18" s="1"/>
  <c r="K37" i="18"/>
  <c r="I37" i="18"/>
  <c r="H37" i="18"/>
  <c r="F37" i="18"/>
  <c r="G37" i="18" s="1"/>
  <c r="A37" i="18"/>
  <c r="AL36" i="18"/>
  <c r="AK36" i="18"/>
  <c r="AG36" i="18"/>
  <c r="K36" i="18"/>
  <c r="I36" i="18"/>
  <c r="F36" i="18"/>
  <c r="E36" i="18"/>
  <c r="A36" i="18"/>
  <c r="AL35" i="18"/>
  <c r="AK35" i="18"/>
  <c r="AH35" i="18"/>
  <c r="AF35" i="18"/>
  <c r="K35" i="18"/>
  <c r="I35" i="18"/>
  <c r="H35" i="18"/>
  <c r="G35" i="18"/>
  <c r="F35" i="18"/>
  <c r="AG35" i="18" s="1"/>
  <c r="E35" i="18"/>
  <c r="A35" i="18"/>
  <c r="AL34" i="18"/>
  <c r="AK34" i="18"/>
  <c r="AF34" i="18"/>
  <c r="AH34" i="18" s="1"/>
  <c r="K34" i="18"/>
  <c r="I34" i="18"/>
  <c r="F34" i="18"/>
  <c r="E34" i="18"/>
  <c r="A34" i="18"/>
  <c r="AL33" i="18"/>
  <c r="AK33" i="18"/>
  <c r="AH33" i="18"/>
  <c r="AF33" i="18"/>
  <c r="K33" i="18"/>
  <c r="I33" i="18"/>
  <c r="H33" i="18"/>
  <c r="G33" i="18"/>
  <c r="F33" i="18"/>
  <c r="AG33" i="18" s="1"/>
  <c r="E33" i="18"/>
  <c r="A33" i="18"/>
  <c r="AL32" i="18"/>
  <c r="AK32" i="18"/>
  <c r="K32" i="18"/>
  <c r="I32" i="18"/>
  <c r="F32" i="18"/>
  <c r="AF32" i="18" s="1"/>
  <c r="AH32" i="18" s="1"/>
  <c r="E32" i="18"/>
  <c r="A32" i="18"/>
  <c r="AL31" i="18"/>
  <c r="AK31" i="18"/>
  <c r="AH31" i="18"/>
  <c r="AF31" i="18"/>
  <c r="K31" i="18"/>
  <c r="I31" i="18"/>
  <c r="H31" i="18"/>
  <c r="G31" i="18"/>
  <c r="F31" i="18"/>
  <c r="AG31" i="18" s="1"/>
  <c r="E31" i="18"/>
  <c r="A31" i="18"/>
  <c r="AL30" i="18"/>
  <c r="AK30" i="18"/>
  <c r="K30" i="18"/>
  <c r="I30" i="18"/>
  <c r="F30" i="18"/>
  <c r="AF30" i="18" s="1"/>
  <c r="AH30" i="18" s="1"/>
  <c r="E30" i="18"/>
  <c r="A30" i="18"/>
  <c r="AL29" i="18"/>
  <c r="AK29" i="18"/>
  <c r="AH29" i="18"/>
  <c r="AF29" i="18"/>
  <c r="K29" i="18"/>
  <c r="I29" i="18"/>
  <c r="H29" i="18"/>
  <c r="G29" i="18"/>
  <c r="F29" i="18"/>
  <c r="AG29" i="18" s="1"/>
  <c r="E29" i="18"/>
  <c r="A29" i="18"/>
  <c r="AL28" i="18"/>
  <c r="AK28" i="18"/>
  <c r="K28" i="18"/>
  <c r="I28" i="18"/>
  <c r="F28" i="18"/>
  <c r="AF28" i="18" s="1"/>
  <c r="AH28" i="18" s="1"/>
  <c r="E28" i="18"/>
  <c r="A28" i="18"/>
  <c r="AL27" i="18"/>
  <c r="AK27" i="18"/>
  <c r="AH27" i="18"/>
  <c r="AF27" i="18"/>
  <c r="K27" i="18"/>
  <c r="I27" i="18"/>
  <c r="H27" i="18"/>
  <c r="G27" i="18"/>
  <c r="F27" i="18"/>
  <c r="AG27" i="18" s="1"/>
  <c r="E27" i="18"/>
  <c r="A27" i="18"/>
  <c r="AL26" i="18"/>
  <c r="AK26" i="18"/>
  <c r="K26" i="18"/>
  <c r="I26" i="18"/>
  <c r="F26" i="18"/>
  <c r="AF26" i="18" s="1"/>
  <c r="AH26" i="18" s="1"/>
  <c r="E26" i="18"/>
  <c r="A26" i="18"/>
  <c r="AL25" i="18"/>
  <c r="AK25" i="18"/>
  <c r="AH25" i="18"/>
  <c r="AF25" i="18"/>
  <c r="K25" i="18"/>
  <c r="I25" i="18"/>
  <c r="H25" i="18"/>
  <c r="G25" i="18"/>
  <c r="F25" i="18"/>
  <c r="AG25" i="18" s="1"/>
  <c r="E25" i="18"/>
  <c r="A25" i="18"/>
  <c r="AL24" i="18"/>
  <c r="AK24" i="18"/>
  <c r="K24" i="18"/>
  <c r="I24" i="18"/>
  <c r="F24" i="18"/>
  <c r="AF24" i="18" s="1"/>
  <c r="AH24" i="18" s="1"/>
  <c r="E24" i="18"/>
  <c r="A24" i="18"/>
  <c r="AL23" i="18"/>
  <c r="AK23" i="18"/>
  <c r="AH23" i="18"/>
  <c r="AF23" i="18"/>
  <c r="K23" i="18"/>
  <c r="I23" i="18"/>
  <c r="H23" i="18"/>
  <c r="G23" i="18"/>
  <c r="F23" i="18"/>
  <c r="AG23" i="18" s="1"/>
  <c r="E23" i="18"/>
  <c r="A23" i="18"/>
  <c r="AL22" i="18"/>
  <c r="AK22" i="18"/>
  <c r="K22" i="18"/>
  <c r="I22" i="18"/>
  <c r="F22" i="18"/>
  <c r="H22" i="18" s="1"/>
  <c r="E22" i="18"/>
  <c r="A22" i="18"/>
  <c r="AL21" i="18"/>
  <c r="AK21" i="18"/>
  <c r="AF21" i="18"/>
  <c r="AH21" i="18" s="1"/>
  <c r="K21" i="18"/>
  <c r="I21" i="18"/>
  <c r="H21" i="18"/>
  <c r="G21" i="18"/>
  <c r="F21" i="18"/>
  <c r="AG21" i="18" s="1"/>
  <c r="E21" i="18"/>
  <c r="A21" i="18"/>
  <c r="AL20" i="18"/>
  <c r="AK20" i="18"/>
  <c r="AG20" i="18"/>
  <c r="AF20" i="18"/>
  <c r="AH20" i="18" s="1"/>
  <c r="K20" i="18"/>
  <c r="I20" i="18"/>
  <c r="G20" i="18"/>
  <c r="F20" i="18"/>
  <c r="H20" i="18" s="1"/>
  <c r="E20" i="18"/>
  <c r="A20" i="18"/>
  <c r="AL19" i="18"/>
  <c r="AK19" i="18"/>
  <c r="AF19" i="18"/>
  <c r="AH19" i="18" s="1"/>
  <c r="K19" i="18"/>
  <c r="I19" i="18"/>
  <c r="H19" i="18"/>
  <c r="G19" i="18"/>
  <c r="F19" i="18"/>
  <c r="AG19" i="18" s="1"/>
  <c r="E19" i="18"/>
  <c r="A19" i="18"/>
  <c r="AL18" i="18"/>
  <c r="AK18" i="18"/>
  <c r="AG18" i="18"/>
  <c r="K18" i="18"/>
  <c r="I18" i="18"/>
  <c r="F18" i="18"/>
  <c r="H18" i="18" s="1"/>
  <c r="E18" i="18"/>
  <c r="A18" i="18"/>
  <c r="AL17" i="18"/>
  <c r="AK17" i="18"/>
  <c r="AF17" i="18"/>
  <c r="AH17" i="18" s="1"/>
  <c r="K17" i="18"/>
  <c r="I17" i="18"/>
  <c r="H17" i="18"/>
  <c r="G17" i="18"/>
  <c r="F17" i="18"/>
  <c r="AG17" i="18" s="1"/>
  <c r="E17" i="18"/>
  <c r="A17" i="18"/>
  <c r="AL16" i="18"/>
  <c r="AK16" i="18"/>
  <c r="K16" i="18"/>
  <c r="I16" i="18"/>
  <c r="F16" i="18"/>
  <c r="H16" i="18" s="1"/>
  <c r="E16" i="18"/>
  <c r="A16" i="18"/>
  <c r="AL15" i="18"/>
  <c r="AK15" i="18"/>
  <c r="AH15" i="18"/>
  <c r="AF15" i="18"/>
  <c r="K15" i="18"/>
  <c r="I15" i="18"/>
  <c r="H15" i="18"/>
  <c r="G15" i="18"/>
  <c r="F15" i="18"/>
  <c r="AG15" i="18" s="1"/>
  <c r="E15" i="18"/>
  <c r="A15" i="18"/>
  <c r="AL14" i="18"/>
  <c r="AK14" i="18"/>
  <c r="K14" i="18"/>
  <c r="I14" i="18"/>
  <c r="F14" i="18"/>
  <c r="H14" i="18" s="1"/>
  <c r="E14" i="18"/>
  <c r="A14" i="18"/>
  <c r="AL13" i="18"/>
  <c r="AK13" i="18"/>
  <c r="AF13" i="18"/>
  <c r="AH13" i="18" s="1"/>
  <c r="K13" i="18"/>
  <c r="I13" i="18"/>
  <c r="H13" i="18"/>
  <c r="G13" i="18"/>
  <c r="F13" i="18"/>
  <c r="AG13" i="18" s="1"/>
  <c r="E13" i="18"/>
  <c r="A13" i="18"/>
  <c r="AL12" i="18"/>
  <c r="AK12" i="18"/>
  <c r="AF12" i="18"/>
  <c r="AH12" i="18" s="1"/>
  <c r="K12" i="18"/>
  <c r="I12" i="18"/>
  <c r="F12" i="18"/>
  <c r="H12" i="18" s="1"/>
  <c r="E12" i="18"/>
  <c r="A12" i="18"/>
  <c r="AL11" i="18"/>
  <c r="AK11" i="18"/>
  <c r="AH11" i="18"/>
  <c r="AF11" i="18"/>
  <c r="K11" i="18"/>
  <c r="I11" i="18"/>
  <c r="H11" i="18"/>
  <c r="G11" i="18"/>
  <c r="F11" i="18"/>
  <c r="AG11" i="18" s="1"/>
  <c r="E11" i="18"/>
  <c r="A11" i="18"/>
  <c r="AL10" i="18"/>
  <c r="AK10" i="18"/>
  <c r="AF10" i="18"/>
  <c r="AH10" i="18" s="1"/>
  <c r="K10" i="18"/>
  <c r="I10" i="18"/>
  <c r="F10" i="18"/>
  <c r="H10" i="18" s="1"/>
  <c r="E10" i="18"/>
  <c r="A10" i="18"/>
  <c r="AL9" i="18"/>
  <c r="AK9" i="18"/>
  <c r="AH9" i="18"/>
  <c r="AF9" i="18"/>
  <c r="K9" i="18"/>
  <c r="I9" i="18"/>
  <c r="H9" i="18"/>
  <c r="G9" i="18"/>
  <c r="F9" i="18"/>
  <c r="AG9" i="18" s="1"/>
  <c r="E9" i="18"/>
  <c r="A9" i="18"/>
  <c r="AL8" i="18"/>
  <c r="AK8" i="18"/>
  <c r="AF8" i="18"/>
  <c r="AH8" i="18" s="1"/>
  <c r="K8" i="18"/>
  <c r="I8" i="18"/>
  <c r="F8" i="18"/>
  <c r="H8" i="18" s="1"/>
  <c r="E8" i="18"/>
  <c r="A8" i="18"/>
  <c r="AL7" i="18"/>
  <c r="AK7" i="18"/>
  <c r="AH7" i="18"/>
  <c r="AF7" i="18"/>
  <c r="K7" i="18"/>
  <c r="I7" i="18"/>
  <c r="H7" i="18"/>
  <c r="G7" i="18"/>
  <c r="F7" i="18"/>
  <c r="AG7" i="18" s="1"/>
  <c r="E7" i="18"/>
  <c r="A7" i="18"/>
  <c r="AL6" i="18"/>
  <c r="AK6" i="18"/>
  <c r="AF6" i="18"/>
  <c r="AH6" i="18" s="1"/>
  <c r="K6" i="18"/>
  <c r="I6" i="18"/>
  <c r="F6" i="18"/>
  <c r="H6" i="18" s="1"/>
  <c r="E6" i="18"/>
  <c r="A6" i="18"/>
  <c r="AL5" i="18"/>
  <c r="AK5" i="18"/>
  <c r="AH5" i="18"/>
  <c r="AF5" i="18"/>
  <c r="K5" i="18"/>
  <c r="I5" i="18"/>
  <c r="H5" i="18"/>
  <c r="G5" i="18"/>
  <c r="F5" i="18"/>
  <c r="AG5" i="18" s="1"/>
  <c r="E5" i="18"/>
  <c r="A5" i="18"/>
  <c r="N39" i="17"/>
  <c r="N38" i="17"/>
  <c r="N37" i="17"/>
  <c r="AL36" i="17"/>
  <c r="AF36" i="17"/>
  <c r="K36" i="17"/>
  <c r="I36" i="17"/>
  <c r="H36" i="17"/>
  <c r="G36" i="17"/>
  <c r="F36" i="17"/>
  <c r="AG36" i="17" s="1"/>
  <c r="A36" i="17"/>
  <c r="AL35" i="17"/>
  <c r="AF35" i="17"/>
  <c r="K35" i="17"/>
  <c r="I35" i="17"/>
  <c r="H35" i="17"/>
  <c r="G35" i="17"/>
  <c r="F35" i="17"/>
  <c r="AG35" i="17" s="1"/>
  <c r="A35" i="17"/>
  <c r="AL34" i="17"/>
  <c r="AF34" i="17"/>
  <c r="K34" i="17"/>
  <c r="I34" i="17"/>
  <c r="H34" i="17"/>
  <c r="G34" i="17"/>
  <c r="F34" i="17"/>
  <c r="AG34" i="17" s="1"/>
  <c r="A34" i="17"/>
  <c r="AL33" i="17"/>
  <c r="AF33" i="17"/>
  <c r="K33" i="17"/>
  <c r="I33" i="17"/>
  <c r="H33" i="17"/>
  <c r="F33" i="17"/>
  <c r="G33" i="17" s="1"/>
  <c r="E33" i="17"/>
  <c r="A33" i="17"/>
  <c r="AL32" i="17"/>
  <c r="K32" i="17"/>
  <c r="I32" i="17"/>
  <c r="F32" i="17"/>
  <c r="AF32" i="17" s="1"/>
  <c r="A32" i="17"/>
  <c r="AL31" i="17"/>
  <c r="K31" i="17"/>
  <c r="I31" i="17"/>
  <c r="F31" i="17"/>
  <c r="AF31" i="17" s="1"/>
  <c r="A31" i="17"/>
  <c r="AL30" i="17"/>
  <c r="K30" i="17"/>
  <c r="I30" i="17"/>
  <c r="F30" i="17"/>
  <c r="AF30" i="17" s="1"/>
  <c r="A30" i="17"/>
  <c r="AL29" i="17"/>
  <c r="K29" i="17"/>
  <c r="I29" i="17"/>
  <c r="G29" i="17"/>
  <c r="F29" i="17"/>
  <c r="AG29" i="17" s="1"/>
  <c r="E29" i="17"/>
  <c r="A29" i="17"/>
  <c r="AL28" i="17"/>
  <c r="AF28" i="17"/>
  <c r="K28" i="17"/>
  <c r="I28" i="17"/>
  <c r="H28" i="17"/>
  <c r="F28" i="17"/>
  <c r="G28" i="17" s="1"/>
  <c r="E28" i="17"/>
  <c r="A28" i="17"/>
  <c r="AL27" i="17"/>
  <c r="K27" i="17"/>
  <c r="I27" i="17"/>
  <c r="G27" i="17"/>
  <c r="F27" i="17"/>
  <c r="AG27" i="17" s="1"/>
  <c r="E27" i="17"/>
  <c r="A27" i="17"/>
  <c r="AL26" i="17"/>
  <c r="AF26" i="17"/>
  <c r="K26" i="17"/>
  <c r="I26" i="17"/>
  <c r="H26" i="17"/>
  <c r="F26" i="17"/>
  <c r="G26" i="17" s="1"/>
  <c r="E26" i="17"/>
  <c r="A26" i="17"/>
  <c r="AL25" i="17"/>
  <c r="K25" i="17"/>
  <c r="I25" i="17"/>
  <c r="G25" i="17"/>
  <c r="F25" i="17"/>
  <c r="AG25" i="17" s="1"/>
  <c r="E25" i="17"/>
  <c r="A25" i="17"/>
  <c r="AL24" i="17"/>
  <c r="AF24" i="17"/>
  <c r="K24" i="17"/>
  <c r="I24" i="17"/>
  <c r="H24" i="17"/>
  <c r="F24" i="17"/>
  <c r="G24" i="17" s="1"/>
  <c r="E24" i="17"/>
  <c r="A24" i="17"/>
  <c r="AL23" i="17"/>
  <c r="K23" i="17"/>
  <c r="I23" i="17"/>
  <c r="G23" i="17"/>
  <c r="F23" i="17"/>
  <c r="AG23" i="17" s="1"/>
  <c r="E23" i="17"/>
  <c r="A23" i="17"/>
  <c r="AL22" i="17"/>
  <c r="AF22" i="17"/>
  <c r="K22" i="17"/>
  <c r="I22" i="17"/>
  <c r="H22" i="17"/>
  <c r="F22" i="17"/>
  <c r="G22" i="17" s="1"/>
  <c r="E22" i="17"/>
  <c r="A22" i="17"/>
  <c r="AL21" i="17"/>
  <c r="K21" i="17"/>
  <c r="I21" i="17"/>
  <c r="G21" i="17"/>
  <c r="F21" i="17"/>
  <c r="AG21" i="17" s="1"/>
  <c r="E21" i="17"/>
  <c r="A21" i="17"/>
  <c r="AL20" i="17"/>
  <c r="AF20" i="17"/>
  <c r="K20" i="17"/>
  <c r="I20" i="17"/>
  <c r="H20" i="17"/>
  <c r="F20" i="17"/>
  <c r="G20" i="17" s="1"/>
  <c r="E20" i="17"/>
  <c r="A20" i="17"/>
  <c r="AL19" i="17"/>
  <c r="K19" i="17"/>
  <c r="I19" i="17"/>
  <c r="G19" i="17"/>
  <c r="F19" i="17"/>
  <c r="AG19" i="17" s="1"/>
  <c r="E19" i="17"/>
  <c r="A19" i="17"/>
  <c r="AL18" i="17"/>
  <c r="AF18" i="17"/>
  <c r="K18" i="17"/>
  <c r="I18" i="17"/>
  <c r="H18" i="17"/>
  <c r="F18" i="17"/>
  <c r="G18" i="17" s="1"/>
  <c r="E18" i="17"/>
  <c r="A18" i="17"/>
  <c r="AL17" i="17"/>
  <c r="K17" i="17"/>
  <c r="I17" i="17"/>
  <c r="G17" i="17"/>
  <c r="F17" i="17"/>
  <c r="AG17" i="17" s="1"/>
  <c r="E17" i="17"/>
  <c r="A17" i="17"/>
  <c r="AL16" i="17"/>
  <c r="AF16" i="17"/>
  <c r="K16" i="17"/>
  <c r="I16" i="17"/>
  <c r="H16" i="17"/>
  <c r="F16" i="17"/>
  <c r="G16" i="17" s="1"/>
  <c r="E16" i="17"/>
  <c r="A16" i="17"/>
  <c r="AL15" i="17"/>
  <c r="K15" i="17"/>
  <c r="I15" i="17"/>
  <c r="G15" i="17"/>
  <c r="F15" i="17"/>
  <c r="AG15" i="17" s="1"/>
  <c r="E15" i="17"/>
  <c r="A15" i="17"/>
  <c r="AL14" i="17"/>
  <c r="AF14" i="17"/>
  <c r="K14" i="17"/>
  <c r="I14" i="17"/>
  <c r="H14" i="17"/>
  <c r="F14" i="17"/>
  <c r="G14" i="17" s="1"/>
  <c r="E14" i="17"/>
  <c r="A14" i="17"/>
  <c r="AL13" i="17"/>
  <c r="K13" i="17"/>
  <c r="I13" i="17"/>
  <c r="G13" i="17"/>
  <c r="F13" i="17"/>
  <c r="AG13" i="17" s="1"/>
  <c r="E13" i="17"/>
  <c r="A13" i="17"/>
  <c r="AL12" i="17"/>
  <c r="AF12" i="17"/>
  <c r="K12" i="17"/>
  <c r="I12" i="17"/>
  <c r="H12" i="17"/>
  <c r="F12" i="17"/>
  <c r="G12" i="17" s="1"/>
  <c r="E12" i="17"/>
  <c r="A12" i="17"/>
  <c r="AL11" i="17"/>
  <c r="K11" i="17"/>
  <c r="I11" i="17"/>
  <c r="G11" i="17"/>
  <c r="F11" i="17"/>
  <c r="AG11" i="17" s="1"/>
  <c r="E11" i="17"/>
  <c r="A11" i="17"/>
  <c r="AL10" i="17"/>
  <c r="AF10" i="17"/>
  <c r="K10" i="17"/>
  <c r="I10" i="17"/>
  <c r="H10" i="17"/>
  <c r="F10" i="17"/>
  <c r="G10" i="17" s="1"/>
  <c r="E10" i="17"/>
  <c r="A10" i="17"/>
  <c r="AL9" i="17"/>
  <c r="K9" i="17"/>
  <c r="I9" i="17"/>
  <c r="G9" i="17"/>
  <c r="F9" i="17"/>
  <c r="AG9" i="17" s="1"/>
  <c r="E9" i="17"/>
  <c r="A9" i="17"/>
  <c r="AL8" i="17"/>
  <c r="AF8" i="17"/>
  <c r="K8" i="17"/>
  <c r="I8" i="17"/>
  <c r="H8" i="17"/>
  <c r="F8" i="17"/>
  <c r="G8" i="17" s="1"/>
  <c r="E8" i="17"/>
  <c r="A8" i="17"/>
  <c r="AL7" i="17"/>
  <c r="K7" i="17"/>
  <c r="I7" i="17"/>
  <c r="G7" i="17"/>
  <c r="F7" i="17"/>
  <c r="AG7" i="17" s="1"/>
  <c r="E7" i="17"/>
  <c r="A7" i="17"/>
  <c r="AL6" i="17"/>
  <c r="AF6" i="17"/>
  <c r="K6" i="17"/>
  <c r="I6" i="17"/>
  <c r="H6" i="17"/>
  <c r="F6" i="17"/>
  <c r="G6" i="17" s="1"/>
  <c r="E6" i="17"/>
  <c r="A6" i="17"/>
  <c r="AL5" i="17"/>
  <c r="K5" i="17"/>
  <c r="I5" i="17"/>
  <c r="G5" i="17"/>
  <c r="F5" i="17"/>
  <c r="AG5" i="17" s="1"/>
  <c r="E5" i="17"/>
  <c r="A5" i="17"/>
  <c r="N41" i="16"/>
  <c r="N40" i="16"/>
  <c r="N39" i="16"/>
  <c r="AL38" i="16"/>
  <c r="K38" i="16"/>
  <c r="I38" i="16"/>
  <c r="G38" i="16"/>
  <c r="F38" i="16"/>
  <c r="AG38" i="16" s="1"/>
  <c r="A38" i="16"/>
  <c r="AL37" i="16"/>
  <c r="K37" i="16"/>
  <c r="I37" i="16"/>
  <c r="G37" i="16"/>
  <c r="F37" i="16"/>
  <c r="AG37" i="16" s="1"/>
  <c r="A37" i="16"/>
  <c r="AL36" i="16"/>
  <c r="K36" i="16"/>
  <c r="I36" i="16"/>
  <c r="G36" i="16"/>
  <c r="F36" i="16"/>
  <c r="AG36" i="16" s="1"/>
  <c r="A36" i="16"/>
  <c r="AL35" i="16"/>
  <c r="K35" i="16"/>
  <c r="I35" i="16"/>
  <c r="G35" i="16"/>
  <c r="F35" i="16"/>
  <c r="AG35" i="16" s="1"/>
  <c r="A35" i="16"/>
  <c r="AL34" i="16"/>
  <c r="K34" i="16"/>
  <c r="I34" i="16"/>
  <c r="G34" i="16"/>
  <c r="F34" i="16"/>
  <c r="AG34" i="16" s="1"/>
  <c r="A34" i="16"/>
  <c r="AL33" i="16"/>
  <c r="K33" i="16"/>
  <c r="I33" i="16"/>
  <c r="G33" i="16"/>
  <c r="F33" i="16"/>
  <c r="AG33" i="16" s="1"/>
  <c r="A33" i="16"/>
  <c r="AL32" i="16"/>
  <c r="AK32" i="16"/>
  <c r="AH32" i="16"/>
  <c r="AF32" i="16"/>
  <c r="K32" i="16"/>
  <c r="I32" i="16"/>
  <c r="H32" i="16"/>
  <c r="G32" i="16"/>
  <c r="F32" i="16"/>
  <c r="AG32" i="16" s="1"/>
  <c r="E32" i="16"/>
  <c r="A32" i="16"/>
  <c r="AL31" i="16"/>
  <c r="AK31" i="16"/>
  <c r="K31" i="16"/>
  <c r="I31" i="16"/>
  <c r="F31" i="16"/>
  <c r="AF31" i="16" s="1"/>
  <c r="AH31" i="16" s="1"/>
  <c r="E31" i="16"/>
  <c r="A31" i="16"/>
  <c r="AL30" i="16"/>
  <c r="AK30" i="16"/>
  <c r="AH30" i="16"/>
  <c r="AF30" i="16"/>
  <c r="K30" i="16"/>
  <c r="I30" i="16"/>
  <c r="H30" i="16"/>
  <c r="G30" i="16"/>
  <c r="F30" i="16"/>
  <c r="AG30" i="16" s="1"/>
  <c r="E30" i="16"/>
  <c r="A30" i="16"/>
  <c r="AL29" i="16"/>
  <c r="AK29" i="16"/>
  <c r="K29" i="16"/>
  <c r="I29" i="16"/>
  <c r="F29" i="16"/>
  <c r="AG29" i="16" s="1"/>
  <c r="E29" i="16"/>
  <c r="A29" i="16"/>
  <c r="AL28" i="16"/>
  <c r="AK28" i="16"/>
  <c r="K28" i="16"/>
  <c r="I28" i="16"/>
  <c r="H28" i="16"/>
  <c r="G28" i="16"/>
  <c r="F28" i="16"/>
  <c r="AG28" i="16" s="1"/>
  <c r="E28" i="16"/>
  <c r="A28" i="16"/>
  <c r="AL27" i="16"/>
  <c r="AK27" i="16"/>
  <c r="K27" i="16"/>
  <c r="I27" i="16"/>
  <c r="F27" i="16"/>
  <c r="AG27" i="16" s="1"/>
  <c r="E27" i="16"/>
  <c r="A27" i="16"/>
  <c r="AL26" i="16"/>
  <c r="AK26" i="16"/>
  <c r="AH26" i="16"/>
  <c r="AF26" i="16"/>
  <c r="K26" i="16"/>
  <c r="I26" i="16"/>
  <c r="H26" i="16"/>
  <c r="G26" i="16"/>
  <c r="F26" i="16"/>
  <c r="AG26" i="16" s="1"/>
  <c r="E26" i="16"/>
  <c r="A26" i="16"/>
  <c r="AL25" i="16"/>
  <c r="AK25" i="16"/>
  <c r="K25" i="16"/>
  <c r="I25" i="16"/>
  <c r="F25" i="16"/>
  <c r="AG25" i="16" s="1"/>
  <c r="E25" i="16"/>
  <c r="A25" i="16"/>
  <c r="AL24" i="16"/>
  <c r="AK24" i="16"/>
  <c r="AH24" i="16"/>
  <c r="AF24" i="16"/>
  <c r="K24" i="16"/>
  <c r="I24" i="16"/>
  <c r="H24" i="16"/>
  <c r="G24" i="16"/>
  <c r="F24" i="16"/>
  <c r="AG24" i="16" s="1"/>
  <c r="E24" i="16"/>
  <c r="A24" i="16"/>
  <c r="AL23" i="16"/>
  <c r="AK23" i="16"/>
  <c r="K23" i="16"/>
  <c r="I23" i="16"/>
  <c r="F23" i="16"/>
  <c r="AF23" i="16" s="1"/>
  <c r="AH23" i="16" s="1"/>
  <c r="E23" i="16"/>
  <c r="A23" i="16"/>
  <c r="AL22" i="16"/>
  <c r="AK22" i="16"/>
  <c r="AH22" i="16"/>
  <c r="AF22" i="16"/>
  <c r="K22" i="16"/>
  <c r="I22" i="16"/>
  <c r="H22" i="16"/>
  <c r="G22" i="16"/>
  <c r="F22" i="16"/>
  <c r="AG22" i="16" s="1"/>
  <c r="E22" i="16"/>
  <c r="A22" i="16"/>
  <c r="AL21" i="16"/>
  <c r="AK21" i="16"/>
  <c r="K21" i="16"/>
  <c r="I21" i="16"/>
  <c r="F21" i="16"/>
  <c r="AF21" i="16" s="1"/>
  <c r="AH21" i="16" s="1"/>
  <c r="E21" i="16"/>
  <c r="A21" i="16"/>
  <c r="AL20" i="16"/>
  <c r="AK20" i="16"/>
  <c r="AH20" i="16"/>
  <c r="AF20" i="16"/>
  <c r="K20" i="16"/>
  <c r="I20" i="16"/>
  <c r="H20" i="16"/>
  <c r="G20" i="16"/>
  <c r="F20" i="16"/>
  <c r="AG20" i="16" s="1"/>
  <c r="E20" i="16"/>
  <c r="A20" i="16"/>
  <c r="AL19" i="16"/>
  <c r="AK19" i="16"/>
  <c r="K19" i="16"/>
  <c r="I19" i="16"/>
  <c r="F19" i="16"/>
  <c r="AF19" i="16" s="1"/>
  <c r="AH19" i="16" s="1"/>
  <c r="E19" i="16"/>
  <c r="A19" i="16"/>
  <c r="AL18" i="16"/>
  <c r="AK18" i="16"/>
  <c r="AH18" i="16"/>
  <c r="AF18" i="16"/>
  <c r="K18" i="16"/>
  <c r="I18" i="16"/>
  <c r="H18" i="16"/>
  <c r="G18" i="16"/>
  <c r="F18" i="16"/>
  <c r="AG18" i="16" s="1"/>
  <c r="E18" i="16"/>
  <c r="A18" i="16"/>
  <c r="AL17" i="16"/>
  <c r="AK17" i="16"/>
  <c r="K17" i="16"/>
  <c r="I17" i="16"/>
  <c r="F17" i="16"/>
  <c r="AF17" i="16" s="1"/>
  <c r="AH17" i="16" s="1"/>
  <c r="E17" i="16"/>
  <c r="A17" i="16"/>
  <c r="AL16" i="16"/>
  <c r="AK16" i="16"/>
  <c r="AH16" i="16"/>
  <c r="AF16" i="16"/>
  <c r="K16" i="16"/>
  <c r="I16" i="16"/>
  <c r="H16" i="16"/>
  <c r="G16" i="16"/>
  <c r="F16" i="16"/>
  <c r="AG16" i="16" s="1"/>
  <c r="E16" i="16"/>
  <c r="A16" i="16"/>
  <c r="AL15" i="16"/>
  <c r="AK15" i="16"/>
  <c r="K15" i="16"/>
  <c r="I15" i="16"/>
  <c r="F15" i="16"/>
  <c r="AF15" i="16" s="1"/>
  <c r="AH15" i="16" s="1"/>
  <c r="E15" i="16"/>
  <c r="A15" i="16"/>
  <c r="AL14" i="16"/>
  <c r="AK14" i="16"/>
  <c r="AH14" i="16"/>
  <c r="AF14" i="16"/>
  <c r="K14" i="16"/>
  <c r="I14" i="16"/>
  <c r="H14" i="16"/>
  <c r="G14" i="16"/>
  <c r="F14" i="16"/>
  <c r="AG14" i="16" s="1"/>
  <c r="E14" i="16"/>
  <c r="A14" i="16"/>
  <c r="AL13" i="16"/>
  <c r="AK13" i="16"/>
  <c r="K13" i="16"/>
  <c r="I13" i="16"/>
  <c r="F13" i="16"/>
  <c r="AF13" i="16" s="1"/>
  <c r="AH13" i="16" s="1"/>
  <c r="E13" i="16"/>
  <c r="A13" i="16"/>
  <c r="AL12" i="16"/>
  <c r="AK12" i="16"/>
  <c r="AH12" i="16"/>
  <c r="AF12" i="16"/>
  <c r="K12" i="16"/>
  <c r="I12" i="16"/>
  <c r="H12" i="16"/>
  <c r="G12" i="16"/>
  <c r="F12" i="16"/>
  <c r="AG12" i="16" s="1"/>
  <c r="E12" i="16"/>
  <c r="A12" i="16"/>
  <c r="AL11" i="16"/>
  <c r="AK11" i="16"/>
  <c r="K11" i="16"/>
  <c r="I11" i="16"/>
  <c r="F11" i="16"/>
  <c r="AF11" i="16" s="1"/>
  <c r="AH11" i="16" s="1"/>
  <c r="E11" i="16"/>
  <c r="A11" i="16"/>
  <c r="AL10" i="16"/>
  <c r="AK10" i="16"/>
  <c r="AH10" i="16"/>
  <c r="AF10" i="16"/>
  <c r="K10" i="16"/>
  <c r="I10" i="16"/>
  <c r="H10" i="16"/>
  <c r="G10" i="16"/>
  <c r="F10" i="16"/>
  <c r="AG10" i="16" s="1"/>
  <c r="E10" i="16"/>
  <c r="A10" i="16"/>
  <c r="AL9" i="16"/>
  <c r="AK9" i="16"/>
  <c r="K9" i="16"/>
  <c r="I9" i="16"/>
  <c r="F9" i="16"/>
  <c r="AF9" i="16" s="1"/>
  <c r="AH9" i="16" s="1"/>
  <c r="E9" i="16"/>
  <c r="A9" i="16"/>
  <c r="AL8" i="16"/>
  <c r="AK8" i="16"/>
  <c r="AH8" i="16"/>
  <c r="AF8" i="16"/>
  <c r="K8" i="16"/>
  <c r="I8" i="16"/>
  <c r="H8" i="16"/>
  <c r="G8" i="16"/>
  <c r="F8" i="16"/>
  <c r="AG8" i="16" s="1"/>
  <c r="E8" i="16"/>
  <c r="A8" i="16"/>
  <c r="AL7" i="16"/>
  <c r="AK7" i="16"/>
  <c r="K7" i="16"/>
  <c r="I7" i="16"/>
  <c r="F7" i="16"/>
  <c r="AF7" i="16" s="1"/>
  <c r="AH7" i="16" s="1"/>
  <c r="E7" i="16"/>
  <c r="A7" i="16"/>
  <c r="AL6" i="16"/>
  <c r="AK6" i="16"/>
  <c r="AH6" i="16"/>
  <c r="AF6" i="16"/>
  <c r="K6" i="16"/>
  <c r="I6" i="16"/>
  <c r="H6" i="16"/>
  <c r="G6" i="16"/>
  <c r="F6" i="16"/>
  <c r="AG6" i="16" s="1"/>
  <c r="E6" i="16"/>
  <c r="A6" i="16"/>
  <c r="AL5" i="16"/>
  <c r="AK5" i="16"/>
  <c r="K5" i="16"/>
  <c r="I5" i="16"/>
  <c r="F5" i="16"/>
  <c r="AF5" i="16" s="1"/>
  <c r="AH5" i="16" s="1"/>
  <c r="E5" i="16"/>
  <c r="A5" i="16"/>
  <c r="BF478" i="13"/>
  <c r="BC478" i="13"/>
  <c r="BB478" i="13"/>
  <c r="BD478" i="13" s="1"/>
  <c r="BG477" i="13"/>
  <c r="BF477" i="13"/>
  <c r="BC477" i="13"/>
  <c r="BB477" i="13"/>
  <c r="BD477" i="13" s="1"/>
  <c r="BG476" i="13"/>
  <c r="BF476" i="13"/>
  <c r="BD476" i="13"/>
  <c r="BC476" i="13"/>
  <c r="BB476" i="13"/>
  <c r="BG475" i="13"/>
  <c r="BF475" i="13"/>
  <c r="BD475" i="13"/>
  <c r="BC475" i="13"/>
  <c r="BB475" i="13"/>
  <c r="BF474" i="13"/>
  <c r="BC474" i="13"/>
  <c r="BB474" i="13"/>
  <c r="BD474" i="13" s="1"/>
  <c r="BF473" i="13"/>
  <c r="BC473" i="13"/>
  <c r="BB473" i="13"/>
  <c r="BG473" i="13" s="1"/>
  <c r="BG472" i="13"/>
  <c r="BF472" i="13"/>
  <c r="BD472" i="13"/>
  <c r="BC472" i="13"/>
  <c r="BB472" i="13"/>
  <c r="BF471" i="13"/>
  <c r="BD471" i="13"/>
  <c r="BC471" i="13"/>
  <c r="BB471" i="13"/>
  <c r="BG471" i="13" s="1"/>
  <c r="BF470" i="13"/>
  <c r="BC470" i="13"/>
  <c r="BB470" i="13"/>
  <c r="BD470" i="13" s="1"/>
  <c r="BG469" i="13"/>
  <c r="BF469" i="13"/>
  <c r="BC469" i="13"/>
  <c r="BB469" i="13"/>
  <c r="BD469" i="13" s="1"/>
  <c r="BG468" i="13"/>
  <c r="BF468" i="13"/>
  <c r="BD468" i="13"/>
  <c r="BC468" i="13"/>
  <c r="BB468" i="13"/>
  <c r="BF467" i="13"/>
  <c r="BD467" i="13"/>
  <c r="BC467" i="13"/>
  <c r="BB467" i="13"/>
  <c r="BG467" i="13" s="1"/>
  <c r="BF466" i="13"/>
  <c r="BC466" i="13"/>
  <c r="BB466" i="13"/>
  <c r="BD466" i="13" s="1"/>
  <c r="BG465" i="13"/>
  <c r="BF465" i="13"/>
  <c r="BC465" i="13"/>
  <c r="BB465" i="13"/>
  <c r="BD465" i="13" s="1"/>
  <c r="BG464" i="13"/>
  <c r="BF464" i="13"/>
  <c r="BD464" i="13"/>
  <c r="BC464" i="13"/>
  <c r="BB464" i="13"/>
  <c r="BF463" i="13"/>
  <c r="BD463" i="13"/>
  <c r="BC463" i="13"/>
  <c r="BB463" i="13"/>
  <c r="BG463" i="13" s="1"/>
  <c r="BH463" i="13" s="1"/>
  <c r="BI463" i="13" s="1"/>
  <c r="BJ463" i="13" s="1"/>
  <c r="BF462" i="13"/>
  <c r="BC462" i="13"/>
  <c r="BB462" i="13"/>
  <c r="BD462" i="13" s="1"/>
  <c r="BG461" i="13"/>
  <c r="BF461" i="13"/>
  <c r="BC461" i="13"/>
  <c r="BB461" i="13"/>
  <c r="BD461" i="13" s="1"/>
  <c r="BG460" i="13"/>
  <c r="BF460" i="13"/>
  <c r="BD460" i="13"/>
  <c r="BC460" i="13"/>
  <c r="BB460" i="13"/>
  <c r="BF459" i="13"/>
  <c r="BC459" i="13"/>
  <c r="BB459" i="13"/>
  <c r="BD459" i="13" s="1"/>
  <c r="BF458" i="13"/>
  <c r="BC458" i="13"/>
  <c r="BB458" i="13"/>
  <c r="BD458" i="13" s="1"/>
  <c r="BG457" i="13"/>
  <c r="BF457" i="13"/>
  <c r="BC457" i="13"/>
  <c r="BB457" i="13"/>
  <c r="BD457" i="13" s="1"/>
  <c r="BG456" i="13"/>
  <c r="BF456" i="13"/>
  <c r="BD456" i="13"/>
  <c r="BC456" i="13"/>
  <c r="BB456" i="13"/>
  <c r="BF455" i="13"/>
  <c r="BC455" i="13"/>
  <c r="BB455" i="13"/>
  <c r="BD455" i="13" s="1"/>
  <c r="BF454" i="13"/>
  <c r="BC454" i="13"/>
  <c r="BB454" i="13"/>
  <c r="BD454" i="13" s="1"/>
  <c r="BF453" i="13"/>
  <c r="BC453" i="13"/>
  <c r="BB453" i="13"/>
  <c r="BG453" i="13" s="1"/>
  <c r="BG452" i="13"/>
  <c r="BF452" i="13"/>
  <c r="BD452" i="13"/>
  <c r="BC452" i="13"/>
  <c r="BB452" i="13"/>
  <c r="BF451" i="13"/>
  <c r="BD451" i="13"/>
  <c r="BC451" i="13"/>
  <c r="BB451" i="13"/>
  <c r="BG451" i="13" s="1"/>
  <c r="BF450" i="13"/>
  <c r="BC450" i="13"/>
  <c r="BB450" i="13"/>
  <c r="BD450" i="13" s="1"/>
  <c r="BF449" i="13"/>
  <c r="BC449" i="13"/>
  <c r="BB449" i="13"/>
  <c r="BG449" i="13" s="1"/>
  <c r="BG448" i="13"/>
  <c r="BF448" i="13"/>
  <c r="BD448" i="13"/>
  <c r="BC448" i="13"/>
  <c r="BB448" i="13"/>
  <c r="BF447" i="13"/>
  <c r="BC447" i="13"/>
  <c r="BB447" i="13"/>
  <c r="BD447" i="13" s="1"/>
  <c r="BF446" i="13"/>
  <c r="BC446" i="13"/>
  <c r="BB446" i="13"/>
  <c r="BD446" i="13" s="1"/>
  <c r="BG445" i="13"/>
  <c r="BF445" i="13"/>
  <c r="BC445" i="13"/>
  <c r="BB445" i="13"/>
  <c r="BD445" i="13" s="1"/>
  <c r="BG444" i="13"/>
  <c r="BF444" i="13"/>
  <c r="BD444" i="13"/>
  <c r="BC444" i="13"/>
  <c r="BB444" i="13"/>
  <c r="BF443" i="13"/>
  <c r="BC443" i="13"/>
  <c r="BB443" i="13"/>
  <c r="BD443" i="13" s="1"/>
  <c r="BF442" i="13"/>
  <c r="BC442" i="13"/>
  <c r="BB442" i="13"/>
  <c r="BD442" i="13" s="1"/>
  <c r="BF441" i="13"/>
  <c r="BC441" i="13"/>
  <c r="BB441" i="13"/>
  <c r="BG441" i="13" s="1"/>
  <c r="BG440" i="13"/>
  <c r="BF440" i="13"/>
  <c r="BD440" i="13"/>
  <c r="BC440" i="13"/>
  <c r="BB440" i="13"/>
  <c r="BF439" i="13"/>
  <c r="BC439" i="13"/>
  <c r="BB439" i="13"/>
  <c r="BD439" i="13" s="1"/>
  <c r="BF438" i="13"/>
  <c r="BC438" i="13"/>
  <c r="BB438" i="13"/>
  <c r="BD438" i="13" s="1"/>
  <c r="BG437" i="13"/>
  <c r="BF437" i="13"/>
  <c r="BC437" i="13"/>
  <c r="BB437" i="13"/>
  <c r="BD437" i="13" s="1"/>
  <c r="BF436" i="13"/>
  <c r="BD436" i="13"/>
  <c r="BC436" i="13"/>
  <c r="BB436" i="13"/>
  <c r="BG436" i="13" s="1"/>
  <c r="BF435" i="13"/>
  <c r="BC435" i="13"/>
  <c r="BB435" i="13"/>
  <c r="BD435" i="13" s="1"/>
  <c r="BF434" i="13"/>
  <c r="BC434" i="13"/>
  <c r="BB434" i="13"/>
  <c r="BD434" i="13" s="1"/>
  <c r="BG433" i="13"/>
  <c r="BF433" i="13"/>
  <c r="BC433" i="13"/>
  <c r="BB433" i="13"/>
  <c r="BD433" i="13" s="1"/>
  <c r="BG432" i="13"/>
  <c r="BF432" i="13"/>
  <c r="BD432" i="13"/>
  <c r="BC432" i="13"/>
  <c r="BB432" i="13"/>
  <c r="BF431" i="13"/>
  <c r="BC431" i="13"/>
  <c r="BB431" i="13"/>
  <c r="BD431" i="13" s="1"/>
  <c r="BF430" i="13"/>
  <c r="BC430" i="13"/>
  <c r="BB430" i="13"/>
  <c r="BD430" i="13" s="1"/>
  <c r="BG429" i="13"/>
  <c r="BF429" i="13"/>
  <c r="BC429" i="13"/>
  <c r="BB429" i="13"/>
  <c r="BD429" i="13" s="1"/>
  <c r="BH428" i="13"/>
  <c r="BI428" i="13" s="1"/>
  <c r="BJ428" i="13" s="1"/>
  <c r="BG428" i="13"/>
  <c r="BF428" i="13"/>
  <c r="BD428" i="13"/>
  <c r="BC428" i="13"/>
  <c r="BB428" i="13"/>
  <c r="BF427" i="13"/>
  <c r="BC427" i="13"/>
  <c r="BB427" i="13"/>
  <c r="BD427" i="13" s="1"/>
  <c r="BF426" i="13"/>
  <c r="BC426" i="13"/>
  <c r="BB426" i="13"/>
  <c r="BD426" i="13" s="1"/>
  <c r="BG425" i="13"/>
  <c r="BF425" i="13"/>
  <c r="BC425" i="13"/>
  <c r="BB425" i="13"/>
  <c r="BD425" i="13" s="1"/>
  <c r="BG424" i="13"/>
  <c r="BF424" i="13"/>
  <c r="BD424" i="13"/>
  <c r="BC424" i="13"/>
  <c r="BB424" i="13"/>
  <c r="BF423" i="13"/>
  <c r="BC423" i="13"/>
  <c r="BB423" i="13"/>
  <c r="BD423" i="13" s="1"/>
  <c r="BF422" i="13"/>
  <c r="BC422" i="13"/>
  <c r="BB422" i="13"/>
  <c r="BG421" i="13"/>
  <c r="BF421" i="13"/>
  <c r="BD421" i="13"/>
  <c r="BC421" i="13"/>
  <c r="BB421" i="13"/>
  <c r="BG420" i="13"/>
  <c r="BF420" i="13"/>
  <c r="BD420" i="13"/>
  <c r="BC420" i="13"/>
  <c r="BB420" i="13"/>
  <c r="BF419" i="13"/>
  <c r="BC419" i="13"/>
  <c r="BB419" i="13"/>
  <c r="BF418" i="13"/>
  <c r="BC418" i="13"/>
  <c r="BB418" i="13"/>
  <c r="BD418" i="13" s="1"/>
  <c r="BF417" i="13"/>
  <c r="BD417" i="13"/>
  <c r="BC417" i="13"/>
  <c r="BB417" i="13"/>
  <c r="BG417" i="13" s="1"/>
  <c r="BF416" i="13"/>
  <c r="BD416" i="13"/>
  <c r="BC416" i="13"/>
  <c r="BB416" i="13"/>
  <c r="BG416" i="13" s="1"/>
  <c r="BG415" i="13"/>
  <c r="BF415" i="13"/>
  <c r="BC415" i="13"/>
  <c r="BB415" i="13"/>
  <c r="BD415" i="13" s="1"/>
  <c r="BF414" i="13"/>
  <c r="BC414" i="13"/>
  <c r="BB414" i="13"/>
  <c r="BG414" i="13" s="1"/>
  <c r="BG413" i="13"/>
  <c r="BH413" i="13" s="1"/>
  <c r="BI413" i="13" s="1"/>
  <c r="BJ413" i="13" s="1"/>
  <c r="BF413" i="13"/>
  <c r="BC413" i="13"/>
  <c r="BB413" i="13"/>
  <c r="BD413" i="13" s="1"/>
  <c r="BF412" i="13"/>
  <c r="BD412" i="13"/>
  <c r="BC412" i="13"/>
  <c r="BB412" i="13"/>
  <c r="BG412" i="13" s="1"/>
  <c r="BG411" i="13"/>
  <c r="BH411" i="13" s="1"/>
  <c r="BI411" i="13" s="1"/>
  <c r="BJ411" i="13" s="1"/>
  <c r="BF411" i="13"/>
  <c r="BC411" i="13"/>
  <c r="BB411" i="13"/>
  <c r="BD411" i="13" s="1"/>
  <c r="BF410" i="13"/>
  <c r="BC410" i="13"/>
  <c r="BB410" i="13"/>
  <c r="BG410" i="13" s="1"/>
  <c r="BG409" i="13"/>
  <c r="BF409" i="13"/>
  <c r="BD409" i="13"/>
  <c r="BC409" i="13"/>
  <c r="BB409" i="13"/>
  <c r="BF408" i="13"/>
  <c r="BD408" i="13"/>
  <c r="BC408" i="13"/>
  <c r="BB408" i="13"/>
  <c r="BG408" i="13" s="1"/>
  <c r="BF407" i="13"/>
  <c r="BC407" i="13"/>
  <c r="BB407" i="13"/>
  <c r="BD407" i="13" s="1"/>
  <c r="BF406" i="13"/>
  <c r="BC406" i="13"/>
  <c r="BB406" i="13"/>
  <c r="BG406" i="13" s="1"/>
  <c r="BG405" i="13"/>
  <c r="BF405" i="13"/>
  <c r="BD405" i="13"/>
  <c r="BC405" i="13"/>
  <c r="BB405" i="13"/>
  <c r="BF404" i="13"/>
  <c r="BD404" i="13"/>
  <c r="BC404" i="13"/>
  <c r="BB404" i="13"/>
  <c r="BG404" i="13" s="1"/>
  <c r="BF403" i="13"/>
  <c r="BC403" i="13"/>
  <c r="BB403" i="13"/>
  <c r="BD403" i="13" s="1"/>
  <c r="BF402" i="13"/>
  <c r="BC402" i="13"/>
  <c r="BB402" i="13"/>
  <c r="BG402" i="13" s="1"/>
  <c r="BG401" i="13"/>
  <c r="BF401" i="13"/>
  <c r="BD401" i="13"/>
  <c r="BC401" i="13"/>
  <c r="BB401" i="13"/>
  <c r="BF400" i="13"/>
  <c r="BD400" i="13"/>
  <c r="BC400" i="13"/>
  <c r="BB400" i="13"/>
  <c r="BG400" i="13" s="1"/>
  <c r="BF399" i="13"/>
  <c r="BC399" i="13"/>
  <c r="BB399" i="13"/>
  <c r="BD399" i="13" s="1"/>
  <c r="BF398" i="13"/>
  <c r="BC398" i="13"/>
  <c r="BB398" i="13"/>
  <c r="BG398" i="13" s="1"/>
  <c r="BG397" i="13"/>
  <c r="BF397" i="13"/>
  <c r="BD397" i="13"/>
  <c r="BC397" i="13"/>
  <c r="BB397" i="13"/>
  <c r="BF396" i="13"/>
  <c r="BD396" i="13"/>
  <c r="BC396" i="13"/>
  <c r="BB396" i="13"/>
  <c r="BG396" i="13" s="1"/>
  <c r="BH396" i="13" s="1"/>
  <c r="BI396" i="13" s="1"/>
  <c r="BJ396" i="13" s="1"/>
  <c r="BF395" i="13"/>
  <c r="BC395" i="13"/>
  <c r="BB395" i="13"/>
  <c r="BD395" i="13" s="1"/>
  <c r="BF394" i="13"/>
  <c r="BC394" i="13"/>
  <c r="BB394" i="13"/>
  <c r="BG394" i="13" s="1"/>
  <c r="BG393" i="13"/>
  <c r="BF393" i="13"/>
  <c r="BD393" i="13"/>
  <c r="BC393" i="13"/>
  <c r="BB393" i="13"/>
  <c r="BF392" i="13"/>
  <c r="BC392" i="13"/>
  <c r="BB392" i="13"/>
  <c r="BD392" i="13" s="1"/>
  <c r="BG391" i="13"/>
  <c r="BF391" i="13"/>
  <c r="BC391" i="13"/>
  <c r="BB391" i="13"/>
  <c r="BD391" i="13" s="1"/>
  <c r="BF390" i="13"/>
  <c r="BC390" i="13"/>
  <c r="BB390" i="13"/>
  <c r="BG390" i="13" s="1"/>
  <c r="BG389" i="13"/>
  <c r="BF389" i="13"/>
  <c r="BC389" i="13"/>
  <c r="BB389" i="13"/>
  <c r="BD389" i="13" s="1"/>
  <c r="BF388" i="13"/>
  <c r="BC388" i="13"/>
  <c r="BB388" i="13"/>
  <c r="BD388" i="13" s="1"/>
  <c r="BG387" i="13"/>
  <c r="BF387" i="13"/>
  <c r="BC387" i="13"/>
  <c r="BB387" i="13"/>
  <c r="BD387" i="13" s="1"/>
  <c r="BF386" i="13"/>
  <c r="BC386" i="13"/>
  <c r="BB386" i="13"/>
  <c r="BG386" i="13" s="1"/>
  <c r="BG385" i="13"/>
  <c r="BF385" i="13"/>
  <c r="BC385" i="13"/>
  <c r="BB385" i="13"/>
  <c r="BD385" i="13" s="1"/>
  <c r="BF384" i="13"/>
  <c r="BC384" i="13"/>
  <c r="BB384" i="13"/>
  <c r="BD384" i="13" s="1"/>
  <c r="BG383" i="13"/>
  <c r="BF383" i="13"/>
  <c r="BC383" i="13"/>
  <c r="BB383" i="13"/>
  <c r="BD383" i="13" s="1"/>
  <c r="BF382" i="13"/>
  <c r="BC382" i="13"/>
  <c r="BB382" i="13"/>
  <c r="BG382" i="13" s="1"/>
  <c r="BG381" i="13"/>
  <c r="BH381" i="13" s="1"/>
  <c r="BI381" i="13" s="1"/>
  <c r="BJ381" i="13" s="1"/>
  <c r="BF381" i="13"/>
  <c r="BC381" i="13"/>
  <c r="BB381" i="13"/>
  <c r="BD381" i="13" s="1"/>
  <c r="BF380" i="13"/>
  <c r="BC380" i="13"/>
  <c r="BB380" i="13"/>
  <c r="BD380" i="13" s="1"/>
  <c r="BG379" i="13"/>
  <c r="BF379" i="13"/>
  <c r="BC379" i="13"/>
  <c r="BB379" i="13"/>
  <c r="BD379" i="13" s="1"/>
  <c r="BF378" i="13"/>
  <c r="BC378" i="13"/>
  <c r="BB378" i="13"/>
  <c r="BG378" i="13" s="1"/>
  <c r="BH378" i="13" s="1"/>
  <c r="BI378" i="13" s="1"/>
  <c r="BJ378" i="13" s="1"/>
  <c r="BG377" i="13"/>
  <c r="BF377" i="13"/>
  <c r="BC377" i="13"/>
  <c r="BB377" i="13"/>
  <c r="BD377" i="13" s="1"/>
  <c r="BF376" i="13"/>
  <c r="BC376" i="13"/>
  <c r="BB376" i="13"/>
  <c r="BD376" i="13" s="1"/>
  <c r="BG375" i="13"/>
  <c r="BF375" i="13"/>
  <c r="BC375" i="13"/>
  <c r="BB375" i="13"/>
  <c r="BD375" i="13" s="1"/>
  <c r="BF374" i="13"/>
  <c r="BC374" i="13"/>
  <c r="BB374" i="13"/>
  <c r="BG374" i="13" s="1"/>
  <c r="BG373" i="13"/>
  <c r="BF373" i="13"/>
  <c r="BC373" i="13"/>
  <c r="BB373" i="13"/>
  <c r="BD373" i="13" s="1"/>
  <c r="BF372" i="13"/>
  <c r="BC372" i="13"/>
  <c r="BB372" i="13"/>
  <c r="BD372" i="13" s="1"/>
  <c r="BG371" i="13"/>
  <c r="BF371" i="13"/>
  <c r="BC371" i="13"/>
  <c r="BB371" i="13"/>
  <c r="BD371" i="13" s="1"/>
  <c r="BF370" i="13"/>
  <c r="BC370" i="13"/>
  <c r="BB370" i="13"/>
  <c r="BG370" i="13" s="1"/>
  <c r="BG369" i="13"/>
  <c r="BF369" i="13"/>
  <c r="BC369" i="13"/>
  <c r="BB369" i="13"/>
  <c r="BD369" i="13" s="1"/>
  <c r="BF368" i="13"/>
  <c r="BC368" i="13"/>
  <c r="BB368" i="13"/>
  <c r="BD368" i="13" s="1"/>
  <c r="BG367" i="13"/>
  <c r="BF367" i="13"/>
  <c r="BC367" i="13"/>
  <c r="BB367" i="13"/>
  <c r="BD367" i="13" s="1"/>
  <c r="BF366" i="13"/>
  <c r="BC366" i="13"/>
  <c r="BB366" i="13"/>
  <c r="BG366" i="13" s="1"/>
  <c r="BG365" i="13"/>
  <c r="BF365" i="13"/>
  <c r="BD365" i="13"/>
  <c r="BC365" i="13"/>
  <c r="BB365" i="13"/>
  <c r="BF364" i="13"/>
  <c r="BC364" i="13"/>
  <c r="BB364" i="13"/>
  <c r="BD364" i="13" s="1"/>
  <c r="BG363" i="13"/>
  <c r="BF363" i="13"/>
  <c r="BC363" i="13"/>
  <c r="BB363" i="13"/>
  <c r="BD363" i="13" s="1"/>
  <c r="BF362" i="13"/>
  <c r="BC362" i="13"/>
  <c r="BB362" i="13"/>
  <c r="BG362" i="13" s="1"/>
  <c r="BG361" i="13"/>
  <c r="BF361" i="13"/>
  <c r="BD361" i="13"/>
  <c r="BC361" i="13"/>
  <c r="BB361" i="13"/>
  <c r="BF360" i="13"/>
  <c r="BC360" i="13"/>
  <c r="BB360" i="13"/>
  <c r="BD360" i="13" s="1"/>
  <c r="BG359" i="13"/>
  <c r="BF359" i="13"/>
  <c r="BC359" i="13"/>
  <c r="BB359" i="13"/>
  <c r="BD359" i="13" s="1"/>
  <c r="BF358" i="13"/>
  <c r="BD358" i="13"/>
  <c r="BC358" i="13"/>
  <c r="BB358" i="13"/>
  <c r="BG358" i="13" s="1"/>
  <c r="BG357" i="13"/>
  <c r="BF357" i="13"/>
  <c r="BD357" i="13"/>
  <c r="BC357" i="13"/>
  <c r="BB357" i="13"/>
  <c r="BF356" i="13"/>
  <c r="BC356" i="13"/>
  <c r="BB356" i="13"/>
  <c r="BD356" i="13" s="1"/>
  <c r="BG355" i="13"/>
  <c r="BF355" i="13"/>
  <c r="BC355" i="13"/>
  <c r="BB355" i="13"/>
  <c r="BD355" i="13" s="1"/>
  <c r="BF354" i="13"/>
  <c r="BD354" i="13"/>
  <c r="BC354" i="13"/>
  <c r="BB354" i="13"/>
  <c r="BG354" i="13" s="1"/>
  <c r="BG353" i="13"/>
  <c r="BF353" i="13"/>
  <c r="BD353" i="13"/>
  <c r="BC353" i="13"/>
  <c r="BB353" i="13"/>
  <c r="BF352" i="13"/>
  <c r="BC352" i="13"/>
  <c r="BB352" i="13"/>
  <c r="BD352" i="13" s="1"/>
  <c r="BG351" i="13"/>
  <c r="BF351" i="13"/>
  <c r="BC351" i="13"/>
  <c r="BB351" i="13"/>
  <c r="BD351" i="13" s="1"/>
  <c r="BF350" i="13"/>
  <c r="BD350" i="13"/>
  <c r="BC350" i="13"/>
  <c r="BB350" i="13"/>
  <c r="BG350" i="13" s="1"/>
  <c r="BG349" i="13"/>
  <c r="BF349" i="13"/>
  <c r="BD349" i="13"/>
  <c r="BC349" i="13"/>
  <c r="BB349" i="13"/>
  <c r="BF348" i="13"/>
  <c r="BC348" i="13"/>
  <c r="BB348" i="13"/>
  <c r="BD348" i="13" s="1"/>
  <c r="BG347" i="13"/>
  <c r="BF347" i="13"/>
  <c r="BC347" i="13"/>
  <c r="BB347" i="13"/>
  <c r="BD347" i="13" s="1"/>
  <c r="BF346" i="13"/>
  <c r="BC346" i="13"/>
  <c r="BB346" i="13"/>
  <c r="BG346" i="13" s="1"/>
  <c r="BG345" i="13"/>
  <c r="BH345" i="13" s="1"/>
  <c r="BI345" i="13" s="1"/>
  <c r="BJ345" i="13" s="1"/>
  <c r="BF345" i="13"/>
  <c r="BD345" i="13"/>
  <c r="BC345" i="13"/>
  <c r="BB345" i="13"/>
  <c r="BF344" i="13"/>
  <c r="BC344" i="13"/>
  <c r="BB344" i="13"/>
  <c r="BD344" i="13" s="1"/>
  <c r="BG343" i="13"/>
  <c r="BF343" i="13"/>
  <c r="BC343" i="13"/>
  <c r="BB343" i="13"/>
  <c r="BD343" i="13" s="1"/>
  <c r="BF342" i="13"/>
  <c r="BC342" i="13"/>
  <c r="BB342" i="13"/>
  <c r="BG342" i="13" s="1"/>
  <c r="BG341" i="13"/>
  <c r="BF341" i="13"/>
  <c r="BD341" i="13"/>
  <c r="BC341" i="13"/>
  <c r="BB341" i="13"/>
  <c r="BF340" i="13"/>
  <c r="BC340" i="13"/>
  <c r="BB340" i="13"/>
  <c r="BD340" i="13" s="1"/>
  <c r="BG339" i="13"/>
  <c r="BF339" i="13"/>
  <c r="BC339" i="13"/>
  <c r="BB339" i="13"/>
  <c r="BD339" i="13" s="1"/>
  <c r="BF338" i="13"/>
  <c r="BC338" i="13"/>
  <c r="BB338" i="13"/>
  <c r="BG338" i="13" s="1"/>
  <c r="BG337" i="13"/>
  <c r="BH337" i="13" s="1"/>
  <c r="BI337" i="13" s="1"/>
  <c r="BJ337" i="13" s="1"/>
  <c r="BF337" i="13"/>
  <c r="BD337" i="13"/>
  <c r="BC337" i="13"/>
  <c r="BB337" i="13"/>
  <c r="BF336" i="13"/>
  <c r="BC336" i="13"/>
  <c r="BB336" i="13"/>
  <c r="BD336" i="13" s="1"/>
  <c r="BG335" i="13"/>
  <c r="BF335" i="13"/>
  <c r="BC335" i="13"/>
  <c r="BB335" i="13"/>
  <c r="BD335" i="13" s="1"/>
  <c r="BF334" i="13"/>
  <c r="BC334" i="13"/>
  <c r="BB334" i="13"/>
  <c r="BG334" i="13" s="1"/>
  <c r="BG333" i="13"/>
  <c r="BF333" i="13"/>
  <c r="BD333" i="13"/>
  <c r="BC333" i="13"/>
  <c r="BB333" i="13"/>
  <c r="BF332" i="13"/>
  <c r="BC332" i="13"/>
  <c r="BB332" i="13"/>
  <c r="BD332" i="13" s="1"/>
  <c r="BG331" i="13"/>
  <c r="BF331" i="13"/>
  <c r="BC331" i="13"/>
  <c r="BB331" i="13"/>
  <c r="BD331" i="13" s="1"/>
  <c r="BF330" i="13"/>
  <c r="BC330" i="13"/>
  <c r="BB330" i="13"/>
  <c r="BG330" i="13" s="1"/>
  <c r="BG329" i="13"/>
  <c r="BH329" i="13" s="1"/>
  <c r="BI329" i="13" s="1"/>
  <c r="BJ329" i="13" s="1"/>
  <c r="BF329" i="13"/>
  <c r="BD329" i="13"/>
  <c r="BC329" i="13"/>
  <c r="BB329" i="13"/>
  <c r="BF328" i="13"/>
  <c r="BC328" i="13"/>
  <c r="BB328" i="13"/>
  <c r="BD328" i="13" s="1"/>
  <c r="BG327" i="13"/>
  <c r="BF327" i="13"/>
  <c r="BC327" i="13"/>
  <c r="BB327" i="13"/>
  <c r="BD327" i="13" s="1"/>
  <c r="BF326" i="13"/>
  <c r="BC326" i="13"/>
  <c r="BB326" i="13"/>
  <c r="BG326" i="13" s="1"/>
  <c r="BG325" i="13"/>
  <c r="BF325" i="13"/>
  <c r="BD325" i="13"/>
  <c r="BC325" i="13"/>
  <c r="BB325" i="13"/>
  <c r="BF324" i="13"/>
  <c r="BC324" i="13"/>
  <c r="BB324" i="13"/>
  <c r="BD324" i="13" s="1"/>
  <c r="BG323" i="13"/>
  <c r="BF323" i="13"/>
  <c r="BC323" i="13"/>
  <c r="BB323" i="13"/>
  <c r="BD323" i="13" s="1"/>
  <c r="BF322" i="13"/>
  <c r="BD322" i="13"/>
  <c r="BC322" i="13"/>
  <c r="BB322" i="13"/>
  <c r="BG322" i="13" s="1"/>
  <c r="BG321" i="13"/>
  <c r="BF321" i="13"/>
  <c r="BD321" i="13"/>
  <c r="BC321" i="13"/>
  <c r="BB321" i="13"/>
  <c r="BF320" i="13"/>
  <c r="BC320" i="13"/>
  <c r="BB320" i="13"/>
  <c r="BD320" i="13" s="1"/>
  <c r="BG319" i="13"/>
  <c r="BF319" i="13"/>
  <c r="BC319" i="13"/>
  <c r="BB319" i="13"/>
  <c r="BD319" i="13" s="1"/>
  <c r="BF318" i="13"/>
  <c r="BD318" i="13"/>
  <c r="BC318" i="13"/>
  <c r="BB318" i="13"/>
  <c r="BG318" i="13" s="1"/>
  <c r="BH318" i="13" s="1"/>
  <c r="BI318" i="13" s="1"/>
  <c r="BJ318" i="13" s="1"/>
  <c r="BG317" i="13"/>
  <c r="BF317" i="13"/>
  <c r="BD317" i="13"/>
  <c r="BC317" i="13"/>
  <c r="BB317" i="13"/>
  <c r="BF316" i="13"/>
  <c r="BC316" i="13"/>
  <c r="BB316" i="13"/>
  <c r="BD316" i="13" s="1"/>
  <c r="BG315" i="13"/>
  <c r="BF315" i="13"/>
  <c r="BC315" i="13"/>
  <c r="BB315" i="13"/>
  <c r="BD315" i="13" s="1"/>
  <c r="BF314" i="13"/>
  <c r="BD314" i="13"/>
  <c r="BC314" i="13"/>
  <c r="BB314" i="13"/>
  <c r="BG314" i="13" s="1"/>
  <c r="BG313" i="13"/>
  <c r="BF313" i="13"/>
  <c r="BD313" i="13"/>
  <c r="BC313" i="13"/>
  <c r="BB313" i="13"/>
  <c r="BF312" i="13"/>
  <c r="BC312" i="13"/>
  <c r="BB312" i="13"/>
  <c r="BG311" i="13"/>
  <c r="BF311" i="13"/>
  <c r="BC311" i="13"/>
  <c r="BB311" i="13"/>
  <c r="BD311" i="13" s="1"/>
  <c r="BF310" i="13"/>
  <c r="BC310" i="13"/>
  <c r="BB310" i="13"/>
  <c r="BG310" i="13" s="1"/>
  <c r="BG309" i="13"/>
  <c r="BF309" i="13"/>
  <c r="BD309" i="13"/>
  <c r="BC309" i="13"/>
  <c r="BB309" i="13"/>
  <c r="BF308" i="13"/>
  <c r="BD308" i="13"/>
  <c r="BC308" i="13"/>
  <c r="BB308" i="13"/>
  <c r="BG308" i="13" s="1"/>
  <c r="BF307" i="13"/>
  <c r="BC307" i="13"/>
  <c r="BB307" i="13"/>
  <c r="BD307" i="13" s="1"/>
  <c r="BF306" i="13"/>
  <c r="BD306" i="13"/>
  <c r="BC306" i="13"/>
  <c r="BB306" i="13"/>
  <c r="BG306" i="13" s="1"/>
  <c r="BG305" i="13"/>
  <c r="BF305" i="13"/>
  <c r="BD305" i="13"/>
  <c r="BC305" i="13"/>
  <c r="BB305" i="13"/>
  <c r="BF304" i="13"/>
  <c r="BC304" i="13"/>
  <c r="BB304" i="13"/>
  <c r="BD304" i="13" s="1"/>
  <c r="BG303" i="13"/>
  <c r="BF303" i="13"/>
  <c r="BC303" i="13"/>
  <c r="BB303" i="13"/>
  <c r="BD303" i="13" s="1"/>
  <c r="BF302" i="13"/>
  <c r="BD302" i="13"/>
  <c r="BC302" i="13"/>
  <c r="BB302" i="13"/>
  <c r="BG302" i="13" s="1"/>
  <c r="BG301" i="13"/>
  <c r="BF301" i="13"/>
  <c r="BD301" i="13"/>
  <c r="BC301" i="13"/>
  <c r="BB301" i="13"/>
  <c r="BF300" i="13"/>
  <c r="BC300" i="13"/>
  <c r="BB300" i="13"/>
  <c r="BD300" i="13" s="1"/>
  <c r="BF299" i="13"/>
  <c r="BC299" i="13"/>
  <c r="BB299" i="13"/>
  <c r="BD299" i="13" s="1"/>
  <c r="BF298" i="13"/>
  <c r="BC298" i="13"/>
  <c r="BB298" i="13"/>
  <c r="BG298" i="13" s="1"/>
  <c r="BG297" i="13"/>
  <c r="BF297" i="13"/>
  <c r="BD297" i="13"/>
  <c r="BC297" i="13"/>
  <c r="BB297" i="13"/>
  <c r="BF296" i="13"/>
  <c r="BC296" i="13"/>
  <c r="BB296" i="13"/>
  <c r="BD296" i="13" s="1"/>
  <c r="BF295" i="13"/>
  <c r="BC295" i="13"/>
  <c r="BB295" i="13"/>
  <c r="BD295" i="13" s="1"/>
  <c r="BG294" i="13"/>
  <c r="BF294" i="13"/>
  <c r="BD294" i="13"/>
  <c r="BC294" i="13"/>
  <c r="BB294" i="13"/>
  <c r="BG293" i="13"/>
  <c r="BF293" i="13"/>
  <c r="BD293" i="13"/>
  <c r="BC293" i="13"/>
  <c r="BB293" i="13"/>
  <c r="BF292" i="13"/>
  <c r="BC292" i="13"/>
  <c r="BB292" i="13"/>
  <c r="BD292" i="13" s="1"/>
  <c r="BF291" i="13"/>
  <c r="BC291" i="13"/>
  <c r="BB291" i="13"/>
  <c r="BD291" i="13" s="1"/>
  <c r="BF290" i="13"/>
  <c r="BC290" i="13"/>
  <c r="BB290" i="13"/>
  <c r="BG290" i="13" s="1"/>
  <c r="BG289" i="13"/>
  <c r="BF289" i="13"/>
  <c r="BD289" i="13"/>
  <c r="BC289" i="13"/>
  <c r="BB289" i="13"/>
  <c r="BF288" i="13"/>
  <c r="BC288" i="13"/>
  <c r="BB288" i="13"/>
  <c r="BD288" i="13" s="1"/>
  <c r="BF287" i="13"/>
  <c r="BC287" i="13"/>
  <c r="BB287" i="13"/>
  <c r="BD287" i="13" s="1"/>
  <c r="BF286" i="13"/>
  <c r="BC286" i="13"/>
  <c r="BB286" i="13"/>
  <c r="BG286" i="13" s="1"/>
  <c r="BG285" i="13"/>
  <c r="BF285" i="13"/>
  <c r="BD285" i="13"/>
  <c r="BC285" i="13"/>
  <c r="BB285" i="13"/>
  <c r="BF284" i="13"/>
  <c r="BD284" i="13"/>
  <c r="BC284" i="13"/>
  <c r="BB284" i="13"/>
  <c r="BG284" i="13" s="1"/>
  <c r="BF283" i="13"/>
  <c r="BC283" i="13"/>
  <c r="BB283" i="13"/>
  <c r="BD283" i="13" s="1"/>
  <c r="BF282" i="13"/>
  <c r="BC282" i="13"/>
  <c r="BB282" i="13"/>
  <c r="BG282" i="13" s="1"/>
  <c r="BG281" i="13"/>
  <c r="BF281" i="13"/>
  <c r="BD281" i="13"/>
  <c r="BC281" i="13"/>
  <c r="BB281" i="13"/>
  <c r="BF280" i="13"/>
  <c r="BC280" i="13"/>
  <c r="BB280" i="13"/>
  <c r="BD280" i="13" s="1"/>
  <c r="BF279" i="13"/>
  <c r="BC279" i="13"/>
  <c r="BB279" i="13"/>
  <c r="BD279" i="13" s="1"/>
  <c r="BF278" i="13"/>
  <c r="BC278" i="13"/>
  <c r="BB278" i="13"/>
  <c r="BG278" i="13" s="1"/>
  <c r="BG277" i="13"/>
  <c r="BF277" i="13"/>
  <c r="BD277" i="13"/>
  <c r="BC277" i="13"/>
  <c r="BB277" i="13"/>
  <c r="BF276" i="13"/>
  <c r="BC276" i="13"/>
  <c r="BB276" i="13"/>
  <c r="BD276" i="13" s="1"/>
  <c r="BF275" i="13"/>
  <c r="BC275" i="13"/>
  <c r="BB275" i="13"/>
  <c r="BD275" i="13" s="1"/>
  <c r="BF274" i="13"/>
  <c r="BC274" i="13"/>
  <c r="BB274" i="13"/>
  <c r="BG274" i="13" s="1"/>
  <c r="BG273" i="13"/>
  <c r="BF273" i="13"/>
  <c r="BD273" i="13"/>
  <c r="BC273" i="13"/>
  <c r="BB273" i="13"/>
  <c r="BF272" i="13"/>
  <c r="BD272" i="13"/>
  <c r="BC272" i="13"/>
  <c r="BB272" i="13"/>
  <c r="BG272" i="13" s="1"/>
  <c r="BF271" i="13"/>
  <c r="BC271" i="13"/>
  <c r="BB271" i="13"/>
  <c r="BD271" i="13" s="1"/>
  <c r="BF270" i="13"/>
  <c r="BC270" i="13"/>
  <c r="BB270" i="13"/>
  <c r="BG270" i="13" s="1"/>
  <c r="BG269" i="13"/>
  <c r="BF269" i="13"/>
  <c r="BD269" i="13"/>
  <c r="BC269" i="13"/>
  <c r="BB269" i="13"/>
  <c r="BF268" i="13"/>
  <c r="BC268" i="13"/>
  <c r="BB268" i="13"/>
  <c r="BD268" i="13" s="1"/>
  <c r="BF267" i="13"/>
  <c r="BC267" i="13"/>
  <c r="BB267" i="13"/>
  <c r="BD267" i="13" s="1"/>
  <c r="BF266" i="13"/>
  <c r="BC266" i="13"/>
  <c r="BB266" i="13"/>
  <c r="BG266" i="13" s="1"/>
  <c r="BG265" i="13"/>
  <c r="BF265" i="13"/>
  <c r="BD265" i="13"/>
  <c r="BC265" i="13"/>
  <c r="BB265" i="13"/>
  <c r="BF264" i="13"/>
  <c r="BC264" i="13"/>
  <c r="BB264" i="13"/>
  <c r="BD264" i="13" s="1"/>
  <c r="BF263" i="13"/>
  <c r="BC263" i="13"/>
  <c r="BB263" i="13"/>
  <c r="BD263" i="13" s="1"/>
  <c r="BG262" i="13"/>
  <c r="BF262" i="13"/>
  <c r="BC262" i="13"/>
  <c r="BB262" i="13"/>
  <c r="BD262" i="13" s="1"/>
  <c r="BG261" i="13"/>
  <c r="BF261" i="13"/>
  <c r="BD261" i="13"/>
  <c r="BC261" i="13"/>
  <c r="BB261" i="13"/>
  <c r="BF260" i="13"/>
  <c r="BC260" i="13"/>
  <c r="BB260" i="13"/>
  <c r="BD260" i="13" s="1"/>
  <c r="BF259" i="13"/>
  <c r="BC259" i="13"/>
  <c r="BB259" i="13"/>
  <c r="BD259" i="13" s="1"/>
  <c r="BF258" i="13"/>
  <c r="BC258" i="13"/>
  <c r="BB258" i="13"/>
  <c r="BG258" i="13" s="1"/>
  <c r="BG257" i="13"/>
  <c r="BF257" i="13"/>
  <c r="BD257" i="13"/>
  <c r="BC257" i="13"/>
  <c r="BB257" i="13"/>
  <c r="BF256" i="13"/>
  <c r="BC256" i="13"/>
  <c r="BB256" i="13"/>
  <c r="BD256" i="13" s="1"/>
  <c r="BF255" i="13"/>
  <c r="BC255" i="13"/>
  <c r="BB255" i="13"/>
  <c r="BD255" i="13" s="1"/>
  <c r="BG254" i="13"/>
  <c r="BF254" i="13"/>
  <c r="BC254" i="13"/>
  <c r="BB254" i="13"/>
  <c r="BD254" i="13" s="1"/>
  <c r="BG253" i="13"/>
  <c r="BF253" i="13"/>
  <c r="BD253" i="13"/>
  <c r="BC253" i="13"/>
  <c r="BB253" i="13"/>
  <c r="BF252" i="13"/>
  <c r="BC252" i="13"/>
  <c r="BB252" i="13"/>
  <c r="BD252" i="13" s="1"/>
  <c r="BF251" i="13"/>
  <c r="BC251" i="13"/>
  <c r="BB251" i="13"/>
  <c r="BD251" i="13" s="1"/>
  <c r="BG250" i="13"/>
  <c r="BF250" i="13"/>
  <c r="BC250" i="13"/>
  <c r="BB250" i="13"/>
  <c r="BD250" i="13" s="1"/>
  <c r="BH249" i="13"/>
  <c r="BI249" i="13" s="1"/>
  <c r="BJ249" i="13" s="1"/>
  <c r="BG249" i="13"/>
  <c r="BF249" i="13"/>
  <c r="BD249" i="13"/>
  <c r="BC249" i="13"/>
  <c r="BB249" i="13"/>
  <c r="BF248" i="13"/>
  <c r="BC248" i="13"/>
  <c r="BB248" i="13"/>
  <c r="BD248" i="13" s="1"/>
  <c r="BF247" i="13"/>
  <c r="BC247" i="13"/>
  <c r="BB247" i="13"/>
  <c r="BD247" i="13" s="1"/>
  <c r="BF246" i="13"/>
  <c r="BC246" i="13"/>
  <c r="BB246" i="13"/>
  <c r="BG246" i="13" s="1"/>
  <c r="BG245" i="13"/>
  <c r="BH245" i="13" s="1"/>
  <c r="BI245" i="13" s="1"/>
  <c r="BJ245" i="13" s="1"/>
  <c r="BF245" i="13"/>
  <c r="BD245" i="13"/>
  <c r="BC245" i="13"/>
  <c r="BB245" i="13"/>
  <c r="BF244" i="13"/>
  <c r="BD244" i="13"/>
  <c r="BC244" i="13"/>
  <c r="BB244" i="13"/>
  <c r="BG244" i="13" s="1"/>
  <c r="BF243" i="13"/>
  <c r="BC243" i="13"/>
  <c r="BB243" i="13"/>
  <c r="BD243" i="13" s="1"/>
  <c r="BF242" i="13"/>
  <c r="BC242" i="13"/>
  <c r="BB242" i="13"/>
  <c r="BG242" i="13" s="1"/>
  <c r="BG241" i="13"/>
  <c r="BF241" i="13"/>
  <c r="BD241" i="13"/>
  <c r="BC241" i="13"/>
  <c r="BB241" i="13"/>
  <c r="BF240" i="13"/>
  <c r="BD240" i="13"/>
  <c r="BC240" i="13"/>
  <c r="BB240" i="13"/>
  <c r="BG240" i="13" s="1"/>
  <c r="BF239" i="13"/>
  <c r="BC239" i="13"/>
  <c r="BB239" i="13"/>
  <c r="BD239" i="13" s="1"/>
  <c r="BF238" i="13"/>
  <c r="BC238" i="13"/>
  <c r="BB238" i="13"/>
  <c r="BG238" i="13" s="1"/>
  <c r="BG237" i="13"/>
  <c r="BF237" i="13"/>
  <c r="BD237" i="13"/>
  <c r="BC237" i="13"/>
  <c r="BB237" i="13"/>
  <c r="BF236" i="13"/>
  <c r="BD236" i="13"/>
  <c r="BC236" i="13"/>
  <c r="BB236" i="13"/>
  <c r="BG236" i="13" s="1"/>
  <c r="BF235" i="13"/>
  <c r="BC235" i="13"/>
  <c r="BB235" i="13"/>
  <c r="BD235" i="13" s="1"/>
  <c r="BF234" i="13"/>
  <c r="BC234" i="13"/>
  <c r="BB234" i="13"/>
  <c r="BG234" i="13" s="1"/>
  <c r="BG233" i="13"/>
  <c r="BF233" i="13"/>
  <c r="BD233" i="13"/>
  <c r="BC233" i="13"/>
  <c r="BB233" i="13"/>
  <c r="BF232" i="13"/>
  <c r="BD232" i="13"/>
  <c r="BC232" i="13"/>
  <c r="BB232" i="13"/>
  <c r="BG232" i="13" s="1"/>
  <c r="BF231" i="13"/>
  <c r="BC231" i="13"/>
  <c r="BB231" i="13"/>
  <c r="BD231" i="13" s="1"/>
  <c r="BF230" i="13"/>
  <c r="BC230" i="13"/>
  <c r="BB230" i="13"/>
  <c r="BG230" i="13" s="1"/>
  <c r="BG229" i="13"/>
  <c r="BH229" i="13" s="1"/>
  <c r="BI229" i="13" s="1"/>
  <c r="BJ229" i="13" s="1"/>
  <c r="BF229" i="13"/>
  <c r="BD229" i="13"/>
  <c r="BC229" i="13"/>
  <c r="BB229" i="13"/>
  <c r="BF228" i="13"/>
  <c r="BD228" i="13"/>
  <c r="BC228" i="13"/>
  <c r="BB228" i="13"/>
  <c r="BG228" i="13" s="1"/>
  <c r="BF227" i="13"/>
  <c r="BC227" i="13"/>
  <c r="BB227" i="13"/>
  <c r="BD227" i="13" s="1"/>
  <c r="BF226" i="13"/>
  <c r="BC226" i="13"/>
  <c r="BB226" i="13"/>
  <c r="BG226" i="13" s="1"/>
  <c r="BG225" i="13"/>
  <c r="BF225" i="13"/>
  <c r="BD225" i="13"/>
  <c r="BC225" i="13"/>
  <c r="BB225" i="13"/>
  <c r="BF224" i="13"/>
  <c r="BD224" i="13"/>
  <c r="BC224" i="13"/>
  <c r="BB224" i="13"/>
  <c r="BG224" i="13" s="1"/>
  <c r="BH224" i="13" s="1"/>
  <c r="BI224" i="13" s="1"/>
  <c r="BJ224" i="13" s="1"/>
  <c r="BF223" i="13"/>
  <c r="BC223" i="13"/>
  <c r="BB223" i="13"/>
  <c r="BD223" i="13" s="1"/>
  <c r="BF222" i="13"/>
  <c r="BC222" i="13"/>
  <c r="BB222" i="13"/>
  <c r="BG222" i="13" s="1"/>
  <c r="BG221" i="13"/>
  <c r="BF221" i="13"/>
  <c r="BD221" i="13"/>
  <c r="BC221" i="13"/>
  <c r="BB221" i="13"/>
  <c r="BF220" i="13"/>
  <c r="BD220" i="13"/>
  <c r="BC220" i="13"/>
  <c r="BB220" i="13"/>
  <c r="BG220" i="13" s="1"/>
  <c r="BF219" i="13"/>
  <c r="BC219" i="13"/>
  <c r="BB219" i="13"/>
  <c r="BD219" i="13" s="1"/>
  <c r="BF218" i="13"/>
  <c r="BC218" i="13"/>
  <c r="BB218" i="13"/>
  <c r="BG218" i="13" s="1"/>
  <c r="BG217" i="13"/>
  <c r="BF217" i="13"/>
  <c r="BD217" i="13"/>
  <c r="BC217" i="13"/>
  <c r="BB217" i="13"/>
  <c r="BF216" i="13"/>
  <c r="BD216" i="13"/>
  <c r="BC216" i="13"/>
  <c r="BB216" i="13"/>
  <c r="BG216" i="13" s="1"/>
  <c r="BH216" i="13" s="1"/>
  <c r="BI216" i="13" s="1"/>
  <c r="BJ216" i="13" s="1"/>
  <c r="BF215" i="13"/>
  <c r="BC215" i="13"/>
  <c r="BB215" i="13"/>
  <c r="BD215" i="13" s="1"/>
  <c r="BF214" i="13"/>
  <c r="BC214" i="13"/>
  <c r="BB214" i="13"/>
  <c r="BG214" i="13" s="1"/>
  <c r="BG213" i="13"/>
  <c r="BF213" i="13"/>
  <c r="BD213" i="13"/>
  <c r="BC213" i="13"/>
  <c r="BB213" i="13"/>
  <c r="BF212" i="13"/>
  <c r="BD212" i="13"/>
  <c r="BC212" i="13"/>
  <c r="BB212" i="13"/>
  <c r="BG212" i="13" s="1"/>
  <c r="BF211" i="13"/>
  <c r="BC211" i="13"/>
  <c r="BB211" i="13"/>
  <c r="BD211" i="13" s="1"/>
  <c r="BF210" i="13"/>
  <c r="BC210" i="13"/>
  <c r="BB210" i="13"/>
  <c r="BG210" i="13" s="1"/>
  <c r="BG209" i="13"/>
  <c r="BH209" i="13" s="1"/>
  <c r="BI209" i="13" s="1"/>
  <c r="BJ209" i="13" s="1"/>
  <c r="BF209" i="13"/>
  <c r="BD209" i="13"/>
  <c r="BC209" i="13"/>
  <c r="BB209" i="13"/>
  <c r="BF208" i="13"/>
  <c r="BD208" i="13"/>
  <c r="BC208" i="13"/>
  <c r="BB208" i="13"/>
  <c r="BG208" i="13" s="1"/>
  <c r="BF207" i="13"/>
  <c r="BC207" i="13"/>
  <c r="BB207" i="13"/>
  <c r="BD207" i="13" s="1"/>
  <c r="BF206" i="13"/>
  <c r="BC206" i="13"/>
  <c r="BB206" i="13"/>
  <c r="BG206" i="13" s="1"/>
  <c r="BG205" i="13"/>
  <c r="BF205" i="13"/>
  <c r="BD205" i="13"/>
  <c r="BC205" i="13"/>
  <c r="BB205" i="13"/>
  <c r="BF204" i="13"/>
  <c r="BD204" i="13"/>
  <c r="BC204" i="13"/>
  <c r="BB204" i="13"/>
  <c r="BG204" i="13" s="1"/>
  <c r="BF203" i="13"/>
  <c r="BC203" i="13"/>
  <c r="BB203" i="13"/>
  <c r="BD203" i="13" s="1"/>
  <c r="BF202" i="13"/>
  <c r="BC202" i="13"/>
  <c r="BB202" i="13"/>
  <c r="BG202" i="13" s="1"/>
  <c r="BG201" i="13"/>
  <c r="BF201" i="13"/>
  <c r="BD201" i="13"/>
  <c r="BC201" i="13"/>
  <c r="BB201" i="13"/>
  <c r="BF200" i="13"/>
  <c r="BD200" i="13"/>
  <c r="BC200" i="13"/>
  <c r="BB200" i="13"/>
  <c r="BG200" i="13" s="1"/>
  <c r="BF199" i="13"/>
  <c r="BC199" i="13"/>
  <c r="BB199" i="13"/>
  <c r="BD199" i="13" s="1"/>
  <c r="BF198" i="13"/>
  <c r="BC198" i="13"/>
  <c r="BB198" i="13"/>
  <c r="BG198" i="13" s="1"/>
  <c r="BG197" i="13"/>
  <c r="BH197" i="13" s="1"/>
  <c r="BI197" i="13" s="1"/>
  <c r="BJ197" i="13" s="1"/>
  <c r="BF197" i="13"/>
  <c r="BD197" i="13"/>
  <c r="BC197" i="13"/>
  <c r="BB197" i="13"/>
  <c r="BF196" i="13"/>
  <c r="BD196" i="13"/>
  <c r="BC196" i="13"/>
  <c r="BB196" i="13"/>
  <c r="BG196" i="13" s="1"/>
  <c r="BF195" i="13"/>
  <c r="BC195" i="13"/>
  <c r="BB195" i="13"/>
  <c r="BD195" i="13" s="1"/>
  <c r="BF194" i="13"/>
  <c r="BC194" i="13"/>
  <c r="BB194" i="13"/>
  <c r="BG194" i="13" s="1"/>
  <c r="BG193" i="13"/>
  <c r="BF193" i="13"/>
  <c r="BD193" i="13"/>
  <c r="BC193" i="13"/>
  <c r="BB193" i="13"/>
  <c r="BF192" i="13"/>
  <c r="BD192" i="13"/>
  <c r="BC192" i="13"/>
  <c r="BB192" i="13"/>
  <c r="BG192" i="13" s="1"/>
  <c r="BH192" i="13" s="1"/>
  <c r="BI192" i="13" s="1"/>
  <c r="BJ192" i="13" s="1"/>
  <c r="BF191" i="13"/>
  <c r="BC191" i="13"/>
  <c r="BB191" i="13"/>
  <c r="BD191" i="13" s="1"/>
  <c r="BF190" i="13"/>
  <c r="BC190" i="13"/>
  <c r="BB190" i="13"/>
  <c r="BG190" i="13" s="1"/>
  <c r="BG189" i="13"/>
  <c r="BF189" i="13"/>
  <c r="BD189" i="13"/>
  <c r="BC189" i="13"/>
  <c r="BB189" i="13"/>
  <c r="BF188" i="13"/>
  <c r="BD188" i="13"/>
  <c r="BC188" i="13"/>
  <c r="BB188" i="13"/>
  <c r="BG188" i="13" s="1"/>
  <c r="BF187" i="13"/>
  <c r="BC187" i="13"/>
  <c r="BB187" i="13"/>
  <c r="BD187" i="13" s="1"/>
  <c r="BF186" i="13"/>
  <c r="BC186" i="13"/>
  <c r="BB186" i="13"/>
  <c r="BG186" i="13" s="1"/>
  <c r="BG185" i="13"/>
  <c r="BF185" i="13"/>
  <c r="BD185" i="13"/>
  <c r="BC185" i="13"/>
  <c r="BB185" i="13"/>
  <c r="BF184" i="13"/>
  <c r="BD184" i="13"/>
  <c r="BC184" i="13"/>
  <c r="BB184" i="13"/>
  <c r="BG184" i="13" s="1"/>
  <c r="BF183" i="13"/>
  <c r="BC183" i="13"/>
  <c r="BB183" i="13"/>
  <c r="BD183" i="13" s="1"/>
  <c r="BF182" i="13"/>
  <c r="BC182" i="13"/>
  <c r="BB182" i="13"/>
  <c r="BG182" i="13" s="1"/>
  <c r="BG181" i="13"/>
  <c r="BF181" i="13"/>
  <c r="BD181" i="13"/>
  <c r="BC181" i="13"/>
  <c r="BB181" i="13"/>
  <c r="BF180" i="13"/>
  <c r="BD180" i="13"/>
  <c r="BC180" i="13"/>
  <c r="BB180" i="13"/>
  <c r="BG180" i="13" s="1"/>
  <c r="BH180" i="13" s="1"/>
  <c r="BI180" i="13" s="1"/>
  <c r="BJ180" i="13" s="1"/>
  <c r="BF179" i="13"/>
  <c r="BC179" i="13"/>
  <c r="BB179" i="13"/>
  <c r="BD179" i="13" s="1"/>
  <c r="BF178" i="13"/>
  <c r="BC178" i="13"/>
  <c r="BB178" i="13"/>
  <c r="BG178" i="13" s="1"/>
  <c r="BG177" i="13"/>
  <c r="BF177" i="13"/>
  <c r="BD177" i="13"/>
  <c r="BC177" i="13"/>
  <c r="BB177" i="13"/>
  <c r="BF176" i="13"/>
  <c r="BD176" i="13"/>
  <c r="BC176" i="13"/>
  <c r="BB176" i="13"/>
  <c r="BG176" i="13" s="1"/>
  <c r="BH176" i="13" s="1"/>
  <c r="BI176" i="13" s="1"/>
  <c r="BJ176" i="13" s="1"/>
  <c r="BF175" i="13"/>
  <c r="BC175" i="13"/>
  <c r="BB175" i="13"/>
  <c r="BD175" i="13" s="1"/>
  <c r="BF174" i="13"/>
  <c r="BC174" i="13"/>
  <c r="BB174" i="13"/>
  <c r="BG174" i="13" s="1"/>
  <c r="BG173" i="13"/>
  <c r="BF173" i="13"/>
  <c r="BD173" i="13"/>
  <c r="BC173" i="13"/>
  <c r="BB173" i="13"/>
  <c r="BF172" i="13"/>
  <c r="BD172" i="13"/>
  <c r="BC172" i="13"/>
  <c r="BB172" i="13"/>
  <c r="BG172" i="13" s="1"/>
  <c r="BF171" i="13"/>
  <c r="BC171" i="13"/>
  <c r="BB171" i="13"/>
  <c r="BD171" i="13" s="1"/>
  <c r="BF170" i="13"/>
  <c r="BC170" i="13"/>
  <c r="BB170" i="13"/>
  <c r="BG170" i="13" s="1"/>
  <c r="BG169" i="13"/>
  <c r="BF169" i="13"/>
  <c r="BD169" i="13"/>
  <c r="BC169" i="13"/>
  <c r="BB169" i="13"/>
  <c r="BF168" i="13"/>
  <c r="BD168" i="13"/>
  <c r="BC168" i="13"/>
  <c r="BB168" i="13"/>
  <c r="BG168" i="13" s="1"/>
  <c r="BH168" i="13" s="1"/>
  <c r="BI168" i="13" s="1"/>
  <c r="BJ168" i="13" s="1"/>
  <c r="BF167" i="13"/>
  <c r="BC167" i="13"/>
  <c r="BB167" i="13"/>
  <c r="BD167" i="13" s="1"/>
  <c r="BF166" i="13"/>
  <c r="BC166" i="13"/>
  <c r="BB166" i="13"/>
  <c r="BG166" i="13" s="1"/>
  <c r="BG165" i="13"/>
  <c r="BF165" i="13"/>
  <c r="BD165" i="13"/>
  <c r="BC165" i="13"/>
  <c r="BB165" i="13"/>
  <c r="BF164" i="13"/>
  <c r="BD164" i="13"/>
  <c r="BC164" i="13"/>
  <c r="BB164" i="13"/>
  <c r="BG164" i="13" s="1"/>
  <c r="BF163" i="13"/>
  <c r="BC163" i="13"/>
  <c r="BB163" i="13"/>
  <c r="BD163" i="13" s="1"/>
  <c r="BF162" i="13"/>
  <c r="BC162" i="13"/>
  <c r="BB162" i="13"/>
  <c r="BG162" i="13" s="1"/>
  <c r="BG161" i="13"/>
  <c r="BH161" i="13" s="1"/>
  <c r="BI161" i="13" s="1"/>
  <c r="BJ161" i="13" s="1"/>
  <c r="BF161" i="13"/>
  <c r="BD161" i="13"/>
  <c r="BC161" i="13"/>
  <c r="BB161" i="13"/>
  <c r="BF160" i="13"/>
  <c r="BD160" i="13"/>
  <c r="BC160" i="13"/>
  <c r="BB160" i="13"/>
  <c r="BG160" i="13" s="1"/>
  <c r="BF159" i="13"/>
  <c r="BC159" i="13"/>
  <c r="BB159" i="13"/>
  <c r="BD159" i="13" s="1"/>
  <c r="BF158" i="13"/>
  <c r="BC158" i="13"/>
  <c r="BB158" i="13"/>
  <c r="BG158" i="13" s="1"/>
  <c r="BG157" i="13"/>
  <c r="BF157" i="13"/>
  <c r="BD157" i="13"/>
  <c r="BC157" i="13"/>
  <c r="BB157" i="13"/>
  <c r="BF156" i="13"/>
  <c r="BD156" i="13"/>
  <c r="BC156" i="13"/>
  <c r="BB156" i="13"/>
  <c r="BG156" i="13" s="1"/>
  <c r="BH156" i="13" s="1"/>
  <c r="BI156" i="13" s="1"/>
  <c r="BJ156" i="13" s="1"/>
  <c r="BF155" i="13"/>
  <c r="BC155" i="13"/>
  <c r="BB155" i="13"/>
  <c r="BD155" i="13" s="1"/>
  <c r="BF154" i="13"/>
  <c r="BC154" i="13"/>
  <c r="BB154" i="13"/>
  <c r="BG154" i="13" s="1"/>
  <c r="BG153" i="13"/>
  <c r="BF153" i="13"/>
  <c r="BD153" i="13"/>
  <c r="BC153" i="13"/>
  <c r="BB153" i="13"/>
  <c r="BF152" i="13"/>
  <c r="BD152" i="13"/>
  <c r="BC152" i="13"/>
  <c r="BB152" i="13"/>
  <c r="BG152" i="13" s="1"/>
  <c r="BF151" i="13"/>
  <c r="BC151" i="13"/>
  <c r="BB151" i="13"/>
  <c r="BD151" i="13" s="1"/>
  <c r="BF150" i="13"/>
  <c r="BC150" i="13"/>
  <c r="BB150" i="13"/>
  <c r="BG150" i="13" s="1"/>
  <c r="BG149" i="13"/>
  <c r="BF149" i="13"/>
  <c r="BD149" i="13"/>
  <c r="BC149" i="13"/>
  <c r="BB149" i="13"/>
  <c r="BF148" i="13"/>
  <c r="BD148" i="13"/>
  <c r="BC148" i="13"/>
  <c r="BB148" i="13"/>
  <c r="BG148" i="13" s="1"/>
  <c r="BH148" i="13" s="1"/>
  <c r="BI148" i="13" s="1"/>
  <c r="BJ148" i="13" s="1"/>
  <c r="BF147" i="13"/>
  <c r="BC147" i="13"/>
  <c r="BB147" i="13"/>
  <c r="BD147" i="13" s="1"/>
  <c r="BF146" i="13"/>
  <c r="BC146" i="13"/>
  <c r="BB146" i="13"/>
  <c r="BG146" i="13" s="1"/>
  <c r="BG145" i="13"/>
  <c r="BF145" i="13"/>
  <c r="BD145" i="13"/>
  <c r="BC145" i="13"/>
  <c r="BB145" i="13"/>
  <c r="BF144" i="13"/>
  <c r="BD144" i="13"/>
  <c r="BC144" i="13"/>
  <c r="BB144" i="13"/>
  <c r="BG144" i="13" s="1"/>
  <c r="BF143" i="13"/>
  <c r="BC143" i="13"/>
  <c r="BB143" i="13"/>
  <c r="BD143" i="13" s="1"/>
  <c r="BF142" i="13"/>
  <c r="BC142" i="13"/>
  <c r="BB142" i="13"/>
  <c r="BG142" i="13" s="1"/>
  <c r="BG141" i="13"/>
  <c r="BF141" i="13"/>
  <c r="BD141" i="13"/>
  <c r="BC141" i="13"/>
  <c r="BB141" i="13"/>
  <c r="BF140" i="13"/>
  <c r="BD140" i="13"/>
  <c r="BC140" i="13"/>
  <c r="BB140" i="13"/>
  <c r="BG140" i="13" s="1"/>
  <c r="BF139" i="13"/>
  <c r="BC139" i="13"/>
  <c r="BB139" i="13"/>
  <c r="BD139" i="13" s="1"/>
  <c r="BG138" i="13"/>
  <c r="BF138" i="13"/>
  <c r="BC138" i="13"/>
  <c r="BB138" i="13"/>
  <c r="BD138" i="13" s="1"/>
  <c r="BG137" i="13"/>
  <c r="BF137" i="13"/>
  <c r="BD137" i="13"/>
  <c r="BC137" i="13"/>
  <c r="BB137" i="13"/>
  <c r="BF136" i="13"/>
  <c r="BC136" i="13"/>
  <c r="BB136" i="13"/>
  <c r="BD136" i="13" s="1"/>
  <c r="BF135" i="13"/>
  <c r="BC135" i="13"/>
  <c r="BB135" i="13"/>
  <c r="BD135" i="13" s="1"/>
  <c r="BG134" i="13"/>
  <c r="BF134" i="13"/>
  <c r="BC134" i="13"/>
  <c r="BB134" i="13"/>
  <c r="BD134" i="13" s="1"/>
  <c r="BG133" i="13"/>
  <c r="BF133" i="13"/>
  <c r="BD133" i="13"/>
  <c r="BC133" i="13"/>
  <c r="BB133" i="13"/>
  <c r="BF132" i="13"/>
  <c r="BD132" i="13"/>
  <c r="BC132" i="13"/>
  <c r="BB132" i="13"/>
  <c r="BG132" i="13" s="1"/>
  <c r="BF131" i="13"/>
  <c r="BC131" i="13"/>
  <c r="BB131" i="13"/>
  <c r="BD131" i="13" s="1"/>
  <c r="BG130" i="13"/>
  <c r="BF130" i="13"/>
  <c r="BC130" i="13"/>
  <c r="BB130" i="13"/>
  <c r="BD130" i="13" s="1"/>
  <c r="BG129" i="13"/>
  <c r="BF129" i="13"/>
  <c r="BD129" i="13"/>
  <c r="BC129" i="13"/>
  <c r="BB129" i="13"/>
  <c r="BF128" i="13"/>
  <c r="BD128" i="13"/>
  <c r="BC128" i="13"/>
  <c r="BB128" i="13"/>
  <c r="BG128" i="13" s="1"/>
  <c r="BH128" i="13" s="1"/>
  <c r="BI128" i="13" s="1"/>
  <c r="BJ128" i="13" s="1"/>
  <c r="BF127" i="13"/>
  <c r="BC127" i="13"/>
  <c r="BB127" i="13"/>
  <c r="BD127" i="13" s="1"/>
  <c r="BG126" i="13"/>
  <c r="BF126" i="13"/>
  <c r="BC126" i="13"/>
  <c r="BB126" i="13"/>
  <c r="BD126" i="13" s="1"/>
  <c r="BG125" i="13"/>
  <c r="BF125" i="13"/>
  <c r="BD125" i="13"/>
  <c r="BC125" i="13"/>
  <c r="BB125" i="13"/>
  <c r="BF124" i="13"/>
  <c r="BD124" i="13"/>
  <c r="BC124" i="13"/>
  <c r="BB124" i="13"/>
  <c r="BG124" i="13" s="1"/>
  <c r="BF123" i="13"/>
  <c r="BC123" i="13"/>
  <c r="BB123" i="13"/>
  <c r="BD123" i="13" s="1"/>
  <c r="BF122" i="13"/>
  <c r="BC122" i="13"/>
  <c r="BB122" i="13"/>
  <c r="BG122" i="13" s="1"/>
  <c r="BG121" i="13"/>
  <c r="BH121" i="13" s="1"/>
  <c r="BI121" i="13" s="1"/>
  <c r="BJ121" i="13" s="1"/>
  <c r="BF121" i="13"/>
  <c r="BD121" i="13"/>
  <c r="BC121" i="13"/>
  <c r="BB121" i="13"/>
  <c r="BF120" i="13"/>
  <c r="BD120" i="13"/>
  <c r="BC120" i="13"/>
  <c r="BB120" i="13"/>
  <c r="BG120" i="13" s="1"/>
  <c r="BF119" i="13"/>
  <c r="BC119" i="13"/>
  <c r="BB119" i="13"/>
  <c r="BD119" i="13" s="1"/>
  <c r="BF118" i="13"/>
  <c r="BC118" i="13"/>
  <c r="BB118" i="13"/>
  <c r="BG118" i="13" s="1"/>
  <c r="BG117" i="13"/>
  <c r="BH117" i="13" s="1"/>
  <c r="BI117" i="13" s="1"/>
  <c r="BJ117" i="13" s="1"/>
  <c r="BF117" i="13"/>
  <c r="BD117" i="13"/>
  <c r="BC117" i="13"/>
  <c r="BB117" i="13"/>
  <c r="BF116" i="13"/>
  <c r="BD116" i="13"/>
  <c r="BC116" i="13"/>
  <c r="BB116" i="13"/>
  <c r="BG116" i="13" s="1"/>
  <c r="BF115" i="13"/>
  <c r="BC115" i="13"/>
  <c r="BB115" i="13"/>
  <c r="BD115" i="13" s="1"/>
  <c r="BF114" i="13"/>
  <c r="BC114" i="13"/>
  <c r="BB114" i="13"/>
  <c r="BG113" i="13"/>
  <c r="BF113" i="13"/>
  <c r="BD113" i="13"/>
  <c r="BC113" i="13"/>
  <c r="BB113" i="13"/>
  <c r="BF112" i="13"/>
  <c r="BD112" i="13"/>
  <c r="BC112" i="13"/>
  <c r="BB112" i="13"/>
  <c r="BG112" i="13" s="1"/>
  <c r="BH112" i="13" s="1"/>
  <c r="BI112" i="13" s="1"/>
  <c r="BJ112" i="13" s="1"/>
  <c r="BF111" i="13"/>
  <c r="BC111" i="13"/>
  <c r="BB111" i="13"/>
  <c r="BF110" i="13"/>
  <c r="BC110" i="13"/>
  <c r="BB110" i="13"/>
  <c r="BD110" i="13" s="1"/>
  <c r="BG109" i="13"/>
  <c r="BF109" i="13"/>
  <c r="BD109" i="13"/>
  <c r="BC109" i="13"/>
  <c r="BB109" i="13"/>
  <c r="BF108" i="13"/>
  <c r="BD108" i="13"/>
  <c r="BC108" i="13"/>
  <c r="BB108" i="13"/>
  <c r="BG108" i="13" s="1"/>
  <c r="BF107" i="13"/>
  <c r="BC107" i="13"/>
  <c r="BB107" i="13"/>
  <c r="BD107" i="13" s="1"/>
  <c r="BF106" i="13"/>
  <c r="BD106" i="13"/>
  <c r="BC106" i="13"/>
  <c r="BB106" i="13"/>
  <c r="BG106" i="13" s="1"/>
  <c r="BG105" i="13"/>
  <c r="BF105" i="13"/>
  <c r="BD105" i="13"/>
  <c r="BC105" i="13"/>
  <c r="BB105" i="13"/>
  <c r="BF104" i="13"/>
  <c r="BC104" i="13"/>
  <c r="BB104" i="13"/>
  <c r="BG104" i="13" s="1"/>
  <c r="BF103" i="13"/>
  <c r="BC103" i="13"/>
  <c r="BB103" i="13"/>
  <c r="BD103" i="13" s="1"/>
  <c r="BF102" i="13"/>
  <c r="BC102" i="13"/>
  <c r="BB102" i="13"/>
  <c r="BD102" i="13" s="1"/>
  <c r="BF101" i="13"/>
  <c r="BC101" i="13"/>
  <c r="BB101" i="13"/>
  <c r="BG101" i="13" s="1"/>
  <c r="BG100" i="13"/>
  <c r="BF100" i="13"/>
  <c r="BC100" i="13"/>
  <c r="BB100" i="13"/>
  <c r="BD100" i="13" s="1"/>
  <c r="BF99" i="13"/>
  <c r="BC99" i="13"/>
  <c r="BB99" i="13"/>
  <c r="BD99" i="13" s="1"/>
  <c r="BF98" i="13"/>
  <c r="BC98" i="13"/>
  <c r="BB98" i="13"/>
  <c r="BD98" i="13" s="1"/>
  <c r="BF97" i="13"/>
  <c r="BC97" i="13"/>
  <c r="BB97" i="13"/>
  <c r="BG97" i="13" s="1"/>
  <c r="BG96" i="13"/>
  <c r="BH96" i="13" s="1"/>
  <c r="BI96" i="13" s="1"/>
  <c r="BJ96" i="13" s="1"/>
  <c r="BF96" i="13"/>
  <c r="BC96" i="13"/>
  <c r="BB96" i="13"/>
  <c r="BD96" i="13" s="1"/>
  <c r="BF95" i="13"/>
  <c r="BD95" i="13"/>
  <c r="BC95" i="13"/>
  <c r="BB95" i="13"/>
  <c r="BG95" i="13" s="1"/>
  <c r="BF94" i="13"/>
  <c r="BC94" i="13"/>
  <c r="BB94" i="13"/>
  <c r="BD94" i="13" s="1"/>
  <c r="BF93" i="13"/>
  <c r="BC93" i="13"/>
  <c r="BB93" i="13"/>
  <c r="BG93" i="13" s="1"/>
  <c r="BG92" i="13"/>
  <c r="BF92" i="13"/>
  <c r="BC92" i="13"/>
  <c r="BB92" i="13"/>
  <c r="BD92" i="13" s="1"/>
  <c r="BH91" i="13"/>
  <c r="BI91" i="13" s="1"/>
  <c r="BJ91" i="13" s="1"/>
  <c r="BG91" i="13"/>
  <c r="BF91" i="13"/>
  <c r="BD91" i="13"/>
  <c r="BC91" i="13"/>
  <c r="BB91" i="13"/>
  <c r="BF90" i="13"/>
  <c r="BC90" i="13"/>
  <c r="BB90" i="13"/>
  <c r="BD90" i="13" s="1"/>
  <c r="BF89" i="13"/>
  <c r="BC89" i="13"/>
  <c r="BB89" i="13"/>
  <c r="BG89" i="13" s="1"/>
  <c r="BG88" i="13"/>
  <c r="BF88" i="13"/>
  <c r="BC88" i="13"/>
  <c r="BB88" i="13"/>
  <c r="BD88" i="13" s="1"/>
  <c r="BF87" i="13"/>
  <c r="BD87" i="13"/>
  <c r="BC87" i="13"/>
  <c r="BB87" i="13"/>
  <c r="BG87" i="13" s="1"/>
  <c r="BF86" i="13"/>
  <c r="BC86" i="13"/>
  <c r="BB86" i="13"/>
  <c r="BD86" i="13" s="1"/>
  <c r="BF85" i="13"/>
  <c r="BC85" i="13"/>
  <c r="BB85" i="13"/>
  <c r="BG85" i="13" s="1"/>
  <c r="BG84" i="13"/>
  <c r="BF84" i="13"/>
  <c r="BD84" i="13"/>
  <c r="BC84" i="13"/>
  <c r="BB84" i="13"/>
  <c r="BF83" i="13"/>
  <c r="BD83" i="13"/>
  <c r="BC83" i="13"/>
  <c r="BB83" i="13"/>
  <c r="BG83" i="13" s="1"/>
  <c r="BF82" i="13"/>
  <c r="BC82" i="13"/>
  <c r="BB82" i="13"/>
  <c r="BD82" i="13" s="1"/>
  <c r="BF81" i="13"/>
  <c r="BC81" i="13"/>
  <c r="BB81" i="13"/>
  <c r="BG81" i="13" s="1"/>
  <c r="BG80" i="13"/>
  <c r="BF80" i="13"/>
  <c r="BD80" i="13"/>
  <c r="BC80" i="13"/>
  <c r="BB80" i="13"/>
  <c r="BF79" i="13"/>
  <c r="BD79" i="13"/>
  <c r="BC79" i="13"/>
  <c r="BB79" i="13"/>
  <c r="BG79" i="13" s="1"/>
  <c r="BF78" i="13"/>
  <c r="BC78" i="13"/>
  <c r="BB78" i="13"/>
  <c r="BD78" i="13" s="1"/>
  <c r="BF77" i="13"/>
  <c r="BC77" i="13"/>
  <c r="BB77" i="13"/>
  <c r="BG77" i="13" s="1"/>
  <c r="BG76" i="13"/>
  <c r="BF76" i="13"/>
  <c r="BD76" i="13"/>
  <c r="BC76" i="13"/>
  <c r="BB76" i="13"/>
  <c r="BF75" i="13"/>
  <c r="BD75" i="13"/>
  <c r="BC75" i="13"/>
  <c r="BB75" i="13"/>
  <c r="BG75" i="13" s="1"/>
  <c r="BH75" i="13" s="1"/>
  <c r="BI75" i="13" s="1"/>
  <c r="BJ75" i="13" s="1"/>
  <c r="BF74" i="13"/>
  <c r="BC74" i="13"/>
  <c r="BB74" i="13"/>
  <c r="BD74" i="13" s="1"/>
  <c r="BF73" i="13"/>
  <c r="BC73" i="13"/>
  <c r="BB73" i="13"/>
  <c r="BG73" i="13" s="1"/>
  <c r="BG72" i="13"/>
  <c r="BH72" i="13" s="1"/>
  <c r="BI72" i="13" s="1"/>
  <c r="BJ72" i="13" s="1"/>
  <c r="BF72" i="13"/>
  <c r="BD72" i="13"/>
  <c r="BC72" i="13"/>
  <c r="BB72" i="13"/>
  <c r="BG71" i="13"/>
  <c r="BF71" i="13"/>
  <c r="BD71" i="13"/>
  <c r="BC71" i="13"/>
  <c r="BB71" i="13"/>
  <c r="BF70" i="13"/>
  <c r="BC70" i="13"/>
  <c r="BB70" i="13"/>
  <c r="BD70" i="13" s="1"/>
  <c r="BF69" i="13"/>
  <c r="BC69" i="13"/>
  <c r="BB69" i="13"/>
  <c r="BG69" i="13" s="1"/>
  <c r="BG68" i="13"/>
  <c r="BF68" i="13"/>
  <c r="BD68" i="13"/>
  <c r="BC68" i="13"/>
  <c r="BB68" i="13"/>
  <c r="BG67" i="13"/>
  <c r="BF67" i="13"/>
  <c r="BD67" i="13"/>
  <c r="BC67" i="13"/>
  <c r="BB67" i="13"/>
  <c r="BF66" i="13"/>
  <c r="BC66" i="13"/>
  <c r="BB66" i="13"/>
  <c r="BD66" i="13" s="1"/>
  <c r="BF65" i="13"/>
  <c r="BC65" i="13"/>
  <c r="BB65" i="13"/>
  <c r="BG65" i="13" s="1"/>
  <c r="BG64" i="13"/>
  <c r="BF64" i="13"/>
  <c r="BC64" i="13"/>
  <c r="BB64" i="13"/>
  <c r="BD64" i="13" s="1"/>
  <c r="BH63" i="13"/>
  <c r="BI63" i="13" s="1"/>
  <c r="BJ63" i="13" s="1"/>
  <c r="BG63" i="13"/>
  <c r="BF63" i="13"/>
  <c r="BD63" i="13"/>
  <c r="BC63" i="13"/>
  <c r="BB63" i="13"/>
  <c r="BF62" i="13"/>
  <c r="BC62" i="13"/>
  <c r="BB62" i="13"/>
  <c r="BD62" i="13" s="1"/>
  <c r="BF61" i="13"/>
  <c r="BC61" i="13"/>
  <c r="BB61" i="13"/>
  <c r="BG61" i="13" s="1"/>
  <c r="BG60" i="13"/>
  <c r="BH60" i="13" s="1"/>
  <c r="BI60" i="13" s="1"/>
  <c r="BJ60" i="13" s="1"/>
  <c r="BF60" i="13"/>
  <c r="BC60" i="13"/>
  <c r="BB60" i="13"/>
  <c r="BD60" i="13" s="1"/>
  <c r="BG59" i="13"/>
  <c r="BF59" i="13"/>
  <c r="BD59" i="13"/>
  <c r="BC59" i="13"/>
  <c r="BB59" i="13"/>
  <c r="BF58" i="13"/>
  <c r="BC58" i="13"/>
  <c r="BB58" i="13"/>
  <c r="BD58" i="13" s="1"/>
  <c r="BF57" i="13"/>
  <c r="BC57" i="13"/>
  <c r="BB57" i="13"/>
  <c r="BG57" i="13" s="1"/>
  <c r="BG56" i="13"/>
  <c r="BF56" i="13"/>
  <c r="BC56" i="13"/>
  <c r="BB56" i="13"/>
  <c r="BD56" i="13" s="1"/>
  <c r="BG55" i="13"/>
  <c r="BF55" i="13"/>
  <c r="BD55" i="13"/>
  <c r="BC55" i="13"/>
  <c r="BB55" i="13"/>
  <c r="BF54" i="13"/>
  <c r="BC54" i="13"/>
  <c r="BB54" i="13"/>
  <c r="BD54" i="13" s="1"/>
  <c r="BF53" i="13"/>
  <c r="BC53" i="13"/>
  <c r="BB53" i="13"/>
  <c r="BG53" i="13" s="1"/>
  <c r="BG52" i="13"/>
  <c r="BF52" i="13"/>
  <c r="BC52" i="13"/>
  <c r="BB52" i="13"/>
  <c r="BD52" i="13" s="1"/>
  <c r="BH51" i="13"/>
  <c r="BI51" i="13" s="1"/>
  <c r="BJ51" i="13" s="1"/>
  <c r="BG51" i="13"/>
  <c r="BF51" i="13"/>
  <c r="BD51" i="13"/>
  <c r="BC51" i="13"/>
  <c r="BB51" i="13"/>
  <c r="BF50" i="13"/>
  <c r="BC50" i="13"/>
  <c r="BB50" i="13"/>
  <c r="BD50" i="13" s="1"/>
  <c r="BF49" i="13"/>
  <c r="BC49" i="13"/>
  <c r="BB49" i="13"/>
  <c r="BG49" i="13" s="1"/>
  <c r="BG48" i="13"/>
  <c r="BF48" i="13"/>
  <c r="BD48" i="13"/>
  <c r="BC48" i="13"/>
  <c r="BB48" i="13"/>
  <c r="BG47" i="13"/>
  <c r="BF47" i="13"/>
  <c r="BD47" i="13"/>
  <c r="BC47" i="13"/>
  <c r="BB47" i="13"/>
  <c r="BF46" i="13"/>
  <c r="BC46" i="13"/>
  <c r="BB46" i="13"/>
  <c r="BD46" i="13" s="1"/>
  <c r="BF45" i="13"/>
  <c r="BC45" i="13"/>
  <c r="BB45" i="13"/>
  <c r="BG45" i="13" s="1"/>
  <c r="BG44" i="13"/>
  <c r="BF44" i="13"/>
  <c r="BD44" i="13"/>
  <c r="BC44" i="13"/>
  <c r="BB44" i="13"/>
  <c r="BH43" i="13"/>
  <c r="BI43" i="13" s="1"/>
  <c r="BJ43" i="13" s="1"/>
  <c r="BG43" i="13"/>
  <c r="BF43" i="13"/>
  <c r="BD43" i="13"/>
  <c r="BC43" i="13"/>
  <c r="BB43" i="13"/>
  <c r="BF42" i="13"/>
  <c r="BC42" i="13"/>
  <c r="BB42" i="13"/>
  <c r="BD42" i="13" s="1"/>
  <c r="BF41" i="13"/>
  <c r="BC41" i="13"/>
  <c r="BB41" i="13"/>
  <c r="BG41" i="13" s="1"/>
  <c r="BG40" i="13"/>
  <c r="BF40" i="13"/>
  <c r="BD40" i="13"/>
  <c r="BC40" i="13"/>
  <c r="BB40" i="13"/>
  <c r="BH39" i="13"/>
  <c r="BI39" i="13" s="1"/>
  <c r="BJ39" i="13" s="1"/>
  <c r="BG39" i="13"/>
  <c r="BF39" i="13"/>
  <c r="BD39" i="13"/>
  <c r="BC39" i="13"/>
  <c r="BB39" i="13"/>
  <c r="BF38" i="13"/>
  <c r="BC38" i="13"/>
  <c r="BB38" i="13"/>
  <c r="BD38" i="13" s="1"/>
  <c r="BF37" i="13"/>
  <c r="BC37" i="13"/>
  <c r="BB37" i="13"/>
  <c r="BG37" i="13" s="1"/>
  <c r="BG36" i="13"/>
  <c r="BF36" i="13"/>
  <c r="BD36" i="13"/>
  <c r="BC36" i="13"/>
  <c r="BB36" i="13"/>
  <c r="BH35" i="13"/>
  <c r="BI35" i="13" s="1"/>
  <c r="BJ35" i="13" s="1"/>
  <c r="BG35" i="13"/>
  <c r="BF35" i="13"/>
  <c r="BD35" i="13"/>
  <c r="BC35" i="13"/>
  <c r="BB35" i="13"/>
  <c r="BF34" i="13"/>
  <c r="BC34" i="13"/>
  <c r="BB34" i="13"/>
  <c r="BD34" i="13" s="1"/>
  <c r="BF33" i="13"/>
  <c r="BC33" i="13"/>
  <c r="BB33" i="13"/>
  <c r="BG33" i="13" s="1"/>
  <c r="BG32" i="13"/>
  <c r="BF32" i="13"/>
  <c r="BD32" i="13"/>
  <c r="BC32" i="13"/>
  <c r="BB32" i="13"/>
  <c r="BH31" i="13"/>
  <c r="BI31" i="13" s="1"/>
  <c r="BJ31" i="13" s="1"/>
  <c r="BG31" i="13"/>
  <c r="BF31" i="13"/>
  <c r="BD31" i="13"/>
  <c r="BC31" i="13"/>
  <c r="BB31" i="13"/>
  <c r="BF30" i="13"/>
  <c r="BC30" i="13"/>
  <c r="BB30" i="13"/>
  <c r="BD30" i="13" s="1"/>
  <c r="BF29" i="13"/>
  <c r="BC29" i="13"/>
  <c r="BB29" i="13"/>
  <c r="BG29" i="13" s="1"/>
  <c r="BG28" i="13"/>
  <c r="BF28" i="13"/>
  <c r="BD28" i="13"/>
  <c r="BC28" i="13"/>
  <c r="BB28" i="13"/>
  <c r="BH27" i="13"/>
  <c r="BI27" i="13" s="1"/>
  <c r="BJ27" i="13" s="1"/>
  <c r="BG27" i="13"/>
  <c r="BF27" i="13"/>
  <c r="BD27" i="13"/>
  <c r="BC27" i="13"/>
  <c r="BB27" i="13"/>
  <c r="BF26" i="13"/>
  <c r="BC26" i="13"/>
  <c r="BB26" i="13"/>
  <c r="BD26" i="13" s="1"/>
  <c r="BF25" i="13"/>
  <c r="BC25" i="13"/>
  <c r="BB25" i="13"/>
  <c r="BG25" i="13" s="1"/>
  <c r="BG24" i="13"/>
  <c r="BF24" i="13"/>
  <c r="BD24" i="13"/>
  <c r="BC24" i="13"/>
  <c r="BB24" i="13"/>
  <c r="BF23" i="13"/>
  <c r="BD23" i="13"/>
  <c r="BC23" i="13"/>
  <c r="BB23" i="13"/>
  <c r="BG23" i="13" s="1"/>
  <c r="BF22" i="13"/>
  <c r="BC22" i="13"/>
  <c r="BB22" i="13"/>
  <c r="BD22" i="13" s="1"/>
  <c r="BF21" i="13"/>
  <c r="BC21" i="13"/>
  <c r="BB21" i="13"/>
  <c r="BG21" i="13" s="1"/>
  <c r="BG20" i="13"/>
  <c r="BF20" i="13"/>
  <c r="BD20" i="13"/>
  <c r="BC20" i="13"/>
  <c r="BB20" i="13"/>
  <c r="BF19" i="13"/>
  <c r="BD19" i="13"/>
  <c r="BC19" i="13"/>
  <c r="BB19" i="13"/>
  <c r="BG19" i="13" s="1"/>
  <c r="BF18" i="13"/>
  <c r="BC18" i="13"/>
  <c r="BB18" i="13"/>
  <c r="BD18" i="13" s="1"/>
  <c r="BF17" i="13"/>
  <c r="BC17" i="13"/>
  <c r="BB17" i="13"/>
  <c r="BG17" i="13" s="1"/>
  <c r="BG16" i="13"/>
  <c r="BF16" i="13"/>
  <c r="BD16" i="13"/>
  <c r="BC16" i="13"/>
  <c r="BB16" i="13"/>
  <c r="BF15" i="13"/>
  <c r="BD15" i="13"/>
  <c r="BC15" i="13"/>
  <c r="BB15" i="13"/>
  <c r="BG15" i="13" s="1"/>
  <c r="BF14" i="13"/>
  <c r="BC14" i="13"/>
  <c r="BB14" i="13"/>
  <c r="BD14" i="13" s="1"/>
  <c r="BF13" i="13"/>
  <c r="BC13" i="13"/>
  <c r="BB13" i="13"/>
  <c r="BG13" i="13" s="1"/>
  <c r="BG12" i="13"/>
  <c r="BF12" i="13"/>
  <c r="BD12" i="13"/>
  <c r="BC12" i="13"/>
  <c r="BB12" i="13"/>
  <c r="BF11" i="13"/>
  <c r="BD11" i="13"/>
  <c r="BC11" i="13"/>
  <c r="BB11" i="13"/>
  <c r="BG11" i="13" s="1"/>
  <c r="BH11" i="13" s="1"/>
  <c r="BI11" i="13" s="1"/>
  <c r="BJ11" i="13" s="1"/>
  <c r="BF10" i="13"/>
  <c r="BC10" i="13"/>
  <c r="BB10" i="13"/>
  <c r="BD10" i="13" s="1"/>
  <c r="BF9" i="13"/>
  <c r="BC9" i="13"/>
  <c r="BB9" i="13"/>
  <c r="BG9" i="13" s="1"/>
  <c r="BG8" i="13"/>
  <c r="BF8" i="13"/>
  <c r="BD8" i="13"/>
  <c r="BC8" i="13"/>
  <c r="BB8" i="13"/>
  <c r="BF7" i="13"/>
  <c r="BD7" i="13"/>
  <c r="BC7" i="13"/>
  <c r="BB7" i="13"/>
  <c r="BG7" i="13" s="1"/>
  <c r="BF6" i="13"/>
  <c r="BC6" i="13"/>
  <c r="BB6" i="13"/>
  <c r="BD6" i="13" s="1"/>
  <c r="BF5" i="13"/>
  <c r="BC5" i="13"/>
  <c r="BB5" i="13"/>
  <c r="BG5" i="13" s="1"/>
  <c r="BG4" i="13"/>
  <c r="BF4" i="13"/>
  <c r="BD4" i="13"/>
  <c r="BC4" i="13"/>
  <c r="BB4" i="13"/>
  <c r="BF3" i="13"/>
  <c r="BD3" i="13"/>
  <c r="BC3" i="13"/>
  <c r="BB3" i="13"/>
  <c r="BG3" i="13" s="1"/>
  <c r="BH3" i="13" s="1"/>
  <c r="BI3" i="13" s="1"/>
  <c r="J6" i="12"/>
  <c r="I6" i="12"/>
  <c r="H6" i="12"/>
  <c r="G6" i="12"/>
  <c r="F6" i="12"/>
  <c r="E6" i="12"/>
  <c r="D6" i="12"/>
  <c r="C6" i="12"/>
  <c r="B6" i="12"/>
  <c r="J5" i="12"/>
  <c r="B13" i="11" s="1"/>
  <c r="I13" i="11" s="1"/>
  <c r="I5" i="12"/>
  <c r="H5" i="12"/>
  <c r="G5" i="12"/>
  <c r="F5" i="12"/>
  <c r="E9" i="11" s="1"/>
  <c r="E5" i="12"/>
  <c r="D5" i="12"/>
  <c r="C5" i="12"/>
  <c r="B5" i="12"/>
  <c r="J4" i="12"/>
  <c r="I4" i="12"/>
  <c r="H4" i="12"/>
  <c r="G4" i="12"/>
  <c r="F4" i="12"/>
  <c r="E4" i="12"/>
  <c r="D4" i="12"/>
  <c r="C4" i="12"/>
  <c r="B4" i="12"/>
  <c r="J3" i="12"/>
  <c r="I3" i="12"/>
  <c r="H3" i="12"/>
  <c r="G8" i="11" s="1"/>
  <c r="G3" i="12"/>
  <c r="F3" i="12"/>
  <c r="E3" i="12"/>
  <c r="D3" i="12"/>
  <c r="C8" i="11" s="1"/>
  <c r="C3" i="12"/>
  <c r="B3" i="12"/>
  <c r="H13" i="11"/>
  <c r="G13" i="11"/>
  <c r="F13" i="11"/>
  <c r="E13" i="11"/>
  <c r="D13" i="11"/>
  <c r="C13" i="11"/>
  <c r="H12" i="11"/>
  <c r="G12" i="11"/>
  <c r="F12" i="11"/>
  <c r="E12" i="11"/>
  <c r="D12" i="11"/>
  <c r="C12" i="11"/>
  <c r="B12" i="11"/>
  <c r="I12" i="11" s="1"/>
  <c r="H9" i="11"/>
  <c r="G9" i="11"/>
  <c r="F9" i="11"/>
  <c r="D9" i="11"/>
  <c r="C9" i="11"/>
  <c r="B9" i="11"/>
  <c r="I9" i="11" s="1"/>
  <c r="H8" i="11"/>
  <c r="F8" i="11"/>
  <c r="E8" i="11"/>
  <c r="D8" i="11"/>
  <c r="B8" i="11"/>
  <c r="H5" i="11"/>
  <c r="G5" i="11"/>
  <c r="F5" i="11"/>
  <c r="E5" i="11"/>
  <c r="D5" i="11"/>
  <c r="C5" i="11"/>
  <c r="B5" i="11"/>
  <c r="I5" i="11" s="1"/>
  <c r="H4" i="11"/>
  <c r="G4" i="11"/>
  <c r="F4" i="11"/>
  <c r="E4" i="11"/>
  <c r="D4" i="11"/>
  <c r="C4" i="11"/>
  <c r="B4" i="11"/>
  <c r="I4" i="11" s="1"/>
  <c r="B10" i="10"/>
  <c r="B9" i="10"/>
  <c r="B8" i="10"/>
  <c r="B7" i="10"/>
  <c r="B6" i="10"/>
  <c r="B5" i="10"/>
  <c r="B4" i="10"/>
  <c r="B3" i="10"/>
  <c r="B2" i="10"/>
  <c r="AZ14" i="9"/>
  <c r="AY14" i="9"/>
  <c r="AX14" i="9"/>
  <c r="BA14" i="9" s="1"/>
  <c r="AT14" i="9"/>
  <c r="AS14" i="9"/>
  <c r="AR14" i="9"/>
  <c r="AN14" i="9"/>
  <c r="AM14" i="9"/>
  <c r="AL14" i="9"/>
  <c r="AH14" i="9"/>
  <c r="AG14" i="9"/>
  <c r="AF14" i="9"/>
  <c r="AB14" i="9"/>
  <c r="AA14" i="9"/>
  <c r="Z14" i="9"/>
  <c r="V14" i="9"/>
  <c r="U14" i="9"/>
  <c r="T14" i="9"/>
  <c r="P14" i="9"/>
  <c r="O14" i="9"/>
  <c r="N14" i="9"/>
  <c r="J14" i="9"/>
  <c r="I14" i="9"/>
  <c r="H14" i="9"/>
  <c r="D14" i="9"/>
  <c r="C14" i="9"/>
  <c r="B14" i="9"/>
  <c r="AZ13" i="9"/>
  <c r="AY13" i="9"/>
  <c r="AX13" i="9"/>
  <c r="AT13" i="9"/>
  <c r="AS13" i="9"/>
  <c r="AR13" i="9"/>
  <c r="AN13" i="9"/>
  <c r="AM13" i="9"/>
  <c r="AL13" i="9"/>
  <c r="AH13" i="9"/>
  <c r="AG13" i="9"/>
  <c r="AF13" i="9"/>
  <c r="AB13" i="9"/>
  <c r="AA13" i="9"/>
  <c r="Z13" i="9"/>
  <c r="V13" i="9"/>
  <c r="U13" i="9"/>
  <c r="T13" i="9"/>
  <c r="P13" i="9"/>
  <c r="O13" i="9"/>
  <c r="N13" i="9"/>
  <c r="J13" i="9"/>
  <c r="I13" i="9"/>
  <c r="H13" i="9"/>
  <c r="D13" i="9"/>
  <c r="C13" i="9"/>
  <c r="B13" i="9"/>
  <c r="AZ12" i="9"/>
  <c r="AY12" i="9"/>
  <c r="AX12" i="9"/>
  <c r="AT12" i="9"/>
  <c r="AS12" i="9"/>
  <c r="AR12" i="9"/>
  <c r="AN12" i="9"/>
  <c r="AM12" i="9"/>
  <c r="AL12" i="9"/>
  <c r="AH12" i="9"/>
  <c r="AG12" i="9"/>
  <c r="AF12" i="9"/>
  <c r="AB12" i="9"/>
  <c r="AA12" i="9"/>
  <c r="Z12" i="9"/>
  <c r="V12" i="9"/>
  <c r="U12" i="9"/>
  <c r="T12" i="9"/>
  <c r="P12" i="9"/>
  <c r="O12" i="9"/>
  <c r="N12" i="9"/>
  <c r="J12" i="9"/>
  <c r="I12" i="9"/>
  <c r="H12" i="9"/>
  <c r="D12" i="9"/>
  <c r="C12" i="9"/>
  <c r="B12" i="9"/>
  <c r="AZ11" i="9"/>
  <c r="AY11" i="9"/>
  <c r="AX11" i="9"/>
  <c r="AT11" i="9"/>
  <c r="AS11" i="9"/>
  <c r="AR11" i="9"/>
  <c r="AN11" i="9"/>
  <c r="AM11" i="9"/>
  <c r="AL11" i="9"/>
  <c r="AH11" i="9"/>
  <c r="AG11" i="9"/>
  <c r="AF11" i="9"/>
  <c r="AB11" i="9"/>
  <c r="AA11" i="9"/>
  <c r="Z11" i="9"/>
  <c r="V11" i="9"/>
  <c r="U11" i="9"/>
  <c r="T11" i="9"/>
  <c r="P11" i="9"/>
  <c r="O11" i="9"/>
  <c r="N11" i="9"/>
  <c r="J11" i="9"/>
  <c r="I11" i="9"/>
  <c r="H11" i="9"/>
  <c r="D11" i="9"/>
  <c r="C11" i="9"/>
  <c r="B11" i="9"/>
  <c r="AZ10" i="9"/>
  <c r="AY10" i="9"/>
  <c r="AX10" i="9"/>
  <c r="AT10" i="9"/>
  <c r="AS10" i="9"/>
  <c r="AR10" i="9"/>
  <c r="AN10" i="9"/>
  <c r="AM10" i="9"/>
  <c r="AL10" i="9"/>
  <c r="AH10" i="9"/>
  <c r="AG10" i="9"/>
  <c r="AF10" i="9"/>
  <c r="AB10" i="9"/>
  <c r="AA10" i="9"/>
  <c r="Z10" i="9"/>
  <c r="V10" i="9"/>
  <c r="U10" i="9"/>
  <c r="T10" i="9"/>
  <c r="P10" i="9"/>
  <c r="O10" i="9"/>
  <c r="N10" i="9"/>
  <c r="J10" i="9"/>
  <c r="I10" i="9"/>
  <c r="H10" i="9"/>
  <c r="D10" i="9"/>
  <c r="C10" i="9"/>
  <c r="B10" i="9"/>
  <c r="AZ9" i="9"/>
  <c r="AY9" i="9"/>
  <c r="AX9" i="9"/>
  <c r="AT9" i="9"/>
  <c r="AS9" i="9"/>
  <c r="AR9" i="9"/>
  <c r="AN9" i="9"/>
  <c r="AM9" i="9"/>
  <c r="AL9" i="9"/>
  <c r="AH9" i="9"/>
  <c r="AG9" i="9"/>
  <c r="AF9" i="9"/>
  <c r="AB9" i="9"/>
  <c r="AA9" i="9"/>
  <c r="Z9" i="9"/>
  <c r="V9" i="9"/>
  <c r="U9" i="9"/>
  <c r="T9" i="9"/>
  <c r="P9" i="9"/>
  <c r="O9" i="9"/>
  <c r="N9" i="9"/>
  <c r="J9" i="9"/>
  <c r="I9" i="9"/>
  <c r="H9" i="9"/>
  <c r="D9" i="9"/>
  <c r="C9" i="9"/>
  <c r="B9" i="9"/>
  <c r="AZ8" i="9"/>
  <c r="AY8" i="9"/>
  <c r="AX8" i="9"/>
  <c r="AT8" i="9"/>
  <c r="AS8" i="9"/>
  <c r="AR8" i="9"/>
  <c r="AN8" i="9"/>
  <c r="AM8" i="9"/>
  <c r="AL8" i="9"/>
  <c r="AH8" i="9"/>
  <c r="AG8" i="9"/>
  <c r="AF8" i="9"/>
  <c r="AB8" i="9"/>
  <c r="AA8" i="9"/>
  <c r="Z8" i="9"/>
  <c r="V8" i="9"/>
  <c r="U8" i="9"/>
  <c r="T8" i="9"/>
  <c r="P8" i="9"/>
  <c r="O8" i="9"/>
  <c r="N8" i="9"/>
  <c r="J8" i="9"/>
  <c r="I8" i="9"/>
  <c r="H8" i="9"/>
  <c r="D8" i="9"/>
  <c r="C8" i="9"/>
  <c r="B8" i="9"/>
  <c r="AZ7" i="9"/>
  <c r="AY7" i="9"/>
  <c r="AX7" i="9"/>
  <c r="AT7" i="9"/>
  <c r="AS7" i="9"/>
  <c r="AR7" i="9"/>
  <c r="AN7" i="9"/>
  <c r="AM7" i="9"/>
  <c r="AL7" i="9"/>
  <c r="AH7" i="9"/>
  <c r="AG7" i="9"/>
  <c r="AF7" i="9"/>
  <c r="AB7" i="9"/>
  <c r="AA7" i="9"/>
  <c r="Z7" i="9"/>
  <c r="V7" i="9"/>
  <c r="U7" i="9"/>
  <c r="T7" i="9"/>
  <c r="P7" i="9"/>
  <c r="O7" i="9"/>
  <c r="N7" i="9"/>
  <c r="J7" i="9"/>
  <c r="I7" i="9"/>
  <c r="H7" i="9"/>
  <c r="D7" i="9"/>
  <c r="C7" i="9"/>
  <c r="B7" i="9"/>
  <c r="AZ6" i="9"/>
  <c r="AY6" i="9"/>
  <c r="AX6" i="9"/>
  <c r="AT6" i="9"/>
  <c r="AS6" i="9"/>
  <c r="AR6" i="9"/>
  <c r="AN6" i="9"/>
  <c r="AM6" i="9"/>
  <c r="AL6" i="9"/>
  <c r="AH6" i="9"/>
  <c r="AG6" i="9"/>
  <c r="AF6" i="9"/>
  <c r="AB6" i="9"/>
  <c r="AA6" i="9"/>
  <c r="Z6" i="9"/>
  <c r="V6" i="9"/>
  <c r="U6" i="9"/>
  <c r="T6" i="9"/>
  <c r="P6" i="9"/>
  <c r="O6" i="9"/>
  <c r="N6" i="9"/>
  <c r="J6" i="9"/>
  <c r="I6" i="9"/>
  <c r="H6" i="9"/>
  <c r="D6" i="9"/>
  <c r="C6" i="9"/>
  <c r="B6" i="9"/>
  <c r="AZ5" i="9"/>
  <c r="AY5" i="9"/>
  <c r="AX5" i="9"/>
  <c r="AT5" i="9"/>
  <c r="AS5" i="9"/>
  <c r="AR5" i="9"/>
  <c r="AN5" i="9"/>
  <c r="AM5" i="9"/>
  <c r="AL5" i="9"/>
  <c r="AH5" i="9"/>
  <c r="AG5" i="9"/>
  <c r="AF5" i="9"/>
  <c r="AB5" i="9"/>
  <c r="AA5" i="9"/>
  <c r="Z5" i="9"/>
  <c r="V5" i="9"/>
  <c r="U5" i="9"/>
  <c r="T5" i="9"/>
  <c r="P5" i="9"/>
  <c r="O5" i="9"/>
  <c r="N5" i="9"/>
  <c r="J5" i="9"/>
  <c r="I5" i="9"/>
  <c r="H5" i="9"/>
  <c r="D5" i="9"/>
  <c r="C5" i="9"/>
  <c r="B5" i="9"/>
  <c r="AZ4" i="9"/>
  <c r="AY4" i="9"/>
  <c r="AX4" i="9"/>
  <c r="AT4" i="9"/>
  <c r="AS4" i="9"/>
  <c r="AR4" i="9"/>
  <c r="AN4" i="9"/>
  <c r="AM4" i="9"/>
  <c r="AL4" i="9"/>
  <c r="AH4" i="9"/>
  <c r="AG4" i="9"/>
  <c r="AF4" i="9"/>
  <c r="AB4" i="9"/>
  <c r="AA4" i="9"/>
  <c r="Z4" i="9"/>
  <c r="V4" i="9"/>
  <c r="U4" i="9"/>
  <c r="T4" i="9"/>
  <c r="P4" i="9"/>
  <c r="O4" i="9"/>
  <c r="N4" i="9"/>
  <c r="J4" i="9"/>
  <c r="I4" i="9"/>
  <c r="H4" i="9"/>
  <c r="D4" i="9"/>
  <c r="C4" i="9"/>
  <c r="B4" i="9"/>
  <c r="AZ3" i="9"/>
  <c r="AZ15" i="9" s="1"/>
  <c r="AY3" i="9"/>
  <c r="AX3" i="9"/>
  <c r="AT3" i="9"/>
  <c r="AS3" i="9"/>
  <c r="AS15" i="9" s="1"/>
  <c r="AR3" i="9"/>
  <c r="AN3" i="9"/>
  <c r="AM3" i="9"/>
  <c r="AL3" i="9"/>
  <c r="AL15" i="9" s="1"/>
  <c r="AH3" i="9"/>
  <c r="AG3" i="9"/>
  <c r="AF3" i="9"/>
  <c r="AB3" i="9"/>
  <c r="AB15" i="9" s="1"/>
  <c r="AA3" i="9"/>
  <c r="Z3" i="9"/>
  <c r="V3" i="9"/>
  <c r="U3" i="9"/>
  <c r="U15" i="9" s="1"/>
  <c r="T3" i="9"/>
  <c r="P3" i="9"/>
  <c r="O3" i="9"/>
  <c r="N3" i="9"/>
  <c r="N15" i="9" s="1"/>
  <c r="J3" i="9"/>
  <c r="I3" i="9"/>
  <c r="H3" i="9"/>
  <c r="D3" i="9"/>
  <c r="D15" i="9" s="1"/>
  <c r="C3" i="9"/>
  <c r="B3" i="9"/>
  <c r="D13" i="8"/>
  <c r="C13" i="8"/>
  <c r="B13" i="8"/>
  <c r="D12" i="8"/>
  <c r="C12" i="8"/>
  <c r="B12" i="8"/>
  <c r="D11" i="8"/>
  <c r="C11" i="8"/>
  <c r="B11" i="8"/>
  <c r="D10" i="8"/>
  <c r="C10" i="8"/>
  <c r="B10" i="8"/>
  <c r="D9" i="8"/>
  <c r="C9" i="8"/>
  <c r="B9" i="8"/>
  <c r="D8" i="8"/>
  <c r="C8" i="8"/>
  <c r="B8" i="8"/>
  <c r="D7" i="8"/>
  <c r="C7" i="8"/>
  <c r="B7" i="8"/>
  <c r="D6" i="8"/>
  <c r="C6" i="8"/>
  <c r="B6" i="8"/>
  <c r="D5" i="8"/>
  <c r="C5" i="8"/>
  <c r="B5" i="8"/>
  <c r="D4" i="8"/>
  <c r="C4" i="8"/>
  <c r="B4" i="8"/>
  <c r="D3" i="8"/>
  <c r="C3" i="8"/>
  <c r="B3" i="8"/>
  <c r="D2" i="8"/>
  <c r="C2" i="8"/>
  <c r="B2" i="8"/>
  <c r="D15" i="7"/>
  <c r="C15" i="7"/>
  <c r="B15" i="7"/>
  <c r="D14" i="7"/>
  <c r="C14" i="7"/>
  <c r="B14" i="7"/>
  <c r="D13" i="7"/>
  <c r="C13" i="7"/>
  <c r="B13" i="7"/>
  <c r="D12" i="7"/>
  <c r="C12" i="7"/>
  <c r="B12" i="7"/>
  <c r="D11" i="7"/>
  <c r="C11" i="7"/>
  <c r="B11" i="7"/>
  <c r="D10" i="7"/>
  <c r="C10" i="7"/>
  <c r="B10" i="7"/>
  <c r="D9" i="7"/>
  <c r="C9" i="7"/>
  <c r="B9" i="7"/>
  <c r="D8" i="7"/>
  <c r="C8" i="7"/>
  <c r="B8" i="7"/>
  <c r="D7" i="7"/>
  <c r="C7" i="7"/>
  <c r="B7" i="7"/>
  <c r="D6" i="7"/>
  <c r="C6" i="7"/>
  <c r="B6" i="7"/>
  <c r="D5" i="7"/>
  <c r="C5" i="7"/>
  <c r="B5" i="7"/>
  <c r="D4" i="7"/>
  <c r="C4" i="7"/>
  <c r="B4" i="7"/>
  <c r="D3" i="7"/>
  <c r="C3" i="7"/>
  <c r="B3" i="7"/>
  <c r="D2" i="7"/>
  <c r="C2" i="7"/>
  <c r="B2" i="7"/>
  <c r="AD5" i="6"/>
  <c r="AC5" i="6"/>
  <c r="AB5" i="6"/>
  <c r="AA5" i="6"/>
  <c r="Z5" i="6"/>
  <c r="Y5" i="6"/>
  <c r="X5" i="6"/>
  <c r="W5" i="6"/>
  <c r="V5" i="6"/>
  <c r="U5" i="6"/>
  <c r="T5" i="6"/>
  <c r="S5" i="6"/>
  <c r="R5" i="6"/>
  <c r="Q5" i="6"/>
  <c r="P5" i="6"/>
  <c r="O5" i="6"/>
  <c r="N5" i="6"/>
  <c r="M5" i="6"/>
  <c r="L5" i="6"/>
  <c r="K5" i="6"/>
  <c r="J5" i="6"/>
  <c r="I5" i="6"/>
  <c r="H5" i="6"/>
  <c r="G5" i="6"/>
  <c r="F5" i="6"/>
  <c r="E5" i="6"/>
  <c r="D5" i="6"/>
  <c r="C5" i="6"/>
  <c r="B5" i="6"/>
  <c r="AE5" i="6" s="1"/>
  <c r="AD3" i="6"/>
  <c r="AC3" i="6"/>
  <c r="AB3" i="6"/>
  <c r="AA3" i="6"/>
  <c r="Z3" i="6"/>
  <c r="Y3" i="6"/>
  <c r="X3" i="6"/>
  <c r="W3" i="6"/>
  <c r="V3" i="6"/>
  <c r="U3" i="6"/>
  <c r="T3" i="6"/>
  <c r="S3" i="6"/>
  <c r="R3" i="6"/>
  <c r="Q3" i="6"/>
  <c r="P3" i="6"/>
  <c r="O3" i="6"/>
  <c r="N3" i="6"/>
  <c r="M3" i="6"/>
  <c r="L3" i="6"/>
  <c r="K3" i="6"/>
  <c r="J3" i="6"/>
  <c r="I3" i="6"/>
  <c r="H3" i="6"/>
  <c r="G3" i="6"/>
  <c r="F3" i="6"/>
  <c r="E3" i="6"/>
  <c r="D3" i="6"/>
  <c r="C3" i="6"/>
  <c r="B3" i="6"/>
  <c r="AE3" i="6" s="1"/>
  <c r="AD2" i="6"/>
  <c r="AD4" i="6" s="1"/>
  <c r="AC2" i="6"/>
  <c r="AC4" i="6" s="1"/>
  <c r="AB2" i="6"/>
  <c r="AB4" i="6" s="1"/>
  <c r="AA2" i="6"/>
  <c r="AA4" i="6" s="1"/>
  <c r="Z2" i="6"/>
  <c r="Z4" i="6" s="1"/>
  <c r="Y2" i="6"/>
  <c r="Y4" i="6" s="1"/>
  <c r="X2" i="6"/>
  <c r="X4" i="6" s="1"/>
  <c r="W2" i="6"/>
  <c r="W4" i="6" s="1"/>
  <c r="V2" i="6"/>
  <c r="V4" i="6" s="1"/>
  <c r="U2" i="6"/>
  <c r="U4" i="6" s="1"/>
  <c r="T2" i="6"/>
  <c r="T4" i="6" s="1"/>
  <c r="S2" i="6"/>
  <c r="S4" i="6" s="1"/>
  <c r="R2" i="6"/>
  <c r="R4" i="6" s="1"/>
  <c r="Q2" i="6"/>
  <c r="Q4" i="6" s="1"/>
  <c r="P2" i="6"/>
  <c r="P4" i="6" s="1"/>
  <c r="O2" i="6"/>
  <c r="O4" i="6" s="1"/>
  <c r="N2" i="6"/>
  <c r="N4" i="6" s="1"/>
  <c r="M2" i="6"/>
  <c r="M4" i="6" s="1"/>
  <c r="L2" i="6"/>
  <c r="L4" i="6" s="1"/>
  <c r="K2" i="6"/>
  <c r="K4" i="6" s="1"/>
  <c r="J2" i="6"/>
  <c r="J4" i="6" s="1"/>
  <c r="I2" i="6"/>
  <c r="I4" i="6" s="1"/>
  <c r="H2" i="6"/>
  <c r="H4" i="6" s="1"/>
  <c r="G2" i="6"/>
  <c r="G4" i="6" s="1"/>
  <c r="F2" i="6"/>
  <c r="F4" i="6" s="1"/>
  <c r="E2" i="6"/>
  <c r="E4" i="6" s="1"/>
  <c r="D2" i="6"/>
  <c r="D4" i="6" s="1"/>
  <c r="C2" i="6"/>
  <c r="C4" i="6" s="1"/>
  <c r="B2" i="6"/>
  <c r="B4" i="6" s="1"/>
  <c r="F8" i="5"/>
  <c r="D8" i="5"/>
  <c r="B8" i="5"/>
  <c r="F7" i="5"/>
  <c r="D7" i="5"/>
  <c r="B7" i="5"/>
  <c r="F6" i="5"/>
  <c r="D6" i="5"/>
  <c r="B6" i="5"/>
  <c r="F5" i="5"/>
  <c r="D5" i="5"/>
  <c r="B5" i="5"/>
  <c r="F4" i="5"/>
  <c r="D4" i="5"/>
  <c r="B4" i="5"/>
  <c r="F3" i="5"/>
  <c r="D3" i="5"/>
  <c r="D9" i="5" s="1"/>
  <c r="B3" i="5"/>
  <c r="F2" i="5"/>
  <c r="F9" i="5" s="1"/>
  <c r="D2" i="5"/>
  <c r="B2" i="5"/>
  <c r="B9" i="5" s="1"/>
  <c r="C15" i="4"/>
  <c r="B15" i="4"/>
  <c r="C14" i="4"/>
  <c r="B14" i="4"/>
  <c r="C13" i="4"/>
  <c r="B13" i="4"/>
  <c r="C12" i="4"/>
  <c r="B12" i="4"/>
  <c r="C11" i="4"/>
  <c r="B11" i="4"/>
  <c r="C10" i="4"/>
  <c r="B10" i="4"/>
  <c r="C9" i="4"/>
  <c r="B9" i="4"/>
  <c r="C8" i="4"/>
  <c r="B8" i="4"/>
  <c r="C7" i="4"/>
  <c r="B7" i="4"/>
  <c r="C6" i="4"/>
  <c r="B6" i="4"/>
  <c r="C5" i="4"/>
  <c r="B5" i="4"/>
  <c r="C4" i="4"/>
  <c r="B4" i="4"/>
  <c r="C3" i="4"/>
  <c r="B3" i="4"/>
  <c r="C2" i="4"/>
  <c r="B2" i="4"/>
  <c r="B2" i="2"/>
  <c r="R19" i="23"/>
  <c r="R17" i="23"/>
  <c r="R15" i="23"/>
  <c r="R22" i="24"/>
  <c r="R20" i="24"/>
  <c r="R18" i="24"/>
  <c r="R16" i="24"/>
  <c r="R14" i="24"/>
  <c r="R12" i="24"/>
  <c r="R10" i="24"/>
  <c r="R8" i="24"/>
  <c r="R6" i="24"/>
  <c r="R20" i="23"/>
  <c r="R18" i="23"/>
  <c r="S27" i="24"/>
  <c r="S26" i="24"/>
  <c r="S25" i="24"/>
  <c r="S24" i="24"/>
  <c r="S23" i="24"/>
  <c r="R21" i="24"/>
  <c r="R19" i="24"/>
  <c r="R17" i="24"/>
  <c r="R15" i="24"/>
  <c r="R13" i="24"/>
  <c r="R11" i="24"/>
  <c r="R9" i="24"/>
  <c r="R7" i="24"/>
  <c r="R5" i="24"/>
  <c r="R32" i="23"/>
  <c r="R31" i="23"/>
  <c r="R30" i="23"/>
  <c r="R27" i="24"/>
  <c r="R25" i="24"/>
  <c r="R23" i="24"/>
  <c r="S21" i="24"/>
  <c r="S19" i="24"/>
  <c r="S17" i="24"/>
  <c r="S15" i="24"/>
  <c r="S13" i="24"/>
  <c r="S11" i="24"/>
  <c r="S9" i="24"/>
  <c r="S7" i="24"/>
  <c r="S5" i="24"/>
  <c r="S32" i="23"/>
  <c r="R29" i="23"/>
  <c r="S28" i="23"/>
  <c r="S27" i="23"/>
  <c r="S20" i="23"/>
  <c r="S18" i="23"/>
  <c r="S16" i="23"/>
  <c r="S15" i="23"/>
  <c r="R11" i="23"/>
  <c r="S22" i="24"/>
  <c r="S20" i="24"/>
  <c r="S18" i="24"/>
  <c r="S12" i="24"/>
  <c r="S10" i="24"/>
  <c r="S8" i="24"/>
  <c r="S6" i="24"/>
  <c r="S31" i="23"/>
  <c r="S30" i="23"/>
  <c r="S22" i="23"/>
  <c r="R21" i="23"/>
  <c r="S17" i="23"/>
  <c r="R26" i="24"/>
  <c r="R24" i="24"/>
  <c r="S16" i="24"/>
  <c r="S14" i="24"/>
  <c r="S24" i="23"/>
  <c r="R23" i="23"/>
  <c r="S19" i="23"/>
  <c r="R16" i="23"/>
  <c r="S6" i="23"/>
  <c r="S5" i="23"/>
  <c r="S31" i="22"/>
  <c r="R30" i="22"/>
  <c r="R27" i="22"/>
  <c r="S25" i="22"/>
  <c r="S21" i="22"/>
  <c r="R17" i="22"/>
  <c r="S14" i="23"/>
  <c r="S8" i="23"/>
  <c r="S7" i="23"/>
  <c r="R6" i="23"/>
  <c r="S29" i="22"/>
  <c r="R26" i="22"/>
  <c r="R23" i="22"/>
  <c r="S19" i="22"/>
  <c r="R15" i="22"/>
  <c r="S10" i="23"/>
  <c r="S9" i="23"/>
  <c r="R8" i="23"/>
  <c r="R31" i="22"/>
  <c r="R29" i="22"/>
  <c r="S27" i="22"/>
  <c r="S26" i="22"/>
  <c r="R25" i="22"/>
  <c r="R21" i="22"/>
  <c r="S17" i="22"/>
  <c r="R13" i="22"/>
  <c r="S9" i="22"/>
  <c r="R5" i="22"/>
  <c r="S37" i="21"/>
  <c r="S26" i="23"/>
  <c r="R25" i="23"/>
  <c r="R10" i="22"/>
  <c r="R9" i="22"/>
  <c r="R7" i="22"/>
  <c r="R39" i="21"/>
  <c r="S31" i="21"/>
  <c r="R27" i="21"/>
  <c r="S23" i="21"/>
  <c r="R19" i="21"/>
  <c r="S15" i="21"/>
  <c r="R11" i="21"/>
  <c r="S7" i="21"/>
  <c r="R40" i="19"/>
  <c r="R39" i="19"/>
  <c r="S22" i="22"/>
  <c r="R14" i="22"/>
  <c r="S5" i="22"/>
  <c r="S39" i="21"/>
  <c r="S35" i="21"/>
  <c r="R33" i="21"/>
  <c r="S29" i="21"/>
  <c r="R25" i="21"/>
  <c r="S21" i="21"/>
  <c r="R17" i="21"/>
  <c r="R16" i="21"/>
  <c r="S13" i="21"/>
  <c r="R9" i="21"/>
  <c r="R8" i="21"/>
  <c r="R5" i="21"/>
  <c r="R10" i="23"/>
  <c r="S30" i="22"/>
  <c r="R19" i="22"/>
  <c r="S18" i="22"/>
  <c r="S15" i="22"/>
  <c r="S13" i="22"/>
  <c r="R11" i="22"/>
  <c r="S7" i="22"/>
  <c r="R37" i="21"/>
  <c r="R35" i="21"/>
  <c r="R31" i="21"/>
  <c r="S27" i="21"/>
  <c r="R23" i="21"/>
  <c r="S19" i="21"/>
  <c r="R15" i="21"/>
  <c r="S11" i="21"/>
  <c r="R7" i="21"/>
  <c r="R35" i="20"/>
  <c r="R33" i="20"/>
  <c r="R31" i="20"/>
  <c r="R29" i="20"/>
  <c r="R27" i="20"/>
  <c r="R25" i="20"/>
  <c r="R23" i="20"/>
  <c r="R21" i="20"/>
  <c r="R19" i="20"/>
  <c r="R17" i="20"/>
  <c r="R15" i="20"/>
  <c r="R13" i="20"/>
  <c r="R11" i="20"/>
  <c r="R9" i="20"/>
  <c r="R7" i="20"/>
  <c r="R5" i="20"/>
  <c r="S12" i="23"/>
  <c r="S11" i="23"/>
  <c r="S23" i="22"/>
  <c r="S20" i="22"/>
  <c r="R18" i="22"/>
  <c r="R16" i="22"/>
  <c r="S11" i="22"/>
  <c r="S10" i="22"/>
  <c r="R6" i="22"/>
  <c r="S26" i="21"/>
  <c r="S18" i="21"/>
  <c r="S10" i="21"/>
  <c r="R6" i="21"/>
  <c r="S5" i="21"/>
  <c r="R36" i="20"/>
  <c r="S35" i="20"/>
  <c r="S32" i="20"/>
  <c r="R30" i="20"/>
  <c r="S29" i="20"/>
  <c r="S28" i="20"/>
  <c r="R26" i="20"/>
  <c r="S25" i="20"/>
  <c r="S24" i="20"/>
  <c r="R22" i="20"/>
  <c r="S21" i="20"/>
  <c r="S20" i="20"/>
  <c r="R16" i="20"/>
  <c r="S15" i="20"/>
  <c r="R14" i="20"/>
  <c r="S13" i="20"/>
  <c r="R12" i="20"/>
  <c r="S11" i="20"/>
  <c r="R10" i="20"/>
  <c r="S9" i="20"/>
  <c r="R8" i="20"/>
  <c r="S7" i="20"/>
  <c r="R6" i="20"/>
  <c r="S5" i="20"/>
  <c r="S45" i="19"/>
  <c r="S43" i="19"/>
  <c r="S41" i="19"/>
  <c r="S37" i="19"/>
  <c r="S35" i="19"/>
  <c r="S33" i="19"/>
  <c r="S32" i="19"/>
  <c r="R31" i="19"/>
  <c r="S29" i="19"/>
  <c r="S28" i="19"/>
  <c r="R27" i="19"/>
  <c r="S25" i="19"/>
  <c r="S24" i="19"/>
  <c r="R23" i="19"/>
  <c r="R19" i="19"/>
  <c r="R18" i="19"/>
  <c r="S15" i="19"/>
  <c r="R11" i="19"/>
  <c r="R9" i="19"/>
  <c r="S36" i="21"/>
  <c r="S32" i="21"/>
  <c r="S24" i="21"/>
  <c r="S16" i="21"/>
  <c r="R13" i="21"/>
  <c r="S12" i="21"/>
  <c r="S8" i="21"/>
  <c r="S38" i="20"/>
  <c r="R37" i="20"/>
  <c r="R34" i="20"/>
  <c r="S33" i="20"/>
  <c r="R18" i="20"/>
  <c r="S17" i="20"/>
  <c r="R30" i="19"/>
  <c r="R26" i="19"/>
  <c r="R22" i="19"/>
  <c r="S21" i="19"/>
  <c r="R17" i="19"/>
  <c r="S13" i="19"/>
  <c r="R29" i="21"/>
  <c r="S28" i="21"/>
  <c r="R21" i="21"/>
  <c r="S20" i="21"/>
  <c r="S14" i="21"/>
  <c r="R12" i="21"/>
  <c r="R32" i="20"/>
  <c r="S31" i="20"/>
  <c r="R28" i="20"/>
  <c r="S27" i="20"/>
  <c r="R24" i="20"/>
  <c r="S23" i="20"/>
  <c r="R20" i="20"/>
  <c r="S19" i="20"/>
  <c r="S18" i="20"/>
  <c r="S44" i="19"/>
  <c r="S42" i="19"/>
  <c r="R41" i="19"/>
  <c r="S40" i="19"/>
  <c r="S39" i="19"/>
  <c r="S38" i="19"/>
  <c r="R37" i="19"/>
  <c r="S36" i="19"/>
  <c r="R35" i="19"/>
  <c r="S34" i="19"/>
  <c r="R33" i="19"/>
  <c r="S31" i="19"/>
  <c r="R29" i="19"/>
  <c r="S27" i="19"/>
  <c r="R25" i="19"/>
  <c r="S23" i="19"/>
  <c r="S19" i="19"/>
  <c r="R15" i="19"/>
  <c r="S14" i="22"/>
  <c r="R8" i="22"/>
  <c r="S6" i="22"/>
  <c r="S33" i="21"/>
  <c r="S30" i="21"/>
  <c r="R28" i="21"/>
  <c r="R26" i="21"/>
  <c r="S25" i="21"/>
  <c r="S22" i="21"/>
  <c r="R20" i="21"/>
  <c r="R18" i="21"/>
  <c r="S17" i="21"/>
  <c r="R10" i="21"/>
  <c r="S9" i="21"/>
  <c r="S6" i="21"/>
  <c r="S39" i="20"/>
  <c r="R38" i="20"/>
  <c r="S37" i="20"/>
  <c r="R32" i="19"/>
  <c r="R28" i="19"/>
  <c r="R24" i="19"/>
  <c r="R21" i="19"/>
  <c r="S17" i="19"/>
  <c r="R13" i="19"/>
  <c r="R12" i="19"/>
  <c r="S11" i="19"/>
  <c r="S43" i="18"/>
  <c r="S42" i="18"/>
  <c r="S41" i="18"/>
  <c r="R36" i="18"/>
  <c r="R34" i="18"/>
  <c r="R32" i="18"/>
  <c r="R30" i="18"/>
  <c r="R28" i="18"/>
  <c r="R26" i="18"/>
  <c r="R24" i="18"/>
  <c r="S34" i="20"/>
  <c r="S30" i="20"/>
  <c r="S26" i="20"/>
  <c r="S22" i="20"/>
  <c r="S20" i="19"/>
  <c r="S12" i="19"/>
  <c r="S7" i="19"/>
  <c r="R43" i="18"/>
  <c r="R42" i="18"/>
  <c r="R41" i="18"/>
  <c r="S34" i="18"/>
  <c r="R31" i="18"/>
  <c r="S30" i="18"/>
  <c r="R27" i="18"/>
  <c r="S26" i="18"/>
  <c r="R23" i="18"/>
  <c r="R22" i="18"/>
  <c r="R21" i="18"/>
  <c r="S18" i="18"/>
  <c r="R14" i="18"/>
  <c r="R13" i="18"/>
  <c r="R11" i="18"/>
  <c r="R9" i="18"/>
  <c r="R7" i="18"/>
  <c r="R5" i="18"/>
  <c r="R36" i="17"/>
  <c r="R35" i="17"/>
  <c r="R34" i="17"/>
  <c r="S36" i="20"/>
  <c r="S14" i="20"/>
  <c r="S10" i="20"/>
  <c r="S6" i="20"/>
  <c r="S30" i="19"/>
  <c r="S26" i="19"/>
  <c r="S22" i="19"/>
  <c r="S16" i="19"/>
  <c r="S14" i="19"/>
  <c r="S10" i="19"/>
  <c r="S9" i="19"/>
  <c r="S6" i="19"/>
  <c r="R5" i="19"/>
  <c r="R40" i="18"/>
  <c r="R20" i="18"/>
  <c r="S16" i="18"/>
  <c r="S18" i="19"/>
  <c r="S8" i="19"/>
  <c r="R7" i="19"/>
  <c r="S36" i="18"/>
  <c r="S32" i="18"/>
  <c r="S28" i="18"/>
  <c r="R25" i="18"/>
  <c r="S24" i="18"/>
  <c r="S22" i="18"/>
  <c r="R18" i="18"/>
  <c r="R17" i="18"/>
  <c r="S14" i="18"/>
  <c r="R12" i="18"/>
  <c r="R10" i="18"/>
  <c r="R8" i="18"/>
  <c r="R6" i="18"/>
  <c r="S38" i="16"/>
  <c r="S37" i="16"/>
  <c r="S36" i="16"/>
  <c r="S35" i="16"/>
  <c r="S34" i="16"/>
  <c r="S33" i="16"/>
  <c r="R31" i="16"/>
  <c r="R29" i="16"/>
  <c r="R27" i="16"/>
  <c r="R25" i="16"/>
  <c r="R23" i="16"/>
  <c r="R21" i="16"/>
  <c r="R19" i="16"/>
  <c r="R17" i="16"/>
  <c r="R15" i="16"/>
  <c r="R13" i="16"/>
  <c r="R11" i="16"/>
  <c r="R9" i="16"/>
  <c r="R7" i="16"/>
  <c r="R5" i="16"/>
  <c r="S16" i="20"/>
  <c r="S12" i="20"/>
  <c r="S8" i="20"/>
  <c r="S5" i="19"/>
  <c r="S20" i="18"/>
  <c r="R16" i="18"/>
  <c r="R15" i="18"/>
  <c r="S36" i="17"/>
  <c r="S35" i="17"/>
  <c r="S34" i="17"/>
  <c r="R29" i="17"/>
  <c r="R27" i="17"/>
  <c r="R25" i="17"/>
  <c r="R23" i="17"/>
  <c r="R21" i="17"/>
  <c r="R19" i="17"/>
  <c r="R17" i="17"/>
  <c r="R15" i="17"/>
  <c r="R13" i="17"/>
  <c r="R11" i="17"/>
  <c r="R9" i="17"/>
  <c r="R7" i="17"/>
  <c r="R5" i="17"/>
  <c r="R38" i="16"/>
  <c r="R37" i="16"/>
  <c r="R36" i="16"/>
  <c r="R35" i="16"/>
  <c r="R34" i="16"/>
  <c r="R33" i="16"/>
  <c r="S31" i="18"/>
  <c r="S27" i="18"/>
  <c r="S23" i="18"/>
  <c r="S9" i="18"/>
  <c r="S8" i="18"/>
  <c r="S30" i="17"/>
  <c r="S29" i="17"/>
  <c r="S22" i="17"/>
  <c r="S21" i="17"/>
  <c r="S14" i="17"/>
  <c r="S13" i="17"/>
  <c r="S6" i="17"/>
  <c r="S5" i="17"/>
  <c r="S29" i="16"/>
  <c r="R24" i="16"/>
  <c r="S23" i="16"/>
  <c r="R20" i="16"/>
  <c r="S19" i="16"/>
  <c r="R16" i="16"/>
  <c r="S15" i="16"/>
  <c r="R12" i="16"/>
  <c r="S11" i="16"/>
  <c r="R8" i="16"/>
  <c r="S7" i="16"/>
  <c r="S21" i="18"/>
  <c r="S19" i="18"/>
  <c r="S15" i="18"/>
  <c r="S11" i="18"/>
  <c r="S10" i="18"/>
  <c r="S33" i="17"/>
  <c r="S28" i="17"/>
  <c r="S27" i="17"/>
  <c r="S20" i="17"/>
  <c r="S19" i="17"/>
  <c r="S12" i="17"/>
  <c r="S11" i="17"/>
  <c r="S31" i="16"/>
  <c r="S33" i="18"/>
  <c r="S29" i="18"/>
  <c r="S25" i="18"/>
  <c r="S13" i="18"/>
  <c r="S12" i="18"/>
  <c r="S5" i="18"/>
  <c r="S32" i="17"/>
  <c r="S26" i="17"/>
  <c r="S25" i="17"/>
  <c r="S18" i="17"/>
  <c r="S17" i="17"/>
  <c r="S10" i="17"/>
  <c r="S9" i="17"/>
  <c r="R32" i="16"/>
  <c r="R28" i="16"/>
  <c r="S27" i="16"/>
  <c r="R26" i="16"/>
  <c r="S25" i="16"/>
  <c r="R22" i="16"/>
  <c r="S21" i="16"/>
  <c r="R18" i="16"/>
  <c r="S17" i="16"/>
  <c r="R14" i="16"/>
  <c r="S13" i="16"/>
  <c r="R10" i="16"/>
  <c r="S9" i="16"/>
  <c r="R6" i="16"/>
  <c r="S5" i="16"/>
  <c r="S40" i="18"/>
  <c r="R35" i="18"/>
  <c r="S17" i="18"/>
  <c r="S7" i="18"/>
  <c r="S6" i="18"/>
  <c r="S31" i="17"/>
  <c r="S24" i="17"/>
  <c r="S23" i="17"/>
  <c r="S16" i="17"/>
  <c r="S15" i="17"/>
  <c r="S8" i="17"/>
  <c r="S7" i="17"/>
  <c r="S28" i="16"/>
  <c r="S24" i="16"/>
  <c r="S20" i="16"/>
  <c r="S16" i="16"/>
  <c r="S12" i="16"/>
  <c r="S8" i="16"/>
  <c r="S26" i="16"/>
  <c r="S22" i="16"/>
  <c r="S18" i="16"/>
  <c r="S14" i="16"/>
  <c r="S10" i="16"/>
  <c r="S6" i="16"/>
  <c r="E11" i="9" l="1"/>
  <c r="AU12" i="9"/>
  <c r="Q10" i="9"/>
  <c r="AO14" i="9"/>
  <c r="BA10" i="9"/>
  <c r="W11" i="9"/>
  <c r="AO12" i="9"/>
  <c r="K13" i="9"/>
  <c r="AI13" i="9"/>
  <c r="E14" i="9"/>
  <c r="W13" i="9"/>
  <c r="AU13" i="9"/>
  <c r="Q14" i="9"/>
  <c r="AI14" i="9"/>
  <c r="AC10" i="9"/>
  <c r="AU11" i="9"/>
  <c r="Q12" i="9"/>
  <c r="AC14" i="9"/>
  <c r="K4" i="9"/>
  <c r="AI4" i="9"/>
  <c r="E5" i="9"/>
  <c r="AC5" i="9"/>
  <c r="BA5" i="9"/>
  <c r="W6" i="9"/>
  <c r="AU6" i="9"/>
  <c r="Q7" i="9"/>
  <c r="AO7" i="9"/>
  <c r="K8" i="9"/>
  <c r="AI8" i="9"/>
  <c r="E9" i="9"/>
  <c r="AC9" i="9"/>
  <c r="AI9" i="9"/>
  <c r="E10" i="9"/>
  <c r="W10" i="9"/>
  <c r="AU10" i="9"/>
  <c r="Q11" i="9"/>
  <c r="AO11" i="9"/>
  <c r="K12" i="9"/>
  <c r="AI12" i="9"/>
  <c r="E13" i="9"/>
  <c r="AC13" i="9"/>
  <c r="BA13" i="9"/>
  <c r="W14" i="9"/>
  <c r="AU14" i="9"/>
  <c r="AO10" i="9"/>
  <c r="K11" i="9"/>
  <c r="AI11" i="9"/>
  <c r="E12" i="9"/>
  <c r="AC12" i="9"/>
  <c r="BA12" i="9"/>
  <c r="W4" i="9"/>
  <c r="AU4" i="9"/>
  <c r="Q5" i="9"/>
  <c r="AO5" i="9"/>
  <c r="K6" i="9"/>
  <c r="AI6" i="9"/>
  <c r="E7" i="9"/>
  <c r="AC7" i="9"/>
  <c r="BA7" i="9"/>
  <c r="W8" i="9"/>
  <c r="AU8" i="9"/>
  <c r="Q9" i="9"/>
  <c r="AU9" i="9"/>
  <c r="K10" i="9"/>
  <c r="AI10" i="9"/>
  <c r="AC11" i="9"/>
  <c r="BA11" i="9"/>
  <c r="W12" i="9"/>
  <c r="Q13" i="9"/>
  <c r="AO13" i="9"/>
  <c r="K14" i="9"/>
  <c r="B15" i="9"/>
  <c r="I15" i="9"/>
  <c r="P15" i="9"/>
  <c r="Z15" i="9"/>
  <c r="AG15" i="9"/>
  <c r="AN15" i="9"/>
  <c r="AX15" i="9"/>
  <c r="C15" i="9"/>
  <c r="J15" i="9"/>
  <c r="T15" i="9"/>
  <c r="W15" i="9" s="1"/>
  <c r="AA15" i="9"/>
  <c r="AH15" i="9"/>
  <c r="AR15" i="9"/>
  <c r="AU15" i="9" s="1"/>
  <c r="AY15" i="9"/>
  <c r="Q4" i="9"/>
  <c r="AO4" i="9"/>
  <c r="K5" i="9"/>
  <c r="AI5" i="9"/>
  <c r="E6" i="9"/>
  <c r="AC6" i="9"/>
  <c r="BA6" i="9"/>
  <c r="W7" i="9"/>
  <c r="AU7" i="9"/>
  <c r="Q8" i="9"/>
  <c r="AO8" i="9"/>
  <c r="K9" i="9"/>
  <c r="AO9" i="9"/>
  <c r="H15" i="9"/>
  <c r="O15" i="9"/>
  <c r="Q15" i="9" s="1"/>
  <c r="V15" i="9"/>
  <c r="AF15" i="9"/>
  <c r="AM15" i="9"/>
  <c r="AO15" i="9" s="1"/>
  <c r="AT15" i="9"/>
  <c r="E4" i="9"/>
  <c r="AC4" i="9"/>
  <c r="BA4" i="9"/>
  <c r="W5" i="9"/>
  <c r="AU5" i="9"/>
  <c r="Q6" i="9"/>
  <c r="AO6" i="9"/>
  <c r="K7" i="9"/>
  <c r="AI7" i="9"/>
  <c r="E8" i="9"/>
  <c r="AC8" i="9"/>
  <c r="BA8" i="9"/>
  <c r="W9" i="9"/>
  <c r="BA9" i="9"/>
  <c r="I8" i="11"/>
  <c r="BJ3" i="13"/>
  <c r="BH20" i="13"/>
  <c r="BI20" i="13" s="1"/>
  <c r="BJ20" i="13" s="1"/>
  <c r="BH80" i="13"/>
  <c r="BI80" i="13" s="1"/>
  <c r="BJ80" i="13" s="1"/>
  <c r="BD5" i="13"/>
  <c r="BE4" i="13" s="1"/>
  <c r="BG6" i="13"/>
  <c r="BD9" i="13"/>
  <c r="BG10" i="13"/>
  <c r="BH7" i="13" s="1"/>
  <c r="BI7" i="13" s="1"/>
  <c r="BJ7" i="13" s="1"/>
  <c r="BD13" i="13"/>
  <c r="BG14" i="13"/>
  <c r="BH14" i="13" s="1"/>
  <c r="BI14" i="13" s="1"/>
  <c r="BJ14" i="13" s="1"/>
  <c r="BD17" i="13"/>
  <c r="BG18" i="13"/>
  <c r="BH17" i="13" s="1"/>
  <c r="BI17" i="13" s="1"/>
  <c r="BJ17" i="13" s="1"/>
  <c r="BD21" i="13"/>
  <c r="BG22" i="13"/>
  <c r="BH22" i="13" s="1"/>
  <c r="BI22" i="13" s="1"/>
  <c r="BJ22" i="13" s="1"/>
  <c r="BD25" i="13"/>
  <c r="BG26" i="13"/>
  <c r="BH26" i="13" s="1"/>
  <c r="BI26" i="13" s="1"/>
  <c r="BJ26" i="13" s="1"/>
  <c r="BD29" i="13"/>
  <c r="BG30" i="13"/>
  <c r="BD33" i="13"/>
  <c r="BG34" i="13"/>
  <c r="BH33" i="13" s="1"/>
  <c r="BI33" i="13" s="1"/>
  <c r="BJ33" i="13" s="1"/>
  <c r="BD37" i="13"/>
  <c r="BG38" i="13"/>
  <c r="BD41" i="13"/>
  <c r="BG42" i="13"/>
  <c r="BH41" i="13" s="1"/>
  <c r="BI41" i="13" s="1"/>
  <c r="BJ41" i="13" s="1"/>
  <c r="BD45" i="13"/>
  <c r="BE110" i="13" s="1"/>
  <c r="BG46" i="13"/>
  <c r="BD49" i="13"/>
  <c r="BG50" i="13"/>
  <c r="BH48" i="13" s="1"/>
  <c r="BI48" i="13" s="1"/>
  <c r="BJ48" i="13" s="1"/>
  <c r="BD53" i="13"/>
  <c r="BE116" i="13" s="1"/>
  <c r="BG54" i="13"/>
  <c r="BH54" i="13" s="1"/>
  <c r="BI54" i="13" s="1"/>
  <c r="BJ54" i="13" s="1"/>
  <c r="BD57" i="13"/>
  <c r="BG58" i="13"/>
  <c r="BH55" i="13" s="1"/>
  <c r="BI55" i="13" s="1"/>
  <c r="BJ55" i="13" s="1"/>
  <c r="BD61" i="13"/>
  <c r="BE138" i="13" s="1"/>
  <c r="BG62" i="13"/>
  <c r="BD65" i="13"/>
  <c r="BG66" i="13"/>
  <c r="BD69" i="13"/>
  <c r="BE145" i="13" s="1"/>
  <c r="BG70" i="13"/>
  <c r="BD73" i="13"/>
  <c r="BG74" i="13"/>
  <c r="BH73" i="13" s="1"/>
  <c r="BI73" i="13" s="1"/>
  <c r="BJ73" i="13" s="1"/>
  <c r="BD77" i="13"/>
  <c r="BE171" i="13" s="1"/>
  <c r="BG78" i="13"/>
  <c r="BD81" i="13"/>
  <c r="BG82" i="13"/>
  <c r="BH82" i="13" s="1"/>
  <c r="BI82" i="13" s="1"/>
  <c r="BJ82" i="13" s="1"/>
  <c r="BD85" i="13"/>
  <c r="BE192" i="13" s="1"/>
  <c r="BG86" i="13"/>
  <c r="BH86" i="13" s="1"/>
  <c r="BI86" i="13" s="1"/>
  <c r="BJ86" i="13" s="1"/>
  <c r="BD89" i="13"/>
  <c r="BG90" i="13"/>
  <c r="BH89" i="13" s="1"/>
  <c r="BI89" i="13" s="1"/>
  <c r="BJ89" i="13" s="1"/>
  <c r="BD93" i="13"/>
  <c r="BE203" i="13" s="1"/>
  <c r="BG94" i="13"/>
  <c r="BD97" i="13"/>
  <c r="BG98" i="13"/>
  <c r="BH97" i="13" s="1"/>
  <c r="BI97" i="13" s="1"/>
  <c r="BJ97" i="13" s="1"/>
  <c r="BD101" i="13"/>
  <c r="BE225" i="13" s="1"/>
  <c r="BG102" i="13"/>
  <c r="BG107" i="13"/>
  <c r="BH106" i="13" s="1"/>
  <c r="BI106" i="13" s="1"/>
  <c r="BJ106" i="13" s="1"/>
  <c r="BH108" i="13"/>
  <c r="BI108" i="13" s="1"/>
  <c r="BJ108" i="13" s="1"/>
  <c r="BG114" i="13"/>
  <c r="BD114" i="13"/>
  <c r="BH185" i="13"/>
  <c r="BI185" i="13" s="1"/>
  <c r="BJ185" i="13" s="1"/>
  <c r="BH272" i="13"/>
  <c r="BI272" i="13" s="1"/>
  <c r="BJ272" i="13" s="1"/>
  <c r="BG99" i="13"/>
  <c r="BG103" i="13"/>
  <c r="BD111" i="13"/>
  <c r="BG111" i="13"/>
  <c r="BH305" i="13"/>
  <c r="BI305" i="13" s="1"/>
  <c r="BJ305" i="13" s="1"/>
  <c r="AE2" i="6"/>
  <c r="AE4" i="6" s="1"/>
  <c r="E3" i="9"/>
  <c r="K3" i="9"/>
  <c r="Q3" i="9"/>
  <c r="W3" i="9"/>
  <c r="AC3" i="9"/>
  <c r="AI3" i="9"/>
  <c r="AO3" i="9"/>
  <c r="AU3" i="9"/>
  <c r="BA3" i="9"/>
  <c r="D10" i="14"/>
  <c r="C9" i="14"/>
  <c r="B8" i="14"/>
  <c r="D6" i="14"/>
  <c r="C5" i="14"/>
  <c r="B4" i="14"/>
  <c r="B10" i="14"/>
  <c r="C8" i="14"/>
  <c r="C6" i="14"/>
  <c r="D4" i="14"/>
  <c r="B3" i="14"/>
  <c r="D9" i="14"/>
  <c r="D7" i="14"/>
  <c r="B6" i="14"/>
  <c r="C4" i="14"/>
  <c r="D2" i="14"/>
  <c r="B9" i="14"/>
  <c r="C7" i="14"/>
  <c r="D5" i="14"/>
  <c r="D3" i="14"/>
  <c r="C2" i="14"/>
  <c r="C10" i="14"/>
  <c r="D8" i="14"/>
  <c r="B7" i="14"/>
  <c r="B5" i="14"/>
  <c r="C3" i="14"/>
  <c r="B2" i="14"/>
  <c r="BD104" i="13"/>
  <c r="BE257" i="13" s="1"/>
  <c r="BG110" i="13"/>
  <c r="BH110" i="13" s="1"/>
  <c r="BI110" i="13" s="1"/>
  <c r="BJ110" i="13" s="1"/>
  <c r="BH173" i="13"/>
  <c r="BI173" i="13" s="1"/>
  <c r="BJ173" i="13" s="1"/>
  <c r="BH221" i="13"/>
  <c r="BI221" i="13" s="1"/>
  <c r="BJ221" i="13" s="1"/>
  <c r="BH237" i="13"/>
  <c r="BI237" i="13" s="1"/>
  <c r="BJ237" i="13" s="1"/>
  <c r="BH265" i="13"/>
  <c r="BI265" i="13" s="1"/>
  <c r="BJ265" i="13" s="1"/>
  <c r="BH285" i="13"/>
  <c r="BI285" i="13" s="1"/>
  <c r="BJ285" i="13" s="1"/>
  <c r="BG115" i="13"/>
  <c r="BD118" i="13"/>
  <c r="BG119" i="13"/>
  <c r="BH119" i="13" s="1"/>
  <c r="BI119" i="13" s="1"/>
  <c r="BJ119" i="13" s="1"/>
  <c r="BD122" i="13"/>
  <c r="BE180" i="13" s="1"/>
  <c r="BG123" i="13"/>
  <c r="BH123" i="13" s="1"/>
  <c r="BI123" i="13" s="1"/>
  <c r="BJ123" i="13" s="1"/>
  <c r="BG127" i="13"/>
  <c r="BG131" i="13"/>
  <c r="BH130" i="13" s="1"/>
  <c r="BI130" i="13" s="1"/>
  <c r="BJ130" i="13" s="1"/>
  <c r="BG135" i="13"/>
  <c r="BG139" i="13"/>
  <c r="BD142" i="13"/>
  <c r="BG143" i="13"/>
  <c r="BH143" i="13" s="1"/>
  <c r="BI143" i="13" s="1"/>
  <c r="BJ143" i="13" s="1"/>
  <c r="BD146" i="13"/>
  <c r="BG147" i="13"/>
  <c r="BD150" i="13"/>
  <c r="BG151" i="13"/>
  <c r="BH149" i="13" s="1"/>
  <c r="BI149" i="13" s="1"/>
  <c r="BJ149" i="13" s="1"/>
  <c r="BD154" i="13"/>
  <c r="BG155" i="13"/>
  <c r="BD158" i="13"/>
  <c r="BG159" i="13"/>
  <c r="BH157" i="13" s="1"/>
  <c r="BD162" i="13"/>
  <c r="BG163" i="13"/>
  <c r="BH162" i="13" s="1"/>
  <c r="BI162" i="13" s="1"/>
  <c r="BJ162" i="13" s="1"/>
  <c r="BD166" i="13"/>
  <c r="BG167" i="13"/>
  <c r="BH165" i="13" s="1"/>
  <c r="BD170" i="13"/>
  <c r="BG171" i="13"/>
  <c r="BH171" i="13" s="1"/>
  <c r="BI171" i="13" s="1"/>
  <c r="BJ171" i="13" s="1"/>
  <c r="BD174" i="13"/>
  <c r="BG175" i="13"/>
  <c r="BH172" i="13" s="1"/>
  <c r="BI172" i="13" s="1"/>
  <c r="BJ172" i="13" s="1"/>
  <c r="BD178" i="13"/>
  <c r="BE344" i="13" s="1"/>
  <c r="BG179" i="13"/>
  <c r="BH177" i="13" s="1"/>
  <c r="BD182" i="13"/>
  <c r="BG183" i="13"/>
  <c r="BH183" i="13" s="1"/>
  <c r="BI183" i="13" s="1"/>
  <c r="BJ183" i="13" s="1"/>
  <c r="BD186" i="13"/>
  <c r="BE385" i="13" s="1"/>
  <c r="BG187" i="13"/>
  <c r="BH184" i="13" s="1"/>
  <c r="BD190" i="13"/>
  <c r="BG191" i="13"/>
  <c r="BH189" i="13" s="1"/>
  <c r="BD194" i="13"/>
  <c r="BE395" i="13" s="1"/>
  <c r="BG195" i="13"/>
  <c r="BH195" i="13" s="1"/>
  <c r="BI195" i="13" s="1"/>
  <c r="BJ195" i="13" s="1"/>
  <c r="BD198" i="13"/>
  <c r="BG199" i="13"/>
  <c r="BH198" i="13" s="1"/>
  <c r="BD202" i="13"/>
  <c r="BE413" i="13" s="1"/>
  <c r="BG203" i="13"/>
  <c r="BD206" i="13"/>
  <c r="BG207" i="13"/>
  <c r="BH204" i="13" s="1"/>
  <c r="BI204" i="13" s="1"/>
  <c r="BJ204" i="13" s="1"/>
  <c r="BD210" i="13"/>
  <c r="BE308" i="13" s="1"/>
  <c r="BG211" i="13"/>
  <c r="BD214" i="13"/>
  <c r="BG215" i="13"/>
  <c r="BH213" i="13" s="1"/>
  <c r="BD218" i="13"/>
  <c r="BE320" i="13" s="1"/>
  <c r="BG219" i="13"/>
  <c r="BH219" i="13" s="1"/>
  <c r="BI219" i="13" s="1"/>
  <c r="BJ219" i="13" s="1"/>
  <c r="BD222" i="13"/>
  <c r="BG223" i="13"/>
  <c r="BH222" i="13" s="1"/>
  <c r="BI222" i="13" s="1"/>
  <c r="BJ222" i="13" s="1"/>
  <c r="BD226" i="13"/>
  <c r="BE384" i="13" s="1"/>
  <c r="BG227" i="13"/>
  <c r="BH226" i="13" s="1"/>
  <c r="BI226" i="13" s="1"/>
  <c r="BJ226" i="13" s="1"/>
  <c r="BD230" i="13"/>
  <c r="BG231" i="13"/>
  <c r="BH228" i="13" s="1"/>
  <c r="BI228" i="13" s="1"/>
  <c r="BJ228" i="13" s="1"/>
  <c r="BD234" i="13"/>
  <c r="BE335" i="13" s="1"/>
  <c r="BG235" i="13"/>
  <c r="BH235" i="13" s="1"/>
  <c r="BI235" i="13" s="1"/>
  <c r="BJ235" i="13" s="1"/>
  <c r="BD238" i="13"/>
  <c r="BG239" i="13"/>
  <c r="BH239" i="13" s="1"/>
  <c r="BI239" i="13" s="1"/>
  <c r="BJ239" i="13" s="1"/>
  <c r="BD242" i="13"/>
  <c r="BE375" i="13" s="1"/>
  <c r="BG243" i="13"/>
  <c r="BH240" i="13" s="1"/>
  <c r="BI240" i="13" s="1"/>
  <c r="BJ240" i="13" s="1"/>
  <c r="BD246" i="13"/>
  <c r="BG247" i="13"/>
  <c r="BH246" i="13" s="1"/>
  <c r="BG251" i="13"/>
  <c r="BH251" i="13" s="1"/>
  <c r="BI251" i="13" s="1"/>
  <c r="BJ251" i="13" s="1"/>
  <c r="BG255" i="13"/>
  <c r="BD258" i="13"/>
  <c r="BG259" i="13"/>
  <c r="BH258" i="13" s="1"/>
  <c r="BI258" i="13" s="1"/>
  <c r="BJ258" i="13" s="1"/>
  <c r="BG263" i="13"/>
  <c r="BD266" i="13"/>
  <c r="BG267" i="13"/>
  <c r="BH267" i="13" s="1"/>
  <c r="BI267" i="13" s="1"/>
  <c r="BJ267" i="13" s="1"/>
  <c r="BD270" i="13"/>
  <c r="BG271" i="13"/>
  <c r="BH271" i="13" s="1"/>
  <c r="BI271" i="13" s="1"/>
  <c r="BJ271" i="13" s="1"/>
  <c r="BD274" i="13"/>
  <c r="BG275" i="13"/>
  <c r="BD278" i="13"/>
  <c r="BG279" i="13"/>
  <c r="BH277" i="13" s="1"/>
  <c r="BI277" i="13" s="1"/>
  <c r="BJ277" i="13" s="1"/>
  <c r="BD282" i="13"/>
  <c r="BG283" i="13"/>
  <c r="BD286" i="13"/>
  <c r="BG287" i="13"/>
  <c r="BD290" i="13"/>
  <c r="BG291" i="13"/>
  <c r="BG295" i="13"/>
  <c r="BH294" i="13" s="1"/>
  <c r="BD298" i="13"/>
  <c r="BE364" i="13" s="1"/>
  <c r="BG299" i="13"/>
  <c r="BG307" i="13"/>
  <c r="BH313" i="13"/>
  <c r="BI313" i="13" s="1"/>
  <c r="BJ313" i="13" s="1"/>
  <c r="BH341" i="13"/>
  <c r="BI341" i="13" s="1"/>
  <c r="BJ341" i="13" s="1"/>
  <c r="BH414" i="13"/>
  <c r="BI414" i="13" s="1"/>
  <c r="BJ414" i="13" s="1"/>
  <c r="BG136" i="13"/>
  <c r="BH136" i="13" s="1"/>
  <c r="BI136" i="13" s="1"/>
  <c r="BJ136" i="13" s="1"/>
  <c r="BG248" i="13"/>
  <c r="BG252" i="13"/>
  <c r="BH252" i="13" s="1"/>
  <c r="BI252" i="13" s="1"/>
  <c r="BJ252" i="13" s="1"/>
  <c r="BG256" i="13"/>
  <c r="BG260" i="13"/>
  <c r="BG264" i="13"/>
  <c r="BG268" i="13"/>
  <c r="BG276" i="13"/>
  <c r="BH276" i="13" s="1"/>
  <c r="BI276" i="13" s="1"/>
  <c r="BJ276" i="13" s="1"/>
  <c r="BG280" i="13"/>
  <c r="BH280" i="13" s="1"/>
  <c r="BI280" i="13" s="1"/>
  <c r="BJ280" i="13" s="1"/>
  <c r="BG288" i="13"/>
  <c r="BG292" i="13"/>
  <c r="BG296" i="13"/>
  <c r="BH296" i="13" s="1"/>
  <c r="BI296" i="13" s="1"/>
  <c r="BJ296" i="13" s="1"/>
  <c r="BG300" i="13"/>
  <c r="BG304" i="13"/>
  <c r="BH303" i="13" s="1"/>
  <c r="BI303" i="13" s="1"/>
  <c r="BJ303" i="13" s="1"/>
  <c r="BD312" i="13"/>
  <c r="BG312" i="13"/>
  <c r="BH309" i="13"/>
  <c r="BI309" i="13" s="1"/>
  <c r="BJ309" i="13" s="1"/>
  <c r="BD310" i="13"/>
  <c r="BH333" i="13"/>
  <c r="BI333" i="13" s="1"/>
  <c r="BJ333" i="13" s="1"/>
  <c r="BH349" i="13"/>
  <c r="BI349" i="13" s="1"/>
  <c r="BJ349" i="13" s="1"/>
  <c r="BH353" i="13"/>
  <c r="BI353" i="13" s="1"/>
  <c r="BJ353" i="13" s="1"/>
  <c r="BH361" i="13"/>
  <c r="BI361" i="13" s="1"/>
  <c r="BJ361" i="13" s="1"/>
  <c r="BD326" i="13"/>
  <c r="BE328" i="13" s="1"/>
  <c r="BD330" i="13"/>
  <c r="BE427" i="13" s="1"/>
  <c r="BD334" i="13"/>
  <c r="BD338" i="13"/>
  <c r="BD342" i="13"/>
  <c r="BD346" i="13"/>
  <c r="BE437" i="13" s="1"/>
  <c r="BD362" i="13"/>
  <c r="BD366" i="13"/>
  <c r="BD370" i="13"/>
  <c r="BD374" i="13"/>
  <c r="BE447" i="13" s="1"/>
  <c r="BD378" i="13"/>
  <c r="BD382" i="13"/>
  <c r="BD386" i="13"/>
  <c r="BD390" i="13"/>
  <c r="BE465" i="13" s="1"/>
  <c r="BD394" i="13"/>
  <c r="BG395" i="13"/>
  <c r="BD398" i="13"/>
  <c r="BG399" i="13"/>
  <c r="BH398" i="13" s="1"/>
  <c r="BI398" i="13" s="1"/>
  <c r="BJ398" i="13" s="1"/>
  <c r="BD402" i="13"/>
  <c r="BG403" i="13"/>
  <c r="BD406" i="13"/>
  <c r="BG407" i="13"/>
  <c r="BH407" i="13" s="1"/>
  <c r="BI407" i="13" s="1"/>
  <c r="BJ407" i="13" s="1"/>
  <c r="BD410" i="13"/>
  <c r="BD414" i="13"/>
  <c r="BG316" i="13"/>
  <c r="BH315" i="13" s="1"/>
  <c r="BI315" i="13" s="1"/>
  <c r="BJ315" i="13" s="1"/>
  <c r="BG320" i="13"/>
  <c r="BH320" i="13" s="1"/>
  <c r="BI320" i="13" s="1"/>
  <c r="BJ320" i="13" s="1"/>
  <c r="BG324" i="13"/>
  <c r="BH324" i="13" s="1"/>
  <c r="BI324" i="13" s="1"/>
  <c r="BJ324" i="13" s="1"/>
  <c r="BG328" i="13"/>
  <c r="BG332" i="13"/>
  <c r="BH330" i="13" s="1"/>
  <c r="BI330" i="13" s="1"/>
  <c r="BJ330" i="13" s="1"/>
  <c r="BG336" i="13"/>
  <c r="BH335" i="13" s="1"/>
  <c r="BI335" i="13" s="1"/>
  <c r="BJ335" i="13" s="1"/>
  <c r="BG340" i="13"/>
  <c r="BH339" i="13" s="1"/>
  <c r="BI339" i="13" s="1"/>
  <c r="BJ339" i="13" s="1"/>
  <c r="BG344" i="13"/>
  <c r="BG348" i="13"/>
  <c r="BH347" i="13" s="1"/>
  <c r="BI347" i="13" s="1"/>
  <c r="BJ347" i="13" s="1"/>
  <c r="BG352" i="13"/>
  <c r="BH351" i="13" s="1"/>
  <c r="BI351" i="13" s="1"/>
  <c r="BJ351" i="13" s="1"/>
  <c r="BG356" i="13"/>
  <c r="BG360" i="13"/>
  <c r="BG364" i="13"/>
  <c r="BH363" i="13" s="1"/>
  <c r="BI363" i="13" s="1"/>
  <c r="BJ363" i="13" s="1"/>
  <c r="BG368" i="13"/>
  <c r="BH368" i="13" s="1"/>
  <c r="BI368" i="13" s="1"/>
  <c r="BJ368" i="13" s="1"/>
  <c r="BG372" i="13"/>
  <c r="BH372" i="13" s="1"/>
  <c r="BI372" i="13" s="1"/>
  <c r="BJ372" i="13" s="1"/>
  <c r="BG376" i="13"/>
  <c r="BG380" i="13"/>
  <c r="BH377" i="13" s="1"/>
  <c r="BI377" i="13" s="1"/>
  <c r="BJ377" i="13" s="1"/>
  <c r="BG384" i="13"/>
  <c r="BH384" i="13" s="1"/>
  <c r="BI384" i="13" s="1"/>
  <c r="BJ384" i="13" s="1"/>
  <c r="BG388" i="13"/>
  <c r="BH386" i="13" s="1"/>
  <c r="BI386" i="13" s="1"/>
  <c r="BJ386" i="13" s="1"/>
  <c r="BG392" i="13"/>
  <c r="BH392" i="13" s="1"/>
  <c r="BI392" i="13" s="1"/>
  <c r="BJ392" i="13" s="1"/>
  <c r="BG418" i="13"/>
  <c r="BH412" i="13" s="1"/>
  <c r="BI412" i="13" s="1"/>
  <c r="BJ412" i="13" s="1"/>
  <c r="BH452" i="13"/>
  <c r="BI452" i="13" s="1"/>
  <c r="BJ452" i="13" s="1"/>
  <c r="BH465" i="13"/>
  <c r="BI465" i="13" s="1"/>
  <c r="BJ465" i="13" s="1"/>
  <c r="BD419" i="13"/>
  <c r="BE446" i="13" s="1"/>
  <c r="BG419" i="13"/>
  <c r="BH419" i="13" s="1"/>
  <c r="BI419" i="13" s="1"/>
  <c r="BJ419" i="13" s="1"/>
  <c r="BD422" i="13"/>
  <c r="BG422" i="13"/>
  <c r="BH445" i="13"/>
  <c r="BI445" i="13" s="1"/>
  <c r="BJ445" i="13" s="1"/>
  <c r="BG426" i="13"/>
  <c r="BG430" i="13"/>
  <c r="BH429" i="13" s="1"/>
  <c r="BG434" i="13"/>
  <c r="BG438" i="13"/>
  <c r="BH437" i="13" s="1"/>
  <c r="BD441" i="13"/>
  <c r="BE441" i="13" s="1"/>
  <c r="BG442" i="13"/>
  <c r="BG446" i="13"/>
  <c r="BD449" i="13"/>
  <c r="BG450" i="13"/>
  <c r="BH449" i="13" s="1"/>
  <c r="BI449" i="13" s="1"/>
  <c r="BJ449" i="13" s="1"/>
  <c r="BD453" i="13"/>
  <c r="BG454" i="13"/>
  <c r="BG458" i="13"/>
  <c r="BH457" i="13" s="1"/>
  <c r="BG462" i="13"/>
  <c r="BG466" i="13"/>
  <c r="BG470" i="13"/>
  <c r="BD473" i="13"/>
  <c r="BG474" i="13"/>
  <c r="BH474" i="13" s="1"/>
  <c r="BI474" i="13" s="1"/>
  <c r="BJ474" i="13" s="1"/>
  <c r="BG478" i="13"/>
  <c r="BH477" i="13" s="1"/>
  <c r="BI477" i="13" s="1"/>
  <c r="BJ477" i="13" s="1"/>
  <c r="BG423" i="13"/>
  <c r="BG427" i="13"/>
  <c r="BG431" i="13"/>
  <c r="BG435" i="13"/>
  <c r="BH435" i="13" s="1"/>
  <c r="BI435" i="13" s="1"/>
  <c r="BJ435" i="13" s="1"/>
  <c r="BG439" i="13"/>
  <c r="BH436" i="13" s="1"/>
  <c r="BG443" i="13"/>
  <c r="BH443" i="13" s="1"/>
  <c r="BI443" i="13" s="1"/>
  <c r="BJ443" i="13" s="1"/>
  <c r="BG447" i="13"/>
  <c r="BG455" i="13"/>
  <c r="BG459" i="13"/>
  <c r="BH459" i="13" s="1"/>
  <c r="BI459" i="13" s="1"/>
  <c r="BJ459" i="13" s="1"/>
  <c r="H7" i="16"/>
  <c r="E41" i="16" s="1"/>
  <c r="S41" i="16" s="1"/>
  <c r="G7" i="16"/>
  <c r="AG7" i="16"/>
  <c r="H11" i="16"/>
  <c r="G11" i="16"/>
  <c r="AG11" i="16"/>
  <c r="H15" i="16"/>
  <c r="G15" i="16"/>
  <c r="AG15" i="16"/>
  <c r="H19" i="16"/>
  <c r="G19" i="16"/>
  <c r="AG19" i="16"/>
  <c r="H23" i="16"/>
  <c r="G23" i="16"/>
  <c r="AG23" i="16"/>
  <c r="AF29" i="16"/>
  <c r="AH29" i="16" s="1"/>
  <c r="H29" i="16"/>
  <c r="G29" i="16"/>
  <c r="H5" i="16"/>
  <c r="G5" i="16"/>
  <c r="AG5" i="16"/>
  <c r="H9" i="16"/>
  <c r="G9" i="16"/>
  <c r="AG9" i="16"/>
  <c r="H13" i="16"/>
  <c r="G13" i="16"/>
  <c r="AG13" i="16"/>
  <c r="H17" i="16"/>
  <c r="G17" i="16"/>
  <c r="AG17" i="16"/>
  <c r="H21" i="16"/>
  <c r="G21" i="16"/>
  <c r="AG21" i="16"/>
  <c r="AF25" i="16"/>
  <c r="AH25" i="16" s="1"/>
  <c r="H25" i="16"/>
  <c r="G25" i="16"/>
  <c r="AF27" i="16"/>
  <c r="AH27" i="16" s="1"/>
  <c r="H27" i="16"/>
  <c r="G27" i="16"/>
  <c r="AG31" i="16"/>
  <c r="AG30" i="17"/>
  <c r="AG31" i="17"/>
  <c r="AG32" i="17"/>
  <c r="AG6" i="18"/>
  <c r="AG8" i="18"/>
  <c r="I46" i="18" s="1"/>
  <c r="W46" i="18" s="1"/>
  <c r="AG10" i="18"/>
  <c r="AG12" i="18"/>
  <c r="G14" i="18"/>
  <c r="AF14" i="18"/>
  <c r="AH14" i="18" s="1"/>
  <c r="G22" i="18"/>
  <c r="AF22" i="18"/>
  <c r="AH22" i="18" s="1"/>
  <c r="AF28" i="16"/>
  <c r="AH28" i="16" s="1"/>
  <c r="G31" i="16"/>
  <c r="H33" i="16"/>
  <c r="H34" i="16"/>
  <c r="H35" i="16"/>
  <c r="H36" i="16"/>
  <c r="H37" i="16"/>
  <c r="H38" i="16"/>
  <c r="H5" i="17"/>
  <c r="AG6" i="17"/>
  <c r="I38" i="17" s="1"/>
  <c r="H7" i="17"/>
  <c r="E39" i="17" s="1"/>
  <c r="S39" i="17" s="1"/>
  <c r="AG8" i="17"/>
  <c r="H9" i="17"/>
  <c r="AG10" i="17"/>
  <c r="I39" i="17" s="1"/>
  <c r="W39" i="17" s="1"/>
  <c r="H11" i="17"/>
  <c r="AG12" i="17"/>
  <c r="H13" i="17"/>
  <c r="AG14" i="17"/>
  <c r="H15" i="17"/>
  <c r="AG16" i="17"/>
  <c r="H17" i="17"/>
  <c r="AG18" i="17"/>
  <c r="H19" i="17"/>
  <c r="AG20" i="17"/>
  <c r="H21" i="17"/>
  <c r="AG22" i="17"/>
  <c r="H23" i="17"/>
  <c r="AG24" i="17"/>
  <c r="H25" i="17"/>
  <c r="AG26" i="17"/>
  <c r="H27" i="17"/>
  <c r="AG28" i="17"/>
  <c r="H29" i="17"/>
  <c r="G30" i="17"/>
  <c r="G31" i="17"/>
  <c r="G32" i="17"/>
  <c r="AG33" i="17"/>
  <c r="G6" i="18"/>
  <c r="G8" i="18"/>
  <c r="G10" i="18"/>
  <c r="G12" i="18"/>
  <c r="AG14" i="18"/>
  <c r="G16" i="18"/>
  <c r="AF16" i="18"/>
  <c r="AH16" i="18" s="1"/>
  <c r="AG22" i="18"/>
  <c r="H26" i="18"/>
  <c r="G26" i="18"/>
  <c r="AG26" i="18"/>
  <c r="H30" i="18"/>
  <c r="E45" i="18" s="1"/>
  <c r="G30" i="18"/>
  <c r="AG30" i="18"/>
  <c r="I45" i="18" s="1"/>
  <c r="H34" i="18"/>
  <c r="G34" i="18"/>
  <c r="AG34" i="18"/>
  <c r="H31" i="16"/>
  <c r="AF33" i="16"/>
  <c r="AH33" i="16" s="1"/>
  <c r="AF34" i="16"/>
  <c r="AH34" i="16" s="1"/>
  <c r="AF35" i="16"/>
  <c r="AH35" i="16" s="1"/>
  <c r="AF36" i="16"/>
  <c r="AH36" i="16" s="1"/>
  <c r="AF37" i="16"/>
  <c r="AH37" i="16" s="1"/>
  <c r="AF38" i="16"/>
  <c r="AH38" i="16" s="1"/>
  <c r="AF5" i="17"/>
  <c r="AF7" i="17"/>
  <c r="AF9" i="17"/>
  <c r="AF11" i="17"/>
  <c r="AF13" i="17"/>
  <c r="AF15" i="17"/>
  <c r="AF17" i="17"/>
  <c r="AF19" i="17"/>
  <c r="AF21" i="17"/>
  <c r="AF23" i="17"/>
  <c r="AF25" i="17"/>
  <c r="AF27" i="17"/>
  <c r="AF29" i="17"/>
  <c r="H30" i="17"/>
  <c r="H31" i="17"/>
  <c r="H32" i="17"/>
  <c r="AG16" i="18"/>
  <c r="G18" i="18"/>
  <c r="AF18" i="18"/>
  <c r="AH18" i="18" s="1"/>
  <c r="H24" i="18"/>
  <c r="E46" i="18" s="1"/>
  <c r="S46" i="18" s="1"/>
  <c r="G24" i="18"/>
  <c r="AG24" i="18"/>
  <c r="H28" i="18"/>
  <c r="G28" i="18"/>
  <c r="AG28" i="18"/>
  <c r="H32" i="18"/>
  <c r="G32" i="18"/>
  <c r="AG32" i="18"/>
  <c r="AF36" i="18"/>
  <c r="AH36" i="18" s="1"/>
  <c r="H36" i="18"/>
  <c r="G36" i="18"/>
  <c r="AG37" i="18"/>
  <c r="AG38" i="18"/>
  <c r="AG39" i="18"/>
  <c r="H41" i="18"/>
  <c r="H42" i="18"/>
  <c r="H43" i="18"/>
  <c r="H5" i="19"/>
  <c r="AG6" i="19"/>
  <c r="I47" i="19" s="1"/>
  <c r="H7" i="19"/>
  <c r="E48" i="19" s="1"/>
  <c r="S48" i="19" s="1"/>
  <c r="AG8" i="19"/>
  <c r="H9" i="19"/>
  <c r="AG10" i="19"/>
  <c r="I48" i="19" s="1"/>
  <c r="W48" i="19" s="1"/>
  <c r="H11" i="19"/>
  <c r="AF11" i="19"/>
  <c r="AH11" i="19" s="1"/>
  <c r="AG17" i="19"/>
  <c r="G19" i="19"/>
  <c r="AF19" i="19"/>
  <c r="AH19" i="19" s="1"/>
  <c r="G23" i="19"/>
  <c r="G27" i="19"/>
  <c r="G31" i="19"/>
  <c r="AF43" i="19"/>
  <c r="AH43" i="19" s="1"/>
  <c r="H43" i="19"/>
  <c r="G43" i="19"/>
  <c r="AF45" i="19"/>
  <c r="AH45" i="19" s="1"/>
  <c r="H45" i="19"/>
  <c r="G45" i="19"/>
  <c r="AF17" i="20"/>
  <c r="AH17" i="20" s="1"/>
  <c r="H17" i="20"/>
  <c r="E48" i="20" s="1"/>
  <c r="S48" i="20" s="1"/>
  <c r="G17" i="20"/>
  <c r="AF33" i="20"/>
  <c r="AH33" i="20" s="1"/>
  <c r="H33" i="20"/>
  <c r="G33" i="20"/>
  <c r="AF41" i="18"/>
  <c r="AH41" i="18" s="1"/>
  <c r="AF42" i="18"/>
  <c r="AH42" i="18" s="1"/>
  <c r="AF43" i="18"/>
  <c r="AH43" i="18" s="1"/>
  <c r="AF5" i="19"/>
  <c r="AH5" i="19" s="1"/>
  <c r="AF7" i="19"/>
  <c r="AH7" i="19" s="1"/>
  <c r="AF9" i="19"/>
  <c r="AH9" i="19" s="1"/>
  <c r="G13" i="19"/>
  <c r="AF13" i="19"/>
  <c r="AH13" i="19" s="1"/>
  <c r="AG19" i="19"/>
  <c r="G21" i="19"/>
  <c r="AF21" i="19"/>
  <c r="AH21" i="19" s="1"/>
  <c r="AF25" i="19"/>
  <c r="AH25" i="19" s="1"/>
  <c r="H25" i="19"/>
  <c r="AF29" i="19"/>
  <c r="AH29" i="19" s="1"/>
  <c r="H29" i="19"/>
  <c r="AF5" i="20"/>
  <c r="AH5" i="20" s="1"/>
  <c r="H5" i="20"/>
  <c r="G5" i="20"/>
  <c r="AF7" i="20"/>
  <c r="AH7" i="20" s="1"/>
  <c r="H7" i="20"/>
  <c r="G7" i="20"/>
  <c r="AF9" i="20"/>
  <c r="AH9" i="20" s="1"/>
  <c r="H9" i="20"/>
  <c r="G9" i="20"/>
  <c r="AF11" i="20"/>
  <c r="AH11" i="20" s="1"/>
  <c r="H11" i="20"/>
  <c r="G11" i="20"/>
  <c r="AF13" i="20"/>
  <c r="AH13" i="20" s="1"/>
  <c r="H13" i="20"/>
  <c r="G13" i="20"/>
  <c r="AF15" i="20"/>
  <c r="AH15" i="20" s="1"/>
  <c r="H15" i="20"/>
  <c r="G15" i="20"/>
  <c r="AF21" i="20"/>
  <c r="AH21" i="20" s="1"/>
  <c r="H21" i="20"/>
  <c r="G21" i="20"/>
  <c r="AF25" i="20"/>
  <c r="AH25" i="20" s="1"/>
  <c r="H25" i="20"/>
  <c r="G25" i="20"/>
  <c r="AF29" i="20"/>
  <c r="AH29" i="20" s="1"/>
  <c r="H29" i="20"/>
  <c r="G29" i="20"/>
  <c r="AF35" i="20"/>
  <c r="AH35" i="20" s="1"/>
  <c r="H35" i="20"/>
  <c r="G35" i="20"/>
  <c r="AF42" i="19"/>
  <c r="AH42" i="19" s="1"/>
  <c r="H42" i="19"/>
  <c r="G42" i="19"/>
  <c r="AF44" i="19"/>
  <c r="AH44" i="19" s="1"/>
  <c r="H44" i="19"/>
  <c r="G44" i="19"/>
  <c r="AF39" i="20"/>
  <c r="AH39" i="20" s="1"/>
  <c r="H39" i="20"/>
  <c r="G39" i="20"/>
  <c r="H21" i="21"/>
  <c r="E42" i="21" s="1"/>
  <c r="AG21" i="21"/>
  <c r="AF21" i="21"/>
  <c r="AH21" i="21" s="1"/>
  <c r="G21" i="21"/>
  <c r="H29" i="21"/>
  <c r="AG29" i="21"/>
  <c r="AF29" i="21"/>
  <c r="AH29" i="21" s="1"/>
  <c r="G29" i="21"/>
  <c r="AG37" i="21"/>
  <c r="AF37" i="21"/>
  <c r="AH37" i="21" s="1"/>
  <c r="H37" i="21"/>
  <c r="G37" i="21"/>
  <c r="AF23" i="19"/>
  <c r="AH23" i="19" s="1"/>
  <c r="H23" i="19"/>
  <c r="AF27" i="19"/>
  <c r="AH27" i="19" s="1"/>
  <c r="H27" i="19"/>
  <c r="AF31" i="19"/>
  <c r="AH31" i="19" s="1"/>
  <c r="H31" i="19"/>
  <c r="AF19" i="20"/>
  <c r="AH19" i="20" s="1"/>
  <c r="H19" i="20"/>
  <c r="G19" i="20"/>
  <c r="AF23" i="20"/>
  <c r="AH23" i="20" s="1"/>
  <c r="H23" i="20"/>
  <c r="G23" i="20"/>
  <c r="AF27" i="20"/>
  <c r="AH27" i="20" s="1"/>
  <c r="H27" i="20"/>
  <c r="G27" i="20"/>
  <c r="AF31" i="20"/>
  <c r="AH31" i="20" s="1"/>
  <c r="H31" i="20"/>
  <c r="G31" i="20"/>
  <c r="H13" i="21"/>
  <c r="E43" i="21" s="1"/>
  <c r="S43" i="21" s="1"/>
  <c r="AG13" i="21"/>
  <c r="AF13" i="21"/>
  <c r="AH13" i="21" s="1"/>
  <c r="G13" i="21"/>
  <c r="E36" i="22"/>
  <c r="S36" i="22" s="1"/>
  <c r="H33" i="19"/>
  <c r="H35" i="19"/>
  <c r="H37" i="19"/>
  <c r="AF39" i="19"/>
  <c r="AH39" i="19" s="1"/>
  <c r="AF40" i="19"/>
  <c r="AH40" i="19" s="1"/>
  <c r="H41" i="19"/>
  <c r="AF32" i="20"/>
  <c r="AH32" i="20" s="1"/>
  <c r="AF34" i="20"/>
  <c r="AH34" i="20" s="1"/>
  <c r="AF36" i="20"/>
  <c r="AH36" i="20" s="1"/>
  <c r="AG40" i="20"/>
  <c r="AG41" i="20"/>
  <c r="AG42" i="20"/>
  <c r="AG43" i="20"/>
  <c r="AG44" i="20"/>
  <c r="AG45" i="20"/>
  <c r="AG5" i="21"/>
  <c r="I43" i="21"/>
  <c r="W43" i="21" s="1"/>
  <c r="AG19" i="21"/>
  <c r="AG27" i="21"/>
  <c r="AG7" i="22"/>
  <c r="AF33" i="19"/>
  <c r="AH33" i="19" s="1"/>
  <c r="AF35" i="19"/>
  <c r="AH35" i="19" s="1"/>
  <c r="AF37" i="19"/>
  <c r="AH37" i="19" s="1"/>
  <c r="AF41" i="19"/>
  <c r="AH41" i="19" s="1"/>
  <c r="AG20" i="20"/>
  <c r="AG22" i="20"/>
  <c r="AG24" i="20"/>
  <c r="AG26" i="20"/>
  <c r="I47" i="20" s="1"/>
  <c r="AG28" i="20"/>
  <c r="AG30" i="20"/>
  <c r="AG32" i="20"/>
  <c r="I48" i="20" s="1"/>
  <c r="W48" i="20" s="1"/>
  <c r="AG34" i="20"/>
  <c r="AG36" i="20"/>
  <c r="I36" i="22"/>
  <c r="W36" i="22" s="1"/>
  <c r="H11" i="22"/>
  <c r="AF11" i="22"/>
  <c r="AH11" i="22" s="1"/>
  <c r="G11" i="22"/>
  <c r="AG11" i="22"/>
  <c r="H19" i="22"/>
  <c r="AG19" i="22"/>
  <c r="AF19" i="22"/>
  <c r="AH19" i="22" s="1"/>
  <c r="G19" i="22"/>
  <c r="AG7" i="21"/>
  <c r="G9" i="21"/>
  <c r="AF9" i="21"/>
  <c r="AH9" i="21" s="1"/>
  <c r="AG15" i="21"/>
  <c r="G17" i="21"/>
  <c r="AF17" i="21"/>
  <c r="AH17" i="21" s="1"/>
  <c r="G25" i="21"/>
  <c r="AF25" i="21"/>
  <c r="AH25" i="21" s="1"/>
  <c r="H39" i="21"/>
  <c r="AG39" i="21"/>
  <c r="H9" i="22"/>
  <c r="E35" i="22" s="1"/>
  <c r="AG9" i="22"/>
  <c r="I35" i="22" s="1"/>
  <c r="AF25" i="22"/>
  <c r="AH25" i="22" s="1"/>
  <c r="H25" i="22"/>
  <c r="AF31" i="22"/>
  <c r="AH31" i="22" s="1"/>
  <c r="H31" i="22"/>
  <c r="G13" i="22"/>
  <c r="AF13" i="22"/>
  <c r="AH13" i="22" s="1"/>
  <c r="G25" i="22"/>
  <c r="AG25" i="22"/>
  <c r="G31" i="22"/>
  <c r="AG31" i="22"/>
  <c r="AF27" i="22"/>
  <c r="AH27" i="22" s="1"/>
  <c r="H27" i="22"/>
  <c r="AG32" i="22"/>
  <c r="AG33" i="22"/>
  <c r="AG5" i="23"/>
  <c r="AG7" i="23"/>
  <c r="AG9" i="23"/>
  <c r="G15" i="23"/>
  <c r="AG15" i="23"/>
  <c r="H15" i="23"/>
  <c r="AF29" i="22"/>
  <c r="AH29" i="22" s="1"/>
  <c r="AF30" i="22"/>
  <c r="AH30" i="22" s="1"/>
  <c r="G32" i="22"/>
  <c r="G33" i="22"/>
  <c r="G5" i="23"/>
  <c r="AF6" i="23"/>
  <c r="AH6" i="23" s="1"/>
  <c r="G7" i="23"/>
  <c r="AF8" i="23"/>
  <c r="AH8" i="23" s="1"/>
  <c r="G9" i="23"/>
  <c r="AF10" i="23"/>
  <c r="AH10" i="23" s="1"/>
  <c r="G11" i="23"/>
  <c r="G12" i="23"/>
  <c r="H11" i="23"/>
  <c r="H12" i="23"/>
  <c r="E34" i="23" s="1"/>
  <c r="E29" i="24"/>
  <c r="AG14" i="23"/>
  <c r="AG16" i="23"/>
  <c r="H17" i="23"/>
  <c r="E35" i="23" s="1"/>
  <c r="S35" i="23" s="1"/>
  <c r="AG18" i="23"/>
  <c r="AG20" i="23"/>
  <c r="AG22" i="23"/>
  <c r="AG24" i="23"/>
  <c r="AG26" i="23"/>
  <c r="H29" i="23"/>
  <c r="G20" i="23"/>
  <c r="AF21" i="23"/>
  <c r="AH21" i="23" s="1"/>
  <c r="G22" i="23"/>
  <c r="AF23" i="23"/>
  <c r="AH23" i="23" s="1"/>
  <c r="G24" i="23"/>
  <c r="AF25" i="23"/>
  <c r="AH25" i="23" s="1"/>
  <c r="G26" i="23"/>
  <c r="AG27" i="23"/>
  <c r="AG28" i="23"/>
  <c r="AF29" i="23"/>
  <c r="AH29" i="23" s="1"/>
  <c r="H30" i="23"/>
  <c r="AG6" i="24"/>
  <c r="AG8" i="24"/>
  <c r="AG10" i="24"/>
  <c r="AG12" i="24"/>
  <c r="I29" i="24" s="1"/>
  <c r="AG14" i="24"/>
  <c r="AG16" i="24"/>
  <c r="AG18" i="24"/>
  <c r="AG20" i="24"/>
  <c r="AG22" i="24"/>
  <c r="AF23" i="24"/>
  <c r="AH23" i="24" s="1"/>
  <c r="AF24" i="24"/>
  <c r="AH24" i="24" s="1"/>
  <c r="AF25" i="24"/>
  <c r="AH25" i="24" s="1"/>
  <c r="AF26" i="24"/>
  <c r="AH26" i="24" s="1"/>
  <c r="AF27" i="24"/>
  <c r="AH27" i="24" s="1"/>
  <c r="H20" i="23"/>
  <c r="AG21" i="23"/>
  <c r="H22" i="23"/>
  <c r="AG23" i="23"/>
  <c r="H24" i="23"/>
  <c r="AG25" i="23"/>
  <c r="H26" i="23"/>
  <c r="AG29" i="23"/>
  <c r="AG23" i="24"/>
  <c r="AG24" i="24"/>
  <c r="AG25" i="24"/>
  <c r="AG26" i="24"/>
  <c r="AG27" i="24"/>
  <c r="S30" i="16"/>
  <c r="S35" i="18"/>
  <c r="R8" i="17"/>
  <c r="R12" i="17"/>
  <c r="R16" i="17"/>
  <c r="R20" i="17"/>
  <c r="R24" i="17"/>
  <c r="R28" i="17"/>
  <c r="R39" i="18"/>
  <c r="S44" i="20"/>
  <c r="R8" i="19"/>
  <c r="S43" i="20"/>
  <c r="R34" i="21"/>
  <c r="R45" i="20"/>
  <c r="R33" i="22"/>
  <c r="R45" i="19"/>
  <c r="R39" i="20"/>
  <c r="R38" i="21"/>
  <c r="R34" i="19"/>
  <c r="R38" i="19"/>
  <c r="R32" i="21"/>
  <c r="R24" i="22"/>
  <c r="R20" i="22"/>
  <c r="R22" i="22"/>
  <c r="R5" i="23"/>
  <c r="S21" i="23"/>
  <c r="S25" i="23"/>
  <c r="R28" i="23"/>
  <c r="S41" i="20"/>
  <c r="R30" i="21"/>
  <c r="S32" i="22"/>
  <c r="R26" i="23"/>
  <c r="R38" i="18"/>
  <c r="R29" i="18"/>
  <c r="R33" i="18"/>
  <c r="S37" i="18"/>
  <c r="R6" i="17"/>
  <c r="R10" i="17"/>
  <c r="R14" i="17"/>
  <c r="R18" i="17"/>
  <c r="R22" i="17"/>
  <c r="R26" i="17"/>
  <c r="R20" i="19"/>
  <c r="S40" i="20"/>
  <c r="R6" i="19"/>
  <c r="R10" i="19"/>
  <c r="R42" i="20"/>
  <c r="R41" i="20"/>
  <c r="S8" i="22"/>
  <c r="S13" i="23"/>
  <c r="R43" i="19"/>
  <c r="R36" i="21"/>
  <c r="R36" i="19"/>
  <c r="S12" i="22"/>
  <c r="R28" i="22"/>
  <c r="S40" i="21"/>
  <c r="S16" i="22"/>
  <c r="R32" i="22"/>
  <c r="R9" i="23"/>
  <c r="R12" i="23"/>
  <c r="S23" i="23"/>
  <c r="R24" i="23"/>
  <c r="R33" i="17"/>
  <c r="R13" i="23"/>
  <c r="R42" i="19"/>
  <c r="R14" i="21"/>
  <c r="S24" i="22"/>
  <c r="R30" i="16"/>
  <c r="S32" i="16"/>
  <c r="R31" i="17"/>
  <c r="R37" i="18"/>
  <c r="S39" i="18"/>
  <c r="R40" i="20"/>
  <c r="R16" i="19"/>
  <c r="S45" i="20"/>
  <c r="S33" i="22"/>
  <c r="R44" i="19"/>
  <c r="R22" i="21"/>
  <c r="S38" i="21"/>
  <c r="R24" i="21"/>
  <c r="R12" i="22"/>
  <c r="S28" i="22"/>
  <c r="R40" i="21"/>
  <c r="R7" i="23"/>
  <c r="R14" i="23"/>
  <c r="S29" i="23"/>
  <c r="R22" i="23"/>
  <c r="R27" i="23"/>
  <c r="S38" i="18"/>
  <c r="R30" i="17"/>
  <c r="R32" i="17"/>
  <c r="R19" i="18"/>
  <c r="R44" i="20"/>
  <c r="R14" i="19"/>
  <c r="R43" i="20"/>
  <c r="S42" i="20"/>
  <c r="S34" i="21"/>
  <c r="AI15" i="9" l="1"/>
  <c r="K15" i="9"/>
  <c r="AC15" i="9"/>
  <c r="BA15" i="9"/>
  <c r="E15" i="9"/>
  <c r="S42" i="21"/>
  <c r="E41" i="21"/>
  <c r="S41" i="21" s="1"/>
  <c r="I46" i="19"/>
  <c r="W46" i="19" s="1"/>
  <c r="W47" i="19"/>
  <c r="W35" i="22"/>
  <c r="I34" i="22"/>
  <c r="W34" i="22" s="1"/>
  <c r="W45" i="18"/>
  <c r="I44" i="18"/>
  <c r="W44" i="18" s="1"/>
  <c r="W29" i="24"/>
  <c r="E34" i="22"/>
  <c r="S34" i="22" s="1"/>
  <c r="S35" i="22"/>
  <c r="W38" i="17"/>
  <c r="I37" i="17"/>
  <c r="W37" i="17" s="1"/>
  <c r="S34" i="23"/>
  <c r="E33" i="23"/>
  <c r="S33" i="23" s="1"/>
  <c r="W47" i="20"/>
  <c r="I46" i="20"/>
  <c r="W46" i="20" s="1"/>
  <c r="S45" i="18"/>
  <c r="E44" i="18"/>
  <c r="S44" i="18" s="1"/>
  <c r="I42" i="21"/>
  <c r="E47" i="19"/>
  <c r="E38" i="17"/>
  <c r="I41" i="16"/>
  <c r="W41" i="16" s="1"/>
  <c r="BH455" i="13"/>
  <c r="BH468" i="13"/>
  <c r="BH470" i="13"/>
  <c r="BI470" i="13" s="1"/>
  <c r="BJ470" i="13" s="1"/>
  <c r="BH454" i="13"/>
  <c r="BH444" i="13"/>
  <c r="BH446" i="13"/>
  <c r="BI446" i="13" s="1"/>
  <c r="BJ446" i="13" s="1"/>
  <c r="BH432" i="13"/>
  <c r="BH434" i="13"/>
  <c r="BE477" i="13"/>
  <c r="BE466" i="13"/>
  <c r="BE459" i="13"/>
  <c r="BE438" i="13"/>
  <c r="BH422" i="13"/>
  <c r="BH469" i="13"/>
  <c r="BH453" i="13"/>
  <c r="BE439" i="13"/>
  <c r="BE429" i="13"/>
  <c r="BE423" i="13"/>
  <c r="BE417" i="13"/>
  <c r="BH451" i="13"/>
  <c r="BE436" i="13"/>
  <c r="BH376" i="13"/>
  <c r="BI376" i="13" s="1"/>
  <c r="BJ376" i="13" s="1"/>
  <c r="BH360" i="13"/>
  <c r="BH344" i="13"/>
  <c r="BI344" i="13" s="1"/>
  <c r="BJ344" i="13" s="1"/>
  <c r="BH328" i="13"/>
  <c r="BI328" i="13" s="1"/>
  <c r="BJ328" i="13" s="1"/>
  <c r="BE476" i="13"/>
  <c r="BE464" i="13"/>
  <c r="BE455" i="13"/>
  <c r="BE443" i="13"/>
  <c r="BE414" i="13"/>
  <c r="BH403" i="13"/>
  <c r="BH395" i="13"/>
  <c r="BI395" i="13" s="1"/>
  <c r="BJ395" i="13" s="1"/>
  <c r="BE382" i="13"/>
  <c r="BE366" i="13"/>
  <c r="BE338" i="13"/>
  <c r="BH417" i="13"/>
  <c r="BI417" i="13" s="1"/>
  <c r="BJ417" i="13" s="1"/>
  <c r="BE404" i="13"/>
  <c r="BE388" i="13"/>
  <c r="BE379" i="13"/>
  <c r="BH369" i="13"/>
  <c r="BI369" i="13" s="1"/>
  <c r="BJ369" i="13" s="1"/>
  <c r="BH358" i="13"/>
  <c r="BI358" i="13" s="1"/>
  <c r="BJ358" i="13" s="1"/>
  <c r="BE352" i="13"/>
  <c r="BE347" i="13"/>
  <c r="BE331" i="13"/>
  <c r="BE314" i="13"/>
  <c r="BE412" i="13"/>
  <c r="BH401" i="13"/>
  <c r="BI401" i="13" s="1"/>
  <c r="BJ401" i="13" s="1"/>
  <c r="BE389" i="13"/>
  <c r="BH379" i="13"/>
  <c r="BI379" i="13" s="1"/>
  <c r="BJ379" i="13" s="1"/>
  <c r="BH366" i="13"/>
  <c r="BI366" i="13" s="1"/>
  <c r="BJ366" i="13" s="1"/>
  <c r="BH359" i="13"/>
  <c r="BI359" i="13" s="1"/>
  <c r="BJ359" i="13" s="1"/>
  <c r="BE336" i="13"/>
  <c r="BE310" i="13"/>
  <c r="BE407" i="13"/>
  <c r="BE396" i="13"/>
  <c r="BH389" i="13"/>
  <c r="BH365" i="13"/>
  <c r="BE350" i="13"/>
  <c r="BH322" i="13"/>
  <c r="BI322" i="13" s="1"/>
  <c r="BJ322" i="13" s="1"/>
  <c r="BE315" i="13"/>
  <c r="BE311" i="13"/>
  <c r="BH256" i="13"/>
  <c r="BI256" i="13" s="1"/>
  <c r="BJ256" i="13" s="1"/>
  <c r="BH409" i="13"/>
  <c r="BI409" i="13" s="1"/>
  <c r="BJ409" i="13" s="1"/>
  <c r="BH375" i="13"/>
  <c r="BI375" i="13" s="1"/>
  <c r="BJ375" i="13" s="1"/>
  <c r="BH346" i="13"/>
  <c r="BI346" i="13" s="1"/>
  <c r="BJ346" i="13" s="1"/>
  <c r="BH325" i="13"/>
  <c r="BI325" i="13" s="1"/>
  <c r="BJ325" i="13" s="1"/>
  <c r="BH317" i="13"/>
  <c r="BI317" i="13" s="1"/>
  <c r="BJ317" i="13" s="1"/>
  <c r="BH307" i="13"/>
  <c r="BI307" i="13" s="1"/>
  <c r="BJ307" i="13" s="1"/>
  <c r="BH291" i="13"/>
  <c r="BI291" i="13" s="1"/>
  <c r="BJ291" i="13" s="1"/>
  <c r="BH283" i="13"/>
  <c r="BI283" i="13" s="1"/>
  <c r="BJ283" i="13" s="1"/>
  <c r="BH275" i="13"/>
  <c r="BI275" i="13" s="1"/>
  <c r="BJ275" i="13" s="1"/>
  <c r="BE258" i="13"/>
  <c r="BE246" i="13"/>
  <c r="BE238" i="13"/>
  <c r="BE230" i="13"/>
  <c r="BE222" i="13"/>
  <c r="BE214" i="13"/>
  <c r="BE206" i="13"/>
  <c r="BE198" i="13"/>
  <c r="BE190" i="13"/>
  <c r="BE182" i="13"/>
  <c r="BE174" i="13"/>
  <c r="BE166" i="13"/>
  <c r="BE158" i="13"/>
  <c r="BE150" i="13"/>
  <c r="BE142" i="13"/>
  <c r="BH125" i="13"/>
  <c r="BI125" i="13" s="1"/>
  <c r="BJ125" i="13" s="1"/>
  <c r="BH127" i="13"/>
  <c r="BE118" i="13"/>
  <c r="BE289" i="13"/>
  <c r="BH278" i="13"/>
  <c r="BI278" i="13" s="1"/>
  <c r="BJ278" i="13" s="1"/>
  <c r="BE245" i="13"/>
  <c r="BE213" i="13"/>
  <c r="BH205" i="13"/>
  <c r="BI205" i="13" s="1"/>
  <c r="BJ205" i="13" s="1"/>
  <c r="BH194" i="13"/>
  <c r="BI194" i="13" s="1"/>
  <c r="BJ194" i="13" s="1"/>
  <c r="BE181" i="13"/>
  <c r="BE148" i="13"/>
  <c r="BH140" i="13"/>
  <c r="BI140" i="13" s="1"/>
  <c r="BJ140" i="13" s="1"/>
  <c r="BH118" i="13"/>
  <c r="BI118" i="13" s="1"/>
  <c r="BJ118" i="13" s="1"/>
  <c r="BE106" i="13"/>
  <c r="BE304" i="13"/>
  <c r="BE294" i="13"/>
  <c r="BE279" i="13"/>
  <c r="BH270" i="13"/>
  <c r="BI270" i="13" s="1"/>
  <c r="BJ270" i="13" s="1"/>
  <c r="BH257" i="13"/>
  <c r="BI257" i="13" s="1"/>
  <c r="BJ257" i="13" s="1"/>
  <c r="BE227" i="13"/>
  <c r="BH214" i="13"/>
  <c r="BI214" i="13" s="1"/>
  <c r="BJ214" i="13" s="1"/>
  <c r="BE200" i="13"/>
  <c r="BE185" i="13"/>
  <c r="BE163" i="13"/>
  <c r="BH150" i="13"/>
  <c r="BI150" i="13" s="1"/>
  <c r="BJ150" i="13" s="1"/>
  <c r="BE133" i="13"/>
  <c r="BE119" i="13"/>
  <c r="BE301" i="13"/>
  <c r="BE124" i="13"/>
  <c r="BE317" i="13"/>
  <c r="BE333" i="13"/>
  <c r="BE349" i="13"/>
  <c r="BE365" i="13"/>
  <c r="BE475" i="13"/>
  <c r="BE295" i="13"/>
  <c r="BE285" i="13"/>
  <c r="BH274" i="13"/>
  <c r="BE263" i="13"/>
  <c r="BE251" i="13"/>
  <c r="BH244" i="13"/>
  <c r="BI244" i="13" s="1"/>
  <c r="BJ244" i="13" s="1"/>
  <c r="BE231" i="13"/>
  <c r="BH218" i="13"/>
  <c r="BE205" i="13"/>
  <c r="BH196" i="13"/>
  <c r="BE183" i="13"/>
  <c r="BH170" i="13"/>
  <c r="BE157" i="13"/>
  <c r="BE135" i="13"/>
  <c r="BE127" i="13"/>
  <c r="BE113" i="13"/>
  <c r="BH99" i="13"/>
  <c r="BH281" i="13"/>
  <c r="BI281" i="13" s="1"/>
  <c r="BJ281" i="13" s="1"/>
  <c r="BH250" i="13"/>
  <c r="BI250" i="13" s="1"/>
  <c r="BJ250" i="13" s="1"/>
  <c r="BH238" i="13"/>
  <c r="BI238" i="13" s="1"/>
  <c r="BJ238" i="13" s="1"/>
  <c r="BH217" i="13"/>
  <c r="BI217" i="13" s="1"/>
  <c r="BJ217" i="13" s="1"/>
  <c r="BH158" i="13"/>
  <c r="BI158" i="13" s="1"/>
  <c r="BJ158" i="13" s="1"/>
  <c r="BH102" i="13"/>
  <c r="BI102" i="13" s="1"/>
  <c r="BJ102" i="13" s="1"/>
  <c r="BH94" i="13"/>
  <c r="BI94" i="13" s="1"/>
  <c r="BJ94" i="13" s="1"/>
  <c r="BH78" i="13"/>
  <c r="BH70" i="13"/>
  <c r="BI70" i="13" s="1"/>
  <c r="BJ70" i="13" s="1"/>
  <c r="BH62" i="13"/>
  <c r="BI62" i="13" s="1"/>
  <c r="BJ62" i="13" s="1"/>
  <c r="BH46" i="13"/>
  <c r="BI46" i="13" s="1"/>
  <c r="BJ46" i="13" s="1"/>
  <c r="BH38" i="13"/>
  <c r="BI38" i="13" s="1"/>
  <c r="BJ38" i="13" s="1"/>
  <c r="BH30" i="13"/>
  <c r="BI30" i="13" s="1"/>
  <c r="BJ30" i="13" s="1"/>
  <c r="BH6" i="13"/>
  <c r="BI6" i="13" s="1"/>
  <c r="BJ6" i="13" s="1"/>
  <c r="BH85" i="13"/>
  <c r="BI85" i="13" s="1"/>
  <c r="BJ85" i="13" s="1"/>
  <c r="BE72" i="13"/>
  <c r="BE50" i="13"/>
  <c r="BE43" i="13"/>
  <c r="BH28" i="13"/>
  <c r="BI28" i="13" s="1"/>
  <c r="BJ28" i="13" s="1"/>
  <c r="BH9" i="13"/>
  <c r="BE83" i="13"/>
  <c r="BE40" i="13"/>
  <c r="BE8" i="13"/>
  <c r="BE86" i="13"/>
  <c r="BE75" i="13"/>
  <c r="BH69" i="13"/>
  <c r="BI69" i="13" s="1"/>
  <c r="BJ69" i="13" s="1"/>
  <c r="BE64" i="13"/>
  <c r="BE60" i="13"/>
  <c r="BH40" i="13"/>
  <c r="BI40" i="13" s="1"/>
  <c r="BJ40" i="13" s="1"/>
  <c r="BE26" i="13"/>
  <c r="BE15" i="13"/>
  <c r="BE51" i="13"/>
  <c r="BE7" i="13"/>
  <c r="BE95" i="13"/>
  <c r="BE79" i="13"/>
  <c r="BH68" i="13"/>
  <c r="BI68" i="13" s="1"/>
  <c r="BJ68" i="13" s="1"/>
  <c r="BE48" i="13"/>
  <c r="BE35" i="13"/>
  <c r="BE19" i="13"/>
  <c r="BH81" i="13"/>
  <c r="BI81" i="13" s="1"/>
  <c r="BJ81" i="13" s="1"/>
  <c r="BH47" i="13"/>
  <c r="BH29" i="13"/>
  <c r="BI29" i="13" s="1"/>
  <c r="BJ29" i="13" s="1"/>
  <c r="I30" i="24"/>
  <c r="W30" i="24" s="1"/>
  <c r="S29" i="24"/>
  <c r="E28" i="24"/>
  <c r="S28" i="24" s="1"/>
  <c r="I35" i="23"/>
  <c r="W35" i="23" s="1"/>
  <c r="E47" i="20"/>
  <c r="E40" i="16"/>
  <c r="BH447" i="13"/>
  <c r="BH431" i="13"/>
  <c r="BH476" i="13"/>
  <c r="BH475" i="13"/>
  <c r="BH478" i="13"/>
  <c r="BH464" i="13"/>
  <c r="BH466" i="13"/>
  <c r="BE453" i="13"/>
  <c r="BH442" i="13"/>
  <c r="BH430" i="13"/>
  <c r="BI430" i="13" s="1"/>
  <c r="BJ430" i="13" s="1"/>
  <c r="BH473" i="13"/>
  <c r="BI473" i="13" s="1"/>
  <c r="BJ473" i="13" s="1"/>
  <c r="BE422" i="13"/>
  <c r="BE474" i="13"/>
  <c r="BH467" i="13"/>
  <c r="BE450" i="13"/>
  <c r="BE428" i="13"/>
  <c r="BH421" i="13"/>
  <c r="BE456" i="13"/>
  <c r="BE444" i="13"/>
  <c r="BE434" i="13"/>
  <c r="BH388" i="13"/>
  <c r="BH356" i="13"/>
  <c r="BI356" i="13" s="1"/>
  <c r="BJ356" i="13" s="1"/>
  <c r="BH340" i="13"/>
  <c r="BI340" i="13" s="1"/>
  <c r="BJ340" i="13" s="1"/>
  <c r="BE472" i="13"/>
  <c r="BE460" i="13"/>
  <c r="BE448" i="13"/>
  <c r="BE435" i="13"/>
  <c r="BE410" i="13"/>
  <c r="BE402" i="13"/>
  <c r="BE394" i="13"/>
  <c r="BE378" i="13"/>
  <c r="BE362" i="13"/>
  <c r="BE334" i="13"/>
  <c r="BH416" i="13"/>
  <c r="BH402" i="13"/>
  <c r="BI402" i="13" s="1"/>
  <c r="BJ402" i="13" s="1"/>
  <c r="BE387" i="13"/>
  <c r="BH362" i="13"/>
  <c r="BI362" i="13" s="1"/>
  <c r="BJ362" i="13" s="1"/>
  <c r="BE356" i="13"/>
  <c r="BE351" i="13"/>
  <c r="BH343" i="13"/>
  <c r="BI343" i="13" s="1"/>
  <c r="BJ343" i="13" s="1"/>
  <c r="BH327" i="13"/>
  <c r="BI327" i="13" s="1"/>
  <c r="BJ327" i="13" s="1"/>
  <c r="BE306" i="13"/>
  <c r="BE408" i="13"/>
  <c r="BH400" i="13"/>
  <c r="BH387" i="13"/>
  <c r="BI387" i="13" s="1"/>
  <c r="BJ387" i="13" s="1"/>
  <c r="BH374" i="13"/>
  <c r="BI374" i="13" s="1"/>
  <c r="BJ374" i="13" s="1"/>
  <c r="BH357" i="13"/>
  <c r="BI357" i="13" s="1"/>
  <c r="BJ357" i="13" s="1"/>
  <c r="BH405" i="13"/>
  <c r="BI405" i="13" s="1"/>
  <c r="BJ405" i="13" s="1"/>
  <c r="BH394" i="13"/>
  <c r="BI394" i="13" s="1"/>
  <c r="BJ394" i="13" s="1"/>
  <c r="BH373" i="13"/>
  <c r="BI373" i="13" s="1"/>
  <c r="BJ373" i="13" s="1"/>
  <c r="BH342" i="13"/>
  <c r="BI342" i="13" s="1"/>
  <c r="BJ342" i="13" s="1"/>
  <c r="BH326" i="13"/>
  <c r="BI326" i="13" s="1"/>
  <c r="BJ326" i="13" s="1"/>
  <c r="BH314" i="13"/>
  <c r="BI314" i="13" s="1"/>
  <c r="BJ314" i="13" s="1"/>
  <c r="BH292" i="13"/>
  <c r="BI292" i="13" s="1"/>
  <c r="BJ292" i="13" s="1"/>
  <c r="BH268" i="13"/>
  <c r="BI268" i="13" s="1"/>
  <c r="BJ268" i="13" s="1"/>
  <c r="BH408" i="13"/>
  <c r="BI408" i="13" s="1"/>
  <c r="BJ408" i="13" s="1"/>
  <c r="BH370" i="13"/>
  <c r="BI370" i="13" s="1"/>
  <c r="BJ370" i="13" s="1"/>
  <c r="BH323" i="13"/>
  <c r="BI323" i="13" s="1"/>
  <c r="BJ323" i="13" s="1"/>
  <c r="BH299" i="13"/>
  <c r="BI299" i="13" s="1"/>
  <c r="BJ299" i="13" s="1"/>
  <c r="BE290" i="13"/>
  <c r="BE282" i="13"/>
  <c r="BE274" i="13"/>
  <c r="BE266" i="13"/>
  <c r="BH253" i="13"/>
  <c r="BI253" i="13" s="1"/>
  <c r="BJ253" i="13" s="1"/>
  <c r="BH255" i="13"/>
  <c r="BI255" i="13" s="1"/>
  <c r="BJ255" i="13" s="1"/>
  <c r="BH243" i="13"/>
  <c r="BI243" i="13" s="1"/>
  <c r="BJ243" i="13" s="1"/>
  <c r="BH227" i="13"/>
  <c r="BI227" i="13" s="1"/>
  <c r="BJ227" i="13" s="1"/>
  <c r="BH211" i="13"/>
  <c r="BH203" i="13"/>
  <c r="BI203" i="13" s="1"/>
  <c r="BJ203" i="13" s="1"/>
  <c r="BH187" i="13"/>
  <c r="BH179" i="13"/>
  <c r="BH163" i="13"/>
  <c r="BI163" i="13" s="1"/>
  <c r="BJ163" i="13" s="1"/>
  <c r="BH155" i="13"/>
  <c r="BI155" i="13" s="1"/>
  <c r="BJ155" i="13" s="1"/>
  <c r="BH147" i="13"/>
  <c r="BH137" i="13"/>
  <c r="BH139" i="13"/>
  <c r="BI139" i="13" s="1"/>
  <c r="BJ139" i="13" s="1"/>
  <c r="BH115" i="13"/>
  <c r="BI115" i="13" s="1"/>
  <c r="BJ115" i="13" s="1"/>
  <c r="BE287" i="13"/>
  <c r="BE276" i="13"/>
  <c r="BE244" i="13"/>
  <c r="BH236" i="13"/>
  <c r="BI236" i="13" s="1"/>
  <c r="BJ236" i="13" s="1"/>
  <c r="BE223" i="13"/>
  <c r="BE212" i="13"/>
  <c r="BE191" i="13"/>
  <c r="BE159" i="13"/>
  <c r="BH146" i="13"/>
  <c r="BH138" i="13"/>
  <c r="BI138" i="13" s="1"/>
  <c r="BJ138" i="13" s="1"/>
  <c r="BE115" i="13"/>
  <c r="BE104" i="13"/>
  <c r="BE3" i="13"/>
  <c r="BE303" i="13"/>
  <c r="BH290" i="13"/>
  <c r="BI290" i="13" s="1"/>
  <c r="BJ290" i="13" s="1"/>
  <c r="BE268" i="13"/>
  <c r="BE233" i="13"/>
  <c r="BH225" i="13"/>
  <c r="BI225" i="13" s="1"/>
  <c r="BJ225" i="13" s="1"/>
  <c r="BE211" i="13"/>
  <c r="BE184" i="13"/>
  <c r="BE169" i="13"/>
  <c r="BH160" i="13"/>
  <c r="BE147" i="13"/>
  <c r="BE129" i="13"/>
  <c r="BH116" i="13"/>
  <c r="BI116" i="13" s="1"/>
  <c r="BJ116" i="13" s="1"/>
  <c r="BE305" i="13"/>
  <c r="BE128" i="13"/>
  <c r="BE321" i="13"/>
  <c r="BE337" i="13"/>
  <c r="BE353" i="13"/>
  <c r="BE409" i="13"/>
  <c r="BE293" i="13"/>
  <c r="BE284" i="13"/>
  <c r="BE271" i="13"/>
  <c r="BE262" i="13"/>
  <c r="BE250" i="13"/>
  <c r="BE237" i="13"/>
  <c r="BE215" i="13"/>
  <c r="BE204" i="13"/>
  <c r="BE189" i="13"/>
  <c r="BH181" i="13"/>
  <c r="BE167" i="13"/>
  <c r="BE156" i="13"/>
  <c r="BE141" i="13"/>
  <c r="BE134" i="13"/>
  <c r="BE126" i="13"/>
  <c r="BH111" i="13"/>
  <c r="BI111" i="13" s="1"/>
  <c r="BJ111" i="13" s="1"/>
  <c r="BE302" i="13"/>
  <c r="BE292" i="13"/>
  <c r="BE277" i="13"/>
  <c r="BH266" i="13"/>
  <c r="BI266" i="13" s="1"/>
  <c r="BJ266" i="13" s="1"/>
  <c r="BE255" i="13"/>
  <c r="BE248" i="13"/>
  <c r="BE235" i="13"/>
  <c r="BE224" i="13"/>
  <c r="BE209" i="13"/>
  <c r="BH201" i="13"/>
  <c r="BI201" i="13" s="1"/>
  <c r="BJ201" i="13" s="1"/>
  <c r="BH190" i="13"/>
  <c r="BI190" i="13" s="1"/>
  <c r="BJ190" i="13" s="1"/>
  <c r="BE177" i="13"/>
  <c r="BH169" i="13"/>
  <c r="BI169" i="13" s="1"/>
  <c r="BJ169" i="13" s="1"/>
  <c r="BE155" i="13"/>
  <c r="BE144" i="13"/>
  <c r="BE136" i="13"/>
  <c r="BH126" i="13"/>
  <c r="BI126" i="13" s="1"/>
  <c r="BJ126" i="13" s="1"/>
  <c r="BE114" i="13"/>
  <c r="BE109" i="13"/>
  <c r="BE101" i="13"/>
  <c r="BE93" i="13"/>
  <c r="BE85" i="13"/>
  <c r="BE77" i="13"/>
  <c r="BE69" i="13"/>
  <c r="BE61" i="13"/>
  <c r="BE53" i="13"/>
  <c r="BE45" i="13"/>
  <c r="BE37" i="13"/>
  <c r="BE29" i="13"/>
  <c r="BE21" i="13"/>
  <c r="BE13" i="13"/>
  <c r="BE5" i="13"/>
  <c r="BE96" i="13"/>
  <c r="BE82" i="13"/>
  <c r="BE68" i="13"/>
  <c r="BE56" i="13"/>
  <c r="BE27" i="13"/>
  <c r="BH19" i="13"/>
  <c r="BI19" i="13" s="1"/>
  <c r="BJ19" i="13" s="1"/>
  <c r="BE6" i="13"/>
  <c r="BH105" i="13"/>
  <c r="BI105" i="13" s="1"/>
  <c r="BJ105" i="13" s="1"/>
  <c r="BE78" i="13"/>
  <c r="BE31" i="13"/>
  <c r="BE105" i="13"/>
  <c r="BH84" i="13"/>
  <c r="BI84" i="13" s="1"/>
  <c r="BJ84" i="13" s="1"/>
  <c r="BH67" i="13"/>
  <c r="BI67" i="13" s="1"/>
  <c r="BJ67" i="13" s="1"/>
  <c r="BE63" i="13"/>
  <c r="BE58" i="13"/>
  <c r="BE39" i="13"/>
  <c r="BH24" i="13"/>
  <c r="BI24" i="13" s="1"/>
  <c r="BJ24" i="13" s="1"/>
  <c r="BH13" i="13"/>
  <c r="BI13" i="13" s="1"/>
  <c r="BJ13" i="13" s="1"/>
  <c r="BH101" i="13"/>
  <c r="BI101" i="13" s="1"/>
  <c r="BJ101" i="13" s="1"/>
  <c r="BE34" i="13"/>
  <c r="BH104" i="13"/>
  <c r="BI104" i="13" s="1"/>
  <c r="BJ104" i="13" s="1"/>
  <c r="BH93" i="13"/>
  <c r="BI93" i="13" s="1"/>
  <c r="BJ93" i="13" s="1"/>
  <c r="BE88" i="13"/>
  <c r="BH77" i="13"/>
  <c r="BE66" i="13"/>
  <c r="BE44" i="13"/>
  <c r="BH109" i="13"/>
  <c r="BI109" i="13" s="1"/>
  <c r="BJ109" i="13" s="1"/>
  <c r="BH76" i="13"/>
  <c r="BE47" i="13"/>
  <c r="BE24" i="13"/>
  <c r="BH427" i="13"/>
  <c r="BH460" i="13"/>
  <c r="BH462" i="13"/>
  <c r="BH450" i="13"/>
  <c r="BH424" i="13"/>
  <c r="BH426" i="13"/>
  <c r="BI426" i="13" s="1"/>
  <c r="BJ426" i="13" s="1"/>
  <c r="BE470" i="13"/>
  <c r="BE462" i="13"/>
  <c r="BE452" i="13"/>
  <c r="BH472" i="13"/>
  <c r="BH448" i="13"/>
  <c r="BE432" i="13"/>
  <c r="BE426" i="13"/>
  <c r="BE420" i="13"/>
  <c r="BE454" i="13"/>
  <c r="BE442" i="13"/>
  <c r="BE433" i="13"/>
  <c r="BH425" i="13"/>
  <c r="BH352" i="13"/>
  <c r="BI352" i="13" s="1"/>
  <c r="BJ352" i="13" s="1"/>
  <c r="BH336" i="13"/>
  <c r="BI336" i="13" s="1"/>
  <c r="BJ336" i="13" s="1"/>
  <c r="BE471" i="13"/>
  <c r="BE458" i="13"/>
  <c r="BH433" i="13"/>
  <c r="BI433" i="13" s="1"/>
  <c r="BJ433" i="13" s="1"/>
  <c r="BH399" i="13"/>
  <c r="BE390" i="13"/>
  <c r="BE374" i="13"/>
  <c r="BE346" i="13"/>
  <c r="BE330" i="13"/>
  <c r="BE415" i="13"/>
  <c r="BE399" i="13"/>
  <c r="BH385" i="13"/>
  <c r="BI385" i="13" s="1"/>
  <c r="BJ385" i="13" s="1"/>
  <c r="BE372" i="13"/>
  <c r="BE360" i="13"/>
  <c r="BE355" i="13"/>
  <c r="BH350" i="13"/>
  <c r="BI350" i="13" s="1"/>
  <c r="BJ350" i="13" s="1"/>
  <c r="BH334" i="13"/>
  <c r="BI334" i="13" s="1"/>
  <c r="BJ334" i="13" s="1"/>
  <c r="BE322" i="13"/>
  <c r="BH420" i="13"/>
  <c r="BH406" i="13"/>
  <c r="BI406" i="13" s="1"/>
  <c r="BJ406" i="13" s="1"/>
  <c r="BE393" i="13"/>
  <c r="BH382" i="13"/>
  <c r="BI382" i="13" s="1"/>
  <c r="BJ382" i="13" s="1"/>
  <c r="BE373" i="13"/>
  <c r="BE363" i="13"/>
  <c r="BH355" i="13"/>
  <c r="BI355" i="13" s="1"/>
  <c r="BJ355" i="13" s="1"/>
  <c r="BE416" i="13"/>
  <c r="BH404" i="13"/>
  <c r="BI404" i="13" s="1"/>
  <c r="BJ404" i="13" s="1"/>
  <c r="BE392" i="13"/>
  <c r="BE383" i="13"/>
  <c r="BE368" i="13"/>
  <c r="BE358" i="13"/>
  <c r="BE340" i="13"/>
  <c r="BE324" i="13"/>
  <c r="BE319" i="13"/>
  <c r="BH312" i="13"/>
  <c r="BI312" i="13" s="1"/>
  <c r="BJ312" i="13" s="1"/>
  <c r="BH304" i="13"/>
  <c r="BI304" i="13" s="1"/>
  <c r="BJ304" i="13" s="1"/>
  <c r="BH288" i="13"/>
  <c r="BI288" i="13" s="1"/>
  <c r="BJ288" i="13" s="1"/>
  <c r="BH264" i="13"/>
  <c r="BI264" i="13" s="1"/>
  <c r="BJ264" i="13" s="1"/>
  <c r="BH248" i="13"/>
  <c r="BI248" i="13" s="1"/>
  <c r="BJ248" i="13" s="1"/>
  <c r="BE401" i="13"/>
  <c r="BH393" i="13"/>
  <c r="BI393" i="13" s="1"/>
  <c r="BJ393" i="13" s="1"/>
  <c r="BH383" i="13"/>
  <c r="BE369" i="13"/>
  <c r="BE343" i="13"/>
  <c r="BH321" i="13"/>
  <c r="BI321" i="13" s="1"/>
  <c r="BJ321" i="13" s="1"/>
  <c r="BE298" i="13"/>
  <c r="BH287" i="13"/>
  <c r="BI287" i="13" s="1"/>
  <c r="BJ287" i="13" s="1"/>
  <c r="BH279" i="13"/>
  <c r="BI279" i="13" s="1"/>
  <c r="BJ279" i="13" s="1"/>
  <c r="BH261" i="13"/>
  <c r="BI261" i="13" s="1"/>
  <c r="BJ261" i="13" s="1"/>
  <c r="BH263" i="13"/>
  <c r="BI263" i="13" s="1"/>
  <c r="BJ263" i="13" s="1"/>
  <c r="BE242" i="13"/>
  <c r="BE234" i="13"/>
  <c r="BE226" i="13"/>
  <c r="BE218" i="13"/>
  <c r="BE210" i="13"/>
  <c r="BE202" i="13"/>
  <c r="BE194" i="13"/>
  <c r="BE186" i="13"/>
  <c r="BE178" i="13"/>
  <c r="BE170" i="13"/>
  <c r="BE162" i="13"/>
  <c r="BE154" i="13"/>
  <c r="BE146" i="13"/>
  <c r="BH133" i="13"/>
  <c r="BI133" i="13" s="1"/>
  <c r="BJ133" i="13" s="1"/>
  <c r="BH135" i="13"/>
  <c r="BI135" i="13" s="1"/>
  <c r="BJ135" i="13" s="1"/>
  <c r="BE122" i="13"/>
  <c r="BE299" i="13"/>
  <c r="BE269" i="13"/>
  <c r="BE256" i="13"/>
  <c r="BH242" i="13"/>
  <c r="BI242" i="13" s="1"/>
  <c r="BJ242" i="13" s="1"/>
  <c r="BE229" i="13"/>
  <c r="BH210" i="13"/>
  <c r="BI210" i="13" s="1"/>
  <c r="BJ210" i="13" s="1"/>
  <c r="BE197" i="13"/>
  <c r="BH178" i="13"/>
  <c r="BE165" i="13"/>
  <c r="BE143" i="13"/>
  <c r="BE121" i="13"/>
  <c r="BH113" i="13"/>
  <c r="BI113" i="13" s="1"/>
  <c r="BJ113" i="13" s="1"/>
  <c r="BH310" i="13"/>
  <c r="BI310" i="13" s="1"/>
  <c r="BJ310" i="13" s="1"/>
  <c r="BH302" i="13"/>
  <c r="BE288" i="13"/>
  <c r="BE273" i="13"/>
  <c r="BE261" i="13"/>
  <c r="BE243" i="13"/>
  <c r="BE232" i="13"/>
  <c r="BE217" i="13"/>
  <c r="BH208" i="13"/>
  <c r="BI208" i="13" s="1"/>
  <c r="BJ208" i="13" s="1"/>
  <c r="BE195" i="13"/>
  <c r="BH182" i="13"/>
  <c r="BE168" i="13"/>
  <c r="BE153" i="13"/>
  <c r="BH145" i="13"/>
  <c r="BE125" i="13"/>
  <c r="BE108" i="13"/>
  <c r="BE309" i="13"/>
  <c r="BE132" i="13"/>
  <c r="BE325" i="13"/>
  <c r="BE341" i="13"/>
  <c r="BE357" i="13"/>
  <c r="BE463" i="13"/>
  <c r="BH301" i="13"/>
  <c r="BE291" i="13"/>
  <c r="BH282" i="13"/>
  <c r="BI282" i="13" s="1"/>
  <c r="BJ282" i="13" s="1"/>
  <c r="BH269" i="13"/>
  <c r="BE260" i="13"/>
  <c r="BE249" i="13"/>
  <c r="BE236" i="13"/>
  <c r="BE221" i="13"/>
  <c r="BH202" i="13"/>
  <c r="BI202" i="13" s="1"/>
  <c r="BJ202" i="13" s="1"/>
  <c r="BE188" i="13"/>
  <c r="BE173" i="13"/>
  <c r="BH154" i="13"/>
  <c r="BI154" i="13" s="1"/>
  <c r="BJ154" i="13" s="1"/>
  <c r="BE140" i="13"/>
  <c r="BE131" i="13"/>
  <c r="BE123" i="13"/>
  <c r="BE111" i="13"/>
  <c r="BH298" i="13"/>
  <c r="BI298" i="13" s="1"/>
  <c r="BJ298" i="13" s="1"/>
  <c r="BH286" i="13"/>
  <c r="BI286" i="13" s="1"/>
  <c r="BJ286" i="13" s="1"/>
  <c r="BE275" i="13"/>
  <c r="BE264" i="13"/>
  <c r="BE254" i="13"/>
  <c r="BE241" i="13"/>
  <c r="BH233" i="13"/>
  <c r="BI233" i="13" s="1"/>
  <c r="BJ233" i="13" s="1"/>
  <c r="BE208" i="13"/>
  <c r="BH200" i="13"/>
  <c r="BI200" i="13" s="1"/>
  <c r="BJ200" i="13" s="1"/>
  <c r="BE187" i="13"/>
  <c r="BE176" i="13"/>
  <c r="BE161" i="13"/>
  <c r="BH153" i="13"/>
  <c r="BI153" i="13" s="1"/>
  <c r="BJ153" i="13" s="1"/>
  <c r="BH142" i="13"/>
  <c r="BH134" i="13"/>
  <c r="BI134" i="13" s="1"/>
  <c r="BJ134" i="13" s="1"/>
  <c r="BH124" i="13"/>
  <c r="BI124" i="13" s="1"/>
  <c r="BJ124" i="13" s="1"/>
  <c r="BH114" i="13"/>
  <c r="BI114" i="13" s="1"/>
  <c r="BJ114" i="13" s="1"/>
  <c r="BH98" i="13"/>
  <c r="BI98" i="13" s="1"/>
  <c r="BJ98" i="13" s="1"/>
  <c r="BH90" i="13"/>
  <c r="BI90" i="13" s="1"/>
  <c r="BJ90" i="13" s="1"/>
  <c r="BH74" i="13"/>
  <c r="BI74" i="13" s="1"/>
  <c r="BJ74" i="13" s="1"/>
  <c r="BH66" i="13"/>
  <c r="BI66" i="13" s="1"/>
  <c r="BJ66" i="13" s="1"/>
  <c r="BH58" i="13"/>
  <c r="BI58" i="13" s="1"/>
  <c r="BJ58" i="13" s="1"/>
  <c r="BH50" i="13"/>
  <c r="BI50" i="13" s="1"/>
  <c r="BJ50" i="13" s="1"/>
  <c r="BH42" i="13"/>
  <c r="BI42" i="13" s="1"/>
  <c r="BJ42" i="13" s="1"/>
  <c r="BH34" i="13"/>
  <c r="BI34" i="13" s="1"/>
  <c r="BJ34" i="13" s="1"/>
  <c r="BH18" i="13"/>
  <c r="BI18" i="13" s="1"/>
  <c r="BJ18" i="13" s="1"/>
  <c r="BH10" i="13"/>
  <c r="BI10" i="13" s="1"/>
  <c r="BJ10" i="13" s="1"/>
  <c r="BE102" i="13"/>
  <c r="BH95" i="13"/>
  <c r="BE59" i="13"/>
  <c r="BE54" i="13"/>
  <c r="BE46" i="13"/>
  <c r="BE36" i="13"/>
  <c r="BH25" i="13"/>
  <c r="BI25" i="13" s="1"/>
  <c r="BJ25" i="13" s="1"/>
  <c r="BE12" i="13"/>
  <c r="BH4" i="13"/>
  <c r="BI4" i="13" s="1"/>
  <c r="BE94" i="13"/>
  <c r="BH53" i="13"/>
  <c r="BH21" i="13"/>
  <c r="BI21" i="13" s="1"/>
  <c r="BJ21" i="13" s="1"/>
  <c r="BE103" i="13"/>
  <c r="BH83" i="13"/>
  <c r="BI83" i="13" s="1"/>
  <c r="BJ83" i="13" s="1"/>
  <c r="BH71" i="13"/>
  <c r="BI71" i="13" s="1"/>
  <c r="BJ71" i="13" s="1"/>
  <c r="BE67" i="13"/>
  <c r="BH61" i="13"/>
  <c r="BI61" i="13" s="1"/>
  <c r="BJ61" i="13" s="1"/>
  <c r="BH56" i="13"/>
  <c r="BI56" i="13" s="1"/>
  <c r="BJ56" i="13" s="1"/>
  <c r="BH37" i="13"/>
  <c r="BI37" i="13" s="1"/>
  <c r="BJ37" i="13" s="1"/>
  <c r="BH23" i="13"/>
  <c r="BI23" i="13" s="1"/>
  <c r="BJ23" i="13" s="1"/>
  <c r="BE10" i="13"/>
  <c r="BH92" i="13"/>
  <c r="BI92" i="13" s="1"/>
  <c r="BJ92" i="13" s="1"/>
  <c r="BE23" i="13"/>
  <c r="BE92" i="13"/>
  <c r="BH87" i="13"/>
  <c r="BI87" i="13" s="1"/>
  <c r="BJ87" i="13" s="1"/>
  <c r="BE74" i="13"/>
  <c r="BH64" i="13"/>
  <c r="BI64" i="13" s="1"/>
  <c r="BJ64" i="13" s="1"/>
  <c r="BE38" i="13"/>
  <c r="BE28" i="13"/>
  <c r="BE14" i="13"/>
  <c r="BE100" i="13"/>
  <c r="BE55" i="13"/>
  <c r="BH45" i="13"/>
  <c r="BI45" i="13" s="1"/>
  <c r="BJ45" i="13" s="1"/>
  <c r="BE18" i="13"/>
  <c r="I34" i="23"/>
  <c r="I40" i="16"/>
  <c r="BH439" i="13"/>
  <c r="BI439" i="13" s="1"/>
  <c r="BJ439" i="13" s="1"/>
  <c r="BH423" i="13"/>
  <c r="BE473" i="13"/>
  <c r="BH456" i="13"/>
  <c r="BH458" i="13"/>
  <c r="BE449" i="13"/>
  <c r="BH438" i="13"/>
  <c r="BI438" i="13" s="1"/>
  <c r="BJ438" i="13" s="1"/>
  <c r="BE478" i="13"/>
  <c r="BE469" i="13"/>
  <c r="BE461" i="13"/>
  <c r="BE451" i="13"/>
  <c r="BE440" i="13"/>
  <c r="BE424" i="13"/>
  <c r="BE419" i="13"/>
  <c r="BH471" i="13"/>
  <c r="BH461" i="13"/>
  <c r="BH441" i="13"/>
  <c r="BE430" i="13"/>
  <c r="BE425" i="13"/>
  <c r="BE418" i="13"/>
  <c r="BH440" i="13"/>
  <c r="BE431" i="13"/>
  <c r="BH418" i="13"/>
  <c r="BH380" i="13"/>
  <c r="BH364" i="13"/>
  <c r="BI364" i="13" s="1"/>
  <c r="BJ364" i="13" s="1"/>
  <c r="BH348" i="13"/>
  <c r="BI348" i="13" s="1"/>
  <c r="BJ348" i="13" s="1"/>
  <c r="BH332" i="13"/>
  <c r="BI332" i="13" s="1"/>
  <c r="BJ332" i="13" s="1"/>
  <c r="BH316" i="13"/>
  <c r="BI316" i="13" s="1"/>
  <c r="BJ316" i="13" s="1"/>
  <c r="BE468" i="13"/>
  <c r="BE457" i="13"/>
  <c r="BE445" i="13"/>
  <c r="BE421" i="13"/>
  <c r="BE406" i="13"/>
  <c r="BE398" i="13"/>
  <c r="BE386" i="13"/>
  <c r="BE370" i="13"/>
  <c r="BE342" i="13"/>
  <c r="BE326" i="13"/>
  <c r="BE405" i="13"/>
  <c r="BH397" i="13"/>
  <c r="BI397" i="13" s="1"/>
  <c r="BJ397" i="13" s="1"/>
  <c r="BE380" i="13"/>
  <c r="BE371" i="13"/>
  <c r="BE359" i="13"/>
  <c r="BH354" i="13"/>
  <c r="BI354" i="13" s="1"/>
  <c r="BJ354" i="13" s="1"/>
  <c r="BE348" i="13"/>
  <c r="BE332" i="13"/>
  <c r="BE318" i="13"/>
  <c r="BH415" i="13"/>
  <c r="BE403" i="13"/>
  <c r="BH390" i="13"/>
  <c r="BI390" i="13" s="1"/>
  <c r="BJ390" i="13" s="1"/>
  <c r="BE381" i="13"/>
  <c r="BH371" i="13"/>
  <c r="BH338" i="13"/>
  <c r="BI338" i="13" s="1"/>
  <c r="BJ338" i="13" s="1"/>
  <c r="BH331" i="13"/>
  <c r="BI331" i="13" s="1"/>
  <c r="BJ331" i="13" s="1"/>
  <c r="BH410" i="13"/>
  <c r="BI410" i="13" s="1"/>
  <c r="BJ410" i="13" s="1"/>
  <c r="BE397" i="13"/>
  <c r="BE391" i="13"/>
  <c r="BE376" i="13"/>
  <c r="BE367" i="13"/>
  <c r="BE354" i="13"/>
  <c r="BE339" i="13"/>
  <c r="BE323" i="13"/>
  <c r="BE316" i="13"/>
  <c r="BE312" i="13"/>
  <c r="BH300" i="13"/>
  <c r="BH260" i="13"/>
  <c r="BI260" i="13" s="1"/>
  <c r="BJ260" i="13" s="1"/>
  <c r="BE411" i="13"/>
  <c r="BE400" i="13"/>
  <c r="BH391" i="13"/>
  <c r="BI391" i="13" s="1"/>
  <c r="BJ391" i="13" s="1"/>
  <c r="BE377" i="13"/>
  <c r="BH367" i="13"/>
  <c r="BI367" i="13" s="1"/>
  <c r="BJ367" i="13" s="1"/>
  <c r="BE327" i="13"/>
  <c r="BH319" i="13"/>
  <c r="BI319" i="13" s="1"/>
  <c r="BJ319" i="13" s="1"/>
  <c r="BH311" i="13"/>
  <c r="BI311" i="13" s="1"/>
  <c r="BJ311" i="13" s="1"/>
  <c r="BH293" i="13"/>
  <c r="BI293" i="13" s="1"/>
  <c r="BJ293" i="13" s="1"/>
  <c r="BH295" i="13"/>
  <c r="BI295" i="13" s="1"/>
  <c r="BJ295" i="13" s="1"/>
  <c r="BE286" i="13"/>
  <c r="BE278" i="13"/>
  <c r="BE270" i="13"/>
  <c r="BH259" i="13"/>
  <c r="BI259" i="13" s="1"/>
  <c r="BJ259" i="13" s="1"/>
  <c r="BH247" i="13"/>
  <c r="BI247" i="13" s="1"/>
  <c r="BJ247" i="13" s="1"/>
  <c r="BH231" i="13"/>
  <c r="BI231" i="13" s="1"/>
  <c r="BJ231" i="13" s="1"/>
  <c r="BH223" i="13"/>
  <c r="BI223" i="13" s="1"/>
  <c r="BJ223" i="13" s="1"/>
  <c r="BH215" i="13"/>
  <c r="BH207" i="13"/>
  <c r="BI207" i="13" s="1"/>
  <c r="BJ207" i="13" s="1"/>
  <c r="BH199" i="13"/>
  <c r="BH191" i="13"/>
  <c r="BH175" i="13"/>
  <c r="BI175" i="13" s="1"/>
  <c r="BJ175" i="13" s="1"/>
  <c r="BH167" i="13"/>
  <c r="BI167" i="13" s="1"/>
  <c r="BJ167" i="13" s="1"/>
  <c r="BH159" i="13"/>
  <c r="BH151" i="13"/>
  <c r="BI151" i="13" s="1"/>
  <c r="BJ151" i="13" s="1"/>
  <c r="BH129" i="13"/>
  <c r="BI129" i="13" s="1"/>
  <c r="BJ129" i="13" s="1"/>
  <c r="BH131" i="13"/>
  <c r="BI131" i="13" s="1"/>
  <c r="BJ131" i="13" s="1"/>
  <c r="BH297" i="13"/>
  <c r="BI297" i="13" s="1"/>
  <c r="BJ297" i="13" s="1"/>
  <c r="BH284" i="13"/>
  <c r="BI284" i="13" s="1"/>
  <c r="BJ284" i="13" s="1"/>
  <c r="BE267" i="13"/>
  <c r="BH254" i="13"/>
  <c r="BI254" i="13" s="1"/>
  <c r="BJ254" i="13" s="1"/>
  <c r="BE239" i="13"/>
  <c r="BE228" i="13"/>
  <c r="BH220" i="13"/>
  <c r="BI220" i="13" s="1"/>
  <c r="BJ220" i="13" s="1"/>
  <c r="BE207" i="13"/>
  <c r="BE196" i="13"/>
  <c r="BH188" i="13"/>
  <c r="BE175" i="13"/>
  <c r="BE164" i="13"/>
  <c r="BE149" i="13"/>
  <c r="BH141" i="13"/>
  <c r="BI141" i="13" s="1"/>
  <c r="BJ141" i="13" s="1"/>
  <c r="BE120" i="13"/>
  <c r="BH306" i="13"/>
  <c r="BI306" i="13" s="1"/>
  <c r="BJ306" i="13" s="1"/>
  <c r="BE300" i="13"/>
  <c r="BE281" i="13"/>
  <c r="BE272" i="13"/>
  <c r="BE259" i="13"/>
  <c r="BH241" i="13"/>
  <c r="BI241" i="13" s="1"/>
  <c r="BJ241" i="13" s="1"/>
  <c r="BH230" i="13"/>
  <c r="BI230" i="13" s="1"/>
  <c r="BJ230" i="13" s="1"/>
  <c r="BE216" i="13"/>
  <c r="BE201" i="13"/>
  <c r="BH193" i="13"/>
  <c r="BE179" i="13"/>
  <c r="BH166" i="13"/>
  <c r="BE152" i="13"/>
  <c r="BH144" i="13"/>
  <c r="BI144" i="13" s="1"/>
  <c r="BJ144" i="13" s="1"/>
  <c r="BH122" i="13"/>
  <c r="BI122" i="13" s="1"/>
  <c r="BJ122" i="13" s="1"/>
  <c r="BE107" i="13"/>
  <c r="BE307" i="13"/>
  <c r="BE313" i="13"/>
  <c r="BE329" i="13"/>
  <c r="BE345" i="13"/>
  <c r="BE361" i="13"/>
  <c r="BE467" i="13"/>
  <c r="BH308" i="13"/>
  <c r="BI308" i="13" s="1"/>
  <c r="BJ308" i="13" s="1"/>
  <c r="BE297" i="13"/>
  <c r="BH289" i="13"/>
  <c r="BI289" i="13" s="1"/>
  <c r="BJ289" i="13" s="1"/>
  <c r="BE280" i="13"/>
  <c r="BE265" i="13"/>
  <c r="BE253" i="13"/>
  <c r="BE247" i="13"/>
  <c r="BH234" i="13"/>
  <c r="BI234" i="13" s="1"/>
  <c r="BJ234" i="13" s="1"/>
  <c r="BE220" i="13"/>
  <c r="BH212" i="13"/>
  <c r="BE199" i="13"/>
  <c r="BH186" i="13"/>
  <c r="BE172" i="13"/>
  <c r="BH164" i="13"/>
  <c r="BE151" i="13"/>
  <c r="BE137" i="13"/>
  <c r="BE130" i="13"/>
  <c r="BH120" i="13"/>
  <c r="BI120" i="13" s="1"/>
  <c r="BJ120" i="13" s="1"/>
  <c r="BH103" i="13"/>
  <c r="BI103" i="13" s="1"/>
  <c r="BJ103" i="13" s="1"/>
  <c r="BE296" i="13"/>
  <c r="BE283" i="13"/>
  <c r="BH273" i="13"/>
  <c r="BH262" i="13"/>
  <c r="BI262" i="13" s="1"/>
  <c r="BJ262" i="13" s="1"/>
  <c r="BE252" i="13"/>
  <c r="BE240" i="13"/>
  <c r="BH232" i="13"/>
  <c r="BI232" i="13" s="1"/>
  <c r="BJ232" i="13" s="1"/>
  <c r="BE219" i="13"/>
  <c r="BH206" i="13"/>
  <c r="BI206" i="13" s="1"/>
  <c r="BJ206" i="13" s="1"/>
  <c r="BE193" i="13"/>
  <c r="BH174" i="13"/>
  <c r="BI174" i="13" s="1"/>
  <c r="BJ174" i="13" s="1"/>
  <c r="BE160" i="13"/>
  <c r="BH152" i="13"/>
  <c r="BI152" i="13" s="1"/>
  <c r="BJ152" i="13" s="1"/>
  <c r="BE139" i="13"/>
  <c r="BH132" i="13"/>
  <c r="BI132" i="13" s="1"/>
  <c r="BJ132" i="13" s="1"/>
  <c r="BE117" i="13"/>
  <c r="BE112" i="13"/>
  <c r="BH107" i="13"/>
  <c r="BI107" i="13" s="1"/>
  <c r="BJ107" i="13" s="1"/>
  <c r="BE97" i="13"/>
  <c r="BE89" i="13"/>
  <c r="BE81" i="13"/>
  <c r="BE73" i="13"/>
  <c r="BE65" i="13"/>
  <c r="BE57" i="13"/>
  <c r="BE49" i="13"/>
  <c r="BE41" i="13"/>
  <c r="BE33" i="13"/>
  <c r="BE25" i="13"/>
  <c r="BE17" i="13"/>
  <c r="BE9" i="13"/>
  <c r="BH100" i="13"/>
  <c r="BI100" i="13" s="1"/>
  <c r="BJ100" i="13" s="1"/>
  <c r="BE87" i="13"/>
  <c r="BH79" i="13"/>
  <c r="BH57" i="13"/>
  <c r="BI57" i="13" s="1"/>
  <c r="BJ57" i="13" s="1"/>
  <c r="BH52" i="13"/>
  <c r="BI52" i="13" s="1"/>
  <c r="BJ52" i="13" s="1"/>
  <c r="BH44" i="13"/>
  <c r="BI44" i="13" s="1"/>
  <c r="BJ44" i="13" s="1"/>
  <c r="BE30" i="13"/>
  <c r="BE22" i="13"/>
  <c r="BE11" i="13"/>
  <c r="BH88" i="13"/>
  <c r="BI88" i="13" s="1"/>
  <c r="BJ88" i="13" s="1"/>
  <c r="BE52" i="13"/>
  <c r="BH16" i="13"/>
  <c r="BI16" i="13" s="1"/>
  <c r="BJ16" i="13" s="1"/>
  <c r="BE98" i="13"/>
  <c r="BE76" i="13"/>
  <c r="BE71" i="13"/>
  <c r="BH65" i="13"/>
  <c r="BI65" i="13" s="1"/>
  <c r="BJ65" i="13" s="1"/>
  <c r="BH59" i="13"/>
  <c r="BE42" i="13"/>
  <c r="BE32" i="13"/>
  <c r="BE16" i="13"/>
  <c r="BH8" i="13"/>
  <c r="BI8" i="13" s="1"/>
  <c r="BJ8" i="13" s="1"/>
  <c r="BE84" i="13"/>
  <c r="BH15" i="13"/>
  <c r="BI15" i="13" s="1"/>
  <c r="BJ15" i="13" s="1"/>
  <c r="BE99" i="13"/>
  <c r="BE91" i="13"/>
  <c r="BE80" i="13"/>
  <c r="BE70" i="13"/>
  <c r="BE62" i="13"/>
  <c r="BH36" i="13"/>
  <c r="BI36" i="13" s="1"/>
  <c r="BJ36" i="13" s="1"/>
  <c r="BE20" i="13"/>
  <c r="BH12" i="13"/>
  <c r="BI12" i="13" s="1"/>
  <c r="BJ12" i="13" s="1"/>
  <c r="BE90" i="13"/>
  <c r="BH49" i="13"/>
  <c r="BI49" i="13" s="1"/>
  <c r="BJ49" i="13" s="1"/>
  <c r="BH32" i="13"/>
  <c r="BI32" i="13" s="1"/>
  <c r="BJ32" i="13" s="1"/>
  <c r="BH5" i="13"/>
  <c r="BI5" i="13" s="1"/>
  <c r="BJ5" i="13" s="1"/>
  <c r="BI186" i="13" l="1"/>
  <c r="BJ186" i="13" s="1"/>
  <c r="BI193" i="13"/>
  <c r="BJ193" i="13" s="1"/>
  <c r="BI159" i="13"/>
  <c r="BJ159" i="13" s="1"/>
  <c r="BI199" i="13"/>
  <c r="BJ199" i="13" s="1"/>
  <c r="BI423" i="13"/>
  <c r="BJ423" i="13" s="1"/>
  <c r="BI53" i="13"/>
  <c r="BJ53" i="13" s="1"/>
  <c r="BI142" i="13"/>
  <c r="BJ142" i="13" s="1"/>
  <c r="BI178" i="13"/>
  <c r="BJ178" i="13" s="1"/>
  <c r="BI383" i="13"/>
  <c r="BJ383" i="13" s="1"/>
  <c r="BI424" i="13"/>
  <c r="BJ424" i="13" s="1"/>
  <c r="BI427" i="13"/>
  <c r="BJ427" i="13" s="1"/>
  <c r="BI160" i="13"/>
  <c r="BJ160" i="13" s="1"/>
  <c r="BI137" i="13"/>
  <c r="BJ137" i="13" s="1"/>
  <c r="BI179" i="13"/>
  <c r="BJ179" i="13" s="1"/>
  <c r="BI466" i="13"/>
  <c r="BJ466" i="13" s="1"/>
  <c r="BI476" i="13"/>
  <c r="BJ476" i="13" s="1"/>
  <c r="E46" i="20"/>
  <c r="S46" i="20" s="1"/>
  <c r="S47" i="20"/>
  <c r="BI9" i="13"/>
  <c r="BJ9" i="13" s="1"/>
  <c r="BI78" i="13"/>
  <c r="BJ78" i="13" s="1"/>
  <c r="BI99" i="13"/>
  <c r="BJ99" i="13" s="1"/>
  <c r="BI365" i="13"/>
  <c r="BJ365" i="13" s="1"/>
  <c r="BI422" i="13"/>
  <c r="BJ422" i="13" s="1"/>
  <c r="BI444" i="13"/>
  <c r="BJ444" i="13" s="1"/>
  <c r="BI455" i="13"/>
  <c r="BJ455" i="13" s="1"/>
  <c r="W42" i="21"/>
  <c r="I41" i="21"/>
  <c r="W41" i="21" s="1"/>
  <c r="BI165" i="13"/>
  <c r="BJ165" i="13" s="1"/>
  <c r="BI294" i="13"/>
  <c r="BJ294" i="13" s="1"/>
  <c r="BI300" i="13"/>
  <c r="BJ300" i="13" s="1"/>
  <c r="BI440" i="13"/>
  <c r="BJ440" i="13" s="1"/>
  <c r="BI441" i="13"/>
  <c r="BJ441" i="13" s="1"/>
  <c r="BI458" i="13"/>
  <c r="BJ458" i="13" s="1"/>
  <c r="BI95" i="13"/>
  <c r="BJ95" i="13" s="1"/>
  <c r="BI301" i="13"/>
  <c r="BJ301" i="13" s="1"/>
  <c r="BI182" i="13"/>
  <c r="BJ182" i="13" s="1"/>
  <c r="BI399" i="13"/>
  <c r="BJ399" i="13" s="1"/>
  <c r="BI450" i="13"/>
  <c r="BJ450" i="13" s="1"/>
  <c r="BI181" i="13"/>
  <c r="BJ181" i="13" s="1"/>
  <c r="BI146" i="13"/>
  <c r="BJ146" i="13" s="1"/>
  <c r="BI147" i="13"/>
  <c r="BJ147" i="13" s="1"/>
  <c r="BI187" i="13"/>
  <c r="BJ187" i="13" s="1"/>
  <c r="BI416" i="13"/>
  <c r="BJ416" i="13" s="1"/>
  <c r="BI467" i="13"/>
  <c r="BJ467" i="13" s="1"/>
  <c r="BI464" i="13"/>
  <c r="BJ464" i="13" s="1"/>
  <c r="BI431" i="13"/>
  <c r="BJ431" i="13" s="1"/>
  <c r="BI170" i="13"/>
  <c r="BJ170" i="13" s="1"/>
  <c r="BI218" i="13"/>
  <c r="BJ218" i="13" s="1"/>
  <c r="BI127" i="13"/>
  <c r="BJ127" i="13" s="1"/>
  <c r="BI389" i="13"/>
  <c r="BJ389" i="13" s="1"/>
  <c r="BI451" i="13"/>
  <c r="BJ451" i="13" s="1"/>
  <c r="BI434" i="13"/>
  <c r="BJ434" i="13" s="1"/>
  <c r="BI454" i="13"/>
  <c r="BJ454" i="13" s="1"/>
  <c r="BI189" i="13"/>
  <c r="BJ189" i="13" s="1"/>
  <c r="BI437" i="13"/>
  <c r="BJ437" i="13" s="1"/>
  <c r="BI177" i="13"/>
  <c r="BJ177" i="13" s="1"/>
  <c r="BI79" i="13"/>
  <c r="BJ79" i="13" s="1"/>
  <c r="BI59" i="13"/>
  <c r="BJ59" i="13" s="1"/>
  <c r="BI273" i="13"/>
  <c r="BJ273" i="13" s="1"/>
  <c r="BI164" i="13"/>
  <c r="BJ164" i="13" s="1"/>
  <c r="BI212" i="13"/>
  <c r="BJ212" i="13" s="1"/>
  <c r="BI166" i="13"/>
  <c r="BJ166" i="13" s="1"/>
  <c r="BI215" i="13"/>
  <c r="BJ215" i="13" s="1"/>
  <c r="BI371" i="13"/>
  <c r="BJ371" i="13" s="1"/>
  <c r="BI415" i="13"/>
  <c r="BJ415" i="13" s="1"/>
  <c r="BI380" i="13"/>
  <c r="BJ380" i="13" s="1"/>
  <c r="BI461" i="13"/>
  <c r="BJ461" i="13" s="1"/>
  <c r="BI456" i="13"/>
  <c r="BJ456" i="13" s="1"/>
  <c r="W40" i="16"/>
  <c r="I39" i="16"/>
  <c r="W39" i="16" s="1"/>
  <c r="BJ4" i="13"/>
  <c r="BI269" i="13"/>
  <c r="BJ269" i="13" s="1"/>
  <c r="BI145" i="13"/>
  <c r="BJ145" i="13" s="1"/>
  <c r="BI302" i="13"/>
  <c r="BJ302" i="13" s="1"/>
  <c r="BI448" i="13"/>
  <c r="BJ448" i="13" s="1"/>
  <c r="BI462" i="13"/>
  <c r="BJ462" i="13" s="1"/>
  <c r="BI388" i="13"/>
  <c r="BJ388" i="13" s="1"/>
  <c r="BI421" i="13"/>
  <c r="BJ421" i="13" s="1"/>
  <c r="BI442" i="13"/>
  <c r="BJ442" i="13" s="1"/>
  <c r="BI478" i="13"/>
  <c r="BJ478" i="13" s="1"/>
  <c r="BI447" i="13"/>
  <c r="BJ447" i="13" s="1"/>
  <c r="BI274" i="13"/>
  <c r="BJ274" i="13" s="1"/>
  <c r="BI403" i="13"/>
  <c r="BJ403" i="13" s="1"/>
  <c r="BI360" i="13"/>
  <c r="BJ360" i="13" s="1"/>
  <c r="BI453" i="13"/>
  <c r="BJ453" i="13" s="1"/>
  <c r="BI432" i="13"/>
  <c r="BJ432" i="13" s="1"/>
  <c r="S38" i="17"/>
  <c r="E37" i="17"/>
  <c r="S37" i="17" s="1"/>
  <c r="BI246" i="13"/>
  <c r="BJ246" i="13" s="1"/>
  <c r="BI198" i="13"/>
  <c r="BJ198" i="13" s="1"/>
  <c r="BI457" i="13"/>
  <c r="BJ457" i="13" s="1"/>
  <c r="BI184" i="13"/>
  <c r="BJ184" i="13" s="1"/>
  <c r="BI188" i="13"/>
  <c r="BJ188" i="13" s="1"/>
  <c r="BI191" i="13"/>
  <c r="BJ191" i="13" s="1"/>
  <c r="BI418" i="13"/>
  <c r="BJ418" i="13" s="1"/>
  <c r="BI471" i="13"/>
  <c r="BJ471" i="13" s="1"/>
  <c r="W34" i="23"/>
  <c r="I33" i="23"/>
  <c r="W33" i="23" s="1"/>
  <c r="BI420" i="13"/>
  <c r="BJ420" i="13" s="1"/>
  <c r="BI425" i="13"/>
  <c r="BJ425" i="13" s="1"/>
  <c r="BI472" i="13"/>
  <c r="BJ472" i="13" s="1"/>
  <c r="BI460" i="13"/>
  <c r="BJ460" i="13" s="1"/>
  <c r="BI76" i="13"/>
  <c r="BJ76" i="13" s="1"/>
  <c r="BI77" i="13"/>
  <c r="BJ77" i="13" s="1"/>
  <c r="BI211" i="13"/>
  <c r="BJ211" i="13" s="1"/>
  <c r="BI400" i="13"/>
  <c r="BJ400" i="13" s="1"/>
  <c r="BI475" i="13"/>
  <c r="BJ475" i="13" s="1"/>
  <c r="S40" i="16"/>
  <c r="E39" i="16"/>
  <c r="S39" i="16" s="1"/>
  <c r="BI47" i="13"/>
  <c r="BJ47" i="13" s="1"/>
  <c r="BI196" i="13"/>
  <c r="BJ196" i="13" s="1"/>
  <c r="BI469" i="13"/>
  <c r="BJ469" i="13" s="1"/>
  <c r="BI468" i="13"/>
  <c r="BJ468" i="13" s="1"/>
  <c r="S47" i="19"/>
  <c r="E46" i="19"/>
  <c r="S46" i="19" s="1"/>
  <c r="BI436" i="13"/>
  <c r="BJ436" i="13" s="1"/>
  <c r="BI157" i="13"/>
  <c r="BJ157" i="13" s="1"/>
  <c r="BI213" i="13"/>
  <c r="BJ213" i="13" s="1"/>
  <c r="I28" i="24"/>
  <c r="W28" i="24" s="1"/>
  <c r="BI429" i="13"/>
  <c r="BJ429" i="13" s="1"/>
  <c r="A3" i="15" l="1"/>
  <c r="A6" i="15"/>
  <c r="A35" i="15"/>
  <c r="A21" i="15"/>
  <c r="A24" i="15"/>
  <c r="A7" i="15"/>
  <c r="A10" i="15"/>
  <c r="A37" i="15"/>
  <c r="A4" i="15"/>
  <c r="A34" i="15"/>
  <c r="A11" i="15"/>
  <c r="A14" i="15"/>
  <c r="A39" i="15"/>
  <c r="A29" i="15"/>
  <c r="A32" i="15"/>
  <c r="A15" i="15"/>
  <c r="A18" i="15"/>
  <c r="A9" i="15"/>
  <c r="A12" i="15"/>
  <c r="A38" i="15"/>
  <c r="A19" i="15"/>
  <c r="A22" i="15"/>
  <c r="A5" i="15"/>
  <c r="A8" i="15"/>
  <c r="A36" i="15"/>
  <c r="A23" i="15"/>
  <c r="A26" i="15"/>
  <c r="A17" i="15"/>
  <c r="A20" i="15"/>
  <c r="A27" i="15"/>
  <c r="A30" i="15"/>
  <c r="A13" i="15"/>
  <c r="A16" i="15"/>
  <c r="A40" i="15"/>
  <c r="A31" i="15"/>
  <c r="A33" i="15"/>
  <c r="A25" i="15"/>
  <c r="A28" i="15"/>
  <c r="D28" i="15" l="1"/>
  <c r="F28" i="15"/>
  <c r="H28" i="15" s="1"/>
  <c r="E28" i="15"/>
  <c r="C28" i="15"/>
  <c r="G28" i="15"/>
  <c r="B28" i="15"/>
  <c r="E33" i="15"/>
  <c r="D33" i="15"/>
  <c r="F33" i="15"/>
  <c r="H33" i="15" s="1"/>
  <c r="C33" i="15"/>
  <c r="G33" i="15" s="1"/>
  <c r="B33" i="15"/>
  <c r="D13" i="15"/>
  <c r="C13" i="15"/>
  <c r="G13" i="15" s="1"/>
  <c r="B13" i="15"/>
  <c r="F13" i="15"/>
  <c r="H13" i="15" s="1"/>
  <c r="E13" i="15"/>
  <c r="D17" i="15"/>
  <c r="C17" i="15"/>
  <c r="G17" i="15" s="1"/>
  <c r="B17" i="15"/>
  <c r="F17" i="15"/>
  <c r="H17" i="15" s="1"/>
  <c r="E17" i="15"/>
  <c r="D8" i="15"/>
  <c r="F8" i="15"/>
  <c r="H8" i="15" s="1"/>
  <c r="E8" i="15"/>
  <c r="C8" i="15"/>
  <c r="G8" i="15" s="1"/>
  <c r="B8" i="15"/>
  <c r="E38" i="15"/>
  <c r="D38" i="15"/>
  <c r="F38" i="15"/>
  <c r="H38" i="15" s="1"/>
  <c r="C38" i="15"/>
  <c r="G38" i="15" s="1"/>
  <c r="B38" i="15"/>
  <c r="D15" i="15"/>
  <c r="C15" i="15"/>
  <c r="G15" i="15" s="1"/>
  <c r="B15" i="15"/>
  <c r="F15" i="15"/>
  <c r="H15" i="15" s="1"/>
  <c r="E15" i="15"/>
  <c r="D14" i="15"/>
  <c r="F14" i="15"/>
  <c r="H14" i="15" s="1"/>
  <c r="E14" i="15"/>
  <c r="C14" i="15"/>
  <c r="G14" i="15"/>
  <c r="B14" i="15"/>
  <c r="E37" i="15"/>
  <c r="D37" i="15"/>
  <c r="F37" i="15"/>
  <c r="H37" i="15" s="1"/>
  <c r="C37" i="15"/>
  <c r="G37" i="15" s="1"/>
  <c r="B37" i="15"/>
  <c r="H21" i="15"/>
  <c r="D21" i="15"/>
  <c r="G21" i="15" s="1"/>
  <c r="C21" i="15"/>
  <c r="B21" i="15"/>
  <c r="F21" i="15"/>
  <c r="E21" i="15"/>
  <c r="D31" i="15"/>
  <c r="C31" i="15"/>
  <c r="G31" i="15" s="1"/>
  <c r="B31" i="15"/>
  <c r="F31" i="15"/>
  <c r="H31" i="15" s="1"/>
  <c r="E31" i="15"/>
  <c r="D30" i="15"/>
  <c r="F30" i="15"/>
  <c r="H30" i="15" s="1"/>
  <c r="E30" i="15"/>
  <c r="C30" i="15"/>
  <c r="G30" i="15"/>
  <c r="B30" i="15"/>
  <c r="D26" i="15"/>
  <c r="F26" i="15"/>
  <c r="E26" i="15"/>
  <c r="H26" i="15" s="1"/>
  <c r="C26" i="15"/>
  <c r="G26" i="15" s="1"/>
  <c r="B26" i="15"/>
  <c r="H5" i="15"/>
  <c r="D5" i="15"/>
  <c r="G5" i="15" s="1"/>
  <c r="C5" i="15"/>
  <c r="B5" i="15"/>
  <c r="F5" i="15"/>
  <c r="E5" i="15"/>
  <c r="D12" i="15"/>
  <c r="F12" i="15"/>
  <c r="H12" i="15" s="1"/>
  <c r="E12" i="15"/>
  <c r="C12" i="15"/>
  <c r="G12" i="15"/>
  <c r="B12" i="15"/>
  <c r="D32" i="15"/>
  <c r="F32" i="15"/>
  <c r="H32" i="15" s="1"/>
  <c r="E32" i="15"/>
  <c r="C32" i="15"/>
  <c r="G32" i="15"/>
  <c r="B32" i="15"/>
  <c r="H11" i="15"/>
  <c r="D11" i="15"/>
  <c r="C11" i="15"/>
  <c r="G11" i="15"/>
  <c r="B11" i="15"/>
  <c r="F11" i="15"/>
  <c r="E11" i="15"/>
  <c r="H10" i="15"/>
  <c r="D10" i="15"/>
  <c r="F10" i="15"/>
  <c r="E10" i="15"/>
  <c r="C10" i="15"/>
  <c r="G10" i="15" s="1"/>
  <c r="B10" i="15"/>
  <c r="E35" i="15"/>
  <c r="H35" i="15"/>
  <c r="D35" i="15"/>
  <c r="F35" i="15"/>
  <c r="C35" i="15"/>
  <c r="B35" i="15"/>
  <c r="G35" i="15"/>
  <c r="E40" i="15"/>
  <c r="D40" i="15"/>
  <c r="F40" i="15"/>
  <c r="H40" i="15" s="1"/>
  <c r="C40" i="15"/>
  <c r="B40" i="15"/>
  <c r="G40" i="15"/>
  <c r="H27" i="15"/>
  <c r="D27" i="15"/>
  <c r="C27" i="15"/>
  <c r="G27" i="15"/>
  <c r="B27" i="15"/>
  <c r="F27" i="15"/>
  <c r="E27" i="15"/>
  <c r="D23" i="15"/>
  <c r="C23" i="15"/>
  <c r="G23" i="15" s="1"/>
  <c r="B23" i="15"/>
  <c r="F23" i="15"/>
  <c r="H23" i="15" s="1"/>
  <c r="E23" i="15"/>
  <c r="D22" i="15"/>
  <c r="F22" i="15"/>
  <c r="H22" i="15" s="1"/>
  <c r="E22" i="15"/>
  <c r="C22" i="15"/>
  <c r="G22" i="15"/>
  <c r="B22" i="15"/>
  <c r="D9" i="15"/>
  <c r="C9" i="15"/>
  <c r="G9" i="15" s="1"/>
  <c r="B9" i="15"/>
  <c r="F9" i="15"/>
  <c r="E9" i="15"/>
  <c r="H9" i="15" s="1"/>
  <c r="D29" i="15"/>
  <c r="C29" i="15"/>
  <c r="G29" i="15"/>
  <c r="B29" i="15"/>
  <c r="F29" i="15"/>
  <c r="H29" i="15" s="1"/>
  <c r="E29" i="15"/>
  <c r="E34" i="15"/>
  <c r="H34" i="15"/>
  <c r="D34" i="15"/>
  <c r="F34" i="15"/>
  <c r="C34" i="15"/>
  <c r="G34" i="15" s="1"/>
  <c r="B34" i="15"/>
  <c r="D7" i="15"/>
  <c r="C7" i="15"/>
  <c r="G7" i="15" s="1"/>
  <c r="B7" i="15"/>
  <c r="F7" i="15"/>
  <c r="H7" i="15" s="1"/>
  <c r="E7" i="15"/>
  <c r="D6" i="15"/>
  <c r="F6" i="15"/>
  <c r="H6" i="15" s="1"/>
  <c r="E6" i="15"/>
  <c r="C6" i="15"/>
  <c r="G6" i="15" s="1"/>
  <c r="B6" i="15"/>
  <c r="H25" i="15"/>
  <c r="D25" i="15"/>
  <c r="C25" i="15"/>
  <c r="G25" i="15"/>
  <c r="B25" i="15"/>
  <c r="F25" i="15"/>
  <c r="E25" i="15"/>
  <c r="H16" i="15"/>
  <c r="D16" i="15"/>
  <c r="F16" i="15"/>
  <c r="E16" i="15"/>
  <c r="C16" i="15"/>
  <c r="G16" i="15"/>
  <c r="B16" i="15"/>
  <c r="D20" i="15"/>
  <c r="G20" i="15" s="1"/>
  <c r="F20" i="15"/>
  <c r="H20" i="15" s="1"/>
  <c r="E20" i="15"/>
  <c r="C20" i="15"/>
  <c r="B20" i="15"/>
  <c r="E36" i="15"/>
  <c r="D36" i="15"/>
  <c r="G36" i="15" s="1"/>
  <c r="F36" i="15"/>
  <c r="H36" i="15" s="1"/>
  <c r="C36" i="15"/>
  <c r="B36" i="15"/>
  <c r="H19" i="15"/>
  <c r="D19" i="15"/>
  <c r="C19" i="15"/>
  <c r="G19" i="15"/>
  <c r="B19" i="15"/>
  <c r="F19" i="15"/>
  <c r="E19" i="15"/>
  <c r="H18" i="15"/>
  <c r="D18" i="15"/>
  <c r="G18" i="15" s="1"/>
  <c r="F18" i="15"/>
  <c r="E18" i="15"/>
  <c r="C18" i="15"/>
  <c r="B18" i="15"/>
  <c r="E39" i="15"/>
  <c r="H39" i="15"/>
  <c r="D39" i="15"/>
  <c r="G39" i="15" s="1"/>
  <c r="F39" i="15"/>
  <c r="C39" i="15"/>
  <c r="B39" i="15"/>
  <c r="D4" i="15"/>
  <c r="F4" i="15"/>
  <c r="H4" i="15" s="1"/>
  <c r="E4" i="15"/>
  <c r="C4" i="15"/>
  <c r="G4" i="15" s="1"/>
  <c r="B4" i="15"/>
  <c r="H24" i="15"/>
  <c r="D24" i="15"/>
  <c r="F24" i="15"/>
  <c r="E24" i="15"/>
  <c r="C24" i="15"/>
  <c r="G24" i="15" s="1"/>
  <c r="B24" i="15"/>
  <c r="D3" i="15"/>
  <c r="C3" i="15"/>
  <c r="G3" i="15" s="1"/>
  <c r="B3" i="15"/>
  <c r="F3" i="15"/>
  <c r="H3" i="15" s="1"/>
  <c r="E3" i="15"/>
</calcChain>
</file>

<file path=xl/sharedStrings.xml><?xml version="1.0" encoding="utf-8"?>
<sst xmlns="http://schemas.openxmlformats.org/spreadsheetml/2006/main" count="35215" uniqueCount="3427">
  <si>
    <t>周次</t>
  </si>
  <si>
    <t>技术员</t>
  </si>
  <si>
    <t>模号</t>
  </si>
  <si>
    <t>物料编码</t>
  </si>
  <si>
    <t>汇总</t>
  </si>
  <si>
    <t>代国升</t>
  </si>
  <si>
    <t>201-527</t>
  </si>
  <si>
    <t>025-0009-314</t>
  </si>
  <si>
    <t>201-599</t>
  </si>
  <si>
    <t>050-C039900131-506</t>
  </si>
  <si>
    <t>201-603</t>
  </si>
  <si>
    <t>025-C130000631-362</t>
  </si>
  <si>
    <t>201-627</t>
  </si>
  <si>
    <t>050-J220000141-529</t>
  </si>
  <si>
    <t>201-631</t>
  </si>
  <si>
    <t>025-J220000621-374</t>
  </si>
  <si>
    <t>代国升 汇总</t>
  </si>
  <si>
    <t>邓志高</t>
  </si>
  <si>
    <t>201-241</t>
  </si>
  <si>
    <t>050-4009-195</t>
  </si>
  <si>
    <t>201-628</t>
  </si>
  <si>
    <t>050-J220000141-530</t>
  </si>
  <si>
    <t>201-629</t>
  </si>
  <si>
    <t>050-J200000635-531</t>
  </si>
  <si>
    <t>050-J200000636-531</t>
  </si>
  <si>
    <t>201-647</t>
  </si>
  <si>
    <t>025-J180000622-0381</t>
  </si>
  <si>
    <t>邓志高 汇总</t>
  </si>
  <si>
    <t>韩学奇</t>
  </si>
  <si>
    <t>201-602</t>
  </si>
  <si>
    <t>025-C130000641-0391</t>
  </si>
  <si>
    <t>025-C130000641-360</t>
  </si>
  <si>
    <t>韩学奇 汇总</t>
  </si>
  <si>
    <t>黄正祥</t>
  </si>
  <si>
    <t>050-J220000631-531</t>
  </si>
  <si>
    <t>050-J220000632-531</t>
  </si>
  <si>
    <t>201-634</t>
  </si>
  <si>
    <t>050-S190000641-0550</t>
  </si>
  <si>
    <t>050-S230000642-535</t>
  </si>
  <si>
    <t>黄正祥 汇总</t>
  </si>
  <si>
    <t>雷小林</t>
  </si>
  <si>
    <t>201-457</t>
  </si>
  <si>
    <t>025-1009-285</t>
  </si>
  <si>
    <t>025-2009-285</t>
  </si>
  <si>
    <t>201-574</t>
  </si>
  <si>
    <t>025-U179500621-342</t>
  </si>
  <si>
    <t>201-604</t>
  </si>
  <si>
    <t>025-C130000641-363</t>
  </si>
  <si>
    <t>雷小林 汇总</t>
  </si>
  <si>
    <t>李翔</t>
  </si>
  <si>
    <t>李翔 汇总</t>
  </si>
  <si>
    <t>刘亚斌</t>
  </si>
  <si>
    <t>刘亚斌 汇总</t>
  </si>
  <si>
    <t>马北</t>
  </si>
  <si>
    <t>201-601</t>
  </si>
  <si>
    <t>050-C130000141-508</t>
  </si>
  <si>
    <t>201-630</t>
  </si>
  <si>
    <t>050-J220000121-532</t>
  </si>
  <si>
    <t>马北 汇总</t>
  </si>
  <si>
    <t>苏宁亚</t>
  </si>
  <si>
    <t>苏宁亚 汇总</t>
  </si>
  <si>
    <t>王友</t>
  </si>
  <si>
    <t>050-S080000641-0549</t>
  </si>
  <si>
    <t>王友 汇总</t>
  </si>
  <si>
    <t>杨青松</t>
  </si>
  <si>
    <t>201-404</t>
  </si>
  <si>
    <t>025-0009-256</t>
  </si>
  <si>
    <t>杨青松 汇总</t>
  </si>
  <si>
    <t>赵亚平</t>
  </si>
  <si>
    <t>201-649</t>
  </si>
  <si>
    <t>赵亚平 汇总</t>
  </si>
  <si>
    <t>月份</t>
  </si>
  <si>
    <t>总产出（K）</t>
  </si>
  <si>
    <t>求和项:异动数量        </t>
  </si>
  <si>
    <t>单据日期             </t>
  </si>
  <si>
    <t>料件编号                                 </t>
  </si>
  <si>
    <t>单位 </t>
  </si>
  <si>
    <t>总计</t>
  </si>
  <si>
    <t>025-0009-251</t>
  </si>
  <si>
    <t>PCS</t>
  </si>
  <si>
    <t>025-0009-319</t>
  </si>
  <si>
    <t>025-0009-320</t>
  </si>
  <si>
    <t>025-0009-331</t>
  </si>
  <si>
    <t>025-C130000641-370</t>
  </si>
  <si>
    <t>025-U069500621-364</t>
  </si>
  <si>
    <t>025-U119500621-0382</t>
  </si>
  <si>
    <t>025-U119500622-0382</t>
  </si>
  <si>
    <t>025-U119500623-0382</t>
  </si>
  <si>
    <t>025-U139500621-373</t>
  </si>
  <si>
    <t>025-U139500622-373</t>
  </si>
  <si>
    <t>025-U139500623-373</t>
  </si>
  <si>
    <t>025-U180000621-351</t>
  </si>
  <si>
    <t>025-U380000621-0378</t>
  </si>
  <si>
    <t>050-0009-467</t>
  </si>
  <si>
    <t>KPCS</t>
  </si>
  <si>
    <t>050-0009-481</t>
  </si>
  <si>
    <t>050-0009-482</t>
  </si>
  <si>
    <t>050-0009-499</t>
  </si>
  <si>
    <t>050-C031100131-507</t>
  </si>
  <si>
    <t>050-C130000131-526</t>
  </si>
  <si>
    <t>050-C149900121-519</t>
  </si>
  <si>
    <t>050-C171100121-509</t>
  </si>
  <si>
    <t>050-J180000141-0546</t>
  </si>
  <si>
    <t>050-J180000142-530</t>
  </si>
  <si>
    <t>050-J180000143-530</t>
  </si>
  <si>
    <t>050-J180000633-531</t>
  </si>
  <si>
    <t>050-J180000634-531</t>
  </si>
  <si>
    <t>050-J200000142-0546</t>
  </si>
  <si>
    <t>050-J200000144-530</t>
  </si>
  <si>
    <t>050-J200000145-530</t>
  </si>
  <si>
    <t>050-J240000637-531</t>
  </si>
  <si>
    <t>050-J240000638-531</t>
  </si>
  <si>
    <t>050-J310000141-536</t>
  </si>
  <si>
    <t>050-J310000142-537</t>
  </si>
  <si>
    <t>050-J310000621-538</t>
  </si>
  <si>
    <t>050-J310000622-538</t>
  </si>
  <si>
    <t>050-J340000631-0558</t>
  </si>
  <si>
    <t>050-P153000511-0553</t>
  </si>
  <si>
    <t>050-S180000641-0561</t>
  </si>
  <si>
    <t>050-T130000631-514</t>
  </si>
  <si>
    <t>050-U119500211-0552</t>
  </si>
  <si>
    <t>8</t>
  </si>
  <si>
    <t>9</t>
  </si>
  <si>
    <t>蒋洪太</t>
  </si>
  <si>
    <t>唐庆华</t>
  </si>
  <si>
    <t>刘亚星</t>
  </si>
  <si>
    <t>罗明</t>
  </si>
  <si>
    <t>吕勇</t>
  </si>
  <si>
    <t>35周每日总产出</t>
  </si>
  <si>
    <t>36周每日总产出</t>
  </si>
  <si>
    <t>37周每日总产出</t>
  </si>
  <si>
    <t>20190826</t>
  </si>
  <si>
    <t>20190902</t>
  </si>
  <si>
    <t>20190909</t>
  </si>
  <si>
    <t>20190827</t>
  </si>
  <si>
    <t>20190903</t>
  </si>
  <si>
    <t>20190910</t>
  </si>
  <si>
    <t>20190828</t>
  </si>
  <si>
    <t>20190904</t>
  </si>
  <si>
    <t>20190911</t>
  </si>
  <si>
    <t>20190829</t>
  </si>
  <si>
    <t>20190905</t>
  </si>
  <si>
    <t>20190912</t>
  </si>
  <si>
    <t>20190830</t>
  </si>
  <si>
    <t>20190906</t>
  </si>
  <si>
    <t>20190913</t>
  </si>
  <si>
    <t>20190831</t>
  </si>
  <si>
    <t>20190907</t>
  </si>
  <si>
    <t>20190914</t>
  </si>
  <si>
    <t>20190901</t>
  </si>
  <si>
    <t>20190908</t>
  </si>
  <si>
    <t>20190915</t>
  </si>
  <si>
    <t xml:space="preserve">  合计：</t>
  </si>
  <si>
    <t>分类</t>
  </si>
  <si>
    <t>20190601</t>
  </si>
  <si>
    <t>20190602</t>
  </si>
  <si>
    <t>20190603</t>
  </si>
  <si>
    <t>20190604</t>
  </si>
  <si>
    <t>20190605</t>
  </si>
  <si>
    <t>20190606</t>
  </si>
  <si>
    <t>20190609</t>
  </si>
  <si>
    <t>20190610</t>
  </si>
  <si>
    <t>20190611</t>
  </si>
  <si>
    <t>20190612</t>
  </si>
  <si>
    <t>20190613</t>
  </si>
  <si>
    <t>20190614</t>
  </si>
  <si>
    <t>20190615</t>
  </si>
  <si>
    <t>20190616</t>
  </si>
  <si>
    <t>20190617</t>
  </si>
  <si>
    <t>20190618</t>
  </si>
  <si>
    <t>20190619</t>
  </si>
  <si>
    <t>20190620</t>
  </si>
  <si>
    <t>20190621</t>
  </si>
  <si>
    <t>20190622</t>
  </si>
  <si>
    <t>20190623</t>
  </si>
  <si>
    <t>20190624</t>
  </si>
  <si>
    <t>20190625</t>
  </si>
  <si>
    <t>20190626</t>
  </si>
  <si>
    <t>20190627</t>
  </si>
  <si>
    <t>20190628</t>
  </si>
  <si>
    <t>20190629</t>
  </si>
  <si>
    <t>20190630</t>
  </si>
  <si>
    <t>20190631</t>
  </si>
  <si>
    <t>合计</t>
  </si>
  <si>
    <t>壳子</t>
  </si>
  <si>
    <t>端子</t>
  </si>
  <si>
    <t>产能</t>
  </si>
  <si>
    <t>效率</t>
  </si>
  <si>
    <t>35</t>
  </si>
  <si>
    <t>36</t>
  </si>
  <si>
    <t>37</t>
  </si>
  <si>
    <t>09</t>
  </si>
  <si>
    <t>10</t>
  </si>
  <si>
    <t>11</t>
  </si>
  <si>
    <t>李小辉</t>
  </si>
  <si>
    <t>标准工时</t>
  </si>
  <si>
    <t>实际工时</t>
  </si>
  <si>
    <t>机台数</t>
  </si>
  <si>
    <t>工时效率</t>
  </si>
  <si>
    <t>综合效率</t>
  </si>
  <si>
    <t xml:space="preserve"> 序号</t>
  </si>
  <si>
    <t>料号</t>
  </si>
  <si>
    <t>201-404N1</t>
  </si>
  <si>
    <t>201-242N1</t>
  </si>
  <si>
    <t>025-0009-170</t>
  </si>
  <si>
    <t>201-647N1</t>
  </si>
  <si>
    <t>201-631N1</t>
  </si>
  <si>
    <t>201-627N1</t>
  </si>
  <si>
    <t>201-628N1</t>
  </si>
  <si>
    <t>201-630N1</t>
  </si>
  <si>
    <t>201-493N2</t>
  </si>
  <si>
    <t>050-0009-487</t>
  </si>
  <si>
    <t>201-527N1</t>
  </si>
  <si>
    <t>冲压生产指标合计</t>
  </si>
  <si>
    <t>生产指标</t>
  </si>
  <si>
    <t>周平均</t>
  </si>
  <si>
    <t>工时产出量(K/H)</t>
  </si>
  <si>
    <t>生产效率(%)</t>
  </si>
  <si>
    <t>机器投入产出量(K/H)</t>
  </si>
  <si>
    <t>人均投入产出量(K/H)</t>
  </si>
  <si>
    <t>每日总产出(K)</t>
  </si>
  <si>
    <t>生产日期</t>
  </si>
  <si>
    <t>班次</t>
  </si>
  <si>
    <t>线别  /机台</t>
  </si>
  <si>
    <t>工令单号</t>
  </si>
  <si>
    <t>订单类型</t>
  </si>
  <si>
    <t>产品系列</t>
  </si>
  <si>
    <t>单位</t>
  </si>
  <si>
    <t>工令数量</t>
  </si>
  <si>
    <t>状态</t>
  </si>
  <si>
    <t>累计入库数量</t>
  </si>
  <si>
    <t>工艺</t>
  </si>
  <si>
    <t>工序</t>
  </si>
  <si>
    <t>机台系列</t>
  </si>
  <si>
    <t>标准人力</t>
  </si>
  <si>
    <t>出勤人力</t>
  </si>
  <si>
    <t>品质人力工时</t>
  </si>
  <si>
    <t>管理人力工时</t>
  </si>
  <si>
    <t>技术人力工时</t>
  </si>
  <si>
    <t>直接人工工时</t>
  </si>
  <si>
    <t>实际机器工时</t>
  </si>
  <si>
    <t>实际产量</t>
  </si>
  <si>
    <t xml:space="preserve"> 速度（SPM)</t>
  </si>
  <si>
    <t>料带</t>
  </si>
  <si>
    <t>PCS/带</t>
  </si>
  <si>
    <t>标准周期</t>
  </si>
  <si>
    <t>实际周期</t>
  </si>
  <si>
    <t>标准穴数</t>
  </si>
  <si>
    <t>生产穴数</t>
  </si>
  <si>
    <t>标准产能(PCS/H)</t>
  </si>
  <si>
    <t>标准产量</t>
  </si>
  <si>
    <t>生产效率</t>
  </si>
  <si>
    <t>模穴率
(%)</t>
  </si>
  <si>
    <t>不良数</t>
  </si>
  <si>
    <t>不良率</t>
  </si>
  <si>
    <t>结案Y/N</t>
  </si>
  <si>
    <t>操作员1</t>
  </si>
  <si>
    <t>操作员2</t>
  </si>
  <si>
    <t>损失时间（H）</t>
  </si>
  <si>
    <t>特性1</t>
  </si>
  <si>
    <t>次数</t>
  </si>
  <si>
    <t>机台</t>
  </si>
  <si>
    <t>姓名</t>
  </si>
  <si>
    <t>修模</t>
  </si>
  <si>
    <t>卡料</t>
  </si>
  <si>
    <t>调机</t>
  </si>
  <si>
    <t>换料</t>
  </si>
  <si>
    <t>换线</t>
  </si>
  <si>
    <t>机故</t>
  </si>
  <si>
    <t>保养</t>
  </si>
  <si>
    <t>待料</t>
  </si>
  <si>
    <t>自动机</t>
  </si>
  <si>
    <t>试模</t>
  </si>
  <si>
    <t>来料</t>
  </si>
  <si>
    <t>其他</t>
  </si>
  <si>
    <t>白班</t>
  </si>
  <si>
    <t>2</t>
  </si>
  <si>
    <t>ZVS-19080164</t>
  </si>
  <si>
    <t>标准</t>
  </si>
  <si>
    <t>050-C130000441-513</t>
  </si>
  <si>
    <t>PinPush</t>
  </si>
  <si>
    <t>产成品</t>
  </si>
  <si>
    <t>201-592</t>
  </si>
  <si>
    <t>N</t>
  </si>
  <si>
    <t>刘成</t>
  </si>
  <si>
    <t>夜班</t>
  </si>
  <si>
    <t>龚广超</t>
  </si>
  <si>
    <t>3</t>
  </si>
  <si>
    <t>ZVS-19080310</t>
  </si>
  <si>
    <t>025-0009-225</t>
  </si>
  <si>
    <t>Battery</t>
  </si>
  <si>
    <t>201-340</t>
  </si>
  <si>
    <t>6</t>
  </si>
  <si>
    <t>ZVS-19080033</t>
  </si>
  <si>
    <t>5P Usb</t>
  </si>
  <si>
    <t>201-626</t>
  </si>
  <si>
    <t>Y</t>
  </si>
  <si>
    <t>胡乾坤</t>
  </si>
  <si>
    <t>李太昆</t>
  </si>
  <si>
    <t>12</t>
  </si>
  <si>
    <t>ZVS-19080286</t>
  </si>
  <si>
    <t>小天线</t>
  </si>
  <si>
    <t>刘磊</t>
  </si>
  <si>
    <t>18</t>
  </si>
  <si>
    <t>ZVS-19080195</t>
  </si>
  <si>
    <t>Jack</t>
  </si>
  <si>
    <t>19</t>
  </si>
  <si>
    <t>ZVS-19080402</t>
  </si>
  <si>
    <t>050-2009-432</t>
  </si>
  <si>
    <t>201-488</t>
  </si>
  <si>
    <t>20</t>
  </si>
  <si>
    <t>ZVS-19080005</t>
  </si>
  <si>
    <t>201-600</t>
  </si>
  <si>
    <t>韩东旭</t>
  </si>
  <si>
    <t>23</t>
  </si>
  <si>
    <t>ZVS-19080399</t>
  </si>
  <si>
    <t>201-594</t>
  </si>
  <si>
    <t>李东博</t>
  </si>
  <si>
    <t>24</t>
  </si>
  <si>
    <t>ZVS-19080359</t>
  </si>
  <si>
    <t>田李魁</t>
  </si>
  <si>
    <t>ZVS-19080360</t>
  </si>
  <si>
    <t>杨栋</t>
  </si>
  <si>
    <t>25</t>
  </si>
  <si>
    <t>ZVS-19080008</t>
  </si>
  <si>
    <t>201-580</t>
  </si>
  <si>
    <t>徐翔</t>
  </si>
  <si>
    <t>26</t>
  </si>
  <si>
    <t>ZVS-19080285</t>
  </si>
  <si>
    <t>025-C130000631-371</t>
  </si>
  <si>
    <t>201-624</t>
  </si>
  <si>
    <t>龚建川</t>
  </si>
  <si>
    <t>杨高坤</t>
  </si>
  <si>
    <t>27</t>
  </si>
  <si>
    <t>ZVS-19080013</t>
  </si>
  <si>
    <t>28</t>
  </si>
  <si>
    <t>ZVS-19080025</t>
  </si>
  <si>
    <t>刘宗山</t>
  </si>
  <si>
    <t>唐建龙</t>
  </si>
  <si>
    <t>29</t>
  </si>
  <si>
    <t>31</t>
  </si>
  <si>
    <t>ZVS-19080221</t>
  </si>
  <si>
    <t>050-0009-344</t>
  </si>
  <si>
    <t>201-403</t>
  </si>
  <si>
    <t>34</t>
  </si>
  <si>
    <t>ZVS-19080048</t>
  </si>
  <si>
    <t>025-C130000641-0397</t>
  </si>
  <si>
    <t>ZVS-19080398</t>
  </si>
  <si>
    <t>050-C130000131-512</t>
  </si>
  <si>
    <t>201-590</t>
  </si>
  <si>
    <t>39</t>
  </si>
  <si>
    <t>17</t>
  </si>
  <si>
    <t>ZVS-19080346</t>
  </si>
  <si>
    <t>050-1009-443</t>
  </si>
  <si>
    <t>201-500</t>
  </si>
  <si>
    <t>ZVS-19080284</t>
  </si>
  <si>
    <t>Sim卡</t>
  </si>
  <si>
    <t>201-541</t>
  </si>
  <si>
    <t>38</t>
  </si>
  <si>
    <t>ZVS-19080121</t>
  </si>
  <si>
    <t>201-621</t>
  </si>
  <si>
    <t>7</t>
  </si>
  <si>
    <t>ZVS-19080142</t>
  </si>
  <si>
    <t>025-U099500621-364</t>
  </si>
  <si>
    <t>201-608</t>
  </si>
  <si>
    <t>ZVS-19080146</t>
  </si>
  <si>
    <t>050-0009-335</t>
  </si>
  <si>
    <t>201-578</t>
  </si>
  <si>
    <t>16</t>
  </si>
  <si>
    <t>ZVS-19080369</t>
  </si>
  <si>
    <t>201-528</t>
  </si>
  <si>
    <t>21</t>
  </si>
  <si>
    <t>ZVS-19080004</t>
  </si>
  <si>
    <t>ZVS-19080392</t>
  </si>
  <si>
    <t>025-C130000681-357</t>
  </si>
  <si>
    <t>1</t>
  </si>
  <si>
    <t>ZVS-19080342</t>
  </si>
  <si>
    <t>050-0009-268</t>
  </si>
  <si>
    <t>201-334</t>
  </si>
  <si>
    <t>侯臣飞</t>
  </si>
  <si>
    <t>15</t>
  </si>
  <si>
    <t>ZVS-19080367</t>
  </si>
  <si>
    <t>050-0009-293</t>
  </si>
  <si>
    <t>201-341</t>
  </si>
  <si>
    <t>ZVS-19080450</t>
  </si>
  <si>
    <t>201-485</t>
  </si>
  <si>
    <t>ZVS-19080451</t>
  </si>
  <si>
    <t>ZVS-19080393</t>
  </si>
  <si>
    <t>025-C130000631-358</t>
  </si>
  <si>
    <t>201-595</t>
  </si>
  <si>
    <t>ZVS-19080384</t>
  </si>
  <si>
    <t>025-C130000631-368</t>
  </si>
  <si>
    <t>201-615</t>
  </si>
  <si>
    <t>30</t>
  </si>
  <si>
    <t>ZVS-19080443</t>
  </si>
  <si>
    <t>050-C130000441-521</t>
  </si>
  <si>
    <t>201-623</t>
  </si>
  <si>
    <t>杨文</t>
  </si>
  <si>
    <t>ZVS-19080433</t>
  </si>
  <si>
    <t>马雪威</t>
  </si>
  <si>
    <t>ZVS-19080453</t>
  </si>
  <si>
    <t>201-242</t>
  </si>
  <si>
    <t>ZVS-19080371</t>
  </si>
  <si>
    <t>靳亚彬</t>
  </si>
  <si>
    <t>22</t>
  </si>
  <si>
    <t>ZVS-19090055</t>
  </si>
  <si>
    <t>201-673</t>
  </si>
  <si>
    <t>ZVS-19090032</t>
  </si>
  <si>
    <t>ZVS-19090069</t>
  </si>
  <si>
    <t>ZVS-19090021</t>
  </si>
  <si>
    <t>050-1009-357</t>
  </si>
  <si>
    <t>201-413</t>
  </si>
  <si>
    <t>ZVS-19090001</t>
  </si>
  <si>
    <t>050-J100000121-0567</t>
  </si>
  <si>
    <t>201-671</t>
  </si>
  <si>
    <t>ZVS-19090022</t>
  </si>
  <si>
    <t>050-1009-358</t>
  </si>
  <si>
    <t>201-412</t>
  </si>
  <si>
    <t>ZVS-19090044</t>
  </si>
  <si>
    <t>025-C130000641-356</t>
  </si>
  <si>
    <t>201-593</t>
  </si>
  <si>
    <t>ZVS-19090045</t>
  </si>
  <si>
    <t>025-C130000642-356</t>
  </si>
  <si>
    <t>ZVS-19090047</t>
  </si>
  <si>
    <t>ZVS-19090091</t>
  </si>
  <si>
    <t>201-540</t>
  </si>
  <si>
    <t>ZVS-19090004</t>
  </si>
  <si>
    <t>ZVS-19090006</t>
  </si>
  <si>
    <t>025-0009-325</t>
  </si>
  <si>
    <t>201-548</t>
  </si>
  <si>
    <t>ZVS-19090015</t>
  </si>
  <si>
    <t>ZVS-19090036</t>
  </si>
  <si>
    <t>025-0009-310</t>
  </si>
  <si>
    <t>201-490</t>
  </si>
  <si>
    <t>ZVS-19090050</t>
  </si>
  <si>
    <t>ZVS-19090061</t>
  </si>
  <si>
    <t>050-3009-429</t>
  </si>
  <si>
    <t>ZVS-19090062</t>
  </si>
  <si>
    <t>050-4009-429</t>
  </si>
  <si>
    <t>ZVS-19090051</t>
  </si>
  <si>
    <t>ZVS-19090068</t>
  </si>
  <si>
    <t>ZVS-19090046</t>
  </si>
  <si>
    <t>ZVS-19090054</t>
  </si>
  <si>
    <t>ZVS-19090090</t>
  </si>
  <si>
    <t>201-539</t>
  </si>
  <si>
    <t>冯红光</t>
  </si>
  <si>
    <t>ZVS-19090013</t>
  </si>
  <si>
    <t>ZVS-19090014</t>
  </si>
  <si>
    <t>ZVS-19090048</t>
  </si>
  <si>
    <t>ZVS-19090033</t>
  </si>
  <si>
    <t>ZVS-19090034</t>
  </si>
  <si>
    <t>ZVS-19090041</t>
  </si>
  <si>
    <t>025-C130000632-371</t>
  </si>
  <si>
    <t>拉杆</t>
  </si>
  <si>
    <t>ZVS-19090083</t>
  </si>
  <si>
    <t>ZVS-19090053</t>
  </si>
  <si>
    <t>ZVS-19090071</t>
  </si>
  <si>
    <t>050-C130000441-527</t>
  </si>
  <si>
    <t>201-622</t>
  </si>
  <si>
    <t>ZVS-19090040</t>
  </si>
  <si>
    <t>ZVS-19090042</t>
  </si>
  <si>
    <t>025-C130000631-372</t>
  </si>
  <si>
    <t>转轴</t>
  </si>
  <si>
    <t>14</t>
  </si>
  <si>
    <t>ZVS-19090094</t>
  </si>
  <si>
    <t>201-646</t>
  </si>
  <si>
    <t>ZVS-19090106</t>
  </si>
  <si>
    <t>ZVS-19090114</t>
  </si>
  <si>
    <t>201-635</t>
  </si>
  <si>
    <t>ZVS-19090025</t>
  </si>
  <si>
    <t>ZVS-19090101</t>
  </si>
  <si>
    <t>32</t>
  </si>
  <si>
    <t>ZVS-19090088</t>
  </si>
  <si>
    <t>ZVS-19090063</t>
  </si>
  <si>
    <t>050-1009-489</t>
  </si>
  <si>
    <t>201-550</t>
  </si>
  <si>
    <t>ZVS-19090024</t>
  </si>
  <si>
    <t>050-1009-432</t>
  </si>
  <si>
    <t>ZVS-19090064</t>
  </si>
  <si>
    <t>050-2009-489</t>
  </si>
  <si>
    <t>ZVS-19090121</t>
  </si>
  <si>
    <t>201-597</t>
  </si>
  <si>
    <t>ZVS-19090035</t>
  </si>
  <si>
    <t>ZVS-19090049</t>
  </si>
  <si>
    <t>ZVS-19090104</t>
  </si>
  <si>
    <t>ZVS-19090089</t>
  </si>
  <si>
    <t>ZVS-19090157</t>
  </si>
  <si>
    <t>ZVS-19090170</t>
  </si>
  <si>
    <t>郭艳伟</t>
  </si>
  <si>
    <t>王伟</t>
  </si>
  <si>
    <t>何敬兵</t>
  </si>
  <si>
    <t>产出效率</t>
  </si>
  <si>
    <t>昆山惠乐精密工业有限公司</t>
  </si>
  <si>
    <t>冲压制造部生产日报表</t>
  </si>
  <si>
    <t>总产出量(K)</t>
  </si>
  <si>
    <t>总标准工时(H)</t>
  </si>
  <si>
    <t>总实际工时(H)</t>
  </si>
  <si>
    <t>白班总产出量(K)</t>
  </si>
  <si>
    <t>白班标准工时(H)</t>
  </si>
  <si>
    <t>白班实际工时(H)</t>
  </si>
  <si>
    <t>白班工时产出量(K/H)</t>
  </si>
  <si>
    <t>白班生产效率(%)</t>
  </si>
  <si>
    <t>夜班总产出量(K)</t>
  </si>
  <si>
    <t>夜班标准工时(H)</t>
  </si>
  <si>
    <t>夜班实际工时(H)</t>
  </si>
  <si>
    <t>夜班工时产出量(K/H)</t>
  </si>
  <si>
    <t>夜班生产效率(%)</t>
  </si>
  <si>
    <t xml:space="preserve">   </t>
  </si>
  <si>
    <t xml:space="preserve"> </t>
  </si>
  <si>
    <t>工单编号</t>
  </si>
  <si>
    <t>产品品号</t>
  </si>
  <si>
    <t>品名</t>
  </si>
  <si>
    <t>规格</t>
  </si>
  <si>
    <t>生产线别</t>
  </si>
  <si>
    <t>工单状态</t>
  </si>
  <si>
    <t>预计产量</t>
  </si>
  <si>
    <t>审核数量</t>
  </si>
  <si>
    <t>保存数量</t>
  </si>
  <si>
    <t>WIP</t>
  </si>
  <si>
    <t>材料品号</t>
  </si>
  <si>
    <t>应发数量</t>
  </si>
  <si>
    <t>过账数量</t>
  </si>
  <si>
    <t>正常审核数量</t>
  </si>
  <si>
    <t>正常保存数量</t>
  </si>
  <si>
    <t>报废数量</t>
  </si>
  <si>
    <t>超领数量</t>
  </si>
  <si>
    <t>超领审核数量</t>
  </si>
  <si>
    <t>超领保存数量</t>
  </si>
  <si>
    <t>领料总量</t>
  </si>
  <si>
    <t>欠料数量</t>
  </si>
  <si>
    <t>在线结存</t>
  </si>
  <si>
    <t>入库对应子件数量</t>
  </si>
  <si>
    <t>损耗率</t>
  </si>
  <si>
    <t>关单码</t>
  </si>
  <si>
    <t>成本中心</t>
  </si>
  <si>
    <t>发料单位</t>
  </si>
  <si>
    <t>开单日期</t>
  </si>
  <si>
    <t>实际开工期</t>
  </si>
  <si>
    <t>实际完工日</t>
  </si>
  <si>
    <t>结案日期</t>
  </si>
  <si>
    <t>ZVS-18110125</t>
  </si>
  <si>
    <t>025-U190500622-366</t>
  </si>
  <si>
    <t>点焊铁壳</t>
  </si>
  <si>
    <t>NO PLATING,SUS301-1/2H,1*1,RoHS</t>
  </si>
  <si>
    <t>VCYS</t>
  </si>
  <si>
    <t>结案</t>
  </si>
  <si>
    <t>025-U190500621-366</t>
  </si>
  <si>
    <t>素材铁壳-主</t>
  </si>
  <si>
    <t>NO PLATING,SUS301-1/2H,P=8.0,1*1,MAIN SHELL,RoHS</t>
  </si>
  <si>
    <t>冲压制造部</t>
  </si>
  <si>
    <t>025-U190500621-351</t>
  </si>
  <si>
    <t>素材铁壳-辅</t>
  </si>
  <si>
    <t>NO PLATING,SUS301-1/2H,P=7.0,1*1,SUB SHELL,RoHS</t>
  </si>
  <si>
    <t>ZVS-19010063</t>
  </si>
  <si>
    <t>素材端子1</t>
  </si>
  <si>
    <t>NO PLATING,C5210R-H,P=5,1*1,RoHS</t>
  </si>
  <si>
    <t>095-1411020000-006</t>
  </si>
  <si>
    <t>磷青铜带</t>
  </si>
  <si>
    <t>C5210R-H，T=0.20±0.01,W11+0/-0.10,RoHS</t>
  </si>
  <si>
    <t>KG</t>
  </si>
  <si>
    <t>ZVS-19010065</t>
  </si>
  <si>
    <t>素材外铁壳</t>
  </si>
  <si>
    <t>NO PLATING,SUS301-1/2H,P=8.0,1*1,SHELL,RoHS</t>
  </si>
  <si>
    <t>095-0298-011</t>
  </si>
  <si>
    <t>不锈钢带</t>
  </si>
  <si>
    <t>SUS301-1/2H,T=0.3±0.01,W=24,RoHS</t>
  </si>
  <si>
    <t>ZVS-19010066</t>
  </si>
  <si>
    <t>素材主铁壳</t>
  </si>
  <si>
    <t>095-6227030000-011</t>
  </si>
  <si>
    <t>SUS301不锈钢</t>
  </si>
  <si>
    <t>SUS301-1/2H,T=0.3±0.01,W=27,RoHS</t>
  </si>
  <si>
    <t>ZVS-19010068</t>
  </si>
  <si>
    <t>050-5009-477</t>
  </si>
  <si>
    <t>CONTACT AFTER STAMPING</t>
  </si>
  <si>
    <t>CONTACT 5 FOR DIA 3.5MM AUDIO JACK  SUBSIDE TYPE</t>
  </si>
  <si>
    <t>095-0409-022</t>
  </si>
  <si>
    <t>钛铜带</t>
  </si>
  <si>
    <t>NKT322-EH  0.20*16</t>
  </si>
  <si>
    <t>ZVS-19010069</t>
  </si>
  <si>
    <t>UNPLATED CONTACT</t>
  </si>
  <si>
    <t>CONTACT ;1.3H PUSH_PULL SIMBLOCK WITH COVER AND STOP</t>
  </si>
  <si>
    <t>095-1446-010</t>
  </si>
  <si>
    <t>C5210R-SH 0.1*14(日矿)</t>
  </si>
  <si>
    <t>ZVS-19010070</t>
  </si>
  <si>
    <t>CONTACT; 1.3H PUSH_PULL SIMBLOCK WIWH COVER AND STOP</t>
  </si>
  <si>
    <t>入库</t>
  </si>
  <si>
    <t>ZVS-19010071</t>
  </si>
  <si>
    <t>050-S110000641-522</t>
  </si>
  <si>
    <t>素材端子</t>
  </si>
  <si>
    <t>NO PLATING CONTACT</t>
  </si>
  <si>
    <t>095-6413008000-027</t>
  </si>
  <si>
    <t>SUS301-H</t>
  </si>
  <si>
    <t>SUS301-H,W=13.00mm,T=0.08mm</t>
  </si>
  <si>
    <t>ZVS-19010072</t>
  </si>
  <si>
    <t>050-S170000641-534</t>
  </si>
  <si>
    <t>095-6413010000-027</t>
  </si>
  <si>
    <t>SUS301-H,W=13.00mm,T=0.10mm</t>
  </si>
  <si>
    <t>ZVS-19010073</t>
  </si>
  <si>
    <t>NO PLATING,C5240HQ-SH,P=24.00,1*1,RoHS</t>
  </si>
  <si>
    <t>095-1339008000-016</t>
  </si>
  <si>
    <t>C5240HQ-SH,T=0.08±0.005,W=39.0,RoHS</t>
  </si>
  <si>
    <t>ZVS-19010074</t>
  </si>
  <si>
    <t>050-0009-403</t>
  </si>
  <si>
    <t>ANTENNA SPRING FOR 1.5H</t>
  </si>
  <si>
    <t>095-0197-006</t>
  </si>
  <si>
    <t>C5210R-H 0.10*13.0</t>
  </si>
  <si>
    <t>ZVS-19010075</t>
  </si>
  <si>
    <t>NO PLATING,C5240HQ-SH,P=10.50mm,1*1,RoHS</t>
  </si>
  <si>
    <t>095-1319008000-016</t>
  </si>
  <si>
    <t>C5240HQ-SH,T=0.08±0.005mm,W=19.0mm,RoHS</t>
  </si>
  <si>
    <t>ZVS-19010076</t>
  </si>
  <si>
    <t>050-0009-456</t>
  </si>
  <si>
    <t>CONTACT ;1.5H PUSH_PULL SIMBLOCK WITH COVER AND STOP</t>
  </si>
  <si>
    <t>095-0395-010</t>
  </si>
  <si>
    <t>C5210R-SH 0.1*28(进口）</t>
  </si>
  <si>
    <t>ZVS-19010077</t>
  </si>
  <si>
    <t>050-0009-457</t>
  </si>
  <si>
    <t>CONTACT; 1.5H PUSH_PULL SIMBLOCK WIWH COVER AND STOP</t>
  </si>
  <si>
    <t>ZVS-19010078</t>
  </si>
  <si>
    <t>050-S250000641-525</t>
  </si>
  <si>
    <t>095-6415510000-027</t>
  </si>
  <si>
    <t>SUS301-H,W=15.50mm,T=0.10mm</t>
  </si>
  <si>
    <t>ZVS-19010079</t>
  </si>
  <si>
    <t>ZVS-19010081</t>
  </si>
  <si>
    <t>ZVS-19010082</t>
  </si>
  <si>
    <t>ZVS-19010084</t>
  </si>
  <si>
    <t>ZVS-19010085</t>
  </si>
  <si>
    <t>ZVS-19010086</t>
  </si>
  <si>
    <t>NO PLATING,SUS301-3/4H,P=5.0mm,1*1,RoHS</t>
  </si>
  <si>
    <t>095-6343550000-007</t>
  </si>
  <si>
    <t>SUS301-3/4H,T=0.50±0.01mm,W=43.5mm,RoHS</t>
  </si>
  <si>
    <t>ZVS-19010087</t>
  </si>
  <si>
    <t>NO PLATING,SUS301-H,P=5.0mm,1*1，RoHS</t>
  </si>
  <si>
    <t>095-6417050000-027</t>
  </si>
  <si>
    <t>SUS301-H,T=0.50±0.01mm,W=17.0mm,RoHS</t>
  </si>
  <si>
    <t>ZVS-19010088</t>
  </si>
  <si>
    <t>素材端子6</t>
  </si>
  <si>
    <t>NO PLATING,SUS301-1/2H,P=9,1*1,RoHS</t>
  </si>
  <si>
    <t>095-0058-010</t>
  </si>
  <si>
    <t>C5210R-SH 0.15*13</t>
  </si>
  <si>
    <t>ZVS-19010089</t>
  </si>
  <si>
    <t>050-3009-478</t>
  </si>
  <si>
    <t>CONTACT 2 FOR DIA 3.5MM AUDIO JACK  SUBSIDE TYPE</t>
  </si>
  <si>
    <t>095-0217-006</t>
  </si>
  <si>
    <t>C5210R-H 0.15*16</t>
  </si>
  <si>
    <t>ZVS-19010090</t>
  </si>
  <si>
    <t>UNCLARED  PUSHER</t>
  </si>
  <si>
    <t>1.35H PIN PUSH TRAY NANO SIM&amp;USD OR DUAL NANO SIM CONN</t>
  </si>
  <si>
    <t>095-0312-011</t>
  </si>
  <si>
    <t>SUS301-1/2H 0.5*34</t>
  </si>
  <si>
    <t>ZVS-19010091</t>
  </si>
  <si>
    <t>ZVS-19010092</t>
  </si>
  <si>
    <t>素材端子2</t>
  </si>
  <si>
    <t>NO PLATING,C5210R-H,P=4,1*1,RoHS</t>
  </si>
  <si>
    <t>095-1413015000-006</t>
  </si>
  <si>
    <t>C5210R-H，T=0.15±0.01,W13+0/-0.10,RoHS</t>
  </si>
  <si>
    <t>ZVS-19010093</t>
  </si>
  <si>
    <t>拉杆(散Pin）</t>
  </si>
  <si>
    <t>NO PLATING,SUS304-H,1*1,RoHS</t>
  </si>
  <si>
    <t>095-6839040000-033</t>
  </si>
  <si>
    <t>SUS304不锈钢</t>
  </si>
  <si>
    <t>SUS304-H,T=0.40±0.01,W=39.0,P=5.00,RoHS</t>
  </si>
  <si>
    <t>ZVS-19010094</t>
  </si>
  <si>
    <t>ZVS-19010095</t>
  </si>
  <si>
    <t>ZVS-19010096</t>
  </si>
  <si>
    <t>ZVS-19010097</t>
  </si>
  <si>
    <t>ZVS-19010099</t>
  </si>
  <si>
    <t>ZVS-19010100</t>
  </si>
  <si>
    <t>ZVS-19010101</t>
  </si>
  <si>
    <t>ZVS-19010102</t>
  </si>
  <si>
    <t>素材铁壳</t>
  </si>
  <si>
    <t>NO PLATING,SUS301-H,P=24.0mm,1*1，RoHS</t>
  </si>
  <si>
    <t>095-6446015000-027</t>
  </si>
  <si>
    <t>SUS301-H,T=0.15±0.005mm,W=46.0mm,表面粗糙度Ra0.25,RoHS</t>
  </si>
  <si>
    <t>ZVS-19010103</t>
  </si>
  <si>
    <t>左边 Hook</t>
  </si>
  <si>
    <t>LEFT_HOOK，NO PLATING,SUS301-H,P=2.50,1*2,RoHS</t>
  </si>
  <si>
    <t>095-6445030000-027</t>
  </si>
  <si>
    <t>SUS301-H,T=0.30±0.01,W=45.0,RoHS</t>
  </si>
  <si>
    <t>ZVS-19010104</t>
  </si>
  <si>
    <t>右边 Hook</t>
  </si>
  <si>
    <t>RIGHT_HOOK，NO PLATING,SUS301-H,P=2.50,1*2,RoHS</t>
  </si>
  <si>
    <t>ZVS-19010105</t>
  </si>
  <si>
    <t>050-4009-217</t>
  </si>
  <si>
    <t>5 PIN MICRO USB TOP MOUNT</t>
  </si>
  <si>
    <t>095-0217-005</t>
  </si>
  <si>
    <t>黄铜带</t>
  </si>
  <si>
    <t>C2680R-H 0.15* 16</t>
  </si>
  <si>
    <t>ZVS-19010106</t>
  </si>
  <si>
    <t>ZVS-19010107</t>
  </si>
  <si>
    <t>素材SHELL</t>
  </si>
  <si>
    <t>NO PLATING,SUS301-1/2H,P=15,1*1,RoHS</t>
  </si>
  <si>
    <t>095-6218515000-011</t>
  </si>
  <si>
    <t>SUS301-1/2H，T=0.15±0.01,W=18.5+0/-0.10,RoHS</t>
  </si>
  <si>
    <t>ZVS-19010108</t>
  </si>
  <si>
    <t>ZVS-19010109</t>
  </si>
  <si>
    <t>素材端子4</t>
  </si>
  <si>
    <t>NO PLATING,SUS301-1/2H,P=5.50,1*2,RoHS</t>
  </si>
  <si>
    <t>095-6325020000-007</t>
  </si>
  <si>
    <t>SUS301 3/4H，T=0.20±0.01,W25+0/-0.10,RoHS</t>
  </si>
  <si>
    <t>ZVS-19010110</t>
  </si>
  <si>
    <t>素材端子5</t>
  </si>
  <si>
    <t>ZVS-19010111</t>
  </si>
  <si>
    <t>发放</t>
  </si>
  <si>
    <t>ZVS-19010112</t>
  </si>
  <si>
    <t>ZVS-19010113</t>
  </si>
  <si>
    <t>ZVS-19010114</t>
  </si>
  <si>
    <t>ZVS-19010115</t>
  </si>
  <si>
    <t>发料</t>
  </si>
  <si>
    <t>ZVS-19010116</t>
  </si>
  <si>
    <t>050-1009-426</t>
  </si>
  <si>
    <t>CONTACT</t>
  </si>
  <si>
    <t>FOR 3 PIN 2.8mm PITCH 3.75mmH  SMT TYPE BATTERY CONN.</t>
  </si>
  <si>
    <t>095-0402-017</t>
  </si>
  <si>
    <t>NKT322-ESH 0.10*25</t>
  </si>
  <si>
    <t>ZVS-19010117</t>
  </si>
  <si>
    <t>ZVS-19010118</t>
  </si>
  <si>
    <t>ZVS-19010119</t>
  </si>
  <si>
    <t>ZVS-19010120</t>
  </si>
  <si>
    <t>ZVS-19010121</t>
  </si>
  <si>
    <t>ZVS-19010001</t>
  </si>
  <si>
    <t>ZVS-19010002</t>
  </si>
  <si>
    <t>025-C130000642-367</t>
  </si>
  <si>
    <t>NO PLATING,SUS301-H,P=17.5mm,1*1，RoHS</t>
  </si>
  <si>
    <t>095-6425512000-027</t>
  </si>
  <si>
    <t>不锈钢</t>
  </si>
  <si>
    <t>SUS301-H,0.12*25.5mm</t>
  </si>
  <si>
    <t>ZVS-19010003</t>
  </si>
  <si>
    <t>ZVS-19010004</t>
  </si>
  <si>
    <t>ZVS-19010006</t>
  </si>
  <si>
    <t>NO PLATING,C2680R-H,P=9.00,1*2,RoHS</t>
  </si>
  <si>
    <t>095-2118015000-005</t>
  </si>
  <si>
    <t>C2680R-H,T=0.15±0.01,W=18.0,RoHS</t>
  </si>
  <si>
    <t>ZVS-19010007</t>
  </si>
  <si>
    <t>050-3009-308</t>
  </si>
  <si>
    <t>3 PIN 3.0MM PITCH 1.9MM HEIGHT SMT TYPE BATTERY CONN</t>
  </si>
  <si>
    <t>095-0308-017</t>
  </si>
  <si>
    <t>NKT322-ESH t=0.12*W=26</t>
  </si>
  <si>
    <t>ZVS-19010008</t>
  </si>
  <si>
    <t>ZVS-19010009</t>
  </si>
  <si>
    <t>素材侦测PIN</t>
  </si>
  <si>
    <t>NO PLATING,C7035-TM06,P=3.20,1*1,RoHS</t>
  </si>
  <si>
    <t>095-4419015000-030</t>
  </si>
  <si>
    <t>镍铜板材</t>
  </si>
  <si>
    <t>C7035-TM06,T=0.15±0.01,W=19.0,RoHS</t>
  </si>
  <si>
    <t>ZVS-19010010</t>
  </si>
  <si>
    <t>050-C139900131-520</t>
  </si>
  <si>
    <t>NO PLATING,C5240HQ-SH,P=16.0mm,1*1，RoHS</t>
  </si>
  <si>
    <t>095-1324006000-016</t>
  </si>
  <si>
    <t>C5240HQ-SH,0.06*24mm</t>
  </si>
  <si>
    <t>ZVS-19010012</t>
  </si>
  <si>
    <t>ZVS-19010013</t>
  </si>
  <si>
    <t>ZVS-19010015</t>
  </si>
  <si>
    <t>素材端子3</t>
  </si>
  <si>
    <t>095-0206-006</t>
  </si>
  <si>
    <t>C5210R-H 0.20*15.0</t>
  </si>
  <si>
    <t>ZVS-19010016</t>
  </si>
  <si>
    <t>NO PLATING,C5210R-H,P=8,1*1,RoHS</t>
  </si>
  <si>
    <t>095-0008-006</t>
  </si>
  <si>
    <t>C5210R-H 0.20*16</t>
  </si>
  <si>
    <t>ZVS-19010017</t>
  </si>
  <si>
    <t>NO PLATING,SUS301-1/2H,P=4.50,1*2,RoHS</t>
  </si>
  <si>
    <t>095-0425-011</t>
  </si>
  <si>
    <t>SUS301-1/2H苏州(日矿)0.20*33 HV335MAX</t>
  </si>
  <si>
    <t>ZVS-19010018</t>
  </si>
  <si>
    <t>ZVS-19010019</t>
  </si>
  <si>
    <t>ZVS-19010020</t>
  </si>
  <si>
    <t>ZVS-19010021</t>
  </si>
  <si>
    <t>ZVS-19010022</t>
  </si>
  <si>
    <t>050-J310000141-537</t>
  </si>
  <si>
    <t>ZVS-19010023</t>
  </si>
  <si>
    <t>095-0290-011</t>
  </si>
  <si>
    <t>SUS301-1/2H 0.30*26</t>
  </si>
  <si>
    <t>ZVS-19010024</t>
  </si>
  <si>
    <t>050-2009-476</t>
  </si>
  <si>
    <t>CONTACT 1 FOR DIA 3.5MM AUDIO JACK  SUBSIDE TYPE</t>
  </si>
  <si>
    <t>095-0051-006</t>
  </si>
  <si>
    <t>C5210R-H 0.18*16</t>
  </si>
  <si>
    <t>ZVS-19010025</t>
  </si>
  <si>
    <t>ZVS-19010026</t>
  </si>
  <si>
    <t>050-2009-479</t>
  </si>
  <si>
    <t>CONTACT AFTER PLATING</t>
  </si>
  <si>
    <t>CONTACT 4 AND 5 FOR DIA 3.5MM AUDIO JACK SUBSIDE TYPE</t>
  </si>
  <si>
    <t>ZVS-19010027</t>
  </si>
  <si>
    <t>050-1009-479</t>
  </si>
  <si>
    <t>ZVS-19010028</t>
  </si>
  <si>
    <t>025-0009-200</t>
  </si>
  <si>
    <t>SHELL AFTER STAMPING</t>
  </si>
  <si>
    <t>2.5H T-FLASH CARD WITH DETECT PIN CONN.</t>
  </si>
  <si>
    <t>095-0041-011</t>
  </si>
  <si>
    <t>SUS301-1/2 H 0.15*26</t>
  </si>
  <si>
    <t>ZVS-19010030</t>
  </si>
  <si>
    <t>050-S200000641-523</t>
  </si>
  <si>
    <t>ZVS-19010031</t>
  </si>
  <si>
    <t>ZVS-19010032</t>
  </si>
  <si>
    <t>ZVS-19010033</t>
  </si>
  <si>
    <t>ANTENNA SPRING FOR 0.7H</t>
  </si>
  <si>
    <t>095-5112008000-017</t>
  </si>
  <si>
    <t>NKT322-ESH/0.08*12mm</t>
  </si>
  <si>
    <t>ZVS-19010035</t>
  </si>
  <si>
    <t>转轴(散Pin）</t>
  </si>
  <si>
    <t>NO PLATING,SUS301-3/4H,1*1,RoHS</t>
  </si>
  <si>
    <t>095-6315040000-007</t>
  </si>
  <si>
    <t>SUS301-3/4H,T=0.40±0.01,W=15.0,P=3.50,RoHS</t>
  </si>
  <si>
    <t>ZVS-19010036</t>
  </si>
  <si>
    <t>025-C130000641-354</t>
  </si>
  <si>
    <t>NO PLATING,SUS301-H,P=23.00,1*1,RoHS</t>
  </si>
  <si>
    <t>095-6439010000-027</t>
  </si>
  <si>
    <t>SUS301-H,T=0.10±0.01,W=39,表面粗糙度Ra0.25，RoHS</t>
  </si>
  <si>
    <t>ZVS-19010037</t>
  </si>
  <si>
    <t>ZVS-19010038</t>
  </si>
  <si>
    <t>ZVS-19010039</t>
  </si>
  <si>
    <t>ZVS-19010040</t>
  </si>
  <si>
    <t>ZVS-19010041</t>
  </si>
  <si>
    <t>ZVS-19010044</t>
  </si>
  <si>
    <t>ZVS-19010046</t>
  </si>
  <si>
    <t>NO PLATING,C5210R-H,P=4.0mm,1*1，RoHS</t>
  </si>
  <si>
    <t>095-1418512000-006</t>
  </si>
  <si>
    <t>C5210R-H,T=0.12±0.01mm,W=18.5mm,RoHS</t>
  </si>
  <si>
    <t>ZVS-19010047</t>
  </si>
  <si>
    <t>ZVS-19010048</t>
  </si>
  <si>
    <t>ZVS-19010049</t>
  </si>
  <si>
    <t>ZVS-19010050</t>
  </si>
  <si>
    <t>ZVS-19010051</t>
  </si>
  <si>
    <t>ZVS-19010052</t>
  </si>
  <si>
    <t>4PIN BATTERY 3.1MM PITCH 5.0H VERTICAL TYPE GOLD 15u" CONN.</t>
  </si>
  <si>
    <t>095-0067-012</t>
  </si>
  <si>
    <t>铍铜带</t>
  </si>
  <si>
    <t>C1720R-XHMB 0.15*21</t>
  </si>
  <si>
    <t>ZVS-19010053</t>
  </si>
  <si>
    <t>PAD  AFTER STAMPING</t>
  </si>
  <si>
    <t>095-0165-011</t>
  </si>
  <si>
    <t>SUS301-1/2H 0.20*12.0</t>
  </si>
  <si>
    <t>ZVS-19010054</t>
  </si>
  <si>
    <t>050-6009-477</t>
  </si>
  <si>
    <t>ZVS-19010055</t>
  </si>
  <si>
    <t>ZVS-19010057</t>
  </si>
  <si>
    <t>ZVS-19010058</t>
  </si>
  <si>
    <t>ZVS-19010059</t>
  </si>
  <si>
    <t>050-4009-478</t>
  </si>
  <si>
    <t>CONTACT 3  FOR DIA 3.5MM AUDIO JACK  SUBSIDE TYPE</t>
  </si>
  <si>
    <t>ZVS-19010060</t>
  </si>
  <si>
    <t>ZVS-19010061</t>
  </si>
  <si>
    <t>ZVS-19010062</t>
  </si>
  <si>
    <t>NVK-19020001</t>
  </si>
  <si>
    <t>NO PLATING,SUS301-1/2H,P=10.0,1*2,SHELL,RoHS</t>
  </si>
  <si>
    <t>095-6248030000-011</t>
  </si>
  <si>
    <t>SUS301-1/2H,T=0.3±0.01,W=48,RoHS</t>
  </si>
  <si>
    <t>NVK-19020003</t>
  </si>
  <si>
    <t>ZVS-19020029</t>
  </si>
  <si>
    <t>ZVS-19020030</t>
  </si>
  <si>
    <t>ZVS-19020031</t>
  </si>
  <si>
    <t>ZVS-19020032</t>
  </si>
  <si>
    <t>NO PLATING,SUS301-1/2H,P=10.0,1*1,SHELL,RoHS</t>
  </si>
  <si>
    <t>ZVS-19020033</t>
  </si>
  <si>
    <t>095-0251-002</t>
  </si>
  <si>
    <t>SUS304 1/2H 0.30*26</t>
  </si>
  <si>
    <t>ZVS-19020034</t>
  </si>
  <si>
    <t>050-0009-361</t>
  </si>
  <si>
    <t>ZVS-19020035</t>
  </si>
  <si>
    <t>MICRO USB 5 PIN TOP MOUNT TYPE</t>
  </si>
  <si>
    <t>ZVS-19020038</t>
  </si>
  <si>
    <t>ZVS-19020039</t>
  </si>
  <si>
    <t>UNPLATED SHELL</t>
  </si>
  <si>
    <t>1.3H PUSH_PULL SIMBLOCK WITH COVER AND STOP</t>
  </si>
  <si>
    <t>095-0320-027</t>
  </si>
  <si>
    <t>SUS301-H 0.10*23</t>
  </si>
  <si>
    <t>ZVS-19020040</t>
  </si>
  <si>
    <t>ZVS-19020041</t>
  </si>
  <si>
    <t>ZVS-19020042</t>
  </si>
  <si>
    <t>ZVS-19020043</t>
  </si>
  <si>
    <t>SOLDER PAD</t>
  </si>
  <si>
    <t>FOR 4PIN BATTERY</t>
  </si>
  <si>
    <t>ZVS-19020044</t>
  </si>
  <si>
    <t>ZVS-19020045</t>
  </si>
  <si>
    <t>ZVS-19020046</t>
  </si>
  <si>
    <t>ZVS-19020047</t>
  </si>
  <si>
    <t>ZVS-19020048</t>
  </si>
  <si>
    <t>1.4H PUSH_PULL SIMBLOCK WITH COVER AND STOP</t>
  </si>
  <si>
    <t>095-0314-011</t>
  </si>
  <si>
    <t>SUS301-1/2H 0.12*21</t>
  </si>
  <si>
    <t>ZVS-19020049</t>
  </si>
  <si>
    <t>ZVS-19020050</t>
  </si>
  <si>
    <t>ZVS-19020051</t>
  </si>
  <si>
    <t>ZVS-19020052</t>
  </si>
  <si>
    <t>ZVS-19020053</t>
  </si>
  <si>
    <t>ZVS-19020054</t>
  </si>
  <si>
    <t>ZVS-19020055</t>
  </si>
  <si>
    <t>ZVS-19020056</t>
  </si>
  <si>
    <t>VCXS</t>
  </si>
  <si>
    <t>ZVS-19020057</t>
  </si>
  <si>
    <t>ZVS-19020058</t>
  </si>
  <si>
    <t>ZVS-19020059</t>
  </si>
  <si>
    <t>ZVS-19020003</t>
  </si>
  <si>
    <t>050-C159900121-504</t>
  </si>
  <si>
    <t>MICRO SIM CARD 8P PUSH-PULL H=1.50MM</t>
  </si>
  <si>
    <t>095-0504-010</t>
  </si>
  <si>
    <t>C5210R-SH 0.10*23mm</t>
  </si>
  <si>
    <t>ZVS-19020004</t>
  </si>
  <si>
    <t>025-C159900621-347</t>
  </si>
  <si>
    <t>MICRO SIM CARD 8P PUSH PULL H=1.50MM</t>
  </si>
  <si>
    <t>095-0347-011</t>
  </si>
  <si>
    <t>SUS301-1/2H  0.15*27.5 MM</t>
  </si>
  <si>
    <t>ZVS-19020005</t>
  </si>
  <si>
    <t>ZVS-19020006</t>
  </si>
  <si>
    <t>095-0465-010</t>
  </si>
  <si>
    <t>C5210R-SH 0.1*20 (进口料)</t>
  </si>
  <si>
    <t>ZVS-19020007</t>
  </si>
  <si>
    <t>ZVS-19020008</t>
  </si>
  <si>
    <t>ZVS-19020009</t>
  </si>
  <si>
    <t>ZVS-19020010</t>
  </si>
  <si>
    <t>ZVS-19020011</t>
  </si>
  <si>
    <t>ZVS-19020012</t>
  </si>
  <si>
    <t>ZVS-19020013</t>
  </si>
  <si>
    <t>ZVS-19020014</t>
  </si>
  <si>
    <t>ZVS-19020015</t>
  </si>
  <si>
    <t>ZVS-19020016</t>
  </si>
  <si>
    <t>050-2009-217</t>
  </si>
  <si>
    <t>5 PIN MICRO USB SINKING MOUNT</t>
  </si>
  <si>
    <t>ZVS-19020017</t>
  </si>
  <si>
    <t>025-0009-210</t>
  </si>
  <si>
    <t>095-0191-011</t>
  </si>
  <si>
    <t>SUS301-1/2H 0.25*24</t>
  </si>
  <si>
    <t>ZVS-19020018</t>
  </si>
  <si>
    <t>ZVS-19020019</t>
  </si>
  <si>
    <t>ZVS-19020020</t>
  </si>
  <si>
    <t>ZVS-19020021</t>
  </si>
  <si>
    <t>ZVS-19020022</t>
  </si>
  <si>
    <t>ZVS-19020023</t>
  </si>
  <si>
    <t>ZVS-19020024</t>
  </si>
  <si>
    <t>ZVS-19020025</t>
  </si>
  <si>
    <t>ZVS-19020026</t>
  </si>
  <si>
    <t>ZVS-19020027</t>
  </si>
  <si>
    <t>ZVS-19020001</t>
  </si>
  <si>
    <t>ZVS-19020002</t>
  </si>
  <si>
    <t>ZVS-19020028</t>
  </si>
  <si>
    <t>ZVS-19020060</t>
  </si>
  <si>
    <t>ZVS-19020061</t>
  </si>
  <si>
    <t>ZVY-19020003</t>
  </si>
  <si>
    <t>NO PLATING,SUS301-3/4H,P=5.50,1*2,RoHS</t>
  </si>
  <si>
    <t>ZVY-19020004</t>
  </si>
  <si>
    <t>ZVY-19020008</t>
  </si>
  <si>
    <t>ZVY-19020009</t>
  </si>
  <si>
    <t>ZVY-19020010</t>
  </si>
  <si>
    <t>ZVY-19020011</t>
  </si>
  <si>
    <t>NO PLATING,NKT322-ESH,P=3,1*1,RoHS</t>
  </si>
  <si>
    <t>ZVY-19020012</t>
  </si>
  <si>
    <t>095-6216015000-011</t>
  </si>
  <si>
    <t>SUS301-1/2H,T=0.15±0.01,W=16,RoHS</t>
  </si>
  <si>
    <t>ZVY-19020014</t>
  </si>
  <si>
    <t>ZVY-19020015</t>
  </si>
  <si>
    <t>ZVY-19020016</t>
  </si>
  <si>
    <t>ZVY-19020018</t>
  </si>
  <si>
    <t>ZVY-19020025</t>
  </si>
  <si>
    <t>NO PLATING,SUS301-1/2H,P=25.00,1*1,RoHS</t>
  </si>
  <si>
    <t>095-6216530000-011</t>
  </si>
  <si>
    <t>SUS301-1/2H不锈钢</t>
  </si>
  <si>
    <t>SUS301-1/2H,T=0.3±0.01,W=16.5,RoHS</t>
  </si>
  <si>
    <t>ZVY-19020026</t>
  </si>
  <si>
    <t>050-U380000811-0542</t>
  </si>
  <si>
    <t>素材上端子</t>
  </si>
  <si>
    <t>NO PLATING,C18400-H,P=12.00,1*1,TOP CONTACT,RoHS</t>
  </si>
  <si>
    <t>095-8120015000-031</t>
  </si>
  <si>
    <t>C18400-H铜铬合金</t>
  </si>
  <si>
    <t>C18400-H,T=0.15±0.01,W=20.0,RoHS</t>
  </si>
  <si>
    <t>ZVY-19020027</t>
  </si>
  <si>
    <t>050-U380000811-0543</t>
  </si>
  <si>
    <t>素材下端子</t>
  </si>
  <si>
    <t>NO PLATING,C18400-H,P=12.00,1*1,LOWER CONTACT,RoHS</t>
  </si>
  <si>
    <t>ZVY-19020028</t>
  </si>
  <si>
    <t>025-U380000651-0379</t>
  </si>
  <si>
    <t>素材中钢片</t>
  </si>
  <si>
    <t>NO PLATING,SUS301-EH,P=12.00,1*1,SHIELD PLATE,RoHS</t>
  </si>
  <si>
    <t>095-6519015000-026</t>
  </si>
  <si>
    <t>SUS301-EH不锈钢带</t>
  </si>
  <si>
    <t>SUS301-EH,,T=0.15±0.01,W=19.0,RoHS</t>
  </si>
  <si>
    <t>ZVY-19020031</t>
  </si>
  <si>
    <t>ZVY-19020033</t>
  </si>
  <si>
    <t>ZVY-19020034</t>
  </si>
  <si>
    <t>ZVY-19020041</t>
  </si>
  <si>
    <t>ZVY-19020042</t>
  </si>
  <si>
    <t>ZVY-19020044</t>
  </si>
  <si>
    <t>ZVY-19020048</t>
  </si>
  <si>
    <t>NO PLATING,C5210R-SH,P=12.50,1*1,RoHS</t>
  </si>
  <si>
    <t>095-0261-010</t>
  </si>
  <si>
    <t>C5210R-SH,T=0.12±0.01,W=12.0,RoHS</t>
  </si>
  <si>
    <t>ZVY-19020049</t>
  </si>
  <si>
    <t>NO PLATING,C5240HQ-SH,P=22.00,1*1,RoHS</t>
  </si>
  <si>
    <t>095-1336008000-016</t>
  </si>
  <si>
    <t>C5240HQ-SH,T=0.08±0.005,W=36.0,RoHS</t>
  </si>
  <si>
    <t>ZVY-19020051</t>
  </si>
  <si>
    <t>ZVY-19020052</t>
  </si>
  <si>
    <t>ZVY-19020054</t>
  </si>
  <si>
    <t>025-U380097621-0378</t>
  </si>
  <si>
    <t>电镀铁壳</t>
  </si>
  <si>
    <t>SOLDREABLE NI 50-100U" UNDER OVERALL,RoHS</t>
  </si>
  <si>
    <t>ZVY-19020055</t>
  </si>
  <si>
    <t>素材上铁壳</t>
  </si>
  <si>
    <t>NO PLATING,SUS301-1/2H,P=7.00,1*1,RoHS</t>
  </si>
  <si>
    <t>ZVY-19020056</t>
  </si>
  <si>
    <t>ZVY-19020057</t>
  </si>
  <si>
    <t>ZVY-19030087</t>
  </si>
  <si>
    <t>NO PLATING,SUS301-3/4H,P=12.0,1*1,RoHS</t>
  </si>
  <si>
    <t>095-6310020000-007</t>
  </si>
  <si>
    <t>SUS301-3/4H,T=0.20±0.01,W=10.0,RoHS</t>
  </si>
  <si>
    <t>ZVY-19030089</t>
  </si>
  <si>
    <t>ZVY-19030094</t>
  </si>
  <si>
    <t>ZVY-19030102</t>
  </si>
  <si>
    <t>ZVY-19030103</t>
  </si>
  <si>
    <t>025-C130000631-0392</t>
  </si>
  <si>
    <t>ZVY-19030019</t>
  </si>
  <si>
    <t>中钢片</t>
  </si>
  <si>
    <t>NO PLATING,SUS301-3/4H,P=20.0mm,1*1，RoHS</t>
  </si>
  <si>
    <t>095-6350040000-007</t>
  </si>
  <si>
    <t>SUS301-3/4H, 0.40*50.0mm</t>
  </si>
  <si>
    <t>ZVY-19030023</t>
  </si>
  <si>
    <t>NO PLATING,C2680R-H,P=12.5,1*1,RoHS</t>
  </si>
  <si>
    <t>ZVY-19030024</t>
  </si>
  <si>
    <t>ZVY-19030027</t>
  </si>
  <si>
    <t>ZVY-19030028</t>
  </si>
  <si>
    <t>ZVY-19030029</t>
  </si>
  <si>
    <t>ZVY-19030033</t>
  </si>
  <si>
    <t>ZVY-19030034</t>
  </si>
  <si>
    <t>ZVY-19030035</t>
  </si>
  <si>
    <t>ZVY-19030011</t>
  </si>
  <si>
    <t>ZVY-19030013</t>
  </si>
  <si>
    <t>NO PLATING,SUS301-H,P=22.00,1*1,RoHS</t>
  </si>
  <si>
    <t>095-6437015000-027</t>
  </si>
  <si>
    <t>SUS301-H,T=0.15±0.01,W=37,表面光滑度Ra=0.25，RoHS</t>
  </si>
  <si>
    <t>ZVY-19030036</t>
  </si>
  <si>
    <t>ZVY-19030037</t>
  </si>
  <si>
    <t>ZVY-19030038</t>
  </si>
  <si>
    <t>ZVY-19030039</t>
  </si>
  <si>
    <t>ZVY-19030040</t>
  </si>
  <si>
    <t>ZVY-19030041</t>
  </si>
  <si>
    <t>ZVY-19030043</t>
  </si>
  <si>
    <t>ZVY-19030047</t>
  </si>
  <si>
    <t>ZVY-19030048</t>
  </si>
  <si>
    <t>ZVY-19030049</t>
  </si>
  <si>
    <t>ZVY-19030050</t>
  </si>
  <si>
    <t>ZVY-19030051</t>
  </si>
  <si>
    <t>ZVY-19030071</t>
  </si>
  <si>
    <t>ZVY-19030076</t>
  </si>
  <si>
    <t>095-6414010000-027</t>
  </si>
  <si>
    <t>SUS301-H,W=14.00mm,T=0.10mm,P=4.00mm</t>
  </si>
  <si>
    <t>ZVY-19030084</t>
  </si>
  <si>
    <t>ZVS-19030002</t>
  </si>
  <si>
    <t>ZVS-19030003</t>
  </si>
  <si>
    <t>ZVS-19030004</t>
  </si>
  <si>
    <t>ZVS-19030005</t>
  </si>
  <si>
    <t>ZVS-19030006</t>
  </si>
  <si>
    <t>ZVS-19030007</t>
  </si>
  <si>
    <t>ZVS-19030008</t>
  </si>
  <si>
    <t>ZVS-19030009</t>
  </si>
  <si>
    <t>ZVS-19030010</t>
  </si>
  <si>
    <t>ZVS-19030011</t>
  </si>
  <si>
    <t>ZVS-19030012</t>
  </si>
  <si>
    <t>ZVS-19030013</t>
  </si>
  <si>
    <t>ZVS-19030014</t>
  </si>
  <si>
    <t>ZVS-19030015</t>
  </si>
  <si>
    <t>NO PLATING,C5240HQ-SH,P=10.0mm,1*1,RoHS</t>
  </si>
  <si>
    <t>095-1318506000-016</t>
  </si>
  <si>
    <t>C5240HQ-SH,T=0.06±0.005mm,W=18.50mm,RoHS，鑫古河</t>
  </si>
  <si>
    <t>ZVS-19030016</t>
  </si>
  <si>
    <t>ZVS-19030001</t>
  </si>
  <si>
    <t>ZVS-19030017</t>
  </si>
  <si>
    <t>1.5H PUSH_PULL SIMBLOCK WITH COVER AND STOP</t>
  </si>
  <si>
    <t>ZVS-19030018</t>
  </si>
  <si>
    <t>ZVS-19030019</t>
  </si>
  <si>
    <t>ZVS-19030020</t>
  </si>
  <si>
    <t>ZVS-19030021</t>
  </si>
  <si>
    <t>ZVS-19030022</t>
  </si>
  <si>
    <t>ZVS-19030023</t>
  </si>
  <si>
    <t>ZVS-19030024</t>
  </si>
  <si>
    <t>ZVS-19030025</t>
  </si>
  <si>
    <t>ZVS-19030026</t>
  </si>
  <si>
    <t>ZVS-19030027</t>
  </si>
  <si>
    <t>ZVS-19030028</t>
  </si>
  <si>
    <t>ZVS-19030029</t>
  </si>
  <si>
    <t>ZVS-19030031</t>
  </si>
  <si>
    <t>ZVS-19030033</t>
  </si>
  <si>
    <t>ZVS-19030034</t>
  </si>
  <si>
    <t>ZVS-19030035</t>
  </si>
  <si>
    <t>ZVS-19030037</t>
  </si>
  <si>
    <t>ZVS-19030038</t>
  </si>
  <si>
    <t>ZVS-19030039</t>
  </si>
  <si>
    <t>050-0009-459</t>
  </si>
  <si>
    <t>CONTACT ;1.35H PIN PUSH TRAY NANO SIM&amp;USD OR DUAL NANO SIM C</t>
  </si>
  <si>
    <t>095-0459-012</t>
  </si>
  <si>
    <t>C1720R-XHMB 0.08*18</t>
  </si>
  <si>
    <t>ZVS-19030040</t>
  </si>
  <si>
    <t>ZVS-19030041</t>
  </si>
  <si>
    <t>ZVS-19030044</t>
  </si>
  <si>
    <t>ZVS-19030045</t>
  </si>
  <si>
    <t>ZVS-19030046</t>
  </si>
  <si>
    <t>ZVS-19030047</t>
  </si>
  <si>
    <t>ZVS-19030048</t>
  </si>
  <si>
    <t>FOR 4PIN BATTERY 5.4H 3.1MM PITCH VERTICAL TYPE CONN.</t>
  </si>
  <si>
    <t>095-0052-012</t>
  </si>
  <si>
    <t>C1720R-XHMB 0.15*25</t>
  </si>
  <si>
    <t>ZVS-19030049</t>
  </si>
  <si>
    <t>UNPLATED PAD</t>
  </si>
  <si>
    <t>095-0068-005</t>
  </si>
  <si>
    <t>C2680R-H 0.20*10</t>
  </si>
  <si>
    <t>ZVS-19030050</t>
  </si>
  <si>
    <t>095-0038-005</t>
  </si>
  <si>
    <t>C2680R-H 0.15*20</t>
  </si>
  <si>
    <t>ZVS-19030051</t>
  </si>
  <si>
    <t>095-0255-002</t>
  </si>
  <si>
    <t>SUS304 1/2H 0.30*28</t>
  </si>
  <si>
    <t>ZVS-19030052</t>
  </si>
  <si>
    <t>025-00W9-256</t>
  </si>
  <si>
    <t>SHELL AFTER LASER WELDING</t>
  </si>
  <si>
    <t>MICRO USB 5 PIN SUBTYPE</t>
  </si>
  <si>
    <t>ZVS-19030053</t>
  </si>
  <si>
    <t>ZVS-19030054</t>
  </si>
  <si>
    <t>ZVS-19030055</t>
  </si>
  <si>
    <t>ZVS-19030056</t>
  </si>
  <si>
    <t>095-6413005000-027</t>
  </si>
  <si>
    <t>SUS301-H,W=13.00mm,T=0.05mm</t>
  </si>
  <si>
    <t>ZVS-19030057</t>
  </si>
  <si>
    <t>ZVS-19030058</t>
  </si>
  <si>
    <t>ZVS-19030059</t>
  </si>
  <si>
    <t>ZVS-19030060</t>
  </si>
  <si>
    <t>ZVS-19030062</t>
  </si>
  <si>
    <t>ZVS-19030063</t>
  </si>
  <si>
    <t>ZVS-19030064</t>
  </si>
  <si>
    <t>ZVS-19030065</t>
  </si>
  <si>
    <t>050-U009500211-515</t>
  </si>
  <si>
    <t>ZVS-19030066</t>
  </si>
  <si>
    <t>ZVS-19030067</t>
  </si>
  <si>
    <t>ZVS-19030068</t>
  </si>
  <si>
    <t>ZVS-19030069</t>
  </si>
  <si>
    <t>ZVS-19030070</t>
  </si>
  <si>
    <t>ZVS-19030071</t>
  </si>
  <si>
    <t>ZVS-19030072</t>
  </si>
  <si>
    <t>ZVS-19030074</t>
  </si>
  <si>
    <t>ZVS-19030075</t>
  </si>
  <si>
    <t>ZVS-19030076</t>
  </si>
  <si>
    <t>ZVS-19030077</t>
  </si>
  <si>
    <t>ZVS-19030078</t>
  </si>
  <si>
    <t>ZVS-19030079</t>
  </si>
  <si>
    <t>ZVS-19030080</t>
  </si>
  <si>
    <t>ZVS-19030081</t>
  </si>
  <si>
    <t>025-0009-348</t>
  </si>
  <si>
    <t>NO PLATING,SUS301-1/2H,P=9.0,1*1,SHELL,RoHS</t>
  </si>
  <si>
    <t>ZVS-19030082</t>
  </si>
  <si>
    <t>ZVS-19030083</t>
  </si>
  <si>
    <t>ZVS-19030086</t>
  </si>
  <si>
    <t>ZVS-19030087</t>
  </si>
  <si>
    <t>050-C130000411-508</t>
  </si>
  <si>
    <t>NO PLATING,C7025-TM03,P=4.0mm,1*1，RoHS</t>
  </si>
  <si>
    <t>095-4118512000-023</t>
  </si>
  <si>
    <t>合金铜</t>
  </si>
  <si>
    <t>C7025-TM03,T=0.12±0.01mm,W=18.5mm,RoHS,供应商：BOWEI</t>
  </si>
  <si>
    <t>ZVS-19030088</t>
  </si>
  <si>
    <t>ZVS-19030089</t>
  </si>
  <si>
    <t>ZVS-19030090</t>
  </si>
  <si>
    <t>ZVS-19030091</t>
  </si>
  <si>
    <t>ZVS-19030092</t>
  </si>
  <si>
    <t>ZVS-19030093</t>
  </si>
  <si>
    <t>ZVS-19030094</t>
  </si>
  <si>
    <t>ZVS-19030095</t>
  </si>
  <si>
    <t>ZVS-19030097</t>
  </si>
  <si>
    <t>095-0293-011</t>
  </si>
  <si>
    <t>SUS301-1/2H 0.30*28</t>
  </si>
  <si>
    <t>ZVS-19030098</t>
  </si>
  <si>
    <t>ZVS-19030099</t>
  </si>
  <si>
    <t>ZVS-19030100</t>
  </si>
  <si>
    <t>ZVY-19040002</t>
  </si>
  <si>
    <t>冲压开发部</t>
  </si>
  <si>
    <t>ZVY-19040005</t>
  </si>
  <si>
    <t>030-J240507291-0277</t>
  </si>
  <si>
    <t>塑胶零件</t>
  </si>
  <si>
    <t>2.40H,5PIN,PA10T,35%GF,BLACK,HSF</t>
  </si>
  <si>
    <t>025-J220007621-374</t>
  </si>
  <si>
    <t>电镀SHELL</t>
  </si>
  <si>
    <t>CLEANING OVERALL,RoHS</t>
  </si>
  <si>
    <t>090-2910350000-007</t>
  </si>
  <si>
    <t>塑胶原料</t>
  </si>
  <si>
    <t>PA10T,35%GF,BLACK,UL94V-0,HSF</t>
  </si>
  <si>
    <t>ZVY-19040010</t>
  </si>
  <si>
    <t>050-S120000641-0572</t>
  </si>
  <si>
    <t>095-6413006000-027</t>
  </si>
  <si>
    <t>SUS301-H,W=13.0mm,T=0.06±0.005mm,RoHS</t>
  </si>
  <si>
    <t>ZVY-19040011</t>
  </si>
  <si>
    <t>ZVY-19040014</t>
  </si>
  <si>
    <t>050-J100000141-0565</t>
  </si>
  <si>
    <t>095-0020-006</t>
  </si>
  <si>
    <t>C5210R-H 0.20*18</t>
  </si>
  <si>
    <t>ZVY-19040015</t>
  </si>
  <si>
    <t>050-J100000141-0564</t>
  </si>
  <si>
    <t>095-1414015000-006</t>
  </si>
  <si>
    <t>C5210R-H,T=0.15±0.01,W=14,RoHS</t>
  </si>
  <si>
    <t>ZVY-19040016</t>
  </si>
  <si>
    <t>050-J100000141-0568</t>
  </si>
  <si>
    <t>NO PLATING,C5210R-H,P=7,1*1,RoHS</t>
  </si>
  <si>
    <t>095-0152-006</t>
  </si>
  <si>
    <t>C5210R-H 0.20*13.0</t>
  </si>
  <si>
    <t>ZVY-19040018</t>
  </si>
  <si>
    <t>050-J100000141-0570</t>
  </si>
  <si>
    <t>NO PLATING,C5210R-H,P=15,1*1,RoHS</t>
  </si>
  <si>
    <t>095-1413520000-006</t>
  </si>
  <si>
    <t>C5210R-H,T=0.20±0.01,W=13.5,RoHS</t>
  </si>
  <si>
    <t>ZVY-19040019</t>
  </si>
  <si>
    <t>050-J100000621-0571</t>
  </si>
  <si>
    <t>素材端子7</t>
  </si>
  <si>
    <t>095-6215020000-011</t>
  </si>
  <si>
    <t>SUS301-1/2H, T=0.20±0.01mm,W=15mm.,RoHS</t>
  </si>
  <si>
    <t>ZVY-19040020</t>
  </si>
  <si>
    <t>050-J100000631-0566</t>
  </si>
  <si>
    <t>NO PLATING,SUS301-3/4H,P=7.5,1*1,RoHS</t>
  </si>
  <si>
    <t>095-6320020000-007</t>
  </si>
  <si>
    <t>SUS301-3/4H,T=0.20±0.01,W=20,RoHS</t>
  </si>
  <si>
    <t>ZVY-19040021</t>
  </si>
  <si>
    <t>095-6412008000-027</t>
  </si>
  <si>
    <t>SUS301-H,W=12.0mm,T=0.08±0.005mm,RoHS</t>
  </si>
  <si>
    <t>ZVS-19040001</t>
  </si>
  <si>
    <t>ZVS-19040002</t>
  </si>
  <si>
    <t>ZVS-19040003</t>
  </si>
  <si>
    <t>ZVS-19040005</t>
  </si>
  <si>
    <t>ZVS-19040006</t>
  </si>
  <si>
    <t>ZVS-19040007</t>
  </si>
  <si>
    <t>ZVS-19040008</t>
  </si>
  <si>
    <t>ZVS-19040009</t>
  </si>
  <si>
    <t>ZVS-19040011</t>
  </si>
  <si>
    <t>ZVS-19040012</t>
  </si>
  <si>
    <t>ZVS-19040014</t>
  </si>
  <si>
    <t>ZVS-19040015</t>
  </si>
  <si>
    <t>ZVS-19040018</t>
  </si>
  <si>
    <t>MICRO USB 5 PIN SINKING MOUNT TYPE</t>
  </si>
  <si>
    <t>ZVS-19040019</t>
  </si>
  <si>
    <t>ZVS-19040021</t>
  </si>
  <si>
    <t>ZVS-19040023</t>
  </si>
  <si>
    <t>ZVS-19040024</t>
  </si>
  <si>
    <t>ZVS-19040025</t>
  </si>
  <si>
    <t>ZVS-19040026</t>
  </si>
  <si>
    <t>ZVS-19040027</t>
  </si>
  <si>
    <t>ZVS-19040028</t>
  </si>
  <si>
    <t>ZVS-19040031</t>
  </si>
  <si>
    <t>ZVS-19040032</t>
  </si>
  <si>
    <t>ZVS-19040033</t>
  </si>
  <si>
    <t>ZVS-19040034</t>
  </si>
  <si>
    <t>050-J240000146-530</t>
  </si>
  <si>
    <t>ZVS-19040035</t>
  </si>
  <si>
    <t>050-J340000141-0555</t>
  </si>
  <si>
    <t>ZVS-19040036</t>
  </si>
  <si>
    <t>050-J340000141-0556</t>
  </si>
  <si>
    <t>ZVS-19040037</t>
  </si>
  <si>
    <t>050-J340000141-0557</t>
  </si>
  <si>
    <t>ZVS-19040038</t>
  </si>
  <si>
    <t>ZVS-19040039</t>
  </si>
  <si>
    <t>050-J340000141-0554</t>
  </si>
  <si>
    <t>NO PLATING,C5210R-H,P=6,1*1,RoHS</t>
  </si>
  <si>
    <t>095-1416515000-006</t>
  </si>
  <si>
    <t>C5210R-H,T=0.15±0.01,W=16.5,RoHS</t>
  </si>
  <si>
    <t>ZVS-19040040</t>
  </si>
  <si>
    <t>ZVS-19040041</t>
  </si>
  <si>
    <t>ZVS-19040042</t>
  </si>
  <si>
    <t>ZVS-19040043</t>
  </si>
  <si>
    <t>ZVS-19040044</t>
  </si>
  <si>
    <t>ZVS-19040045</t>
  </si>
  <si>
    <t>NO PLATING,SUS301-3/4H,P=5.00,1*1,RoHS</t>
  </si>
  <si>
    <t>095-6338050000-007</t>
  </si>
  <si>
    <t>SUS301-3/4H,T=0.50±0.01,W=38,RoHS</t>
  </si>
  <si>
    <t>ZVS-19040046</t>
  </si>
  <si>
    <t>ZVS-19040047</t>
  </si>
  <si>
    <t>ZVS-19040048</t>
  </si>
  <si>
    <t>ZVS-19040049</t>
  </si>
  <si>
    <t>ZVS-19040050</t>
  </si>
  <si>
    <t>ZVS-19040051</t>
  </si>
  <si>
    <t>ZVS-19040052</t>
  </si>
  <si>
    <t>ZVS-19040053</t>
  </si>
  <si>
    <t>ZVS-19040055</t>
  </si>
  <si>
    <t>ZVS-19040056</t>
  </si>
  <si>
    <t>ZVS-19040057</t>
  </si>
  <si>
    <t>ZVS-19040058</t>
  </si>
  <si>
    <t>ZVS-19040060</t>
  </si>
  <si>
    <t>ZVS-19040061</t>
  </si>
  <si>
    <t>ZVS-19040062</t>
  </si>
  <si>
    <t>ZVS-19040063</t>
  </si>
  <si>
    <t>ZVS-19040065</t>
  </si>
  <si>
    <t>ZVS-19040066</t>
  </si>
  <si>
    <t>ZVS-19040067</t>
  </si>
  <si>
    <t>ZVS-19040068</t>
  </si>
  <si>
    <t>ZVS-19040069</t>
  </si>
  <si>
    <t>ZVS-19040070</t>
  </si>
  <si>
    <t>ZVS-19040071</t>
  </si>
  <si>
    <t>ZVS-19040072</t>
  </si>
  <si>
    <t>ZVS-19040073</t>
  </si>
  <si>
    <t>050-J240000143-0546</t>
  </si>
  <si>
    <t>ZVS-19040074</t>
  </si>
  <si>
    <t>ZVS-19040075</t>
  </si>
  <si>
    <t>ZVS-19040076</t>
  </si>
  <si>
    <t>ZVS-19040077</t>
  </si>
  <si>
    <t>050-U190000811-518</t>
  </si>
  <si>
    <t>NO PLATING,C18400-H,P=10.00,1*1,RoHS</t>
  </si>
  <si>
    <t>095-8116015000-031</t>
  </si>
  <si>
    <t>铬锆铜带</t>
  </si>
  <si>
    <t>C18400-H,T=0.15±0.01,W=16.0,RoHS</t>
  </si>
  <si>
    <t>ZVS-19040078</t>
  </si>
  <si>
    <t>050-U190000812-518</t>
  </si>
  <si>
    <t>ZVS-19040079</t>
  </si>
  <si>
    <t>025-U190000651-349</t>
  </si>
  <si>
    <t>素材中铁片</t>
  </si>
  <si>
    <t>NO PLATING,SUS301-EH,P=10.00,1*1,RoHS</t>
  </si>
  <si>
    <t>095-6511015000-026</t>
  </si>
  <si>
    <t>SUS301-EH,T=0.15±0.01,W=11.0,RoHS</t>
  </si>
  <si>
    <t>ZVS-19040080</t>
  </si>
  <si>
    <t>ZVS-19040081</t>
  </si>
  <si>
    <t>ZVS-19040082</t>
  </si>
  <si>
    <t>ZVS-19040083</t>
  </si>
  <si>
    <t>ZVS-19040084</t>
  </si>
  <si>
    <t>ZVS-19040085</t>
  </si>
  <si>
    <t>ZVS-19040086</t>
  </si>
  <si>
    <t>CONTACT 2 FOR DIA 3.5MM AUDIO JACK SUBSIDE TYPE</t>
  </si>
  <si>
    <t>095-0013-006</t>
  </si>
  <si>
    <t>C5210R-H 0.20*22</t>
  </si>
  <si>
    <t>ZVS-19040087</t>
  </si>
  <si>
    <t>CONTACT 3 FOR DIA 3.5MM AUDIO JACK SUBSIDE TYPE</t>
  </si>
  <si>
    <t>ZVS-19040088</t>
  </si>
  <si>
    <t>CONTACT 1 FOR DIA 3.5MM AUDIO JACK SUBSIDE TYPE</t>
  </si>
  <si>
    <t>ZVS-19040089</t>
  </si>
  <si>
    <t>ZVS-19040090</t>
  </si>
  <si>
    <t>ZVS-19040093</t>
  </si>
  <si>
    <t>ZVS-19040094</t>
  </si>
  <si>
    <t>ZVS-19040095</t>
  </si>
  <si>
    <t>ZVS-19040096</t>
  </si>
  <si>
    <t>ZVS-19040097</t>
  </si>
  <si>
    <t>ZVS-19040098</t>
  </si>
  <si>
    <t>ZVS-19040099</t>
  </si>
  <si>
    <t>ZVS-19040100</t>
  </si>
  <si>
    <t>ZVS-19040101</t>
  </si>
  <si>
    <t>ZVS-19040102</t>
  </si>
  <si>
    <t>ZVS-19040103</t>
  </si>
  <si>
    <t>ZVS-19040104</t>
  </si>
  <si>
    <t>ZVS-19040105</t>
  </si>
  <si>
    <t>ZVS-19040106</t>
  </si>
  <si>
    <t>ZVS-19040107</t>
  </si>
  <si>
    <t>ZVS-19040108</t>
  </si>
  <si>
    <t>ZVS-19040109</t>
  </si>
  <si>
    <t>ZVS-19040110</t>
  </si>
  <si>
    <t>ZVS-19040111</t>
  </si>
  <si>
    <t>ZVS-19040112</t>
  </si>
  <si>
    <t>ZVS-19040113</t>
  </si>
  <si>
    <t>ZVS-19040114</t>
  </si>
  <si>
    <t>ZVS-19040116</t>
  </si>
  <si>
    <t>ZVS-19040117</t>
  </si>
  <si>
    <t>ZVS-19040118</t>
  </si>
  <si>
    <t>ZVS-19040119</t>
  </si>
  <si>
    <t>ZVS-19040120</t>
  </si>
  <si>
    <t>ZVS-19040121</t>
  </si>
  <si>
    <t>ZVS-19040122</t>
  </si>
  <si>
    <t>ZVS-19040123</t>
  </si>
  <si>
    <t>ZVS-19040124</t>
  </si>
  <si>
    <t>ZVS-19040125</t>
  </si>
  <si>
    <t>ZVS-19040126</t>
  </si>
  <si>
    <t>ZVS-19040127</t>
  </si>
  <si>
    <t>ZVS-19040128</t>
  </si>
  <si>
    <t>ZVS-19040129</t>
  </si>
  <si>
    <t>ZVS-19040130</t>
  </si>
  <si>
    <t>ZVS-19040131</t>
  </si>
  <si>
    <t>开立</t>
  </si>
  <si>
    <t>ZVS-19040132</t>
  </si>
  <si>
    <t>ZVS-19040133</t>
  </si>
  <si>
    <t>ZVS-19040134</t>
  </si>
  <si>
    <t>ZVS-19040135</t>
  </si>
  <si>
    <t>ZVS-19040136</t>
  </si>
  <si>
    <t>ZVS-19040137</t>
  </si>
  <si>
    <t>ZVS-19040138</t>
  </si>
  <si>
    <t>ZVS-19040139</t>
  </si>
  <si>
    <t>025-U0995W1621-364</t>
  </si>
  <si>
    <t>LASER WELDING,SUS301-1/2H,P=10.0,1*1,SHELL,RoHS</t>
  </si>
  <si>
    <t>ZVS-19040142</t>
  </si>
  <si>
    <t>025-0009-341</t>
  </si>
  <si>
    <t>095-0330-007</t>
  </si>
  <si>
    <t>SUS301-3/4H  ， 0.15*40</t>
  </si>
  <si>
    <t>ZVS-19040143</t>
  </si>
  <si>
    <t>ZVS-19040145</t>
  </si>
  <si>
    <t>ZVS-19040146</t>
  </si>
  <si>
    <t>ZVS-19040147</t>
  </si>
  <si>
    <t>ZVS-19040150</t>
  </si>
  <si>
    <t>ZVS-19040151</t>
  </si>
  <si>
    <t>4PIN 3.0MM PITCH 1.8H SMT TYPE BATTERY CONN.</t>
  </si>
  <si>
    <t>095-0443-012</t>
  </si>
  <si>
    <t>C17200 XHMB 0.10*24</t>
  </si>
  <si>
    <t>ZVS-19040152</t>
  </si>
  <si>
    <t>ZVS-19040153</t>
  </si>
  <si>
    <t>ZVS-19040155</t>
  </si>
  <si>
    <t>ZVS-19040156</t>
  </si>
  <si>
    <t>ZVS-19040157</t>
  </si>
  <si>
    <t>ZVS-19040158</t>
  </si>
  <si>
    <t>ZVS-19040159</t>
  </si>
  <si>
    <t>ZVS-19040160</t>
  </si>
  <si>
    <t>ZVS-19040162</t>
  </si>
  <si>
    <t>ZVS-19040163</t>
  </si>
  <si>
    <t>ZVS-19040164</t>
  </si>
  <si>
    <t>ZVS-19040165</t>
  </si>
  <si>
    <t>ZVS-19040166</t>
  </si>
  <si>
    <t>ZVS-19040167</t>
  </si>
  <si>
    <t>025-U1795W1621-342</t>
  </si>
  <si>
    <t>LASER WELDING,SUS301-1/2H,P=10.0,1*2,SHELL,RoHS</t>
  </si>
  <si>
    <t>ZVS-19040169</t>
  </si>
  <si>
    <t>ZVS-19040170</t>
  </si>
  <si>
    <t>ZVS-19040171</t>
  </si>
  <si>
    <t>ZVS-19040172</t>
  </si>
  <si>
    <t>ZVS-19040173</t>
  </si>
  <si>
    <t>ZVS-19040174</t>
  </si>
  <si>
    <t>ZVS-19040175</t>
  </si>
  <si>
    <t>ZVS-19040176</t>
  </si>
  <si>
    <t>050-1009-431</t>
  </si>
  <si>
    <t>CONTACT 1 FOR DIA 3.5MM SXM AUDIO JACK CONN.(SUBSIDE  TYPE)</t>
  </si>
  <si>
    <t>ZVS-19040177</t>
  </si>
  <si>
    <t>CONTACT 2 FOR DIA 3.5MM SXM AUDIO JACK CONN.(SUBSIDE  TYPE)</t>
  </si>
  <si>
    <t>095-0006-006</t>
  </si>
  <si>
    <t>C5210R-H 0.15*17</t>
  </si>
  <si>
    <t>ZVS-19040178</t>
  </si>
  <si>
    <t>CONTACT 3 FOR DIA 3.5MM SXM AUDIO JACK CONN.(SUBSIDE  TYPE)</t>
  </si>
  <si>
    <t>ZVS-19040179</t>
  </si>
  <si>
    <t>ZVS-19040180</t>
  </si>
  <si>
    <t>050-C151100121-509</t>
  </si>
  <si>
    <t>ZVS-19040181</t>
  </si>
  <si>
    <t>ZVS-19040182</t>
  </si>
  <si>
    <t>ZVS-19040183</t>
  </si>
  <si>
    <t>ZVS-19040184</t>
  </si>
  <si>
    <t>ZVS-19040185</t>
  </si>
  <si>
    <t>ZVS-19040186</t>
  </si>
  <si>
    <t>ZVS-19040187</t>
  </si>
  <si>
    <t>ZVS-19040188</t>
  </si>
  <si>
    <t>ZVS-19040189</t>
  </si>
  <si>
    <t>ZVS-19040190</t>
  </si>
  <si>
    <t>050-S230000641-524</t>
  </si>
  <si>
    <t>ZVS-19040191</t>
  </si>
  <si>
    <t>ZVS-19040192</t>
  </si>
  <si>
    <t>ZVS-19040193</t>
  </si>
  <si>
    <t>ZVS-19040194</t>
  </si>
  <si>
    <t>025-C151100621-361</t>
  </si>
  <si>
    <t>095-6225015000-011</t>
  </si>
  <si>
    <t>SUS301-1/2H,T=0.15±0.01,W=25,RoHS</t>
  </si>
  <si>
    <t>ZVS-19040195</t>
  </si>
  <si>
    <t>ZVS-19040196</t>
  </si>
  <si>
    <t>ZVS-19040197</t>
  </si>
  <si>
    <t>ZVS-19040198</t>
  </si>
  <si>
    <t>ZVS-19040199</t>
  </si>
  <si>
    <t>ZVS-19040200</t>
  </si>
  <si>
    <t>ZVS-19040201</t>
  </si>
  <si>
    <t>ZVS-19040202</t>
  </si>
  <si>
    <t>ZVS-19040203</t>
  </si>
  <si>
    <t>ZVS-19040204</t>
  </si>
  <si>
    <t>ZVS-19040205</t>
  </si>
  <si>
    <t>ZVS-19040206</t>
  </si>
  <si>
    <t>ZVY-19050001</t>
  </si>
  <si>
    <t>ZVY-19050002</t>
  </si>
  <si>
    <t>ZVY-19050011</t>
  </si>
  <si>
    <t>ZVY-19050012</t>
  </si>
  <si>
    <t>025-S230000911-161</t>
  </si>
  <si>
    <t>NO PLANTING ,SPCE (KS SCP-2),T=0.15±0.01，W=24.0，P=23.00mm</t>
  </si>
  <si>
    <t>095-9124015PC0-036</t>
  </si>
  <si>
    <t>不锈铁（拉伸）</t>
  </si>
  <si>
    <t>SPCE (KS SCP-2),T=0.15±0.01,W=24.0,RoHS</t>
  </si>
  <si>
    <t>ZVS-19050087</t>
  </si>
  <si>
    <t>ZVS-19050088</t>
  </si>
  <si>
    <t>ZVS-19050089</t>
  </si>
  <si>
    <t>ZVS-19050090</t>
  </si>
  <si>
    <t>ZVS-19050091</t>
  </si>
  <si>
    <t>ZVS-19050092</t>
  </si>
  <si>
    <t>ZVS-19050094</t>
  </si>
  <si>
    <t>ZVS-19050095</t>
  </si>
  <si>
    <t>ZVS-19050096</t>
  </si>
  <si>
    <t>ZVS-19050097</t>
  </si>
  <si>
    <t>ZVS-19050098</t>
  </si>
  <si>
    <t>ZVS-19050099</t>
  </si>
  <si>
    <t>ZVS-19050100</t>
  </si>
  <si>
    <t>ZVS-19050101</t>
  </si>
  <si>
    <t>ZVS-19050102</t>
  </si>
  <si>
    <t>ZVS-19050103</t>
  </si>
  <si>
    <t>ZVS-19050104</t>
  </si>
  <si>
    <t>ZVS-19050105</t>
  </si>
  <si>
    <t>ZVS-19050106</t>
  </si>
  <si>
    <t>ZVS-19050109</t>
  </si>
  <si>
    <t>ZVS-19050110</t>
  </si>
  <si>
    <t>ZVS-19050111</t>
  </si>
  <si>
    <t>ZVS-19050112</t>
  </si>
  <si>
    <t>ZVS-19050113</t>
  </si>
  <si>
    <t>ZVS-19050114</t>
  </si>
  <si>
    <t>ZVS-19050115</t>
  </si>
  <si>
    <t>ZVS-19050116</t>
  </si>
  <si>
    <t>ZVS-19050117</t>
  </si>
  <si>
    <t>ZVS-19050118</t>
  </si>
  <si>
    <t>ZVS-19050119</t>
  </si>
  <si>
    <t>ZVS-19050120</t>
  </si>
  <si>
    <t>ZVS-19050121</t>
  </si>
  <si>
    <t>025-00W9-325</t>
  </si>
  <si>
    <t>ZVS-19050122</t>
  </si>
  <si>
    <t>ZVS-19050123</t>
  </si>
  <si>
    <t>ZVS-19050124</t>
  </si>
  <si>
    <t>ZVS-19050125</t>
  </si>
  <si>
    <t>ZVS-19050126</t>
  </si>
  <si>
    <t>ZVS-19050127</t>
  </si>
  <si>
    <t>ZVS-19050128</t>
  </si>
  <si>
    <t>ZVS-19050130</t>
  </si>
  <si>
    <t>ZVS-19050131</t>
  </si>
  <si>
    <t>ZVS-19050132</t>
  </si>
  <si>
    <t>ZVS-19050133</t>
  </si>
  <si>
    <t>ZVS-19050134</t>
  </si>
  <si>
    <t>ZVS-19050135</t>
  </si>
  <si>
    <t>ZVS-19050136</t>
  </si>
  <si>
    <t>ZVS-19050137</t>
  </si>
  <si>
    <t>ZVS-19050139</t>
  </si>
  <si>
    <t>ZVS-19050140</t>
  </si>
  <si>
    <t>ZVS-19050141</t>
  </si>
  <si>
    <t>ZVS-19050142</t>
  </si>
  <si>
    <t>ZVS-19050143</t>
  </si>
  <si>
    <t>ZVS-19050144</t>
  </si>
  <si>
    <t>ZVS-19050145</t>
  </si>
  <si>
    <t>ZVS-19050001</t>
  </si>
  <si>
    <t>ZVS-19050002</t>
  </si>
  <si>
    <t>ZVS-19050003</t>
  </si>
  <si>
    <t>ZVS-19050004</t>
  </si>
  <si>
    <t>050-S120000641-0573</t>
  </si>
  <si>
    <t>SUS301-H,W=13.0mm,T=0.06±0.002mm,RoHS</t>
  </si>
  <si>
    <t>ZVS-19050005</t>
  </si>
  <si>
    <t>ZVS-19050006</t>
  </si>
  <si>
    <t>ZVS-19050007</t>
  </si>
  <si>
    <t>ZVS-19050008</t>
  </si>
  <si>
    <t>ZVS-19050009</t>
  </si>
  <si>
    <t>ZVS-19050010</t>
  </si>
  <si>
    <t>ZVS-19050011</t>
  </si>
  <si>
    <t>ZVS-19050012</t>
  </si>
  <si>
    <t>ZVS-19050013</t>
  </si>
  <si>
    <t>ZVS-19050014</t>
  </si>
  <si>
    <t>ZVS-19050015</t>
  </si>
  <si>
    <t>ZVS-19050017</t>
  </si>
  <si>
    <t>ZVS-19050018</t>
  </si>
  <si>
    <t>ZVS-19050019</t>
  </si>
  <si>
    <t>ZVS-19050020</t>
  </si>
  <si>
    <t>ZVS-19050021</t>
  </si>
  <si>
    <t>ZVS-19050023</t>
  </si>
  <si>
    <t>ZVS-19050024</t>
  </si>
  <si>
    <t>ZVS-19050025</t>
  </si>
  <si>
    <t>ZVS-19050026</t>
  </si>
  <si>
    <t>ZVS-19050027</t>
  </si>
  <si>
    <t>ZVS-19050028</t>
  </si>
  <si>
    <t>ZVS-19050029</t>
  </si>
  <si>
    <t>ZVS-19050030</t>
  </si>
  <si>
    <t>ZVS-19050031</t>
  </si>
  <si>
    <t>ZVS-19050032</t>
  </si>
  <si>
    <t>ZVS-19050033</t>
  </si>
  <si>
    <t>ZVS-19050034</t>
  </si>
  <si>
    <t>ZVS-19050035</t>
  </si>
  <si>
    <t>ZVS-19050036</t>
  </si>
  <si>
    <t>ZVS-19050037</t>
  </si>
  <si>
    <t>ZVS-19050038</t>
  </si>
  <si>
    <t>ZVS-19050039</t>
  </si>
  <si>
    <t>ZVS-19050040</t>
  </si>
  <si>
    <t>ZVS-19050041</t>
  </si>
  <si>
    <t>ZVS-19050042</t>
  </si>
  <si>
    <t>ZVS-19050043</t>
  </si>
  <si>
    <t>ZVS-19050044</t>
  </si>
  <si>
    <t>ZVS-19050045</t>
  </si>
  <si>
    <t>ZVS-19050046</t>
  </si>
  <si>
    <t>ZVS-19050047</t>
  </si>
  <si>
    <t>ZVS-19050048</t>
  </si>
  <si>
    <t>ZVS-19050049</t>
  </si>
  <si>
    <t>ZVS-19050050</t>
  </si>
  <si>
    <t>ZVS-19050051</t>
  </si>
  <si>
    <t>ZVS-19050052</t>
  </si>
  <si>
    <t>025-2009-323</t>
  </si>
  <si>
    <t>EMC SHELL AFTER STAMPING</t>
  </si>
  <si>
    <t>USB TYPE-C 12PIN RECEPTACLE (MID-PANEL TYPE)</t>
  </si>
  <si>
    <t>095-0308-011</t>
  </si>
  <si>
    <t>SUS301-1/2H 0.10*10.0</t>
  </si>
  <si>
    <t>ZVS-19050053</t>
  </si>
  <si>
    <t>025-1009-323</t>
  </si>
  <si>
    <t>ZVS-19050054</t>
  </si>
  <si>
    <t>ZVS-19050055</t>
  </si>
  <si>
    <t>ZVS-19050056</t>
  </si>
  <si>
    <t>ZVS-19050057</t>
  </si>
  <si>
    <t>ZVS-19050059</t>
  </si>
  <si>
    <t>ZVS-19050060</t>
  </si>
  <si>
    <t>ZVS-19050061</t>
  </si>
  <si>
    <t>ZVS-19050062</t>
  </si>
  <si>
    <t>C5210R-SH 0.10*23mm 紫金</t>
  </si>
  <si>
    <t>ZVS-19050063</t>
  </si>
  <si>
    <t>ZVS-19050064</t>
  </si>
  <si>
    <t>ZVS-19050065</t>
  </si>
  <si>
    <t>ZVS-19050066</t>
  </si>
  <si>
    <t>ZVS-19050067</t>
  </si>
  <si>
    <t>ZVS-19050068</t>
  </si>
  <si>
    <t>ZVS-19050069</t>
  </si>
  <si>
    <t>ZVS-19050070</t>
  </si>
  <si>
    <t>ZVS-19050071</t>
  </si>
  <si>
    <t>ZVS-19050073</t>
  </si>
  <si>
    <t>ZVS-19050074</t>
  </si>
  <si>
    <t>ZVS-19050075</t>
  </si>
  <si>
    <t>ZVS-19050076</t>
  </si>
  <si>
    <t>ZVS-19050077</t>
  </si>
  <si>
    <t>ZVS-19050078</t>
  </si>
  <si>
    <t>ZVS-19050079</t>
  </si>
  <si>
    <t>ZVS-19050080</t>
  </si>
  <si>
    <t>ZVS-19050081</t>
  </si>
  <si>
    <t>ZVS-19050082</t>
  </si>
  <si>
    <t>ZVS-19050083</t>
  </si>
  <si>
    <t>ZVS-19050084</t>
  </si>
  <si>
    <t>ZVS-19050085</t>
  </si>
  <si>
    <t>ZVS-19050086</t>
  </si>
  <si>
    <t>ZVS-19050146</t>
  </si>
  <si>
    <t>ZVS-19050147</t>
  </si>
  <si>
    <t>ZVS-19050148</t>
  </si>
  <si>
    <t>ZVS-19050149</t>
  </si>
  <si>
    <t>ZVS-19050150</t>
  </si>
  <si>
    <t>ZVS-19050151</t>
  </si>
  <si>
    <t>095-1214020000-010</t>
  </si>
  <si>
    <t>C5210R-SH,T=0.20±0.01,W=14,RoHS</t>
  </si>
  <si>
    <t>ZVS-19050152</t>
  </si>
  <si>
    <t>ZVS-19050153</t>
  </si>
  <si>
    <t>ZVS-19050154</t>
  </si>
  <si>
    <t>ZVS-19050155</t>
  </si>
  <si>
    <t>ZVS-19050156</t>
  </si>
  <si>
    <t>ZVS-19050157</t>
  </si>
  <si>
    <t>ZVS-19050158</t>
  </si>
  <si>
    <t>ZVS-19050159</t>
  </si>
  <si>
    <t>ZVS-19050160</t>
  </si>
  <si>
    <t>ZVS-19050161</t>
  </si>
  <si>
    <t>ZVS-19050162</t>
  </si>
  <si>
    <t>ZVS-19050163</t>
  </si>
  <si>
    <t>ZVS-19050164</t>
  </si>
  <si>
    <t>ZVS-19050165</t>
  </si>
  <si>
    <t>ZVS-19050166</t>
  </si>
  <si>
    <t>ZVS-19050167</t>
  </si>
  <si>
    <t>ZVS-19050168</t>
  </si>
  <si>
    <t>ZVS-19050169</t>
  </si>
  <si>
    <t>ZVS-19050170</t>
  </si>
  <si>
    <t>ZVS-19050171</t>
  </si>
  <si>
    <t>ZVS-19050172</t>
  </si>
  <si>
    <t>ZVS-19050173</t>
  </si>
  <si>
    <t>ZVS-19050174</t>
  </si>
  <si>
    <t>ZVS-19050175</t>
  </si>
  <si>
    <t>ZVS-19050176</t>
  </si>
  <si>
    <t>ZVS-19050177</t>
  </si>
  <si>
    <t>ZVS-19050178</t>
  </si>
  <si>
    <t>ZVS-19050179</t>
  </si>
  <si>
    <t>025-U139500621-0389</t>
  </si>
  <si>
    <t>ZVS-19050180</t>
  </si>
  <si>
    <t>ZVS-19050181</t>
  </si>
  <si>
    <t>ZVS-19050182</t>
  </si>
  <si>
    <t>ZVS-19050183</t>
  </si>
  <si>
    <t>ZVS-19050184</t>
  </si>
  <si>
    <t>ZVS-19050185</t>
  </si>
  <si>
    <t>ZVS-19050186</t>
  </si>
  <si>
    <t>ZVS-19050187</t>
  </si>
  <si>
    <t>ZVS-19050188</t>
  </si>
  <si>
    <t>ZVS-19050189</t>
  </si>
  <si>
    <t>ZVS-19050190</t>
  </si>
  <si>
    <t>ZVS-19050191</t>
  </si>
  <si>
    <t>ZVS-19050192</t>
  </si>
  <si>
    <t>ZVS-19050193</t>
  </si>
  <si>
    <t>ZVS-19050194</t>
  </si>
  <si>
    <t>ZVS-19050195</t>
  </si>
  <si>
    <t>ZVS-19050196</t>
  </si>
  <si>
    <t>ZVS-19050197</t>
  </si>
  <si>
    <t>ZVS-19050198</t>
  </si>
  <si>
    <t>ZVS-19050199</t>
  </si>
  <si>
    <t>025-S230096911-161</t>
  </si>
  <si>
    <t>镀镍铁壳</t>
  </si>
  <si>
    <t>NI 200u" MIN PLANTING OVERALL</t>
  </si>
  <si>
    <t>025-S230007911-161</t>
  </si>
  <si>
    <t>研磨后铁壳</t>
  </si>
  <si>
    <t>Clean grinding</t>
  </si>
  <si>
    <t>ZVS-19050200</t>
  </si>
  <si>
    <t>KSN-A23000096R-0100</t>
  </si>
  <si>
    <t>金属屏蔽罩</t>
  </si>
  <si>
    <t>Cover Can plantng NI,L8.50*W8.50*H2.35</t>
  </si>
  <si>
    <t>ZVS-19050201</t>
  </si>
  <si>
    <t>ZVS-19050202</t>
  </si>
  <si>
    <t>ZVS-19050203</t>
  </si>
  <si>
    <t>ZVS-19050204</t>
  </si>
  <si>
    <t>ZVS-19050205</t>
  </si>
  <si>
    <t>025-C130000641-369</t>
  </si>
  <si>
    <t>ZVS-19050206</t>
  </si>
  <si>
    <t>ZVS-19050207</t>
  </si>
  <si>
    <t>ZVS-19050208</t>
  </si>
  <si>
    <t>ZVS-19050209</t>
  </si>
  <si>
    <t>ZVS-19050210</t>
  </si>
  <si>
    <t>ZVS-19050211</t>
  </si>
  <si>
    <t>ZVS-19050212</t>
  </si>
  <si>
    <t>ZVS-19050213</t>
  </si>
  <si>
    <t>ZVS-19050215</t>
  </si>
  <si>
    <t>ZVS-19050216</t>
  </si>
  <si>
    <t>ZVS-19050217</t>
  </si>
  <si>
    <t>ZVS-19050218</t>
  </si>
  <si>
    <t>ZVS-19050219</t>
  </si>
  <si>
    <t>ZVS-19050220</t>
  </si>
  <si>
    <t>ZVS-19050221</t>
  </si>
  <si>
    <t>ZVS-19050222</t>
  </si>
  <si>
    <t>ZVS-19050223</t>
  </si>
  <si>
    <t>ZVS-19050225</t>
  </si>
  <si>
    <t>ZVS-19050226</t>
  </si>
  <si>
    <t>095-6446015006-027</t>
  </si>
  <si>
    <t>SUS301-H,T=0.15±0.005mm,W=46.0mm,表面光滑度Ra=0.25,RoHS 雾</t>
  </si>
  <si>
    <t>ZVS-19050227</t>
  </si>
  <si>
    <t>ZVS-19050228</t>
  </si>
  <si>
    <t>ZVS-19050229</t>
  </si>
  <si>
    <t>ZVS-19050231</t>
  </si>
  <si>
    <t>ZVS-19050232</t>
  </si>
  <si>
    <t>ZVS-19050233</t>
  </si>
  <si>
    <t>ZVS-19050234</t>
  </si>
  <si>
    <t>ZVS-19050235</t>
  </si>
  <si>
    <t>025-0009-098</t>
  </si>
  <si>
    <t>FOR 3 PIN 3.0MM P 4.5H BATTERY CPNN.(SIDE PUSH)(TYPE B)</t>
  </si>
  <si>
    <t>095-0061-002</t>
  </si>
  <si>
    <t>SUS304-1/2H 0.15*12</t>
  </si>
  <si>
    <t>ZVS-19050236</t>
  </si>
  <si>
    <t>ZVS-19050237</t>
  </si>
  <si>
    <t>ZVS-19050238</t>
  </si>
  <si>
    <t>ZVS-19050239</t>
  </si>
  <si>
    <t>ZVS-19050240</t>
  </si>
  <si>
    <t>ZVS-19050241</t>
  </si>
  <si>
    <t>ZVS-19050242</t>
  </si>
  <si>
    <t>ZVS-19050243</t>
  </si>
  <si>
    <t>ZVS-19050244</t>
  </si>
  <si>
    <t>ZVS-19050245</t>
  </si>
  <si>
    <t>ZVS-19050246</t>
  </si>
  <si>
    <t>ZVS-19050247</t>
  </si>
  <si>
    <t>ZVS-19050248</t>
  </si>
  <si>
    <t>ZVS-19060117</t>
  </si>
  <si>
    <t>ZVS-19060119</t>
  </si>
  <si>
    <t>ZVS-19060120</t>
  </si>
  <si>
    <t>ZVS-19060121</t>
  </si>
  <si>
    <t>ZVS-19060123</t>
  </si>
  <si>
    <t>ZVS-19060124</t>
  </si>
  <si>
    <t>ZVS-19060125</t>
  </si>
  <si>
    <t>ZVS-19060126</t>
  </si>
  <si>
    <t>ZVS-19060127</t>
  </si>
  <si>
    <t>ZVS-19060130</t>
  </si>
  <si>
    <t>ZVS-19060131</t>
  </si>
  <si>
    <t>ZVS-19060132</t>
  </si>
  <si>
    <t>ZVS-19060133</t>
  </si>
  <si>
    <t>ZVS-19060134</t>
  </si>
  <si>
    <t>ZVS-19060135</t>
  </si>
  <si>
    <t>ZVS-19060136</t>
  </si>
  <si>
    <t>ZVS-19060137</t>
  </si>
  <si>
    <t>ZVS-19060138</t>
  </si>
  <si>
    <t>ZVS-19060139</t>
  </si>
  <si>
    <t>025-C130000641-0387</t>
  </si>
  <si>
    <t>ZVS-19060140</t>
  </si>
  <si>
    <t>ZVS-19060141</t>
  </si>
  <si>
    <t>ZVS-19060142</t>
  </si>
  <si>
    <t>ZVS-19060143</t>
  </si>
  <si>
    <t>ZVS-19060144</t>
  </si>
  <si>
    <t>ZVS-19060145</t>
  </si>
  <si>
    <t>ZVS-19060146</t>
  </si>
  <si>
    <t>ZVS-19060001</t>
  </si>
  <si>
    <t>050-3009-322</t>
  </si>
  <si>
    <t>FOR 3PIN 3.0P 5.5H SMT TYPE BATTERY CONN.(SIDE PUSH TYPE B)</t>
  </si>
  <si>
    <t>095-0040-004</t>
  </si>
  <si>
    <t>C17200 TM06 0.12*24</t>
  </si>
  <si>
    <t>ZVS-19060002</t>
  </si>
  <si>
    <t>ZVS-19060003</t>
  </si>
  <si>
    <t>ZVS-19060004</t>
  </si>
  <si>
    <t>ZVS-19060005</t>
  </si>
  <si>
    <t>ZVS-19060006</t>
  </si>
  <si>
    <t>ZVS-19060007</t>
  </si>
  <si>
    <t>ZVS-19060009</t>
  </si>
  <si>
    <t>ZVS-19060010</t>
  </si>
  <si>
    <t>ZVS-19060011</t>
  </si>
  <si>
    <t>ZVS-19060012</t>
  </si>
  <si>
    <t>ZVS-19060013</t>
  </si>
  <si>
    <t>ZVS-19060014</t>
  </si>
  <si>
    <t>ZVS-19060015</t>
  </si>
  <si>
    <t>ZVS-19060016</t>
  </si>
  <si>
    <t>ZVS-19060017</t>
  </si>
  <si>
    <t>ZVS-19060018</t>
  </si>
  <si>
    <t>ZVS-19060019</t>
  </si>
  <si>
    <t>ZVS-19060020</t>
  </si>
  <si>
    <t>ZVS-19060021</t>
  </si>
  <si>
    <t>ZVS-19060022</t>
  </si>
  <si>
    <t>ZVS-19060023</t>
  </si>
  <si>
    <t>ZVS-19060024</t>
  </si>
  <si>
    <t>ZVS-19060025</t>
  </si>
  <si>
    <t>ZVS-19060026</t>
  </si>
  <si>
    <t>ZVS-19060027</t>
  </si>
  <si>
    <t>ZVS-19060028</t>
  </si>
  <si>
    <t>ZVS-19060029</t>
  </si>
  <si>
    <t>ZVS-19060030</t>
  </si>
  <si>
    <t>ZVS-19060031</t>
  </si>
  <si>
    <t>ZVS-19060032</t>
  </si>
  <si>
    <t>ZVS-19060033</t>
  </si>
  <si>
    <t>ZVS-19060034</t>
  </si>
  <si>
    <t>ZVS-19060035</t>
  </si>
  <si>
    <t>ZVS-19060036</t>
  </si>
  <si>
    <t>050-C031100131-0577</t>
  </si>
  <si>
    <t>ZVS-19060037</t>
  </si>
  <si>
    <t>ZVS-19060040</t>
  </si>
  <si>
    <t>ZVS-19060041</t>
  </si>
  <si>
    <t>ZVS-19060042</t>
  </si>
  <si>
    <t>ZVS-19060043</t>
  </si>
  <si>
    <t>ZVS-19060044</t>
  </si>
  <si>
    <t>ZVS-19060045</t>
  </si>
  <si>
    <t>ZVS-19060046</t>
  </si>
  <si>
    <t>ZVS-19060047</t>
  </si>
  <si>
    <t>ZVS-19060048</t>
  </si>
  <si>
    <t>ZVS-19060049</t>
  </si>
  <si>
    <t>ZVS-19060050</t>
  </si>
  <si>
    <t>ZVS-19060053</t>
  </si>
  <si>
    <t>ZVS-19060054</t>
  </si>
  <si>
    <t>ZVS-19060055</t>
  </si>
  <si>
    <t>ZVS-19060056</t>
  </si>
  <si>
    <t>ZVS-19060057</t>
  </si>
  <si>
    <t>ZVS-19060058</t>
  </si>
  <si>
    <t>ZVS-19060059</t>
  </si>
  <si>
    <t>ZVS-19060060</t>
  </si>
  <si>
    <t>ZVS-19060061</t>
  </si>
  <si>
    <t>ZVS-19060062</t>
  </si>
  <si>
    <t>ZVS-19060063</t>
  </si>
  <si>
    <t>ZVS-19060064</t>
  </si>
  <si>
    <t>ZVS-19060065</t>
  </si>
  <si>
    <t>ZVS-19060066</t>
  </si>
  <si>
    <t>ZVS-19060067</t>
  </si>
  <si>
    <t>ZVS-19060068</t>
  </si>
  <si>
    <t>ZVS-19060069</t>
  </si>
  <si>
    <t>050-1009-433</t>
  </si>
  <si>
    <t>CONTACT 4 FOR DIA 3.5MM SXM AUDIO JACK CONN.(SUBSIDE  TYPE)</t>
  </si>
  <si>
    <t>095-0415-006</t>
  </si>
  <si>
    <t>C5210R-H 0.20*33</t>
  </si>
  <si>
    <t>ZVS-19060070</t>
  </si>
  <si>
    <t>050-2009-433</t>
  </si>
  <si>
    <t>CONTACT 5 FOR DIA 3.5MM SXM AUDIO JACK CONN.(SUBSIDE  TYPE)</t>
  </si>
  <si>
    <t>ZVS-19060071</t>
  </si>
  <si>
    <t>ZVS-19060072</t>
  </si>
  <si>
    <t>ZVS-19060073</t>
  </si>
  <si>
    <t>ZVS-19060074</t>
  </si>
  <si>
    <t>ZVS-19060075</t>
  </si>
  <si>
    <t>ZVS-19060076</t>
  </si>
  <si>
    <t>ZVS-19060077</t>
  </si>
  <si>
    <t>ZVS-19060078</t>
  </si>
  <si>
    <t>ZVS-19060081</t>
  </si>
  <si>
    <t>ZVS-19060082</t>
  </si>
  <si>
    <t>ZVS-19060083</t>
  </si>
  <si>
    <t>ZVS-19060084</t>
  </si>
  <si>
    <t>ZVS-19060085</t>
  </si>
  <si>
    <t>ZVS-19060086</t>
  </si>
  <si>
    <t>ZVS-19060087</t>
  </si>
  <si>
    <t>ZVS-19060088</t>
  </si>
  <si>
    <t>ZVS-19060089</t>
  </si>
  <si>
    <t>ZVS-19060090</t>
  </si>
  <si>
    <t>ZVS-19060091</t>
  </si>
  <si>
    <t>ZVS-19060092</t>
  </si>
  <si>
    <t>ZVS-19060093</t>
  </si>
  <si>
    <t>ZVS-19060094</t>
  </si>
  <si>
    <t>ZVS-19060095</t>
  </si>
  <si>
    <t>ZVS-19060096</t>
  </si>
  <si>
    <t>ZVS-19060097</t>
  </si>
  <si>
    <t>ZVS-19060098</t>
  </si>
  <si>
    <t>ZVS-19060099</t>
  </si>
  <si>
    <t>ZVS-19060100</t>
  </si>
  <si>
    <t>ZVS-19060101</t>
  </si>
  <si>
    <t>ZVS-19060102</t>
  </si>
  <si>
    <t>ZVS-19060103</t>
  </si>
  <si>
    <t>ZVS-19060104</t>
  </si>
  <si>
    <t>ZVS-19060105</t>
  </si>
  <si>
    <t>ZVS-19060106</t>
  </si>
  <si>
    <t>ZVS-19060107</t>
  </si>
  <si>
    <t>ZVS-19060108</t>
  </si>
  <si>
    <t>ZVS-19060110</t>
  </si>
  <si>
    <t>ZVS-19060111</t>
  </si>
  <si>
    <t>ZVS-19060112</t>
  </si>
  <si>
    <t>ZVS-19060113</t>
  </si>
  <si>
    <t>ZVS-19060114</t>
  </si>
  <si>
    <t>ZVS-19060115</t>
  </si>
  <si>
    <t>ZVS-19060116</t>
  </si>
  <si>
    <t>ZVS-19060275</t>
  </si>
  <si>
    <t>ZVS-19060276</t>
  </si>
  <si>
    <t>ZVS-19060277</t>
  </si>
  <si>
    <t>ZVS-19060278</t>
  </si>
  <si>
    <t>ZVS-19060279</t>
  </si>
  <si>
    <t>025-U069501621-364</t>
  </si>
  <si>
    <t>Au1U" ON SOLDER TAILS,NI30U" PLATING OVERALL,RoHS</t>
  </si>
  <si>
    <t>025-U0695W1621-364</t>
  </si>
  <si>
    <t>ZVS-19060280</t>
  </si>
  <si>
    <t>ZVS-19060281</t>
  </si>
  <si>
    <t>ZVS-19060282</t>
  </si>
  <si>
    <t>ZVS-19060283</t>
  </si>
  <si>
    <t>025-1009-274</t>
  </si>
  <si>
    <t>GROUNDING AFTER STAMPING</t>
  </si>
  <si>
    <t>095-0274-002</t>
  </si>
  <si>
    <t>SUS304 1/2H 0.10*10</t>
  </si>
  <si>
    <t>ZVS-19060284</t>
  </si>
  <si>
    <t>ZVS-19060285</t>
  </si>
  <si>
    <t>ZVS-19060286</t>
  </si>
  <si>
    <t>ZVS-19060287</t>
  </si>
  <si>
    <t>ZVS-19060288</t>
  </si>
  <si>
    <t>ZVS-19060289</t>
  </si>
  <si>
    <t>ZVS-19060291</t>
  </si>
  <si>
    <t>ZVS-19060292</t>
  </si>
  <si>
    <t>ZVS-19060293</t>
  </si>
  <si>
    <t>ZVS-19060294</t>
  </si>
  <si>
    <t>ZVS-19060295</t>
  </si>
  <si>
    <t>ZVS-19060296</t>
  </si>
  <si>
    <t>ZVS-19060297</t>
  </si>
  <si>
    <t>ZVS-19060298</t>
  </si>
  <si>
    <t>ZVS-19060299</t>
  </si>
  <si>
    <t>ZVS-19060300</t>
  </si>
  <si>
    <t>ZVS-19060301</t>
  </si>
  <si>
    <t>ZVS-19060302</t>
  </si>
  <si>
    <t>ZVS-19060303</t>
  </si>
  <si>
    <t>ZVS-19060304</t>
  </si>
  <si>
    <t>ZVS-19060305</t>
  </si>
  <si>
    <t>ZVS-19060306</t>
  </si>
  <si>
    <t>ZVS-19060307</t>
  </si>
  <si>
    <t>ZVS-19060308</t>
  </si>
  <si>
    <t>ZVS-19060309</t>
  </si>
  <si>
    <t>ZVS-19060310</t>
  </si>
  <si>
    <t>ZVS-19060311</t>
  </si>
  <si>
    <t>ZVS-19060313</t>
  </si>
  <si>
    <t>ZVS-19060314</t>
  </si>
  <si>
    <t>ZVS-19060315</t>
  </si>
  <si>
    <t>ZVS-19060316</t>
  </si>
  <si>
    <t>050-J180000141-0578</t>
  </si>
  <si>
    <t>ZVS-19060317</t>
  </si>
  <si>
    <t>050-J180000141-0579</t>
  </si>
  <si>
    <t>NO PLATING,C5210R-H,P=3,1*1,RoHS</t>
  </si>
  <si>
    <t>ZVS-19060318</t>
  </si>
  <si>
    <t>050-J180000631-0580</t>
  </si>
  <si>
    <t>NO PLATING,SUS301-3/4H,P=6.00,1*2,RoHS</t>
  </si>
  <si>
    <t>095-6330520000-007</t>
  </si>
  <si>
    <t>SUS301-3/4H,T=0.20±0.01,W=30.5,RoHS</t>
  </si>
  <si>
    <t>ZVS-19060319</t>
  </si>
  <si>
    <t>050-J180000632-0580</t>
  </si>
  <si>
    <t>ZVS-19060320</t>
  </si>
  <si>
    <t>050-J180000631-0581</t>
  </si>
  <si>
    <t>NO PLATING,SUS301-3/4H,P=2.5,1*1,RoHS</t>
  </si>
  <si>
    <t>ZVS-19060321</t>
  </si>
  <si>
    <t>ZVS-19060322</t>
  </si>
  <si>
    <t>ZVS-19060323</t>
  </si>
  <si>
    <t>ZVS-19060324</t>
  </si>
  <si>
    <t>ZVS-19060325</t>
  </si>
  <si>
    <t>ZVS-19060326</t>
  </si>
  <si>
    <t>ZVS-19060327</t>
  </si>
  <si>
    <t>ZVS-19060329</t>
  </si>
  <si>
    <t>050-0003-268</t>
  </si>
  <si>
    <t>KM15B</t>
  </si>
  <si>
    <t>ZVS-19060330</t>
  </si>
  <si>
    <t>050-1003-357</t>
  </si>
  <si>
    <t>ZVS-19060331</t>
  </si>
  <si>
    <t>KM10B</t>
  </si>
  <si>
    <t>ZVS-19060332</t>
  </si>
  <si>
    <t>025-U1395W1621-0389</t>
  </si>
  <si>
    <t>LASER WELDING,SUS301-1/2H,P=8.0,1*1,SHELL,RoHS</t>
  </si>
  <si>
    <t>ZVS-19060333</t>
  </si>
  <si>
    <t>ZVS-19060334</t>
  </si>
  <si>
    <t>ZVS-19060335</t>
  </si>
  <si>
    <t>KM10A</t>
  </si>
  <si>
    <t>ZVS-19060336</t>
  </si>
  <si>
    <t>ZVS-19060337</t>
  </si>
  <si>
    <t>ZVS-19060338</t>
  </si>
  <si>
    <t>ZVS-19060339</t>
  </si>
  <si>
    <t>ZVS-19060340</t>
  </si>
  <si>
    <t>ZVS-19060147</t>
  </si>
  <si>
    <t>ZVS-19060148</t>
  </si>
  <si>
    <t>ZVS-19060149</t>
  </si>
  <si>
    <t>ZVS-19060150</t>
  </si>
  <si>
    <t>ZVS-19060151</t>
  </si>
  <si>
    <t>ZVS-19060152</t>
  </si>
  <si>
    <t>ZVS-19060153</t>
  </si>
  <si>
    <t>ZVS-19060154</t>
  </si>
  <si>
    <t>ZVS-19060156</t>
  </si>
  <si>
    <t>ZVS-19060157</t>
  </si>
  <si>
    <t>NO PLATING,SUS301-3/4H,P=6.0mm,1*1,RoHS</t>
  </si>
  <si>
    <t>095-6323540000-007</t>
  </si>
  <si>
    <t>SUS301-3/4H, 0.40*23.5mm</t>
  </si>
  <si>
    <t>ZVS-19060158</t>
  </si>
  <si>
    <t>ZVS-19060159</t>
  </si>
  <si>
    <t>ZVS-19060160</t>
  </si>
  <si>
    <t>ZVS-19060161</t>
  </si>
  <si>
    <t>ZVS-19060162</t>
  </si>
  <si>
    <t>ZVS-19060163</t>
  </si>
  <si>
    <t>ZVS-19060164</t>
  </si>
  <si>
    <t>ZVS-19060165</t>
  </si>
  <si>
    <t>ZVS-19060166</t>
  </si>
  <si>
    <t>ZVS-19060167</t>
  </si>
  <si>
    <t>ZVS-19060168</t>
  </si>
  <si>
    <t>ZVS-19060169</t>
  </si>
  <si>
    <t>ZVS-19060170</t>
  </si>
  <si>
    <t>ZVS-19060171</t>
  </si>
  <si>
    <t>ZVS-19060172</t>
  </si>
  <si>
    <t>ZVS-19060173</t>
  </si>
  <si>
    <t>ZVS-19060174</t>
  </si>
  <si>
    <t>ZVS-19060175</t>
  </si>
  <si>
    <t>ZVS-19060176</t>
  </si>
  <si>
    <t>ZVS-19060177</t>
  </si>
  <si>
    <t>ZVS-19060178</t>
  </si>
  <si>
    <t>ZVS-19060179</t>
  </si>
  <si>
    <t>050-S200000641-0589</t>
  </si>
  <si>
    <t>ZVS-19060180</t>
  </si>
  <si>
    <t>ZVS-19060181</t>
  </si>
  <si>
    <t>ZVS-19060182</t>
  </si>
  <si>
    <t>ZVS-19060183</t>
  </si>
  <si>
    <t>ZVS-19060184</t>
  </si>
  <si>
    <t>ZVS-19060185</t>
  </si>
  <si>
    <t>ZVS-19060186</t>
  </si>
  <si>
    <t>ZVS-19060187</t>
  </si>
  <si>
    <t>ZVS-19060188</t>
  </si>
  <si>
    <t>ZVS-19060189</t>
  </si>
  <si>
    <t>ZVS-19060190</t>
  </si>
  <si>
    <t>ZVS-19060191</t>
  </si>
  <si>
    <t>ZVS-19060192</t>
  </si>
  <si>
    <t>ZVS-19060193</t>
  </si>
  <si>
    <t>ZVS-19060194</t>
  </si>
  <si>
    <t>ZVS-19060195</t>
  </si>
  <si>
    <t>ZVS-19060196</t>
  </si>
  <si>
    <t>ZVS-19060199</t>
  </si>
  <si>
    <t>ZVS-19060200</t>
  </si>
  <si>
    <t>ZVS-19060201</t>
  </si>
  <si>
    <t>ZVS-19060202</t>
  </si>
  <si>
    <t>ZVS-19060203</t>
  </si>
  <si>
    <t>ZVS-19060204</t>
  </si>
  <si>
    <t>ZVS-19060206</t>
  </si>
  <si>
    <t>ZVS-19060207</t>
  </si>
  <si>
    <t>ZVS-19060208</t>
  </si>
  <si>
    <t>ZVS-19060209</t>
  </si>
  <si>
    <t>ZVS-19060210</t>
  </si>
  <si>
    <t>ZVS-19060211</t>
  </si>
  <si>
    <t>ZVS-19060212</t>
  </si>
  <si>
    <t>ZVS-19060213</t>
  </si>
  <si>
    <t>ZVS-19060214</t>
  </si>
  <si>
    <t>ZVS-19060215</t>
  </si>
  <si>
    <t>ZVS-19060216</t>
  </si>
  <si>
    <t>ZVS-19060217</t>
  </si>
  <si>
    <t>ZVS-19060218</t>
  </si>
  <si>
    <t>ZVS-19060219</t>
  </si>
  <si>
    <t>ZVS-19060220</t>
  </si>
  <si>
    <t>ZVS-19060221</t>
  </si>
  <si>
    <t>ZVS-19060222</t>
  </si>
  <si>
    <t>ZVS-19060223</t>
  </si>
  <si>
    <t>ZVS-19060226</t>
  </si>
  <si>
    <t>ZVS-19060227</t>
  </si>
  <si>
    <t>ZVS-19060228</t>
  </si>
  <si>
    <t>ZVS-19060231</t>
  </si>
  <si>
    <t>ZVS-19060232</t>
  </si>
  <si>
    <t>ZVS-19060233</t>
  </si>
  <si>
    <t>ZVS-19060234</t>
  </si>
  <si>
    <t>ZVS-19060236</t>
  </si>
  <si>
    <t>ZVS-19060237</t>
  </si>
  <si>
    <t>ZVS-19060239</t>
  </si>
  <si>
    <t>ZVS-19060240</t>
  </si>
  <si>
    <t>050-2009-443</t>
  </si>
  <si>
    <t>ZVS-19060242</t>
  </si>
  <si>
    <t>ZVS-19060244</t>
  </si>
  <si>
    <t>ZVS-19060245</t>
  </si>
  <si>
    <t>ZVS-19060246</t>
  </si>
  <si>
    <t>ZVS-19060247</t>
  </si>
  <si>
    <t>ZVS-19060248</t>
  </si>
  <si>
    <t>ZVS-19060249</t>
  </si>
  <si>
    <t>ZVS-19060250</t>
  </si>
  <si>
    <t>ZVS-19060251</t>
  </si>
  <si>
    <t>ZVS-19060252</t>
  </si>
  <si>
    <t>050-1009-217</t>
  </si>
  <si>
    <t>ZVS-19060253</t>
  </si>
  <si>
    <t>ZVS-19060254</t>
  </si>
  <si>
    <t>ZVS-19060256</t>
  </si>
  <si>
    <t>ZVS-19060257</t>
  </si>
  <si>
    <t>ZVS-19060258</t>
  </si>
  <si>
    <t>ZVS-19060259</t>
  </si>
  <si>
    <t>ZVS-19060263</t>
  </si>
  <si>
    <t>ZVS-19060264</t>
  </si>
  <si>
    <t>ZVS-19060265</t>
  </si>
  <si>
    <t>ZVS-19060266</t>
  </si>
  <si>
    <t>ZVS-19060267</t>
  </si>
  <si>
    <t>ZVS-19060268</t>
  </si>
  <si>
    <t>ZVS-19060269</t>
  </si>
  <si>
    <t>ZVS-19060270</t>
  </si>
  <si>
    <t>ZVS-19060271</t>
  </si>
  <si>
    <t>ZVS-19060272</t>
  </si>
  <si>
    <t>ZVS-19060273</t>
  </si>
  <si>
    <t>ZVS-19060274</t>
  </si>
  <si>
    <t>ZVY-19070004</t>
  </si>
  <si>
    <t>050-P132500511-0585</t>
  </si>
  <si>
    <t>NO PLATING,NKT322-ESH,P=2.5,1*1,RoHS</t>
  </si>
  <si>
    <t>ZVS-19070120</t>
  </si>
  <si>
    <t>KM11B</t>
  </si>
  <si>
    <t>ZVS-19070121</t>
  </si>
  <si>
    <t>KM120B</t>
  </si>
  <si>
    <t>ZVS-19070122</t>
  </si>
  <si>
    <t>KM12A</t>
  </si>
  <si>
    <t>ZVS-19070123</t>
  </si>
  <si>
    <t>KM12B</t>
  </si>
  <si>
    <t>ZVS-19070124</t>
  </si>
  <si>
    <t>KM11A</t>
  </si>
  <si>
    <t>ZVS-19070125</t>
  </si>
  <si>
    <t>KM14A</t>
  </si>
  <si>
    <t>ZVS-19070126</t>
  </si>
  <si>
    <t>ZVS-19070127</t>
  </si>
  <si>
    <t>ZVS-19070128</t>
  </si>
  <si>
    <t>ZVS-19070129</t>
  </si>
  <si>
    <t>ZVS-19070130</t>
  </si>
  <si>
    <t>ZVS-19070131</t>
  </si>
  <si>
    <t>ZVS-19070132</t>
  </si>
  <si>
    <t>KM13A</t>
  </si>
  <si>
    <t>ZVS-19070133</t>
  </si>
  <si>
    <t>025-1009-298</t>
  </si>
  <si>
    <t>SHELL</t>
  </si>
  <si>
    <t>ZVS-19070135</t>
  </si>
  <si>
    <t>ZVS-19070136</t>
  </si>
  <si>
    <t>050-1009-310</t>
  </si>
  <si>
    <t>NO PLATING,C5210R-H,P=4.50,1*2,RoHS</t>
  </si>
  <si>
    <t>095-0180-006</t>
  </si>
  <si>
    <t>C5210R-H,T=0.18±0.01,W=30,RoHS</t>
  </si>
  <si>
    <t>ZVS-19070137</t>
  </si>
  <si>
    <t>ZVS-19070138</t>
  </si>
  <si>
    <t>ZVS-19070139</t>
  </si>
  <si>
    <t>ZVS-19070140</t>
  </si>
  <si>
    <t>KM120A</t>
  </si>
  <si>
    <t>ZVS-19070141</t>
  </si>
  <si>
    <t>KM13B</t>
  </si>
  <si>
    <t>ZVS-19070142</t>
  </si>
  <si>
    <t>ZVS-19070143</t>
  </si>
  <si>
    <t>ZVS-19070144</t>
  </si>
  <si>
    <t>ZVS-19070145</t>
  </si>
  <si>
    <t>ZVS-19070146</t>
  </si>
  <si>
    <t>ZVS-19070147</t>
  </si>
  <si>
    <t>ZVS-19070148</t>
  </si>
  <si>
    <t>ZVS-19070003</t>
  </si>
  <si>
    <t>ZVS-19070001</t>
  </si>
  <si>
    <t>ZVS-19070002</t>
  </si>
  <si>
    <t>ZVS-19070004</t>
  </si>
  <si>
    <t>ZVS-19070005</t>
  </si>
  <si>
    <t>ZVS-19070006</t>
  </si>
  <si>
    <t>ZVS-19070007</t>
  </si>
  <si>
    <t>ZVS-19070008</t>
  </si>
  <si>
    <t>ZVS-19070009</t>
  </si>
  <si>
    <t>ZVS-19070010</t>
  </si>
  <si>
    <t>ZVS-19070011</t>
  </si>
  <si>
    <t>ZVS-19070012</t>
  </si>
  <si>
    <t>ZVS-19070013</t>
  </si>
  <si>
    <t>ZVS-19070014</t>
  </si>
  <si>
    <t>ZVS-19070015</t>
  </si>
  <si>
    <t>ZVS-19070016</t>
  </si>
  <si>
    <t>050-3009-389</t>
  </si>
  <si>
    <t>CONTACT 4 FOR DIA 3.5MM AUDIO JACK SUBSIDE TYPE</t>
  </si>
  <si>
    <t>095-0389-011</t>
  </si>
  <si>
    <t>SUS301-1/2H 0.18*33.0</t>
  </si>
  <si>
    <t>ZVS-19070017</t>
  </si>
  <si>
    <t>ZVS-19070018</t>
  </si>
  <si>
    <t>ZVS-19070019</t>
  </si>
  <si>
    <t>ZVS-19070020</t>
  </si>
  <si>
    <t>ZVS-19070021</t>
  </si>
  <si>
    <t>ZVS-19070022</t>
  </si>
  <si>
    <t>ZVS-19070023</t>
  </si>
  <si>
    <t>ZVS-19070025</t>
  </si>
  <si>
    <t>ZVS-19070027</t>
  </si>
  <si>
    <t>ZVS-19070028</t>
  </si>
  <si>
    <t>ZVS-19070029</t>
  </si>
  <si>
    <t>025-C130015641-0397</t>
  </si>
  <si>
    <t>Au3-8U" ON SOLDER TAILS,Au15U" ON CONTACT AREA，NI 50U"Min U</t>
  </si>
  <si>
    <t>ZVS-19070031</t>
  </si>
  <si>
    <t>ZVS-19070032</t>
  </si>
  <si>
    <t>ZVS-19070033</t>
  </si>
  <si>
    <t>ZVS-19070035</t>
  </si>
  <si>
    <t>ZVS-19070036</t>
  </si>
  <si>
    <t>ZVS-19070037</t>
  </si>
  <si>
    <t>ZVS-19070038</t>
  </si>
  <si>
    <t>ZVS-19070039</t>
  </si>
  <si>
    <t>ZVS-19070040</t>
  </si>
  <si>
    <t>ZVS-19070041</t>
  </si>
  <si>
    <t>ZVS-19070042</t>
  </si>
  <si>
    <t>ZVS-19070043</t>
  </si>
  <si>
    <t>ZVS-19070044</t>
  </si>
  <si>
    <t>ZVS-19070045</t>
  </si>
  <si>
    <t>ZVS-19070046</t>
  </si>
  <si>
    <t>ZVS-19070047</t>
  </si>
  <si>
    <t>ZVS-19070048</t>
  </si>
  <si>
    <t>025-0009-272</t>
  </si>
  <si>
    <t>SHELL AFTER SATAMPING</t>
  </si>
  <si>
    <t>1.7H MINI T-FLASH CARD</t>
  </si>
  <si>
    <t>095-0254-011</t>
  </si>
  <si>
    <t>SUS301 1/2H   0.15*24</t>
  </si>
  <si>
    <t>ZVS-19070049</t>
  </si>
  <si>
    <t>ZVS-19070050</t>
  </si>
  <si>
    <t>050-4009-389</t>
  </si>
  <si>
    <t>CONTACT 5 FOR DIA 3.5MM AUDIO JACK SUBSIDE TYPE</t>
  </si>
  <si>
    <t>ZVS-19070051</t>
  </si>
  <si>
    <t>ZVS-19070052</t>
  </si>
  <si>
    <t>ZVS-19070053</t>
  </si>
  <si>
    <t>ZVS-19070054</t>
  </si>
  <si>
    <t>ZVS-19070055</t>
  </si>
  <si>
    <t>ZVS-19070056</t>
  </si>
  <si>
    <t>NO PLATING,C5210R-H,P=7.0,1*1,RoHS</t>
  </si>
  <si>
    <t>C5210R-H,T=0.20±0.01,W=18,RoHS</t>
  </si>
  <si>
    <t>ZVS-19070057</t>
  </si>
  <si>
    <t>ZVS-19070058</t>
  </si>
  <si>
    <t>ZVS-19070059</t>
  </si>
  <si>
    <t>ZVS-19070060</t>
  </si>
  <si>
    <t>ZVS-19070061</t>
  </si>
  <si>
    <t>ZVS-19070062</t>
  </si>
  <si>
    <t>ZVS-19070063</t>
  </si>
  <si>
    <t>ZVS-19070064</t>
  </si>
  <si>
    <t>ZVS-19070065</t>
  </si>
  <si>
    <t>ZVS-19070066</t>
  </si>
  <si>
    <t>ZVS-19070067</t>
  </si>
  <si>
    <t>ZVS-19070068</t>
  </si>
  <si>
    <t>ZVS-19070069</t>
  </si>
  <si>
    <t>ZVS-19070070</t>
  </si>
  <si>
    <t>ZVS-19070071</t>
  </si>
  <si>
    <t>ZVS-19070072</t>
  </si>
  <si>
    <t>ZVS-19070073</t>
  </si>
  <si>
    <t>ZVS-19070074</t>
  </si>
  <si>
    <t>ZVS-19070075</t>
  </si>
  <si>
    <t>ZVS-19070076</t>
  </si>
  <si>
    <t>ZVS-19070077</t>
  </si>
  <si>
    <t>ZVS-19070078</t>
  </si>
  <si>
    <t>ZVS-19070079</t>
  </si>
  <si>
    <t>ZVS-19070080</t>
  </si>
  <si>
    <t>ZVS-19070081</t>
  </si>
  <si>
    <t>ZVS-19070082</t>
  </si>
  <si>
    <t>C5210R-H,T=0.20±0.01,W=22,RoHS</t>
  </si>
  <si>
    <t>ZVS-19070083</t>
  </si>
  <si>
    <t>ZVS-19070084</t>
  </si>
  <si>
    <t>ZVS-19070085</t>
  </si>
  <si>
    <t>ZVS-19070086</t>
  </si>
  <si>
    <t>050-1009-332</t>
  </si>
  <si>
    <t>ZVS-19070087</t>
  </si>
  <si>
    <t>ZVS-19070088</t>
  </si>
  <si>
    <t>ZVS-19070089</t>
  </si>
  <si>
    <t>ZVS-19070090</t>
  </si>
  <si>
    <t>ZVS-19070091</t>
  </si>
  <si>
    <t>025-U169500621-0398</t>
  </si>
  <si>
    <t>ZVS-19070093</t>
  </si>
  <si>
    <t>ZVS-19070094</t>
  </si>
  <si>
    <t>ZVS-19070096</t>
  </si>
  <si>
    <t>ZVS-19070097</t>
  </si>
  <si>
    <t>ZVS-19070098</t>
  </si>
  <si>
    <t>ZVS-19070099</t>
  </si>
  <si>
    <t>KM14B</t>
  </si>
  <si>
    <t>ZVS-19070100</t>
  </si>
  <si>
    <t>ZVS-19070101</t>
  </si>
  <si>
    <t>ZVS-19070102</t>
  </si>
  <si>
    <t>ZVS-19070103</t>
  </si>
  <si>
    <t>ZVS-19070104</t>
  </si>
  <si>
    <t>ZVS-19070105</t>
  </si>
  <si>
    <t>050-J290000144-0546</t>
  </si>
  <si>
    <t>ZVS-19070106</t>
  </si>
  <si>
    <t>050-J290000141-0575</t>
  </si>
  <si>
    <t>ZVS-19070107</t>
  </si>
  <si>
    <t>050-J290000631-0576</t>
  </si>
  <si>
    <t>ZVS-19070108</t>
  </si>
  <si>
    <t>050-J290000632-0576</t>
  </si>
  <si>
    <t>ZVS-19070109</t>
  </si>
  <si>
    <t>050-J290000122-532</t>
  </si>
  <si>
    <t>ZVS-19070111</t>
  </si>
  <si>
    <t>ZVS-19070112</t>
  </si>
  <si>
    <t>ZVS-19070113</t>
  </si>
  <si>
    <t>ZVS-19070114</t>
  </si>
  <si>
    <t>ZVS-19070116</t>
  </si>
  <si>
    <t>ZVS-19070117</t>
  </si>
  <si>
    <t>ZVS-19070118</t>
  </si>
  <si>
    <t>ZVS-19070119</t>
  </si>
  <si>
    <t>ZVS-19070206</t>
  </si>
  <si>
    <t>ZVS-19070207</t>
  </si>
  <si>
    <t>ZVS-19070208</t>
  </si>
  <si>
    <t>ZVS-19070209</t>
  </si>
  <si>
    <t>ZVS-19070210</t>
  </si>
  <si>
    <t>ZVS-19070211</t>
  </si>
  <si>
    <t>ZVS-19070212</t>
  </si>
  <si>
    <t>ZVS-19070213</t>
  </si>
  <si>
    <t>ZVS-19070214</t>
  </si>
  <si>
    <t>ZVS-19070215</t>
  </si>
  <si>
    <t>ZVS-19070216</t>
  </si>
  <si>
    <t>ZVS-19070217</t>
  </si>
  <si>
    <t>ZVS-19070218</t>
  </si>
  <si>
    <t>ZVS-19070219</t>
  </si>
  <si>
    <t>ZVS-19070220</t>
  </si>
  <si>
    <t>ZVS-19070221</t>
  </si>
  <si>
    <t>ZVS-19070222</t>
  </si>
  <si>
    <t>ZVS-19070223</t>
  </si>
  <si>
    <t>ZVS-19070224</t>
  </si>
  <si>
    <t>KM1A</t>
  </si>
  <si>
    <t>ZVS-19070225</t>
  </si>
  <si>
    <t>ZVS-19070226</t>
  </si>
  <si>
    <t>ZVS-19070227</t>
  </si>
  <si>
    <t>ZVS-19070228</t>
  </si>
  <si>
    <t>050-0009-365</t>
  </si>
  <si>
    <t>CONTACT AFTER SATAMPING</t>
  </si>
  <si>
    <t>095-1164-006</t>
  </si>
  <si>
    <t>C5210R-H，0.12*15</t>
  </si>
  <si>
    <t>ZVS-19070229</t>
  </si>
  <si>
    <t>SUS301-3/4H,T=0.40±0.01mm,W=50.0mm,RoHS</t>
  </si>
  <si>
    <t>ZVS-19070230</t>
  </si>
  <si>
    <t>ZVS-19070231</t>
  </si>
  <si>
    <t>ZVS-19070232</t>
  </si>
  <si>
    <t>KM19A</t>
  </si>
  <si>
    <t>ZVS-19070233</t>
  </si>
  <si>
    <t>ZVS-19070149</t>
  </si>
  <si>
    <t>ZVS-19070150</t>
  </si>
  <si>
    <t>ZVS-19070151</t>
  </si>
  <si>
    <t>ZVS-19070152</t>
  </si>
  <si>
    <t>ZVS-19070153</t>
  </si>
  <si>
    <t>ZVS-19070154</t>
  </si>
  <si>
    <t>ZVS-19070155</t>
  </si>
  <si>
    <t>ZVS-19070156</t>
  </si>
  <si>
    <t>ZVS-19070157</t>
  </si>
  <si>
    <t>ZVS-19070158</t>
  </si>
  <si>
    <t>ZVS-19070159</t>
  </si>
  <si>
    <t>ZVS-19070160</t>
  </si>
  <si>
    <t>ZVS-19070161</t>
  </si>
  <si>
    <t>ZVS-19070162</t>
  </si>
  <si>
    <t>ZVS-19070163</t>
  </si>
  <si>
    <t>ZVS-19070164</t>
  </si>
  <si>
    <t>ZVS-19070165</t>
  </si>
  <si>
    <t>ZVS-19070166</t>
  </si>
  <si>
    <t>025-P132500213-285</t>
  </si>
  <si>
    <t>素材PAD1</t>
  </si>
  <si>
    <t>NO PLATING,C2680R-H,P=2.8,1*1,RoHS</t>
  </si>
  <si>
    <t>ZVS-19070167</t>
  </si>
  <si>
    <t>025-P132500214-285</t>
  </si>
  <si>
    <t>素材PAD2</t>
  </si>
  <si>
    <t>ZVS-19070168</t>
  </si>
  <si>
    <t>ZVS-19070169</t>
  </si>
  <si>
    <t>ZVS-19070170</t>
  </si>
  <si>
    <t>ZVS-19070171</t>
  </si>
  <si>
    <t>ZVS-19070172</t>
  </si>
  <si>
    <t>ZVS-19070173</t>
  </si>
  <si>
    <t>ZVS-19070174</t>
  </si>
  <si>
    <t>ZVS-19070176</t>
  </si>
  <si>
    <t>ZVS-19070177</t>
  </si>
  <si>
    <t>ZVS-19070178</t>
  </si>
  <si>
    <t>ZVS-19070179</t>
  </si>
  <si>
    <t>ZVS-19070180</t>
  </si>
  <si>
    <t>050-2009-310</t>
  </si>
  <si>
    <t>ZVS-19070181</t>
  </si>
  <si>
    <t>ZVS-19070182</t>
  </si>
  <si>
    <t>ZVS-19070183</t>
  </si>
  <si>
    <t>ZVS-19070184</t>
  </si>
  <si>
    <t>ZVS-19070185</t>
  </si>
  <si>
    <t>ZVS-19070186</t>
  </si>
  <si>
    <t>ZVS-19070187</t>
  </si>
  <si>
    <t>ZVS-19070188</t>
  </si>
  <si>
    <t>ZVS-19070189</t>
  </si>
  <si>
    <t>ZVS-19070190</t>
  </si>
  <si>
    <t>ZVS-19070191</t>
  </si>
  <si>
    <t>ZVS-19070192</t>
  </si>
  <si>
    <t>ZVS-19070193</t>
  </si>
  <si>
    <t>050-0009-190</t>
  </si>
  <si>
    <t>UNPLATING CONTACT</t>
  </si>
  <si>
    <t>6PIN SIMBLOCK WITH COVER 1.9H CONN.</t>
  </si>
  <si>
    <t>095-0190-010</t>
  </si>
  <si>
    <t>C5210R-SH 0.15*23</t>
  </si>
  <si>
    <t>ZVS-19070194</t>
  </si>
  <si>
    <t>ZVS-19070195</t>
  </si>
  <si>
    <t>ZVS-19070196</t>
  </si>
  <si>
    <t>ZVS-19070197</t>
  </si>
  <si>
    <t>ZVS-19070198</t>
  </si>
  <si>
    <t>ZVS-19070199</t>
  </si>
  <si>
    <t>ZVS-19070200</t>
  </si>
  <si>
    <t>ZVS-19070201</t>
  </si>
  <si>
    <t>ZVS-19070202</t>
  </si>
  <si>
    <t>ZVS-19070203</t>
  </si>
  <si>
    <t>ZVS-19070204</t>
  </si>
  <si>
    <t>ZVS-19070205</t>
  </si>
  <si>
    <t>ZVS-19080001</t>
  </si>
  <si>
    <t>ZVS-19080002</t>
  </si>
  <si>
    <t>ZVS-19080003</t>
  </si>
  <si>
    <t>ZVS-19080006</t>
  </si>
  <si>
    <t>ZVS-19080007</t>
  </si>
  <si>
    <t>ZVS-19080009</t>
  </si>
  <si>
    <t>ZVS-19080010</t>
  </si>
  <si>
    <t>ZVS-19080011</t>
  </si>
  <si>
    <t>ZVS-19080012</t>
  </si>
  <si>
    <t>ZVS-19080014</t>
  </si>
  <si>
    <t>ZVS-19080015</t>
  </si>
  <si>
    <t>ZVS-19080016</t>
  </si>
  <si>
    <t>ZVS-19080017</t>
  </si>
  <si>
    <t>ZVS-19080018</t>
  </si>
  <si>
    <t>ZVS-19080019</t>
  </si>
  <si>
    <t>ZVS-19080020</t>
  </si>
  <si>
    <t>ZVS-19080021</t>
  </si>
  <si>
    <t>SUS301-H,T=0.15±0.005mm,W=46.0mm,硬度规格390-420HV,表面光滑</t>
  </si>
  <si>
    <t>ZVS-19080022</t>
  </si>
  <si>
    <t>SUS301-H,T=0.15±0.005mm,W=46.0mm,硬度规格390-420HV，RoHS</t>
  </si>
  <si>
    <t>ZVS-19080023</t>
  </si>
  <si>
    <t>ZVS-19080024</t>
  </si>
  <si>
    <t>ZVS-19080026</t>
  </si>
  <si>
    <t>ZVS-19080027</t>
  </si>
  <si>
    <t>ZVS-19080028</t>
  </si>
  <si>
    <t>ZVS-19080095</t>
  </si>
  <si>
    <t>ZVS-19080096</t>
  </si>
  <si>
    <t>ZVS-19080097</t>
  </si>
  <si>
    <t>ZVS-19080098</t>
  </si>
  <si>
    <t>ZVS-19080099</t>
  </si>
  <si>
    <t>ZVS-19080100</t>
  </si>
  <si>
    <t>ZVS-19080101</t>
  </si>
  <si>
    <t>ZVS-19080102</t>
  </si>
  <si>
    <t>ZVS-19080103</t>
  </si>
  <si>
    <t>ZVS-19080104</t>
  </si>
  <si>
    <t>ZVS-19080105</t>
  </si>
  <si>
    <t>ZVS-19080106</t>
  </si>
  <si>
    <t>ZVS-19080107</t>
  </si>
  <si>
    <t>ZVS-19080108</t>
  </si>
  <si>
    <t>ZVS-19080109</t>
  </si>
  <si>
    <t>ZVS-19080110</t>
  </si>
  <si>
    <t>ZVS-19080111</t>
  </si>
  <si>
    <t>ZVS-19080112</t>
  </si>
  <si>
    <t>ZVS-19080113</t>
  </si>
  <si>
    <t>ZVS-19080114</t>
  </si>
  <si>
    <t>ZVS-19080115</t>
  </si>
  <si>
    <t>ZVS-19080116</t>
  </si>
  <si>
    <t>ZVS-19080117</t>
  </si>
  <si>
    <t>ZVS-19080118</t>
  </si>
  <si>
    <t>ZVS-19080119</t>
  </si>
  <si>
    <t>ZVS-19080120</t>
  </si>
  <si>
    <t>ZVS-19080122</t>
  </si>
  <si>
    <t>ZVS-19080123</t>
  </si>
  <si>
    <t>ZVS-19080124</t>
  </si>
  <si>
    <t>ZVS-19080125</t>
  </si>
  <si>
    <t>ZVS-19080126</t>
  </si>
  <si>
    <t>ZVS-19080127</t>
  </si>
  <si>
    <t>ZVS-19080128</t>
  </si>
  <si>
    <t>ZVS-19080129</t>
  </si>
  <si>
    <t>ZVS-19080130</t>
  </si>
  <si>
    <t>ZVS-19080131</t>
  </si>
  <si>
    <t>ZVS-19080132</t>
  </si>
  <si>
    <t>ZVS-19080133</t>
  </si>
  <si>
    <t>ZVS-19080134</t>
  </si>
  <si>
    <t>ZVS-19080135</t>
  </si>
  <si>
    <t>ZVS-19080136</t>
  </si>
  <si>
    <t>ZVS-19080137</t>
  </si>
  <si>
    <t>ZVS-19080138</t>
  </si>
  <si>
    <t>ZVS-19080139</t>
  </si>
  <si>
    <t>ZVS-19080140</t>
  </si>
  <si>
    <t>ZVS-19080141</t>
  </si>
  <si>
    <t>ZVS-19080143</t>
  </si>
  <si>
    <t>ZVS-19080144</t>
  </si>
  <si>
    <t>ZVS-19080145</t>
  </si>
  <si>
    <t>CONTACT  AFTER STAMPING</t>
  </si>
  <si>
    <t>3Pin 3.0Pitch 1.9H SMT Subside 0.9H Vertical Contact Type Ba</t>
  </si>
  <si>
    <t>095-0335-017</t>
  </si>
  <si>
    <t>NKT322-ESH   0.10*24</t>
  </si>
  <si>
    <t>ZVS-19080147</t>
  </si>
  <si>
    <t>050-0009-411</t>
  </si>
  <si>
    <t>095-0403-006</t>
  </si>
  <si>
    <t>C5210R-H 0.1*14</t>
  </si>
  <si>
    <t>ZVS-19080029</t>
  </si>
  <si>
    <t>ZVS-19080030</t>
  </si>
  <si>
    <t>ZVS-19080031</t>
  </si>
  <si>
    <t>ZVS-19080034</t>
  </si>
  <si>
    <t>ZVS-19080035</t>
  </si>
  <si>
    <t>ZVS-19080036</t>
  </si>
  <si>
    <t>ZVS-19080037</t>
  </si>
  <si>
    <t>ZVS-19080038</t>
  </si>
  <si>
    <t>ZVS-19080039</t>
  </si>
  <si>
    <t>ZVS-19080040</t>
  </si>
  <si>
    <t>ZVS-19080041</t>
  </si>
  <si>
    <t>ZVS-19080042</t>
  </si>
  <si>
    <t>ZVS-19080043</t>
  </si>
  <si>
    <t>ZVS-19080044</t>
  </si>
  <si>
    <t>ZVS-19080045</t>
  </si>
  <si>
    <t>ZVS-19080046</t>
  </si>
  <si>
    <t>ZVS-19080047</t>
  </si>
  <si>
    <t>ZVS-19080049</t>
  </si>
  <si>
    <t>ZVS-19080050</t>
  </si>
  <si>
    <t>ZVS-19080051</t>
  </si>
  <si>
    <t>ZVS-19080052</t>
  </si>
  <si>
    <t>ZVS-19080053</t>
  </si>
  <si>
    <t>ZVS-19080054</t>
  </si>
  <si>
    <t>ZVS-19080056</t>
  </si>
  <si>
    <t>ZVS-19080057</t>
  </si>
  <si>
    <t>ZVS-19080058</t>
  </si>
  <si>
    <t>ZVS-19080059</t>
  </si>
  <si>
    <t>ZVS-19080060</t>
  </si>
  <si>
    <t>ZVS-19080061</t>
  </si>
  <si>
    <t>050-0003-499</t>
  </si>
  <si>
    <t>电镀端子</t>
  </si>
  <si>
    <t>Au15U" ON CONTACT AREA,Au1U" ON SOLDER TAILS,NI 50-120U" UND</t>
  </si>
  <si>
    <t>ZVS-19080065</t>
  </si>
  <si>
    <t>ZVS-19080068</t>
  </si>
  <si>
    <t>ZVS-19080073</t>
  </si>
  <si>
    <t>ZVS-19080074</t>
  </si>
  <si>
    <t>ZVS-19080075</t>
  </si>
  <si>
    <t>ZVS-19080076</t>
  </si>
  <si>
    <t>ZVS-19080077</t>
  </si>
  <si>
    <t>ZVS-19080078</t>
  </si>
  <si>
    <t>ZVS-19080079</t>
  </si>
  <si>
    <t>ZVS-19080080</t>
  </si>
  <si>
    <t>ZVS-19080081</t>
  </si>
  <si>
    <t>ZVS-19080082</t>
  </si>
  <si>
    <t>KM15A</t>
  </si>
  <si>
    <t>ZVS-19080083</t>
  </si>
  <si>
    <t>ZVS-19080084</t>
  </si>
  <si>
    <t>ZVS-19080085</t>
  </si>
  <si>
    <t>ZVS-19080086</t>
  </si>
  <si>
    <t>ZVS-19080087</t>
  </si>
  <si>
    <t>ZVS-19080088</t>
  </si>
  <si>
    <t>ZVS-19080089</t>
  </si>
  <si>
    <t>ZVS-19080090</t>
  </si>
  <si>
    <t>NO PLATING,C5210R-H,P=4.0,1*1,RoHS</t>
  </si>
  <si>
    <t>C5210R-H,T=0.20±0.01,W=13,RoHS</t>
  </si>
  <si>
    <t>ZVS-19080091</t>
  </si>
  <si>
    <t>ZVS-19080092</t>
  </si>
  <si>
    <t>ZVS-19080093</t>
  </si>
  <si>
    <t>ZVS-19080094</t>
  </si>
  <si>
    <t>ZVS-19080208</t>
  </si>
  <si>
    <t>ZVS-19080209</t>
  </si>
  <si>
    <t>ZVS-19080210</t>
  </si>
  <si>
    <t>ZVS-19080211</t>
  </si>
  <si>
    <t>ZVS-19080212</t>
  </si>
  <si>
    <t>ZVS-19080213</t>
  </si>
  <si>
    <t>ZVS-19080214</t>
  </si>
  <si>
    <t>ZVS-19080215</t>
  </si>
  <si>
    <t>ZVS-19080216</t>
  </si>
  <si>
    <t>ZVS-19080217</t>
  </si>
  <si>
    <t>ZVS-19080218</t>
  </si>
  <si>
    <t>ZVS-19080219</t>
  </si>
  <si>
    <t>ZVS-19080220</t>
  </si>
  <si>
    <t>ZVS-19080222</t>
  </si>
  <si>
    <t>ZVS-19080223</t>
  </si>
  <si>
    <t>ZVS-19080224</t>
  </si>
  <si>
    <t>ZVS-19080225</t>
  </si>
  <si>
    <t>ZVS-19080226</t>
  </si>
  <si>
    <t>ZVS-19080227</t>
  </si>
  <si>
    <t>ZVS-19080228</t>
  </si>
  <si>
    <t>ZVS-19080229</t>
  </si>
  <si>
    <t>ZVS-19080230</t>
  </si>
  <si>
    <t>ZVS-19080231</t>
  </si>
  <si>
    <t>ZVS-19080232</t>
  </si>
  <si>
    <t>ZVS-19080233</t>
  </si>
  <si>
    <t>ZVS-19080234</t>
  </si>
  <si>
    <t>ZVS-19080235</t>
  </si>
  <si>
    <t>ZVS-19080236</t>
  </si>
  <si>
    <t>ZVS-19080237</t>
  </si>
  <si>
    <t>ZVS-19080238</t>
  </si>
  <si>
    <t>ZVS-19080239</t>
  </si>
  <si>
    <t>ZVS-19080240</t>
  </si>
  <si>
    <t>ZVS-19080241</t>
  </si>
  <si>
    <t>ZVS-19080242</t>
  </si>
  <si>
    <t>ZVS-19080243</t>
  </si>
  <si>
    <t>ZVS-19080244</t>
  </si>
  <si>
    <t>ZVS-19080245</t>
  </si>
  <si>
    <t>ZVS-19080246</t>
  </si>
  <si>
    <t>ZVS-19080247</t>
  </si>
  <si>
    <t>ZVS-19080248</t>
  </si>
  <si>
    <t>ZVS-19080249</t>
  </si>
  <si>
    <t>050-J100001141-0565</t>
  </si>
  <si>
    <t>电镀端子3</t>
  </si>
  <si>
    <t>Au1U" ON CONTACT AREA,Au1U" ON SOLDER TAILS,NI 50-100U" MIN</t>
  </si>
  <si>
    <t>ZVS-19080250</t>
  </si>
  <si>
    <t>ZVS-19080251</t>
  </si>
  <si>
    <t>050-J100001141-0568</t>
  </si>
  <si>
    <t>电镀端子6</t>
  </si>
  <si>
    <t>ZVS-19080252</t>
  </si>
  <si>
    <t>ZVS-19080253</t>
  </si>
  <si>
    <t>ZVS-19080254</t>
  </si>
  <si>
    <t>ZVS-19080255</t>
  </si>
  <si>
    <t>ZVS-19080256</t>
  </si>
  <si>
    <t>ZVS-19080257</t>
  </si>
  <si>
    <t>ZVS-19080258</t>
  </si>
  <si>
    <t>ZVS-19080259</t>
  </si>
  <si>
    <t>ZVS-19080260</t>
  </si>
  <si>
    <t>ZVS-19080261</t>
  </si>
  <si>
    <t>ZVS-19080262</t>
  </si>
  <si>
    <t>ZVS-19080263</t>
  </si>
  <si>
    <t>ZVS-19080264</t>
  </si>
  <si>
    <t>ZVS-19080265</t>
  </si>
  <si>
    <t>ZVS-19080266</t>
  </si>
  <si>
    <t>ZVS-19080267</t>
  </si>
  <si>
    <t>ZVS-19080268</t>
  </si>
  <si>
    <t>ZVS-19080269</t>
  </si>
  <si>
    <t>ZVS-19080270</t>
  </si>
  <si>
    <t>ZVS-19080271</t>
  </si>
  <si>
    <t>ZVS-19080272</t>
  </si>
  <si>
    <t>ZVS-19080273</t>
  </si>
  <si>
    <t>ZVS-19080274</t>
  </si>
  <si>
    <t>ZVS-19080275</t>
  </si>
  <si>
    <t>ZVS-19080276</t>
  </si>
  <si>
    <t>ZVS-19080277</t>
  </si>
  <si>
    <t>ZVS-19080278</t>
  </si>
  <si>
    <t>ZVS-19080279</t>
  </si>
  <si>
    <t>ZVS-19080280</t>
  </si>
  <si>
    <t>ZVS-19080281</t>
  </si>
  <si>
    <t>ZVS-19080282</t>
  </si>
  <si>
    <t>ZVS-19080283</t>
  </si>
  <si>
    <t>ZVS-19080287</t>
  </si>
  <si>
    <t>ZVS-19080288</t>
  </si>
  <si>
    <t>ZVS-19080289</t>
  </si>
  <si>
    <t>ZVS-19080290</t>
  </si>
  <si>
    <t>ZVS-19080291</t>
  </si>
  <si>
    <t>ZVS-19080292</t>
  </si>
  <si>
    <t>ZVS-19080293</t>
  </si>
  <si>
    <t>ZVS-19080294</t>
  </si>
  <si>
    <t>ZVS-19080295</t>
  </si>
  <si>
    <t>ZVS-19080296</t>
  </si>
  <si>
    <t>ZVS-19080297</t>
  </si>
  <si>
    <t>ZVS-19080298</t>
  </si>
  <si>
    <t>ZVS-19080299</t>
  </si>
  <si>
    <t>ZVS-19080300</t>
  </si>
  <si>
    <t>ZVS-19080301</t>
  </si>
  <si>
    <t>ZVS-19080302</t>
  </si>
  <si>
    <t>ZVS-19080303</t>
  </si>
  <si>
    <t>ZVS-19080304</t>
  </si>
  <si>
    <t>ZVS-19080305</t>
  </si>
  <si>
    <t>ZVS-19080306</t>
  </si>
  <si>
    <t>ZVS-19080307</t>
  </si>
  <si>
    <t>ZVS-19080308</t>
  </si>
  <si>
    <t>ZVS-19080309</t>
  </si>
  <si>
    <t>HLDZ</t>
  </si>
  <si>
    <t>ZVS-19080311</t>
  </si>
  <si>
    <t>ZVS-19080312</t>
  </si>
  <si>
    <t>ZVS-19080313</t>
  </si>
  <si>
    <t>ZVS-19080314</t>
  </si>
  <si>
    <t>050-S130000641-533</t>
  </si>
  <si>
    <t>ZVS-19080315</t>
  </si>
  <si>
    <t>ZVS-19080316</t>
  </si>
  <si>
    <t>ZVS-19080317</t>
  </si>
  <si>
    <t>ZVS-19080318</t>
  </si>
  <si>
    <t>ZVS-19080319</t>
  </si>
  <si>
    <t>ZVS-19080320</t>
  </si>
  <si>
    <t>ZVS-19080321</t>
  </si>
  <si>
    <t>ZVS-19080322</t>
  </si>
  <si>
    <t>ZVS-19080323</t>
  </si>
  <si>
    <t>ZVS-19080324</t>
  </si>
  <si>
    <t>ZVS-19080325</t>
  </si>
  <si>
    <t>ZVS-19080326</t>
  </si>
  <si>
    <t>ZVS-19080327</t>
  </si>
  <si>
    <t>ZVS-19080328</t>
  </si>
  <si>
    <t>ZVS-19080329</t>
  </si>
  <si>
    <t>ZVS-19080330</t>
  </si>
  <si>
    <t>ZVS-19080331</t>
  </si>
  <si>
    <t>ZVS-19080332</t>
  </si>
  <si>
    <t>ZVS-19080333</t>
  </si>
  <si>
    <t>ZVS-19080334</t>
  </si>
  <si>
    <t>ZVS-19080335</t>
  </si>
  <si>
    <t>ZVS-19080336</t>
  </si>
  <si>
    <t>ZVS-19080337</t>
  </si>
  <si>
    <t>ZVS-19080338</t>
  </si>
  <si>
    <t>ZVS-19080339</t>
  </si>
  <si>
    <t>ZVS-19080340</t>
  </si>
  <si>
    <t>ZVS-19080341</t>
  </si>
  <si>
    <t>ZVS-19080343</t>
  </si>
  <si>
    <t>ZVS-19080344</t>
  </si>
  <si>
    <t>ZVS-19080345</t>
  </si>
  <si>
    <t>ZVS-19080347</t>
  </si>
  <si>
    <t>ZVS-19080348</t>
  </si>
  <si>
    <t>ZVS-19080349</t>
  </si>
  <si>
    <t>ZVS-19080350</t>
  </si>
  <si>
    <t>ZVS-19080351</t>
  </si>
  <si>
    <t>ZVS-19080352</t>
  </si>
  <si>
    <t>ZVS-19080353</t>
  </si>
  <si>
    <t>ZVS-19080354</t>
  </si>
  <si>
    <t>ZVS-19080355</t>
  </si>
  <si>
    <t>ZVS-19080356</t>
  </si>
  <si>
    <t>ZVS-19080357</t>
  </si>
  <si>
    <t>ZVS-19080358</t>
  </si>
  <si>
    <t>ZVS-19080361</t>
  </si>
  <si>
    <t>ZVS-19080362</t>
  </si>
  <si>
    <t>ZVS-19080363</t>
  </si>
  <si>
    <t>ZVS-19080364</t>
  </si>
  <si>
    <t>ZVS-19080365</t>
  </si>
  <si>
    <t>ZVS-19080366</t>
  </si>
  <si>
    <t>ZVS-19080368</t>
  </si>
  <si>
    <t>ZVS-19080370</t>
  </si>
  <si>
    <t>ZVS-19080148</t>
  </si>
  <si>
    <t>ZVS-19080149</t>
  </si>
  <si>
    <t>ZVS-19080150</t>
  </si>
  <si>
    <t>ZVS-19080151</t>
  </si>
  <si>
    <t>ZVS-19080152</t>
  </si>
  <si>
    <t>ZVS-19080157</t>
  </si>
  <si>
    <t>ZVS-19080158</t>
  </si>
  <si>
    <t>ZVS-19080160</t>
  </si>
  <si>
    <t>ZVS-19080161</t>
  </si>
  <si>
    <t>050-3006-389</t>
  </si>
  <si>
    <t>ZVS-19080162</t>
  </si>
  <si>
    <t>ZVS-19080163</t>
  </si>
  <si>
    <t>ZVS-19080165</t>
  </si>
  <si>
    <t>ZVS-19080166</t>
  </si>
  <si>
    <t>ZVS-19080167</t>
  </si>
  <si>
    <t>ZVS-19080168</t>
  </si>
  <si>
    <t>ZVS-19080169</t>
  </si>
  <si>
    <t>ZVS-19080170</t>
  </si>
  <si>
    <t>ZVS-19080171</t>
  </si>
  <si>
    <t>ZVS-19080172</t>
  </si>
  <si>
    <t>ZVS-19080174</t>
  </si>
  <si>
    <t>ZVS-19080175</t>
  </si>
  <si>
    <t>ZVS-19080176</t>
  </si>
  <si>
    <t>ZVS-19080177</t>
  </si>
  <si>
    <t>ZVS-19080178</t>
  </si>
  <si>
    <t>ZVS-19080179</t>
  </si>
  <si>
    <t>ZVS-19080180</t>
  </si>
  <si>
    <t>ZVS-19080181</t>
  </si>
  <si>
    <t>ZVS-19080182</t>
  </si>
  <si>
    <t>ZVS-19080183</t>
  </si>
  <si>
    <t>ZVS-19080184</t>
  </si>
  <si>
    <t>ZVS-19080185</t>
  </si>
  <si>
    <t>ZVS-19080186</t>
  </si>
  <si>
    <t>ZVS-19080187</t>
  </si>
  <si>
    <t>ZVS-19080188</t>
  </si>
  <si>
    <t>ZVS-19080189</t>
  </si>
  <si>
    <t>ZVS-19080190</t>
  </si>
  <si>
    <t>ZVS-19080191</t>
  </si>
  <si>
    <t>ZVS-19080192</t>
  </si>
  <si>
    <t>ZVS-19080193</t>
  </si>
  <si>
    <t>ZVS-19080194</t>
  </si>
  <si>
    <t>ZVS-19080196</t>
  </si>
  <si>
    <t>ZVS-19080197</t>
  </si>
  <si>
    <t>ZVS-19080198</t>
  </si>
  <si>
    <t>ZVS-19080199</t>
  </si>
  <si>
    <t>ZVS-19080200</t>
  </si>
  <si>
    <t>ZVS-19080201</t>
  </si>
  <si>
    <t>ZVS-19080202</t>
  </si>
  <si>
    <t>ZVS-19080203</t>
  </si>
  <si>
    <t>ZVS-19080204</t>
  </si>
  <si>
    <t>ZVS-19080205</t>
  </si>
  <si>
    <t>ZVS-19080206</t>
  </si>
  <si>
    <t>ZVS-19080207</t>
  </si>
  <si>
    <t>ZVS-19080428</t>
  </si>
  <si>
    <t>ZVS-19080429</t>
  </si>
  <si>
    <t>ZVS-19080430</t>
  </si>
  <si>
    <t>ZVS-19080431</t>
  </si>
  <si>
    <t>ZVS-19080432</t>
  </si>
  <si>
    <t>ZVS-19080434</t>
  </si>
  <si>
    <t>ZVS-19080435</t>
  </si>
  <si>
    <t>ZVS-19080436</t>
  </si>
  <si>
    <t>ZVS-19080437</t>
  </si>
  <si>
    <t>ZVS-19080438</t>
  </si>
  <si>
    <t>ZVS-19080439</t>
  </si>
  <si>
    <t>ZVS-19080440</t>
  </si>
  <si>
    <t>ZVS-19080441</t>
  </si>
  <si>
    <t>ZVS-19080442</t>
  </si>
  <si>
    <t>ZVS-19080444</t>
  </si>
  <si>
    <t>ZVS-19080445</t>
  </si>
  <si>
    <t>ZVS-19080446</t>
  </si>
  <si>
    <t>ZVS-19080447</t>
  </si>
  <si>
    <t>ZVS-19080448</t>
  </si>
  <si>
    <t>ZVS-19080449</t>
  </si>
  <si>
    <t>ZVS-19080452</t>
  </si>
  <si>
    <t>ZVS-19080455</t>
  </si>
  <si>
    <t>ZVS-19080372</t>
  </si>
  <si>
    <t>ZVS-19080373</t>
  </si>
  <si>
    <t>ZVS-19080374</t>
  </si>
  <si>
    <t>ZVS-19080375</t>
  </si>
  <si>
    <t>050-C130003441-521</t>
  </si>
  <si>
    <t>电镀侦测PIN</t>
  </si>
  <si>
    <t>Au3U" ON CONTACT AREA,Au1U" ON SOLDER TAILS,NI 50-120U" UNDE</t>
  </si>
  <si>
    <t>ZVS-19080376</t>
  </si>
  <si>
    <t>ZVS-19080377</t>
  </si>
  <si>
    <t>ZVS-19080378</t>
  </si>
  <si>
    <t>ZVS-19080379</t>
  </si>
  <si>
    <t>ZVS-19080380</t>
  </si>
  <si>
    <t>ZVS-19080381</t>
  </si>
  <si>
    <t>ZVS-19080382</t>
  </si>
  <si>
    <t>ZVS-19080383</t>
  </si>
  <si>
    <t>ZVS-19080385</t>
  </si>
  <si>
    <t>ZVS-19080386</t>
  </si>
  <si>
    <t>ZVS-19080387</t>
  </si>
  <si>
    <t>ZVS-19080388</t>
  </si>
  <si>
    <t>ZVS-19080389</t>
  </si>
  <si>
    <t>ZVS-19080390</t>
  </si>
  <si>
    <t>ZVS-19080391</t>
  </si>
  <si>
    <t>ZVS-19080394</t>
  </si>
  <si>
    <t>025-3009-187</t>
  </si>
  <si>
    <t>095-0187-011</t>
  </si>
  <si>
    <t>SUS301-1/2H 0.30*29</t>
  </si>
  <si>
    <t>ZVS-19080395</t>
  </si>
  <si>
    <t>025-0009-326</t>
  </si>
  <si>
    <t>ZVS-19080396</t>
  </si>
  <si>
    <t>ZVS-19080397</t>
  </si>
  <si>
    <t>ZVS-19080400</t>
  </si>
  <si>
    <t>ZVS-19080401</t>
  </si>
  <si>
    <t>ZVS-19080403</t>
  </si>
  <si>
    <t>ZVS-19080404</t>
  </si>
  <si>
    <t>ZVS-19080405</t>
  </si>
  <si>
    <t>ZVS-19080406</t>
  </si>
  <si>
    <t>ZVS-19080407</t>
  </si>
  <si>
    <t>ZVS-19080408</t>
  </si>
  <si>
    <t>ZVS-19080409</t>
  </si>
  <si>
    <t>ZVS-19080410</t>
  </si>
  <si>
    <t>ZVS-19080411</t>
  </si>
  <si>
    <t>ZVS-19080412</t>
  </si>
  <si>
    <t>ZVS-19080413</t>
  </si>
  <si>
    <t>ZVS-19080414</t>
  </si>
  <si>
    <t>ZVS-19080415</t>
  </si>
  <si>
    <t>ZVS-19080416</t>
  </si>
  <si>
    <t>ZVS-19080417</t>
  </si>
  <si>
    <t>ZVS-19080418</t>
  </si>
  <si>
    <t>ZVS-19080419</t>
  </si>
  <si>
    <t>ZVS-19080420</t>
  </si>
  <si>
    <t>ZVS-19080421</t>
  </si>
  <si>
    <t>ZVS-19080422</t>
  </si>
  <si>
    <t>ZVS-19080423</t>
  </si>
  <si>
    <t>ZVS-19080424</t>
  </si>
  <si>
    <t>ZVS-19080425</t>
  </si>
  <si>
    <t>ZVS-19080426</t>
  </si>
  <si>
    <t>ZVS-19080427</t>
  </si>
  <si>
    <t>ZVS-19090113</t>
  </si>
  <si>
    <t>050-J310001142-537</t>
  </si>
  <si>
    <t>Au 1U" ON CONTACT AREA &amp; SOLDER TAILS,NI 50-100U" UNDER OVER</t>
  </si>
  <si>
    <t>ZVS-19090115</t>
  </si>
  <si>
    <t>ZVS-19090116</t>
  </si>
  <si>
    <t>ZVS-19090117</t>
  </si>
  <si>
    <t>ZVS-19090118</t>
  </si>
  <si>
    <t>ZVS-19090119</t>
  </si>
  <si>
    <t>ZVS-19090120</t>
  </si>
  <si>
    <t>ZVS-19090122</t>
  </si>
  <si>
    <t>ZVS-19090123</t>
  </si>
  <si>
    <t>ZVS-19090124</t>
  </si>
  <si>
    <t>ZVS-19090125</t>
  </si>
  <si>
    <t>ZVS-19090002</t>
  </si>
  <si>
    <t>ZVS-19090003</t>
  </si>
  <si>
    <t>ZVS-19090005</t>
  </si>
  <si>
    <t>ZVS-19090007</t>
  </si>
  <si>
    <t>ZVS-19090008</t>
  </si>
  <si>
    <t>ZVS-19090009</t>
  </si>
  <si>
    <t>ZVS-19090010</t>
  </si>
  <si>
    <t>ZVS-19090011</t>
  </si>
  <si>
    <t>ZVS-19090012</t>
  </si>
  <si>
    <t>ZVS-19090016</t>
  </si>
  <si>
    <t>ZVS-19090017</t>
  </si>
  <si>
    <t>ZVS-19090018</t>
  </si>
  <si>
    <t>ZVS-19090019</t>
  </si>
  <si>
    <t>ZVS-19090020</t>
  </si>
  <si>
    <t>ZVS-19090023</t>
  </si>
  <si>
    <t>ZVS-19090026</t>
  </si>
  <si>
    <t>ZVS-19090027</t>
  </si>
  <si>
    <t>ZVS-19090028</t>
  </si>
  <si>
    <t>ZVS-19090029</t>
  </si>
  <si>
    <t>ZVS-19090030</t>
  </si>
  <si>
    <t>ZVS-19090031</t>
  </si>
  <si>
    <t>ZVS-19090037</t>
  </si>
  <si>
    <t>ZVS-19090038</t>
  </si>
  <si>
    <t>ZVS-19090039</t>
  </si>
  <si>
    <t>ZVS-19090043</t>
  </si>
  <si>
    <t>ZVS-19090052</t>
  </si>
  <si>
    <t>ZVS-19090056</t>
  </si>
  <si>
    <t>ZVS-19090057</t>
  </si>
  <si>
    <t>ZVS-19090058</t>
  </si>
  <si>
    <t>ZVS-19090059</t>
  </si>
  <si>
    <t>ZVS-19090060</t>
  </si>
  <si>
    <t>CONTACT 4 FOR DIA 3.5MM AUDIO JACK  SUBSIDE TYPE</t>
  </si>
  <si>
    <t>ZVS-19090065</t>
  </si>
  <si>
    <t>ZVS-19090066</t>
  </si>
  <si>
    <t>ZVS-19090067</t>
  </si>
  <si>
    <t>ZVS-19090070</t>
  </si>
  <si>
    <t>ZVS-19090072</t>
  </si>
  <si>
    <t>ZVS-19090073</t>
  </si>
  <si>
    <t>ZVS-19090074</t>
  </si>
  <si>
    <t>ZVS-19090075</t>
  </si>
  <si>
    <t>ZVS-19090076</t>
  </si>
  <si>
    <t>ZVS-19090077</t>
  </si>
  <si>
    <t>ZVS-19090078</t>
  </si>
  <si>
    <t>ZVS-19090079</t>
  </si>
  <si>
    <t>ZVS-19090080</t>
  </si>
  <si>
    <t>ZVS-19090081</t>
  </si>
  <si>
    <t>ZVS-19090082</t>
  </si>
  <si>
    <t>ZVS-19090084</t>
  </si>
  <si>
    <t>ZVS-19090085</t>
  </si>
  <si>
    <t>ZVS-19090086</t>
  </si>
  <si>
    <t>ZVS-19090087</t>
  </si>
  <si>
    <t>ZVS-19090092</t>
  </si>
  <si>
    <t>ZVS-19090093</t>
  </si>
  <si>
    <t>ZVS-19090095</t>
  </si>
  <si>
    <t>ZVS-19090096</t>
  </si>
  <si>
    <t>050-0006-335</t>
  </si>
  <si>
    <t>ZVS-19090097</t>
  </si>
  <si>
    <t>ZVS-19090098</t>
  </si>
  <si>
    <t>ZVS-19090099</t>
  </si>
  <si>
    <t>ZVS-19090100</t>
  </si>
  <si>
    <t>ZVS-19090102</t>
  </si>
  <si>
    <t>ZVS-19090103</t>
  </si>
  <si>
    <t>ZVS-19090105</t>
  </si>
  <si>
    <t>050-J200003142-0546</t>
  </si>
  <si>
    <t>电镀端子1</t>
  </si>
  <si>
    <t>Au3U" ON CONTACT AREA,Au1U" ON SOLDER TAILS,NI 80-150U" UNDE</t>
  </si>
  <si>
    <t>ZVS-19090107</t>
  </si>
  <si>
    <t>050-J220003121-532</t>
  </si>
  <si>
    <t>Au3U" ON CONTACT AREA,Au1U" ON SOLDER TAILS,NI 50-100U" UNDE</t>
  </si>
  <si>
    <t>ZVS-19090108</t>
  </si>
  <si>
    <t>ZVS-19090109</t>
  </si>
  <si>
    <t>ZVS-19090110</t>
  </si>
  <si>
    <t>ZVS-19090111</t>
  </si>
  <si>
    <t>ZVS-19090112</t>
  </si>
  <si>
    <t>工号</t>
  </si>
  <si>
    <t>工时</t>
  </si>
  <si>
    <t>00039</t>
  </si>
  <si>
    <t>戴道兰</t>
  </si>
  <si>
    <t>00050</t>
  </si>
  <si>
    <t>潘晓明</t>
  </si>
  <si>
    <t>25876</t>
  </si>
  <si>
    <t>李文雅</t>
  </si>
  <si>
    <t>26401</t>
  </si>
  <si>
    <t>张玲玲</t>
  </si>
  <si>
    <t>26700</t>
  </si>
  <si>
    <t>张凌霞</t>
  </si>
  <si>
    <t>27068</t>
  </si>
  <si>
    <t>樊林红</t>
  </si>
  <si>
    <t>27386</t>
  </si>
  <si>
    <t>郝国玲</t>
  </si>
  <si>
    <t>25384</t>
  </si>
  <si>
    <t>肖明亮</t>
  </si>
  <si>
    <t>25535</t>
  </si>
  <si>
    <t>张勇刚</t>
  </si>
  <si>
    <t>25768</t>
  </si>
  <si>
    <t>黄春</t>
  </si>
  <si>
    <t>25977</t>
  </si>
  <si>
    <t>苏亚虎</t>
  </si>
  <si>
    <t>26096</t>
  </si>
  <si>
    <t>李宗仁</t>
  </si>
  <si>
    <t>26213</t>
  </si>
  <si>
    <t>朱涛</t>
  </si>
  <si>
    <t>26202</t>
  </si>
  <si>
    <t>26810</t>
  </si>
  <si>
    <t>27186</t>
  </si>
  <si>
    <t>27507</t>
  </si>
  <si>
    <t>赵高飞</t>
  </si>
  <si>
    <t>元件料号</t>
  </si>
  <si>
    <t>成品</t>
  </si>
  <si>
    <t>系列</t>
  </si>
  <si>
    <t>001-0001-002</t>
  </si>
  <si>
    <t>KBC14S301R</t>
  </si>
  <si>
    <t>001-0001-168</t>
  </si>
  <si>
    <t>KJA133BY01R</t>
  </si>
  <si>
    <t>001-0001-183</t>
  </si>
  <si>
    <t>KRF1S2001R</t>
  </si>
  <si>
    <t>001-0001-201</t>
  </si>
  <si>
    <t>KM30084110R</t>
  </si>
  <si>
    <t>T-F</t>
  </si>
  <si>
    <t>001-0001-216</t>
  </si>
  <si>
    <t>KM100846M01R</t>
  </si>
  <si>
    <t>001-0001-242</t>
  </si>
  <si>
    <t>KBC24S3H50R</t>
  </si>
  <si>
    <t>001-0001-248</t>
  </si>
  <si>
    <t>KBC23S12210R</t>
  </si>
  <si>
    <t>001-0001-252</t>
  </si>
  <si>
    <t>KBC23S1L55R</t>
  </si>
  <si>
    <t>001-0001-262</t>
  </si>
  <si>
    <t>KM100843MA1R</t>
  </si>
  <si>
    <t>001-0001-266</t>
  </si>
  <si>
    <t>KJA2333SNY10R</t>
  </si>
  <si>
    <t>001-0001-271</t>
  </si>
  <si>
    <t>KBC23S122S11HR</t>
  </si>
  <si>
    <t>KBC23S122S11R</t>
  </si>
  <si>
    <t>KBC23S922S11R</t>
  </si>
  <si>
    <t>001-0001-273</t>
  </si>
  <si>
    <t>KJA2333SNT50R</t>
  </si>
  <si>
    <t>KJA2336SNT50R</t>
  </si>
  <si>
    <t>001-0001-274</t>
  </si>
  <si>
    <t>KBC13S1D1NR</t>
  </si>
  <si>
    <t>001-0001-278</t>
  </si>
  <si>
    <t>KJA2336ST50R</t>
  </si>
  <si>
    <t>001-0001-286</t>
  </si>
  <si>
    <t>KJA2336SNT61CR</t>
  </si>
  <si>
    <t>KJA2336SNT61R</t>
  </si>
  <si>
    <t>001-0001-291</t>
  </si>
  <si>
    <t>KJA2336SNK50R</t>
  </si>
  <si>
    <t>001-0001-292</t>
  </si>
  <si>
    <t>KBC14S3Y01R</t>
  </si>
  <si>
    <t>001-0001-303</t>
  </si>
  <si>
    <t>KBC13S1H2NR</t>
  </si>
  <si>
    <t>001-0001-306</t>
  </si>
  <si>
    <t>KJA2333SNY601R</t>
  </si>
  <si>
    <t>001-0001-307</t>
  </si>
  <si>
    <t>KBC24S32318R</t>
  </si>
  <si>
    <t>001-0001-316</t>
  </si>
  <si>
    <t>KJA2333SNT41NR</t>
  </si>
  <si>
    <t>001-0001-317</t>
  </si>
  <si>
    <t>KJA2336NC601MR</t>
  </si>
  <si>
    <t>001-0001-321</t>
  </si>
  <si>
    <t>KBC01S311TR</t>
  </si>
  <si>
    <t>001-0001-322</t>
  </si>
  <si>
    <t>KT10476782</t>
  </si>
  <si>
    <t>卡托</t>
  </si>
  <si>
    <t>001-0001-324</t>
  </si>
  <si>
    <t>KJA2339NA601R</t>
  </si>
  <si>
    <t>001-0002-234</t>
  </si>
  <si>
    <t>KJA2333ST50R</t>
  </si>
  <si>
    <t>001-0002-313</t>
  </si>
  <si>
    <t>KJA2333BNT60NR</t>
  </si>
  <si>
    <t>001-0002-316</t>
  </si>
  <si>
    <t>KJA2333SNT42NR</t>
  </si>
  <si>
    <t>001-0003-273</t>
  </si>
  <si>
    <t>KJA2333SNT52NR</t>
  </si>
  <si>
    <t>001-0004-306</t>
  </si>
  <si>
    <t>KJA2336SNY601CR</t>
  </si>
  <si>
    <t>001-1501-246</t>
  </si>
  <si>
    <t>KWS6153M20R</t>
  </si>
  <si>
    <t>001-1801-169</t>
  </si>
  <si>
    <t>KWS6186M5NR</t>
  </si>
  <si>
    <t>001-5401-193</t>
  </si>
  <si>
    <t>KBC24S3H541R</t>
  </si>
  <si>
    <t>001-5402-085</t>
  </si>
  <si>
    <t>KBC23S3HN2R</t>
  </si>
  <si>
    <t>001-5501-078</t>
  </si>
  <si>
    <t>KBC23S3D43R</t>
  </si>
  <si>
    <t>025-0006-200</t>
  </si>
  <si>
    <t>025-0006-243</t>
  </si>
  <si>
    <t>025-0006-254</t>
  </si>
  <si>
    <t>025-0006-272</t>
  </si>
  <si>
    <t>KM100846M171R</t>
  </si>
  <si>
    <t>025-0006-281</t>
  </si>
  <si>
    <t>KIU90511DTM4R</t>
  </si>
  <si>
    <t>025-0006-283</t>
  </si>
  <si>
    <t>KWS6133PT01R</t>
  </si>
  <si>
    <t>025-0006-310</t>
  </si>
  <si>
    <t>KWS6156CN20R</t>
  </si>
  <si>
    <t>025-0006-314</t>
  </si>
  <si>
    <t>KWS6146N10NR</t>
  </si>
  <si>
    <t>025-0006-318</t>
  </si>
  <si>
    <t>KWS6133N10TR</t>
  </si>
  <si>
    <t>025-0006-320</t>
  </si>
  <si>
    <t>KWS6133N10TNR</t>
  </si>
  <si>
    <t>025-0006-325</t>
  </si>
  <si>
    <t>KIU90533ST1NR</t>
  </si>
  <si>
    <t>025-0006-326</t>
  </si>
  <si>
    <t>KIU90562SC1R</t>
  </si>
  <si>
    <t>025-0006-341</t>
  </si>
  <si>
    <t>KWSM3133F01NR-H</t>
  </si>
  <si>
    <t>025-0007-300</t>
  </si>
  <si>
    <t>KIU90511NY5R</t>
  </si>
  <si>
    <t>025-0007-331</t>
  </si>
  <si>
    <t>025-0007-332</t>
  </si>
  <si>
    <t>025-0009-024</t>
  </si>
  <si>
    <t>025-0009-099</t>
  </si>
  <si>
    <t>025-0009-104</t>
  </si>
  <si>
    <t>025-0009-175</t>
  </si>
  <si>
    <t>025-0009-184</t>
  </si>
  <si>
    <t>KIU90511SW1R</t>
  </si>
  <si>
    <t>025-0009-243</t>
  </si>
  <si>
    <t>KIU90531DTM1R</t>
  </si>
  <si>
    <t>025-0009-254</t>
  </si>
  <si>
    <t>KIU90532ST1R</t>
  </si>
  <si>
    <t>025-0009-266</t>
  </si>
  <si>
    <t>KIU90591NY1R</t>
  </si>
  <si>
    <t>025-0009-269</t>
  </si>
  <si>
    <t>KIU90532NT3R</t>
  </si>
  <si>
    <t>KM100849M171R</t>
  </si>
  <si>
    <t>025-0009-281</t>
  </si>
  <si>
    <t>025-0009-283</t>
  </si>
  <si>
    <t>025-0009-300</t>
  </si>
  <si>
    <t>025-0009-318</t>
  </si>
  <si>
    <t>KIU90562NC3R</t>
  </si>
  <si>
    <t>025-0009-332</t>
  </si>
  <si>
    <t>KIU90591N3NR</t>
  </si>
  <si>
    <t>025-000F-024</t>
  </si>
  <si>
    <t>025-000F-098</t>
  </si>
  <si>
    <t>025-000F-099</t>
  </si>
  <si>
    <t>025-000F-104</t>
  </si>
  <si>
    <t>025-000F-170</t>
  </si>
  <si>
    <t>025-000F-175</t>
  </si>
  <si>
    <t>025-000F-184</t>
  </si>
  <si>
    <t>025-000F-210</t>
  </si>
  <si>
    <t>025-000F-225</t>
  </si>
  <si>
    <t>025-000F-251</t>
  </si>
  <si>
    <t>025-000F-256</t>
  </si>
  <si>
    <t>025-000F-266</t>
  </si>
  <si>
    <t>025-000F-269</t>
  </si>
  <si>
    <t>025-000F-319</t>
  </si>
  <si>
    <t>025-000F-348</t>
  </si>
  <si>
    <t>025-000N-254</t>
  </si>
  <si>
    <t>025-000N-272</t>
  </si>
  <si>
    <t>025-00W9-326</t>
  </si>
  <si>
    <t>025-1006-231</t>
  </si>
  <si>
    <t>025-1006-298</t>
  </si>
  <si>
    <t>025-1006-340</t>
  </si>
  <si>
    <t>KIC61231ST2CR</t>
  </si>
  <si>
    <t>Type-c</t>
  </si>
  <si>
    <t>025-1007-323</t>
  </si>
  <si>
    <t>KIC61231ST2NR</t>
  </si>
  <si>
    <t>KIC61231ST3HR</t>
  </si>
  <si>
    <t>025-1009-231</t>
  </si>
  <si>
    <t>025-1009-266</t>
  </si>
  <si>
    <t>KIU90511NY2R</t>
  </si>
  <si>
    <t>KIU90591NY2R</t>
  </si>
  <si>
    <t>KIU90511S1M3NR</t>
  </si>
  <si>
    <t>025-1009-340</t>
  </si>
  <si>
    <t>025-1009-345</t>
  </si>
  <si>
    <t>KIU90562SQ1R</t>
  </si>
  <si>
    <t>025-100C-274</t>
  </si>
  <si>
    <t>025-100F-266</t>
  </si>
  <si>
    <t>025-100F-285</t>
  </si>
  <si>
    <t>025-1506-236</t>
  </si>
  <si>
    <t>025-1509-236</t>
  </si>
  <si>
    <t>025-1806-236</t>
  </si>
  <si>
    <t>025-1809-236</t>
  </si>
  <si>
    <t>025-2006-324</t>
  </si>
  <si>
    <t>025-2007-323</t>
  </si>
  <si>
    <t>025-2009-266</t>
  </si>
  <si>
    <t>025-2009-324</t>
  </si>
  <si>
    <t>025-2009-345</t>
  </si>
  <si>
    <t>025-200F-266</t>
  </si>
  <si>
    <t>025-200F-285</t>
  </si>
  <si>
    <t>025-3006-303</t>
  </si>
  <si>
    <t>KIU90531SP3MR</t>
  </si>
  <si>
    <t>KIU90511S1M3R</t>
  </si>
  <si>
    <t>KIU90531S1M3R</t>
  </si>
  <si>
    <t>KIU90591S1M3R</t>
  </si>
  <si>
    <t>025-3009-303</t>
  </si>
  <si>
    <t>025-3009-345</t>
  </si>
  <si>
    <t>025-300F-187</t>
  </si>
  <si>
    <t>025-300F-345</t>
  </si>
  <si>
    <t>025-301F-187</t>
  </si>
  <si>
    <t>025-30W9-303</t>
  </si>
  <si>
    <t>025-4006-309</t>
  </si>
  <si>
    <t>KUF-A19001630R-0100</t>
  </si>
  <si>
    <t>025-4009-309</t>
  </si>
  <si>
    <t>KCF-A13002003R-0000</t>
  </si>
  <si>
    <t>KCF-A13002010R-0000</t>
  </si>
  <si>
    <t>KCF-A13000003R-0100</t>
  </si>
  <si>
    <t>025-C130001641-354</t>
  </si>
  <si>
    <t>025-C130001641-360</t>
  </si>
  <si>
    <t>KCF-A15110901R-0100</t>
  </si>
  <si>
    <t>025-C151197621-361</t>
  </si>
  <si>
    <t>KCF-A15990801R-0000</t>
  </si>
  <si>
    <t>025-C159997621-347</t>
  </si>
  <si>
    <t>KJF-A22000603R-01HQ</t>
  </si>
  <si>
    <t>025-S130000711-352</t>
  </si>
  <si>
    <t>KSN-A13000007R-0100</t>
  </si>
  <si>
    <t>025-S130007711-352</t>
  </si>
  <si>
    <t>KUF-A099505S1R-0100</t>
  </si>
  <si>
    <t>025-U099501621-364</t>
  </si>
  <si>
    <t>KUF-A13950530R-0200</t>
  </si>
  <si>
    <t>025-U139501623-373</t>
  </si>
  <si>
    <t>025-U190096651-349</t>
  </si>
  <si>
    <t>025-U190500652-322</t>
  </si>
  <si>
    <t>025-U190501622-366</t>
  </si>
  <si>
    <t>025-U190507652-322</t>
  </si>
  <si>
    <t>030-0003-163</t>
  </si>
  <si>
    <t>030-0003-185</t>
  </si>
  <si>
    <t>030-0003-188</t>
  </si>
  <si>
    <t>030-0003-192</t>
  </si>
  <si>
    <t>030-0003-201</t>
  </si>
  <si>
    <t>030-0003-220</t>
  </si>
  <si>
    <t>KWSM3133F01R-T</t>
  </si>
  <si>
    <t>030-0003-225</t>
  </si>
  <si>
    <t>030-0003-226</t>
  </si>
  <si>
    <t>030-0003-231</t>
  </si>
  <si>
    <t>KWSM3133F01R-S</t>
  </si>
  <si>
    <t>030-0003-232</t>
  </si>
  <si>
    <t>030-0006-163</t>
  </si>
  <si>
    <t>030-0006-169</t>
  </si>
  <si>
    <t>030-0006-192</t>
  </si>
  <si>
    <t>030-0006-194</t>
  </si>
  <si>
    <t>030-0006-205</t>
  </si>
  <si>
    <t>030-0006-218</t>
  </si>
  <si>
    <t>030-0006-222</t>
  </si>
  <si>
    <t>030-0006-233</t>
  </si>
  <si>
    <t>030-0006-234</t>
  </si>
  <si>
    <t>030-0006-241</t>
  </si>
  <si>
    <t>030-000G-194</t>
  </si>
  <si>
    <t>030-0016-185</t>
  </si>
  <si>
    <t>030-0026-185</t>
  </si>
  <si>
    <t>030-0063-187</t>
  </si>
  <si>
    <t>030-0F0G-163</t>
  </si>
  <si>
    <t>030-0F0G-243</t>
  </si>
  <si>
    <t>030-0F1G-185</t>
  </si>
  <si>
    <t>030-C030603191-246</t>
  </si>
  <si>
    <t>KCF-A03990603R-0100</t>
  </si>
  <si>
    <t>030-C030610191-246</t>
  </si>
  <si>
    <t>KCF-A03990610R-0100</t>
  </si>
  <si>
    <t>030-C030615191-246</t>
  </si>
  <si>
    <t>KCF-A03990615R-0100</t>
  </si>
  <si>
    <t>030-C030803191-247</t>
  </si>
  <si>
    <t>KCF-A03110803R-0100</t>
  </si>
  <si>
    <t>030-C030810191-247</t>
  </si>
  <si>
    <t>KCF-A03110810R-0100</t>
  </si>
  <si>
    <t>030-C030815191-247</t>
  </si>
  <si>
    <t>KCF-A03110815R-0100</t>
  </si>
  <si>
    <t>030-C130003191-248</t>
  </si>
  <si>
    <t>030-C132000231-252</t>
  </si>
  <si>
    <t>030-C132000232-252</t>
  </si>
  <si>
    <t>030-C1320031A1-253</t>
  </si>
  <si>
    <t>030-C1320101A1-253</t>
  </si>
  <si>
    <t>030-C150801191-242</t>
  </si>
  <si>
    <t>030-C150901191-249</t>
  </si>
  <si>
    <t>030-J220603291-266</t>
  </si>
  <si>
    <t>030-U0905S1251-256</t>
  </si>
  <si>
    <t>030-U0905S1252-256</t>
  </si>
  <si>
    <t>030-U130530251-265</t>
  </si>
  <si>
    <t>030-U191230211-257</t>
  </si>
  <si>
    <t>030-U191230211-258</t>
  </si>
  <si>
    <t>030-U191230211-259</t>
  </si>
  <si>
    <t>030-U191630211-260</t>
  </si>
  <si>
    <t>030-U191630211-261</t>
  </si>
  <si>
    <t>050-0003-293</t>
  </si>
  <si>
    <t>050-0003-306</t>
  </si>
  <si>
    <t>KRF1S31501R</t>
  </si>
  <si>
    <t>050-0003-316</t>
  </si>
  <si>
    <t>KRF1S31001R</t>
  </si>
  <si>
    <t>050-0003-327</t>
  </si>
  <si>
    <t>050-0003-335</t>
  </si>
  <si>
    <t>050-0003-344</t>
  </si>
  <si>
    <t>050-U139500141-0551</t>
  </si>
  <si>
    <t>050-0003-361</t>
  </si>
  <si>
    <t>050-0003-395</t>
  </si>
  <si>
    <t>050-0003-403</t>
  </si>
  <si>
    <t>KRF1S31512R</t>
  </si>
  <si>
    <t>050-0003-411</t>
  </si>
  <si>
    <t>KRF1S32012R</t>
  </si>
  <si>
    <t>050-0003-467</t>
  </si>
  <si>
    <t>KRF1S30501NR</t>
  </si>
  <si>
    <t>050-0003-474</t>
  </si>
  <si>
    <t>050-0003-475</t>
  </si>
  <si>
    <t>050-0003-481</t>
  </si>
  <si>
    <t>050-0003-482</t>
  </si>
  <si>
    <t>050-0003-487</t>
  </si>
  <si>
    <t>050-0003-498</t>
  </si>
  <si>
    <t>050-0004-499</t>
  </si>
  <si>
    <t>050-0006-206</t>
  </si>
  <si>
    <t>050-0006-227</t>
  </si>
  <si>
    <t>050-0006-228</t>
  </si>
  <si>
    <t>050-0006-229</t>
  </si>
  <si>
    <t>050-0006-230</t>
  </si>
  <si>
    <t>050-0006-231</t>
  </si>
  <si>
    <t>050-0006-232</t>
  </si>
  <si>
    <t>050-0006-268</t>
  </si>
  <si>
    <t>050-0006-271</t>
  </si>
  <si>
    <t>050-0006-288</t>
  </si>
  <si>
    <t>050-0006-312</t>
  </si>
  <si>
    <t>050-0006-328</t>
  </si>
  <si>
    <t>050-0006-329</t>
  </si>
  <si>
    <t>050-0006-361</t>
  </si>
  <si>
    <t>050-0006-365</t>
  </si>
  <si>
    <t>050-0006-396</t>
  </si>
  <si>
    <t>050-0006-456</t>
  </si>
  <si>
    <t>050-0006-457</t>
  </si>
  <si>
    <t>050-0006-459</t>
  </si>
  <si>
    <t>050-0006-465</t>
  </si>
  <si>
    <t>050-0006-486</t>
  </si>
  <si>
    <t>050-0006-490</t>
  </si>
  <si>
    <t>050-0006-492</t>
  </si>
  <si>
    <t>050-0006-503</t>
  </si>
  <si>
    <t>050-0009-016</t>
  </si>
  <si>
    <t>050-0009-183</t>
  </si>
  <si>
    <t>050-0009-206</t>
  </si>
  <si>
    <t>050-0009-227</t>
  </si>
  <si>
    <t>050-0009-228</t>
  </si>
  <si>
    <t>050-0009-229</t>
  </si>
  <si>
    <t>050-0009-230</t>
  </si>
  <si>
    <t>050-0009-231</t>
  </si>
  <si>
    <t>050-0009-232</t>
  </si>
  <si>
    <t>050-0009-271</t>
  </si>
  <si>
    <t>050-0009-288</t>
  </si>
  <si>
    <t>050-0009-306</t>
  </si>
  <si>
    <t>050-0009-312</t>
  </si>
  <si>
    <t>050-0009-316</t>
  </si>
  <si>
    <t>050-0009-327</t>
  </si>
  <si>
    <t>050-0009-328</t>
  </si>
  <si>
    <t>050-0009-329</t>
  </si>
  <si>
    <t>050-0009-395</t>
  </si>
  <si>
    <t>050-0009-396</t>
  </si>
  <si>
    <t>050-0009-465</t>
  </si>
  <si>
    <t>050-0009-474</t>
  </si>
  <si>
    <t>050-0009-475</t>
  </si>
  <si>
    <t>050-C031100131-506</t>
  </si>
  <si>
    <t>050-0009-486</t>
  </si>
  <si>
    <t>050-0009-490</t>
  </si>
  <si>
    <t>050-0009-492</t>
  </si>
  <si>
    <t>050-0009-498</t>
  </si>
  <si>
    <t>050-0009-503</t>
  </si>
  <si>
    <t>050-000G-365</t>
  </si>
  <si>
    <t>050-0F06-016</t>
  </si>
  <si>
    <t>050-0F06-183</t>
  </si>
  <si>
    <t>050-0F0G-335</t>
  </si>
  <si>
    <t>050-0F0G-499</t>
  </si>
  <si>
    <t>050-1003-310</t>
  </si>
  <si>
    <t>050-1003-331</t>
  </si>
  <si>
    <t>050-1003-332</t>
  </si>
  <si>
    <t>050-1003-333</t>
  </si>
  <si>
    <t>050-1003-338</t>
  </si>
  <si>
    <t>050-1003-339</t>
  </si>
  <si>
    <t>050-1003-358</t>
  </si>
  <si>
    <t>050-1003-402</t>
  </si>
  <si>
    <t>050-1003-426</t>
  </si>
  <si>
    <t>050-1003-431</t>
  </si>
  <si>
    <t>050-1003-432</t>
  </si>
  <si>
    <t>050-1003-433</t>
  </si>
  <si>
    <t>050-1003-469</t>
  </si>
  <si>
    <t>050-1003-470</t>
  </si>
  <si>
    <t>050-1003-471</t>
  </si>
  <si>
    <t>050-1003-476</t>
  </si>
  <si>
    <t>050-1003-477</t>
  </si>
  <si>
    <t>050-1003-478</t>
  </si>
  <si>
    <t>050-1005-479</t>
  </si>
  <si>
    <t>050-1006-247</t>
  </si>
  <si>
    <t>050-1006-248</t>
  </si>
  <si>
    <t>050-1006-249</t>
  </si>
  <si>
    <t>050-1006-310</t>
  </si>
  <si>
    <t>050-1006-338</t>
  </si>
  <si>
    <t>050-1006-339</t>
  </si>
  <si>
    <t>050-1006-357</t>
  </si>
  <si>
    <t>050-1006-358</t>
  </si>
  <si>
    <t>050-1006-373</t>
  </si>
  <si>
    <t>050-1006-374</t>
  </si>
  <si>
    <t>050-1006-375</t>
  </si>
  <si>
    <t>050-1006-386</t>
  </si>
  <si>
    <t>050-1006-387</t>
  </si>
  <si>
    <t>050-1006-388</t>
  </si>
  <si>
    <t>050-1006-431</t>
  </si>
  <si>
    <t>050-1006-432</t>
  </si>
  <si>
    <t>050-1006-465</t>
  </si>
  <si>
    <t>050-1006-488</t>
  </si>
  <si>
    <t>050-1006-489</t>
  </si>
  <si>
    <t>050-1006-492</t>
  </si>
  <si>
    <t>050-1009-247</t>
  </si>
  <si>
    <t>050-1009-248</t>
  </si>
  <si>
    <t>050-1009-249</t>
  </si>
  <si>
    <t>050-1009-331</t>
  </si>
  <si>
    <t>050-1009-333</t>
  </si>
  <si>
    <t>050-1009-338</t>
  </si>
  <si>
    <t>050-1009-339</t>
  </si>
  <si>
    <t>050-1009-373</t>
  </si>
  <si>
    <t>050-1009-374</t>
  </si>
  <si>
    <t>050-1009-375</t>
  </si>
  <si>
    <t>050-1009-386</t>
  </si>
  <si>
    <t>050-1009-387</t>
  </si>
  <si>
    <t>050-1009-388</t>
  </si>
  <si>
    <t>050-1009-402</t>
  </si>
  <si>
    <t>050-1009-469</t>
  </si>
  <si>
    <t>050-1009-470</t>
  </si>
  <si>
    <t>050-1009-471</t>
  </si>
  <si>
    <t>050-1009-476</t>
  </si>
  <si>
    <t>050-1009-477</t>
  </si>
  <si>
    <t>050-1009-478</t>
  </si>
  <si>
    <t>050-1009-488</t>
  </si>
  <si>
    <t>050-1009-500</t>
  </si>
  <si>
    <t>050-1009-501</t>
  </si>
  <si>
    <t>050-100G-500</t>
  </si>
  <si>
    <t>050-100G-501</t>
  </si>
  <si>
    <t>050-1503-301</t>
  </si>
  <si>
    <t>050-1509-301</t>
  </si>
  <si>
    <t>050-1F03-217</t>
  </si>
  <si>
    <t>050-1F03-443</t>
  </si>
  <si>
    <t>050-1F06-217</t>
  </si>
  <si>
    <t>050-1F0G-217</t>
  </si>
  <si>
    <t>050-2003-310</t>
  </si>
  <si>
    <t>050-2003-332</t>
  </si>
  <si>
    <t>050-2003-333</t>
  </si>
  <si>
    <t>050-2003-338</t>
  </si>
  <si>
    <t>050-2003-341</t>
  </si>
  <si>
    <t>050-2003-432</t>
  </si>
  <si>
    <t>050-2003-433</t>
  </si>
  <si>
    <t>050-2003-471</t>
  </si>
  <si>
    <t>050-2003-476</t>
  </si>
  <si>
    <t>050-2003-477</t>
  </si>
  <si>
    <t>050-2003-478</t>
  </si>
  <si>
    <t>050-2005-479</t>
  </si>
  <si>
    <t>050-2006-310</t>
  </si>
  <si>
    <t>050-2006-338</t>
  </si>
  <si>
    <t>050-2006-374</t>
  </si>
  <si>
    <t>050-2006-375</t>
  </si>
  <si>
    <t>050-2006-432</t>
  </si>
  <si>
    <t>050-2006-489</t>
  </si>
  <si>
    <t>050-2009-332</t>
  </si>
  <si>
    <t>050-2009-333</t>
  </si>
  <si>
    <t>050-2009-338</t>
  </si>
  <si>
    <t>050-2009-341</t>
  </si>
  <si>
    <t>050-2009-374</t>
  </si>
  <si>
    <t>050-2009-375</t>
  </si>
  <si>
    <t>050-2009-471</t>
  </si>
  <si>
    <t>050-2009-477</t>
  </si>
  <si>
    <t>050-2009-478</t>
  </si>
  <si>
    <t>050-2F03-443</t>
  </si>
  <si>
    <t>050-2F06-217</t>
  </si>
  <si>
    <t>050-3003-333</t>
  </si>
  <si>
    <t>050-3003-478</t>
  </si>
  <si>
    <t>050-3006-429</t>
  </si>
  <si>
    <t>050-3006-477</t>
  </si>
  <si>
    <t>050-3009-333</t>
  </si>
  <si>
    <t>050-3009-477</t>
  </si>
  <si>
    <t>050-3F06-308</t>
  </si>
  <si>
    <t>050-3F06-322</t>
  </si>
  <si>
    <t>050-4003-195</t>
  </si>
  <si>
    <t>050-4003-333</t>
  </si>
  <si>
    <t>050-4003-478</t>
  </si>
  <si>
    <t>050-4006-389</t>
  </si>
  <si>
    <t>050-4006-429</t>
  </si>
  <si>
    <t>050-4006-477</t>
  </si>
  <si>
    <t>050-4009-333</t>
  </si>
  <si>
    <t>050-4009-477</t>
  </si>
  <si>
    <t>050-4F03-217</t>
  </si>
  <si>
    <t>050-4F06-217</t>
  </si>
  <si>
    <t>050-4F0G-217</t>
  </si>
  <si>
    <t>050-5006-375</t>
  </si>
  <si>
    <t>050-5009-209</t>
  </si>
  <si>
    <t>050-5009-375</t>
  </si>
  <si>
    <t>050-5009-429</t>
  </si>
  <si>
    <t>050-500G-429</t>
  </si>
  <si>
    <t>050-5F06-209</t>
  </si>
  <si>
    <t>050-6006-375</t>
  </si>
  <si>
    <t>050-6009-375</t>
  </si>
  <si>
    <t>050-6009-429</t>
  </si>
  <si>
    <t>050-600G-429</t>
  </si>
  <si>
    <t>050-7003-477</t>
  </si>
  <si>
    <t>050-7009-477</t>
  </si>
  <si>
    <t>050-8003-477</t>
  </si>
  <si>
    <t>050-8009-477</t>
  </si>
  <si>
    <t>050-C031103131-507</t>
  </si>
  <si>
    <t>050-C031110131-507</t>
  </si>
  <si>
    <t>050-C031115131-507</t>
  </si>
  <si>
    <t>050-C039903131-506</t>
  </si>
  <si>
    <t>050-C039910131-506</t>
  </si>
  <si>
    <t>050-C039915131-506</t>
  </si>
  <si>
    <t>050-C130003131-512</t>
  </si>
  <si>
    <t>050-C130003141-508</t>
  </si>
  <si>
    <t>050-C130003441-513</t>
  </si>
  <si>
    <t>050-C130010131-512</t>
  </si>
  <si>
    <t>050-C151101121-509</t>
  </si>
  <si>
    <t>050-C159901121-504</t>
  </si>
  <si>
    <t>050-J220003141-529</t>
  </si>
  <si>
    <t>050-J220003141-530</t>
  </si>
  <si>
    <t>050-J220003631-531</t>
  </si>
  <si>
    <t>050-J220003632-531</t>
  </si>
  <si>
    <t>KSN-A11000103R-0100</t>
  </si>
  <si>
    <t>050-S110003641-522</t>
  </si>
  <si>
    <t>KSN-A13000101R-0100</t>
  </si>
  <si>
    <t>050-S130001641-533</t>
  </si>
  <si>
    <t>KSN-A20000103R-0100</t>
  </si>
  <si>
    <t>050-S200003641-523</t>
  </si>
  <si>
    <t>KSN-A23000103R-0100</t>
  </si>
  <si>
    <t>050-S230003641-524</t>
  </si>
  <si>
    <t>KSN-A25000103R-0100</t>
  </si>
  <si>
    <t>050-S250003641-525</t>
  </si>
  <si>
    <t>050-U190030811-518</t>
  </si>
  <si>
    <t>050-U190030812-518</t>
  </si>
  <si>
    <t>050-U190500811-516</t>
  </si>
  <si>
    <t>050-U190500811-517</t>
  </si>
  <si>
    <t>050-U190530811-516</t>
  </si>
  <si>
    <t>050-U190530811-517</t>
  </si>
  <si>
    <t>KCF-A13990603R-0100</t>
  </si>
  <si>
    <t>KIU90531SP1YNR</t>
  </si>
  <si>
    <t>KRF2S302T01R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</si>
</sst>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1" formatCode="_ * #,##0_ ;_ * \-#,##0_ ;_ * &quot;-&quot;_ ;_ @_ "/>
    <numFmt numFmtId="43" formatCode="_ * #,##0.00_ ;_ * \-#,##0.00_ ;_ * &quot;-&quot;??_ ;_ @_ "/>
    <numFmt numFmtId="177" formatCode="#,##0_ "/>
    <numFmt numFmtId="178" formatCode="#,###.00[$%-804]"/>
    <numFmt numFmtId="179" formatCode="#,###.00"/>
    <numFmt numFmtId="181" formatCode="&quot;第&quot;General&quot;周&quot;"/>
    <numFmt numFmtId="182" formatCode="#,##0.00_ "/>
    <numFmt numFmtId="183" formatCode="yyyy\/m\/d;@"/>
    <numFmt numFmtId="184" formatCode="#,##0.000"/>
    <numFmt numFmtId="185" formatCode="\ mm\/dd\/yyyy"/>
    <numFmt numFmtId="186" formatCode="yyyy/m/d&quot;  &quot;h:mm:ss\ "/>
    <numFmt numFmtId="187" formatCode="General&quot;月份&quot;"/>
    <numFmt numFmtId="188" formatCode="0.0_);[Red]\(0.0\)"/>
    <numFmt numFmtId="189" formatCode="@&quot;#&quot;"/>
    <numFmt numFmtId="190" formatCode="&quot;第&quot;@&quot;月&quot;"/>
    <numFmt numFmtId="191" formatCode="@&quot;周平均&quot;"/>
    <numFmt numFmtId="192" formatCode="_ * #,##0.0_ ;_ * \-#,##0.0_ ;_ * &quot;-&quot;??_ ;_ @_ "/>
    <numFmt numFmtId="193" formatCode="m&quot;月&quot;d&quot;日&quot;;@"/>
    <numFmt numFmtId="194" formatCode="0.0%"/>
    <numFmt numFmtId="195" formatCode="#,##0.0_ "/>
    <numFmt numFmtId="196" formatCode="&quot;第&quot;@&quot;周&quot;"/>
    <numFmt numFmtId="197" formatCode="0.0_ "/>
    <numFmt numFmtId="198" formatCode="_ * #,##0.0_ ;_ * \-#,##0.0_ ;_ * &quot;-&quot;?_ ;_ @_ "/>
  </numFmts>
  <fonts count="27" x14ac:knownFonts="1">
    <font>
      <sz val="11"/>
      <color theme="1"/>
      <name val="宋体"/>
      <charset val="134"/>
      <scheme val="minor"/>
    </font>
    <font>
      <sz val="10"/>
      <color theme="1"/>
      <name val="宋体"/>
      <family val="3"/>
      <charset val="134"/>
      <scheme val="minor"/>
    </font>
    <font>
      <sz val="10"/>
      <color theme="1"/>
      <name val="Times New Roman"/>
      <family val="1"/>
    </font>
    <font>
      <sz val="10"/>
      <name val="Times New Roman"/>
      <family val="1"/>
    </font>
    <font>
      <sz val="10"/>
      <color indexed="8"/>
      <name val="宋体"/>
      <family val="3"/>
      <charset val="134"/>
    </font>
    <font>
      <sz val="12"/>
      <color indexed="8"/>
      <name val="宋体"/>
      <family val="3"/>
      <charset val="134"/>
    </font>
    <font>
      <sz val="10"/>
      <color indexed="8"/>
      <name val="Arial"/>
      <family val="2"/>
    </font>
    <font>
      <sz val="10"/>
      <name val="Arial"/>
      <family val="2"/>
    </font>
    <font>
      <b/>
      <sz val="10"/>
      <color indexed="10"/>
      <name val="宋体"/>
      <family val="3"/>
      <charset val="134"/>
    </font>
    <font>
      <b/>
      <sz val="10"/>
      <color indexed="12"/>
      <name val="宋体"/>
      <family val="3"/>
      <charset val="134"/>
    </font>
    <font>
      <b/>
      <sz val="18"/>
      <name val="宋体"/>
      <family val="3"/>
      <charset val="134"/>
    </font>
    <font>
      <b/>
      <sz val="16"/>
      <name val="宋体"/>
      <family val="3"/>
      <charset val="134"/>
    </font>
    <font>
      <sz val="10"/>
      <color indexed="8"/>
      <name val="宋体"/>
      <family val="3"/>
      <charset val="134"/>
      <scheme val="minor"/>
    </font>
    <font>
      <sz val="10"/>
      <name val="宋体"/>
      <family val="3"/>
      <charset val="134"/>
    </font>
    <font>
      <sz val="10"/>
      <name val="宋体"/>
      <family val="3"/>
      <charset val="134"/>
      <scheme val="minor"/>
    </font>
    <font>
      <b/>
      <sz val="10"/>
      <color indexed="8"/>
      <name val="宋体"/>
      <family val="3"/>
      <charset val="134"/>
      <scheme val="minor"/>
    </font>
    <font>
      <sz val="10"/>
      <color indexed="8"/>
      <name val="宋体"/>
      <family val="3"/>
      <charset val="134"/>
      <scheme val="minor"/>
    </font>
    <font>
      <sz val="10"/>
      <name val="宋体"/>
      <family val="3"/>
      <charset val="134"/>
      <scheme val="minor"/>
    </font>
    <font>
      <b/>
      <sz val="10"/>
      <name val="宋体"/>
      <family val="3"/>
      <charset val="134"/>
    </font>
    <font>
      <b/>
      <sz val="14"/>
      <color indexed="10"/>
      <name val="宋体"/>
      <family val="3"/>
      <charset val="134"/>
    </font>
    <font>
      <sz val="11"/>
      <name val="宋体"/>
      <family val="3"/>
      <charset val="134"/>
      <scheme val="minor"/>
    </font>
    <font>
      <sz val="12"/>
      <name val="宋体"/>
      <family val="3"/>
      <charset val="134"/>
    </font>
    <font>
      <sz val="20"/>
      <name val="宋体"/>
      <family val="3"/>
      <charset val="134"/>
    </font>
    <font>
      <sz val="11"/>
      <color indexed="8"/>
      <name val="宋体"/>
      <family val="3"/>
      <charset val="134"/>
    </font>
    <font>
      <sz val="12"/>
      <name val="Times New Roman"/>
      <family val="1"/>
    </font>
    <font>
      <sz val="11"/>
      <color theme="1"/>
      <name val="宋体"/>
      <family val="3"/>
      <charset val="134"/>
      <scheme val="minor"/>
    </font>
    <font>
      <sz val="9"/>
      <name val="宋体"/>
      <family val="3"/>
      <charset val="134"/>
      <scheme val="minor"/>
    </font>
  </fonts>
  <fills count="15">
    <fill>
      <patternFill patternType="none"/>
    </fill>
    <fill>
      <patternFill patternType="gray125"/>
    </fill>
    <fill>
      <patternFill patternType="solid">
        <fgColor rgb="FFFFFF00"/>
        <bgColor indexed="64"/>
      </patternFill>
    </fill>
    <fill>
      <patternFill patternType="solid">
        <fgColor indexed="9"/>
        <bgColor indexed="64"/>
      </patternFill>
    </fill>
    <fill>
      <patternFill patternType="solid">
        <fgColor theme="0" tint="-0.34998626667073579"/>
        <bgColor indexed="64"/>
      </patternFill>
    </fill>
    <fill>
      <patternFill patternType="solid">
        <fgColor theme="0"/>
        <bgColor indexed="64"/>
      </patternFill>
    </fill>
    <fill>
      <patternFill patternType="solid">
        <fgColor rgb="FF92D050"/>
        <bgColor indexed="64"/>
      </patternFill>
    </fill>
    <fill>
      <patternFill patternType="solid">
        <fgColor rgb="FF00B0F0"/>
        <bgColor indexed="64"/>
      </patternFill>
    </fill>
    <fill>
      <patternFill patternType="solid">
        <fgColor indexed="22"/>
        <bgColor indexed="64"/>
      </patternFill>
    </fill>
    <fill>
      <patternFill patternType="solid">
        <fgColor theme="5" tint="0.39994506668294322"/>
        <bgColor indexed="64"/>
      </patternFill>
    </fill>
    <fill>
      <patternFill patternType="solid">
        <fgColor theme="2" tint="-0.249977111117893"/>
        <bgColor indexed="64"/>
      </patternFill>
    </fill>
    <fill>
      <patternFill patternType="solid">
        <fgColor rgb="FF00B050"/>
        <bgColor indexed="64"/>
      </patternFill>
    </fill>
    <fill>
      <patternFill patternType="solid">
        <fgColor indexed="51"/>
        <bgColor indexed="64"/>
      </patternFill>
    </fill>
    <fill>
      <patternFill patternType="solid">
        <fgColor rgb="FFFFC000"/>
        <bgColor indexed="64"/>
      </patternFill>
    </fill>
    <fill>
      <patternFill patternType="solid">
        <fgColor rgb="FFEEBF64"/>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medium">
        <color auto="1"/>
      </left>
      <right style="thin">
        <color auto="1"/>
      </right>
      <top style="thin">
        <color auto="1"/>
      </top>
      <bottom/>
      <diagonal/>
    </border>
    <border>
      <left style="medium">
        <color auto="1"/>
      </left>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right style="medium">
        <color auto="1"/>
      </right>
      <top style="medium">
        <color auto="1"/>
      </top>
      <bottom style="thin">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diagonal/>
    </border>
  </borders>
  <cellStyleXfs count="8">
    <xf numFmtId="0" fontId="0" fillId="0" borderId="0">
      <alignment vertical="center"/>
    </xf>
    <xf numFmtId="9" fontId="23" fillId="0" borderId="0" applyProtection="0">
      <alignment vertical="center"/>
    </xf>
    <xf numFmtId="43" fontId="25" fillId="0" borderId="0" applyFont="0" applyFill="0" applyBorder="0" applyAlignment="0" applyProtection="0">
      <alignment vertical="center"/>
    </xf>
    <xf numFmtId="0" fontId="7" fillId="0" borderId="0"/>
    <xf numFmtId="9" fontId="25" fillId="0" borderId="0" applyFont="0" applyFill="0" applyBorder="0" applyAlignment="0" applyProtection="0">
      <alignment vertical="center"/>
    </xf>
    <xf numFmtId="0" fontId="7" fillId="0" borderId="0"/>
    <xf numFmtId="0" fontId="24" fillId="0" borderId="0" applyProtection="0">
      <alignment vertical="center"/>
    </xf>
    <xf numFmtId="0" fontId="7" fillId="0" borderId="0"/>
  </cellStyleXfs>
  <cellXfs count="250">
    <xf numFmtId="0" fontId="0" fillId="0" borderId="0" xfId="0">
      <alignment vertical="center"/>
    </xf>
    <xf numFmtId="177" fontId="1" fillId="0" borderId="1" xfId="0" applyNumberFormat="1" applyFont="1" applyFill="1" applyBorder="1" applyAlignment="1">
      <alignment horizontal="center" vertical="center"/>
    </xf>
    <xf numFmtId="49" fontId="2" fillId="0" borderId="1" xfId="0" applyNumberFormat="1" applyFont="1" applyFill="1" applyBorder="1" applyAlignment="1">
      <alignment vertical="center" wrapText="1"/>
    </xf>
    <xf numFmtId="49" fontId="3" fillId="0" borderId="1" xfId="0" applyNumberFormat="1" applyFont="1" applyFill="1" applyBorder="1" applyAlignment="1">
      <alignment vertical="center" wrapText="1"/>
    </xf>
    <xf numFmtId="0" fontId="0" fillId="0" borderId="0" xfId="0" applyFont="1" applyFill="1" applyAlignment="1">
      <alignment vertical="center"/>
    </xf>
    <xf numFmtId="0" fontId="0" fillId="0" borderId="0" xfId="0" applyFont="1">
      <alignment vertical="center"/>
    </xf>
    <xf numFmtId="0" fontId="0" fillId="2" borderId="1" xfId="0" applyFont="1" applyFill="1" applyBorder="1" applyAlignment="1">
      <alignment horizontal="center" vertical="center"/>
    </xf>
    <xf numFmtId="0" fontId="0" fillId="0" borderId="1" xfId="0" applyFont="1" applyBorder="1">
      <alignment vertical="center"/>
    </xf>
    <xf numFmtId="0" fontId="4" fillId="3" borderId="1" xfId="0" applyNumberFormat="1" applyFont="1" applyFill="1" applyBorder="1" applyAlignment="1">
      <alignment horizontal="center" vertical="center"/>
    </xf>
    <xf numFmtId="0" fontId="0" fillId="0" borderId="1" xfId="0" applyFont="1" applyFill="1" applyBorder="1" applyAlignment="1">
      <alignment vertical="center"/>
    </xf>
    <xf numFmtId="0" fontId="5" fillId="0" borderId="1" xfId="7" applyFont="1" applyFill="1" applyBorder="1" applyAlignment="1">
      <alignment horizontal="center" vertical="center"/>
    </xf>
    <xf numFmtId="0" fontId="1" fillId="0" borderId="0" xfId="0" applyFont="1" applyBorder="1">
      <alignment vertical="center"/>
    </xf>
    <xf numFmtId="0" fontId="6" fillId="0" borderId="0" xfId="0" applyFont="1" applyFill="1" applyBorder="1" applyAlignment="1">
      <alignment vertical="top"/>
    </xf>
    <xf numFmtId="0" fontId="1" fillId="0" borderId="0" xfId="0" applyFont="1">
      <alignment vertical="center"/>
    </xf>
    <xf numFmtId="0" fontId="1" fillId="0" borderId="0" xfId="0" applyFont="1" applyBorder="1" applyAlignment="1">
      <alignment horizontal="center" vertical="center" wrapText="1"/>
    </xf>
    <xf numFmtId="0" fontId="1" fillId="4" borderId="0" xfId="0" applyFont="1" applyFill="1" applyBorder="1" applyAlignment="1">
      <alignment horizontal="center" vertical="center" wrapText="1"/>
    </xf>
    <xf numFmtId="179" fontId="6" fillId="0" borderId="0" xfId="0" applyNumberFormat="1" applyFont="1" applyFill="1" applyBorder="1" applyAlignment="1">
      <alignment vertical="top"/>
    </xf>
    <xf numFmtId="184" fontId="6" fillId="0" borderId="0" xfId="0" applyNumberFormat="1" applyFont="1" applyFill="1" applyBorder="1" applyAlignment="1">
      <alignment vertical="top"/>
    </xf>
    <xf numFmtId="178" fontId="6" fillId="0" borderId="0" xfId="0" applyNumberFormat="1" applyFont="1" applyFill="1" applyBorder="1" applyAlignment="1">
      <alignment vertical="top"/>
    </xf>
    <xf numFmtId="185" fontId="6" fillId="0" borderId="0" xfId="0" applyNumberFormat="1" applyFont="1" applyFill="1" applyBorder="1" applyAlignment="1">
      <alignment vertical="top"/>
    </xf>
    <xf numFmtId="186" fontId="6" fillId="0" borderId="0" xfId="0" applyNumberFormat="1" applyFont="1" applyFill="1" applyBorder="1" applyAlignment="1">
      <alignment vertical="top"/>
    </xf>
    <xf numFmtId="0" fontId="7" fillId="0" borderId="0" xfId="5" applyFont="1" applyFill="1" applyBorder="1" applyAlignment="1">
      <alignment vertical="center"/>
    </xf>
    <xf numFmtId="0" fontId="1" fillId="0" borderId="0" xfId="0" applyFont="1" applyFill="1" applyAlignment="1">
      <alignment vertical="center"/>
    </xf>
    <xf numFmtId="0" fontId="8" fillId="0" borderId="0" xfId="0" applyFont="1" applyFill="1" applyAlignment="1">
      <alignment vertical="center"/>
    </xf>
    <xf numFmtId="0" fontId="9" fillId="0" borderId="0" xfId="0" applyFont="1" applyFill="1" applyAlignment="1">
      <alignment vertical="center"/>
    </xf>
    <xf numFmtId="0" fontId="12" fillId="0" borderId="6" xfId="0" applyNumberFormat="1" applyFont="1" applyFill="1" applyBorder="1" applyAlignment="1">
      <alignment horizontal="center" vertical="center"/>
    </xf>
    <xf numFmtId="0" fontId="12" fillId="3" borderId="1" xfId="0" applyNumberFormat="1" applyFont="1" applyFill="1" applyBorder="1" applyAlignment="1">
      <alignment horizontal="center" vertical="center"/>
    </xf>
    <xf numFmtId="189" fontId="12" fillId="0" borderId="1" xfId="0" applyNumberFormat="1" applyFont="1" applyFill="1" applyBorder="1" applyAlignment="1">
      <alignment horizontal="center" vertical="center" wrapText="1"/>
    </xf>
    <xf numFmtId="0" fontId="13" fillId="0" borderId="1" xfId="3" applyFont="1" applyFill="1" applyBorder="1" applyAlignment="1">
      <alignment horizontal="center" vertical="center"/>
    </xf>
    <xf numFmtId="0" fontId="14" fillId="0" borderId="1" xfId="3" applyFont="1" applyFill="1" applyBorder="1" applyAlignment="1">
      <alignment horizontal="left" vertical="center"/>
    </xf>
    <xf numFmtId="0" fontId="12" fillId="3" borderId="1" xfId="0" applyNumberFormat="1" applyFont="1" applyFill="1" applyBorder="1" applyAlignment="1">
      <alignment horizontal="left" vertical="center"/>
    </xf>
    <xf numFmtId="0" fontId="8" fillId="0" borderId="6" xfId="0" applyFont="1" applyFill="1" applyBorder="1" applyAlignment="1">
      <alignment horizontal="left" vertical="center"/>
    </xf>
    <xf numFmtId="0" fontId="9" fillId="0" borderId="1" xfId="0" applyFont="1" applyFill="1" applyBorder="1" applyAlignment="1">
      <alignment horizontal="left" vertical="center"/>
    </xf>
    <xf numFmtId="0" fontId="12" fillId="2" borderId="5" xfId="0" applyNumberFormat="1" applyFont="1" applyFill="1" applyBorder="1" applyAlignment="1">
      <alignment vertical="center" wrapText="1"/>
    </xf>
    <xf numFmtId="0" fontId="12" fillId="0" borderId="6" xfId="0" applyNumberFormat="1" applyFont="1" applyFill="1" applyBorder="1" applyAlignment="1">
      <alignment vertical="center" wrapText="1"/>
    </xf>
    <xf numFmtId="0" fontId="12" fillId="2" borderId="6" xfId="0" applyNumberFormat="1" applyFont="1" applyFill="1" applyBorder="1" applyAlignment="1">
      <alignment vertical="center" wrapText="1"/>
    </xf>
    <xf numFmtId="0" fontId="12" fillId="0" borderId="1" xfId="0" applyNumberFormat="1" applyFont="1" applyFill="1" applyBorder="1" applyAlignment="1">
      <alignment vertical="center" wrapText="1"/>
    </xf>
    <xf numFmtId="41" fontId="13" fillId="0" borderId="1" xfId="2" applyNumberFormat="1" applyFont="1" applyFill="1" applyBorder="1" applyAlignment="1">
      <alignment horizontal="right" vertical="center"/>
    </xf>
    <xf numFmtId="177" fontId="12" fillId="3" borderId="1" xfId="0" applyNumberFormat="1" applyFont="1" applyFill="1" applyBorder="1" applyAlignment="1">
      <alignment horizontal="right" vertical="center"/>
    </xf>
    <xf numFmtId="0" fontId="12" fillId="5" borderId="9" xfId="0" applyNumberFormat="1" applyFont="1" applyFill="1" applyBorder="1" applyAlignment="1">
      <alignment horizontal="center" vertical="center"/>
    </xf>
    <xf numFmtId="182" fontId="12" fillId="5" borderId="1" xfId="0" applyNumberFormat="1" applyFont="1" applyFill="1" applyBorder="1" applyAlignment="1">
      <alignment horizontal="right" vertical="center" wrapText="1"/>
    </xf>
    <xf numFmtId="0" fontId="12" fillId="3" borderId="1" xfId="0" applyNumberFormat="1" applyFont="1" applyFill="1" applyBorder="1" applyAlignment="1">
      <alignment horizontal="right" vertical="center"/>
    </xf>
    <xf numFmtId="195" fontId="12" fillId="10" borderId="1" xfId="0" applyNumberFormat="1" applyFont="1" applyFill="1" applyBorder="1" applyAlignment="1">
      <alignment horizontal="right" vertical="center"/>
    </xf>
    <xf numFmtId="0" fontId="12" fillId="10" borderId="9" xfId="0" applyNumberFormat="1" applyFont="1" applyFill="1" applyBorder="1" applyAlignment="1">
      <alignment horizontal="right" vertical="center"/>
    </xf>
    <xf numFmtId="197" fontId="8" fillId="8" borderId="6" xfId="0" applyNumberFormat="1" applyFont="1" applyFill="1" applyBorder="1" applyAlignment="1">
      <alignment horizontal="right" vertical="center"/>
    </xf>
    <xf numFmtId="9" fontId="8" fillId="8" borderId="7" xfId="4" applyFont="1" applyFill="1" applyBorder="1" applyAlignment="1">
      <alignment horizontal="left" vertical="center"/>
    </xf>
    <xf numFmtId="0" fontId="8" fillId="0" borderId="1" xfId="0" applyNumberFormat="1" applyFont="1" applyFill="1" applyBorder="1" applyAlignment="1">
      <alignment horizontal="center" vertical="center"/>
    </xf>
    <xf numFmtId="9" fontId="8" fillId="8" borderId="3" xfId="4" applyFont="1" applyFill="1" applyBorder="1" applyAlignment="1">
      <alignment horizontal="left" vertical="center"/>
    </xf>
    <xf numFmtId="0" fontId="9" fillId="0" borderId="1" xfId="0" applyNumberFormat="1" applyFont="1" applyFill="1" applyBorder="1" applyAlignment="1">
      <alignment horizontal="center" vertical="center"/>
    </xf>
    <xf numFmtId="0" fontId="12" fillId="0" borderId="5" xfId="0" applyNumberFormat="1" applyFont="1" applyFill="1" applyBorder="1" applyAlignment="1">
      <alignment vertical="center" wrapText="1"/>
    </xf>
    <xf numFmtId="0" fontId="12" fillId="5" borderId="9" xfId="0" applyNumberFormat="1" applyFont="1" applyFill="1" applyBorder="1" applyAlignment="1">
      <alignment horizontal="right" vertical="center"/>
    </xf>
    <xf numFmtId="0" fontId="12" fillId="5" borderId="1" xfId="0" applyNumberFormat="1" applyFont="1" applyFill="1" applyBorder="1" applyAlignment="1">
      <alignment horizontal="right" vertical="center" wrapText="1"/>
    </xf>
    <xf numFmtId="0" fontId="8" fillId="0" borderId="9" xfId="0" applyNumberFormat="1" applyFont="1" applyFill="1" applyBorder="1" applyAlignment="1">
      <alignment horizontal="center" vertical="center"/>
    </xf>
    <xf numFmtId="0" fontId="8" fillId="0" borderId="8" xfId="0" applyNumberFormat="1" applyFont="1" applyFill="1" applyBorder="1" applyAlignment="1">
      <alignment horizontal="center" vertical="center"/>
    </xf>
    <xf numFmtId="0" fontId="9" fillId="0" borderId="8" xfId="0" applyNumberFormat="1" applyFont="1" applyFill="1" applyBorder="1" applyAlignment="1">
      <alignment horizontal="center" vertical="center"/>
    </xf>
    <xf numFmtId="0" fontId="9" fillId="0" borderId="6" xfId="0" applyNumberFormat="1" applyFont="1" applyFill="1" applyBorder="1" applyAlignment="1">
      <alignment horizontal="center" vertical="center"/>
    </xf>
    <xf numFmtId="0" fontId="9" fillId="0" borderId="9" xfId="0" applyNumberFormat="1" applyFont="1" applyFill="1" applyBorder="1" applyAlignment="1">
      <alignment horizontal="center" vertical="center"/>
    </xf>
    <xf numFmtId="0" fontId="12" fillId="7" borderId="5" xfId="0" applyNumberFormat="1" applyFont="1" applyFill="1" applyBorder="1" applyAlignment="1">
      <alignment vertical="center" wrapText="1"/>
    </xf>
    <xf numFmtId="0" fontId="12" fillId="0" borderId="5" xfId="0" applyNumberFormat="1" applyFont="1" applyFill="1" applyBorder="1" applyAlignment="1">
      <alignment vertical="center"/>
    </xf>
    <xf numFmtId="0" fontId="12" fillId="7" borderId="6" xfId="0" applyNumberFormat="1" applyFont="1" applyFill="1" applyBorder="1" applyAlignment="1">
      <alignment vertical="center" wrapText="1"/>
    </xf>
    <xf numFmtId="0" fontId="12" fillId="0" borderId="6" xfId="0" applyNumberFormat="1" applyFont="1" applyFill="1" applyBorder="1" applyAlignment="1">
      <alignment vertical="center"/>
    </xf>
    <xf numFmtId="195" fontId="12" fillId="3" borderId="1" xfId="0" applyNumberFormat="1" applyFont="1" applyFill="1" applyBorder="1" applyAlignment="1">
      <alignment horizontal="right" vertical="center"/>
    </xf>
    <xf numFmtId="9" fontId="12" fillId="3" borderId="1" xfId="1" applyNumberFormat="1" applyFont="1" applyFill="1" applyBorder="1" applyAlignment="1">
      <alignment horizontal="right" vertical="center"/>
    </xf>
    <xf numFmtId="9" fontId="15" fillId="3" borderId="1" xfId="1" applyNumberFormat="1" applyFont="1" applyFill="1" applyBorder="1" applyAlignment="1">
      <alignment horizontal="right" vertical="center"/>
    </xf>
    <xf numFmtId="0" fontId="12" fillId="0" borderId="1" xfId="0" applyNumberFormat="1" applyFont="1" applyFill="1" applyBorder="1" applyAlignment="1">
      <alignment horizontal="center" vertical="center" wrapText="1"/>
    </xf>
    <xf numFmtId="194" fontId="12" fillId="0" borderId="1" xfId="0" applyNumberFormat="1" applyFont="1" applyFill="1" applyBorder="1" applyAlignment="1">
      <alignment horizontal="right" vertical="center" wrapText="1"/>
    </xf>
    <xf numFmtId="0" fontId="12" fillId="5" borderId="1" xfId="0" applyNumberFormat="1" applyFont="1" applyFill="1" applyBorder="1" applyAlignment="1">
      <alignment horizontal="center" vertical="center"/>
    </xf>
    <xf numFmtId="0" fontId="8" fillId="3" borderId="6" xfId="0" applyNumberFormat="1" applyFont="1" applyFill="1" applyBorder="1" applyAlignment="1">
      <alignment horizontal="center" vertical="center"/>
    </xf>
    <xf numFmtId="0" fontId="8" fillId="0" borderId="6" xfId="0" applyNumberFormat="1" applyFont="1" applyFill="1" applyBorder="1" applyAlignment="1">
      <alignment horizontal="center" vertical="center"/>
    </xf>
    <xf numFmtId="0" fontId="8" fillId="0" borderId="7" xfId="0" applyNumberFormat="1" applyFont="1" applyFill="1" applyBorder="1" applyAlignment="1">
      <alignment horizontal="center" vertical="center"/>
    </xf>
    <xf numFmtId="0" fontId="9" fillId="3" borderId="1" xfId="0" applyNumberFormat="1" applyFont="1" applyFill="1" applyBorder="1" applyAlignment="1">
      <alignment horizontal="center" vertical="center"/>
    </xf>
    <xf numFmtId="0" fontId="12" fillId="0" borderId="11" xfId="0" applyNumberFormat="1" applyFont="1" applyFill="1" applyBorder="1" applyAlignment="1">
      <alignment vertical="center"/>
    </xf>
    <xf numFmtId="0" fontId="14" fillId="0" borderId="1" xfId="0" applyNumberFormat="1" applyFont="1" applyFill="1" applyBorder="1" applyAlignment="1">
      <alignment vertical="center" wrapText="1"/>
    </xf>
    <xf numFmtId="0" fontId="14" fillId="0" borderId="1" xfId="0" applyNumberFormat="1" applyFont="1" applyFill="1" applyBorder="1" applyAlignment="1">
      <alignment vertical="center"/>
    </xf>
    <xf numFmtId="0" fontId="12" fillId="0" borderId="3" xfId="0" applyNumberFormat="1" applyFont="1" applyFill="1" applyBorder="1" applyAlignment="1">
      <alignment horizontal="center" vertical="center"/>
    </xf>
    <xf numFmtId="0" fontId="14" fillId="0" borderId="3" xfId="0" applyNumberFormat="1" applyFont="1" applyFill="1" applyBorder="1" applyAlignment="1">
      <alignment horizontal="center" vertical="center" wrapText="1"/>
    </xf>
    <xf numFmtId="0" fontId="14" fillId="0" borderId="1" xfId="0" applyNumberFormat="1" applyFont="1" applyFill="1" applyBorder="1" applyAlignment="1">
      <alignment horizontal="center" vertical="center" wrapText="1"/>
    </xf>
    <xf numFmtId="0" fontId="14" fillId="0" borderId="1" xfId="0" applyNumberFormat="1" applyFont="1" applyFill="1" applyBorder="1" applyAlignment="1">
      <alignment horizontal="center" vertical="center"/>
    </xf>
    <xf numFmtId="0" fontId="14" fillId="0" borderId="3" xfId="0" applyNumberFormat="1" applyFont="1" applyFill="1" applyBorder="1" applyAlignment="1">
      <alignment horizontal="center" vertical="center"/>
    </xf>
    <xf numFmtId="0" fontId="8" fillId="0" borderId="1" xfId="0" applyFont="1" applyFill="1" applyBorder="1" applyAlignment="1">
      <alignment horizontal="center" vertical="center"/>
    </xf>
    <xf numFmtId="0" fontId="8" fillId="3" borderId="8" xfId="0" applyFont="1" applyFill="1" applyBorder="1" applyAlignment="1">
      <alignment horizontal="center" vertical="center"/>
    </xf>
    <xf numFmtId="0" fontId="9" fillId="0" borderId="6" xfId="0" applyFont="1" applyFill="1" applyBorder="1" applyAlignment="1">
      <alignment horizontal="center" vertical="center"/>
    </xf>
    <xf numFmtId="0" fontId="9" fillId="3" borderId="1" xfId="0" applyFont="1" applyFill="1" applyBorder="1" applyAlignment="1">
      <alignment horizontal="center" vertical="center"/>
    </xf>
    <xf numFmtId="0" fontId="9" fillId="0" borderId="1" xfId="0" applyFont="1" applyFill="1" applyBorder="1" applyAlignment="1">
      <alignment horizontal="center" vertical="center"/>
    </xf>
    <xf numFmtId="0" fontId="12" fillId="0" borderId="0" xfId="0" applyNumberFormat="1" applyFont="1" applyFill="1" applyBorder="1" applyAlignment="1">
      <alignment horizontal="center" vertical="center"/>
    </xf>
    <xf numFmtId="0" fontId="7" fillId="0" borderId="0" xfId="5" applyFont="1" applyFill="1" applyBorder="1" applyAlignment="1">
      <alignment vertical="center"/>
    </xf>
    <xf numFmtId="0" fontId="1" fillId="0" borderId="0" xfId="0" applyFont="1" applyAlignment="1">
      <alignment horizontal="center" vertical="center"/>
    </xf>
    <xf numFmtId="0" fontId="1" fillId="0" borderId="1" xfId="0" applyFont="1" applyBorder="1">
      <alignment vertical="center"/>
    </xf>
    <xf numFmtId="195" fontId="1" fillId="0" borderId="1" xfId="0" applyNumberFormat="1" applyFont="1" applyBorder="1">
      <alignment vertical="center"/>
    </xf>
    <xf numFmtId="177" fontId="1" fillId="0" borderId="1" xfId="0" applyNumberFormat="1" applyFont="1" applyBorder="1" applyAlignment="1">
      <alignment horizontal="right" vertical="center"/>
    </xf>
    <xf numFmtId="9" fontId="1" fillId="0" borderId="1" xfId="0" applyNumberFormat="1" applyFont="1" applyBorder="1">
      <alignment vertical="center"/>
    </xf>
    <xf numFmtId="0" fontId="1" fillId="0" borderId="6" xfId="0" applyFont="1" applyBorder="1">
      <alignment vertical="center"/>
    </xf>
    <xf numFmtId="195" fontId="1" fillId="0" borderId="6" xfId="0" applyNumberFormat="1" applyFont="1" applyBorder="1">
      <alignment vertical="center"/>
    </xf>
    <xf numFmtId="177" fontId="1" fillId="0" borderId="6" xfId="0" applyNumberFormat="1" applyFont="1" applyBorder="1" applyAlignment="1">
      <alignment horizontal="right" vertical="center"/>
    </xf>
    <xf numFmtId="9" fontId="1" fillId="0" borderId="6" xfId="0" applyNumberFormat="1" applyFont="1" applyBorder="1">
      <alignment vertical="center"/>
    </xf>
    <xf numFmtId="0" fontId="1" fillId="2" borderId="1" xfId="0" applyFont="1" applyFill="1" applyBorder="1" applyAlignment="1">
      <alignment horizontal="center" vertical="center"/>
    </xf>
    <xf numFmtId="187" fontId="1" fillId="2" borderId="1" xfId="0" applyNumberFormat="1" applyFont="1" applyFill="1" applyBorder="1" applyAlignment="1">
      <alignment horizontal="center" vertical="center"/>
    </xf>
    <xf numFmtId="0" fontId="1" fillId="0" borderId="1" xfId="0" applyNumberFormat="1" applyFont="1" applyBorder="1" applyAlignment="1">
      <alignment horizontal="center" vertical="center"/>
    </xf>
    <xf numFmtId="0" fontId="12" fillId="0" borderId="11" xfId="0" applyNumberFormat="1" applyFont="1" applyFill="1" applyBorder="1" applyAlignment="1">
      <alignment horizontal="center" vertical="center"/>
    </xf>
    <xf numFmtId="0" fontId="12" fillId="0" borderId="1" xfId="0" applyNumberFormat="1" applyFont="1" applyFill="1" applyBorder="1" applyAlignment="1">
      <alignment horizontal="center" vertical="center"/>
    </xf>
    <xf numFmtId="0" fontId="13" fillId="0" borderId="1" xfId="0" applyFont="1" applyFill="1" applyBorder="1" applyAlignment="1">
      <alignment vertical="center"/>
    </xf>
    <xf numFmtId="182" fontId="13" fillId="0" borderId="1" xfId="0" applyNumberFormat="1" applyFont="1" applyFill="1" applyBorder="1" applyAlignment="1">
      <alignment vertical="center"/>
    </xf>
    <xf numFmtId="0" fontId="12" fillId="0" borderId="0" xfId="0" applyNumberFormat="1" applyFont="1" applyFill="1" applyBorder="1" applyAlignment="1">
      <alignment horizontal="left" vertical="center"/>
    </xf>
    <xf numFmtId="0" fontId="18" fillId="0" borderId="0" xfId="0" applyFont="1" applyFill="1" applyAlignment="1">
      <alignment horizontal="left" vertical="center"/>
    </xf>
    <xf numFmtId="0" fontId="13" fillId="0" borderId="0" xfId="0" applyFont="1" applyFill="1" applyAlignment="1">
      <alignment vertical="center"/>
    </xf>
    <xf numFmtId="0" fontId="10" fillId="0" borderId="0" xfId="0" applyFont="1" applyFill="1" applyAlignment="1">
      <alignment horizontal="left" vertical="center"/>
    </xf>
    <xf numFmtId="0" fontId="13" fillId="12" borderId="12" xfId="0" applyFont="1" applyFill="1" applyBorder="1" applyAlignment="1">
      <alignment vertical="center"/>
    </xf>
    <xf numFmtId="0" fontId="13" fillId="0" borderId="14" xfId="0" applyFont="1" applyFill="1" applyBorder="1" applyAlignment="1">
      <alignment vertical="center"/>
    </xf>
    <xf numFmtId="195" fontId="13" fillId="0" borderId="1" xfId="0" applyNumberFormat="1" applyFont="1" applyFill="1" applyBorder="1" applyAlignment="1">
      <alignment horizontal="right" vertical="center"/>
    </xf>
    <xf numFmtId="9" fontId="13" fillId="0" borderId="1" xfId="4" applyNumberFormat="1" applyFont="1" applyBorder="1" applyAlignment="1">
      <alignment horizontal="right" vertical="center"/>
    </xf>
    <xf numFmtId="177" fontId="13" fillId="0" borderId="1" xfId="0" applyNumberFormat="1" applyFont="1" applyFill="1" applyBorder="1" applyAlignment="1">
      <alignment horizontal="right" vertical="center"/>
    </xf>
    <xf numFmtId="0" fontId="13" fillId="0" borderId="0" xfId="0" applyFont="1" applyFill="1" applyAlignment="1">
      <alignment horizontal="center" vertical="center"/>
    </xf>
    <xf numFmtId="0" fontId="10" fillId="0" borderId="0" xfId="0" applyFont="1" applyFill="1" applyBorder="1" applyAlignment="1">
      <alignment horizontal="left" vertical="center"/>
    </xf>
    <xf numFmtId="191" fontId="19" fillId="0" borderId="0" xfId="0" applyNumberFormat="1" applyFont="1" applyFill="1" applyBorder="1" applyAlignment="1">
      <alignment horizontal="left" vertical="center"/>
    </xf>
    <xf numFmtId="0" fontId="13" fillId="12" borderId="15" xfId="0" applyFont="1" applyFill="1" applyBorder="1" applyAlignment="1">
      <alignment horizontal="left" vertical="center"/>
    </xf>
    <xf numFmtId="0" fontId="13" fillId="0" borderId="17" xfId="0" applyFont="1" applyFill="1" applyBorder="1" applyAlignment="1">
      <alignment vertical="center"/>
    </xf>
    <xf numFmtId="195" fontId="13" fillId="0" borderId="6" xfId="0" applyNumberFormat="1" applyFont="1" applyFill="1" applyBorder="1" applyAlignment="1">
      <alignment vertical="center"/>
    </xf>
    <xf numFmtId="0" fontId="13" fillId="0" borderId="18" xfId="0" applyFont="1" applyFill="1" applyBorder="1" applyAlignment="1">
      <alignment vertical="center"/>
    </xf>
    <xf numFmtId="9" fontId="13" fillId="0" borderId="19" xfId="4" applyNumberFormat="1" applyFont="1" applyBorder="1" applyAlignment="1">
      <alignment vertical="center"/>
    </xf>
    <xf numFmtId="58" fontId="13" fillId="12" borderId="20" xfId="0" applyNumberFormat="1" applyFont="1" applyFill="1" applyBorder="1" applyAlignment="1">
      <alignment horizontal="center" vertical="center"/>
    </xf>
    <xf numFmtId="195" fontId="13" fillId="0" borderId="21" xfId="0" applyNumberFormat="1" applyFont="1" applyFill="1" applyBorder="1" applyAlignment="1">
      <alignment vertical="center"/>
    </xf>
    <xf numFmtId="9" fontId="13" fillId="0" borderId="22" xfId="4" applyFont="1" applyBorder="1" applyAlignment="1">
      <alignment vertical="center"/>
    </xf>
    <xf numFmtId="0" fontId="0" fillId="9" borderId="1" xfId="0" applyFill="1" applyBorder="1" applyAlignment="1">
      <alignment horizontal="center" vertical="center"/>
    </xf>
    <xf numFmtId="0" fontId="0" fillId="9" borderId="0" xfId="0" applyFont="1" applyFill="1" applyAlignment="1">
      <alignment horizontal="center" vertical="center"/>
    </xf>
    <xf numFmtId="0" fontId="20" fillId="9" borderId="1" xfId="0" applyFont="1" applyFill="1" applyBorder="1" applyAlignment="1">
      <alignment horizontal="center" vertical="center"/>
    </xf>
    <xf numFmtId="0" fontId="0" fillId="0" borderId="1" xfId="0" applyFont="1" applyBorder="1" applyAlignment="1">
      <alignment horizontal="center" vertical="center"/>
    </xf>
    <xf numFmtId="0" fontId="20" fillId="0" borderId="1" xfId="0" applyFont="1" applyFill="1" applyBorder="1" applyAlignment="1">
      <alignment horizontal="center" vertical="center"/>
    </xf>
    <xf numFmtId="0" fontId="20" fillId="5" borderId="1" xfId="0" applyFont="1" applyFill="1" applyBorder="1" applyAlignment="1">
      <alignment horizontal="center" vertical="center"/>
    </xf>
    <xf numFmtId="0" fontId="21" fillId="0" borderId="0" xfId="0" applyFont="1" applyFill="1" applyAlignment="1"/>
    <xf numFmtId="58" fontId="13" fillId="12" borderId="1" xfId="0" applyNumberFormat="1" applyFont="1" applyFill="1" applyBorder="1" applyAlignment="1">
      <alignment horizontal="center" vertical="center"/>
    </xf>
    <xf numFmtId="10" fontId="13" fillId="0" borderId="1" xfId="0" applyNumberFormat="1" applyFont="1" applyFill="1" applyBorder="1" applyAlignment="1">
      <alignment horizontal="center" vertical="center"/>
    </xf>
    <xf numFmtId="9" fontId="13" fillId="0" borderId="1" xfId="0" applyNumberFormat="1" applyFont="1" applyFill="1" applyBorder="1" applyAlignment="1">
      <alignment horizontal="right" vertical="center"/>
    </xf>
    <xf numFmtId="0" fontId="21" fillId="0" borderId="1" xfId="0" applyFont="1" applyFill="1" applyBorder="1" applyAlignment="1"/>
    <xf numFmtId="10" fontId="13" fillId="0" borderId="3" xfId="0" applyNumberFormat="1" applyFont="1" applyFill="1" applyBorder="1" applyAlignment="1">
      <alignment horizontal="center" vertical="center"/>
    </xf>
    <xf numFmtId="0" fontId="13" fillId="0" borderId="0" xfId="0" applyFont="1" applyFill="1" applyAlignment="1"/>
    <xf numFmtId="9" fontId="13" fillId="0" borderId="0" xfId="0" applyNumberFormat="1" applyFont="1" applyFill="1" applyAlignment="1">
      <alignment horizontal="right" vertical="center"/>
    </xf>
    <xf numFmtId="0" fontId="22" fillId="2" borderId="1" xfId="0" applyFont="1" applyFill="1" applyBorder="1" applyAlignment="1">
      <alignment horizontal="center" vertical="center"/>
    </xf>
    <xf numFmtId="196" fontId="22" fillId="2" borderId="1" xfId="0" applyNumberFormat="1" applyFont="1" applyFill="1" applyBorder="1" applyAlignment="1">
      <alignment horizontal="center" vertical="center"/>
    </xf>
    <xf numFmtId="10" fontId="22" fillId="0" borderId="1" xfId="0" applyNumberFormat="1" applyFont="1" applyFill="1" applyBorder="1" applyAlignment="1">
      <alignment horizontal="center" vertical="center"/>
    </xf>
    <xf numFmtId="9" fontId="22" fillId="0" borderId="1" xfId="0" applyNumberFormat="1" applyFont="1" applyFill="1" applyBorder="1" applyAlignment="1">
      <alignment horizontal="center" vertical="center"/>
    </xf>
    <xf numFmtId="0" fontId="13" fillId="2" borderId="1" xfId="0" applyFont="1" applyFill="1" applyBorder="1" applyAlignment="1">
      <alignment horizontal="center" vertical="center"/>
    </xf>
    <xf numFmtId="196" fontId="13" fillId="2" borderId="1" xfId="0" applyNumberFormat="1" applyFont="1" applyFill="1" applyBorder="1" applyAlignment="1">
      <alignment horizontal="center"/>
    </xf>
    <xf numFmtId="0" fontId="1" fillId="0" borderId="0" xfId="0" applyNumberFormat="1" applyFont="1" applyAlignment="1">
      <alignment horizontal="center" vertical="center"/>
    </xf>
    <xf numFmtId="9" fontId="0" fillId="0" borderId="0" xfId="0" applyNumberFormat="1" applyAlignment="1">
      <alignment horizontal="right" vertical="center"/>
    </xf>
    <xf numFmtId="0" fontId="1" fillId="2" borderId="1" xfId="0" applyNumberFormat="1" applyFont="1" applyFill="1" applyBorder="1" applyAlignment="1">
      <alignment horizontal="center" vertical="center"/>
    </xf>
    <xf numFmtId="0" fontId="1" fillId="2" borderId="2" xfId="0" applyNumberFormat="1" applyFont="1" applyFill="1" applyBorder="1" applyAlignment="1">
      <alignment horizontal="center" vertical="center"/>
    </xf>
    <xf numFmtId="177" fontId="1" fillId="2" borderId="2" xfId="0" applyNumberFormat="1" applyFont="1" applyFill="1" applyBorder="1" applyAlignment="1">
      <alignment horizontal="right" vertical="center"/>
    </xf>
    <xf numFmtId="9" fontId="1" fillId="0" borderId="1" xfId="0" applyNumberFormat="1" applyFont="1" applyBorder="1" applyAlignment="1">
      <alignment horizontal="right" vertical="center"/>
    </xf>
    <xf numFmtId="193" fontId="18" fillId="13" borderId="1" xfId="0" applyNumberFormat="1" applyFont="1" applyFill="1" applyBorder="1" applyAlignment="1">
      <alignment horizontal="center" vertical="center"/>
    </xf>
    <xf numFmtId="177" fontId="18" fillId="13" borderId="1" xfId="0" applyNumberFormat="1" applyFont="1" applyFill="1" applyBorder="1" applyAlignment="1">
      <alignment horizontal="right" vertical="center"/>
    </xf>
    <xf numFmtId="0" fontId="0" fillId="0" borderId="0" xfId="0" applyAlignment="1">
      <alignment vertical="center"/>
    </xf>
    <xf numFmtId="190" fontId="13" fillId="2" borderId="1" xfId="0" applyNumberFormat="1" applyFont="1" applyFill="1" applyBorder="1" applyAlignment="1">
      <alignment horizontal="center" vertical="center"/>
    </xf>
    <xf numFmtId="43" fontId="0" fillId="0" borderId="0" xfId="2" applyFont="1">
      <alignment vertical="center"/>
    </xf>
    <xf numFmtId="0" fontId="0" fillId="14" borderId="1" xfId="0" applyFill="1" applyBorder="1">
      <alignment vertical="center"/>
    </xf>
    <xf numFmtId="0" fontId="0" fillId="14" borderId="23" xfId="0" applyFill="1" applyBorder="1">
      <alignment vertical="center"/>
    </xf>
    <xf numFmtId="0" fontId="0" fillId="14" borderId="2" xfId="0" applyFill="1" applyBorder="1">
      <alignment vertical="center"/>
    </xf>
    <xf numFmtId="14" fontId="0" fillId="14" borderId="9" xfId="0" applyNumberFormat="1" applyFill="1" applyBorder="1">
      <alignment vertical="center"/>
    </xf>
    <xf numFmtId="14" fontId="0" fillId="14" borderId="1" xfId="0" applyNumberFormat="1" applyFill="1" applyBorder="1">
      <alignment vertical="center"/>
    </xf>
    <xf numFmtId="49" fontId="0" fillId="0" borderId="1" xfId="0" applyNumberFormat="1" applyBorder="1">
      <alignment vertical="center"/>
    </xf>
    <xf numFmtId="0" fontId="0" fillId="0" borderId="1" xfId="0" applyNumberFormat="1" applyBorder="1">
      <alignment vertical="center"/>
    </xf>
    <xf numFmtId="198" fontId="0" fillId="0" borderId="9" xfId="2" applyNumberFormat="1" applyFont="1" applyBorder="1">
      <alignment vertical="center"/>
    </xf>
    <xf numFmtId="198" fontId="0" fillId="0" borderId="1" xfId="2" applyNumberFormat="1" applyFont="1" applyBorder="1">
      <alignment vertical="center"/>
    </xf>
    <xf numFmtId="43" fontId="0" fillId="14" borderId="2" xfId="2" applyFont="1" applyFill="1" applyBorder="1">
      <alignment vertical="center"/>
    </xf>
    <xf numFmtId="0" fontId="0" fillId="14" borderId="0" xfId="0" applyFill="1">
      <alignment vertical="center"/>
    </xf>
    <xf numFmtId="0" fontId="1" fillId="0" borderId="0" xfId="0" applyFont="1" applyAlignment="1">
      <alignment vertical="center"/>
    </xf>
    <xf numFmtId="0" fontId="18" fillId="13" borderId="1" xfId="0" applyFont="1" applyFill="1" applyBorder="1" applyAlignment="1">
      <alignment horizontal="center" vertical="center"/>
    </xf>
    <xf numFmtId="187" fontId="13" fillId="13" borderId="9" xfId="0" applyNumberFormat="1" applyFont="1" applyFill="1" applyBorder="1" applyAlignment="1">
      <alignment horizontal="center" vertical="center"/>
    </xf>
    <xf numFmtId="0" fontId="18" fillId="0" borderId="1" xfId="0" applyFont="1" applyFill="1" applyBorder="1" applyAlignment="1">
      <alignment vertical="center"/>
    </xf>
    <xf numFmtId="177" fontId="13" fillId="0" borderId="9" xfId="2" applyNumberFormat="1" applyFont="1" applyBorder="1" applyAlignment="1">
      <alignment horizontal="right" vertical="center"/>
    </xf>
    <xf numFmtId="0" fontId="21" fillId="13" borderId="1" xfId="0" applyNumberFormat="1" applyFont="1" applyFill="1" applyBorder="1" applyAlignment="1">
      <alignment horizontal="center" vertical="center"/>
    </xf>
    <xf numFmtId="0" fontId="21" fillId="0" borderId="0" xfId="0" applyFont="1" applyFill="1" applyAlignment="1">
      <alignment horizontal="center" vertical="center"/>
    </xf>
    <xf numFmtId="0" fontId="21" fillId="0" borderId="1" xfId="0" applyNumberFormat="1" applyFont="1" applyFill="1" applyBorder="1" applyAlignment="1">
      <alignment horizontal="center" vertical="center"/>
    </xf>
    <xf numFmtId="193" fontId="13" fillId="0" borderId="6" xfId="0" quotePrefix="1" applyNumberFormat="1" applyFont="1" applyFill="1" applyBorder="1" applyAlignment="1">
      <alignment horizontal="center" vertical="center"/>
    </xf>
    <xf numFmtId="0" fontId="1" fillId="2" borderId="1" xfId="0" quotePrefix="1" applyNumberFormat="1" applyFont="1" applyFill="1" applyBorder="1" applyAlignment="1">
      <alignment horizontal="center" vertical="center"/>
    </xf>
    <xf numFmtId="58" fontId="13" fillId="12" borderId="16" xfId="0" quotePrefix="1" applyNumberFormat="1" applyFont="1" applyFill="1" applyBorder="1" applyAlignment="1">
      <alignment horizontal="center" vertical="center"/>
    </xf>
    <xf numFmtId="58" fontId="13" fillId="12" borderId="13" xfId="0" quotePrefix="1" applyNumberFormat="1" applyFont="1" applyFill="1" applyBorder="1" applyAlignment="1">
      <alignment horizontal="center" vertical="center"/>
    </xf>
    <xf numFmtId="183" fontId="12" fillId="3" borderId="1" xfId="0" quotePrefix="1" applyNumberFormat="1" applyFont="1" applyFill="1" applyBorder="1" applyAlignment="1">
      <alignment horizontal="left" vertical="center"/>
    </xf>
    <xf numFmtId="0" fontId="0" fillId="0" borderId="1" xfId="0" quotePrefix="1" applyFont="1" applyBorder="1">
      <alignment vertical="center"/>
    </xf>
    <xf numFmtId="0" fontId="18" fillId="13" borderId="3" xfId="0" applyFont="1" applyFill="1" applyBorder="1" applyAlignment="1">
      <alignment horizontal="center" vertical="center"/>
    </xf>
    <xf numFmtId="0" fontId="18" fillId="13" borderId="9" xfId="0" applyFont="1" applyFill="1" applyBorder="1" applyAlignment="1">
      <alignment horizontal="center" vertical="center"/>
    </xf>
    <xf numFmtId="58" fontId="13" fillId="12" borderId="1" xfId="0" quotePrefix="1" applyNumberFormat="1" applyFont="1" applyFill="1" applyBorder="1" applyAlignment="1">
      <alignment horizontal="center" vertical="center"/>
    </xf>
    <xf numFmtId="58" fontId="13" fillId="12" borderId="1" xfId="0" applyNumberFormat="1" applyFont="1" applyFill="1" applyBorder="1" applyAlignment="1">
      <alignment horizontal="center" vertical="center"/>
    </xf>
    <xf numFmtId="0" fontId="13" fillId="12" borderId="3" xfId="0" applyFont="1" applyFill="1" applyBorder="1" applyAlignment="1">
      <alignment horizontal="center" vertical="center"/>
    </xf>
    <xf numFmtId="0" fontId="10" fillId="0" borderId="0" xfId="0" applyFont="1" applyFill="1" applyBorder="1" applyAlignment="1">
      <alignment horizontal="left" vertical="center"/>
    </xf>
    <xf numFmtId="0" fontId="14" fillId="0" borderId="7" xfId="0" applyNumberFormat="1" applyFont="1" applyFill="1" applyBorder="1" applyAlignment="1">
      <alignment horizontal="center" vertical="center"/>
    </xf>
    <xf numFmtId="0" fontId="14" fillId="0" borderId="10" xfId="0" applyNumberFormat="1" applyFont="1" applyFill="1" applyBorder="1" applyAlignment="1">
      <alignment horizontal="center" vertical="center"/>
    </xf>
    <xf numFmtId="0" fontId="12" fillId="6" borderId="5" xfId="0" applyNumberFormat="1" applyFont="1" applyFill="1" applyBorder="1" applyAlignment="1">
      <alignment horizontal="center" vertical="center"/>
    </xf>
    <xf numFmtId="0" fontId="12" fillId="6" borderId="6" xfId="0" applyNumberFormat="1" applyFont="1" applyFill="1" applyBorder="1" applyAlignment="1">
      <alignment horizontal="center" vertical="center"/>
    </xf>
    <xf numFmtId="0" fontId="12" fillId="2" borderId="5" xfId="0" applyNumberFormat="1" applyFont="1" applyFill="1" applyBorder="1" applyAlignment="1">
      <alignment horizontal="center" vertical="center" wrapText="1"/>
    </xf>
    <xf numFmtId="0" fontId="12" fillId="2" borderId="6" xfId="0" applyNumberFormat="1" applyFont="1" applyFill="1" applyBorder="1" applyAlignment="1">
      <alignment horizontal="center" vertical="center" wrapText="1"/>
    </xf>
    <xf numFmtId="0" fontId="12" fillId="0" borderId="5" xfId="0" applyNumberFormat="1" applyFont="1" applyFill="1" applyBorder="1" applyAlignment="1">
      <alignment horizontal="center" vertical="center" wrapText="1"/>
    </xf>
    <xf numFmtId="0" fontId="12" fillId="0" borderId="6" xfId="0" applyNumberFormat="1" applyFont="1" applyFill="1" applyBorder="1" applyAlignment="1">
      <alignment horizontal="center" vertical="center" wrapText="1"/>
    </xf>
    <xf numFmtId="0" fontId="12" fillId="0" borderId="5" xfId="0" applyNumberFormat="1" applyFont="1" applyFill="1" applyBorder="1" applyAlignment="1">
      <alignment horizontal="center" vertical="center"/>
    </xf>
    <xf numFmtId="0" fontId="12" fillId="0" borderId="6" xfId="0" applyNumberFormat="1" applyFont="1" applyFill="1" applyBorder="1" applyAlignment="1">
      <alignment horizontal="center" vertical="center"/>
    </xf>
    <xf numFmtId="0" fontId="12" fillId="7" borderId="5" xfId="0" applyNumberFormat="1" applyFont="1" applyFill="1" applyBorder="1" applyAlignment="1">
      <alignment horizontal="center" vertical="center" wrapText="1"/>
    </xf>
    <xf numFmtId="0" fontId="12" fillId="7" borderId="6" xfId="0" applyNumberFormat="1" applyFont="1" applyFill="1" applyBorder="1" applyAlignment="1">
      <alignment horizontal="center" vertical="center" wrapText="1"/>
    </xf>
    <xf numFmtId="0" fontId="12" fillId="7" borderId="5" xfId="0" applyNumberFormat="1" applyFont="1" applyFill="1" applyBorder="1" applyAlignment="1">
      <alignment horizontal="center" vertical="center"/>
    </xf>
    <xf numFmtId="0" fontId="12" fillId="7" borderId="6" xfId="0" applyNumberFormat="1" applyFont="1" applyFill="1" applyBorder="1" applyAlignment="1">
      <alignment horizontal="center" vertical="center"/>
    </xf>
    <xf numFmtId="0" fontId="12" fillId="9" borderId="5" xfId="0" applyNumberFormat="1" applyFont="1" applyFill="1" applyBorder="1" applyAlignment="1">
      <alignment horizontal="center" vertical="center"/>
    </xf>
    <xf numFmtId="0" fontId="12" fillId="9" borderId="6" xfId="0" applyNumberFormat="1" applyFont="1" applyFill="1" applyBorder="1" applyAlignment="1">
      <alignment horizontal="center" vertical="center"/>
    </xf>
    <xf numFmtId="0" fontId="12" fillId="5" borderId="5" xfId="0" applyNumberFormat="1" applyFont="1" applyFill="1" applyBorder="1" applyAlignment="1">
      <alignment horizontal="center" vertical="center"/>
    </xf>
    <xf numFmtId="0" fontId="12" fillId="5" borderId="6" xfId="0" applyNumberFormat="1" applyFont="1" applyFill="1" applyBorder="1" applyAlignment="1">
      <alignment horizontal="center" vertical="center"/>
    </xf>
    <xf numFmtId="0" fontId="14" fillId="10" borderId="5" xfId="0" applyNumberFormat="1" applyFont="1" applyFill="1" applyBorder="1" applyAlignment="1">
      <alignment horizontal="center" vertical="center"/>
    </xf>
    <xf numFmtId="0" fontId="14" fillId="10" borderId="6" xfId="0" applyNumberFormat="1" applyFont="1" applyFill="1" applyBorder="1" applyAlignment="1">
      <alignment horizontal="center" vertical="center"/>
    </xf>
    <xf numFmtId="0" fontId="14" fillId="10" borderId="5" xfId="7" applyFont="1" applyFill="1" applyBorder="1" applyAlignment="1">
      <alignment horizontal="center" vertical="center" wrapText="1"/>
    </xf>
    <xf numFmtId="0" fontId="14" fillId="0" borderId="5" xfId="7" applyFont="1" applyFill="1" applyBorder="1" applyAlignment="1">
      <alignment horizontal="center" vertical="center" wrapText="1"/>
    </xf>
    <xf numFmtId="0" fontId="13" fillId="11" borderId="1" xfId="0" applyFont="1" applyFill="1" applyBorder="1" applyAlignment="1">
      <alignment horizontal="center" vertical="center"/>
    </xf>
    <xf numFmtId="182" fontId="13" fillId="2" borderId="1" xfId="0" applyNumberFormat="1" applyFont="1" applyFill="1" applyBorder="1" applyAlignment="1">
      <alignment horizontal="center" vertical="center"/>
    </xf>
    <xf numFmtId="181" fontId="1" fillId="0" borderId="0" xfId="0" applyNumberFormat="1" applyFont="1" applyAlignment="1">
      <alignment horizontal="center" vertical="center"/>
    </xf>
    <xf numFmtId="0" fontId="10" fillId="5" borderId="2" xfId="5" applyFont="1" applyFill="1" applyBorder="1" applyAlignment="1">
      <alignment horizontal="center" vertical="center"/>
    </xf>
    <xf numFmtId="0" fontId="11" fillId="5" borderId="3" xfId="5" applyFont="1" applyFill="1" applyBorder="1" applyAlignment="1">
      <alignment horizontal="right" vertical="center"/>
    </xf>
    <xf numFmtId="0" fontId="11" fillId="5" borderId="4" xfId="5" applyFont="1" applyFill="1" applyBorder="1" applyAlignment="1">
      <alignment horizontal="right" vertical="center"/>
    </xf>
    <xf numFmtId="0" fontId="11" fillId="5" borderId="9" xfId="5" applyFont="1" applyFill="1" applyBorder="1" applyAlignment="1">
      <alignment horizontal="right" vertical="center"/>
    </xf>
    <xf numFmtId="0" fontId="11" fillId="5" borderId="3" xfId="5" quotePrefix="1" applyNumberFormat="1" applyFont="1" applyFill="1" applyBorder="1" applyAlignment="1">
      <alignment horizontal="left"/>
    </xf>
    <xf numFmtId="0" fontId="11" fillId="5" borderId="4" xfId="5" applyNumberFormat="1" applyFont="1" applyFill="1" applyBorder="1" applyAlignment="1">
      <alignment horizontal="left"/>
    </xf>
    <xf numFmtId="0" fontId="11" fillId="5" borderId="9" xfId="5" applyNumberFormat="1" applyFont="1" applyFill="1" applyBorder="1" applyAlignment="1">
      <alignment horizontal="left"/>
    </xf>
    <xf numFmtId="0" fontId="17" fillId="0" borderId="7" xfId="0" applyNumberFormat="1" applyFont="1" applyFill="1" applyBorder="1" applyAlignment="1">
      <alignment horizontal="center" vertical="center"/>
    </xf>
    <xf numFmtId="0" fontId="14" fillId="0" borderId="8" xfId="0" applyNumberFormat="1" applyFont="1" applyFill="1" applyBorder="1" applyAlignment="1">
      <alignment horizontal="center" vertical="center"/>
    </xf>
    <xf numFmtId="0" fontId="8" fillId="0" borderId="6" xfId="0" applyFont="1" applyFill="1" applyBorder="1" applyAlignment="1">
      <alignment horizontal="left" vertical="center"/>
    </xf>
    <xf numFmtId="192" fontId="8" fillId="8" borderId="7" xfId="0" applyNumberFormat="1" applyFont="1" applyFill="1" applyBorder="1" applyAlignment="1">
      <alignment horizontal="left" vertical="center"/>
    </xf>
    <xf numFmtId="192" fontId="8" fillId="8" borderId="8" xfId="0" applyNumberFormat="1" applyFont="1" applyFill="1" applyBorder="1" applyAlignment="1">
      <alignment horizontal="left" vertical="center"/>
    </xf>
    <xf numFmtId="192" fontId="8" fillId="8" borderId="7" xfId="0" applyNumberFormat="1" applyFont="1" applyFill="1" applyBorder="1" applyAlignment="1">
      <alignment horizontal="center" vertical="center"/>
    </xf>
    <xf numFmtId="192" fontId="8" fillId="8" borderId="8" xfId="0" applyNumberFormat="1" applyFont="1" applyFill="1" applyBorder="1" applyAlignment="1">
      <alignment horizontal="center" vertical="center"/>
    </xf>
    <xf numFmtId="192" fontId="8" fillId="8" borderId="6" xfId="0" applyNumberFormat="1" applyFont="1" applyFill="1" applyBorder="1" applyAlignment="1">
      <alignment horizontal="left" vertical="center"/>
    </xf>
    <xf numFmtId="0" fontId="8" fillId="8" borderId="6" xfId="0" applyFont="1" applyFill="1" applyBorder="1" applyAlignment="1">
      <alignment horizontal="left" vertical="center"/>
    </xf>
    <xf numFmtId="188" fontId="8" fillId="0" borderId="6" xfId="0" applyNumberFormat="1" applyFont="1" applyFill="1" applyBorder="1" applyAlignment="1">
      <alignment horizontal="left" vertical="center"/>
    </xf>
    <xf numFmtId="0" fontId="8" fillId="0" borderId="7" xfId="0" applyNumberFormat="1" applyFont="1" applyFill="1" applyBorder="1" applyAlignment="1">
      <alignment horizontal="left" vertical="center"/>
    </xf>
    <xf numFmtId="0" fontId="8" fillId="0" borderId="10" xfId="0" applyNumberFormat="1" applyFont="1" applyFill="1" applyBorder="1" applyAlignment="1">
      <alignment horizontal="left" vertical="center"/>
    </xf>
    <xf numFmtId="0" fontId="8" fillId="0" borderId="8" xfId="0" applyNumberFormat="1" applyFont="1" applyFill="1" applyBorder="1" applyAlignment="1">
      <alignment horizontal="left" vertical="center"/>
    </xf>
    <xf numFmtId="0" fontId="9" fillId="0" borderId="1" xfId="0" applyFont="1" applyFill="1" applyBorder="1" applyAlignment="1">
      <alignment horizontal="left" vertical="center"/>
    </xf>
    <xf numFmtId="192" fontId="9" fillId="8" borderId="3" xfId="0" applyNumberFormat="1" applyFont="1" applyFill="1" applyBorder="1" applyAlignment="1">
      <alignment horizontal="center" vertical="center"/>
    </xf>
    <xf numFmtId="192" fontId="9" fillId="8" borderId="9" xfId="0" applyNumberFormat="1" applyFont="1" applyFill="1" applyBorder="1" applyAlignment="1">
      <alignment horizontal="center" vertical="center"/>
    </xf>
    <xf numFmtId="192" fontId="9" fillId="8" borderId="1" xfId="0" applyNumberFormat="1" applyFont="1" applyFill="1" applyBorder="1" applyAlignment="1">
      <alignment horizontal="left" vertical="center"/>
    </xf>
    <xf numFmtId="0" fontId="9" fillId="8" borderId="1" xfId="0" applyFont="1" applyFill="1" applyBorder="1" applyAlignment="1">
      <alignment horizontal="left" vertical="center"/>
    </xf>
    <xf numFmtId="188" fontId="9" fillId="0" borderId="1" xfId="0" applyNumberFormat="1" applyFont="1" applyFill="1" applyBorder="1" applyAlignment="1">
      <alignment horizontal="left" vertical="center"/>
    </xf>
    <xf numFmtId="0" fontId="9" fillId="0" borderId="3" xfId="0" applyNumberFormat="1" applyFont="1" applyFill="1" applyBorder="1" applyAlignment="1">
      <alignment horizontal="left" vertical="center"/>
    </xf>
    <xf numFmtId="0" fontId="9" fillId="0" borderId="4" xfId="0" applyNumberFormat="1" applyFont="1" applyFill="1" applyBorder="1" applyAlignment="1">
      <alignment horizontal="left" vertical="center"/>
    </xf>
    <xf numFmtId="0" fontId="9" fillId="0" borderId="9" xfId="0" applyNumberFormat="1" applyFont="1" applyFill="1" applyBorder="1" applyAlignment="1">
      <alignment horizontal="left" vertical="center"/>
    </xf>
    <xf numFmtId="0" fontId="16" fillId="6" borderId="5" xfId="0" applyNumberFormat="1" applyFont="1" applyFill="1" applyBorder="1" applyAlignment="1">
      <alignment horizontal="center" vertical="center"/>
    </xf>
    <xf numFmtId="0" fontId="9" fillId="0" borderId="6" xfId="0" applyFont="1" applyFill="1" applyBorder="1" applyAlignment="1">
      <alignment horizontal="left" vertical="center"/>
    </xf>
    <xf numFmtId="0" fontId="16" fillId="2" borderId="5" xfId="0" applyNumberFormat="1" applyFont="1" applyFill="1" applyBorder="1" applyAlignment="1">
      <alignment horizontal="center" vertical="center" wrapText="1"/>
    </xf>
    <xf numFmtId="0" fontId="16" fillId="0" borderId="5" xfId="0" applyNumberFormat="1" applyFont="1" applyFill="1" applyBorder="1" applyAlignment="1">
      <alignment horizontal="center" vertical="center" wrapText="1"/>
    </xf>
    <xf numFmtId="0" fontId="16" fillId="0" borderId="5" xfId="0" applyNumberFormat="1" applyFont="1" applyFill="1" applyBorder="1" applyAlignment="1">
      <alignment horizontal="center" vertical="center"/>
    </xf>
    <xf numFmtId="0" fontId="16" fillId="7" borderId="5" xfId="0" applyNumberFormat="1" applyFont="1" applyFill="1" applyBorder="1" applyAlignment="1">
      <alignment horizontal="center" vertical="center" wrapText="1"/>
    </xf>
    <xf numFmtId="0" fontId="16" fillId="7" borderId="5" xfId="0" applyNumberFormat="1" applyFont="1" applyFill="1" applyBorder="1" applyAlignment="1">
      <alignment horizontal="center" vertical="center"/>
    </xf>
    <xf numFmtId="0" fontId="16" fillId="9" borderId="5" xfId="0" applyNumberFormat="1" applyFont="1" applyFill="1" applyBorder="1" applyAlignment="1">
      <alignment horizontal="center" vertical="center"/>
    </xf>
    <xf numFmtId="0" fontId="16" fillId="5" borderId="5" xfId="0" applyNumberFormat="1" applyFont="1" applyFill="1" applyBorder="1" applyAlignment="1">
      <alignment horizontal="center" vertical="center"/>
    </xf>
    <xf numFmtId="0" fontId="17" fillId="10" borderId="5" xfId="0" applyNumberFormat="1" applyFont="1" applyFill="1" applyBorder="1" applyAlignment="1">
      <alignment horizontal="center" vertical="center"/>
    </xf>
    <xf numFmtId="0" fontId="17" fillId="10" borderId="5" xfId="7" applyFont="1" applyFill="1" applyBorder="1" applyAlignment="1">
      <alignment horizontal="center" vertical="center" wrapText="1"/>
    </xf>
    <xf numFmtId="0" fontId="17" fillId="0" borderId="5" xfId="7" applyFont="1" applyFill="1" applyBorder="1" applyAlignment="1">
      <alignment horizontal="center" vertical="center" wrapText="1"/>
    </xf>
  </cellXfs>
  <cellStyles count="8">
    <cellStyle name="_ET_STYLE_NoName_00_" xfId="5" xr:uid="{00000000-0005-0000-0000-000013000000}"/>
    <cellStyle name="0,0_x000d__x000a_NA_x000d__x000a_ 3" xfId="6" xr:uid="{00000000-0005-0000-0000-000024000000}"/>
    <cellStyle name="百分比" xfId="4" builtinId="5"/>
    <cellStyle name="百分比_8.20_2" xfId="1" xr:uid="{00000000-0005-0000-0000-000001000000}"/>
    <cellStyle name="常规" xfId="0" builtinId="0"/>
    <cellStyle name="常规_Sheet1" xfId="7" xr:uid="{00000000-0005-0000-0000-000035000000}"/>
    <cellStyle name="常规_產能表-0920(1)" xfId="3" xr:uid="{00000000-0005-0000-0000-00000A000000}"/>
    <cellStyle name="千位分隔" xfId="2" builtinId="3"/>
  </cellStyles>
  <dxfs count="27">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
      <fill>
        <patternFill patternType="solid">
          <bgColor indexed="52"/>
        </patternFill>
      </fill>
    </dxf>
  </dxfs>
  <tableStyles count="0"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999999"/>
    </indexedColors>
    <mruColors>
      <color rgb="FFF88FF6"/>
      <color rgb="FFEEBF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vertOverflow="ellipsis" anchor="ctr" anchorCtr="1"/>
          <a:lstStyle/>
          <a:p>
            <a:pPr algn="ctr" defTabSz="914400">
              <a:defRPr sz="1400" b="0" kern="1200" spc="0" baseline="0">
                <a:solidFill>
                  <a:schemeClr val="tx1">
                    <a:lumMod val="65000"/>
                    <a:lumOff val="35000"/>
                  </a:schemeClr>
                </a:solidFill>
                <a:latin typeface="+mn-lt"/>
                <a:ea typeface="+mn-ea"/>
                <a:cs typeface="+mn-cs"/>
              </a:defRPr>
            </a:pPr>
            <a:r>
              <a:rPr sz="1400" b="1" i="0" baseline="0">
                <a:solidFill>
                  <a:schemeClr val="tx1">
                    <a:lumMod val="65000"/>
                    <a:lumOff val="35000"/>
                  </a:schemeClr>
                </a:solidFill>
                <a:effectLst/>
                <a:uFillTx/>
                <a:latin typeface="+mn-lt"/>
                <a:ea typeface="+mn-ea"/>
                <a:cs typeface="+mn-cs"/>
              </a:rPr>
              <a:t>2019年冲压产能日汇总</a:t>
            </a:r>
          </a:p>
        </c:rich>
      </c:tx>
      <c:overlay val="0"/>
      <c:spPr>
        <a:noFill/>
        <a:ln>
          <a:noFill/>
        </a:ln>
        <a:effectLst/>
      </c:spPr>
    </c:title>
    <c:autoTitleDeleted val="0"/>
    <c:plotArea>
      <c:layout>
        <c:manualLayout>
          <c:layoutTarget val="inner"/>
          <c:xMode val="edge"/>
          <c:yMode val="edge"/>
          <c:x val="2.44512995071446E-2"/>
          <c:y val="0.16569853135378201"/>
          <c:w val="0.95563592525617902"/>
          <c:h val="0.63140166340925596"/>
        </c:manualLayout>
      </c:layout>
      <c:lineChart>
        <c:grouping val="standard"/>
        <c:varyColors val="0"/>
        <c:ser>
          <c:idx val="0"/>
          <c:order val="0"/>
          <c:tx>
            <c:strRef>
              <c:f>产能趋势图!$A$4</c:f>
              <c:strCache>
                <c:ptCount val="1"/>
                <c:pt idx="0">
                  <c:v>产能</c:v>
                </c:pt>
              </c:strCache>
            </c:strRef>
          </c:tx>
          <c:spPr>
            <a:ln w="28575" cap="rnd">
              <a:solidFill>
                <a:srgbClr val="FF0000"/>
              </a:solidFill>
              <a:round/>
              <a:headEnd type="oval" w="med" len="med"/>
              <a:tailEnd type="oval" w="med" len="med"/>
            </a:ln>
            <a:effectLst/>
          </c:spPr>
          <c:marker>
            <c:symbol val="none"/>
          </c:marker>
          <c:dLbls>
            <c:dLbl>
              <c:idx val="0"/>
              <c:layout>
                <c:manualLayout>
                  <c:x val="1.6066838046272501E-3"/>
                  <c:y val="0.113611772343649"/>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D31-457F-86A8-2A4894DC9779}"/>
                </c:ext>
              </c:extLst>
            </c:dLbl>
            <c:dLbl>
              <c:idx val="1"/>
              <c:layout>
                <c:manualLayout>
                  <c:x val="-1.66449573932779E-3"/>
                  <c:y val="9.4135468513309395E-2"/>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31-457F-86A8-2A4894DC9779}"/>
                </c:ext>
              </c:extLst>
            </c:dLbl>
            <c:dLbl>
              <c:idx val="2"/>
              <c:layout>
                <c:manualLayout>
                  <c:x val="1.6363074467364599E-3"/>
                  <c:y val="9.5718669600134199E-2"/>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31-457F-86A8-2A4894DC9779}"/>
                </c:ext>
              </c:extLst>
            </c:dLbl>
            <c:dLbl>
              <c:idx val="3"/>
              <c:layout>
                <c:manualLayout>
                  <c:x val="1.3574891799726901E-3"/>
                  <c:y val="0.104325963596143"/>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31-457F-86A8-2A4894DC9779}"/>
                </c:ext>
              </c:extLst>
            </c:dLbl>
            <c:dLbl>
              <c:idx val="4"/>
              <c:layout>
                <c:manualLayout>
                  <c:x val="1.0209250708166199E-3"/>
                  <c:y val="0.11081806487292301"/>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D31-457F-86A8-2A4894DC9779}"/>
                </c:ext>
              </c:extLst>
            </c:dLbl>
            <c:dLbl>
              <c:idx val="5"/>
              <c:layout>
                <c:manualLayout>
                  <c:x val="-4.0168674037729399E-3"/>
                  <c:y val="9.7607690735530994E-2"/>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D31-457F-86A8-2A4894DC9779}"/>
                </c:ext>
              </c:extLst>
            </c:dLbl>
            <c:dLbl>
              <c:idx val="6"/>
              <c:layout>
                <c:manualLayout>
                  <c:x val="-5.47929751416896E-4"/>
                  <c:y val="0.10870287215369399"/>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D31-457F-86A8-2A4894DC9779}"/>
                </c:ext>
              </c:extLst>
            </c:dLbl>
            <c:dLbl>
              <c:idx val="7"/>
              <c:layout>
                <c:manualLayout>
                  <c:x val="2.4556662061092898E-3"/>
                  <c:y val="0.111044236456755"/>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D31-457F-86A8-2A4894DC9779}"/>
                </c:ext>
              </c:extLst>
            </c:dLbl>
            <c:dLbl>
              <c:idx val="8"/>
              <c:layout>
                <c:manualLayout>
                  <c:x val="-6.0782569207002801E-4"/>
                  <c:y val="0.108929043737527"/>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D31-457F-86A8-2A4894DC9779}"/>
                </c:ext>
              </c:extLst>
            </c:dLbl>
            <c:dLbl>
              <c:idx val="9"/>
              <c:layout>
                <c:manualLayout>
                  <c:x val="4.54247025731281E-4"/>
                  <c:y val="0.110365721705259"/>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D31-457F-86A8-2A4894DC9779}"/>
                </c:ext>
              </c:extLst>
            </c:dLbl>
            <c:dLbl>
              <c:idx val="10"/>
              <c:layout>
                <c:manualLayout>
                  <c:x val="-1.5783447387134001E-3"/>
                  <c:y val="0.103873620428478"/>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D31-457F-86A8-2A4894DC9779}"/>
                </c:ext>
              </c:extLst>
            </c:dLbl>
            <c:dLbl>
              <c:idx val="11"/>
              <c:layout>
                <c:manualLayout>
                  <c:x val="-1.3747193800955899E-3"/>
                  <c:y val="0.102729988698934"/>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D31-457F-86A8-2A4894DC9779}"/>
                </c:ext>
              </c:extLst>
            </c:dLbl>
            <c:dLbl>
              <c:idx val="12"/>
              <c:layout>
                <c:manualLayout>
                  <c:x val="3.5922998273412599E-3"/>
                  <c:y val="0.120103873620428"/>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D31-457F-86A8-2A4894DC9779}"/>
                </c:ext>
              </c:extLst>
            </c:dLbl>
            <c:dLbl>
              <c:idx val="13"/>
              <c:layout>
                <c:manualLayout>
                  <c:x val="2.41236846086383E-3"/>
                  <c:y val="0.121155083074851"/>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D31-457F-86A8-2A4894DC9779}"/>
                </c:ext>
              </c:extLst>
            </c:dLbl>
            <c:dLbl>
              <c:idx val="14"/>
              <c:layout>
                <c:manualLayout>
                  <c:x val="-2.62966792261793E-3"/>
                  <c:y val="0.113611772343648"/>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15:layout>
                    <c:manualLayout>
                      <c:w val="2.4536396837215899E-2"/>
                      <c:h val="7.5308374810647005E-2"/>
                    </c:manualLayout>
                  </c15:layout>
                </c:ext>
                <c:ext xmlns:c16="http://schemas.microsoft.com/office/drawing/2014/chart" uri="{C3380CC4-5D6E-409C-BE32-E72D297353CC}">
                  <c16:uniqueId val="{0000000E-0D31-457F-86A8-2A4894DC9779}"/>
                </c:ext>
              </c:extLst>
            </c:dLbl>
            <c:dLbl>
              <c:idx val="15"/>
              <c:layout>
                <c:manualLayout>
                  <c:x val="4.25486650356345E-3"/>
                  <c:y val="1.2984202553559801E-2"/>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D31-457F-86A8-2A4894DC9779}"/>
                </c:ext>
              </c:extLst>
            </c:dLbl>
            <c:dLbl>
              <c:idx val="16"/>
              <c:layout>
                <c:manualLayout>
                  <c:x val="3.1911498776725899E-3"/>
                  <c:y val="9.7381519151698306E-2"/>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D31-457F-86A8-2A4894DC9779}"/>
                </c:ext>
              </c:extLst>
            </c:dLbl>
            <c:dLbl>
              <c:idx val="17"/>
              <c:layout>
                <c:manualLayout>
                  <c:x val="-2.6592915647271598E-3"/>
                  <c:y val="0.13308807617398799"/>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D31-457F-86A8-2A4894DC9779}"/>
                </c:ext>
              </c:extLst>
            </c:dLbl>
            <c:dLbl>
              <c:idx val="18"/>
              <c:layout>
                <c:manualLayout>
                  <c:x val="-3.7230081906180199E-3"/>
                  <c:y val="0.110365721705259"/>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D31-457F-86A8-2A4894DC9779}"/>
                </c:ext>
              </c:extLst>
            </c:dLbl>
            <c:dLbl>
              <c:idx val="19"/>
              <c:layout>
                <c:manualLayout>
                  <c:x val="-1.0637166258908599E-3"/>
                  <c:y val="0.113611772343649"/>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D31-457F-86A8-2A4894DC9779}"/>
                </c:ext>
              </c:extLst>
            </c:dLbl>
            <c:dLbl>
              <c:idx val="20"/>
              <c:layout>
                <c:manualLayout>
                  <c:x val="5.3815333689364404E-3"/>
                  <c:y val="0.110365721705259"/>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D31-457F-86A8-2A4894DC9779}"/>
                </c:ext>
              </c:extLst>
            </c:dLbl>
            <c:dLbl>
              <c:idx val="21"/>
              <c:layout>
                <c:manualLayout>
                  <c:x val="-3.74522592219998E-3"/>
                  <c:y val="0.120103873620429"/>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D31-457F-86A8-2A4894DC9779}"/>
                </c:ext>
              </c:extLst>
            </c:dLbl>
            <c:dLbl>
              <c:idx val="22"/>
              <c:layout>
                <c:manualLayout>
                  <c:x val="5.3185831294543103E-4"/>
                  <c:y val="0.10062756979008899"/>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D31-457F-86A8-2A4894DC9779}"/>
                </c:ext>
              </c:extLst>
            </c:dLbl>
            <c:dLbl>
              <c:idx val="23"/>
              <c:layout>
                <c:manualLayout>
                  <c:x val="3.7230081906180199E-3"/>
                  <c:y val="0.120103873620428"/>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D31-457F-86A8-2A4894DC9779}"/>
                </c:ext>
              </c:extLst>
            </c:dLbl>
            <c:dLbl>
              <c:idx val="24"/>
              <c:layout>
                <c:manualLayout>
                  <c:x val="-1.0637166258908599E-3"/>
                  <c:y val="1.9476303830339801E-2"/>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D31-457F-86A8-2A4894DC9779}"/>
                </c:ext>
              </c:extLst>
            </c:dLbl>
            <c:dLbl>
              <c:idx val="25"/>
              <c:layout>
                <c:manualLayout>
                  <c:x val="-2.1607598491546099E-3"/>
                  <c:y val="9.4135468513308798E-2"/>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0D31-457F-86A8-2A4894DC9779}"/>
                </c:ext>
              </c:extLst>
            </c:dLbl>
            <c:dLbl>
              <c:idx val="26"/>
              <c:layout>
                <c:manualLayout>
                  <c:x val="-4.8200514138817497E-3"/>
                  <c:y val="0.110365721705259"/>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D31-457F-86A8-2A4894DC9779}"/>
                </c:ext>
              </c:extLst>
            </c:dLbl>
            <c:dLbl>
              <c:idx val="27"/>
              <c:layout>
                <c:manualLayout>
                  <c:x val="5.3185831294543103E-4"/>
                  <c:y val="0.11685782298203901"/>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0D31-457F-86A8-2A4894DC9779}"/>
                </c:ext>
              </c:extLst>
            </c:dLbl>
            <c:dLbl>
              <c:idx val="28"/>
              <c:layout>
                <c:manualLayout>
                  <c:x val="-1.59557493883629E-3"/>
                  <c:y val="0.136334126812378"/>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0D31-457F-86A8-2A4894DC9779}"/>
                </c:ext>
              </c:extLst>
            </c:dLbl>
            <c:dLbl>
              <c:idx val="29"/>
              <c:layout>
                <c:manualLayout>
                  <c:x val="5.8911739502999104E-3"/>
                  <c:y val="1.9476303830339801E-2"/>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ine">
                      <a:avLst/>
                    </a:prstGeom>
                  </c15:spPr>
                </c:ext>
                <c:ext xmlns:c16="http://schemas.microsoft.com/office/drawing/2014/chart" uri="{C3380CC4-5D6E-409C-BE32-E72D297353CC}">
                  <c16:uniqueId val="{0000001D-0D31-457F-86A8-2A4894DC9779}"/>
                </c:ext>
              </c:extLst>
            </c:dLbl>
            <c:dLbl>
              <c:idx val="30"/>
              <c:layout>
                <c:manualLayout>
                  <c:x val="-9.72195216799533E-4"/>
                  <c:y val="0"/>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ine">
                      <a:avLst/>
                    </a:prstGeom>
                  </c15:spPr>
                </c:ext>
                <c:ext xmlns:c16="http://schemas.microsoft.com/office/drawing/2014/chart" uri="{C3380CC4-5D6E-409C-BE32-E72D297353CC}">
                  <c16:uniqueId val="{0000001E-0D31-457F-86A8-2A4894DC9779}"/>
                </c:ext>
              </c:extLst>
            </c:dLbl>
            <c:dLbl>
              <c:idx val="31"/>
              <c:layout>
                <c:manualLayout>
                  <c:x val="9.72195216799533E-4"/>
                  <c:y val="9.7381519151698796E-3"/>
                </c:manualLayout>
              </c:layout>
              <c:spPr/>
              <c:txPr>
                <a:bodyPr/>
                <a:lstStyle/>
                <a:p>
                  <a:pPr>
                    <a:defRPr/>
                  </a:pPr>
                  <a:endParaRPr lang="zh-CN"/>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ine">
                      <a:avLst/>
                    </a:prstGeom>
                  </c15:spPr>
                </c:ext>
                <c:ext xmlns:c16="http://schemas.microsoft.com/office/drawing/2014/chart" uri="{C3380CC4-5D6E-409C-BE32-E72D297353CC}">
                  <c16:uniqueId val="{0000001F-0D31-457F-86A8-2A4894DC9779}"/>
                </c:ext>
              </c:extLst>
            </c:dLbl>
            <c:spPr>
              <a:noFill/>
              <a:ln>
                <a:noFill/>
              </a:ln>
              <a:effectLst/>
            </c:spPr>
            <c:txPr>
              <a:bodyPr rot="0" spcFirstLastPara="0" vertOverflow="ellipsis" horzOverflow="overflow" vert="horz" wrap="square" anchor="ctr" anchorCtr="1"/>
              <a:lstStyle/>
              <a:p>
                <a:pPr>
                  <a:defRPr sz="1200" b="1" u="none" strike="noStrike" kern="1200" cap="none" spc="0" normalizeH="0">
                    <a:solidFill>
                      <a:schemeClr val="tx1">
                        <a:lumMod val="75000"/>
                        <a:lumOff val="25000"/>
                      </a:schemeClr>
                    </a:solidFill>
                    <a:uFill>
                      <a:solidFill>
                        <a:schemeClr val="tx1">
                          <a:lumMod val="75000"/>
                          <a:lumOff val="25000"/>
                        </a:schemeClr>
                      </a:solidFill>
                    </a:u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产能趋势图!$B$1:$AD$1</c:f>
              <c:strCache>
                <c:ptCount val="29"/>
                <c:pt idx="0">
                  <c:v>20190601</c:v>
                </c:pt>
                <c:pt idx="1">
                  <c:v>20190602</c:v>
                </c:pt>
                <c:pt idx="2">
                  <c:v>20190603</c:v>
                </c:pt>
                <c:pt idx="3">
                  <c:v>20190604</c:v>
                </c:pt>
                <c:pt idx="4">
                  <c:v>20190605</c:v>
                </c:pt>
                <c:pt idx="5">
                  <c:v>20190606</c:v>
                </c:pt>
                <c:pt idx="6">
                  <c:v>20190609</c:v>
                </c:pt>
                <c:pt idx="7">
                  <c:v>20190610</c:v>
                </c:pt>
                <c:pt idx="8">
                  <c:v>20190611</c:v>
                </c:pt>
                <c:pt idx="9">
                  <c:v>20190612</c:v>
                </c:pt>
                <c:pt idx="10">
                  <c:v>20190613</c:v>
                </c:pt>
                <c:pt idx="11">
                  <c:v>20190614</c:v>
                </c:pt>
                <c:pt idx="12">
                  <c:v>20190615</c:v>
                </c:pt>
                <c:pt idx="13">
                  <c:v>20190616</c:v>
                </c:pt>
                <c:pt idx="14">
                  <c:v>20190617</c:v>
                </c:pt>
                <c:pt idx="15">
                  <c:v>20190618</c:v>
                </c:pt>
                <c:pt idx="16">
                  <c:v>20190619</c:v>
                </c:pt>
                <c:pt idx="17">
                  <c:v>20190620</c:v>
                </c:pt>
                <c:pt idx="18">
                  <c:v>20190621</c:v>
                </c:pt>
                <c:pt idx="19">
                  <c:v>20190622</c:v>
                </c:pt>
                <c:pt idx="20">
                  <c:v>20190623</c:v>
                </c:pt>
                <c:pt idx="21">
                  <c:v>20190624</c:v>
                </c:pt>
                <c:pt idx="22">
                  <c:v>20190625</c:v>
                </c:pt>
                <c:pt idx="23">
                  <c:v>20190626</c:v>
                </c:pt>
                <c:pt idx="24">
                  <c:v>20190627</c:v>
                </c:pt>
                <c:pt idx="25">
                  <c:v>20190628</c:v>
                </c:pt>
                <c:pt idx="26">
                  <c:v>20190629</c:v>
                </c:pt>
                <c:pt idx="27">
                  <c:v>20190630</c:v>
                </c:pt>
                <c:pt idx="28">
                  <c:v>20190631</c:v>
                </c:pt>
              </c:strCache>
            </c:strRef>
          </c:cat>
          <c:val>
            <c:numRef>
              <c:f>产能趋势图!$B$4:$AD$4</c:f>
              <c:numCache>
                <c:formatCode>#,##0_ </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smooth val="0"/>
          <c:extLst>
            <c:ext xmlns:c16="http://schemas.microsoft.com/office/drawing/2014/chart" uri="{C3380CC4-5D6E-409C-BE32-E72D297353CC}">
              <c16:uniqueId val="{00000020-0D31-457F-86A8-2A4894DC9779}"/>
            </c:ext>
          </c:extLst>
        </c:ser>
        <c:dLbls>
          <c:showLegendKey val="0"/>
          <c:showVal val="0"/>
          <c:showCatName val="0"/>
          <c:showSerName val="0"/>
          <c:showPercent val="0"/>
          <c:showBubbleSize val="0"/>
        </c:dLbls>
        <c:marker val="1"/>
        <c:smooth val="0"/>
        <c:axId val="81905536"/>
        <c:axId val="81907072"/>
      </c:lineChart>
      <c:lineChart>
        <c:grouping val="standard"/>
        <c:varyColors val="0"/>
        <c:ser>
          <c:idx val="1"/>
          <c:order val="1"/>
          <c:tx>
            <c:strRef>
              <c:f>产能趋势图!$A$5</c:f>
              <c:strCache>
                <c:ptCount val="1"/>
                <c:pt idx="0">
                  <c:v>效率</c:v>
                </c:pt>
              </c:strCache>
            </c:strRef>
          </c:tx>
          <c:spPr>
            <a:ln w="28575" cap="rnd">
              <a:solidFill>
                <a:schemeClr val="tx1"/>
              </a:solidFill>
              <a:round/>
              <a:headEnd type="diamond" w="med" len="med"/>
              <a:tailEnd type="diamond" w="med" len="med"/>
            </a:ln>
            <a:effectLst/>
          </c:spPr>
          <c:marker>
            <c:symbol val="none"/>
          </c:marker>
          <c:dLbls>
            <c:dLbl>
              <c:idx val="0"/>
              <c:layout>
                <c:manualLayout>
                  <c:x val="1.07112253641817E-3"/>
                  <c:y val="-0.11149657962442"/>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0D31-457F-86A8-2A4894DC9779}"/>
                </c:ext>
              </c:extLst>
            </c:dLbl>
            <c:dLbl>
              <c:idx val="1"/>
              <c:layout>
                <c:manualLayout>
                  <c:x val="5.4667013400004605E-4"/>
                  <c:y val="-0.1117227512082519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0D31-457F-86A8-2A4894DC9779}"/>
                </c:ext>
              </c:extLst>
            </c:dLbl>
            <c:dLbl>
              <c:idx val="2"/>
              <c:layout>
                <c:manualLayout>
                  <c:x val="-1.9196237065074501E-3"/>
                  <c:y val="-0.121008559955758"/>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0D31-457F-86A8-2A4894DC9779}"/>
                </c:ext>
              </c:extLst>
            </c:dLbl>
            <c:dLbl>
              <c:idx val="3"/>
              <c:layout>
                <c:manualLayout>
                  <c:x val="-1.23694387142081E-3"/>
                  <c:y val="-0.12054344297771"/>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0D31-457F-86A8-2A4894DC9779}"/>
                </c:ext>
              </c:extLst>
            </c:dLbl>
            <c:dLbl>
              <c:idx val="4"/>
              <c:layout>
                <c:manualLayout>
                  <c:x val="-4.6923018687322198E-4"/>
                  <c:y val="-0.114357161749501"/>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0D31-457F-86A8-2A4894DC9779}"/>
                </c:ext>
              </c:extLst>
            </c:dLbl>
            <c:dLbl>
              <c:idx val="5"/>
              <c:layout>
                <c:manualLayout>
                  <c:x val="1.1387587607142699E-3"/>
                  <c:y val="-0.120103873620428"/>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0D31-457F-86A8-2A4894DC9779}"/>
                </c:ext>
              </c:extLst>
            </c:dLbl>
            <c:dLbl>
              <c:idx val="6"/>
              <c:layout>
                <c:manualLayout>
                  <c:x val="-1.0637166258908599E-3"/>
                  <c:y val="-0.11361177234364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0D31-457F-86A8-2A4894DC9779}"/>
                </c:ext>
              </c:extLst>
            </c:dLbl>
            <c:dLbl>
              <c:idx val="7"/>
              <c:layout>
                <c:manualLayout>
                  <c:x val="2.1963540522732302E-3"/>
                  <c:y val="-9.0889417874918693E-2"/>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0D31-457F-86A8-2A4894DC9779}"/>
                </c:ext>
              </c:extLst>
            </c:dLbl>
            <c:dLbl>
              <c:idx val="8"/>
              <c:layout>
                <c:manualLayout>
                  <c:x val="5.0737297561773099E-4"/>
                  <c:y val="-0.11361177234364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0D31-457F-86A8-2A4894DC9779}"/>
                </c:ext>
              </c:extLst>
            </c:dLbl>
            <c:dLbl>
              <c:idx val="9"/>
              <c:layout>
                <c:manualLayout>
                  <c:x val="-2.5920686845545899E-5"/>
                  <c:y val="-0.107119671066868"/>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0D31-457F-86A8-2A4894DC9779}"/>
                </c:ext>
              </c:extLst>
            </c:dLbl>
            <c:dLbl>
              <c:idx val="10"/>
              <c:layout>
                <c:manualLayout>
                  <c:x val="-1.59557493883629E-3"/>
                  <c:y val="-0.103873620428478"/>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0D31-457F-86A8-2A4894DC9779}"/>
                </c:ext>
              </c:extLst>
            </c:dLbl>
            <c:dLbl>
              <c:idx val="11"/>
              <c:layout>
                <c:manualLayout>
                  <c:x val="1.6766972744619E-3"/>
                  <c:y val="-0.112095445911178"/>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0D31-457F-86A8-2A4894DC9779}"/>
                </c:ext>
              </c:extLst>
            </c:dLbl>
            <c:dLbl>
              <c:idx val="12"/>
              <c:layout>
                <c:manualLayout>
                  <c:x val="-2.1274332517817302E-3"/>
                  <c:y val="-0.1006275697900889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0D31-457F-86A8-2A4894DC9779}"/>
                </c:ext>
              </c:extLst>
            </c:dLbl>
            <c:dLbl>
              <c:idx val="13"/>
              <c:layout>
                <c:manualLayout>
                  <c:x val="1.23498615698048E-3"/>
                  <c:y val="-0.10221077087691501"/>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0D31-457F-86A8-2A4894DC9779}"/>
                </c:ext>
              </c:extLst>
            </c:dLbl>
            <c:dLbl>
              <c:idx val="14"/>
              <c:layout>
                <c:manualLayout>
                  <c:x val="0"/>
                  <c:y val="-0.11036572170525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0D31-457F-86A8-2A4894DC9779}"/>
                </c:ext>
              </c:extLst>
            </c:dLbl>
            <c:dLbl>
              <c:idx val="15"/>
              <c:layout>
                <c:manualLayout>
                  <c:x val="5.3185831294543103E-4"/>
                  <c:y val="-0.10711967106686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0D31-457F-86A8-2A4894DC9779}"/>
                </c:ext>
              </c:extLst>
            </c:dLbl>
            <c:dLbl>
              <c:idx val="16"/>
              <c:layout>
                <c:manualLayout>
                  <c:x val="4.7867248165088796E-3"/>
                  <c:y val="-0.10387362042847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0D31-457F-86A8-2A4894DC9779}"/>
                </c:ext>
              </c:extLst>
            </c:dLbl>
            <c:dLbl>
              <c:idx val="17"/>
              <c:layout>
                <c:manualLayout>
                  <c:x val="0"/>
                  <c:y val="-9.0889417874918693E-2"/>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0D31-457F-86A8-2A4894DC9779}"/>
                </c:ext>
              </c:extLst>
            </c:dLbl>
            <c:dLbl>
              <c:idx val="18"/>
              <c:layout>
                <c:manualLayout>
                  <c:x val="-1.0637166258908599E-3"/>
                  <c:y val="-0.10387362042847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0D31-457F-86A8-2A4894DC9779}"/>
                </c:ext>
              </c:extLst>
            </c:dLbl>
            <c:dLbl>
              <c:idx val="19"/>
              <c:layout>
                <c:manualLayout>
                  <c:x val="2.1274332517817302E-3"/>
                  <c:y val="-0.11361177234364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0D31-457F-86A8-2A4894DC9779}"/>
                </c:ext>
              </c:extLst>
            </c:dLbl>
            <c:dLbl>
              <c:idx val="20"/>
              <c:layout>
                <c:manualLayout>
                  <c:x val="-5.6148195505469403E-4"/>
                  <c:y val="-0.11036572170525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0D31-457F-86A8-2A4894DC9779}"/>
                </c:ext>
              </c:extLst>
            </c:dLbl>
            <c:dLbl>
              <c:idx val="21"/>
              <c:layout>
                <c:manualLayout>
                  <c:x val="-1.05260776009989E-3"/>
                  <c:y val="-0.10711967106686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0D31-457F-86A8-2A4894DC9779}"/>
                </c:ext>
              </c:extLst>
            </c:dLbl>
            <c:dLbl>
              <c:idx val="22"/>
              <c:layout>
                <c:manualLayout>
                  <c:x val="1.59557493883629E-3"/>
                  <c:y val="-0.11361177234364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0D31-457F-86A8-2A4894DC9779}"/>
                </c:ext>
              </c:extLst>
            </c:dLbl>
            <c:dLbl>
              <c:idx val="23"/>
              <c:layout>
                <c:manualLayout>
                  <c:x val="-2.6592915647271598E-3"/>
                  <c:y val="-0.10711967106686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0D31-457F-86A8-2A4894DC9779}"/>
                </c:ext>
              </c:extLst>
            </c:dLbl>
            <c:dLbl>
              <c:idx val="24"/>
              <c:layout>
                <c:manualLayout>
                  <c:x val="4.25486650356345E-3"/>
                  <c:y val="-2.5968405107119698E-2"/>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0D31-457F-86A8-2A4894DC9779}"/>
                </c:ext>
              </c:extLst>
            </c:dLbl>
            <c:dLbl>
              <c:idx val="25"/>
              <c:layout>
                <c:manualLayout>
                  <c:x val="1.11926095484565E-3"/>
                  <c:y val="-0.10711967106686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0D31-457F-86A8-2A4894DC9779}"/>
                </c:ext>
              </c:extLst>
            </c:dLbl>
            <c:dLbl>
              <c:idx val="26"/>
              <c:layout>
                <c:manualLayout>
                  <c:x val="0"/>
                  <c:y val="-0.11361177234364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0D31-457F-86A8-2A4894DC9779}"/>
                </c:ext>
              </c:extLst>
            </c:dLbl>
            <c:dLbl>
              <c:idx val="27"/>
              <c:layout>
                <c:manualLayout>
                  <c:x val="-5.0223467083626604E-4"/>
                  <c:y val="-0.11036572170525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0D31-457F-86A8-2A4894DC9779}"/>
                </c:ext>
              </c:extLst>
            </c:dLbl>
            <c:dLbl>
              <c:idx val="28"/>
              <c:layout>
                <c:manualLayout>
                  <c:x val="-5.3185831294543103E-4"/>
                  <c:y val="-0.110365721705259"/>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0D31-457F-86A8-2A4894DC9779}"/>
                </c:ext>
              </c:extLst>
            </c:dLbl>
            <c:dLbl>
              <c:idx val="29"/>
              <c:layout>
                <c:manualLayout>
                  <c:x val="-7.3341590744628398E-4"/>
                  <c:y val="-9.7381519151699195E-2"/>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ine">
                      <a:avLst/>
                    </a:prstGeom>
                  </c15:spPr>
                </c:ext>
                <c:ext xmlns:c16="http://schemas.microsoft.com/office/drawing/2014/chart" uri="{C3380CC4-5D6E-409C-BE32-E72D297353CC}">
                  <c16:uniqueId val="{0000003E-0D31-457F-86A8-2A4894DC9779}"/>
                </c:ext>
              </c:extLst>
            </c:dLbl>
            <c:dLbl>
              <c:idx val="30"/>
              <c:layout>
                <c:manualLayout>
                  <c:x val="2.9165856503986002E-3"/>
                  <c:y val="-6.4921012767799203E-3"/>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ine">
                      <a:avLst/>
                    </a:prstGeom>
                  </c15:spPr>
                </c:ext>
                <c:ext xmlns:c16="http://schemas.microsoft.com/office/drawing/2014/chart" uri="{C3380CC4-5D6E-409C-BE32-E72D297353CC}">
                  <c16:uniqueId val="{0000003F-0D31-457F-86A8-2A4894DC9779}"/>
                </c:ext>
              </c:extLst>
            </c:dLbl>
            <c:dLbl>
              <c:idx val="31"/>
              <c:layout>
                <c:manualLayout>
                  <c:x val="-4.3748784755979001E-3"/>
                  <c:y val="-1.2984202553559801E-2"/>
                </c:manualLayout>
              </c:layout>
              <c:spPr/>
              <c:txPr>
                <a:bodyPr/>
                <a:lstStyle/>
                <a:p>
                  <a:pPr>
                    <a:defRPr/>
                  </a:pPr>
                  <a:endParaRPr lang="zh-CN"/>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ine">
                      <a:avLst/>
                    </a:prstGeom>
                  </c15:spPr>
                </c:ext>
                <c:ext xmlns:c16="http://schemas.microsoft.com/office/drawing/2014/chart" uri="{C3380CC4-5D6E-409C-BE32-E72D297353CC}">
                  <c16:uniqueId val="{00000040-0D31-457F-86A8-2A4894DC9779}"/>
                </c:ext>
              </c:extLst>
            </c:dLbl>
            <c:spPr>
              <a:noFill/>
              <a:ln>
                <a:noFill/>
              </a:ln>
              <a:effectLst/>
            </c:spPr>
            <c:txPr>
              <a:bodyPr rot="0" spcFirstLastPara="0" vertOverflow="ellipsis" horzOverflow="overflow" vert="horz" wrap="square" anchor="ctr" anchorCtr="1"/>
              <a:lstStyle/>
              <a:p>
                <a:pPr>
                  <a:defRPr sz="1000" b="1" u="none" strike="noStrike" kern="1200" cap="none" spc="0" normalizeH="0">
                    <a:solidFill>
                      <a:srgbClr val="FF0000"/>
                    </a:solidFill>
                    <a:uFill>
                      <a:solidFill>
                        <a:schemeClr val="tx1">
                          <a:lumMod val="75000"/>
                          <a:lumOff val="25000"/>
                        </a:schemeClr>
                      </a:solidFill>
                    </a:uFill>
                    <a:latin typeface="+mn-lt"/>
                    <a:ea typeface="+mn-ea"/>
                    <a:cs typeface="+mn-cs"/>
                  </a:defRPr>
                </a:pPr>
                <a:endParaRPr lang="zh-CN"/>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产能趋势图!$B$1:$AD$1</c:f>
              <c:strCache>
                <c:ptCount val="29"/>
                <c:pt idx="0">
                  <c:v>20190601</c:v>
                </c:pt>
                <c:pt idx="1">
                  <c:v>20190602</c:v>
                </c:pt>
                <c:pt idx="2">
                  <c:v>20190603</c:v>
                </c:pt>
                <c:pt idx="3">
                  <c:v>20190604</c:v>
                </c:pt>
                <c:pt idx="4">
                  <c:v>20190605</c:v>
                </c:pt>
                <c:pt idx="5">
                  <c:v>20190606</c:v>
                </c:pt>
                <c:pt idx="6">
                  <c:v>20190609</c:v>
                </c:pt>
                <c:pt idx="7">
                  <c:v>20190610</c:v>
                </c:pt>
                <c:pt idx="8">
                  <c:v>20190611</c:v>
                </c:pt>
                <c:pt idx="9">
                  <c:v>20190612</c:v>
                </c:pt>
                <c:pt idx="10">
                  <c:v>20190613</c:v>
                </c:pt>
                <c:pt idx="11">
                  <c:v>20190614</c:v>
                </c:pt>
                <c:pt idx="12">
                  <c:v>20190615</c:v>
                </c:pt>
                <c:pt idx="13">
                  <c:v>20190616</c:v>
                </c:pt>
                <c:pt idx="14">
                  <c:v>20190617</c:v>
                </c:pt>
                <c:pt idx="15">
                  <c:v>20190618</c:v>
                </c:pt>
                <c:pt idx="16">
                  <c:v>20190619</c:v>
                </c:pt>
                <c:pt idx="17">
                  <c:v>20190620</c:v>
                </c:pt>
                <c:pt idx="18">
                  <c:v>20190621</c:v>
                </c:pt>
                <c:pt idx="19">
                  <c:v>20190622</c:v>
                </c:pt>
                <c:pt idx="20">
                  <c:v>20190623</c:v>
                </c:pt>
                <c:pt idx="21">
                  <c:v>20190624</c:v>
                </c:pt>
                <c:pt idx="22">
                  <c:v>20190625</c:v>
                </c:pt>
                <c:pt idx="23">
                  <c:v>20190626</c:v>
                </c:pt>
                <c:pt idx="24">
                  <c:v>20190627</c:v>
                </c:pt>
                <c:pt idx="25">
                  <c:v>20190628</c:v>
                </c:pt>
                <c:pt idx="26">
                  <c:v>20190629</c:v>
                </c:pt>
                <c:pt idx="27">
                  <c:v>20190630</c:v>
                </c:pt>
                <c:pt idx="28">
                  <c:v>20190631</c:v>
                </c:pt>
              </c:strCache>
            </c:strRef>
          </c:cat>
          <c:val>
            <c:numRef>
              <c:f>产能趋势图!$B$5:$AD$5</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smooth val="0"/>
          <c:extLst>
            <c:ext xmlns:c16="http://schemas.microsoft.com/office/drawing/2014/chart" uri="{C3380CC4-5D6E-409C-BE32-E72D297353CC}">
              <c16:uniqueId val="{00000041-0D31-457F-86A8-2A4894DC9779}"/>
            </c:ext>
          </c:extLst>
        </c:ser>
        <c:dLbls>
          <c:showLegendKey val="0"/>
          <c:showVal val="0"/>
          <c:showCatName val="0"/>
          <c:showSerName val="0"/>
          <c:showPercent val="0"/>
          <c:showBubbleSize val="0"/>
        </c:dLbls>
        <c:marker val="1"/>
        <c:smooth val="0"/>
        <c:axId val="81917056"/>
        <c:axId val="81918592"/>
      </c:lineChart>
      <c:catAx>
        <c:axId val="8190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horzOverflow="overflow" vert="horz" wrap="square" anchor="ctr" anchorCtr="1"/>
          <a:lstStyle/>
          <a:p>
            <a:pPr>
              <a:defRPr sz="900" b="0" kern="1200">
                <a:solidFill>
                  <a:schemeClr val="tx1">
                    <a:lumMod val="65000"/>
                    <a:lumOff val="35000"/>
                  </a:schemeClr>
                </a:solidFill>
                <a:latin typeface="+mn-lt"/>
                <a:ea typeface="+mn-ea"/>
                <a:cs typeface="+mn-cs"/>
              </a:defRPr>
            </a:pPr>
            <a:endParaRPr lang="zh-CN"/>
          </a:p>
        </c:txPr>
        <c:crossAx val="81907072"/>
        <c:crosses val="autoZero"/>
        <c:auto val="1"/>
        <c:lblAlgn val="ctr"/>
        <c:lblOffset val="100"/>
        <c:tickMarkSkip val="1"/>
        <c:noMultiLvlLbl val="0"/>
      </c:catAx>
      <c:valAx>
        <c:axId val="81907072"/>
        <c:scaling>
          <c:orientation val="minMax"/>
          <c:max val="7500"/>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0" vertOverflow="ellipsis" horzOverflow="overflow" vert="horz" wrap="square" anchor="ctr" anchorCtr="1"/>
          <a:lstStyle/>
          <a:p>
            <a:pPr>
              <a:defRPr sz="900" b="0" kern="1200">
                <a:solidFill>
                  <a:schemeClr val="tx1">
                    <a:lumMod val="65000"/>
                    <a:lumOff val="35000"/>
                  </a:schemeClr>
                </a:solidFill>
                <a:latin typeface="+mn-lt"/>
                <a:ea typeface="+mn-ea"/>
                <a:cs typeface="+mn-cs"/>
              </a:defRPr>
            </a:pPr>
            <a:endParaRPr lang="zh-CN"/>
          </a:p>
        </c:txPr>
        <c:crossAx val="81905536"/>
        <c:crosses val="autoZero"/>
        <c:crossBetween val="between"/>
        <c:majorUnit val="800"/>
      </c:valAx>
      <c:catAx>
        <c:axId val="81917056"/>
        <c:scaling>
          <c:orientation val="minMax"/>
        </c:scaling>
        <c:delete val="1"/>
        <c:axPos val="b"/>
        <c:numFmt formatCode="General" sourceLinked="1"/>
        <c:majorTickMark val="none"/>
        <c:minorTickMark val="none"/>
        <c:tickLblPos val="nextTo"/>
        <c:crossAx val="81918592"/>
        <c:crosses val="autoZero"/>
        <c:auto val="1"/>
        <c:lblAlgn val="ctr"/>
        <c:lblOffset val="100"/>
        <c:tickMarkSkip val="1"/>
        <c:noMultiLvlLbl val="0"/>
      </c:catAx>
      <c:valAx>
        <c:axId val="81918592"/>
        <c:scaling>
          <c:orientation val="minMax"/>
          <c:max val="0.9"/>
        </c:scaling>
        <c:delete val="0"/>
        <c:axPos val="r"/>
        <c:numFmt formatCode="0%" sourceLinked="1"/>
        <c:majorTickMark val="none"/>
        <c:minorTickMark val="none"/>
        <c:tickLblPos val="nextTo"/>
        <c:spPr>
          <a:noFill/>
          <a:ln>
            <a:noFill/>
          </a:ln>
          <a:effectLst/>
        </c:spPr>
        <c:txPr>
          <a:bodyPr rot="-60000000" spcFirstLastPara="0" vertOverflow="ellipsis" horzOverflow="overflow" vert="horz" wrap="square" anchor="ctr" anchorCtr="1"/>
          <a:lstStyle/>
          <a:p>
            <a:pPr>
              <a:defRPr sz="900" b="0" kern="1200">
                <a:solidFill>
                  <a:schemeClr val="tx1">
                    <a:lumMod val="65000"/>
                    <a:lumOff val="35000"/>
                  </a:schemeClr>
                </a:solidFill>
                <a:latin typeface="+mn-lt"/>
                <a:ea typeface="+mn-ea"/>
                <a:cs typeface="+mn-cs"/>
              </a:defRPr>
            </a:pPr>
            <a:endParaRPr lang="zh-CN"/>
          </a:p>
        </c:txPr>
        <c:crossAx val="81917056"/>
        <c:crosses val="max"/>
        <c:crossBetween val="between"/>
        <c:majorUnit val="0.18"/>
      </c:valAx>
      <c:spPr>
        <a:noFill/>
        <a:ln>
          <a:noFill/>
        </a:ln>
        <a:effectLst/>
      </c:spPr>
    </c:plotArea>
    <c:legend>
      <c:legendPos val="b"/>
      <c:overlay val="0"/>
      <c:spPr>
        <a:noFill/>
        <a:ln>
          <a:noFill/>
        </a:ln>
        <a:effectLst/>
      </c:spPr>
      <c:txPr>
        <a:bodyPr rot="0" spcFirstLastPara="0" vertOverflow="ellipsis" horzOverflow="overflow" vert="horz" wrap="square" anchor="ctr" anchorCtr="1"/>
        <a:lstStyle/>
        <a:p>
          <a:pPr>
            <a:defRPr sz="900" b="0" kern="120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rot="0" spcFirstLastPara="0" vertOverflow="ellipsis" horzOverflow="overflow" vert="horz" wrap="square" anchor="ctr" anchorCtr="1"/>
    <a:lstStyle/>
    <a:p>
      <a:pPr>
        <a:defRPr lang="zh-CN" sz="1000" kern="1200">
          <a:solidFill>
            <a:schemeClr val="tx1"/>
          </a:solidFill>
          <a:latin typeface="+mn-lt"/>
          <a:ea typeface="+mn-ea"/>
          <a:cs typeface="+mn-cs"/>
        </a:defRPr>
      </a:pPr>
      <a:endParaRPr lang="zh-CN"/>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19050</xdr:colOff>
      <xdr:row>5</xdr:row>
      <xdr:rowOff>177800</xdr:rowOff>
    </xdr:from>
    <xdr:to>
      <xdr:col>31</xdr:col>
      <xdr:colOff>30480</xdr:colOff>
      <xdr:row>18</xdr:row>
      <xdr:rowOff>140335</xdr:rowOff>
    </xdr:to>
    <xdr:graphicFrame macro="">
      <xdr:nvGraphicFramePr>
        <xdr:cNvPr id="3" name="图表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2797;&#21046;%20&#20914;&#21387;&#29983;&#20135;&#26085;&#25253;&#34920;-2019&#24180;9&#26376;&#202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2797;&#21046;%20&#20914;&#21387;&#29983;&#20135;&#26085;&#25253;&#34920;-2019&#24180;8&#26376;&#202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冲压"/>
      <sheetName val="36周总入库量(k) "/>
      <sheetName val="36周技术员换模明细"/>
      <sheetName val="月份总产出"/>
      <sheetName val="每周每个料号总产出"/>
      <sheetName val="每日每个料号的入库量"/>
      <sheetName val="每日总产出"/>
      <sheetName val="产能趋势图"/>
      <sheetName val="技术员周效率汇总"/>
      <sheetName val="技术员月效率汇总 "/>
      <sheetName val="技术员周效率汇总 (2)"/>
      <sheetName val="技术员日效率汇总"/>
      <sheetName val="周平均"/>
      <sheetName val="换模次数-周技术员"/>
      <sheetName val="换模次数-模具"/>
      <sheetName val="换模次数-模具1"/>
      <sheetName val="冲压生产指标"/>
      <sheetName val="周生产效率"/>
      <sheetName val="基础"/>
      <sheetName val="作业员月效率"/>
      <sheetName val="9月9日"/>
      <sheetName val="9月8日"/>
      <sheetName val="9月7日"/>
      <sheetName val="9月6日"/>
      <sheetName val="9月5日"/>
      <sheetName val="9月4日"/>
      <sheetName val="9月3日"/>
      <sheetName val="9月2日"/>
      <sheetName val="9月1日"/>
      <sheetName val="8月31日"/>
      <sheetName val="8月30日"/>
      <sheetName val="8月29日"/>
      <sheetName val="8月28日"/>
      <sheetName val="8月27日"/>
      <sheetName val="8月26日"/>
      <sheetName val="8月25日"/>
      <sheetName val="8月24日"/>
      <sheetName val="8月23日"/>
      <sheetName val="8月22日"/>
      <sheetName val="8月21日"/>
      <sheetName val="8月20日"/>
      <sheetName val="8月19日"/>
      <sheetName val="8月18日"/>
      <sheetName val="8月17日"/>
      <sheetName val="8月16日"/>
      <sheetName val="8月15日"/>
      <sheetName val="8月14日"/>
      <sheetName val="8月13日"/>
      <sheetName val="8月12日"/>
      <sheetName val="8月11日"/>
      <sheetName val="8月10日"/>
      <sheetName val="8月9日"/>
      <sheetName val="8月8日"/>
      <sheetName val="8月7日"/>
      <sheetName val="8月6日"/>
      <sheetName val="8月5日"/>
      <sheetName val="8月4日"/>
      <sheetName val="8月3日"/>
      <sheetName val="8月1日"/>
      <sheetName val="8月2日"/>
      <sheetName val="工单一览表"/>
      <sheetName val="品质人力-20190801"/>
      <sheetName val="管理人力-20190801"/>
      <sheetName val="品质人力-20190802"/>
      <sheetName val="管理人力-20190802"/>
      <sheetName val="品质人力-20190803"/>
      <sheetName val="管理人力-20190803"/>
      <sheetName val="品质人力-20190804"/>
      <sheetName val="管理人力-20190804"/>
      <sheetName val="品质人力-20190805"/>
      <sheetName val="管理人力-20190805"/>
      <sheetName val="管理人力-20190806"/>
      <sheetName val="品质人力-20190806"/>
      <sheetName val="管理人力-20190807"/>
      <sheetName val="品质人力-20190807"/>
      <sheetName val="管理人力-20190808"/>
      <sheetName val="品质人力-20190808"/>
      <sheetName val="管理人力-20190809"/>
      <sheetName val="品质人力-20190809"/>
      <sheetName val="管理人力-20190810"/>
      <sheetName val="品质人力-20190810"/>
      <sheetName val="管理人力-20190811"/>
      <sheetName val="品质人力-20190811"/>
      <sheetName val="管理人力-20190812"/>
      <sheetName val="品质人力-20190812"/>
      <sheetName val="管理人力-20190813"/>
      <sheetName val="品质人力-20190813"/>
      <sheetName val="管理人力-20190814"/>
      <sheetName val="品质人力-20190814"/>
      <sheetName val="管理人力-20190815"/>
      <sheetName val="品质人力-20190815"/>
      <sheetName val="品质人力-20190816"/>
      <sheetName val="管理人力-20190816"/>
      <sheetName val="品质人力-20190817"/>
      <sheetName val="管理人力-20190817"/>
      <sheetName val="品质人力-20190818"/>
      <sheetName val="管理人力-20190818"/>
      <sheetName val="品质人力-20190819"/>
      <sheetName val="管理人力-20190819"/>
      <sheetName val="品质人力-20190820"/>
      <sheetName val="管理人力-20190820"/>
      <sheetName val="品质人力-20190821"/>
      <sheetName val="管理人力-20190821"/>
      <sheetName val="品质人力-20190822"/>
      <sheetName val="管理人力-20190822"/>
      <sheetName val="品质人力-20190823"/>
      <sheetName val="管理人力-20190823"/>
      <sheetName val="品质人力-20190824"/>
      <sheetName val="管理人力-20190824"/>
      <sheetName val="品质人力-20190825"/>
      <sheetName val="管理人力-20190825"/>
      <sheetName val="品质人力-20190826"/>
      <sheetName val="管理人力-20190826"/>
      <sheetName val="品质人力-20190827"/>
      <sheetName val="管理人力-20190827"/>
      <sheetName val="品质人力-20190828"/>
      <sheetName val="管理人力-20190828"/>
      <sheetName val="品质人力-20190829"/>
      <sheetName val="管理人力-20190829"/>
      <sheetName val="品质人力-20190830"/>
      <sheetName val="管理人力-20190830"/>
      <sheetName val="管理人力-20190831"/>
      <sheetName val="品质人力-20190831"/>
      <sheetName val="管理人力-20190901"/>
      <sheetName val="品质人力-20190901"/>
      <sheetName val="管理人力-20190902"/>
      <sheetName val="品质人力-20190902"/>
      <sheetName val="管理人力-20190903"/>
      <sheetName val="品质人力-20190903"/>
      <sheetName val="管理人力-20190905"/>
      <sheetName val="管理人力-20190904"/>
      <sheetName val="品质人力-20190904"/>
      <sheetName val="品质人力-20190905"/>
      <sheetName val="管理人力-20190906"/>
      <sheetName val="品质人力-20190907"/>
      <sheetName val="管理人力-20190907"/>
      <sheetName val="品质人力-20190906"/>
      <sheetName val="品质人力-20190908"/>
      <sheetName val="管理人力-20190908"/>
      <sheetName val="品质人力-20190909"/>
      <sheetName val="管理人力-20190909"/>
      <sheetName val="系列对照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1">
          <cell r="A1" t="str">
            <v>工单编号</v>
          </cell>
          <cell r="B1" t="str">
            <v>产品品号</v>
          </cell>
          <cell r="C1" t="str">
            <v>品名</v>
          </cell>
          <cell r="D1" t="str">
            <v>规格</v>
          </cell>
          <cell r="E1" t="str">
            <v>生产线别</v>
          </cell>
          <cell r="F1" t="str">
            <v>工单状态</v>
          </cell>
          <cell r="G1" t="str">
            <v>预计产量</v>
          </cell>
          <cell r="H1" t="str">
            <v>实际产量</v>
          </cell>
        </row>
        <row r="2">
          <cell r="A2" t="str">
            <v>ZVS-18110125</v>
          </cell>
          <cell r="B2" t="str">
            <v>025-U190500622-366</v>
          </cell>
          <cell r="C2" t="str">
            <v>点焊铁壳</v>
          </cell>
          <cell r="D2" t="str">
            <v>NO PLATING,SUS301-1/2H,1*1,RoHS</v>
          </cell>
          <cell r="E2" t="str">
            <v>VCYS</v>
          </cell>
          <cell r="F2" t="str">
            <v>结案</v>
          </cell>
          <cell r="G2">
            <v>300000</v>
          </cell>
          <cell r="H2">
            <v>283500</v>
          </cell>
        </row>
        <row r="3">
          <cell r="A3" t="str">
            <v>ZVS-18110125</v>
          </cell>
          <cell r="B3" t="str">
            <v>025-U190500622-366</v>
          </cell>
          <cell r="C3" t="str">
            <v>点焊铁壳</v>
          </cell>
          <cell r="D3" t="str">
            <v>NO PLATING,SUS301-1/2H,1*1,RoHS</v>
          </cell>
          <cell r="E3" t="str">
            <v>VCYS</v>
          </cell>
          <cell r="F3" t="str">
            <v>结案</v>
          </cell>
          <cell r="G3">
            <v>300000</v>
          </cell>
          <cell r="H3">
            <v>283500</v>
          </cell>
        </row>
        <row r="4">
          <cell r="A4" t="str">
            <v>ZVS-19010063</v>
          </cell>
          <cell r="B4" t="str">
            <v>050-J220000141-529</v>
          </cell>
          <cell r="C4" t="str">
            <v>素材端子1</v>
          </cell>
          <cell r="D4" t="str">
            <v>NO PLATING,C5210R-H,P=5,1*1,RoHS</v>
          </cell>
          <cell r="E4" t="str">
            <v>VCYS</v>
          </cell>
          <cell r="F4" t="str">
            <v>结案</v>
          </cell>
          <cell r="G4">
            <v>200</v>
          </cell>
          <cell r="H4">
            <v>165</v>
          </cell>
        </row>
        <row r="5">
          <cell r="A5" t="str">
            <v>ZVS-19010065</v>
          </cell>
          <cell r="B5" t="str">
            <v>025-U139500622-373</v>
          </cell>
          <cell r="C5" t="str">
            <v>素材外铁壳</v>
          </cell>
          <cell r="D5" t="str">
            <v>NO PLATING,SUS301-1/2H,P=8.0,1*1,SHELL,RoHS</v>
          </cell>
          <cell r="E5" t="str">
            <v>VCYS</v>
          </cell>
          <cell r="F5" t="str">
            <v>结案</v>
          </cell>
          <cell r="G5">
            <v>200000</v>
          </cell>
          <cell r="H5">
            <v>200000</v>
          </cell>
        </row>
        <row r="6">
          <cell r="A6" t="str">
            <v>ZVS-19010066</v>
          </cell>
          <cell r="B6" t="str">
            <v>025-U139500621-373</v>
          </cell>
          <cell r="C6" t="str">
            <v>素材主铁壳</v>
          </cell>
          <cell r="D6" t="str">
            <v>NO PLATING,SUS301-1/2H,P=8.0,1*1,SHELL,RoHS</v>
          </cell>
          <cell r="E6" t="str">
            <v>VCYS</v>
          </cell>
          <cell r="F6" t="str">
            <v>结案</v>
          </cell>
          <cell r="G6">
            <v>200000</v>
          </cell>
          <cell r="H6">
            <v>198000</v>
          </cell>
        </row>
        <row r="7">
          <cell r="A7" t="str">
            <v>ZVS-19010068</v>
          </cell>
          <cell r="B7" t="str">
            <v>050-5009-477</v>
          </cell>
          <cell r="C7" t="str">
            <v>CONTACT AFTER STAMPING</v>
          </cell>
          <cell r="D7" t="str">
            <v>CONTACT 5 FOR DIA 3.5MM AUDIO JACK  SUBSIDE TYPE</v>
          </cell>
          <cell r="E7" t="str">
            <v>VCYS</v>
          </cell>
          <cell r="F7" t="str">
            <v>结案</v>
          </cell>
          <cell r="G7">
            <v>500</v>
          </cell>
          <cell r="H7">
            <v>500</v>
          </cell>
        </row>
        <row r="8">
          <cell r="A8" t="str">
            <v>ZVS-19010069</v>
          </cell>
          <cell r="B8" t="str">
            <v>050-0009-481</v>
          </cell>
          <cell r="C8" t="str">
            <v>UNPLATED CONTACT</v>
          </cell>
          <cell r="D8" t="str">
            <v>CONTACT ;1.3H PUSH_PULL SIMBLOCK WITH COVER AND STOP</v>
          </cell>
          <cell r="E8" t="str">
            <v>VCYS</v>
          </cell>
          <cell r="F8" t="str">
            <v>结案</v>
          </cell>
          <cell r="G8">
            <v>600</v>
          </cell>
          <cell r="H8">
            <v>538.79999999999995</v>
          </cell>
        </row>
        <row r="9">
          <cell r="A9" t="str">
            <v>ZVS-19010070</v>
          </cell>
          <cell r="B9" t="str">
            <v>050-0009-482</v>
          </cell>
          <cell r="C9" t="str">
            <v>UNPLATED CONTACT</v>
          </cell>
          <cell r="D9" t="str">
            <v>CONTACT; 1.3H PUSH_PULL SIMBLOCK WIWH COVER AND STOP</v>
          </cell>
          <cell r="E9" t="str">
            <v>VCYS</v>
          </cell>
          <cell r="F9" t="str">
            <v>入库</v>
          </cell>
          <cell r="G9">
            <v>600</v>
          </cell>
          <cell r="H9">
            <v>458</v>
          </cell>
        </row>
        <row r="10">
          <cell r="A10" t="str">
            <v>ZVS-19010071</v>
          </cell>
          <cell r="B10" t="str">
            <v>050-S110000641-522</v>
          </cell>
          <cell r="C10" t="str">
            <v>素材端子</v>
          </cell>
          <cell r="D10" t="str">
            <v>NO PLATING CONTACT</v>
          </cell>
          <cell r="E10" t="str">
            <v>VCYS</v>
          </cell>
          <cell r="F10" t="str">
            <v>入库</v>
          </cell>
          <cell r="G10">
            <v>4000</v>
          </cell>
          <cell r="H10">
            <v>4000</v>
          </cell>
        </row>
        <row r="11">
          <cell r="A11" t="str">
            <v>ZVS-19010072</v>
          </cell>
          <cell r="B11" t="str">
            <v>050-S170000641-534</v>
          </cell>
          <cell r="C11" t="str">
            <v>素材端子</v>
          </cell>
          <cell r="D11" t="str">
            <v>NO PLATING CONTACT</v>
          </cell>
          <cell r="E11" t="str">
            <v>VCYS</v>
          </cell>
          <cell r="F11" t="str">
            <v>结案</v>
          </cell>
          <cell r="G11">
            <v>500</v>
          </cell>
          <cell r="H11">
            <v>500</v>
          </cell>
        </row>
        <row r="12">
          <cell r="A12" t="str">
            <v>ZVS-19010073</v>
          </cell>
          <cell r="B12" t="str">
            <v>050-C130000131-512</v>
          </cell>
          <cell r="C12" t="str">
            <v>素材端子</v>
          </cell>
          <cell r="D12" t="str">
            <v>NO PLATING,C5240HQ-SH,P=24.00,1*1,RoHS</v>
          </cell>
          <cell r="E12" t="str">
            <v>VCYS</v>
          </cell>
          <cell r="F12" t="str">
            <v>结案</v>
          </cell>
          <cell r="G12">
            <v>500</v>
          </cell>
          <cell r="H12">
            <v>225</v>
          </cell>
        </row>
        <row r="13">
          <cell r="A13" t="str">
            <v>ZVS-19010074</v>
          </cell>
          <cell r="B13" t="str">
            <v>050-0009-403</v>
          </cell>
          <cell r="C13" t="str">
            <v>CONTACT AFTER STAMPING</v>
          </cell>
          <cell r="D13" t="str">
            <v>ANTENNA SPRING FOR 1.5H</v>
          </cell>
          <cell r="E13" t="str">
            <v>VCYS</v>
          </cell>
          <cell r="F13" t="str">
            <v>结案</v>
          </cell>
          <cell r="G13">
            <v>2000</v>
          </cell>
          <cell r="H13">
            <v>1967</v>
          </cell>
        </row>
        <row r="14">
          <cell r="A14" t="str">
            <v>ZVS-19010075</v>
          </cell>
          <cell r="B14" t="str">
            <v>050-C039900131-506</v>
          </cell>
          <cell r="C14" t="str">
            <v>素材端子</v>
          </cell>
          <cell r="D14" t="str">
            <v>NO PLATING,C5240HQ-SH,P=10.50mm,1*1,RoHS</v>
          </cell>
          <cell r="E14" t="str">
            <v>VCYS</v>
          </cell>
          <cell r="F14" t="str">
            <v>结案</v>
          </cell>
          <cell r="G14">
            <v>1000</v>
          </cell>
          <cell r="H14">
            <v>1000</v>
          </cell>
        </row>
        <row r="15">
          <cell r="A15" t="str">
            <v>ZVS-19010076</v>
          </cell>
          <cell r="B15" t="str">
            <v>050-0009-456</v>
          </cell>
          <cell r="C15" t="str">
            <v>UNPLATED CONTACT</v>
          </cell>
          <cell r="D15" t="str">
            <v>CONTACT ;1.5H PUSH_PULL SIMBLOCK WITH COVER AND STOP</v>
          </cell>
          <cell r="E15" t="str">
            <v>VCYS</v>
          </cell>
          <cell r="F15" t="str">
            <v>入库</v>
          </cell>
          <cell r="G15">
            <v>300</v>
          </cell>
          <cell r="H15">
            <v>299.5</v>
          </cell>
        </row>
        <row r="16">
          <cell r="A16" t="str">
            <v>ZVS-19010077</v>
          </cell>
          <cell r="B16" t="str">
            <v>050-0009-457</v>
          </cell>
          <cell r="C16" t="str">
            <v>UNPLATED CONTACT</v>
          </cell>
          <cell r="D16" t="str">
            <v>CONTACT; 1.5H PUSH_PULL SIMBLOCK WIWH COVER AND STOP</v>
          </cell>
          <cell r="E16" t="str">
            <v>VCYS</v>
          </cell>
          <cell r="F16" t="str">
            <v>入库</v>
          </cell>
          <cell r="G16">
            <v>300</v>
          </cell>
          <cell r="H16">
            <v>293.5</v>
          </cell>
        </row>
        <row r="17">
          <cell r="A17" t="str">
            <v>ZVS-19010078</v>
          </cell>
          <cell r="B17" t="str">
            <v>050-S250000641-525</v>
          </cell>
          <cell r="C17" t="str">
            <v>素材端子</v>
          </cell>
          <cell r="D17" t="str">
            <v>NO PLATING CONTACT</v>
          </cell>
          <cell r="E17" t="str">
            <v>VCYS</v>
          </cell>
          <cell r="F17" t="str">
            <v>结案</v>
          </cell>
          <cell r="G17">
            <v>500</v>
          </cell>
          <cell r="H17">
            <v>498</v>
          </cell>
        </row>
        <row r="18">
          <cell r="A18" t="str">
            <v>ZVS-19010079</v>
          </cell>
          <cell r="B18" t="str">
            <v>050-S230000642-535</v>
          </cell>
          <cell r="C18" t="str">
            <v>素材端子</v>
          </cell>
          <cell r="D18" t="str">
            <v>NO PLATING CONTACT</v>
          </cell>
          <cell r="E18" t="str">
            <v>VCYS</v>
          </cell>
          <cell r="F18" t="str">
            <v>结案</v>
          </cell>
          <cell r="G18">
            <v>2000</v>
          </cell>
          <cell r="H18">
            <v>1975</v>
          </cell>
        </row>
        <row r="19">
          <cell r="A19" t="str">
            <v>ZVS-19010081</v>
          </cell>
          <cell r="B19" t="str">
            <v>025-U139500621-373</v>
          </cell>
          <cell r="C19" t="str">
            <v>素材主铁壳</v>
          </cell>
          <cell r="D19" t="str">
            <v>NO PLATING,SUS301-1/2H,P=8.0,1*1,SHELL,RoHS</v>
          </cell>
          <cell r="E19" t="str">
            <v>VCYS</v>
          </cell>
          <cell r="F19" t="str">
            <v>结案</v>
          </cell>
          <cell r="G19">
            <v>300000</v>
          </cell>
          <cell r="H19">
            <v>289400</v>
          </cell>
        </row>
        <row r="20">
          <cell r="A20" t="str">
            <v>ZVS-19010082</v>
          </cell>
          <cell r="B20" t="str">
            <v>025-U139500622-373</v>
          </cell>
          <cell r="C20" t="str">
            <v>素材外铁壳</v>
          </cell>
          <cell r="D20" t="str">
            <v>NO PLATING,SUS301-1/2H,P=8.0,1*1,SHELL,RoHS</v>
          </cell>
          <cell r="E20" t="str">
            <v>VCYS</v>
          </cell>
          <cell r="F20" t="str">
            <v>结案</v>
          </cell>
          <cell r="G20">
            <v>300000</v>
          </cell>
          <cell r="H20">
            <v>294000</v>
          </cell>
        </row>
        <row r="21">
          <cell r="A21" t="str">
            <v>ZVS-19010084</v>
          </cell>
          <cell r="B21" t="str">
            <v>050-S250000641-525</v>
          </cell>
          <cell r="C21" t="str">
            <v>素材端子</v>
          </cell>
          <cell r="D21" t="str">
            <v>NO PLATING CONTACT</v>
          </cell>
          <cell r="E21" t="str">
            <v>VCYS</v>
          </cell>
          <cell r="F21" t="str">
            <v>结案</v>
          </cell>
          <cell r="G21">
            <v>45</v>
          </cell>
          <cell r="H21">
            <v>2</v>
          </cell>
        </row>
        <row r="22">
          <cell r="A22" t="str">
            <v>ZVS-19010085</v>
          </cell>
          <cell r="B22" t="str">
            <v>050-S170000641-534</v>
          </cell>
          <cell r="C22" t="str">
            <v>素材端子</v>
          </cell>
          <cell r="D22" t="str">
            <v>NO PLATING CONTACT</v>
          </cell>
          <cell r="E22" t="str">
            <v>VCYS</v>
          </cell>
          <cell r="F22" t="str">
            <v>入库</v>
          </cell>
          <cell r="G22">
            <v>130</v>
          </cell>
          <cell r="H22">
            <v>35</v>
          </cell>
        </row>
        <row r="23">
          <cell r="A23" t="str">
            <v>ZVS-19010086</v>
          </cell>
          <cell r="B23" t="str">
            <v>025-C130000631-362</v>
          </cell>
          <cell r="C23" t="str">
            <v>拉杆</v>
          </cell>
          <cell r="D23" t="str">
            <v>NO PLATING,SUS301-3/4H,P=5.0mm,1*1,RoHS</v>
          </cell>
          <cell r="E23" t="str">
            <v>VCYS</v>
          </cell>
          <cell r="F23" t="str">
            <v>结案</v>
          </cell>
          <cell r="G23">
            <v>600000</v>
          </cell>
          <cell r="H23">
            <v>421000</v>
          </cell>
        </row>
        <row r="24">
          <cell r="A24" t="str">
            <v>ZVS-19010087</v>
          </cell>
          <cell r="B24" t="str">
            <v>025-C130000641-363</v>
          </cell>
          <cell r="C24" t="str">
            <v>转轴</v>
          </cell>
          <cell r="D24" t="str">
            <v>NO PLATING,SUS301-H,P=5.0mm,1*1，RoHS</v>
          </cell>
          <cell r="E24" t="str">
            <v>VCYS</v>
          </cell>
          <cell r="F24" t="str">
            <v>入库</v>
          </cell>
          <cell r="G24">
            <v>800000</v>
          </cell>
          <cell r="H24">
            <v>613000</v>
          </cell>
        </row>
        <row r="25">
          <cell r="A25" t="str">
            <v>ZVS-19010088</v>
          </cell>
          <cell r="B25" t="str">
            <v>050-J220000121-532</v>
          </cell>
          <cell r="C25" t="str">
            <v>素材端子6</v>
          </cell>
          <cell r="D25" t="str">
            <v>NO PLATING,SUS301-1/2H,P=9,1*1,RoHS</v>
          </cell>
          <cell r="E25" t="str">
            <v>VCYS</v>
          </cell>
          <cell r="F25" t="str">
            <v>结案</v>
          </cell>
          <cell r="G25">
            <v>500</v>
          </cell>
          <cell r="H25">
            <v>483.6</v>
          </cell>
        </row>
        <row r="26">
          <cell r="A26" t="str">
            <v>ZVS-19010089</v>
          </cell>
          <cell r="B26" t="str">
            <v>050-3009-478</v>
          </cell>
          <cell r="C26" t="str">
            <v>CONTACT AFTER STAMPING</v>
          </cell>
          <cell r="D26" t="str">
            <v>CONTACT 2 FOR DIA 3.5MM AUDIO JACK  SUBSIDE TYPE</v>
          </cell>
          <cell r="E26" t="str">
            <v>VCYS</v>
          </cell>
          <cell r="F26" t="str">
            <v>结案</v>
          </cell>
          <cell r="G26">
            <v>500</v>
          </cell>
          <cell r="H26">
            <v>486.3</v>
          </cell>
        </row>
        <row r="27">
          <cell r="A27" t="str">
            <v>ZVS-19010090</v>
          </cell>
          <cell r="B27" t="str">
            <v>025-0009-331</v>
          </cell>
          <cell r="C27" t="str">
            <v>UNCLARED  PUSHER</v>
          </cell>
          <cell r="D27" t="str">
            <v>1.35H PIN PUSH TRAY NANO SIM&amp;USD OR DUAL NANO SIM CONN</v>
          </cell>
          <cell r="E27" t="str">
            <v>VCYS</v>
          </cell>
          <cell r="F27" t="str">
            <v>入库</v>
          </cell>
          <cell r="G27">
            <v>250000</v>
          </cell>
          <cell r="H27">
            <v>140000</v>
          </cell>
        </row>
        <row r="28">
          <cell r="A28" t="str">
            <v>ZVS-19010091</v>
          </cell>
          <cell r="B28" t="str">
            <v>025-U139500623-373</v>
          </cell>
          <cell r="C28" t="str">
            <v>点焊铁壳</v>
          </cell>
          <cell r="D28" t="str">
            <v>NO PLATING,SUS301-1/2H,P=8.0,1*1,SHELL,RoHS</v>
          </cell>
          <cell r="E28" t="str">
            <v>VCYS</v>
          </cell>
          <cell r="F28" t="str">
            <v>入库</v>
          </cell>
          <cell r="G28">
            <v>300000</v>
          </cell>
          <cell r="H28">
            <v>182000</v>
          </cell>
        </row>
        <row r="29">
          <cell r="A29" t="str">
            <v>ZVS-19010091</v>
          </cell>
          <cell r="B29" t="str">
            <v>025-U139500623-373</v>
          </cell>
          <cell r="C29" t="str">
            <v>点焊铁壳</v>
          </cell>
          <cell r="D29" t="str">
            <v>NO PLATING,SUS301-1/2H,P=8.0,1*1,SHELL,RoHS</v>
          </cell>
          <cell r="E29" t="str">
            <v>VCYS</v>
          </cell>
          <cell r="F29" t="str">
            <v>入库</v>
          </cell>
          <cell r="G29">
            <v>300000</v>
          </cell>
          <cell r="H29">
            <v>182000</v>
          </cell>
        </row>
        <row r="30">
          <cell r="A30" t="str">
            <v>ZVS-19010092</v>
          </cell>
          <cell r="B30" t="str">
            <v>050-J220000141-530</v>
          </cell>
          <cell r="C30" t="str">
            <v>素材端子2</v>
          </cell>
          <cell r="D30" t="str">
            <v>NO PLATING,C5210R-H,P=4,1*1,RoHS</v>
          </cell>
          <cell r="E30" t="str">
            <v>VCYS</v>
          </cell>
          <cell r="F30" t="str">
            <v>结案</v>
          </cell>
          <cell r="G30">
            <v>80</v>
          </cell>
          <cell r="H30">
            <v>73.3</v>
          </cell>
        </row>
        <row r="31">
          <cell r="A31" t="str">
            <v>ZVS-19010093</v>
          </cell>
          <cell r="B31" t="str">
            <v>025-C130000681-357</v>
          </cell>
          <cell r="C31" t="str">
            <v>拉杆(散Pin）</v>
          </cell>
          <cell r="D31" t="str">
            <v>NO PLATING,SUS304-H,1*1,RoHS</v>
          </cell>
          <cell r="E31" t="str">
            <v>VCYS</v>
          </cell>
          <cell r="F31" t="str">
            <v>入库</v>
          </cell>
          <cell r="G31">
            <v>500000</v>
          </cell>
          <cell r="H31">
            <v>491000</v>
          </cell>
        </row>
        <row r="32">
          <cell r="A32" t="str">
            <v>ZVS-19010094</v>
          </cell>
          <cell r="B32" t="str">
            <v>050-S190000641-0550</v>
          </cell>
          <cell r="C32" t="str">
            <v>素材端子</v>
          </cell>
          <cell r="D32" t="str">
            <v>NO PLATING CONTACT</v>
          </cell>
          <cell r="E32" t="str">
            <v>VCYS</v>
          </cell>
          <cell r="F32" t="str">
            <v>结案</v>
          </cell>
          <cell r="G32">
            <v>2000</v>
          </cell>
          <cell r="H32">
            <v>1988</v>
          </cell>
        </row>
        <row r="33">
          <cell r="A33" t="str">
            <v>ZVS-19010095</v>
          </cell>
          <cell r="B33" t="str">
            <v>050-S230000642-535</v>
          </cell>
          <cell r="C33" t="str">
            <v>素材端子</v>
          </cell>
          <cell r="D33" t="str">
            <v>NO PLATING CONTACT</v>
          </cell>
          <cell r="E33" t="str">
            <v>VCYS</v>
          </cell>
          <cell r="F33" t="str">
            <v>结案</v>
          </cell>
          <cell r="G33">
            <v>220</v>
          </cell>
          <cell r="H33">
            <v>122</v>
          </cell>
        </row>
        <row r="34">
          <cell r="A34" t="str">
            <v>ZVS-19010096</v>
          </cell>
          <cell r="B34" t="str">
            <v>025-U139500622-373</v>
          </cell>
          <cell r="C34" t="str">
            <v>素材外铁壳</v>
          </cell>
          <cell r="D34" t="str">
            <v>NO PLATING,SUS301-1/2H,P=8.0,1*1,SHELL,RoHS</v>
          </cell>
          <cell r="E34" t="str">
            <v>VCYS</v>
          </cell>
          <cell r="F34" t="str">
            <v>结案</v>
          </cell>
          <cell r="G34">
            <v>30000</v>
          </cell>
          <cell r="H34">
            <v>6000</v>
          </cell>
        </row>
        <row r="35">
          <cell r="A35" t="str">
            <v>ZVS-19010097</v>
          </cell>
          <cell r="B35" t="str">
            <v>050-S110000641-522</v>
          </cell>
          <cell r="C35" t="str">
            <v>素材端子</v>
          </cell>
          <cell r="D35" t="str">
            <v>NO PLATING CONTACT</v>
          </cell>
          <cell r="E35" t="str">
            <v>VCYS</v>
          </cell>
          <cell r="F35" t="str">
            <v>结案</v>
          </cell>
          <cell r="G35">
            <v>2000</v>
          </cell>
          <cell r="H35">
            <v>1939</v>
          </cell>
        </row>
        <row r="36">
          <cell r="A36" t="str">
            <v>ZVS-19010099</v>
          </cell>
          <cell r="B36" t="str">
            <v>050-C039900131-506</v>
          </cell>
          <cell r="C36" t="str">
            <v>素材端子</v>
          </cell>
          <cell r="D36" t="str">
            <v>NO PLATING,C5240HQ-SH,P=10.50mm,1*1,RoHS</v>
          </cell>
          <cell r="E36" t="str">
            <v>VCYS</v>
          </cell>
          <cell r="F36" t="str">
            <v>结案</v>
          </cell>
          <cell r="G36">
            <v>30</v>
          </cell>
          <cell r="H36">
            <v>0</v>
          </cell>
        </row>
        <row r="37">
          <cell r="A37" t="str">
            <v>ZVS-19010100</v>
          </cell>
          <cell r="B37" t="str">
            <v>050-5009-477</v>
          </cell>
          <cell r="C37" t="str">
            <v>CONTACT AFTER STAMPING</v>
          </cell>
          <cell r="D37" t="str">
            <v>CONTACT 5 FOR DIA 3.5MM AUDIO JACK  SUBSIDE TYPE</v>
          </cell>
          <cell r="E37" t="str">
            <v>VCYS</v>
          </cell>
          <cell r="F37" t="str">
            <v>结案</v>
          </cell>
          <cell r="G37">
            <v>25</v>
          </cell>
          <cell r="H37">
            <v>0</v>
          </cell>
        </row>
        <row r="38">
          <cell r="A38" t="str">
            <v>ZVS-19010101</v>
          </cell>
          <cell r="B38" t="str">
            <v>025-U139500621-373</v>
          </cell>
          <cell r="C38" t="str">
            <v>素材主铁壳</v>
          </cell>
          <cell r="D38" t="str">
            <v>NO PLATING,SUS301-1/2H,P=8.0,1*1,SHELL,RoHS</v>
          </cell>
          <cell r="E38" t="str">
            <v>VCYS</v>
          </cell>
          <cell r="F38" t="str">
            <v>结案</v>
          </cell>
          <cell r="G38">
            <v>300000</v>
          </cell>
          <cell r="H38">
            <v>155600</v>
          </cell>
        </row>
        <row r="39">
          <cell r="A39" t="str">
            <v>ZVS-19010102</v>
          </cell>
          <cell r="B39" t="str">
            <v>025-C130000641-360</v>
          </cell>
          <cell r="C39" t="str">
            <v>素材铁壳</v>
          </cell>
          <cell r="D39" t="str">
            <v>NO PLATING,SUS301-H,P=24.0mm,1*1，RoHS</v>
          </cell>
          <cell r="E39" t="str">
            <v>VCYS</v>
          </cell>
          <cell r="F39" t="str">
            <v>入库</v>
          </cell>
          <cell r="G39">
            <v>650000</v>
          </cell>
          <cell r="H39">
            <v>612200</v>
          </cell>
        </row>
        <row r="40">
          <cell r="A40" t="str">
            <v>ZVS-19010103</v>
          </cell>
          <cell r="B40" t="str">
            <v>025-C130000642-356</v>
          </cell>
          <cell r="C40" t="str">
            <v>左边 Hook</v>
          </cell>
          <cell r="D40" t="str">
            <v>LEFT_HOOK，NO PLATING,SUS301-H,P=2.50,1*2,RoHS</v>
          </cell>
          <cell r="E40" t="str">
            <v>VCYS</v>
          </cell>
          <cell r="F40" t="str">
            <v>入库</v>
          </cell>
          <cell r="G40">
            <v>700000</v>
          </cell>
          <cell r="H40">
            <v>656000</v>
          </cell>
        </row>
        <row r="41">
          <cell r="A41" t="str">
            <v>ZVS-19010104</v>
          </cell>
          <cell r="B41" t="str">
            <v>025-C130000641-356</v>
          </cell>
          <cell r="C41" t="str">
            <v>右边 Hook</v>
          </cell>
          <cell r="D41" t="str">
            <v>RIGHT_HOOK，NO PLATING,SUS301-H,P=2.50,1*2,RoHS</v>
          </cell>
          <cell r="E41" t="str">
            <v>VCYS</v>
          </cell>
          <cell r="F41" t="str">
            <v>入库</v>
          </cell>
          <cell r="G41">
            <v>700000</v>
          </cell>
          <cell r="H41">
            <v>650000</v>
          </cell>
        </row>
        <row r="42">
          <cell r="A42" t="str">
            <v>ZVS-19010105</v>
          </cell>
          <cell r="B42" t="str">
            <v>050-4009-217</v>
          </cell>
          <cell r="C42" t="str">
            <v>CONTACT AFTER STAMPING</v>
          </cell>
          <cell r="D42" t="str">
            <v>5 PIN MICRO USB TOP MOUNT</v>
          </cell>
          <cell r="E42" t="str">
            <v>VCYS</v>
          </cell>
          <cell r="F42" t="str">
            <v>结案</v>
          </cell>
          <cell r="G42">
            <v>500</v>
          </cell>
          <cell r="H42">
            <v>499</v>
          </cell>
        </row>
        <row r="43">
          <cell r="A43" t="str">
            <v>ZVS-19010106</v>
          </cell>
          <cell r="B43" t="str">
            <v>050-J220000141-530</v>
          </cell>
          <cell r="C43" t="str">
            <v>素材端子2</v>
          </cell>
          <cell r="D43" t="str">
            <v>NO PLATING,C5210R-H,P=4,1*1,RoHS</v>
          </cell>
          <cell r="E43" t="str">
            <v>VCYS</v>
          </cell>
          <cell r="F43" t="str">
            <v>结案</v>
          </cell>
          <cell r="G43">
            <v>1200</v>
          </cell>
          <cell r="H43">
            <v>1198.5</v>
          </cell>
        </row>
        <row r="44">
          <cell r="A44" t="str">
            <v>ZVS-19010107</v>
          </cell>
          <cell r="B44" t="str">
            <v>025-J220000621-374</v>
          </cell>
          <cell r="C44" t="str">
            <v>素材SHELL</v>
          </cell>
          <cell r="D44" t="str">
            <v>NO PLATING,SUS301-1/2H,P=15,1*1,RoHS</v>
          </cell>
          <cell r="E44" t="str">
            <v>VCYS</v>
          </cell>
          <cell r="F44" t="str">
            <v>入库</v>
          </cell>
          <cell r="G44">
            <v>690000</v>
          </cell>
          <cell r="H44">
            <v>616500</v>
          </cell>
        </row>
        <row r="45">
          <cell r="A45" t="str">
            <v>ZVS-19010108</v>
          </cell>
          <cell r="B45" t="str">
            <v>050-J220000141-529</v>
          </cell>
          <cell r="C45" t="str">
            <v>素材端子1</v>
          </cell>
          <cell r="D45" t="str">
            <v>NO PLATING,C5210R-H,P=5,1*1,RoHS</v>
          </cell>
          <cell r="E45" t="str">
            <v>VCYS</v>
          </cell>
          <cell r="F45" t="str">
            <v>结案</v>
          </cell>
          <cell r="G45">
            <v>710</v>
          </cell>
          <cell r="H45">
            <v>686</v>
          </cell>
        </row>
        <row r="46">
          <cell r="A46" t="str">
            <v>ZVS-19010109</v>
          </cell>
          <cell r="B46" t="str">
            <v>050-J220000631-531</v>
          </cell>
          <cell r="C46" t="str">
            <v>素材端子4</v>
          </cell>
          <cell r="D46" t="str">
            <v>NO PLATING,SUS301-1/2H,P=5.50,1*2,RoHS</v>
          </cell>
          <cell r="E46" t="str">
            <v>VCYS</v>
          </cell>
          <cell r="F46" t="str">
            <v>入库</v>
          </cell>
          <cell r="G46">
            <v>610</v>
          </cell>
          <cell r="H46">
            <v>610</v>
          </cell>
        </row>
        <row r="47">
          <cell r="A47" t="str">
            <v>ZVS-19010110</v>
          </cell>
          <cell r="B47" t="str">
            <v>050-J220000632-531</v>
          </cell>
          <cell r="C47" t="str">
            <v>素材端子5</v>
          </cell>
          <cell r="D47" t="str">
            <v>NO PLATING,SUS301-1/2H,P=5.50,1*2,RoHS</v>
          </cell>
          <cell r="E47" t="str">
            <v>VCYS</v>
          </cell>
          <cell r="F47" t="str">
            <v>入库</v>
          </cell>
          <cell r="G47">
            <v>610</v>
          </cell>
          <cell r="H47">
            <v>610</v>
          </cell>
        </row>
        <row r="48">
          <cell r="A48" t="str">
            <v>ZVS-19010111</v>
          </cell>
          <cell r="B48" t="str">
            <v>050-J220000121-532</v>
          </cell>
          <cell r="C48" t="str">
            <v>素材端子6</v>
          </cell>
          <cell r="D48" t="str">
            <v>NO PLATING,SUS301-1/2H,P=9,1*1,RoHS</v>
          </cell>
          <cell r="E48" t="str">
            <v>VCYS</v>
          </cell>
          <cell r="F48" t="str">
            <v>发放</v>
          </cell>
          <cell r="G48">
            <v>50</v>
          </cell>
          <cell r="H48">
            <v>0</v>
          </cell>
        </row>
        <row r="49">
          <cell r="A49" t="str">
            <v>ZVS-19010112</v>
          </cell>
          <cell r="B49" t="str">
            <v>050-3009-478</v>
          </cell>
          <cell r="C49" t="str">
            <v>CONTACT AFTER STAMPING</v>
          </cell>
          <cell r="D49" t="str">
            <v>CONTACT 2 FOR DIA 3.5MM AUDIO JACK  SUBSIDE TYPE</v>
          </cell>
          <cell r="E49" t="str">
            <v>VCYS</v>
          </cell>
          <cell r="F49" t="str">
            <v>结案</v>
          </cell>
          <cell r="G49">
            <v>25</v>
          </cell>
          <cell r="H49">
            <v>18.7</v>
          </cell>
        </row>
        <row r="50">
          <cell r="A50" t="str">
            <v>ZVS-19010113</v>
          </cell>
          <cell r="B50" t="str">
            <v>050-4009-217</v>
          </cell>
          <cell r="C50" t="str">
            <v>CONTACT AFTER STAMPING</v>
          </cell>
          <cell r="D50" t="str">
            <v>5 PIN MICRO USB TOP MOUNT</v>
          </cell>
          <cell r="E50" t="str">
            <v>VCYS</v>
          </cell>
          <cell r="F50" t="str">
            <v>结案</v>
          </cell>
          <cell r="G50">
            <v>80</v>
          </cell>
          <cell r="H50">
            <v>66</v>
          </cell>
        </row>
        <row r="51">
          <cell r="A51" t="str">
            <v>ZVS-19010114</v>
          </cell>
          <cell r="B51" t="str">
            <v>050-S230000642-535</v>
          </cell>
          <cell r="C51" t="str">
            <v>素材端子</v>
          </cell>
          <cell r="D51" t="str">
            <v>NO PLATING CONTACT</v>
          </cell>
          <cell r="E51" t="str">
            <v>VCYS</v>
          </cell>
          <cell r="F51" t="str">
            <v>入库</v>
          </cell>
          <cell r="G51">
            <v>2000</v>
          </cell>
          <cell r="H51">
            <v>1995</v>
          </cell>
        </row>
        <row r="52">
          <cell r="A52" t="str">
            <v>ZVS-19010115</v>
          </cell>
          <cell r="B52" t="str">
            <v>025-U190500622-366</v>
          </cell>
          <cell r="C52" t="str">
            <v>点焊铁壳</v>
          </cell>
          <cell r="D52" t="str">
            <v>NO PLATING,SUS301-1/2H,1*1,RoHS</v>
          </cell>
          <cell r="E52" t="str">
            <v>VCYS</v>
          </cell>
          <cell r="F52" t="str">
            <v>发料</v>
          </cell>
          <cell r="G52">
            <v>160000</v>
          </cell>
          <cell r="H52">
            <v>0</v>
          </cell>
        </row>
        <row r="53">
          <cell r="A53" t="str">
            <v>ZVS-19010115</v>
          </cell>
          <cell r="B53" t="str">
            <v>025-U190500622-366</v>
          </cell>
          <cell r="C53" t="str">
            <v>点焊铁壳</v>
          </cell>
          <cell r="D53" t="str">
            <v>NO PLATING,SUS301-1/2H,1*1,RoHS</v>
          </cell>
          <cell r="E53" t="str">
            <v>VCYS</v>
          </cell>
          <cell r="F53" t="str">
            <v>发料</v>
          </cell>
          <cell r="G53">
            <v>160000</v>
          </cell>
          <cell r="H53">
            <v>0</v>
          </cell>
        </row>
        <row r="54">
          <cell r="A54" t="str">
            <v>ZVS-19010116</v>
          </cell>
          <cell r="B54" t="str">
            <v>050-1009-426</v>
          </cell>
          <cell r="C54" t="str">
            <v>CONTACT</v>
          </cell>
          <cell r="D54" t="str">
            <v>FOR 3 PIN 2.8mm PITCH 3.75mmH  SMT TYPE BATTERY CONN.</v>
          </cell>
          <cell r="E54" t="str">
            <v>VCYS</v>
          </cell>
          <cell r="F54" t="str">
            <v>入库</v>
          </cell>
          <cell r="G54">
            <v>200</v>
          </cell>
          <cell r="H54">
            <v>197</v>
          </cell>
        </row>
        <row r="55">
          <cell r="A55" t="str">
            <v>ZVS-19010117</v>
          </cell>
          <cell r="B55" t="str">
            <v>025-C130000681-357</v>
          </cell>
          <cell r="C55" t="str">
            <v>拉杆(散Pin）</v>
          </cell>
          <cell r="D55" t="str">
            <v>NO PLATING,SUS304-H,1*1,RoHS</v>
          </cell>
          <cell r="E55" t="str">
            <v>VCYS</v>
          </cell>
          <cell r="F55" t="str">
            <v>入库</v>
          </cell>
          <cell r="G55">
            <v>90000</v>
          </cell>
          <cell r="H55">
            <v>31000</v>
          </cell>
        </row>
        <row r="56">
          <cell r="A56" t="str">
            <v>ZVS-19010118</v>
          </cell>
          <cell r="B56" t="str">
            <v>025-C130000641-356</v>
          </cell>
          <cell r="C56" t="str">
            <v>右边 Hook</v>
          </cell>
          <cell r="D56" t="str">
            <v>RIGHT_HOOK，NO PLATING,SUS301-H,P=2.50,1*2,RoHS</v>
          </cell>
          <cell r="E56" t="str">
            <v>VCYS</v>
          </cell>
          <cell r="F56" t="str">
            <v>发料</v>
          </cell>
          <cell r="G56">
            <v>500000</v>
          </cell>
          <cell r="H56">
            <v>0</v>
          </cell>
        </row>
        <row r="57">
          <cell r="A57" t="str">
            <v>ZVS-19010119</v>
          </cell>
          <cell r="B57" t="str">
            <v>025-C130000642-356</v>
          </cell>
          <cell r="C57" t="str">
            <v>左边 Hook</v>
          </cell>
          <cell r="D57" t="str">
            <v>LEFT_HOOK，NO PLATING,SUS301-H,P=2.50,1*2,RoHS</v>
          </cell>
          <cell r="E57" t="str">
            <v>VCYS</v>
          </cell>
          <cell r="F57" t="str">
            <v>发料</v>
          </cell>
          <cell r="G57">
            <v>500000</v>
          </cell>
          <cell r="H57">
            <v>0</v>
          </cell>
        </row>
        <row r="58">
          <cell r="A58" t="str">
            <v>ZVS-19010120</v>
          </cell>
          <cell r="B58" t="str">
            <v>050-S190000641-0550</v>
          </cell>
          <cell r="C58" t="str">
            <v>素材端子</v>
          </cell>
          <cell r="D58" t="str">
            <v>NO PLATING CONTACT</v>
          </cell>
          <cell r="E58" t="str">
            <v>VCYS</v>
          </cell>
          <cell r="F58" t="str">
            <v>结案</v>
          </cell>
          <cell r="G58">
            <v>250</v>
          </cell>
          <cell r="H58">
            <v>0</v>
          </cell>
        </row>
        <row r="59">
          <cell r="A59" t="str">
            <v>ZVS-19010121</v>
          </cell>
          <cell r="B59" t="str">
            <v>050-S110000641-522</v>
          </cell>
          <cell r="C59" t="str">
            <v>素材端子</v>
          </cell>
          <cell r="D59" t="str">
            <v>NO PLATING CONTACT</v>
          </cell>
          <cell r="E59" t="str">
            <v>VCYS</v>
          </cell>
          <cell r="F59" t="str">
            <v>入库</v>
          </cell>
          <cell r="G59">
            <v>500</v>
          </cell>
          <cell r="H59">
            <v>462</v>
          </cell>
        </row>
        <row r="60">
          <cell r="A60" t="str">
            <v>ZVS-19010001</v>
          </cell>
          <cell r="B60" t="str">
            <v>025-C130000641-360</v>
          </cell>
          <cell r="C60" t="str">
            <v>素材铁壳</v>
          </cell>
          <cell r="D60" t="str">
            <v>NO PLATING,SUS301-H,P=24.0mm,1*1，RoHS</v>
          </cell>
          <cell r="E60" t="str">
            <v>VCYS</v>
          </cell>
          <cell r="F60" t="str">
            <v>入库</v>
          </cell>
          <cell r="G60">
            <v>1000000</v>
          </cell>
          <cell r="H60">
            <v>998400</v>
          </cell>
        </row>
        <row r="61">
          <cell r="A61" t="str">
            <v>ZVS-19010002</v>
          </cell>
          <cell r="B61" t="str">
            <v>025-C130000642-367</v>
          </cell>
          <cell r="C61" t="str">
            <v>素材铁壳</v>
          </cell>
          <cell r="D61" t="str">
            <v>NO PLATING,SUS301-H,P=17.5mm,1*1，RoHS</v>
          </cell>
          <cell r="E61" t="str">
            <v>VCYS</v>
          </cell>
          <cell r="F61" t="str">
            <v>结案</v>
          </cell>
          <cell r="G61">
            <v>280000</v>
          </cell>
          <cell r="H61">
            <v>272000</v>
          </cell>
        </row>
        <row r="62">
          <cell r="A62" t="str">
            <v>ZVS-19010003</v>
          </cell>
          <cell r="B62" t="str">
            <v>025-J220000621-374</v>
          </cell>
          <cell r="C62" t="str">
            <v>素材SHELL</v>
          </cell>
          <cell r="D62" t="str">
            <v>NO PLATING,SUS301-1/2H,P=15,1*1,RoHS</v>
          </cell>
          <cell r="E62" t="str">
            <v>VCYS</v>
          </cell>
          <cell r="F62" t="str">
            <v>结案</v>
          </cell>
          <cell r="G62">
            <v>300000</v>
          </cell>
          <cell r="H62">
            <v>299300</v>
          </cell>
        </row>
        <row r="63">
          <cell r="A63" t="str">
            <v>ZVS-19010004</v>
          </cell>
          <cell r="B63" t="str">
            <v>025-U139500621-373</v>
          </cell>
          <cell r="C63" t="str">
            <v>素材主铁壳</v>
          </cell>
          <cell r="D63" t="str">
            <v>NO PLATING,SUS301-1/2H,P=8.0,1*1,SHELL,RoHS</v>
          </cell>
          <cell r="E63" t="str">
            <v>VCYS</v>
          </cell>
          <cell r="F63" t="str">
            <v>结案</v>
          </cell>
          <cell r="G63">
            <v>320000</v>
          </cell>
          <cell r="H63">
            <v>312600</v>
          </cell>
        </row>
        <row r="64">
          <cell r="A64" t="str">
            <v>ZVS-19010006</v>
          </cell>
          <cell r="B64" t="str">
            <v>050-0009-499</v>
          </cell>
          <cell r="C64" t="str">
            <v>素材端子</v>
          </cell>
          <cell r="D64" t="str">
            <v>NO PLATING,C2680R-H,P=9.00,1*2,RoHS</v>
          </cell>
          <cell r="E64" t="str">
            <v>VCYS</v>
          </cell>
          <cell r="F64" t="str">
            <v>结案</v>
          </cell>
          <cell r="G64">
            <v>450000</v>
          </cell>
          <cell r="H64">
            <v>467</v>
          </cell>
        </row>
        <row r="65">
          <cell r="A65" t="str">
            <v>ZVS-19010007</v>
          </cell>
          <cell r="B65" t="str">
            <v>050-3009-308</v>
          </cell>
          <cell r="C65" t="str">
            <v>CONTACT AFTER STAMPING</v>
          </cell>
          <cell r="D65" t="str">
            <v>3 PIN 3.0MM PITCH 1.9MM HEIGHT SMT TYPE BATTERY CONN</v>
          </cell>
          <cell r="E65" t="str">
            <v>VCYS</v>
          </cell>
          <cell r="F65" t="str">
            <v>结案</v>
          </cell>
          <cell r="G65">
            <v>290</v>
          </cell>
          <cell r="H65">
            <v>250</v>
          </cell>
        </row>
        <row r="66">
          <cell r="A66" t="str">
            <v>ZVS-19010008</v>
          </cell>
          <cell r="B66" t="str">
            <v>050-C130000131-512</v>
          </cell>
          <cell r="C66" t="str">
            <v>素材端子</v>
          </cell>
          <cell r="D66" t="str">
            <v>NO PLATING,C5240HQ-SH,P=24.00,1*1,RoHS</v>
          </cell>
          <cell r="E66" t="str">
            <v>VCYS</v>
          </cell>
          <cell r="F66" t="str">
            <v>结案</v>
          </cell>
          <cell r="G66">
            <v>400</v>
          </cell>
          <cell r="H66">
            <v>372.5</v>
          </cell>
        </row>
        <row r="67">
          <cell r="A67" t="str">
            <v>ZVS-19010009</v>
          </cell>
          <cell r="B67" t="str">
            <v>050-C130000441-521</v>
          </cell>
          <cell r="C67" t="str">
            <v>素材侦测PIN</v>
          </cell>
          <cell r="D67" t="str">
            <v>NO PLATING,C7035-TM06,P=3.20,1*1,RoHS</v>
          </cell>
          <cell r="E67" t="str">
            <v>VCYS</v>
          </cell>
          <cell r="F67" t="str">
            <v>结案</v>
          </cell>
          <cell r="G67">
            <v>20000</v>
          </cell>
          <cell r="H67">
            <v>99</v>
          </cell>
        </row>
        <row r="68">
          <cell r="A68" t="str">
            <v>ZVS-19010010</v>
          </cell>
          <cell r="B68" t="str">
            <v>050-C139900131-520</v>
          </cell>
          <cell r="C68" t="str">
            <v>素材端子</v>
          </cell>
          <cell r="D68" t="str">
            <v>NO PLATING,C5240HQ-SH,P=16.0mm,1*1，RoHS</v>
          </cell>
          <cell r="E68" t="str">
            <v>VCYS</v>
          </cell>
          <cell r="F68" t="str">
            <v>结案</v>
          </cell>
          <cell r="G68">
            <v>550</v>
          </cell>
          <cell r="H68">
            <v>485</v>
          </cell>
        </row>
        <row r="69">
          <cell r="A69" t="str">
            <v>ZVS-19010012</v>
          </cell>
          <cell r="B69" t="str">
            <v>050-J220000631-531</v>
          </cell>
          <cell r="C69" t="str">
            <v>素材端子4</v>
          </cell>
          <cell r="D69" t="str">
            <v>NO PLATING,SUS301-1/2H,P=5.50,1*2,RoHS</v>
          </cell>
          <cell r="E69" t="str">
            <v>VCYS</v>
          </cell>
          <cell r="F69" t="str">
            <v>结案</v>
          </cell>
          <cell r="G69">
            <v>300</v>
          </cell>
          <cell r="H69">
            <v>286</v>
          </cell>
        </row>
        <row r="70">
          <cell r="A70" t="str">
            <v>ZVS-19010013</v>
          </cell>
          <cell r="B70" t="str">
            <v>050-J220000632-531</v>
          </cell>
          <cell r="C70" t="str">
            <v>素材端子5</v>
          </cell>
          <cell r="D70" t="str">
            <v>NO PLATING,SUS301-1/2H,P=5.50,1*2,RoHS</v>
          </cell>
          <cell r="E70" t="str">
            <v>VCYS</v>
          </cell>
          <cell r="F70" t="str">
            <v>结案</v>
          </cell>
          <cell r="G70">
            <v>300</v>
          </cell>
          <cell r="H70">
            <v>286</v>
          </cell>
        </row>
        <row r="71">
          <cell r="A71" t="str">
            <v>ZVS-19010015</v>
          </cell>
          <cell r="B71" t="str">
            <v>050-J310000142-537</v>
          </cell>
          <cell r="C71" t="str">
            <v>素材端子3</v>
          </cell>
          <cell r="D71" t="str">
            <v>NO PLATING,C5210R-H,P=4,1*1,RoHS</v>
          </cell>
          <cell r="E71" t="str">
            <v>VCYS</v>
          </cell>
          <cell r="F71" t="str">
            <v>结案</v>
          </cell>
          <cell r="G71">
            <v>435</v>
          </cell>
          <cell r="H71">
            <v>408.5</v>
          </cell>
        </row>
        <row r="72">
          <cell r="A72" t="str">
            <v>ZVS-19010016</v>
          </cell>
          <cell r="B72" t="str">
            <v>050-J310000141-536</v>
          </cell>
          <cell r="C72" t="str">
            <v>素材端子1</v>
          </cell>
          <cell r="D72" t="str">
            <v>NO PLATING,C5210R-H,P=8,1*1,RoHS</v>
          </cell>
          <cell r="E72" t="str">
            <v>VCYS</v>
          </cell>
          <cell r="F72" t="str">
            <v>结案</v>
          </cell>
          <cell r="G72">
            <v>390</v>
          </cell>
          <cell r="H72">
            <v>301.8</v>
          </cell>
        </row>
        <row r="73">
          <cell r="A73" t="str">
            <v>ZVS-19010017</v>
          </cell>
          <cell r="B73" t="str">
            <v>050-J310000621-538</v>
          </cell>
          <cell r="C73" t="str">
            <v>素材端子4</v>
          </cell>
          <cell r="D73" t="str">
            <v>NO PLATING,SUS301-1/2H,P=4.50,1*2,RoHS</v>
          </cell>
          <cell r="E73" t="str">
            <v>VCYS</v>
          </cell>
          <cell r="F73" t="str">
            <v>结案</v>
          </cell>
          <cell r="G73">
            <v>400</v>
          </cell>
          <cell r="H73">
            <v>300</v>
          </cell>
        </row>
        <row r="74">
          <cell r="A74" t="str">
            <v>ZVS-19010018</v>
          </cell>
          <cell r="B74" t="str">
            <v>050-J310000622-538</v>
          </cell>
          <cell r="C74" t="str">
            <v>素材端子5</v>
          </cell>
          <cell r="D74" t="str">
            <v>NO PLATING,SUS301-1/2H,P=4.50,1*2,RoHS</v>
          </cell>
          <cell r="E74" t="str">
            <v>VCYS</v>
          </cell>
          <cell r="F74" t="str">
            <v>结案</v>
          </cell>
          <cell r="G74">
            <v>400</v>
          </cell>
          <cell r="H74">
            <v>300</v>
          </cell>
        </row>
        <row r="75">
          <cell r="A75" t="str">
            <v>ZVS-19010019</v>
          </cell>
          <cell r="B75" t="str">
            <v>050-S110000641-522</v>
          </cell>
          <cell r="C75" t="str">
            <v>素材端子</v>
          </cell>
          <cell r="D75" t="str">
            <v>NO PLATING CONTACT</v>
          </cell>
          <cell r="E75" t="str">
            <v>VCYS</v>
          </cell>
          <cell r="F75" t="str">
            <v>结案</v>
          </cell>
          <cell r="G75">
            <v>3000</v>
          </cell>
          <cell r="H75">
            <v>2818</v>
          </cell>
        </row>
        <row r="76">
          <cell r="A76" t="str">
            <v>ZVS-19010020</v>
          </cell>
          <cell r="B76" t="str">
            <v>050-S250000641-525</v>
          </cell>
          <cell r="C76" t="str">
            <v>素材端子</v>
          </cell>
          <cell r="D76" t="str">
            <v>NO PLATING CONTACT</v>
          </cell>
          <cell r="E76" t="str">
            <v>VCYS</v>
          </cell>
          <cell r="F76" t="str">
            <v>结案</v>
          </cell>
          <cell r="G76">
            <v>1000</v>
          </cell>
          <cell r="H76">
            <v>384.5</v>
          </cell>
        </row>
        <row r="77">
          <cell r="A77" t="str">
            <v>ZVS-19010021</v>
          </cell>
          <cell r="B77" t="str">
            <v>050-J220000121-532</v>
          </cell>
          <cell r="C77" t="str">
            <v>素材端子6</v>
          </cell>
          <cell r="D77" t="str">
            <v>NO PLATING,SUS301-1/2H,P=9,1*1,RoHS</v>
          </cell>
          <cell r="E77" t="str">
            <v>VCYS</v>
          </cell>
          <cell r="F77" t="str">
            <v>结案</v>
          </cell>
          <cell r="G77">
            <v>300000</v>
          </cell>
          <cell r="H77">
            <v>320</v>
          </cell>
        </row>
        <row r="78">
          <cell r="A78" t="str">
            <v>ZVS-19010022</v>
          </cell>
          <cell r="B78" t="str">
            <v>050-J310000141-537</v>
          </cell>
          <cell r="C78" t="str">
            <v>素材端子2</v>
          </cell>
          <cell r="D78" t="str">
            <v>NO PLATING,C5210R-H,P=4,1*1,RoHS</v>
          </cell>
          <cell r="E78" t="str">
            <v>VCYS</v>
          </cell>
          <cell r="F78" t="str">
            <v>结案</v>
          </cell>
          <cell r="G78">
            <v>300</v>
          </cell>
          <cell r="H78">
            <v>295</v>
          </cell>
        </row>
        <row r="79">
          <cell r="A79" t="str">
            <v>ZVS-19010023</v>
          </cell>
          <cell r="B79" t="str">
            <v>025-U190500621-351</v>
          </cell>
          <cell r="C79" t="str">
            <v>素材铁壳-辅</v>
          </cell>
          <cell r="D79" t="str">
            <v>NO PLATING,SUS301-1/2H,P=7.0,1*1,SUB SHELL,RoHS</v>
          </cell>
          <cell r="E79" t="str">
            <v>VCYS</v>
          </cell>
          <cell r="F79" t="str">
            <v>结案</v>
          </cell>
          <cell r="G79">
            <v>160000</v>
          </cell>
          <cell r="H79">
            <v>131000</v>
          </cell>
        </row>
        <row r="80">
          <cell r="A80" t="str">
            <v>ZVS-19010024</v>
          </cell>
          <cell r="B80" t="str">
            <v>050-2009-476</v>
          </cell>
          <cell r="C80" t="str">
            <v>CONTACT AFTER STAMPING</v>
          </cell>
          <cell r="D80" t="str">
            <v>CONTACT 1 FOR DIA 3.5MM AUDIO JACK  SUBSIDE TYPE</v>
          </cell>
          <cell r="E80" t="str">
            <v>VCYS</v>
          </cell>
          <cell r="F80" t="str">
            <v>结案</v>
          </cell>
          <cell r="G80">
            <v>500</v>
          </cell>
          <cell r="H80">
            <v>500</v>
          </cell>
        </row>
        <row r="81">
          <cell r="A81" t="str">
            <v>ZVS-19010025</v>
          </cell>
          <cell r="B81" t="str">
            <v>050-J220000141-530</v>
          </cell>
          <cell r="C81" t="str">
            <v>素材端子2</v>
          </cell>
          <cell r="D81" t="str">
            <v>NO PLATING,C5210R-H,P=4,1*1,RoHS</v>
          </cell>
          <cell r="E81" t="str">
            <v>VCYS</v>
          </cell>
          <cell r="F81" t="str">
            <v>结案</v>
          </cell>
          <cell r="G81">
            <v>800</v>
          </cell>
          <cell r="H81">
            <v>800</v>
          </cell>
        </row>
        <row r="82">
          <cell r="A82" t="str">
            <v>ZVS-19010026</v>
          </cell>
          <cell r="B82" t="str">
            <v>050-2009-479</v>
          </cell>
          <cell r="C82" t="str">
            <v>CONTACT AFTER PLATING</v>
          </cell>
          <cell r="D82" t="str">
            <v>CONTACT 4 AND 5 FOR DIA 3.5MM AUDIO JACK SUBSIDE TYPE</v>
          </cell>
          <cell r="E82" t="str">
            <v>VCYS</v>
          </cell>
          <cell r="F82" t="str">
            <v>结案</v>
          </cell>
          <cell r="G82">
            <v>200</v>
          </cell>
          <cell r="H82">
            <v>190</v>
          </cell>
        </row>
        <row r="83">
          <cell r="A83" t="str">
            <v>ZVS-19010027</v>
          </cell>
          <cell r="B83" t="str">
            <v>050-1009-479</v>
          </cell>
          <cell r="C83" t="str">
            <v>CONTACT AFTER PLATING</v>
          </cell>
          <cell r="D83" t="str">
            <v>CONTACT 4 AND 5 FOR DIA 3.5MM AUDIO JACK SUBSIDE TYPE</v>
          </cell>
          <cell r="E83" t="str">
            <v>VCYS</v>
          </cell>
          <cell r="F83" t="str">
            <v>结案</v>
          </cell>
          <cell r="G83">
            <v>200</v>
          </cell>
          <cell r="H83">
            <v>200</v>
          </cell>
        </row>
        <row r="84">
          <cell r="A84" t="str">
            <v>ZVS-19010028</v>
          </cell>
          <cell r="B84" t="str">
            <v>025-0009-200</v>
          </cell>
          <cell r="C84" t="str">
            <v>SHELL AFTER STAMPING</v>
          </cell>
          <cell r="D84" t="str">
            <v>2.5H T-FLASH CARD WITH DETECT PIN CONN.</v>
          </cell>
          <cell r="E84" t="str">
            <v>VCYS</v>
          </cell>
          <cell r="F84" t="str">
            <v>入库</v>
          </cell>
          <cell r="G84">
            <v>200000</v>
          </cell>
          <cell r="H84">
            <v>197700</v>
          </cell>
        </row>
        <row r="85">
          <cell r="A85" t="str">
            <v>ZVS-19010030</v>
          </cell>
          <cell r="B85" t="str">
            <v>050-S200000641-523</v>
          </cell>
          <cell r="C85" t="str">
            <v>素材端子</v>
          </cell>
          <cell r="D85" t="str">
            <v>NO PLATING CONTACT</v>
          </cell>
          <cell r="E85" t="str">
            <v>VCYS</v>
          </cell>
          <cell r="F85" t="str">
            <v>结案</v>
          </cell>
          <cell r="G85">
            <v>1880</v>
          </cell>
          <cell r="H85">
            <v>1557</v>
          </cell>
        </row>
        <row r="86">
          <cell r="A86" t="str">
            <v>ZVS-19010031</v>
          </cell>
          <cell r="B86" t="str">
            <v>025-C130000642-356</v>
          </cell>
          <cell r="C86" t="str">
            <v>左边 Hook</v>
          </cell>
          <cell r="D86" t="str">
            <v>LEFT_HOOK，NO PLATING,SUS301-H,P=2.50,1*2,RoHS</v>
          </cell>
          <cell r="E86" t="str">
            <v>VCYS</v>
          </cell>
          <cell r="F86" t="str">
            <v>结案</v>
          </cell>
          <cell r="G86">
            <v>500000</v>
          </cell>
          <cell r="H86">
            <v>406000</v>
          </cell>
        </row>
        <row r="87">
          <cell r="A87" t="str">
            <v>ZVS-19010032</v>
          </cell>
          <cell r="B87" t="str">
            <v>025-C130000641-356</v>
          </cell>
          <cell r="C87" t="str">
            <v>右边 Hook</v>
          </cell>
          <cell r="D87" t="str">
            <v>RIGHT_HOOK，NO PLATING,SUS301-H,P=2.50,1*2,RoHS</v>
          </cell>
          <cell r="E87" t="str">
            <v>VCYS</v>
          </cell>
          <cell r="F87" t="str">
            <v>结案</v>
          </cell>
          <cell r="G87">
            <v>500000</v>
          </cell>
          <cell r="H87">
            <v>436000</v>
          </cell>
        </row>
        <row r="88">
          <cell r="A88" t="str">
            <v>ZVS-19010033</v>
          </cell>
          <cell r="B88" t="str">
            <v>050-0009-467</v>
          </cell>
          <cell r="C88" t="str">
            <v>CONTACT AFTER STAMPING</v>
          </cell>
          <cell r="D88" t="str">
            <v>ANTENNA SPRING FOR 0.7H</v>
          </cell>
          <cell r="E88" t="str">
            <v>VCYS</v>
          </cell>
          <cell r="F88" t="str">
            <v>结案</v>
          </cell>
          <cell r="G88">
            <v>2000</v>
          </cell>
          <cell r="H88">
            <v>1923</v>
          </cell>
        </row>
        <row r="89">
          <cell r="A89" t="str">
            <v>ZVS-19010035</v>
          </cell>
          <cell r="B89" t="str">
            <v>025-C130000631-372</v>
          </cell>
          <cell r="C89" t="str">
            <v>转轴(散Pin）</v>
          </cell>
          <cell r="D89" t="str">
            <v>NO PLATING,SUS301-3/4H,1*1,RoHS</v>
          </cell>
          <cell r="E89" t="str">
            <v>VCYS</v>
          </cell>
          <cell r="F89" t="str">
            <v>结案</v>
          </cell>
          <cell r="G89">
            <v>120000</v>
          </cell>
          <cell r="H89">
            <v>120000</v>
          </cell>
        </row>
        <row r="90">
          <cell r="A90" t="str">
            <v>ZVS-19010036</v>
          </cell>
          <cell r="B90" t="str">
            <v>025-C130000641-354</v>
          </cell>
          <cell r="C90" t="str">
            <v>素材铁壳</v>
          </cell>
          <cell r="D90" t="str">
            <v>NO PLATING,SUS301-H,P=23.00,1*1,RoHS</v>
          </cell>
          <cell r="E90" t="str">
            <v>VCYS</v>
          </cell>
          <cell r="F90" t="str">
            <v>结案</v>
          </cell>
          <cell r="G90">
            <v>300000</v>
          </cell>
          <cell r="H90">
            <v>294600</v>
          </cell>
        </row>
        <row r="91">
          <cell r="A91" t="str">
            <v>ZVS-19010037</v>
          </cell>
          <cell r="B91" t="str">
            <v>050-C039900131-506</v>
          </cell>
          <cell r="C91" t="str">
            <v>素材端子</v>
          </cell>
          <cell r="D91" t="str">
            <v>NO PLATING,C5240HQ-SH,P=10.50mm,1*1,RoHS</v>
          </cell>
          <cell r="E91" t="str">
            <v>VCYS</v>
          </cell>
          <cell r="F91" t="str">
            <v>结案</v>
          </cell>
          <cell r="G91">
            <v>2000</v>
          </cell>
          <cell r="H91">
            <v>1951.8</v>
          </cell>
        </row>
        <row r="92">
          <cell r="A92" t="str">
            <v>ZVS-19010038</v>
          </cell>
          <cell r="B92" t="str">
            <v>025-J220000621-374</v>
          </cell>
          <cell r="C92" t="str">
            <v>素材SHELL</v>
          </cell>
          <cell r="D92" t="str">
            <v>NO PLATING,SUS301-1/2H,P=15,1*1,RoHS</v>
          </cell>
          <cell r="E92" t="str">
            <v>VCYS</v>
          </cell>
          <cell r="F92" t="str">
            <v>结案</v>
          </cell>
          <cell r="G92">
            <v>100000</v>
          </cell>
          <cell r="H92">
            <v>64400</v>
          </cell>
        </row>
        <row r="93">
          <cell r="A93" t="str">
            <v>ZVS-19010039</v>
          </cell>
          <cell r="B93" t="str">
            <v>025-C130000681-357</v>
          </cell>
          <cell r="C93" t="str">
            <v>拉杆(散Pin）</v>
          </cell>
          <cell r="D93" t="str">
            <v>NO PLATING,SUS304-H,1*1,RoHS</v>
          </cell>
          <cell r="E93" t="str">
            <v>VCYS</v>
          </cell>
          <cell r="F93" t="str">
            <v>结案</v>
          </cell>
          <cell r="G93">
            <v>500000</v>
          </cell>
          <cell r="H93">
            <v>89100</v>
          </cell>
        </row>
        <row r="94">
          <cell r="A94" t="str">
            <v>ZVS-19010040</v>
          </cell>
          <cell r="B94" t="str">
            <v>025-C130000641-363</v>
          </cell>
          <cell r="C94" t="str">
            <v>转轴</v>
          </cell>
          <cell r="D94" t="str">
            <v>NO PLATING,SUS301-H,P=5.0mm,1*1，RoHS</v>
          </cell>
          <cell r="E94" t="str">
            <v>VCYS</v>
          </cell>
          <cell r="F94" t="str">
            <v>入库</v>
          </cell>
          <cell r="G94">
            <v>800000</v>
          </cell>
          <cell r="H94">
            <v>669500</v>
          </cell>
        </row>
        <row r="95">
          <cell r="A95" t="str">
            <v>ZVS-19010041</v>
          </cell>
          <cell r="B95" t="str">
            <v>025-C130000631-362</v>
          </cell>
          <cell r="C95" t="str">
            <v>拉杆</v>
          </cell>
          <cell r="D95" t="str">
            <v>NO PLATING,SUS301-3/4H,P=5.0mm,1*1,RoHS</v>
          </cell>
          <cell r="E95" t="str">
            <v>VCYS</v>
          </cell>
          <cell r="F95" t="str">
            <v>结案</v>
          </cell>
          <cell r="G95">
            <v>700000</v>
          </cell>
          <cell r="H95">
            <v>695500</v>
          </cell>
        </row>
        <row r="96">
          <cell r="A96" t="str">
            <v>ZVS-19010044</v>
          </cell>
          <cell r="B96" t="str">
            <v>050-S190000641-0550</v>
          </cell>
          <cell r="C96" t="str">
            <v>素材端子</v>
          </cell>
          <cell r="D96" t="str">
            <v>NO PLATING CONTACT</v>
          </cell>
          <cell r="E96" t="str">
            <v>VCYS</v>
          </cell>
          <cell r="F96" t="str">
            <v>结案</v>
          </cell>
          <cell r="G96">
            <v>230</v>
          </cell>
          <cell r="H96">
            <v>200</v>
          </cell>
        </row>
        <row r="97">
          <cell r="A97" t="str">
            <v>ZVS-19010046</v>
          </cell>
          <cell r="B97" t="str">
            <v>050-C130000141-508</v>
          </cell>
          <cell r="C97" t="str">
            <v>素材端子</v>
          </cell>
          <cell r="D97" t="str">
            <v>NO PLATING,C5210R-H,P=4.0mm,1*1，RoHS</v>
          </cell>
          <cell r="E97" t="str">
            <v>VCYS</v>
          </cell>
          <cell r="F97" t="str">
            <v>结案</v>
          </cell>
          <cell r="G97">
            <v>800</v>
          </cell>
          <cell r="H97">
            <v>792</v>
          </cell>
        </row>
        <row r="98">
          <cell r="A98" t="str">
            <v>ZVS-19010047</v>
          </cell>
          <cell r="B98" t="str">
            <v>050-C130000441-513</v>
          </cell>
          <cell r="C98" t="str">
            <v>素材侦测PIN</v>
          </cell>
          <cell r="D98" t="str">
            <v>NO PLATING,C7035-TM06,P=3.20,1*1,RoHS</v>
          </cell>
          <cell r="E98" t="str">
            <v>VCYS</v>
          </cell>
          <cell r="F98" t="str">
            <v>结案</v>
          </cell>
          <cell r="G98">
            <v>870</v>
          </cell>
          <cell r="H98">
            <v>837.5</v>
          </cell>
        </row>
        <row r="99">
          <cell r="A99" t="str">
            <v>ZVS-19010048</v>
          </cell>
          <cell r="B99" t="str">
            <v>050-C130000131-512</v>
          </cell>
          <cell r="C99" t="str">
            <v>素材端子</v>
          </cell>
          <cell r="D99" t="str">
            <v>NO PLATING,C5240HQ-SH,P=24.00,1*1,RoHS</v>
          </cell>
          <cell r="E99" t="str">
            <v>VCYS</v>
          </cell>
          <cell r="F99" t="str">
            <v>结案</v>
          </cell>
          <cell r="G99">
            <v>500</v>
          </cell>
          <cell r="H99">
            <v>418.7</v>
          </cell>
        </row>
        <row r="100">
          <cell r="A100" t="str">
            <v>ZVS-19010049</v>
          </cell>
          <cell r="B100" t="str">
            <v>050-0009-467</v>
          </cell>
          <cell r="C100" t="str">
            <v>CONTACT AFTER STAMPING</v>
          </cell>
          <cell r="D100" t="str">
            <v>ANTENNA SPRING FOR 0.7H</v>
          </cell>
          <cell r="E100" t="str">
            <v>VCYS</v>
          </cell>
          <cell r="F100" t="str">
            <v>结案</v>
          </cell>
          <cell r="G100">
            <v>2000</v>
          </cell>
          <cell r="H100">
            <v>1958.5</v>
          </cell>
        </row>
        <row r="101">
          <cell r="A101" t="str">
            <v>ZVS-19010050</v>
          </cell>
          <cell r="B101" t="str">
            <v>050-S110000641-522</v>
          </cell>
          <cell r="C101" t="str">
            <v>素材端子</v>
          </cell>
          <cell r="D101" t="str">
            <v>NO PLATING CONTACT</v>
          </cell>
          <cell r="E101" t="str">
            <v>VCYS</v>
          </cell>
          <cell r="F101" t="str">
            <v>结案</v>
          </cell>
          <cell r="G101">
            <v>4000</v>
          </cell>
          <cell r="H101">
            <v>3931</v>
          </cell>
        </row>
        <row r="102">
          <cell r="A102" t="str">
            <v>ZVS-19010051</v>
          </cell>
          <cell r="B102" t="str">
            <v>025-U139500623-373</v>
          </cell>
          <cell r="C102" t="str">
            <v>点焊铁壳</v>
          </cell>
          <cell r="D102" t="str">
            <v>NO PLATING,SUS301-1/2H,P=8.0,1*1,SHELL,RoHS</v>
          </cell>
          <cell r="E102" t="str">
            <v>VCYS</v>
          </cell>
          <cell r="F102" t="str">
            <v>结案</v>
          </cell>
          <cell r="G102">
            <v>400000</v>
          </cell>
          <cell r="H102">
            <v>398000</v>
          </cell>
        </row>
        <row r="103">
          <cell r="A103" t="str">
            <v>ZVS-19010051</v>
          </cell>
          <cell r="B103" t="str">
            <v>025-U139500623-373</v>
          </cell>
          <cell r="C103" t="str">
            <v>点焊铁壳</v>
          </cell>
          <cell r="D103" t="str">
            <v>NO PLATING,SUS301-1/2H,P=8.0,1*1,SHELL,RoHS</v>
          </cell>
          <cell r="E103" t="str">
            <v>VCYS</v>
          </cell>
          <cell r="F103" t="str">
            <v>结案</v>
          </cell>
          <cell r="G103">
            <v>400000</v>
          </cell>
          <cell r="H103">
            <v>398000</v>
          </cell>
        </row>
        <row r="104">
          <cell r="A104" t="str">
            <v>ZVS-19010052</v>
          </cell>
          <cell r="B104" t="str">
            <v>050-0009-293</v>
          </cell>
          <cell r="C104" t="str">
            <v>CONTACT AFTER STAMPING</v>
          </cell>
          <cell r="D104" t="str">
            <v>4PIN BATTERY 3.1MM PITCH 5.0H VERTICAL TYPE GOLD 15u" CONN.</v>
          </cell>
          <cell r="E104" t="str">
            <v>VCYS</v>
          </cell>
          <cell r="F104" t="str">
            <v>结案</v>
          </cell>
          <cell r="G104">
            <v>3000</v>
          </cell>
          <cell r="H104">
            <v>2776</v>
          </cell>
        </row>
        <row r="105">
          <cell r="A105" t="str">
            <v>ZVS-19010053</v>
          </cell>
          <cell r="B105" t="str">
            <v>025-0009-225</v>
          </cell>
          <cell r="C105" t="str">
            <v>PAD  AFTER STAMPING</v>
          </cell>
          <cell r="D105" t="str">
            <v>4PIN BATTERY 3.1MM PITCH 5.0H VERTICAL TYPE GOLD 15u" CONN.</v>
          </cell>
          <cell r="E105" t="str">
            <v>VCYS</v>
          </cell>
          <cell r="F105" t="str">
            <v>结案</v>
          </cell>
          <cell r="G105">
            <v>600000</v>
          </cell>
          <cell r="H105">
            <v>566200</v>
          </cell>
        </row>
        <row r="106">
          <cell r="A106" t="str">
            <v>ZVS-19010054</v>
          </cell>
          <cell r="B106" t="str">
            <v>050-6009-477</v>
          </cell>
          <cell r="C106" t="str">
            <v>CONTACT AFTER STAMPING</v>
          </cell>
          <cell r="D106" t="str">
            <v>CONTACT 5 FOR DIA 3.5MM AUDIO JACK  SUBSIDE TYPE</v>
          </cell>
          <cell r="E106" t="str">
            <v>VCYS</v>
          </cell>
          <cell r="F106" t="str">
            <v>结案</v>
          </cell>
          <cell r="G106">
            <v>500</v>
          </cell>
          <cell r="H106">
            <v>497</v>
          </cell>
        </row>
        <row r="107">
          <cell r="A107" t="str">
            <v>ZVS-19010055</v>
          </cell>
          <cell r="B107" t="str">
            <v>050-J310000141-537</v>
          </cell>
          <cell r="C107" t="str">
            <v>素材端子2</v>
          </cell>
          <cell r="D107" t="str">
            <v>NO PLATING,C5210R-H,P=4,1*1,RoHS</v>
          </cell>
          <cell r="E107" t="str">
            <v>VCYS</v>
          </cell>
          <cell r="F107" t="str">
            <v>结案</v>
          </cell>
          <cell r="G107">
            <v>180</v>
          </cell>
          <cell r="H107">
            <v>155</v>
          </cell>
        </row>
        <row r="108">
          <cell r="A108" t="str">
            <v>ZVS-19010057</v>
          </cell>
          <cell r="B108" t="str">
            <v>025-C130000641-354</v>
          </cell>
          <cell r="C108" t="str">
            <v>素材铁壳</v>
          </cell>
          <cell r="D108" t="str">
            <v>NO PLATING,SUS301-H,P=23.00,1*1,RoHS</v>
          </cell>
          <cell r="E108" t="str">
            <v>VCYS</v>
          </cell>
          <cell r="F108" t="str">
            <v>入库</v>
          </cell>
          <cell r="G108">
            <v>500000</v>
          </cell>
          <cell r="H108">
            <v>448000</v>
          </cell>
        </row>
        <row r="109">
          <cell r="A109" t="str">
            <v>ZVS-19010058</v>
          </cell>
          <cell r="B109" t="str">
            <v>050-C130000141-508</v>
          </cell>
          <cell r="C109" t="str">
            <v>素材端子</v>
          </cell>
          <cell r="D109" t="str">
            <v>NO PLATING,C5210R-H,P=4.0mm,1*1，RoHS</v>
          </cell>
          <cell r="E109" t="str">
            <v>VCYS</v>
          </cell>
          <cell r="F109" t="str">
            <v>结案</v>
          </cell>
          <cell r="G109">
            <v>500</v>
          </cell>
          <cell r="H109">
            <v>490.8</v>
          </cell>
        </row>
        <row r="110">
          <cell r="A110" t="str">
            <v>ZVS-19010059</v>
          </cell>
          <cell r="B110" t="str">
            <v>050-4009-478</v>
          </cell>
          <cell r="C110" t="str">
            <v>CONTACT AFTER STAMPING</v>
          </cell>
          <cell r="D110" t="str">
            <v>CONTACT 3  FOR DIA 3.5MM AUDIO JACK  SUBSIDE TYPE</v>
          </cell>
          <cell r="E110" t="str">
            <v>VCYS</v>
          </cell>
          <cell r="F110" t="str">
            <v>结案</v>
          </cell>
          <cell r="G110">
            <v>700</v>
          </cell>
          <cell r="H110">
            <v>609</v>
          </cell>
        </row>
        <row r="111">
          <cell r="A111" t="str">
            <v>ZVS-19010060</v>
          </cell>
          <cell r="B111" t="str">
            <v>050-0009-467</v>
          </cell>
          <cell r="C111" t="str">
            <v>CONTACT AFTER STAMPING</v>
          </cell>
          <cell r="D111" t="str">
            <v>ANTENNA SPRING FOR 0.7H</v>
          </cell>
          <cell r="E111" t="str">
            <v>VCYS</v>
          </cell>
          <cell r="F111" t="str">
            <v>结案</v>
          </cell>
          <cell r="G111">
            <v>4000</v>
          </cell>
          <cell r="H111">
            <v>2918.5</v>
          </cell>
        </row>
        <row r="112">
          <cell r="A112" t="str">
            <v>ZVS-19010061</v>
          </cell>
          <cell r="B112" t="str">
            <v>025-C130000641-356</v>
          </cell>
          <cell r="C112" t="str">
            <v>右边 Hook</v>
          </cell>
          <cell r="D112" t="str">
            <v>RIGHT_HOOK，NO PLATING,SUS301-H,P=2.50,1*2,RoHS</v>
          </cell>
          <cell r="E112" t="str">
            <v>VCYS</v>
          </cell>
          <cell r="F112" t="str">
            <v>结案</v>
          </cell>
          <cell r="G112">
            <v>500000</v>
          </cell>
          <cell r="H112">
            <v>469000</v>
          </cell>
        </row>
        <row r="113">
          <cell r="A113" t="str">
            <v>ZVS-19010062</v>
          </cell>
          <cell r="B113" t="str">
            <v>025-C130000642-356</v>
          </cell>
          <cell r="C113" t="str">
            <v>左边 Hook</v>
          </cell>
          <cell r="D113" t="str">
            <v>LEFT_HOOK，NO PLATING,SUS301-H,P=2.50,1*2,RoHS</v>
          </cell>
          <cell r="E113" t="str">
            <v>VCYS</v>
          </cell>
          <cell r="F113" t="str">
            <v>结案</v>
          </cell>
          <cell r="G113">
            <v>500000</v>
          </cell>
          <cell r="H113">
            <v>469000</v>
          </cell>
        </row>
        <row r="114">
          <cell r="A114" t="str">
            <v>NVK-19020001</v>
          </cell>
          <cell r="B114" t="str">
            <v>025-U179500621-342</v>
          </cell>
          <cell r="C114" t="str">
            <v>素材铁壳</v>
          </cell>
          <cell r="D114" t="str">
            <v>NO PLATING,SUS301-1/2H,P=10.0,1*2,SHELL,RoHS</v>
          </cell>
          <cell r="E114" t="str">
            <v>VCYS</v>
          </cell>
          <cell r="F114" t="str">
            <v>入库</v>
          </cell>
          <cell r="G114">
            <v>20000</v>
          </cell>
          <cell r="H114">
            <v>20000</v>
          </cell>
        </row>
        <row r="115">
          <cell r="A115" t="str">
            <v>NVK-19020003</v>
          </cell>
          <cell r="B115" t="str">
            <v>050-S110000641-522</v>
          </cell>
          <cell r="C115" t="str">
            <v>素材端子</v>
          </cell>
          <cell r="D115" t="str">
            <v>NO PLATING CONTACT</v>
          </cell>
          <cell r="E115" t="str">
            <v>VCYS</v>
          </cell>
          <cell r="F115" t="str">
            <v>入库</v>
          </cell>
          <cell r="G115">
            <v>50</v>
          </cell>
          <cell r="H115">
            <v>50</v>
          </cell>
        </row>
        <row r="116">
          <cell r="A116" t="str">
            <v>ZVS-19020029</v>
          </cell>
          <cell r="B116" t="str">
            <v>025-C130000641-363</v>
          </cell>
          <cell r="C116" t="str">
            <v>转轴</v>
          </cell>
          <cell r="D116" t="str">
            <v>NO PLATING,SUS301-H,P=5.0mm,1*1，RoHS</v>
          </cell>
          <cell r="E116" t="str">
            <v>VCYS</v>
          </cell>
          <cell r="F116" t="str">
            <v>结案</v>
          </cell>
          <cell r="G116">
            <v>500000</v>
          </cell>
          <cell r="H116">
            <v>482000</v>
          </cell>
        </row>
        <row r="117">
          <cell r="A117" t="str">
            <v>ZVS-19020030</v>
          </cell>
          <cell r="B117" t="str">
            <v>025-C130000631-362</v>
          </cell>
          <cell r="C117" t="str">
            <v>拉杆</v>
          </cell>
          <cell r="D117" t="str">
            <v>NO PLATING,SUS301-3/4H,P=5.0mm,1*1,RoHS</v>
          </cell>
          <cell r="E117" t="str">
            <v>VCYS</v>
          </cell>
          <cell r="F117" t="str">
            <v>结案</v>
          </cell>
          <cell r="G117">
            <v>500000</v>
          </cell>
          <cell r="H117">
            <v>474000</v>
          </cell>
        </row>
        <row r="118">
          <cell r="A118" t="str">
            <v>ZVS-19020031</v>
          </cell>
          <cell r="B118" t="str">
            <v>050-2009-476</v>
          </cell>
          <cell r="C118" t="str">
            <v>CONTACT AFTER STAMPING</v>
          </cell>
          <cell r="D118" t="str">
            <v>CONTACT 1 FOR DIA 3.5MM AUDIO JACK  SUBSIDE TYPE</v>
          </cell>
          <cell r="E118" t="str">
            <v>VCYS</v>
          </cell>
          <cell r="F118" t="str">
            <v>结案</v>
          </cell>
          <cell r="G118">
            <v>120</v>
          </cell>
          <cell r="H118">
            <v>115</v>
          </cell>
        </row>
        <row r="119">
          <cell r="A119" t="str">
            <v>ZVS-19020032</v>
          </cell>
          <cell r="B119" t="str">
            <v>025-U069500621-364</v>
          </cell>
          <cell r="C119" t="str">
            <v>素材铁壳</v>
          </cell>
          <cell r="D119" t="str">
            <v>NO PLATING,SUS301-1/2H,P=10.0,1*1,SHELL,RoHS</v>
          </cell>
          <cell r="E119" t="str">
            <v>VCYS</v>
          </cell>
          <cell r="F119" t="str">
            <v>入库</v>
          </cell>
          <cell r="G119">
            <v>450000</v>
          </cell>
          <cell r="H119">
            <v>373600</v>
          </cell>
        </row>
        <row r="120">
          <cell r="A120" t="str">
            <v>ZVS-19020033</v>
          </cell>
          <cell r="B120" t="str">
            <v>025-0009-251</v>
          </cell>
          <cell r="C120" t="str">
            <v>SHELL AFTER STAMPING</v>
          </cell>
          <cell r="D120" t="str">
            <v>5 PIN MICRO USB TOP MOUNT</v>
          </cell>
          <cell r="E120" t="str">
            <v>VCYS</v>
          </cell>
          <cell r="F120" t="str">
            <v>结案</v>
          </cell>
          <cell r="G120">
            <v>500000</v>
          </cell>
          <cell r="H120">
            <v>471600</v>
          </cell>
        </row>
        <row r="121">
          <cell r="A121" t="str">
            <v>ZVS-19020034</v>
          </cell>
          <cell r="B121" t="str">
            <v>050-0009-361</v>
          </cell>
          <cell r="C121" t="str">
            <v>CONTACT AFTER STAMPING</v>
          </cell>
          <cell r="D121" t="str">
            <v>5 PIN MICRO USB TOP MOUNT</v>
          </cell>
          <cell r="E121" t="str">
            <v>VCYS</v>
          </cell>
          <cell r="F121" t="str">
            <v>结案</v>
          </cell>
          <cell r="G121">
            <v>320</v>
          </cell>
          <cell r="H121">
            <v>313</v>
          </cell>
        </row>
        <row r="122">
          <cell r="A122" t="str">
            <v>ZVS-19020035</v>
          </cell>
          <cell r="B122" t="str">
            <v>025-0009-319</v>
          </cell>
          <cell r="C122" t="str">
            <v>SHELL AFTER STAMPING</v>
          </cell>
          <cell r="D122" t="str">
            <v>MICRO USB 5 PIN TOP MOUNT TYPE</v>
          </cell>
          <cell r="E122" t="str">
            <v>VCYS</v>
          </cell>
          <cell r="F122" t="str">
            <v>结案</v>
          </cell>
          <cell r="G122">
            <v>350000</v>
          </cell>
          <cell r="H122">
            <v>297500</v>
          </cell>
        </row>
        <row r="123">
          <cell r="A123" t="str">
            <v>ZVS-19020038</v>
          </cell>
          <cell r="B123" t="str">
            <v>050-0009-481</v>
          </cell>
          <cell r="C123" t="str">
            <v>UNPLATED CONTACT</v>
          </cell>
          <cell r="D123" t="str">
            <v>CONTACT ;1.3H PUSH_PULL SIMBLOCK WITH COVER AND STOP</v>
          </cell>
          <cell r="E123" t="str">
            <v>VCYS</v>
          </cell>
          <cell r="F123" t="str">
            <v>结案</v>
          </cell>
          <cell r="G123">
            <v>170</v>
          </cell>
          <cell r="H123">
            <v>169.7</v>
          </cell>
        </row>
        <row r="124">
          <cell r="A124" t="str">
            <v>ZVS-19020039</v>
          </cell>
          <cell r="B124" t="str">
            <v>025-0009-320</v>
          </cell>
          <cell r="C124" t="str">
            <v>UNPLATED SHELL</v>
          </cell>
          <cell r="D124" t="str">
            <v>1.3H PUSH_PULL SIMBLOCK WITH COVER AND STOP</v>
          </cell>
          <cell r="E124" t="str">
            <v>VCYS</v>
          </cell>
          <cell r="F124" t="str">
            <v>结案</v>
          </cell>
          <cell r="G124">
            <v>700000</v>
          </cell>
          <cell r="H124">
            <v>676500</v>
          </cell>
        </row>
        <row r="125">
          <cell r="A125" t="str">
            <v>ZVS-19020040</v>
          </cell>
          <cell r="B125" t="str">
            <v>050-0009-482</v>
          </cell>
          <cell r="C125" t="str">
            <v>UNPLATED CONTACT</v>
          </cell>
          <cell r="D125" t="str">
            <v>CONTACT; 1.3H PUSH_PULL SIMBLOCK WIWH COVER AND STOP</v>
          </cell>
          <cell r="E125" t="str">
            <v>VCYS</v>
          </cell>
          <cell r="F125" t="str">
            <v>结案</v>
          </cell>
          <cell r="G125">
            <v>70</v>
          </cell>
          <cell r="H125">
            <v>68</v>
          </cell>
        </row>
        <row r="126">
          <cell r="A126" t="str">
            <v>ZVS-19020041</v>
          </cell>
          <cell r="B126" t="str">
            <v>050-0009-481</v>
          </cell>
          <cell r="C126" t="str">
            <v>UNPLATED CONTACT</v>
          </cell>
          <cell r="D126" t="str">
            <v>CONTACT ;1.3H PUSH_PULL SIMBLOCK WITH COVER AND STOP</v>
          </cell>
          <cell r="E126" t="str">
            <v>VCYS</v>
          </cell>
          <cell r="F126" t="str">
            <v>结案</v>
          </cell>
          <cell r="G126">
            <v>70</v>
          </cell>
          <cell r="H126">
            <v>70</v>
          </cell>
        </row>
        <row r="127">
          <cell r="A127" t="str">
            <v>ZVS-19020042</v>
          </cell>
          <cell r="B127" t="str">
            <v>050-J220000121-532</v>
          </cell>
          <cell r="C127" t="str">
            <v>素材端子6</v>
          </cell>
          <cell r="D127" t="str">
            <v>NO PLATING,SUS301-1/2H,P=9,1*1,RoHS</v>
          </cell>
          <cell r="E127" t="str">
            <v>VCYS</v>
          </cell>
          <cell r="F127" t="str">
            <v>结案</v>
          </cell>
          <cell r="G127">
            <v>300</v>
          </cell>
          <cell r="H127">
            <v>290</v>
          </cell>
        </row>
        <row r="128">
          <cell r="A128" t="str">
            <v>ZVS-19020043</v>
          </cell>
          <cell r="B128" t="str">
            <v>025-1009-285</v>
          </cell>
          <cell r="C128" t="str">
            <v>SOLDER PAD</v>
          </cell>
          <cell r="D128" t="str">
            <v>FOR 4PIN BATTERY</v>
          </cell>
          <cell r="E128" t="str">
            <v>VCYS</v>
          </cell>
          <cell r="F128" t="str">
            <v>结案</v>
          </cell>
          <cell r="G128">
            <v>300000</v>
          </cell>
          <cell r="H128">
            <v>300000</v>
          </cell>
        </row>
        <row r="129">
          <cell r="A129" t="str">
            <v>ZVS-19020044</v>
          </cell>
          <cell r="B129" t="str">
            <v>025-2009-285</v>
          </cell>
          <cell r="C129" t="str">
            <v>SOLDER PAD</v>
          </cell>
          <cell r="D129" t="str">
            <v>FOR 4PIN BATTERY</v>
          </cell>
          <cell r="E129" t="str">
            <v>VCYS</v>
          </cell>
          <cell r="F129" t="str">
            <v>结案</v>
          </cell>
          <cell r="G129">
            <v>300000</v>
          </cell>
          <cell r="H129">
            <v>300000</v>
          </cell>
        </row>
        <row r="130">
          <cell r="A130" t="str">
            <v>ZVS-19020045</v>
          </cell>
          <cell r="B130" t="str">
            <v>050-0009-361</v>
          </cell>
          <cell r="C130" t="str">
            <v>CONTACT AFTER STAMPING</v>
          </cell>
          <cell r="D130" t="str">
            <v>5 PIN MICRO USB TOP MOUNT</v>
          </cell>
          <cell r="E130" t="str">
            <v>VCYS</v>
          </cell>
          <cell r="F130" t="str">
            <v>结案</v>
          </cell>
          <cell r="G130">
            <v>8</v>
          </cell>
          <cell r="H130">
            <v>8</v>
          </cell>
        </row>
        <row r="131">
          <cell r="A131" t="str">
            <v>ZVS-19020046</v>
          </cell>
          <cell r="B131" t="str">
            <v>050-S190000641-0550</v>
          </cell>
          <cell r="C131" t="str">
            <v>素材端子</v>
          </cell>
          <cell r="D131" t="str">
            <v>NO PLATING CONTACT</v>
          </cell>
          <cell r="E131" t="str">
            <v>VCYS</v>
          </cell>
          <cell r="F131" t="str">
            <v>结案</v>
          </cell>
          <cell r="G131">
            <v>4000</v>
          </cell>
          <cell r="H131">
            <v>4000</v>
          </cell>
        </row>
        <row r="132">
          <cell r="A132" t="str">
            <v>ZVS-19020047</v>
          </cell>
          <cell r="B132" t="str">
            <v>050-C130000141-508</v>
          </cell>
          <cell r="C132" t="str">
            <v>素材端子</v>
          </cell>
          <cell r="D132" t="str">
            <v>NO PLATING,C5210R-H,P=4.0mm,1*1，RoHS</v>
          </cell>
          <cell r="E132" t="str">
            <v>VCYS</v>
          </cell>
          <cell r="F132" t="str">
            <v>结案</v>
          </cell>
          <cell r="G132">
            <v>1000</v>
          </cell>
          <cell r="H132">
            <v>995</v>
          </cell>
        </row>
        <row r="133">
          <cell r="A133" t="str">
            <v>ZVS-19020048</v>
          </cell>
          <cell r="B133" t="str">
            <v>025-0009-314</v>
          </cell>
          <cell r="C133" t="str">
            <v>UNPLATED SHELL</v>
          </cell>
          <cell r="D133" t="str">
            <v>1.4H PUSH_PULL SIMBLOCK WITH COVER AND STOP</v>
          </cell>
          <cell r="E133" t="str">
            <v>VCYS</v>
          </cell>
          <cell r="F133" t="str">
            <v>结案</v>
          </cell>
          <cell r="G133">
            <v>640000</v>
          </cell>
          <cell r="H133">
            <v>373400</v>
          </cell>
        </row>
        <row r="134">
          <cell r="A134" t="str">
            <v>ZVS-19020049</v>
          </cell>
          <cell r="B134" t="str">
            <v>050-S110000641-522</v>
          </cell>
          <cell r="C134" t="str">
            <v>素材端子</v>
          </cell>
          <cell r="D134" t="str">
            <v>NO PLATING CONTACT</v>
          </cell>
          <cell r="E134" t="str">
            <v>VCYS</v>
          </cell>
          <cell r="F134" t="str">
            <v>结案</v>
          </cell>
          <cell r="G134">
            <v>50</v>
          </cell>
          <cell r="H134">
            <v>0</v>
          </cell>
        </row>
        <row r="135">
          <cell r="A135" t="str">
            <v>ZVS-19020050</v>
          </cell>
          <cell r="B135" t="str">
            <v>050-J310000141-536</v>
          </cell>
          <cell r="C135" t="str">
            <v>素材端子1</v>
          </cell>
          <cell r="D135" t="str">
            <v>NO PLATING,C5210R-H,P=8,1*1,RoHS</v>
          </cell>
          <cell r="E135" t="str">
            <v>VCYS</v>
          </cell>
          <cell r="F135" t="str">
            <v>结案</v>
          </cell>
          <cell r="G135">
            <v>330</v>
          </cell>
          <cell r="H135">
            <v>330</v>
          </cell>
        </row>
        <row r="136">
          <cell r="A136" t="str">
            <v>ZVS-19020051</v>
          </cell>
          <cell r="B136" t="str">
            <v>050-J310000141-537</v>
          </cell>
          <cell r="C136" t="str">
            <v>素材端子2</v>
          </cell>
          <cell r="D136" t="str">
            <v>NO PLATING,C5210R-H,P=4,1*1,RoHS</v>
          </cell>
          <cell r="E136" t="str">
            <v>VCYS</v>
          </cell>
          <cell r="F136" t="str">
            <v>结案</v>
          </cell>
          <cell r="G136">
            <v>210</v>
          </cell>
          <cell r="H136">
            <v>210</v>
          </cell>
        </row>
        <row r="137">
          <cell r="A137" t="str">
            <v>ZVS-19020052</v>
          </cell>
          <cell r="B137" t="str">
            <v>050-J310000142-537</v>
          </cell>
          <cell r="C137" t="str">
            <v>素材端子3</v>
          </cell>
          <cell r="D137" t="str">
            <v>NO PLATING,C5210R-H,P=4,1*1,RoHS</v>
          </cell>
          <cell r="E137" t="str">
            <v>VCYS</v>
          </cell>
          <cell r="F137" t="str">
            <v>结案</v>
          </cell>
          <cell r="G137">
            <v>200</v>
          </cell>
          <cell r="H137">
            <v>194</v>
          </cell>
        </row>
        <row r="138">
          <cell r="A138" t="str">
            <v>ZVS-19020053</v>
          </cell>
          <cell r="B138" t="str">
            <v>050-J310000621-538</v>
          </cell>
          <cell r="C138" t="str">
            <v>素材端子4</v>
          </cell>
          <cell r="D138" t="str">
            <v>NO PLATING,SUS301-1/2H,P=4.50,1*2,RoHS</v>
          </cell>
          <cell r="E138" t="str">
            <v>VCYS</v>
          </cell>
          <cell r="F138" t="str">
            <v>结案</v>
          </cell>
          <cell r="G138">
            <v>390</v>
          </cell>
          <cell r="H138">
            <v>374</v>
          </cell>
        </row>
        <row r="139">
          <cell r="A139" t="str">
            <v>ZVS-19020054</v>
          </cell>
          <cell r="B139" t="str">
            <v>050-J310000622-538</v>
          </cell>
          <cell r="C139" t="str">
            <v>素材端子5</v>
          </cell>
          <cell r="D139" t="str">
            <v>NO PLATING,SUS301-1/2H,P=4.50,1*2,RoHS</v>
          </cell>
          <cell r="E139" t="str">
            <v>VCYS</v>
          </cell>
          <cell r="F139" t="str">
            <v>结案</v>
          </cell>
          <cell r="G139">
            <v>355</v>
          </cell>
          <cell r="H139">
            <v>347</v>
          </cell>
        </row>
        <row r="140">
          <cell r="A140" t="str">
            <v>ZVS-19020055</v>
          </cell>
          <cell r="B140" t="str">
            <v>050-0009-499</v>
          </cell>
          <cell r="C140" t="str">
            <v>素材端子</v>
          </cell>
          <cell r="D140" t="str">
            <v>NO PLATING,C2680R-H,P=9.00,1*2,RoHS</v>
          </cell>
          <cell r="E140" t="str">
            <v>VCYS</v>
          </cell>
          <cell r="F140" t="str">
            <v>结案</v>
          </cell>
          <cell r="G140">
            <v>1000</v>
          </cell>
          <cell r="H140">
            <v>0</v>
          </cell>
        </row>
        <row r="141">
          <cell r="A141" t="str">
            <v>ZVS-19020056</v>
          </cell>
          <cell r="B141" t="str">
            <v>050-0009-457</v>
          </cell>
          <cell r="C141" t="str">
            <v>UNPLATED CONTACT</v>
          </cell>
          <cell r="D141" t="str">
            <v>CONTACT; 1.5H PUSH_PULL SIMBLOCK WIWH COVER AND STOP</v>
          </cell>
          <cell r="E141" t="str">
            <v>VCXS</v>
          </cell>
          <cell r="F141" t="str">
            <v>结案</v>
          </cell>
          <cell r="G141">
            <v>22</v>
          </cell>
          <cell r="H141">
            <v>0</v>
          </cell>
        </row>
        <row r="142">
          <cell r="A142" t="str">
            <v>ZVS-19020057</v>
          </cell>
          <cell r="B142" t="str">
            <v>050-3009-478</v>
          </cell>
          <cell r="C142" t="str">
            <v>CONTACT AFTER STAMPING</v>
          </cell>
          <cell r="D142" t="str">
            <v>CONTACT 2 FOR DIA 3.5MM AUDIO JACK  SUBSIDE TYPE</v>
          </cell>
          <cell r="E142" t="str">
            <v>VCYS</v>
          </cell>
          <cell r="F142" t="str">
            <v>结案</v>
          </cell>
          <cell r="G142">
            <v>45</v>
          </cell>
          <cell r="H142">
            <v>0</v>
          </cell>
        </row>
        <row r="143">
          <cell r="A143" t="str">
            <v>ZVS-19020058</v>
          </cell>
          <cell r="B143" t="str">
            <v>050-5009-477</v>
          </cell>
          <cell r="C143" t="str">
            <v>CONTACT AFTER STAMPING</v>
          </cell>
          <cell r="D143" t="str">
            <v>CONTACT 5 FOR DIA 3.5MM AUDIO JACK  SUBSIDE TYPE</v>
          </cell>
          <cell r="E143" t="str">
            <v>VCXS</v>
          </cell>
          <cell r="F143" t="str">
            <v>结案</v>
          </cell>
          <cell r="G143">
            <v>15</v>
          </cell>
          <cell r="H143">
            <v>0</v>
          </cell>
        </row>
        <row r="144">
          <cell r="A144" t="str">
            <v>ZVS-19020059</v>
          </cell>
          <cell r="B144" t="str">
            <v>050-J220000121-532</v>
          </cell>
          <cell r="C144" t="str">
            <v>素材端子6</v>
          </cell>
          <cell r="D144" t="str">
            <v>NO PLATING,SUS301-1/2H,P=9,1*1,RoHS</v>
          </cell>
          <cell r="E144" t="str">
            <v>VCYS</v>
          </cell>
          <cell r="F144" t="str">
            <v>结案</v>
          </cell>
          <cell r="G144">
            <v>300</v>
          </cell>
          <cell r="H144">
            <v>278.5</v>
          </cell>
        </row>
        <row r="145">
          <cell r="A145" t="str">
            <v>ZVS-19020003</v>
          </cell>
          <cell r="B145" t="str">
            <v>050-C159900121-504</v>
          </cell>
          <cell r="C145" t="str">
            <v>UNPLATED CONTACT</v>
          </cell>
          <cell r="D145" t="str">
            <v>MICRO SIM CARD 8P PUSH-PULL H=1.50MM</v>
          </cell>
          <cell r="E145" t="str">
            <v>VCYS</v>
          </cell>
          <cell r="F145" t="str">
            <v>结案</v>
          </cell>
          <cell r="G145">
            <v>170</v>
          </cell>
          <cell r="H145">
            <v>169</v>
          </cell>
        </row>
        <row r="146">
          <cell r="A146" t="str">
            <v>ZVS-19020004</v>
          </cell>
          <cell r="B146" t="str">
            <v>025-C159900621-347</v>
          </cell>
          <cell r="C146" t="str">
            <v>UNPLATED SHELL</v>
          </cell>
          <cell r="D146" t="str">
            <v>MICRO SIM CARD 8P PUSH PULL H=1.50MM</v>
          </cell>
          <cell r="E146" t="str">
            <v>VCYS</v>
          </cell>
          <cell r="F146" t="str">
            <v>结案</v>
          </cell>
          <cell r="G146">
            <v>130000</v>
          </cell>
          <cell r="H146">
            <v>129000</v>
          </cell>
        </row>
        <row r="147">
          <cell r="A147" t="str">
            <v>ZVS-19020005</v>
          </cell>
          <cell r="B147" t="str">
            <v>025-0009-314</v>
          </cell>
          <cell r="C147" t="str">
            <v>UNPLATED SHELL</v>
          </cell>
          <cell r="D147" t="str">
            <v>1.4H PUSH_PULL SIMBLOCK WITH COVER AND STOP</v>
          </cell>
          <cell r="E147" t="str">
            <v>VCYS</v>
          </cell>
          <cell r="F147" t="str">
            <v>结案</v>
          </cell>
          <cell r="G147">
            <v>1300000</v>
          </cell>
          <cell r="H147">
            <v>1200800</v>
          </cell>
        </row>
        <row r="148">
          <cell r="A148" t="str">
            <v>ZVS-19020006</v>
          </cell>
          <cell r="B148" t="str">
            <v>050-C149900121-519</v>
          </cell>
          <cell r="C148" t="str">
            <v>UNPLATED CONTACT</v>
          </cell>
          <cell r="D148" t="str">
            <v>CONTACT ;1.5H PUSH_PULL SIMBLOCK WITH COVER AND STOP</v>
          </cell>
          <cell r="E148" t="str">
            <v>VCYS</v>
          </cell>
          <cell r="F148" t="str">
            <v>结案</v>
          </cell>
          <cell r="G148">
            <v>1000</v>
          </cell>
          <cell r="H148">
            <v>861</v>
          </cell>
        </row>
        <row r="149">
          <cell r="A149" t="str">
            <v>ZVS-19020007</v>
          </cell>
          <cell r="B149" t="str">
            <v>050-0009-482</v>
          </cell>
          <cell r="C149" t="str">
            <v>UNPLATED CONTACT</v>
          </cell>
          <cell r="D149" t="str">
            <v>CONTACT; 1.3H PUSH_PULL SIMBLOCK WIWH COVER AND STOP</v>
          </cell>
          <cell r="E149" t="str">
            <v>VCYS</v>
          </cell>
          <cell r="F149" t="str">
            <v>结案</v>
          </cell>
          <cell r="G149">
            <v>600</v>
          </cell>
          <cell r="H149">
            <v>598.5</v>
          </cell>
        </row>
        <row r="150">
          <cell r="A150" t="str">
            <v>ZVS-19020008</v>
          </cell>
          <cell r="B150" t="str">
            <v>050-S170000641-534</v>
          </cell>
          <cell r="C150" t="str">
            <v>素材端子</v>
          </cell>
          <cell r="D150" t="str">
            <v>NO PLATING CONTACT</v>
          </cell>
          <cell r="E150" t="str">
            <v>VCYS</v>
          </cell>
          <cell r="F150" t="str">
            <v>结案</v>
          </cell>
          <cell r="G150">
            <v>1000</v>
          </cell>
          <cell r="H150">
            <v>1000</v>
          </cell>
        </row>
        <row r="151">
          <cell r="A151" t="str">
            <v>ZVS-19020009</v>
          </cell>
          <cell r="B151" t="str">
            <v>050-2009-476</v>
          </cell>
          <cell r="C151" t="str">
            <v>CONTACT AFTER STAMPING</v>
          </cell>
          <cell r="D151" t="str">
            <v>CONTACT 1 FOR DIA 3.5MM AUDIO JACK  SUBSIDE TYPE</v>
          </cell>
          <cell r="E151" t="str">
            <v>VCYS</v>
          </cell>
          <cell r="F151" t="str">
            <v>结案</v>
          </cell>
          <cell r="G151">
            <v>730</v>
          </cell>
          <cell r="H151">
            <v>680</v>
          </cell>
        </row>
        <row r="152">
          <cell r="A152" t="str">
            <v>ZVS-19020010</v>
          </cell>
          <cell r="B152" t="str">
            <v>050-S230000642-535</v>
          </cell>
          <cell r="C152" t="str">
            <v>素材端子</v>
          </cell>
          <cell r="D152" t="str">
            <v>NO PLATING CONTACT</v>
          </cell>
          <cell r="E152" t="str">
            <v>VCYS</v>
          </cell>
          <cell r="F152" t="str">
            <v>结案</v>
          </cell>
          <cell r="G152">
            <v>60</v>
          </cell>
          <cell r="H152">
            <v>60</v>
          </cell>
        </row>
        <row r="153">
          <cell r="A153" t="str">
            <v>ZVS-19020011</v>
          </cell>
          <cell r="B153" t="str">
            <v>050-4009-478</v>
          </cell>
          <cell r="C153" t="str">
            <v>CONTACT AFTER STAMPING</v>
          </cell>
          <cell r="D153" t="str">
            <v>CONTACT 3  FOR DIA 3.5MM AUDIO JACK  SUBSIDE TYPE</v>
          </cell>
          <cell r="E153" t="str">
            <v>VCYS</v>
          </cell>
          <cell r="F153" t="str">
            <v>结案</v>
          </cell>
          <cell r="G153">
            <v>550</v>
          </cell>
          <cell r="H153">
            <v>550</v>
          </cell>
        </row>
        <row r="154">
          <cell r="A154" t="str">
            <v>ZVS-19020012</v>
          </cell>
          <cell r="B154" t="str">
            <v>025-C130000641-360</v>
          </cell>
          <cell r="C154" t="str">
            <v>素材铁壳</v>
          </cell>
          <cell r="D154" t="str">
            <v>NO PLATING,SUS301-H,P=24.0mm,1*1，RoHS</v>
          </cell>
          <cell r="E154" t="str">
            <v>VCYS</v>
          </cell>
          <cell r="F154" t="str">
            <v>结案</v>
          </cell>
          <cell r="G154">
            <v>500000</v>
          </cell>
          <cell r="H154">
            <v>499600</v>
          </cell>
        </row>
        <row r="155">
          <cell r="A155" t="str">
            <v>ZVS-19020013</v>
          </cell>
          <cell r="B155" t="str">
            <v>050-3009-478</v>
          </cell>
          <cell r="C155" t="str">
            <v>CONTACT AFTER STAMPING</v>
          </cell>
          <cell r="D155" t="str">
            <v>CONTACT 2 FOR DIA 3.5MM AUDIO JACK  SUBSIDE TYPE</v>
          </cell>
          <cell r="E155" t="str">
            <v>VCYS</v>
          </cell>
          <cell r="F155" t="str">
            <v>结案</v>
          </cell>
          <cell r="G155">
            <v>360</v>
          </cell>
          <cell r="H155">
            <v>360</v>
          </cell>
        </row>
        <row r="156">
          <cell r="A156" t="str">
            <v>ZVS-19020014</v>
          </cell>
          <cell r="B156" t="str">
            <v>050-6009-477</v>
          </cell>
          <cell r="C156" t="str">
            <v>CONTACT AFTER STAMPING</v>
          </cell>
          <cell r="D156" t="str">
            <v>CONTACT 5 FOR DIA 3.5MM AUDIO JACK  SUBSIDE TYPE</v>
          </cell>
          <cell r="E156" t="str">
            <v>VCYS</v>
          </cell>
          <cell r="F156" t="str">
            <v>结案</v>
          </cell>
          <cell r="G156">
            <v>660</v>
          </cell>
          <cell r="H156">
            <v>643.5</v>
          </cell>
        </row>
        <row r="157">
          <cell r="A157" t="str">
            <v>ZVS-19020015</v>
          </cell>
          <cell r="B157" t="str">
            <v>050-5009-477</v>
          </cell>
          <cell r="C157" t="str">
            <v>CONTACT AFTER STAMPING</v>
          </cell>
          <cell r="D157" t="str">
            <v>CONTACT 5 FOR DIA 3.5MM AUDIO JACK  SUBSIDE TYPE</v>
          </cell>
          <cell r="E157" t="str">
            <v>VCYS</v>
          </cell>
          <cell r="F157" t="str">
            <v>结案</v>
          </cell>
          <cell r="G157">
            <v>450</v>
          </cell>
          <cell r="H157">
            <v>435</v>
          </cell>
        </row>
        <row r="158">
          <cell r="A158" t="str">
            <v>ZVS-19020016</v>
          </cell>
          <cell r="B158" t="str">
            <v>050-2009-217</v>
          </cell>
          <cell r="C158" t="str">
            <v>CONTACT AFTER STAMPING</v>
          </cell>
          <cell r="D158" t="str">
            <v>5 PIN MICRO USB SINKING MOUNT</v>
          </cell>
          <cell r="E158" t="str">
            <v>VCYS</v>
          </cell>
          <cell r="F158" t="str">
            <v>结案</v>
          </cell>
          <cell r="G158">
            <v>180</v>
          </cell>
          <cell r="H158">
            <v>180</v>
          </cell>
        </row>
        <row r="159">
          <cell r="A159" t="str">
            <v>ZVS-19020017</v>
          </cell>
          <cell r="B159" t="str">
            <v>025-0009-210</v>
          </cell>
          <cell r="C159" t="str">
            <v>SHELL AFTER STAMPING</v>
          </cell>
          <cell r="D159" t="str">
            <v>5 PIN MICRO USB TOP MOUNT</v>
          </cell>
          <cell r="E159" t="str">
            <v>VCYS</v>
          </cell>
          <cell r="F159" t="str">
            <v>结案</v>
          </cell>
          <cell r="G159">
            <v>100000</v>
          </cell>
          <cell r="H159">
            <v>95000</v>
          </cell>
        </row>
        <row r="160">
          <cell r="A160" t="str">
            <v>ZVS-19020018</v>
          </cell>
          <cell r="B160" t="str">
            <v>050-C159900121-504</v>
          </cell>
          <cell r="C160" t="str">
            <v>UNPLATED CONTACT</v>
          </cell>
          <cell r="D160" t="str">
            <v>MICRO SIM CARD 8P PUSH-PULL H=1.50MM</v>
          </cell>
          <cell r="E160" t="str">
            <v>VCYS</v>
          </cell>
          <cell r="F160" t="str">
            <v>结案</v>
          </cell>
          <cell r="G160">
            <v>2</v>
          </cell>
          <cell r="H160">
            <v>2</v>
          </cell>
        </row>
        <row r="161">
          <cell r="A161" t="str">
            <v>ZVS-19020019</v>
          </cell>
          <cell r="B161" t="str">
            <v>050-0009-499</v>
          </cell>
          <cell r="C161" t="str">
            <v>素材端子</v>
          </cell>
          <cell r="D161" t="str">
            <v>NO PLATING,C2680R-H,P=9.00,1*2,RoHS</v>
          </cell>
          <cell r="E161" t="str">
            <v>VCYS</v>
          </cell>
          <cell r="F161" t="str">
            <v>结案</v>
          </cell>
          <cell r="G161">
            <v>1000</v>
          </cell>
          <cell r="H161">
            <v>999</v>
          </cell>
        </row>
        <row r="162">
          <cell r="A162" t="str">
            <v>ZVS-19020020</v>
          </cell>
          <cell r="B162" t="str">
            <v>025-U099500621-364</v>
          </cell>
          <cell r="C162" t="str">
            <v>素材铁壳</v>
          </cell>
          <cell r="D162" t="str">
            <v>NO PLATING,SUS301-1/2H,P=10.0,1*1,SHELL,RoHS</v>
          </cell>
          <cell r="E162" t="str">
            <v>VCYS</v>
          </cell>
          <cell r="F162" t="str">
            <v>结案</v>
          </cell>
          <cell r="G162">
            <v>300000</v>
          </cell>
          <cell r="H162">
            <v>0</v>
          </cell>
        </row>
        <row r="163">
          <cell r="A163" t="str">
            <v>ZVS-19020021</v>
          </cell>
          <cell r="B163" t="str">
            <v>050-S230000642-535</v>
          </cell>
          <cell r="C163" t="str">
            <v>素材端子</v>
          </cell>
          <cell r="D163" t="str">
            <v>NO PLATING CONTACT</v>
          </cell>
          <cell r="E163" t="str">
            <v>VCYS</v>
          </cell>
          <cell r="F163" t="str">
            <v>结案</v>
          </cell>
          <cell r="G163">
            <v>83</v>
          </cell>
          <cell r="H163">
            <v>83</v>
          </cell>
        </row>
        <row r="164">
          <cell r="A164" t="str">
            <v>ZVS-19020022</v>
          </cell>
          <cell r="B164" t="str">
            <v>050-S170000641-534</v>
          </cell>
          <cell r="C164" t="str">
            <v>素材端子</v>
          </cell>
          <cell r="D164" t="str">
            <v>NO PLATING CONTACT</v>
          </cell>
          <cell r="E164" t="str">
            <v>VCYS</v>
          </cell>
          <cell r="F164" t="str">
            <v>结案</v>
          </cell>
          <cell r="G164">
            <v>3000</v>
          </cell>
          <cell r="H164">
            <v>2982.9</v>
          </cell>
        </row>
        <row r="165">
          <cell r="A165" t="str">
            <v>ZVS-19020023</v>
          </cell>
          <cell r="B165" t="str">
            <v>025-0009-210</v>
          </cell>
          <cell r="C165" t="str">
            <v>SHELL AFTER STAMPING</v>
          </cell>
          <cell r="D165" t="str">
            <v>5 PIN MICRO USB TOP MOUNT</v>
          </cell>
          <cell r="E165" t="str">
            <v>VCYS</v>
          </cell>
          <cell r="F165" t="str">
            <v>结案</v>
          </cell>
          <cell r="G165">
            <v>30000</v>
          </cell>
          <cell r="H165">
            <v>5000</v>
          </cell>
        </row>
        <row r="166">
          <cell r="A166" t="str">
            <v>ZVS-19020024</v>
          </cell>
          <cell r="B166" t="str">
            <v>050-C039900131-506</v>
          </cell>
          <cell r="C166" t="str">
            <v>素材端子</v>
          </cell>
          <cell r="D166" t="str">
            <v>NO PLATING,C5240HQ-SH,P=10.50mm,1*1,RoHS</v>
          </cell>
          <cell r="E166" t="str">
            <v>VCYS</v>
          </cell>
          <cell r="F166" t="str">
            <v>结案</v>
          </cell>
          <cell r="G166">
            <v>1000</v>
          </cell>
          <cell r="H166">
            <v>988.6</v>
          </cell>
        </row>
        <row r="167">
          <cell r="A167" t="str">
            <v>ZVS-19020025</v>
          </cell>
          <cell r="B167" t="str">
            <v>050-0009-467</v>
          </cell>
          <cell r="C167" t="str">
            <v>CONTACT AFTER STAMPING</v>
          </cell>
          <cell r="D167" t="str">
            <v>ANTENNA SPRING FOR 0.7H</v>
          </cell>
          <cell r="E167" t="str">
            <v>VCYS</v>
          </cell>
          <cell r="F167" t="str">
            <v>结案</v>
          </cell>
          <cell r="G167">
            <v>2000</v>
          </cell>
          <cell r="H167">
            <v>1790</v>
          </cell>
        </row>
        <row r="168">
          <cell r="A168" t="str">
            <v>ZVS-19020026</v>
          </cell>
          <cell r="B168" t="str">
            <v>050-0009-481</v>
          </cell>
          <cell r="C168" t="str">
            <v>UNPLATED CONTACT</v>
          </cell>
          <cell r="D168" t="str">
            <v>CONTACT ;1.3H PUSH_PULL SIMBLOCK WITH COVER AND STOP</v>
          </cell>
          <cell r="E168" t="str">
            <v>VCYS</v>
          </cell>
          <cell r="F168" t="str">
            <v>结案</v>
          </cell>
          <cell r="G168">
            <v>480</v>
          </cell>
          <cell r="H168">
            <v>456.8</v>
          </cell>
        </row>
        <row r="169">
          <cell r="A169" t="str">
            <v>ZVS-19020027</v>
          </cell>
          <cell r="B169" t="str">
            <v>025-2009-285</v>
          </cell>
          <cell r="C169" t="str">
            <v>SOLDER PAD</v>
          </cell>
          <cell r="D169" t="str">
            <v>FOR 4PIN BATTERY</v>
          </cell>
          <cell r="E169" t="str">
            <v>VCYS</v>
          </cell>
          <cell r="F169" t="str">
            <v>结案</v>
          </cell>
          <cell r="G169">
            <v>70000</v>
          </cell>
          <cell r="H169">
            <v>0</v>
          </cell>
        </row>
        <row r="170">
          <cell r="A170" t="str">
            <v>ZVS-19020001</v>
          </cell>
          <cell r="B170" t="str">
            <v>050-0009-456</v>
          </cell>
          <cell r="C170" t="str">
            <v>UNPLATED CONTACT</v>
          </cell>
          <cell r="D170" t="str">
            <v>CONTACT ;1.5H PUSH_PULL SIMBLOCK WITH COVER AND STOP</v>
          </cell>
          <cell r="E170" t="str">
            <v>VCYS</v>
          </cell>
          <cell r="F170" t="str">
            <v>结案</v>
          </cell>
          <cell r="G170">
            <v>100</v>
          </cell>
          <cell r="H170">
            <v>98.5</v>
          </cell>
        </row>
        <row r="171">
          <cell r="A171" t="str">
            <v>ZVS-19020002</v>
          </cell>
          <cell r="B171" t="str">
            <v>050-0009-457</v>
          </cell>
          <cell r="C171" t="str">
            <v>UNPLATED CONTACT</v>
          </cell>
          <cell r="D171" t="str">
            <v>CONTACT; 1.5H PUSH_PULL SIMBLOCK WIWH COVER AND STOP</v>
          </cell>
          <cell r="E171" t="str">
            <v>VCYS</v>
          </cell>
          <cell r="F171" t="str">
            <v>结案</v>
          </cell>
          <cell r="G171">
            <v>100</v>
          </cell>
          <cell r="H171">
            <v>98.5</v>
          </cell>
        </row>
        <row r="172">
          <cell r="A172" t="str">
            <v>ZVS-19020028</v>
          </cell>
          <cell r="B172" t="str">
            <v>050-C039900131-506</v>
          </cell>
          <cell r="C172" t="str">
            <v>素材端子</v>
          </cell>
          <cell r="D172" t="str">
            <v>NO PLATING,C5240HQ-SH,P=10.50mm,1*1,RoHS</v>
          </cell>
          <cell r="E172" t="str">
            <v>VCYS</v>
          </cell>
          <cell r="F172" t="str">
            <v>结案</v>
          </cell>
          <cell r="G172">
            <v>2000</v>
          </cell>
          <cell r="H172">
            <v>1973</v>
          </cell>
        </row>
        <row r="173">
          <cell r="A173" t="str">
            <v>ZVS-19020060</v>
          </cell>
          <cell r="B173" t="str">
            <v>025-0009-200</v>
          </cell>
          <cell r="C173" t="str">
            <v>SHELL AFTER STAMPING</v>
          </cell>
          <cell r="D173" t="str">
            <v>2.5H T-FLASH CARD WITH DETECT PIN CONN.</v>
          </cell>
          <cell r="E173" t="str">
            <v>VCYS</v>
          </cell>
          <cell r="F173" t="str">
            <v>结案</v>
          </cell>
          <cell r="G173">
            <v>30000</v>
          </cell>
          <cell r="H173">
            <v>0</v>
          </cell>
        </row>
        <row r="174">
          <cell r="A174" t="str">
            <v>ZVS-19020061</v>
          </cell>
          <cell r="B174" t="str">
            <v>050-C130000141-508</v>
          </cell>
          <cell r="C174" t="str">
            <v>素材端子</v>
          </cell>
          <cell r="D174" t="str">
            <v>NO PLATING,C5210R-H,P=4.0mm,1*1，RoHS</v>
          </cell>
          <cell r="E174" t="str">
            <v>VCYS</v>
          </cell>
          <cell r="F174" t="str">
            <v>结案</v>
          </cell>
          <cell r="G174">
            <v>170</v>
          </cell>
          <cell r="H174">
            <v>163</v>
          </cell>
        </row>
        <row r="175">
          <cell r="A175" t="str">
            <v>ZVY-19020003</v>
          </cell>
          <cell r="B175" t="str">
            <v>050-J180000634-531</v>
          </cell>
          <cell r="C175" t="str">
            <v>素材端子5</v>
          </cell>
          <cell r="D175" t="str">
            <v>NO PLATING,SUS301-3/4H,P=5.50,1*2,RoHS</v>
          </cell>
          <cell r="E175" t="str">
            <v>VCYS</v>
          </cell>
          <cell r="F175" t="str">
            <v>入库</v>
          </cell>
          <cell r="G175">
            <v>830</v>
          </cell>
          <cell r="H175">
            <v>658.5</v>
          </cell>
        </row>
        <row r="176">
          <cell r="A176" t="str">
            <v>ZVY-19020004</v>
          </cell>
          <cell r="B176" t="str">
            <v>050-J180000633-531</v>
          </cell>
          <cell r="C176" t="str">
            <v>素材端子4</v>
          </cell>
          <cell r="D176" t="str">
            <v>NO PLATING,SUS301-3/4H,P=5.50,1*2,RoHS</v>
          </cell>
          <cell r="E176" t="str">
            <v>VCYS</v>
          </cell>
          <cell r="F176" t="str">
            <v>入库</v>
          </cell>
          <cell r="G176">
            <v>830</v>
          </cell>
          <cell r="H176">
            <v>645.5</v>
          </cell>
        </row>
        <row r="177">
          <cell r="A177" t="str">
            <v>ZVY-19020008</v>
          </cell>
          <cell r="B177" t="str">
            <v>025-J180000622-0381</v>
          </cell>
          <cell r="C177" t="str">
            <v>素材SHELL</v>
          </cell>
          <cell r="D177" t="str">
            <v>NO PLATING,SUS301-1/2H,P=15,1*1,RoHS</v>
          </cell>
          <cell r="E177" t="str">
            <v>VCYS</v>
          </cell>
          <cell r="F177" t="str">
            <v>结案</v>
          </cell>
          <cell r="G177">
            <v>900000</v>
          </cell>
          <cell r="H177">
            <v>0</v>
          </cell>
        </row>
        <row r="178">
          <cell r="A178" t="str">
            <v>ZVY-19020009</v>
          </cell>
          <cell r="B178" t="str">
            <v>025-U139500622-373</v>
          </cell>
          <cell r="C178" t="str">
            <v>素材外铁壳</v>
          </cell>
          <cell r="D178" t="str">
            <v>NO PLATING,SUS301-1/2H,P=8.0,1*1,SHELL,RoHS</v>
          </cell>
          <cell r="E178" t="str">
            <v>VCYS</v>
          </cell>
          <cell r="F178" t="str">
            <v>结案</v>
          </cell>
          <cell r="G178">
            <v>500000</v>
          </cell>
          <cell r="H178">
            <v>493000</v>
          </cell>
        </row>
        <row r="179">
          <cell r="A179" t="str">
            <v>ZVY-19020010</v>
          </cell>
          <cell r="B179" t="str">
            <v>025-U139500621-373</v>
          </cell>
          <cell r="C179" t="str">
            <v>素材主铁壳</v>
          </cell>
          <cell r="D179" t="str">
            <v>NO PLATING,SUS301-1/2H,P=8.0,1*1,SHELL,RoHS</v>
          </cell>
          <cell r="E179" t="str">
            <v>VCYS</v>
          </cell>
          <cell r="F179" t="str">
            <v>结案</v>
          </cell>
          <cell r="G179">
            <v>360000</v>
          </cell>
          <cell r="H179">
            <v>356000</v>
          </cell>
        </row>
        <row r="180">
          <cell r="A180" t="str">
            <v>ZVY-19020011</v>
          </cell>
          <cell r="B180" t="str">
            <v>050-P153000511-0553</v>
          </cell>
          <cell r="C180" t="str">
            <v>素材端子</v>
          </cell>
          <cell r="D180" t="str">
            <v>NO PLATING,NKT322-ESH,P=3,1*1,RoHS</v>
          </cell>
          <cell r="E180" t="str">
            <v>VCYS</v>
          </cell>
          <cell r="F180" t="str">
            <v>结案</v>
          </cell>
          <cell r="G180">
            <v>400</v>
          </cell>
          <cell r="H180">
            <v>80</v>
          </cell>
        </row>
        <row r="181">
          <cell r="A181" t="str">
            <v>ZVY-19020012</v>
          </cell>
          <cell r="B181" t="str">
            <v>025-J180000622-0381</v>
          </cell>
          <cell r="C181" t="str">
            <v>素材SHELL</v>
          </cell>
          <cell r="D181" t="str">
            <v>NO PLATING,SUS301-1/2H,P=15,1*1,RoHS</v>
          </cell>
          <cell r="E181" t="str">
            <v>VCYS</v>
          </cell>
          <cell r="F181" t="str">
            <v>结案</v>
          </cell>
          <cell r="G181">
            <v>900000</v>
          </cell>
          <cell r="H181">
            <v>871200</v>
          </cell>
        </row>
        <row r="182">
          <cell r="A182" t="str">
            <v>ZVY-19020014</v>
          </cell>
          <cell r="B182" t="str">
            <v>050-J180000141-0546</v>
          </cell>
          <cell r="C182" t="str">
            <v>素材端子1</v>
          </cell>
          <cell r="D182" t="str">
            <v>NO PLATING,C5210R-H,P=8,1*1,RoHS</v>
          </cell>
          <cell r="E182" t="str">
            <v>VCYS</v>
          </cell>
          <cell r="F182" t="str">
            <v>结案</v>
          </cell>
          <cell r="G182">
            <v>830</v>
          </cell>
          <cell r="H182">
            <v>820</v>
          </cell>
        </row>
        <row r="183">
          <cell r="A183" t="str">
            <v>ZVY-19020015</v>
          </cell>
          <cell r="B183" t="str">
            <v>050-J180000142-530</v>
          </cell>
          <cell r="C183" t="str">
            <v>素材端子2</v>
          </cell>
          <cell r="D183" t="str">
            <v>NO PLATING,C5210R-H,P=4,1*1,RoHS</v>
          </cell>
          <cell r="E183" t="str">
            <v>VCYS</v>
          </cell>
          <cell r="F183" t="str">
            <v>结案</v>
          </cell>
          <cell r="G183">
            <v>830</v>
          </cell>
          <cell r="H183">
            <v>819.5</v>
          </cell>
        </row>
        <row r="184">
          <cell r="A184" t="str">
            <v>ZVY-19020016</v>
          </cell>
          <cell r="B184" t="str">
            <v>050-J180000143-530</v>
          </cell>
          <cell r="C184" t="str">
            <v>素材端子3</v>
          </cell>
          <cell r="D184" t="str">
            <v>NO PLATING,C5210R-H,P=4,1*1,RoHS</v>
          </cell>
          <cell r="E184" t="str">
            <v>VCYS</v>
          </cell>
          <cell r="F184" t="str">
            <v>结案</v>
          </cell>
          <cell r="G184">
            <v>830</v>
          </cell>
          <cell r="H184">
            <v>782</v>
          </cell>
        </row>
        <row r="185">
          <cell r="A185" t="str">
            <v>ZVY-19020018</v>
          </cell>
          <cell r="B185" t="str">
            <v>025-U139500623-373</v>
          </cell>
          <cell r="C185" t="str">
            <v>点焊铁壳</v>
          </cell>
          <cell r="D185" t="str">
            <v>NO PLATING,SUS301-1/2H,P=8.0,1*1,SHELL,RoHS</v>
          </cell>
          <cell r="E185" t="str">
            <v>VCYS</v>
          </cell>
          <cell r="F185" t="str">
            <v>结案</v>
          </cell>
          <cell r="G185">
            <v>300000</v>
          </cell>
          <cell r="H185">
            <v>278400</v>
          </cell>
        </row>
        <row r="186">
          <cell r="A186" t="str">
            <v>ZVY-19020018</v>
          </cell>
          <cell r="B186" t="str">
            <v>025-U139500623-373</v>
          </cell>
          <cell r="C186" t="str">
            <v>点焊铁壳</v>
          </cell>
          <cell r="D186" t="str">
            <v>NO PLATING,SUS301-1/2H,P=8.0,1*1,SHELL,RoHS</v>
          </cell>
          <cell r="E186" t="str">
            <v>VCYS</v>
          </cell>
          <cell r="F186" t="str">
            <v>结案</v>
          </cell>
          <cell r="G186">
            <v>300000</v>
          </cell>
          <cell r="H186">
            <v>278400</v>
          </cell>
        </row>
        <row r="187">
          <cell r="A187" t="str">
            <v>ZVY-19020025</v>
          </cell>
          <cell r="B187" t="str">
            <v>025-U380000621-0378</v>
          </cell>
          <cell r="C187" t="str">
            <v>素材铁壳</v>
          </cell>
          <cell r="D187" t="str">
            <v>NO PLATING,SUS301-1/2H,P=25.00,1*1,RoHS</v>
          </cell>
          <cell r="E187" t="str">
            <v>VCYS</v>
          </cell>
          <cell r="F187" t="str">
            <v>结案</v>
          </cell>
          <cell r="G187">
            <v>80000</v>
          </cell>
          <cell r="H187">
            <v>67000</v>
          </cell>
        </row>
        <row r="188">
          <cell r="A188" t="str">
            <v>ZVY-19020026</v>
          </cell>
          <cell r="B188" t="str">
            <v>050-U380000811-0542</v>
          </cell>
          <cell r="C188" t="str">
            <v>素材上端子</v>
          </cell>
          <cell r="D188" t="str">
            <v>NO PLATING,C18400-H,P=12.00,1*1,TOP CONTACT,RoHS</v>
          </cell>
          <cell r="E188" t="str">
            <v>VCYS</v>
          </cell>
          <cell r="F188" t="str">
            <v>结案</v>
          </cell>
          <cell r="G188">
            <v>60</v>
          </cell>
          <cell r="H188">
            <v>60</v>
          </cell>
        </row>
        <row r="189">
          <cell r="A189" t="str">
            <v>ZVY-19020027</v>
          </cell>
          <cell r="B189" t="str">
            <v>050-U380000811-0543</v>
          </cell>
          <cell r="C189" t="str">
            <v>素材下端子</v>
          </cell>
          <cell r="D189" t="str">
            <v>NO PLATING,C18400-H,P=12.00,1*1,LOWER CONTACT,RoHS</v>
          </cell>
          <cell r="E189" t="str">
            <v>VCYS</v>
          </cell>
          <cell r="F189" t="str">
            <v>结案</v>
          </cell>
          <cell r="G189">
            <v>60</v>
          </cell>
          <cell r="H189">
            <v>60</v>
          </cell>
        </row>
        <row r="190">
          <cell r="A190" t="str">
            <v>ZVY-19020028</v>
          </cell>
          <cell r="B190" t="str">
            <v>025-U380000651-0379</v>
          </cell>
          <cell r="C190" t="str">
            <v>素材中钢片</v>
          </cell>
          <cell r="D190" t="str">
            <v>NO PLATING,SUS301-EH,P=12.00,1*1,SHIELD PLATE,RoHS</v>
          </cell>
          <cell r="E190" t="str">
            <v>VCYS</v>
          </cell>
          <cell r="F190" t="str">
            <v>结案</v>
          </cell>
          <cell r="G190">
            <v>80000</v>
          </cell>
          <cell r="H190">
            <v>42200</v>
          </cell>
        </row>
        <row r="191">
          <cell r="A191" t="str">
            <v>ZVY-19020031</v>
          </cell>
          <cell r="B191" t="str">
            <v>025-U139500621-373</v>
          </cell>
          <cell r="C191" t="str">
            <v>素材主铁壳</v>
          </cell>
          <cell r="D191" t="str">
            <v>NO PLATING,SUS301-1/2H,P=8.0,1*1,SHELL,RoHS</v>
          </cell>
          <cell r="E191" t="str">
            <v>VCYS</v>
          </cell>
          <cell r="F191" t="str">
            <v>结案</v>
          </cell>
          <cell r="G191">
            <v>200000</v>
          </cell>
          <cell r="H191">
            <v>181900</v>
          </cell>
        </row>
        <row r="192">
          <cell r="A192" t="str">
            <v>ZVY-19020033</v>
          </cell>
          <cell r="B192" t="str">
            <v>050-C130000441-521</v>
          </cell>
          <cell r="C192" t="str">
            <v>素材侦测PIN</v>
          </cell>
          <cell r="D192" t="str">
            <v>NO PLATING,C7035-TM06,P=3.20,1*1,RoHS</v>
          </cell>
          <cell r="E192" t="str">
            <v>VCYS</v>
          </cell>
          <cell r="F192" t="str">
            <v>结案</v>
          </cell>
          <cell r="G192">
            <v>50</v>
          </cell>
          <cell r="H192">
            <v>0</v>
          </cell>
        </row>
        <row r="193">
          <cell r="A193" t="str">
            <v>ZVY-19020034</v>
          </cell>
          <cell r="B193" t="str">
            <v>050-S200000641-523</v>
          </cell>
          <cell r="C193" t="str">
            <v>素材端子</v>
          </cell>
          <cell r="D193" t="str">
            <v>NO PLATING CONTACT</v>
          </cell>
          <cell r="E193" t="str">
            <v>VCYS</v>
          </cell>
          <cell r="F193" t="str">
            <v>结案</v>
          </cell>
          <cell r="G193">
            <v>50</v>
          </cell>
          <cell r="H193">
            <v>0</v>
          </cell>
        </row>
        <row r="194">
          <cell r="A194" t="str">
            <v>ZVY-19020041</v>
          </cell>
          <cell r="B194" t="str">
            <v>025-U139500622-373</v>
          </cell>
          <cell r="C194" t="str">
            <v>素材外铁壳</v>
          </cell>
          <cell r="D194" t="str">
            <v>NO PLATING,SUS301-1/2H,P=8.0,1*1,SHELL,RoHS</v>
          </cell>
          <cell r="E194" t="str">
            <v>VCYS</v>
          </cell>
          <cell r="F194" t="str">
            <v>结案</v>
          </cell>
          <cell r="G194">
            <v>600000</v>
          </cell>
          <cell r="H194">
            <v>595100</v>
          </cell>
        </row>
        <row r="195">
          <cell r="A195" t="str">
            <v>ZVY-19020042</v>
          </cell>
          <cell r="B195" t="str">
            <v>025-U139500621-373</v>
          </cell>
          <cell r="C195" t="str">
            <v>素材主铁壳</v>
          </cell>
          <cell r="D195" t="str">
            <v>NO PLATING,SUS301-1/2H,P=8.0,1*1,SHELL,RoHS</v>
          </cell>
          <cell r="E195" t="str">
            <v>VCYS</v>
          </cell>
          <cell r="F195" t="str">
            <v>结案</v>
          </cell>
          <cell r="G195">
            <v>400000</v>
          </cell>
          <cell r="H195">
            <v>374000</v>
          </cell>
        </row>
        <row r="196">
          <cell r="A196" t="str">
            <v>ZVY-19020044</v>
          </cell>
          <cell r="B196" t="str">
            <v>050-P153000511-0553</v>
          </cell>
          <cell r="C196" t="str">
            <v>素材端子</v>
          </cell>
          <cell r="D196" t="str">
            <v>NO PLATING,NKT322-ESH,P=3,1*1,RoHS</v>
          </cell>
          <cell r="E196" t="str">
            <v>VCYS</v>
          </cell>
          <cell r="F196" t="str">
            <v>结案</v>
          </cell>
          <cell r="G196">
            <v>800</v>
          </cell>
          <cell r="H196">
            <v>744</v>
          </cell>
        </row>
        <row r="197">
          <cell r="A197" t="str">
            <v>ZVY-19020048</v>
          </cell>
          <cell r="B197" t="str">
            <v>050-C171100121-509</v>
          </cell>
          <cell r="C197" t="str">
            <v>素材端子</v>
          </cell>
          <cell r="D197" t="str">
            <v>NO PLATING,C5210R-SH,P=12.50,1*1,RoHS</v>
          </cell>
          <cell r="E197" t="str">
            <v>VCYS</v>
          </cell>
          <cell r="F197" t="str">
            <v>结案</v>
          </cell>
          <cell r="G197">
            <v>400</v>
          </cell>
          <cell r="H197">
            <v>0</v>
          </cell>
        </row>
        <row r="198">
          <cell r="A198" t="str">
            <v>ZVY-19020049</v>
          </cell>
          <cell r="B198" t="str">
            <v>050-C130000131-526</v>
          </cell>
          <cell r="C198" t="str">
            <v>素材端子</v>
          </cell>
          <cell r="D198" t="str">
            <v>NO PLATING,C5240HQ-SH,P=22.00,1*1,RoHS</v>
          </cell>
          <cell r="E198" t="str">
            <v>VCYS</v>
          </cell>
          <cell r="F198" t="str">
            <v>入库</v>
          </cell>
          <cell r="G198">
            <v>70</v>
          </cell>
          <cell r="H198">
            <v>35</v>
          </cell>
        </row>
        <row r="199">
          <cell r="A199" t="str">
            <v>ZVY-19020051</v>
          </cell>
          <cell r="B199" t="str">
            <v>025-U119500623-0382</v>
          </cell>
          <cell r="C199" t="str">
            <v>点焊铁壳</v>
          </cell>
          <cell r="D199" t="str">
            <v>NO PLATING,SUS301-1/2H,P=8.0,1*1,SHELL,RoHS</v>
          </cell>
          <cell r="E199" t="str">
            <v>VCYS</v>
          </cell>
          <cell r="F199" t="str">
            <v>发料</v>
          </cell>
          <cell r="G199">
            <v>10000</v>
          </cell>
          <cell r="H199">
            <v>0</v>
          </cell>
        </row>
        <row r="200">
          <cell r="A200" t="str">
            <v>ZVY-19020051</v>
          </cell>
          <cell r="B200" t="str">
            <v>025-U119500623-0382</v>
          </cell>
          <cell r="C200" t="str">
            <v>点焊铁壳</v>
          </cell>
          <cell r="D200" t="str">
            <v>NO PLATING,SUS301-1/2H,P=8.0,1*1,SHELL,RoHS</v>
          </cell>
          <cell r="E200" t="str">
            <v>VCYS</v>
          </cell>
          <cell r="F200" t="str">
            <v>发料</v>
          </cell>
          <cell r="G200">
            <v>10000</v>
          </cell>
          <cell r="H200">
            <v>0</v>
          </cell>
        </row>
        <row r="201">
          <cell r="A201" t="str">
            <v>ZVY-19020052</v>
          </cell>
          <cell r="B201" t="str">
            <v>050-J180000143-530</v>
          </cell>
          <cell r="C201" t="str">
            <v>素材端子3</v>
          </cell>
          <cell r="D201" t="str">
            <v>NO PLATING,C5210R-H,P=4,1*1,RoHS</v>
          </cell>
          <cell r="E201" t="str">
            <v>VCYS</v>
          </cell>
          <cell r="F201" t="str">
            <v>入库</v>
          </cell>
          <cell r="G201">
            <v>150</v>
          </cell>
          <cell r="H201">
            <v>77</v>
          </cell>
        </row>
        <row r="202">
          <cell r="A202" t="str">
            <v>ZVY-19020054</v>
          </cell>
          <cell r="B202" t="str">
            <v>025-U380097621-0378</v>
          </cell>
          <cell r="C202" t="str">
            <v>电镀铁壳</v>
          </cell>
          <cell r="D202" t="str">
            <v>SOLDREABLE NI 50-100U" UNDER OVERALL,RoHS</v>
          </cell>
          <cell r="E202" t="str">
            <v>VCYS</v>
          </cell>
          <cell r="F202" t="str">
            <v>发料</v>
          </cell>
          <cell r="G202">
            <v>30000</v>
          </cell>
          <cell r="H202">
            <v>0</v>
          </cell>
        </row>
        <row r="203">
          <cell r="A203" t="str">
            <v>ZVY-19020055</v>
          </cell>
          <cell r="B203" t="str">
            <v>025-U180000621-351</v>
          </cell>
          <cell r="C203" t="str">
            <v>素材上铁壳</v>
          </cell>
          <cell r="D203" t="str">
            <v>NO PLATING,SUS301-1/2H,P=7.00,1*1,RoHS</v>
          </cell>
          <cell r="E203" t="str">
            <v>VCYS</v>
          </cell>
          <cell r="F203" t="str">
            <v>结案</v>
          </cell>
          <cell r="G203">
            <v>50000</v>
          </cell>
          <cell r="H203">
            <v>50000</v>
          </cell>
        </row>
        <row r="204">
          <cell r="A204" t="str">
            <v>ZVY-19020056</v>
          </cell>
          <cell r="B204" t="str">
            <v>050-C171100121-509</v>
          </cell>
          <cell r="C204" t="str">
            <v>素材端子</v>
          </cell>
          <cell r="D204" t="str">
            <v>NO PLATING,C5210R-SH,P=12.50,1*1,RoHS</v>
          </cell>
          <cell r="E204" t="str">
            <v>VCYS</v>
          </cell>
          <cell r="F204" t="str">
            <v>结案</v>
          </cell>
          <cell r="G204">
            <v>400</v>
          </cell>
          <cell r="H204">
            <v>361</v>
          </cell>
        </row>
        <row r="205">
          <cell r="A205" t="str">
            <v>ZVY-19020057</v>
          </cell>
          <cell r="B205" t="str">
            <v>025-J220000621-374</v>
          </cell>
          <cell r="C205" t="str">
            <v>素材SHELL</v>
          </cell>
          <cell r="D205" t="str">
            <v>NO PLATING,SUS301-1/2H,P=15,1*1,RoHS</v>
          </cell>
          <cell r="E205" t="str">
            <v>VCYS</v>
          </cell>
          <cell r="F205" t="str">
            <v>结案</v>
          </cell>
          <cell r="G205">
            <v>500000</v>
          </cell>
          <cell r="H205">
            <v>500000</v>
          </cell>
        </row>
        <row r="206">
          <cell r="A206" t="str">
            <v>ZVY-19030087</v>
          </cell>
          <cell r="B206" t="str">
            <v>050-J340000631-0558</v>
          </cell>
          <cell r="C206" t="str">
            <v>素材端子4</v>
          </cell>
          <cell r="D206" t="str">
            <v>NO PLATING,SUS301-3/4H,P=12.0,1*1,RoHS</v>
          </cell>
          <cell r="E206" t="str">
            <v>VCYS</v>
          </cell>
          <cell r="F206" t="str">
            <v>结案</v>
          </cell>
          <cell r="G206">
            <v>10</v>
          </cell>
          <cell r="H206">
            <v>10</v>
          </cell>
        </row>
        <row r="207">
          <cell r="A207" t="str">
            <v>ZVY-19030089</v>
          </cell>
          <cell r="B207" t="str">
            <v>025-J220000621-374</v>
          </cell>
          <cell r="C207" t="str">
            <v>素材SHELL</v>
          </cell>
          <cell r="D207" t="str">
            <v>NO PLATING,SUS301-1/2H,P=15,1*1,RoHS</v>
          </cell>
          <cell r="E207" t="str">
            <v>VCYS</v>
          </cell>
          <cell r="F207" t="str">
            <v>结案</v>
          </cell>
          <cell r="G207">
            <v>250000</v>
          </cell>
          <cell r="H207">
            <v>0</v>
          </cell>
        </row>
        <row r="208">
          <cell r="A208" t="str">
            <v>ZVY-19030094</v>
          </cell>
          <cell r="B208" t="str">
            <v>050-J180000141-0546</v>
          </cell>
          <cell r="C208" t="str">
            <v>素材端子1</v>
          </cell>
          <cell r="D208" t="str">
            <v>NO PLATING,C5210R-H,P=8,1*1,RoHS</v>
          </cell>
          <cell r="E208" t="str">
            <v>VCYS</v>
          </cell>
          <cell r="F208" t="str">
            <v>结案</v>
          </cell>
          <cell r="G208">
            <v>150</v>
          </cell>
          <cell r="H208">
            <v>150</v>
          </cell>
        </row>
        <row r="209">
          <cell r="A209" t="str">
            <v>ZVY-19030102</v>
          </cell>
          <cell r="B209" t="str">
            <v>025-C130000641-0391</v>
          </cell>
          <cell r="C209" t="str">
            <v>素材铁壳</v>
          </cell>
          <cell r="D209" t="str">
            <v>NO PLATING,SUS301-H,P=24.0mm,1*1，RoHS</v>
          </cell>
          <cell r="E209" t="str">
            <v>VCYS</v>
          </cell>
          <cell r="F209" t="str">
            <v>入库</v>
          </cell>
          <cell r="G209">
            <v>400000</v>
          </cell>
          <cell r="H209">
            <v>196300</v>
          </cell>
        </row>
        <row r="210">
          <cell r="A210" t="str">
            <v>ZVY-19030103</v>
          </cell>
          <cell r="B210" t="str">
            <v>025-C130000631-0392</v>
          </cell>
          <cell r="C210" t="str">
            <v>拉杆</v>
          </cell>
          <cell r="D210" t="str">
            <v>NO PLATING,SUS301-3/4H,P=5.0mm,1*1,RoHS</v>
          </cell>
          <cell r="E210" t="str">
            <v>VCYS</v>
          </cell>
          <cell r="F210" t="str">
            <v>入库</v>
          </cell>
          <cell r="G210">
            <v>400000</v>
          </cell>
          <cell r="H210">
            <v>235500</v>
          </cell>
        </row>
        <row r="211">
          <cell r="A211" t="str">
            <v>ZVY-19030019</v>
          </cell>
          <cell r="B211" t="str">
            <v>050-T130000631-514</v>
          </cell>
          <cell r="C211" t="str">
            <v>中钢片</v>
          </cell>
          <cell r="D211" t="str">
            <v>NO PLATING,SUS301-3/4H,P=20.0mm,1*1，RoHS</v>
          </cell>
          <cell r="E211" t="str">
            <v>VCYS</v>
          </cell>
          <cell r="F211" t="str">
            <v>结案</v>
          </cell>
          <cell r="G211">
            <v>280</v>
          </cell>
          <cell r="H211">
            <v>277.60000000000002</v>
          </cell>
        </row>
        <row r="212">
          <cell r="A212" t="str">
            <v>ZVY-19030023</v>
          </cell>
          <cell r="B212" t="str">
            <v>050-U119500211-0552</v>
          </cell>
          <cell r="C212" t="str">
            <v>素材端子</v>
          </cell>
          <cell r="D212" t="str">
            <v>NO PLATING,C2680R-H,P=12.5,1*1,RoHS</v>
          </cell>
          <cell r="E212" t="str">
            <v>VCYS</v>
          </cell>
          <cell r="F212" t="str">
            <v>结案</v>
          </cell>
          <cell r="G212">
            <v>40</v>
          </cell>
          <cell r="H212">
            <v>40</v>
          </cell>
        </row>
        <row r="213">
          <cell r="A213" t="str">
            <v>ZVY-19030024</v>
          </cell>
          <cell r="B213" t="str">
            <v>025-U119500622-0382</v>
          </cell>
          <cell r="C213" t="str">
            <v>素材外铁壳</v>
          </cell>
          <cell r="D213" t="str">
            <v>NO PLATING,SUS301-1/2H,P=8.0,1*1,SHELL,RoHS</v>
          </cell>
          <cell r="E213" t="str">
            <v>VCYS</v>
          </cell>
          <cell r="F213" t="str">
            <v>结案</v>
          </cell>
          <cell r="G213">
            <v>30000</v>
          </cell>
          <cell r="H213">
            <v>30000</v>
          </cell>
        </row>
        <row r="214">
          <cell r="A214" t="str">
            <v>ZVY-19030027</v>
          </cell>
          <cell r="B214" t="str">
            <v>025-J180000622-0381</v>
          </cell>
          <cell r="C214" t="str">
            <v>素材SHELL</v>
          </cell>
          <cell r="D214" t="str">
            <v>NO PLATING,SUS301-1/2H,P=15,1*1,RoHS</v>
          </cell>
          <cell r="E214" t="str">
            <v>VCYS</v>
          </cell>
          <cell r="F214" t="str">
            <v>结案</v>
          </cell>
          <cell r="G214">
            <v>600000</v>
          </cell>
          <cell r="H214">
            <v>590000</v>
          </cell>
        </row>
        <row r="215">
          <cell r="A215" t="str">
            <v>ZVY-19030028</v>
          </cell>
          <cell r="B215" t="str">
            <v>050-J180000634-531</v>
          </cell>
          <cell r="C215" t="str">
            <v>素材端子5</v>
          </cell>
          <cell r="D215" t="str">
            <v>NO PLATING,SUS301-3/4H,P=5.50,1*2,RoHS</v>
          </cell>
          <cell r="E215" t="str">
            <v>VCYS</v>
          </cell>
          <cell r="F215" t="str">
            <v>结案</v>
          </cell>
          <cell r="G215">
            <v>600</v>
          </cell>
          <cell r="H215">
            <v>600</v>
          </cell>
        </row>
        <row r="216">
          <cell r="A216" t="str">
            <v>ZVY-19030029</v>
          </cell>
          <cell r="B216" t="str">
            <v>050-J180000633-531</v>
          </cell>
          <cell r="C216" t="str">
            <v>素材端子4</v>
          </cell>
          <cell r="D216" t="str">
            <v>NO PLATING,SUS301-3/4H,P=5.50,1*2,RoHS</v>
          </cell>
          <cell r="E216" t="str">
            <v>VCYS</v>
          </cell>
          <cell r="F216" t="str">
            <v>结案</v>
          </cell>
          <cell r="G216">
            <v>600</v>
          </cell>
          <cell r="H216">
            <v>600</v>
          </cell>
        </row>
        <row r="217">
          <cell r="A217" t="str">
            <v>ZVY-19030033</v>
          </cell>
          <cell r="B217" t="str">
            <v>050-J180000141-0546</v>
          </cell>
          <cell r="C217" t="str">
            <v>素材端子1</v>
          </cell>
          <cell r="D217" t="str">
            <v>NO PLATING,C5210R-H,P=8,1*1,RoHS</v>
          </cell>
          <cell r="E217" t="str">
            <v>VCYS</v>
          </cell>
          <cell r="F217" t="str">
            <v>结案</v>
          </cell>
          <cell r="G217">
            <v>600</v>
          </cell>
          <cell r="H217">
            <v>600</v>
          </cell>
        </row>
        <row r="218">
          <cell r="A218" t="str">
            <v>ZVY-19030034</v>
          </cell>
          <cell r="B218" t="str">
            <v>050-J200000142-0546</v>
          </cell>
          <cell r="C218" t="str">
            <v>素材端子1</v>
          </cell>
          <cell r="D218" t="str">
            <v>NO PLATING,C5210R-H,P=8,1*1,RoHS</v>
          </cell>
          <cell r="E218" t="str">
            <v>VCYS</v>
          </cell>
          <cell r="F218" t="str">
            <v>结案</v>
          </cell>
          <cell r="G218">
            <v>200</v>
          </cell>
          <cell r="H218">
            <v>198</v>
          </cell>
        </row>
        <row r="219">
          <cell r="A219" t="str">
            <v>ZVY-19030035</v>
          </cell>
          <cell r="B219" t="str">
            <v>050-J200000144-530</v>
          </cell>
          <cell r="C219" t="str">
            <v>素材端子2</v>
          </cell>
          <cell r="D219" t="str">
            <v>NO PLATING,C5210R-H,P=4,1*1,RoHS</v>
          </cell>
          <cell r="E219" t="str">
            <v>VCYS</v>
          </cell>
          <cell r="F219" t="str">
            <v>结案</v>
          </cell>
          <cell r="G219">
            <v>200</v>
          </cell>
          <cell r="H219">
            <v>200</v>
          </cell>
        </row>
        <row r="220">
          <cell r="A220" t="str">
            <v>ZVY-19030011</v>
          </cell>
          <cell r="B220" t="str">
            <v>050-J240000637-531</v>
          </cell>
          <cell r="C220" t="str">
            <v>素材端子4</v>
          </cell>
          <cell r="D220" t="str">
            <v>NO PLATING,SUS301-1/2H,P=5.50,1*2,RoHS</v>
          </cell>
          <cell r="E220" t="str">
            <v>VCYS</v>
          </cell>
          <cell r="F220" t="str">
            <v>结案</v>
          </cell>
          <cell r="G220">
            <v>50</v>
          </cell>
          <cell r="H220">
            <v>50</v>
          </cell>
        </row>
        <row r="221">
          <cell r="A221" t="str">
            <v>ZVY-19030013</v>
          </cell>
          <cell r="B221" t="str">
            <v>025-C130000641-370</v>
          </cell>
          <cell r="C221" t="str">
            <v>素材铁壳</v>
          </cell>
          <cell r="D221" t="str">
            <v>NO PLATING,SUS301-H,P=22.00,1*1,RoHS</v>
          </cell>
          <cell r="E221" t="str">
            <v>VCYS</v>
          </cell>
          <cell r="F221" t="str">
            <v>结案</v>
          </cell>
          <cell r="G221">
            <v>20000</v>
          </cell>
          <cell r="H221">
            <v>20000</v>
          </cell>
        </row>
        <row r="222">
          <cell r="A222" t="str">
            <v>ZVY-19030036</v>
          </cell>
          <cell r="B222" t="str">
            <v>050-J200000145-530</v>
          </cell>
          <cell r="C222" t="str">
            <v>素材端子3</v>
          </cell>
          <cell r="D222" t="str">
            <v>NO PLATING,C5210R-H,P=4,1*1,RoHS</v>
          </cell>
          <cell r="E222" t="str">
            <v>VCYS</v>
          </cell>
          <cell r="F222" t="str">
            <v>结案</v>
          </cell>
          <cell r="G222">
            <v>200</v>
          </cell>
          <cell r="H222">
            <v>200</v>
          </cell>
        </row>
        <row r="223">
          <cell r="A223" t="str">
            <v>ZVY-19030037</v>
          </cell>
          <cell r="B223" t="str">
            <v>050-J200000635-531</v>
          </cell>
          <cell r="C223" t="str">
            <v>素材端子4</v>
          </cell>
          <cell r="D223" t="str">
            <v>NO PLATING,SUS301-3/4H,P=5.50,1*2,RoHS</v>
          </cell>
          <cell r="E223" t="str">
            <v>VCYS</v>
          </cell>
          <cell r="F223" t="str">
            <v>结案</v>
          </cell>
          <cell r="G223">
            <v>200</v>
          </cell>
          <cell r="H223">
            <v>200</v>
          </cell>
        </row>
        <row r="224">
          <cell r="A224" t="str">
            <v>ZVY-19030038</v>
          </cell>
          <cell r="B224" t="str">
            <v>050-J200000636-531</v>
          </cell>
          <cell r="C224" t="str">
            <v>素材端子5</v>
          </cell>
          <cell r="D224" t="str">
            <v>NO PLATING,SUS301-3/4H,P=5.50,1*2,RoHS</v>
          </cell>
          <cell r="E224" t="str">
            <v>VCYS</v>
          </cell>
          <cell r="F224" t="str">
            <v>结案</v>
          </cell>
          <cell r="G224">
            <v>200</v>
          </cell>
          <cell r="H224">
            <v>200</v>
          </cell>
        </row>
        <row r="225">
          <cell r="A225" t="str">
            <v>ZVY-19030039</v>
          </cell>
          <cell r="B225" t="str">
            <v>025-U119500621-0382</v>
          </cell>
          <cell r="C225" t="str">
            <v>素材主铁壳</v>
          </cell>
          <cell r="D225" t="str">
            <v>NO PLATING,SUS301-1/2H,P=8.0,1*1,SHELL,RoHS</v>
          </cell>
          <cell r="E225" t="str">
            <v>VCYS</v>
          </cell>
          <cell r="F225" t="str">
            <v>结案</v>
          </cell>
          <cell r="G225">
            <v>70000</v>
          </cell>
          <cell r="H225">
            <v>70000</v>
          </cell>
        </row>
        <row r="226">
          <cell r="A226" t="str">
            <v>ZVY-19030040</v>
          </cell>
          <cell r="B226" t="str">
            <v>025-U119500622-0382</v>
          </cell>
          <cell r="C226" t="str">
            <v>素材外铁壳</v>
          </cell>
          <cell r="D226" t="str">
            <v>NO PLATING,SUS301-1/2H,P=8.0,1*1,SHELL,RoHS</v>
          </cell>
          <cell r="E226" t="str">
            <v>VCYS</v>
          </cell>
          <cell r="F226" t="str">
            <v>结案</v>
          </cell>
          <cell r="G226">
            <v>70000</v>
          </cell>
          <cell r="H226">
            <v>70000</v>
          </cell>
        </row>
        <row r="227">
          <cell r="A227" t="str">
            <v>ZVY-19030041</v>
          </cell>
          <cell r="B227" t="str">
            <v>050-U119500211-0552</v>
          </cell>
          <cell r="C227" t="str">
            <v>素材端子</v>
          </cell>
          <cell r="D227" t="str">
            <v>NO PLATING,C2680R-H,P=12.5,1*1,RoHS</v>
          </cell>
          <cell r="E227" t="str">
            <v>VCYS</v>
          </cell>
          <cell r="F227" t="str">
            <v>结案</v>
          </cell>
          <cell r="G227">
            <v>70</v>
          </cell>
          <cell r="H227">
            <v>70</v>
          </cell>
        </row>
        <row r="228">
          <cell r="A228" t="str">
            <v>ZVY-19030043</v>
          </cell>
          <cell r="B228" t="str">
            <v>025-U119500623-0382</v>
          </cell>
          <cell r="C228" t="str">
            <v>点焊铁壳</v>
          </cell>
          <cell r="D228" t="str">
            <v>NO PLATING,SUS301-1/2H,P=8.0,1*1,SHELL,RoHS</v>
          </cell>
          <cell r="E228" t="str">
            <v>VCYS</v>
          </cell>
          <cell r="F228" t="str">
            <v>结案</v>
          </cell>
          <cell r="G228">
            <v>100000</v>
          </cell>
          <cell r="H228">
            <v>85000</v>
          </cell>
        </row>
        <row r="229">
          <cell r="A229" t="str">
            <v>ZVY-19030043</v>
          </cell>
          <cell r="B229" t="str">
            <v>025-U119500623-0382</v>
          </cell>
          <cell r="C229" t="str">
            <v>点焊铁壳</v>
          </cell>
          <cell r="D229" t="str">
            <v>NO PLATING,SUS301-1/2H,P=8.0,1*1,SHELL,RoHS</v>
          </cell>
          <cell r="E229" t="str">
            <v>VCYS</v>
          </cell>
          <cell r="F229" t="str">
            <v>结案</v>
          </cell>
          <cell r="G229">
            <v>100000</v>
          </cell>
          <cell r="H229">
            <v>85000</v>
          </cell>
        </row>
        <row r="230">
          <cell r="A230" t="str">
            <v>ZVY-19030047</v>
          </cell>
          <cell r="B230" t="str">
            <v>050-J200000142-0546</v>
          </cell>
          <cell r="C230" t="str">
            <v>素材端子1</v>
          </cell>
          <cell r="D230" t="str">
            <v>NO PLATING,C5210R-H,P=8,1*1,RoHS</v>
          </cell>
          <cell r="E230" t="str">
            <v>VCYS</v>
          </cell>
          <cell r="F230" t="str">
            <v>结案</v>
          </cell>
          <cell r="G230">
            <v>200</v>
          </cell>
          <cell r="H230">
            <v>186</v>
          </cell>
        </row>
        <row r="231">
          <cell r="A231" t="str">
            <v>ZVY-19030048</v>
          </cell>
          <cell r="B231" t="str">
            <v>050-J200000144-530</v>
          </cell>
          <cell r="C231" t="str">
            <v>素材端子2</v>
          </cell>
          <cell r="D231" t="str">
            <v>NO PLATING,C5210R-H,P=4,1*1,RoHS</v>
          </cell>
          <cell r="E231" t="str">
            <v>VCYS</v>
          </cell>
          <cell r="F231" t="str">
            <v>结案</v>
          </cell>
          <cell r="G231">
            <v>200</v>
          </cell>
          <cell r="H231">
            <v>200</v>
          </cell>
        </row>
        <row r="232">
          <cell r="A232" t="str">
            <v>ZVY-19030049</v>
          </cell>
          <cell r="B232" t="str">
            <v>050-J200000145-530</v>
          </cell>
          <cell r="C232" t="str">
            <v>素材端子3</v>
          </cell>
          <cell r="D232" t="str">
            <v>NO PLATING,C5210R-H,P=4,1*1,RoHS</v>
          </cell>
          <cell r="E232" t="str">
            <v>VCYS</v>
          </cell>
          <cell r="F232" t="str">
            <v>结案</v>
          </cell>
          <cell r="G232">
            <v>200</v>
          </cell>
          <cell r="H232">
            <v>200</v>
          </cell>
        </row>
        <row r="233">
          <cell r="A233" t="str">
            <v>ZVY-19030050</v>
          </cell>
          <cell r="B233" t="str">
            <v>050-J200000635-531</v>
          </cell>
          <cell r="C233" t="str">
            <v>素材端子4</v>
          </cell>
          <cell r="D233" t="str">
            <v>NO PLATING,SUS301-3/4H,P=5.50,1*2,RoHS</v>
          </cell>
          <cell r="E233" t="str">
            <v>VCYS</v>
          </cell>
          <cell r="F233" t="str">
            <v>结案</v>
          </cell>
          <cell r="G233">
            <v>200</v>
          </cell>
          <cell r="H233">
            <v>200</v>
          </cell>
        </row>
        <row r="234">
          <cell r="A234" t="str">
            <v>ZVY-19030051</v>
          </cell>
          <cell r="B234" t="str">
            <v>050-J200000636-531</v>
          </cell>
          <cell r="C234" t="str">
            <v>素材端子5</v>
          </cell>
          <cell r="D234" t="str">
            <v>NO PLATING,SUS301-3/4H,P=5.50,1*2,RoHS</v>
          </cell>
          <cell r="E234" t="str">
            <v>VCYS</v>
          </cell>
          <cell r="F234" t="str">
            <v>结案</v>
          </cell>
          <cell r="G234">
            <v>200</v>
          </cell>
          <cell r="H234">
            <v>200</v>
          </cell>
        </row>
        <row r="235">
          <cell r="A235" t="str">
            <v>ZVY-19030071</v>
          </cell>
          <cell r="B235" t="str">
            <v>050-J180000143-530</v>
          </cell>
          <cell r="C235" t="str">
            <v>素材端子3</v>
          </cell>
          <cell r="D235" t="str">
            <v>NO PLATING,C5210R-H,P=4,1*1,RoHS</v>
          </cell>
          <cell r="E235" t="str">
            <v>VCYS</v>
          </cell>
          <cell r="F235" t="str">
            <v>结案</v>
          </cell>
          <cell r="G235">
            <v>600</v>
          </cell>
          <cell r="H235">
            <v>580</v>
          </cell>
        </row>
        <row r="236">
          <cell r="A236" t="str">
            <v>ZVY-19030076</v>
          </cell>
          <cell r="B236" t="str">
            <v>050-S180000641-0561</v>
          </cell>
          <cell r="C236" t="str">
            <v>素材端子</v>
          </cell>
          <cell r="D236" t="str">
            <v>NO PLATING CONTACT</v>
          </cell>
          <cell r="E236" t="str">
            <v>VCYS</v>
          </cell>
          <cell r="F236" t="str">
            <v>结案</v>
          </cell>
          <cell r="G236">
            <v>630</v>
          </cell>
          <cell r="H236">
            <v>605</v>
          </cell>
        </row>
        <row r="237">
          <cell r="A237" t="str">
            <v>ZVY-19030084</v>
          </cell>
          <cell r="B237" t="str">
            <v>050-J180000634-531</v>
          </cell>
          <cell r="C237" t="str">
            <v>素材端子5</v>
          </cell>
          <cell r="D237" t="str">
            <v>NO PLATING,SUS301-3/4H,P=5.50,1*2,RoHS</v>
          </cell>
          <cell r="E237" t="str">
            <v>VCYS</v>
          </cell>
          <cell r="F237" t="str">
            <v>结案</v>
          </cell>
          <cell r="G237">
            <v>33</v>
          </cell>
          <cell r="H237">
            <v>0</v>
          </cell>
        </row>
        <row r="238">
          <cell r="A238" t="str">
            <v>ZVS-19030002</v>
          </cell>
          <cell r="B238" t="str">
            <v>025-C130000631-362</v>
          </cell>
          <cell r="C238" t="str">
            <v>拉杆</v>
          </cell>
          <cell r="D238" t="str">
            <v>NO PLATING,SUS301-3/4H,P=5.0mm,1*1,RoHS</v>
          </cell>
          <cell r="E238" t="str">
            <v>VCXS</v>
          </cell>
          <cell r="F238" t="str">
            <v>结案</v>
          </cell>
          <cell r="G238">
            <v>500000</v>
          </cell>
          <cell r="H238">
            <v>482000</v>
          </cell>
        </row>
        <row r="239">
          <cell r="A239" t="str">
            <v>ZVS-19030003</v>
          </cell>
          <cell r="B239" t="str">
            <v>025-C130000641-363</v>
          </cell>
          <cell r="C239" t="str">
            <v>转轴</v>
          </cell>
          <cell r="D239" t="str">
            <v>NO PLATING,SUS301-H,P=5.0mm,1*1，RoHS</v>
          </cell>
          <cell r="E239" t="str">
            <v>VCYS</v>
          </cell>
          <cell r="F239" t="str">
            <v>结案</v>
          </cell>
          <cell r="G239">
            <v>500000</v>
          </cell>
          <cell r="H239">
            <v>452000</v>
          </cell>
        </row>
        <row r="240">
          <cell r="A240" t="str">
            <v>ZVS-19030004</v>
          </cell>
          <cell r="B240" t="str">
            <v>050-C149900121-519</v>
          </cell>
          <cell r="C240" t="str">
            <v>UNPLATED CONTACT</v>
          </cell>
          <cell r="D240" t="str">
            <v>CONTACT ;1.5H PUSH_PULL SIMBLOCK WITH COVER AND STOP</v>
          </cell>
          <cell r="E240" t="str">
            <v>VCYS</v>
          </cell>
          <cell r="F240" t="str">
            <v>结案</v>
          </cell>
          <cell r="G240">
            <v>1000</v>
          </cell>
          <cell r="H240">
            <v>983</v>
          </cell>
        </row>
        <row r="241">
          <cell r="A241" t="str">
            <v>ZVS-19030005</v>
          </cell>
          <cell r="B241" t="str">
            <v>050-0009-467</v>
          </cell>
          <cell r="C241" t="str">
            <v>CONTACT AFTER STAMPING</v>
          </cell>
          <cell r="D241" t="str">
            <v>ANTENNA SPRING FOR 0.7H</v>
          </cell>
          <cell r="E241" t="str">
            <v>VCYS</v>
          </cell>
          <cell r="F241" t="str">
            <v>结案</v>
          </cell>
          <cell r="G241">
            <v>3000</v>
          </cell>
          <cell r="H241">
            <v>1999</v>
          </cell>
        </row>
        <row r="242">
          <cell r="A242" t="str">
            <v>ZVS-19030006</v>
          </cell>
          <cell r="B242" t="str">
            <v>050-J180000141-0546</v>
          </cell>
          <cell r="C242" t="str">
            <v>素材端子1</v>
          </cell>
          <cell r="D242" t="str">
            <v>NO PLATING,C5210R-H,P=8,1*1,RoHS</v>
          </cell>
          <cell r="E242" t="str">
            <v>VCYS</v>
          </cell>
          <cell r="F242" t="str">
            <v>结案</v>
          </cell>
          <cell r="G242">
            <v>90</v>
          </cell>
          <cell r="H242">
            <v>20</v>
          </cell>
        </row>
        <row r="243">
          <cell r="A243" t="str">
            <v>ZVS-19030007</v>
          </cell>
          <cell r="B243" t="str">
            <v>025-0009-251</v>
          </cell>
          <cell r="C243" t="str">
            <v>SHELL AFTER STAMPING</v>
          </cell>
          <cell r="D243" t="str">
            <v>5 PIN MICRO USB TOP MOUNT</v>
          </cell>
          <cell r="E243" t="str">
            <v>VCYS</v>
          </cell>
          <cell r="F243" t="str">
            <v>结案</v>
          </cell>
          <cell r="G243">
            <v>70000</v>
          </cell>
          <cell r="H243">
            <v>36500</v>
          </cell>
        </row>
        <row r="244">
          <cell r="A244" t="str">
            <v>ZVS-19030008</v>
          </cell>
          <cell r="B244" t="str">
            <v>025-U139500622-373</v>
          </cell>
          <cell r="C244" t="str">
            <v>素材外铁壳</v>
          </cell>
          <cell r="D244" t="str">
            <v>NO PLATING,SUS301-1/2H,P=8.0,1*1,SHELL,RoHS</v>
          </cell>
          <cell r="E244" t="str">
            <v>VCYS</v>
          </cell>
          <cell r="F244" t="str">
            <v>结案</v>
          </cell>
          <cell r="G244">
            <v>15000</v>
          </cell>
          <cell r="H244">
            <v>10000</v>
          </cell>
        </row>
        <row r="245">
          <cell r="A245" t="str">
            <v>ZVS-19030009</v>
          </cell>
          <cell r="B245" t="str">
            <v>050-J220000631-531</v>
          </cell>
          <cell r="C245" t="str">
            <v>素材端子4</v>
          </cell>
          <cell r="D245" t="str">
            <v>NO PLATING,SUS301-1/2H,P=5.50,1*2,RoHS</v>
          </cell>
          <cell r="E245" t="str">
            <v>VCYS</v>
          </cell>
          <cell r="F245" t="str">
            <v>结案</v>
          </cell>
          <cell r="G245">
            <v>415</v>
          </cell>
          <cell r="H245">
            <v>318</v>
          </cell>
        </row>
        <row r="246">
          <cell r="A246" t="str">
            <v>ZVS-19030010</v>
          </cell>
          <cell r="B246" t="str">
            <v>050-J220000632-531</v>
          </cell>
          <cell r="C246" t="str">
            <v>素材端子5</v>
          </cell>
          <cell r="D246" t="str">
            <v>NO PLATING,SUS301-1/2H,P=5.50,1*2,RoHS</v>
          </cell>
          <cell r="E246" t="str">
            <v>VCYS</v>
          </cell>
          <cell r="F246" t="str">
            <v>结案</v>
          </cell>
          <cell r="G246">
            <v>400</v>
          </cell>
          <cell r="H246">
            <v>315</v>
          </cell>
        </row>
        <row r="247">
          <cell r="A247" t="str">
            <v>ZVS-19030011</v>
          </cell>
          <cell r="B247" t="str">
            <v>050-J310000622-538</v>
          </cell>
          <cell r="C247" t="str">
            <v>素材端子5</v>
          </cell>
          <cell r="D247" t="str">
            <v>NO PLATING,SUS301-1/2H,P=4.50,1*2,RoHS</v>
          </cell>
          <cell r="E247" t="str">
            <v>VCYS</v>
          </cell>
          <cell r="F247" t="str">
            <v>结案</v>
          </cell>
          <cell r="G247">
            <v>25</v>
          </cell>
          <cell r="H247">
            <v>20</v>
          </cell>
        </row>
        <row r="248">
          <cell r="A248" t="str">
            <v>ZVS-19030012</v>
          </cell>
          <cell r="B248" t="str">
            <v>025-C130000631-362</v>
          </cell>
          <cell r="C248" t="str">
            <v>拉杆</v>
          </cell>
          <cell r="D248" t="str">
            <v>NO PLATING,SUS301-3/4H,P=5.0mm,1*1,RoHS</v>
          </cell>
          <cell r="E248" t="str">
            <v>VCYS</v>
          </cell>
          <cell r="F248" t="str">
            <v>结案</v>
          </cell>
          <cell r="G248">
            <v>500000</v>
          </cell>
          <cell r="H248">
            <v>498000</v>
          </cell>
        </row>
        <row r="249">
          <cell r="A249" t="str">
            <v>ZVS-19030013</v>
          </cell>
          <cell r="B249" t="str">
            <v>025-U069500621-364</v>
          </cell>
          <cell r="C249" t="str">
            <v>素材铁壳</v>
          </cell>
          <cell r="D249" t="str">
            <v>NO PLATING,SUS301-1/2H,P=10.0,1*1,SHELL,RoHS</v>
          </cell>
          <cell r="E249" t="str">
            <v>VCYS</v>
          </cell>
          <cell r="F249" t="str">
            <v>结案</v>
          </cell>
          <cell r="G249">
            <v>150000</v>
          </cell>
          <cell r="H249">
            <v>121000</v>
          </cell>
        </row>
        <row r="250">
          <cell r="A250" t="str">
            <v>ZVS-19030014</v>
          </cell>
          <cell r="B250" t="str">
            <v>025-C130000641-360</v>
          </cell>
          <cell r="C250" t="str">
            <v>素材铁壳</v>
          </cell>
          <cell r="D250" t="str">
            <v>NO PLATING,SUS301-H,P=24.0mm,1*1，RoHS</v>
          </cell>
          <cell r="E250" t="str">
            <v>VCYS</v>
          </cell>
          <cell r="F250" t="str">
            <v>结案</v>
          </cell>
          <cell r="G250">
            <v>1000000</v>
          </cell>
          <cell r="H250">
            <v>948300</v>
          </cell>
        </row>
        <row r="251">
          <cell r="A251" t="str">
            <v>ZVS-19030015</v>
          </cell>
          <cell r="B251" t="str">
            <v>050-C031100131-507</v>
          </cell>
          <cell r="C251" t="str">
            <v>素材端子</v>
          </cell>
          <cell r="D251" t="str">
            <v>NO PLATING,C5240HQ-SH,P=10.0mm,1*1,RoHS</v>
          </cell>
          <cell r="E251" t="str">
            <v>VCYS</v>
          </cell>
          <cell r="F251" t="str">
            <v>结案</v>
          </cell>
          <cell r="G251">
            <v>1150</v>
          </cell>
          <cell r="H251">
            <v>1017</v>
          </cell>
        </row>
        <row r="252">
          <cell r="A252" t="str">
            <v>ZVS-19030016</v>
          </cell>
          <cell r="B252" t="str">
            <v>025-0009-331</v>
          </cell>
          <cell r="C252" t="str">
            <v>UNCLARED  PUSHER</v>
          </cell>
          <cell r="D252" t="str">
            <v>1.35H PIN PUSH TRAY NANO SIM&amp;USD OR DUAL NANO SIM CONN</v>
          </cell>
          <cell r="E252" t="str">
            <v>VCYS</v>
          </cell>
          <cell r="F252" t="str">
            <v>结案</v>
          </cell>
          <cell r="G252">
            <v>200000</v>
          </cell>
          <cell r="H252">
            <v>166500</v>
          </cell>
        </row>
        <row r="253">
          <cell r="A253" t="str">
            <v>ZVS-19030001</v>
          </cell>
          <cell r="B253" t="str">
            <v>025-U139500623-373</v>
          </cell>
          <cell r="C253" t="str">
            <v>点焊铁壳</v>
          </cell>
          <cell r="D253" t="str">
            <v>NO PLATING,SUS301-1/2H,P=8.0,1*1,SHELL,RoHS</v>
          </cell>
          <cell r="E253" t="str">
            <v>VCYS</v>
          </cell>
          <cell r="F253" t="str">
            <v>结案</v>
          </cell>
          <cell r="G253">
            <v>400000</v>
          </cell>
          <cell r="H253">
            <v>265100</v>
          </cell>
        </row>
        <row r="254">
          <cell r="A254" t="str">
            <v>ZVS-19030001</v>
          </cell>
          <cell r="B254" t="str">
            <v>025-U139500623-373</v>
          </cell>
          <cell r="C254" t="str">
            <v>点焊铁壳</v>
          </cell>
          <cell r="D254" t="str">
            <v>NO PLATING,SUS301-1/2H,P=8.0,1*1,SHELL,RoHS</v>
          </cell>
          <cell r="E254" t="str">
            <v>VCYS</v>
          </cell>
          <cell r="F254" t="str">
            <v>结案</v>
          </cell>
          <cell r="G254">
            <v>400000</v>
          </cell>
          <cell r="H254">
            <v>265100</v>
          </cell>
        </row>
        <row r="255">
          <cell r="A255" t="str">
            <v>ZVS-19030017</v>
          </cell>
          <cell r="B255" t="str">
            <v>025-0009-310</v>
          </cell>
          <cell r="C255" t="str">
            <v>UNPLATED SHELL</v>
          </cell>
          <cell r="D255" t="str">
            <v>1.5H PUSH_PULL SIMBLOCK WITH COVER AND STOP</v>
          </cell>
          <cell r="E255" t="str">
            <v>VCYS</v>
          </cell>
          <cell r="F255" t="str">
            <v>结案</v>
          </cell>
          <cell r="G255">
            <v>300000</v>
          </cell>
          <cell r="H255">
            <v>0</v>
          </cell>
        </row>
        <row r="256">
          <cell r="A256" t="str">
            <v>ZVS-19030018</v>
          </cell>
          <cell r="B256" t="str">
            <v>050-C039900131-506</v>
          </cell>
          <cell r="C256" t="str">
            <v>素材端子</v>
          </cell>
          <cell r="D256" t="str">
            <v>NO PLATING,C5240HQ-SH,P=10.50mm,1*1,RoHS</v>
          </cell>
          <cell r="E256" t="str">
            <v>VCYS</v>
          </cell>
          <cell r="F256" t="str">
            <v>结案</v>
          </cell>
          <cell r="G256">
            <v>1100</v>
          </cell>
          <cell r="H256">
            <v>733</v>
          </cell>
        </row>
        <row r="257">
          <cell r="A257" t="str">
            <v>ZVS-19030019</v>
          </cell>
          <cell r="B257" t="str">
            <v>025-C130000641-363</v>
          </cell>
          <cell r="C257" t="str">
            <v>转轴</v>
          </cell>
          <cell r="D257" t="str">
            <v>NO PLATING,SUS301-H,P=5.0mm,1*1，RoHS</v>
          </cell>
          <cell r="E257" t="str">
            <v>VCYS</v>
          </cell>
          <cell r="F257" t="str">
            <v>结案</v>
          </cell>
          <cell r="G257">
            <v>500000</v>
          </cell>
          <cell r="H257">
            <v>441500</v>
          </cell>
        </row>
        <row r="258">
          <cell r="A258" t="str">
            <v>ZVS-19030020</v>
          </cell>
          <cell r="B258" t="str">
            <v>050-J310000141-536</v>
          </cell>
          <cell r="C258" t="str">
            <v>素材端子1</v>
          </cell>
          <cell r="D258" t="str">
            <v>NO PLATING,C5210R-H,P=8,1*1,RoHS</v>
          </cell>
          <cell r="E258" t="str">
            <v>VCYS</v>
          </cell>
          <cell r="F258" t="str">
            <v>结案</v>
          </cell>
          <cell r="G258">
            <v>65</v>
          </cell>
          <cell r="H258">
            <v>0</v>
          </cell>
        </row>
        <row r="259">
          <cell r="A259" t="str">
            <v>ZVS-19030021</v>
          </cell>
          <cell r="B259" t="str">
            <v>050-S230000642-535</v>
          </cell>
          <cell r="C259" t="str">
            <v>素材端子</v>
          </cell>
          <cell r="D259" t="str">
            <v>NO PLATING CONTACT</v>
          </cell>
          <cell r="E259" t="str">
            <v>VCYS</v>
          </cell>
          <cell r="F259" t="str">
            <v>结案</v>
          </cell>
          <cell r="G259">
            <v>2000</v>
          </cell>
          <cell r="H259">
            <v>2000</v>
          </cell>
        </row>
        <row r="260">
          <cell r="A260" t="str">
            <v>ZVS-19030022</v>
          </cell>
          <cell r="B260" t="str">
            <v>050-C130000141-508</v>
          </cell>
          <cell r="C260" t="str">
            <v>素材端子</v>
          </cell>
          <cell r="D260" t="str">
            <v>NO PLATING,C5210R-H,P=4.0mm,1*1，RoHS</v>
          </cell>
          <cell r="E260" t="str">
            <v>VCYS</v>
          </cell>
          <cell r="F260" t="str">
            <v>结案</v>
          </cell>
          <cell r="G260">
            <v>1000</v>
          </cell>
          <cell r="H260">
            <v>989</v>
          </cell>
        </row>
        <row r="261">
          <cell r="A261" t="str">
            <v>ZVS-19030023</v>
          </cell>
          <cell r="B261" t="str">
            <v>050-S190000641-0550</v>
          </cell>
          <cell r="C261" t="str">
            <v>素材端子</v>
          </cell>
          <cell r="D261" t="str">
            <v>NO PLATING CONTACT</v>
          </cell>
          <cell r="E261" t="str">
            <v>VCYS</v>
          </cell>
          <cell r="F261" t="str">
            <v>结案</v>
          </cell>
          <cell r="G261">
            <v>75</v>
          </cell>
          <cell r="H261">
            <v>73.5</v>
          </cell>
        </row>
        <row r="262">
          <cell r="A262" t="str">
            <v>ZVS-19030024</v>
          </cell>
          <cell r="B262" t="str">
            <v>025-C130000641-360</v>
          </cell>
          <cell r="C262" t="str">
            <v>素材铁壳</v>
          </cell>
          <cell r="D262" t="str">
            <v>NO PLATING,SUS301-H,P=24.0mm,1*1，RoHS</v>
          </cell>
          <cell r="E262" t="str">
            <v>VCYS</v>
          </cell>
          <cell r="F262" t="str">
            <v>结案</v>
          </cell>
          <cell r="G262">
            <v>500000</v>
          </cell>
          <cell r="H262">
            <v>499800</v>
          </cell>
        </row>
        <row r="263">
          <cell r="A263" t="str">
            <v>ZVS-19030025</v>
          </cell>
          <cell r="B263" t="str">
            <v>025-C130000641-363</v>
          </cell>
          <cell r="C263" t="str">
            <v>转轴</v>
          </cell>
          <cell r="D263" t="str">
            <v>NO PLATING,SUS301-H,P=5.0mm,1*1，RoHS</v>
          </cell>
          <cell r="E263" t="str">
            <v>VCYS</v>
          </cell>
          <cell r="F263" t="str">
            <v>结案</v>
          </cell>
          <cell r="G263">
            <v>6000</v>
          </cell>
          <cell r="H263">
            <v>0</v>
          </cell>
        </row>
        <row r="264">
          <cell r="A264" t="str">
            <v>ZVS-19030026</v>
          </cell>
          <cell r="B264" t="str">
            <v>050-0009-481</v>
          </cell>
          <cell r="C264" t="str">
            <v>UNPLATED CONTACT</v>
          </cell>
          <cell r="D264" t="str">
            <v>CONTACT ;1.3H PUSH_PULL SIMBLOCK WITH COVER AND STOP</v>
          </cell>
          <cell r="E264" t="str">
            <v>VCYS</v>
          </cell>
          <cell r="F264" t="str">
            <v>结案</v>
          </cell>
          <cell r="G264">
            <v>160</v>
          </cell>
          <cell r="H264">
            <v>0</v>
          </cell>
        </row>
        <row r="265">
          <cell r="A265" t="str">
            <v>ZVS-19030027</v>
          </cell>
          <cell r="B265" t="str">
            <v>050-C130000441-521</v>
          </cell>
          <cell r="C265" t="str">
            <v>素材侦测PIN</v>
          </cell>
          <cell r="D265" t="str">
            <v>NO PLATING,C7035-TM06,P=3.20,1*1,RoHS</v>
          </cell>
          <cell r="E265" t="str">
            <v>VCYS</v>
          </cell>
          <cell r="F265" t="str">
            <v>结案</v>
          </cell>
          <cell r="G265">
            <v>155</v>
          </cell>
          <cell r="H265">
            <v>0</v>
          </cell>
        </row>
        <row r="266">
          <cell r="A266" t="str">
            <v>ZVS-19030028</v>
          </cell>
          <cell r="B266" t="str">
            <v>050-J220000121-532</v>
          </cell>
          <cell r="C266" t="str">
            <v>素材端子6</v>
          </cell>
          <cell r="D266" t="str">
            <v>NO PLATING,SUS301-1/2H,P=9,1*1,RoHS</v>
          </cell>
          <cell r="E266" t="str">
            <v>VCYS</v>
          </cell>
          <cell r="F266" t="str">
            <v>结案</v>
          </cell>
          <cell r="G266">
            <v>20</v>
          </cell>
          <cell r="H266">
            <v>0</v>
          </cell>
        </row>
        <row r="267">
          <cell r="A267" t="str">
            <v>ZVS-19030029</v>
          </cell>
          <cell r="B267" t="str">
            <v>050-0009-499</v>
          </cell>
          <cell r="C267" t="str">
            <v>素材端子</v>
          </cell>
          <cell r="D267" t="str">
            <v>NO PLATING,C2680R-H,P=9.00,1*2,RoHS</v>
          </cell>
          <cell r="E267" t="str">
            <v>VCYS</v>
          </cell>
          <cell r="F267" t="str">
            <v>结案</v>
          </cell>
          <cell r="G267">
            <v>100</v>
          </cell>
          <cell r="H267">
            <v>90</v>
          </cell>
        </row>
        <row r="268">
          <cell r="A268" t="str">
            <v>ZVS-19030031</v>
          </cell>
          <cell r="B268" t="str">
            <v>050-C149900121-519</v>
          </cell>
          <cell r="C268" t="str">
            <v>UNPLATED CONTACT</v>
          </cell>
          <cell r="D268" t="str">
            <v>CONTACT ;1.5H PUSH_PULL SIMBLOCK WITH COVER AND STOP</v>
          </cell>
          <cell r="E268" t="str">
            <v>VCYS</v>
          </cell>
          <cell r="F268" t="str">
            <v>结案</v>
          </cell>
          <cell r="G268">
            <v>100</v>
          </cell>
          <cell r="H268">
            <v>100</v>
          </cell>
        </row>
        <row r="269">
          <cell r="A269" t="str">
            <v>ZVS-19030033</v>
          </cell>
          <cell r="B269" t="str">
            <v>050-C031100131-507</v>
          </cell>
          <cell r="C269" t="str">
            <v>素材端子</v>
          </cell>
          <cell r="D269" t="str">
            <v>NO PLATING,C5240HQ-SH,P=10.0mm,1*1,RoHS</v>
          </cell>
          <cell r="E269" t="str">
            <v>VCYS</v>
          </cell>
          <cell r="F269" t="str">
            <v>结案</v>
          </cell>
          <cell r="G269">
            <v>1000</v>
          </cell>
          <cell r="H269">
            <v>962</v>
          </cell>
        </row>
        <row r="270">
          <cell r="A270" t="str">
            <v>ZVS-19030034</v>
          </cell>
          <cell r="B270" t="str">
            <v>025-C130000641-360</v>
          </cell>
          <cell r="C270" t="str">
            <v>素材铁壳</v>
          </cell>
          <cell r="D270" t="str">
            <v>NO PLATING,SUS301-H,P=24.0mm,1*1，RoHS</v>
          </cell>
          <cell r="E270" t="str">
            <v>VCYS</v>
          </cell>
          <cell r="F270" t="str">
            <v>结案</v>
          </cell>
          <cell r="G270">
            <v>1000000</v>
          </cell>
          <cell r="H270">
            <v>999700</v>
          </cell>
        </row>
        <row r="271">
          <cell r="A271" t="str">
            <v>ZVS-19030035</v>
          </cell>
          <cell r="B271" t="str">
            <v>050-S190000641-0550</v>
          </cell>
          <cell r="C271" t="str">
            <v>素材端子</v>
          </cell>
          <cell r="D271" t="str">
            <v>NO PLATING CONTACT</v>
          </cell>
          <cell r="E271" t="str">
            <v>VCYS</v>
          </cell>
          <cell r="F271" t="str">
            <v>结案</v>
          </cell>
          <cell r="G271">
            <v>2000</v>
          </cell>
          <cell r="H271">
            <v>1990</v>
          </cell>
        </row>
        <row r="272">
          <cell r="A272" t="str">
            <v>ZVS-19030037</v>
          </cell>
          <cell r="B272" t="str">
            <v>025-J180000622-0381</v>
          </cell>
          <cell r="C272" t="str">
            <v>素材SHELL</v>
          </cell>
          <cell r="D272" t="str">
            <v>NO PLATING,SUS301-1/2H,P=15,1*1,RoHS</v>
          </cell>
          <cell r="E272" t="str">
            <v>VCYS</v>
          </cell>
          <cell r="F272" t="str">
            <v>结案</v>
          </cell>
          <cell r="G272">
            <v>1000000</v>
          </cell>
          <cell r="H272">
            <v>960000</v>
          </cell>
        </row>
        <row r="273">
          <cell r="A273" t="str">
            <v>ZVS-19030038</v>
          </cell>
          <cell r="B273" t="str">
            <v>050-J180000142-530</v>
          </cell>
          <cell r="C273" t="str">
            <v>素材端子2</v>
          </cell>
          <cell r="D273" t="str">
            <v>NO PLATING,C5210R-H,P=4,1*1,RoHS</v>
          </cell>
          <cell r="E273" t="str">
            <v>VCYS</v>
          </cell>
          <cell r="F273" t="str">
            <v>结案</v>
          </cell>
          <cell r="G273">
            <v>600</v>
          </cell>
          <cell r="H273">
            <v>600</v>
          </cell>
        </row>
        <row r="274">
          <cell r="A274" t="str">
            <v>ZVS-19030039</v>
          </cell>
          <cell r="B274" t="str">
            <v>050-0009-459</v>
          </cell>
          <cell r="C274" t="str">
            <v>UNPLATED CONTACT</v>
          </cell>
          <cell r="D274" t="str">
            <v>CONTACT ;1.35H PIN PUSH TRAY NANO SIM&amp;USD OR DUAL NANO SIM C</v>
          </cell>
          <cell r="E274" t="str">
            <v>VCYS</v>
          </cell>
          <cell r="F274" t="str">
            <v>入库</v>
          </cell>
          <cell r="G274">
            <v>100</v>
          </cell>
          <cell r="H274">
            <v>91.5</v>
          </cell>
        </row>
        <row r="275">
          <cell r="A275" t="str">
            <v>ZVS-19030040</v>
          </cell>
          <cell r="B275" t="str">
            <v>050-C039900131-506</v>
          </cell>
          <cell r="C275" t="str">
            <v>素材端子</v>
          </cell>
          <cell r="D275" t="str">
            <v>NO PLATING,C5240HQ-SH,P=10.50mm,1*1,RoHS</v>
          </cell>
          <cell r="E275" t="str">
            <v>VCYS</v>
          </cell>
          <cell r="F275" t="str">
            <v>结案</v>
          </cell>
          <cell r="G275">
            <v>1400</v>
          </cell>
          <cell r="H275">
            <v>1400</v>
          </cell>
        </row>
        <row r="276">
          <cell r="A276" t="str">
            <v>ZVS-19030041</v>
          </cell>
          <cell r="B276" t="str">
            <v>025-0009-314</v>
          </cell>
          <cell r="C276" t="str">
            <v>UNPLATED SHELL</v>
          </cell>
          <cell r="D276" t="str">
            <v>1.4H PUSH_PULL SIMBLOCK WITH COVER AND STOP</v>
          </cell>
          <cell r="E276" t="str">
            <v>VCYS</v>
          </cell>
          <cell r="F276" t="str">
            <v>结案</v>
          </cell>
          <cell r="G276">
            <v>750000</v>
          </cell>
          <cell r="H276">
            <v>746500</v>
          </cell>
        </row>
        <row r="277">
          <cell r="A277" t="str">
            <v>ZVS-19030044</v>
          </cell>
          <cell r="B277" t="str">
            <v>025-C130000641-363</v>
          </cell>
          <cell r="C277" t="str">
            <v>转轴</v>
          </cell>
          <cell r="D277" t="str">
            <v>NO PLATING,SUS301-H,P=5.0mm,1*1，RoHS</v>
          </cell>
          <cell r="E277" t="str">
            <v>VCYS</v>
          </cell>
          <cell r="F277" t="str">
            <v>结案</v>
          </cell>
          <cell r="G277">
            <v>850000</v>
          </cell>
          <cell r="H277">
            <v>850000</v>
          </cell>
        </row>
        <row r="278">
          <cell r="A278" t="str">
            <v>ZVS-19030045</v>
          </cell>
          <cell r="B278" t="str">
            <v>025-C130000631-362</v>
          </cell>
          <cell r="C278" t="str">
            <v>拉杆</v>
          </cell>
          <cell r="D278" t="str">
            <v>NO PLATING,SUS301-3/4H,P=5.0mm,1*1,RoHS</v>
          </cell>
          <cell r="E278" t="str">
            <v>VCYS</v>
          </cell>
          <cell r="F278" t="str">
            <v>结案</v>
          </cell>
          <cell r="G278">
            <v>850000</v>
          </cell>
          <cell r="H278">
            <v>809100</v>
          </cell>
        </row>
        <row r="279">
          <cell r="A279" t="str">
            <v>ZVS-19030046</v>
          </cell>
          <cell r="B279" t="str">
            <v>050-C130000141-508</v>
          </cell>
          <cell r="C279" t="str">
            <v>素材端子</v>
          </cell>
          <cell r="D279" t="str">
            <v>NO PLATING,C5210R-H,P=4.0mm,1*1，RoHS</v>
          </cell>
          <cell r="E279" t="str">
            <v>VCYS</v>
          </cell>
          <cell r="F279" t="str">
            <v>结案</v>
          </cell>
          <cell r="G279">
            <v>1000</v>
          </cell>
          <cell r="H279">
            <v>965</v>
          </cell>
        </row>
        <row r="280">
          <cell r="A280" t="str">
            <v>ZVS-19030047</v>
          </cell>
          <cell r="B280" t="str">
            <v>050-C031100131-507</v>
          </cell>
          <cell r="C280" t="str">
            <v>素材端子</v>
          </cell>
          <cell r="D280" t="str">
            <v>NO PLATING,C5240HQ-SH,P=10.0mm,1*1,RoHS</v>
          </cell>
          <cell r="E280" t="str">
            <v>VCYS</v>
          </cell>
          <cell r="F280" t="str">
            <v>结案</v>
          </cell>
          <cell r="G280">
            <v>1000</v>
          </cell>
          <cell r="H280">
            <v>999.9</v>
          </cell>
        </row>
        <row r="281">
          <cell r="A281" t="str">
            <v>ZVS-19030048</v>
          </cell>
          <cell r="B281" t="str">
            <v>050-4009-195</v>
          </cell>
          <cell r="C281" t="str">
            <v>UNPLATED CONTACT</v>
          </cell>
          <cell r="D281" t="str">
            <v>FOR 4PIN BATTERY 5.4H 3.1MM PITCH VERTICAL TYPE CONN.</v>
          </cell>
          <cell r="E281" t="str">
            <v>VCXS</v>
          </cell>
          <cell r="F281" t="str">
            <v>入库</v>
          </cell>
          <cell r="G281">
            <v>1000</v>
          </cell>
          <cell r="H281">
            <v>631.5</v>
          </cell>
        </row>
        <row r="282">
          <cell r="A282" t="str">
            <v>ZVS-19030049</v>
          </cell>
          <cell r="B282" t="str">
            <v>025-0009-170</v>
          </cell>
          <cell r="C282" t="str">
            <v>UNPLATED PAD</v>
          </cell>
          <cell r="D282" t="str">
            <v>FOR 4PIN BATTERY 5.4H 3.1MM PITCH VERTICAL TYPE CONN.</v>
          </cell>
          <cell r="E282" t="str">
            <v>VCYS</v>
          </cell>
          <cell r="F282" t="str">
            <v>结案</v>
          </cell>
          <cell r="G282">
            <v>130000</v>
          </cell>
          <cell r="H282">
            <v>108000</v>
          </cell>
        </row>
        <row r="283">
          <cell r="A283" t="str">
            <v>ZVS-19030050</v>
          </cell>
          <cell r="B283" t="str">
            <v>050-0009-344</v>
          </cell>
          <cell r="C283" t="str">
            <v>CONTACT AFTER STAMPING</v>
          </cell>
          <cell r="D283" t="str">
            <v>5 PIN MICRO USB SINKING MOUNT</v>
          </cell>
          <cell r="E283" t="str">
            <v>VCYS</v>
          </cell>
          <cell r="F283" t="str">
            <v>结案</v>
          </cell>
          <cell r="G283">
            <v>250</v>
          </cell>
          <cell r="H283">
            <v>250</v>
          </cell>
        </row>
        <row r="284">
          <cell r="A284" t="str">
            <v>ZVS-19030051</v>
          </cell>
          <cell r="B284" t="str">
            <v>025-0009-256</v>
          </cell>
          <cell r="C284" t="str">
            <v>SHELL AFTER STAMPING</v>
          </cell>
          <cell r="D284" t="str">
            <v>5 PIN MICRO USB SINKING MOUNT</v>
          </cell>
          <cell r="E284" t="str">
            <v>VCYS</v>
          </cell>
          <cell r="F284" t="str">
            <v>入库</v>
          </cell>
          <cell r="G284">
            <v>380000</v>
          </cell>
          <cell r="H284">
            <v>122600</v>
          </cell>
        </row>
        <row r="285">
          <cell r="A285" t="str">
            <v>ZVS-19030052</v>
          </cell>
          <cell r="B285" t="str">
            <v>025-00W9-256</v>
          </cell>
          <cell r="C285" t="str">
            <v>SHELL AFTER LASER WELDING</v>
          </cell>
          <cell r="D285" t="str">
            <v>MICRO USB 5 PIN SUBTYPE</v>
          </cell>
          <cell r="E285" t="str">
            <v>VCYS</v>
          </cell>
          <cell r="F285" t="str">
            <v>发放</v>
          </cell>
          <cell r="G285">
            <v>380000</v>
          </cell>
          <cell r="H285">
            <v>0</v>
          </cell>
        </row>
        <row r="286">
          <cell r="A286" t="str">
            <v>ZVS-19030053</v>
          </cell>
          <cell r="B286" t="str">
            <v>050-0009-293</v>
          </cell>
          <cell r="C286" t="str">
            <v>CONTACT AFTER STAMPING</v>
          </cell>
          <cell r="D286" t="str">
            <v>4PIN BATTERY 3.1MM PITCH 5.0H VERTICAL TYPE GOLD 15u" CONN.</v>
          </cell>
          <cell r="E286" t="str">
            <v>VCYS</v>
          </cell>
          <cell r="F286" t="str">
            <v>结案</v>
          </cell>
          <cell r="G286">
            <v>800000</v>
          </cell>
          <cell r="H286">
            <v>780.6</v>
          </cell>
        </row>
        <row r="287">
          <cell r="A287" t="str">
            <v>ZVS-19030054</v>
          </cell>
          <cell r="B287" t="str">
            <v>025-0009-225</v>
          </cell>
          <cell r="C287" t="str">
            <v>PAD  AFTER STAMPING</v>
          </cell>
          <cell r="D287" t="str">
            <v>4PIN BATTERY 3.1MM PITCH 5.0H VERTICAL TYPE GOLD 15u" CONN.</v>
          </cell>
          <cell r="E287" t="str">
            <v>VCYS</v>
          </cell>
          <cell r="F287" t="str">
            <v>结案</v>
          </cell>
          <cell r="G287">
            <v>180000</v>
          </cell>
          <cell r="H287">
            <v>125000</v>
          </cell>
        </row>
        <row r="288">
          <cell r="A288" t="str">
            <v>ZVS-19030055</v>
          </cell>
          <cell r="B288" t="str">
            <v>050-0009-499</v>
          </cell>
          <cell r="C288" t="str">
            <v>素材端子</v>
          </cell>
          <cell r="D288" t="str">
            <v>NO PLATING,C2680R-H,P=9.00,1*2,RoHS</v>
          </cell>
          <cell r="E288" t="str">
            <v>VCYS</v>
          </cell>
          <cell r="F288" t="str">
            <v>结案</v>
          </cell>
          <cell r="G288">
            <v>400000</v>
          </cell>
          <cell r="H288">
            <v>390</v>
          </cell>
        </row>
        <row r="289">
          <cell r="A289" t="str">
            <v>ZVS-19030056</v>
          </cell>
          <cell r="B289" t="str">
            <v>050-S080000641-0549</v>
          </cell>
          <cell r="C289" t="str">
            <v>素材端子</v>
          </cell>
          <cell r="D289" t="str">
            <v>NO PLATING CONTACT</v>
          </cell>
          <cell r="E289" t="str">
            <v>VCYS</v>
          </cell>
          <cell r="F289" t="str">
            <v>结案</v>
          </cell>
          <cell r="G289">
            <v>250</v>
          </cell>
          <cell r="H289">
            <v>237.5</v>
          </cell>
        </row>
        <row r="290">
          <cell r="A290" t="str">
            <v>ZVS-19030057</v>
          </cell>
          <cell r="B290" t="str">
            <v>025-U179500621-342</v>
          </cell>
          <cell r="C290" t="str">
            <v>素材铁壳</v>
          </cell>
          <cell r="D290" t="str">
            <v>NO PLATING,SUS301-1/2H,P=10.0,1*2,SHELL,RoHS</v>
          </cell>
          <cell r="E290" t="str">
            <v>VCYS</v>
          </cell>
          <cell r="F290" t="str">
            <v>结案</v>
          </cell>
          <cell r="G290">
            <v>7000</v>
          </cell>
          <cell r="H290">
            <v>0</v>
          </cell>
        </row>
        <row r="291">
          <cell r="A291" t="str">
            <v>ZVS-19030058</v>
          </cell>
          <cell r="B291" t="str">
            <v>050-S200000641-523</v>
          </cell>
          <cell r="C291" t="str">
            <v>素材端子</v>
          </cell>
          <cell r="D291" t="str">
            <v>NO PLATING CONTACT</v>
          </cell>
          <cell r="E291" t="str">
            <v>VCYS</v>
          </cell>
          <cell r="F291" t="str">
            <v>结案</v>
          </cell>
          <cell r="G291">
            <v>35</v>
          </cell>
          <cell r="H291">
            <v>0</v>
          </cell>
        </row>
        <row r="292">
          <cell r="A292" t="str">
            <v>ZVS-19030059</v>
          </cell>
          <cell r="B292" t="str">
            <v>050-C149900121-519</v>
          </cell>
          <cell r="C292" t="str">
            <v>UNPLATED CONTACT</v>
          </cell>
          <cell r="D292" t="str">
            <v>CONTACT ;1.5H PUSH_PULL SIMBLOCK WITH COVER AND STOP</v>
          </cell>
          <cell r="E292" t="str">
            <v>VCYS</v>
          </cell>
          <cell r="F292" t="str">
            <v>结案</v>
          </cell>
          <cell r="G292">
            <v>520</v>
          </cell>
          <cell r="H292">
            <v>499</v>
          </cell>
        </row>
        <row r="293">
          <cell r="A293" t="str">
            <v>ZVS-19030060</v>
          </cell>
          <cell r="B293" t="str">
            <v>025-U179500621-342</v>
          </cell>
          <cell r="C293" t="str">
            <v>素材铁壳</v>
          </cell>
          <cell r="D293" t="str">
            <v>NO PLATING,SUS301-1/2H,P=10.0,1*2,SHELL,RoHS</v>
          </cell>
          <cell r="E293" t="str">
            <v>VCYS</v>
          </cell>
          <cell r="F293" t="str">
            <v>入库</v>
          </cell>
          <cell r="G293">
            <v>350000</v>
          </cell>
          <cell r="H293">
            <v>223000</v>
          </cell>
        </row>
        <row r="294">
          <cell r="A294" t="str">
            <v>ZVS-19030062</v>
          </cell>
          <cell r="B294" t="str">
            <v>050-C039900131-506</v>
          </cell>
          <cell r="C294" t="str">
            <v>素材端子</v>
          </cell>
          <cell r="D294" t="str">
            <v>NO PLATING,C5240HQ-SH,P=10.50mm,1*1,RoHS</v>
          </cell>
          <cell r="E294" t="str">
            <v>VCYS</v>
          </cell>
          <cell r="F294" t="str">
            <v>结案</v>
          </cell>
          <cell r="G294">
            <v>1000</v>
          </cell>
          <cell r="H294">
            <v>1000</v>
          </cell>
        </row>
        <row r="295">
          <cell r="A295" t="str">
            <v>ZVS-19030063</v>
          </cell>
          <cell r="B295" t="str">
            <v>050-S230000642-535</v>
          </cell>
          <cell r="C295" t="str">
            <v>素材端子</v>
          </cell>
          <cell r="D295" t="str">
            <v>NO PLATING CONTACT</v>
          </cell>
          <cell r="E295" t="str">
            <v>VCYS</v>
          </cell>
          <cell r="F295" t="str">
            <v>结案</v>
          </cell>
          <cell r="G295">
            <v>2000</v>
          </cell>
          <cell r="H295">
            <v>2000</v>
          </cell>
        </row>
        <row r="296">
          <cell r="A296" t="str">
            <v>ZVS-19030064</v>
          </cell>
          <cell r="B296" t="str">
            <v>050-S190000641-0550</v>
          </cell>
          <cell r="C296" t="str">
            <v>素材端子</v>
          </cell>
          <cell r="D296" t="str">
            <v>NO PLATING CONTACT</v>
          </cell>
          <cell r="E296" t="str">
            <v>VCYS</v>
          </cell>
          <cell r="F296" t="str">
            <v>结案</v>
          </cell>
          <cell r="G296">
            <v>1000</v>
          </cell>
          <cell r="H296">
            <v>100</v>
          </cell>
        </row>
        <row r="297">
          <cell r="A297" t="str">
            <v>ZVS-19030065</v>
          </cell>
          <cell r="B297" t="str">
            <v>050-U009500211-515</v>
          </cell>
          <cell r="C297" t="str">
            <v>素材端子</v>
          </cell>
          <cell r="D297" t="str">
            <v>NO PLATING,C2680R-H,P=9.00,1*2,RoHS</v>
          </cell>
          <cell r="E297" t="str">
            <v>VCYS</v>
          </cell>
          <cell r="F297" t="str">
            <v>结案</v>
          </cell>
          <cell r="G297">
            <v>350</v>
          </cell>
          <cell r="H297">
            <v>350</v>
          </cell>
        </row>
        <row r="298">
          <cell r="A298" t="str">
            <v>ZVS-19030066</v>
          </cell>
          <cell r="B298" t="str">
            <v>050-C039900131-506</v>
          </cell>
          <cell r="C298" t="str">
            <v>素材端子</v>
          </cell>
          <cell r="D298" t="str">
            <v>NO PLATING,C5240HQ-SH,P=10.50mm,1*1,RoHS</v>
          </cell>
          <cell r="E298" t="str">
            <v>VCYS</v>
          </cell>
          <cell r="F298" t="str">
            <v>结案</v>
          </cell>
          <cell r="G298">
            <v>800</v>
          </cell>
          <cell r="H298">
            <v>771</v>
          </cell>
        </row>
        <row r="299">
          <cell r="A299" t="str">
            <v>ZVS-19030067</v>
          </cell>
          <cell r="B299" t="str">
            <v>050-C031100131-507</v>
          </cell>
          <cell r="C299" t="str">
            <v>素材端子</v>
          </cell>
          <cell r="D299" t="str">
            <v>NO PLATING,C5240HQ-SH,P=10.0mm,1*1,RoHS</v>
          </cell>
          <cell r="E299" t="str">
            <v>VCYS</v>
          </cell>
          <cell r="F299" t="str">
            <v>结案</v>
          </cell>
          <cell r="G299">
            <v>600</v>
          </cell>
          <cell r="H299">
            <v>362</v>
          </cell>
        </row>
        <row r="300">
          <cell r="A300" t="str">
            <v>ZVS-19030068</v>
          </cell>
          <cell r="B300" t="str">
            <v>050-C130000141-508</v>
          </cell>
          <cell r="C300" t="str">
            <v>素材端子</v>
          </cell>
          <cell r="D300" t="str">
            <v>NO PLATING,C5210R-H,P=4.0mm,1*1，RoHS</v>
          </cell>
          <cell r="E300" t="str">
            <v>VCYS</v>
          </cell>
          <cell r="F300" t="str">
            <v>结案</v>
          </cell>
          <cell r="G300">
            <v>1000</v>
          </cell>
          <cell r="H300">
            <v>681</v>
          </cell>
        </row>
        <row r="301">
          <cell r="A301" t="str">
            <v>ZVS-19030069</v>
          </cell>
          <cell r="B301" t="str">
            <v>025-C130000641-363</v>
          </cell>
          <cell r="C301" t="str">
            <v>转轴</v>
          </cell>
          <cell r="D301" t="str">
            <v>NO PLATING,SUS301-H,P=5.0mm,1*1，RoHS</v>
          </cell>
          <cell r="E301" t="str">
            <v>VCYS</v>
          </cell>
          <cell r="F301" t="str">
            <v>结案</v>
          </cell>
          <cell r="G301">
            <v>1000000</v>
          </cell>
          <cell r="H301">
            <v>997500</v>
          </cell>
        </row>
        <row r="302">
          <cell r="A302" t="str">
            <v>ZVS-19030070</v>
          </cell>
          <cell r="B302" t="str">
            <v>025-C130000641-360</v>
          </cell>
          <cell r="C302" t="str">
            <v>素材铁壳</v>
          </cell>
          <cell r="D302" t="str">
            <v>NO PLATING,SUS301-H,P=24.0mm,1*1，RoHS</v>
          </cell>
          <cell r="E302" t="str">
            <v>VCYS</v>
          </cell>
          <cell r="F302" t="str">
            <v>入库</v>
          </cell>
          <cell r="G302">
            <v>1000000</v>
          </cell>
          <cell r="H302">
            <v>575200</v>
          </cell>
        </row>
        <row r="303">
          <cell r="A303" t="str">
            <v>ZVS-19030071</v>
          </cell>
          <cell r="B303" t="str">
            <v>050-J220000141-529</v>
          </cell>
          <cell r="C303" t="str">
            <v>素材端子1</v>
          </cell>
          <cell r="D303" t="str">
            <v>NO PLATING,C5210R-H,P=5,1*1,RoHS</v>
          </cell>
          <cell r="E303" t="str">
            <v>VCYS</v>
          </cell>
          <cell r="F303" t="str">
            <v>结案</v>
          </cell>
          <cell r="G303">
            <v>370</v>
          </cell>
          <cell r="H303">
            <v>370</v>
          </cell>
        </row>
        <row r="304">
          <cell r="A304" t="str">
            <v>ZVS-19030072</v>
          </cell>
          <cell r="B304" t="str">
            <v>050-J220000141-530</v>
          </cell>
          <cell r="C304" t="str">
            <v>素材端子2</v>
          </cell>
          <cell r="D304" t="str">
            <v>NO PLATING,C5210R-H,P=4,1*1,RoHS</v>
          </cell>
          <cell r="E304" t="str">
            <v>VCYS</v>
          </cell>
          <cell r="F304" t="str">
            <v>结案</v>
          </cell>
          <cell r="G304">
            <v>400</v>
          </cell>
          <cell r="H304">
            <v>400</v>
          </cell>
        </row>
        <row r="305">
          <cell r="A305" t="str">
            <v>ZVS-19030074</v>
          </cell>
          <cell r="B305" t="str">
            <v>050-J200000635-531</v>
          </cell>
          <cell r="C305" t="str">
            <v>素材端子4</v>
          </cell>
          <cell r="D305" t="str">
            <v>NO PLATING,SUS301-3/4H,P=5.50,1*2,RoHS</v>
          </cell>
          <cell r="E305" t="str">
            <v>VCYS</v>
          </cell>
          <cell r="F305" t="str">
            <v>结案</v>
          </cell>
          <cell r="G305">
            <v>300</v>
          </cell>
          <cell r="H305">
            <v>271.5</v>
          </cell>
        </row>
        <row r="306">
          <cell r="A306" t="str">
            <v>ZVS-19030075</v>
          </cell>
          <cell r="B306" t="str">
            <v>050-J200000144-530</v>
          </cell>
          <cell r="C306" t="str">
            <v>素材端子2</v>
          </cell>
          <cell r="D306" t="str">
            <v>NO PLATING,C5210R-H,P=4,1*1,RoHS</v>
          </cell>
          <cell r="E306" t="str">
            <v>VCYS</v>
          </cell>
          <cell r="F306" t="str">
            <v>结案</v>
          </cell>
          <cell r="G306">
            <v>300</v>
          </cell>
          <cell r="H306">
            <v>300</v>
          </cell>
        </row>
        <row r="307">
          <cell r="A307" t="str">
            <v>ZVS-19030076</v>
          </cell>
          <cell r="B307" t="str">
            <v>050-J200000145-530</v>
          </cell>
          <cell r="C307" t="str">
            <v>素材端子3</v>
          </cell>
          <cell r="D307" t="str">
            <v>NO PLATING,C5210R-H,P=4,1*1,RoHS</v>
          </cell>
          <cell r="E307" t="str">
            <v>VCYS</v>
          </cell>
          <cell r="F307" t="str">
            <v>结案</v>
          </cell>
          <cell r="G307">
            <v>300</v>
          </cell>
          <cell r="H307">
            <v>300</v>
          </cell>
        </row>
        <row r="308">
          <cell r="A308" t="str">
            <v>ZVS-19030077</v>
          </cell>
          <cell r="B308" t="str">
            <v>050-J200000142-0546</v>
          </cell>
          <cell r="C308" t="str">
            <v>素材端子1</v>
          </cell>
          <cell r="D308" t="str">
            <v>NO PLATING,C5210R-H,P=8,1*1,RoHS</v>
          </cell>
          <cell r="E308" t="str">
            <v>VCYS</v>
          </cell>
          <cell r="F308" t="str">
            <v>结案</v>
          </cell>
          <cell r="G308">
            <v>300</v>
          </cell>
          <cell r="H308">
            <v>300</v>
          </cell>
        </row>
        <row r="309">
          <cell r="A309" t="str">
            <v>ZVS-19030078</v>
          </cell>
          <cell r="B309" t="str">
            <v>050-J200000636-531</v>
          </cell>
          <cell r="C309" t="str">
            <v>素材端子5</v>
          </cell>
          <cell r="D309" t="str">
            <v>NO PLATING,SUS301-3/4H,P=5.50,1*2,RoHS</v>
          </cell>
          <cell r="E309" t="str">
            <v>VCYS</v>
          </cell>
          <cell r="F309" t="str">
            <v>结案</v>
          </cell>
          <cell r="G309">
            <v>300</v>
          </cell>
          <cell r="H309">
            <v>271.5</v>
          </cell>
        </row>
        <row r="310">
          <cell r="A310" t="str">
            <v>ZVS-19030079</v>
          </cell>
          <cell r="B310" t="str">
            <v>050-0009-459</v>
          </cell>
          <cell r="C310" t="str">
            <v>UNPLATED CONTACT</v>
          </cell>
          <cell r="D310" t="str">
            <v>CONTACT ;1.35H PIN PUSH TRAY NANO SIM&amp;USD OR DUAL NANO SIM C</v>
          </cell>
          <cell r="E310" t="str">
            <v>VCYS</v>
          </cell>
          <cell r="F310" t="str">
            <v>入库</v>
          </cell>
          <cell r="G310">
            <v>300</v>
          </cell>
          <cell r="H310">
            <v>155</v>
          </cell>
        </row>
        <row r="311">
          <cell r="A311" t="str">
            <v>ZVS-19030080</v>
          </cell>
          <cell r="B311" t="str">
            <v>025-J180000622-0381</v>
          </cell>
          <cell r="C311" t="str">
            <v>素材SHELL</v>
          </cell>
          <cell r="D311" t="str">
            <v>NO PLATING,SUS301-1/2H,P=15,1*1,RoHS</v>
          </cell>
          <cell r="E311" t="str">
            <v>VCYS</v>
          </cell>
          <cell r="F311" t="str">
            <v>入库</v>
          </cell>
          <cell r="G311">
            <v>500000</v>
          </cell>
          <cell r="H311">
            <v>452000</v>
          </cell>
        </row>
        <row r="312">
          <cell r="A312" t="str">
            <v>ZVS-19030081</v>
          </cell>
          <cell r="B312" t="str">
            <v>025-0009-348</v>
          </cell>
          <cell r="C312" t="str">
            <v>素材铁壳</v>
          </cell>
          <cell r="D312" t="str">
            <v>NO PLATING,SUS301-1/2H,P=9.0,1*1,SHELL,RoHS</v>
          </cell>
          <cell r="E312" t="str">
            <v>VCYS</v>
          </cell>
          <cell r="F312" t="str">
            <v>结案</v>
          </cell>
          <cell r="G312">
            <v>50000</v>
          </cell>
          <cell r="H312">
            <v>45000</v>
          </cell>
        </row>
        <row r="313">
          <cell r="A313" t="str">
            <v>ZVS-19030082</v>
          </cell>
          <cell r="B313" t="str">
            <v>025-C130000631-362</v>
          </cell>
          <cell r="C313" t="str">
            <v>拉杆</v>
          </cell>
          <cell r="D313" t="str">
            <v>NO PLATING,SUS301-3/4H,P=5.0mm,1*1,RoHS</v>
          </cell>
          <cell r="E313" t="str">
            <v>VCYS</v>
          </cell>
          <cell r="F313" t="str">
            <v>入库</v>
          </cell>
          <cell r="G313">
            <v>1000000</v>
          </cell>
          <cell r="H313">
            <v>158100</v>
          </cell>
        </row>
        <row r="314">
          <cell r="A314" t="str">
            <v>ZVS-19030083</v>
          </cell>
          <cell r="B314" t="str">
            <v>050-C039900131-506</v>
          </cell>
          <cell r="C314" t="str">
            <v>素材端子</v>
          </cell>
          <cell r="D314" t="str">
            <v>NO PLATING,C5240HQ-SH,P=10.50mm,1*1,RoHS</v>
          </cell>
          <cell r="E314" t="str">
            <v>VCYS</v>
          </cell>
          <cell r="F314" t="str">
            <v>结案</v>
          </cell>
          <cell r="G314">
            <v>1000</v>
          </cell>
          <cell r="H314">
            <v>1000</v>
          </cell>
        </row>
        <row r="315">
          <cell r="A315" t="str">
            <v>ZVS-19030086</v>
          </cell>
          <cell r="B315" t="str">
            <v>050-S230000642-535</v>
          </cell>
          <cell r="C315" t="str">
            <v>素材端子</v>
          </cell>
          <cell r="D315" t="str">
            <v>NO PLATING CONTACT</v>
          </cell>
          <cell r="E315" t="str">
            <v>VCXS</v>
          </cell>
          <cell r="F315" t="str">
            <v>结案</v>
          </cell>
          <cell r="G315">
            <v>1000</v>
          </cell>
          <cell r="H315">
            <v>960</v>
          </cell>
        </row>
        <row r="316">
          <cell r="A316" t="str">
            <v>ZVS-19030087</v>
          </cell>
          <cell r="B316" t="str">
            <v>050-C130000411-508</v>
          </cell>
          <cell r="C316" t="str">
            <v>素材端子</v>
          </cell>
          <cell r="D316" t="str">
            <v>NO PLATING,C7025-TM03,P=4.0mm,1*1，RoHS</v>
          </cell>
          <cell r="E316" t="str">
            <v>VCYS</v>
          </cell>
          <cell r="F316" t="str">
            <v>结案</v>
          </cell>
          <cell r="G316">
            <v>430</v>
          </cell>
          <cell r="H316">
            <v>399.5</v>
          </cell>
        </row>
        <row r="317">
          <cell r="A317" t="str">
            <v>ZVS-19030088</v>
          </cell>
          <cell r="B317" t="str">
            <v>050-S230000642-535</v>
          </cell>
          <cell r="C317" t="str">
            <v>素材端子</v>
          </cell>
          <cell r="D317" t="str">
            <v>NO PLATING CONTACT</v>
          </cell>
          <cell r="E317" t="str">
            <v>VCYS</v>
          </cell>
          <cell r="F317" t="str">
            <v>入库</v>
          </cell>
          <cell r="G317">
            <v>2000</v>
          </cell>
          <cell r="H317">
            <v>1308</v>
          </cell>
        </row>
        <row r="318">
          <cell r="A318" t="str">
            <v>ZVS-19030089</v>
          </cell>
          <cell r="B318" t="str">
            <v>050-S080000641-0549</v>
          </cell>
          <cell r="C318" t="str">
            <v>素材端子</v>
          </cell>
          <cell r="D318" t="str">
            <v>NO PLATING CONTACT</v>
          </cell>
          <cell r="E318" t="str">
            <v>VCYS</v>
          </cell>
          <cell r="F318" t="str">
            <v>入库</v>
          </cell>
          <cell r="G318">
            <v>1000</v>
          </cell>
          <cell r="H318">
            <v>50</v>
          </cell>
        </row>
        <row r="319">
          <cell r="A319" t="str">
            <v>ZVS-19030090</v>
          </cell>
          <cell r="B319" t="str">
            <v>050-J180000141-0546</v>
          </cell>
          <cell r="C319" t="str">
            <v>素材端子1</v>
          </cell>
          <cell r="D319" t="str">
            <v>NO PLATING,C5210R-H,P=8,1*1,RoHS</v>
          </cell>
          <cell r="E319" t="str">
            <v>VCYS</v>
          </cell>
          <cell r="F319" t="str">
            <v>结案</v>
          </cell>
          <cell r="G319">
            <v>64</v>
          </cell>
          <cell r="H319">
            <v>0</v>
          </cell>
        </row>
        <row r="320">
          <cell r="A320" t="str">
            <v>ZVS-19030091</v>
          </cell>
          <cell r="B320" t="str">
            <v>050-J220000141-530</v>
          </cell>
          <cell r="C320" t="str">
            <v>素材端子2</v>
          </cell>
          <cell r="D320" t="str">
            <v>NO PLATING,C5210R-H,P=4,1*1,RoHS</v>
          </cell>
          <cell r="E320" t="str">
            <v>VCYS</v>
          </cell>
          <cell r="F320" t="str">
            <v>结案</v>
          </cell>
          <cell r="G320">
            <v>90</v>
          </cell>
          <cell r="H320">
            <v>0</v>
          </cell>
        </row>
        <row r="321">
          <cell r="A321" t="str">
            <v>ZVS-19030092</v>
          </cell>
          <cell r="B321" t="str">
            <v>050-C039900131-506</v>
          </cell>
          <cell r="C321" t="str">
            <v>素材端子</v>
          </cell>
          <cell r="D321" t="str">
            <v>NO PLATING,C5240HQ-SH,P=10.50mm,1*1,RoHS</v>
          </cell>
          <cell r="E321" t="str">
            <v>VCYS</v>
          </cell>
          <cell r="F321" t="str">
            <v>结案</v>
          </cell>
          <cell r="G321">
            <v>110</v>
          </cell>
          <cell r="H321">
            <v>65.5</v>
          </cell>
        </row>
        <row r="322">
          <cell r="A322" t="str">
            <v>ZVS-19030093</v>
          </cell>
          <cell r="B322" t="str">
            <v>025-0009-256</v>
          </cell>
          <cell r="C322" t="str">
            <v>SHELL AFTER STAMPING</v>
          </cell>
          <cell r="D322" t="str">
            <v>5 PIN MICRO USB SINKING MOUNT</v>
          </cell>
          <cell r="E322" t="str">
            <v>VCYS</v>
          </cell>
          <cell r="F322" t="str">
            <v>发放</v>
          </cell>
          <cell r="G322">
            <v>200000</v>
          </cell>
          <cell r="H322">
            <v>0</v>
          </cell>
        </row>
        <row r="323">
          <cell r="A323" t="str">
            <v>ZVS-19030094</v>
          </cell>
          <cell r="B323" t="str">
            <v>050-0009-344</v>
          </cell>
          <cell r="C323" t="str">
            <v>CONTACT AFTER STAMPING</v>
          </cell>
          <cell r="D323" t="str">
            <v>5 PIN MICRO USB SINKING MOUNT</v>
          </cell>
          <cell r="E323" t="str">
            <v>VCYS</v>
          </cell>
          <cell r="F323" t="str">
            <v>结案</v>
          </cell>
          <cell r="G323">
            <v>200</v>
          </cell>
          <cell r="H323">
            <v>200</v>
          </cell>
        </row>
        <row r="324">
          <cell r="A324" t="str">
            <v>ZVS-19030095</v>
          </cell>
          <cell r="B324" t="str">
            <v>025-00W9-256</v>
          </cell>
          <cell r="C324" t="str">
            <v>SHELL AFTER LASER WELDING</v>
          </cell>
          <cell r="D324" t="str">
            <v>MICRO USB 5 PIN SUBTYPE</v>
          </cell>
          <cell r="E324" t="str">
            <v>VCYS</v>
          </cell>
          <cell r="F324" t="str">
            <v>发放</v>
          </cell>
          <cell r="G324">
            <v>200000</v>
          </cell>
          <cell r="H324">
            <v>0</v>
          </cell>
        </row>
        <row r="325">
          <cell r="A325" t="str">
            <v>ZVS-19030097</v>
          </cell>
          <cell r="B325" t="str">
            <v>025-0009-325</v>
          </cell>
          <cell r="C325" t="str">
            <v>SHELL AFTER STAMPING</v>
          </cell>
          <cell r="D325" t="str">
            <v>SHELL AFTER STAMPING</v>
          </cell>
          <cell r="E325" t="str">
            <v>VCYS</v>
          </cell>
          <cell r="F325" t="str">
            <v>发放</v>
          </cell>
          <cell r="G325">
            <v>140000</v>
          </cell>
          <cell r="H325">
            <v>0</v>
          </cell>
        </row>
        <row r="326">
          <cell r="A326" t="str">
            <v>ZVS-19030098</v>
          </cell>
          <cell r="B326" t="str">
            <v>025-C130000641-363</v>
          </cell>
          <cell r="C326" t="str">
            <v>转轴</v>
          </cell>
          <cell r="D326" t="str">
            <v>NO PLATING,SUS301-H,P=5.0mm,1*1，RoHS</v>
          </cell>
          <cell r="E326" t="str">
            <v>VCYS</v>
          </cell>
          <cell r="F326" t="str">
            <v>发料</v>
          </cell>
          <cell r="G326">
            <v>1000000</v>
          </cell>
          <cell r="H326">
            <v>0</v>
          </cell>
        </row>
        <row r="327">
          <cell r="A327" t="str">
            <v>ZVS-19030099</v>
          </cell>
          <cell r="B327" t="str">
            <v>025-U139500623-373</v>
          </cell>
          <cell r="C327" t="str">
            <v>点焊铁壳</v>
          </cell>
          <cell r="D327" t="str">
            <v>NO PLATING,SUS301-1/2H,P=8.0,1*1,SHELL,RoHS</v>
          </cell>
          <cell r="E327" t="str">
            <v>VCYS</v>
          </cell>
          <cell r="F327" t="str">
            <v>发料</v>
          </cell>
          <cell r="G327">
            <v>170000</v>
          </cell>
          <cell r="H327">
            <v>0</v>
          </cell>
        </row>
        <row r="328">
          <cell r="A328" t="str">
            <v>ZVS-19030099</v>
          </cell>
          <cell r="B328" t="str">
            <v>025-U139500623-373</v>
          </cell>
          <cell r="C328" t="str">
            <v>点焊铁壳</v>
          </cell>
          <cell r="D328" t="str">
            <v>NO PLATING,SUS301-1/2H,P=8.0,1*1,SHELL,RoHS</v>
          </cell>
          <cell r="E328" t="str">
            <v>VCYS</v>
          </cell>
          <cell r="F328" t="str">
            <v>发料</v>
          </cell>
          <cell r="G328">
            <v>170000</v>
          </cell>
          <cell r="H328">
            <v>0</v>
          </cell>
        </row>
        <row r="329">
          <cell r="A329" t="str">
            <v>ZVS-19030100</v>
          </cell>
          <cell r="B329" t="str">
            <v>050-C039900131-506</v>
          </cell>
          <cell r="C329" t="str">
            <v>素材端子</v>
          </cell>
          <cell r="D329" t="str">
            <v>NO PLATING,C5240HQ-SH,P=10.50mm,1*1,RoHS</v>
          </cell>
          <cell r="E329" t="str">
            <v>VCYS</v>
          </cell>
          <cell r="F329" t="str">
            <v>入库</v>
          </cell>
          <cell r="G329">
            <v>1500</v>
          </cell>
          <cell r="H329">
            <v>793</v>
          </cell>
        </row>
        <row r="330">
          <cell r="A330" t="str">
            <v>ZVS-19030002</v>
          </cell>
          <cell r="B330" t="str">
            <v>025-C130000631-362</v>
          </cell>
          <cell r="C330" t="str">
            <v>拉杆</v>
          </cell>
          <cell r="D330" t="str">
            <v>NO PLATING,SUS301-3/4H,P=5.0mm,1*1,RoHS</v>
          </cell>
          <cell r="E330" t="str">
            <v>VCXS</v>
          </cell>
          <cell r="F330" t="str">
            <v>结案</v>
          </cell>
          <cell r="G330">
            <v>500000</v>
          </cell>
          <cell r="H330">
            <v>482000</v>
          </cell>
        </row>
        <row r="331">
          <cell r="A331" t="str">
            <v>ZVS-19030003</v>
          </cell>
          <cell r="B331" t="str">
            <v>025-C130000641-363</v>
          </cell>
          <cell r="C331" t="str">
            <v>转轴</v>
          </cell>
          <cell r="D331" t="str">
            <v>NO PLATING,SUS301-H,P=5.0mm,1*1，RoHS</v>
          </cell>
          <cell r="E331" t="str">
            <v>VCYS</v>
          </cell>
          <cell r="F331" t="str">
            <v>结案</v>
          </cell>
          <cell r="G331">
            <v>500000</v>
          </cell>
          <cell r="H331">
            <v>452000</v>
          </cell>
        </row>
        <row r="332">
          <cell r="A332" t="str">
            <v>ZVS-19030004</v>
          </cell>
          <cell r="B332" t="str">
            <v>050-C149900121-519</v>
          </cell>
          <cell r="C332" t="str">
            <v>UNPLATED CONTACT</v>
          </cell>
          <cell r="D332" t="str">
            <v>CONTACT ;1.5H PUSH_PULL SIMBLOCK WITH COVER AND STOP</v>
          </cell>
          <cell r="E332" t="str">
            <v>VCYS</v>
          </cell>
          <cell r="F332" t="str">
            <v>结案</v>
          </cell>
          <cell r="G332">
            <v>1000</v>
          </cell>
          <cell r="H332">
            <v>983</v>
          </cell>
        </row>
        <row r="333">
          <cell r="A333" t="str">
            <v>ZVS-19030005</v>
          </cell>
          <cell r="B333" t="str">
            <v>050-0009-467</v>
          </cell>
          <cell r="C333" t="str">
            <v>CONTACT AFTER STAMPING</v>
          </cell>
          <cell r="D333" t="str">
            <v>ANTENNA SPRING FOR 0.7H</v>
          </cell>
          <cell r="E333" t="str">
            <v>VCYS</v>
          </cell>
          <cell r="F333" t="str">
            <v>结案</v>
          </cell>
          <cell r="G333">
            <v>3000</v>
          </cell>
          <cell r="H333">
            <v>1999</v>
          </cell>
        </row>
        <row r="334">
          <cell r="A334" t="str">
            <v>ZVS-19030006</v>
          </cell>
          <cell r="B334" t="str">
            <v>050-J180000141-0546</v>
          </cell>
          <cell r="C334" t="str">
            <v>素材端子1</v>
          </cell>
          <cell r="D334" t="str">
            <v>NO PLATING,C5210R-H,P=8,1*1,RoHS</v>
          </cell>
          <cell r="E334" t="str">
            <v>VCYS</v>
          </cell>
          <cell r="F334" t="str">
            <v>结案</v>
          </cell>
          <cell r="G334">
            <v>90</v>
          </cell>
          <cell r="H334">
            <v>20</v>
          </cell>
        </row>
        <row r="335">
          <cell r="A335" t="str">
            <v>ZVS-19030007</v>
          </cell>
          <cell r="B335" t="str">
            <v>025-0009-251</v>
          </cell>
          <cell r="C335" t="str">
            <v>SHELL AFTER STAMPING</v>
          </cell>
          <cell r="D335" t="str">
            <v>5 PIN MICRO USB TOP MOUNT</v>
          </cell>
          <cell r="E335" t="str">
            <v>VCYS</v>
          </cell>
          <cell r="F335" t="str">
            <v>结案</v>
          </cell>
          <cell r="G335">
            <v>70000</v>
          </cell>
          <cell r="H335">
            <v>36500</v>
          </cell>
        </row>
        <row r="336">
          <cell r="A336" t="str">
            <v>ZVS-19030008</v>
          </cell>
          <cell r="B336" t="str">
            <v>025-U139500622-373</v>
          </cell>
          <cell r="C336" t="str">
            <v>素材外铁壳</v>
          </cell>
          <cell r="D336" t="str">
            <v>NO PLATING,SUS301-1/2H,P=8.0,1*1,SHELL,RoHS</v>
          </cell>
          <cell r="E336" t="str">
            <v>VCYS</v>
          </cell>
          <cell r="F336" t="str">
            <v>结案</v>
          </cell>
          <cell r="G336">
            <v>15000</v>
          </cell>
          <cell r="H336">
            <v>10000</v>
          </cell>
        </row>
        <row r="337">
          <cell r="A337" t="str">
            <v>ZVS-19030009</v>
          </cell>
          <cell r="B337" t="str">
            <v>050-J220000631-531</v>
          </cell>
          <cell r="C337" t="str">
            <v>素材端子4</v>
          </cell>
          <cell r="D337" t="str">
            <v>NO PLATING,SUS301-1/2H,P=5.50,1*2,RoHS</v>
          </cell>
          <cell r="E337" t="str">
            <v>VCYS</v>
          </cell>
          <cell r="F337" t="str">
            <v>结案</v>
          </cell>
          <cell r="G337">
            <v>415</v>
          </cell>
          <cell r="H337">
            <v>318</v>
          </cell>
        </row>
        <row r="338">
          <cell r="A338" t="str">
            <v>ZVS-19030010</v>
          </cell>
          <cell r="B338" t="str">
            <v>050-J220000632-531</v>
          </cell>
          <cell r="C338" t="str">
            <v>素材端子5</v>
          </cell>
          <cell r="D338" t="str">
            <v>NO PLATING,SUS301-1/2H,P=5.50,1*2,RoHS</v>
          </cell>
          <cell r="E338" t="str">
            <v>VCYS</v>
          </cell>
          <cell r="F338" t="str">
            <v>结案</v>
          </cell>
          <cell r="G338">
            <v>400</v>
          </cell>
          <cell r="H338">
            <v>315</v>
          </cell>
        </row>
        <row r="339">
          <cell r="A339" t="str">
            <v>ZVS-19030011</v>
          </cell>
          <cell r="B339" t="str">
            <v>050-J310000622-538</v>
          </cell>
          <cell r="C339" t="str">
            <v>素材端子5</v>
          </cell>
          <cell r="D339" t="str">
            <v>NO PLATING,SUS301-1/2H,P=4.50,1*2,RoHS</v>
          </cell>
          <cell r="E339" t="str">
            <v>VCYS</v>
          </cell>
          <cell r="F339" t="str">
            <v>结案</v>
          </cell>
          <cell r="G339">
            <v>25</v>
          </cell>
          <cell r="H339">
            <v>20</v>
          </cell>
        </row>
        <row r="340">
          <cell r="A340" t="str">
            <v>ZVS-19030012</v>
          </cell>
          <cell r="B340" t="str">
            <v>025-C130000631-362</v>
          </cell>
          <cell r="C340" t="str">
            <v>拉杆</v>
          </cell>
          <cell r="D340" t="str">
            <v>NO PLATING,SUS301-3/4H,P=5.0mm,1*1,RoHS</v>
          </cell>
          <cell r="E340" t="str">
            <v>VCYS</v>
          </cell>
          <cell r="F340" t="str">
            <v>结案</v>
          </cell>
          <cell r="G340">
            <v>500000</v>
          </cell>
          <cell r="H340">
            <v>498000</v>
          </cell>
        </row>
        <row r="341">
          <cell r="A341" t="str">
            <v>ZVS-19030013</v>
          </cell>
          <cell r="B341" t="str">
            <v>025-U069500621-364</v>
          </cell>
          <cell r="C341" t="str">
            <v>素材铁壳</v>
          </cell>
          <cell r="D341" t="str">
            <v>NO PLATING,SUS301-1/2H,P=10.0,1*1,SHELL,RoHS</v>
          </cell>
          <cell r="E341" t="str">
            <v>VCYS</v>
          </cell>
          <cell r="F341" t="str">
            <v>结案</v>
          </cell>
          <cell r="G341">
            <v>150000</v>
          </cell>
          <cell r="H341">
            <v>121000</v>
          </cell>
        </row>
        <row r="342">
          <cell r="A342" t="str">
            <v>ZVS-19030014</v>
          </cell>
          <cell r="B342" t="str">
            <v>025-C130000641-360</v>
          </cell>
          <cell r="C342" t="str">
            <v>素材铁壳</v>
          </cell>
          <cell r="D342" t="str">
            <v>NO PLATING,SUS301-H,P=24.0mm,1*1，RoHS</v>
          </cell>
          <cell r="E342" t="str">
            <v>VCYS</v>
          </cell>
          <cell r="F342" t="str">
            <v>结案</v>
          </cell>
          <cell r="G342">
            <v>1000000</v>
          </cell>
          <cell r="H342">
            <v>948300</v>
          </cell>
        </row>
        <row r="343">
          <cell r="A343" t="str">
            <v>ZVS-19030015</v>
          </cell>
          <cell r="B343" t="str">
            <v>050-C031100131-507</v>
          </cell>
          <cell r="C343" t="str">
            <v>素材端子</v>
          </cell>
          <cell r="D343" t="str">
            <v>NO PLATING,C5240HQ-SH,P=10.0mm,1*1,RoHS</v>
          </cell>
          <cell r="E343" t="str">
            <v>VCYS</v>
          </cell>
          <cell r="F343" t="str">
            <v>结案</v>
          </cell>
          <cell r="G343">
            <v>1150</v>
          </cell>
          <cell r="H343">
            <v>1017</v>
          </cell>
        </row>
        <row r="344">
          <cell r="A344" t="str">
            <v>ZVS-19030016</v>
          </cell>
          <cell r="B344" t="str">
            <v>025-0009-331</v>
          </cell>
          <cell r="C344" t="str">
            <v>UNCLARED  PUSHER</v>
          </cell>
          <cell r="D344" t="str">
            <v>1.35H PIN PUSH TRAY NANO SIM&amp;USD OR DUAL NANO SIM CONN</v>
          </cell>
          <cell r="E344" t="str">
            <v>VCYS</v>
          </cell>
          <cell r="F344" t="str">
            <v>结案</v>
          </cell>
          <cell r="G344">
            <v>200000</v>
          </cell>
          <cell r="H344">
            <v>166500</v>
          </cell>
        </row>
        <row r="345">
          <cell r="A345" t="str">
            <v>ZVS-19030001</v>
          </cell>
          <cell r="B345" t="str">
            <v>025-U139500623-373</v>
          </cell>
          <cell r="C345" t="str">
            <v>点焊铁壳</v>
          </cell>
          <cell r="D345" t="str">
            <v>NO PLATING,SUS301-1/2H,P=8.0,1*1,SHELL,RoHS</v>
          </cell>
          <cell r="E345" t="str">
            <v>VCYS</v>
          </cell>
          <cell r="F345" t="str">
            <v>结案</v>
          </cell>
          <cell r="G345">
            <v>400000</v>
          </cell>
          <cell r="H345">
            <v>265100</v>
          </cell>
        </row>
        <row r="346">
          <cell r="A346" t="str">
            <v>ZVS-19030001</v>
          </cell>
          <cell r="B346" t="str">
            <v>025-U139500623-373</v>
          </cell>
          <cell r="C346" t="str">
            <v>点焊铁壳</v>
          </cell>
          <cell r="D346" t="str">
            <v>NO PLATING,SUS301-1/2H,P=8.0,1*1,SHELL,RoHS</v>
          </cell>
          <cell r="E346" t="str">
            <v>VCYS</v>
          </cell>
          <cell r="F346" t="str">
            <v>结案</v>
          </cell>
          <cell r="G346">
            <v>400000</v>
          </cell>
          <cell r="H346">
            <v>265100</v>
          </cell>
        </row>
        <row r="347">
          <cell r="A347" t="str">
            <v>ZVS-19030017</v>
          </cell>
          <cell r="B347" t="str">
            <v>025-0009-310</v>
          </cell>
          <cell r="C347" t="str">
            <v>UNPLATED SHELL</v>
          </cell>
          <cell r="D347" t="str">
            <v>1.5H PUSH_PULL SIMBLOCK WITH COVER AND STOP</v>
          </cell>
          <cell r="E347" t="str">
            <v>VCYS</v>
          </cell>
          <cell r="F347" t="str">
            <v>结案</v>
          </cell>
          <cell r="G347">
            <v>300000</v>
          </cell>
          <cell r="H347">
            <v>0</v>
          </cell>
        </row>
        <row r="348">
          <cell r="A348" t="str">
            <v>ZVS-19030018</v>
          </cell>
          <cell r="B348" t="str">
            <v>050-C039900131-506</v>
          </cell>
          <cell r="C348" t="str">
            <v>素材端子</v>
          </cell>
          <cell r="D348" t="str">
            <v>NO PLATING,C5240HQ-SH,P=10.50mm,1*1,RoHS</v>
          </cell>
          <cell r="E348" t="str">
            <v>VCYS</v>
          </cell>
          <cell r="F348" t="str">
            <v>结案</v>
          </cell>
          <cell r="G348">
            <v>1100</v>
          </cell>
          <cell r="H348">
            <v>733</v>
          </cell>
        </row>
        <row r="349">
          <cell r="A349" t="str">
            <v>ZVS-19030019</v>
          </cell>
          <cell r="B349" t="str">
            <v>025-C130000641-363</v>
          </cell>
          <cell r="C349" t="str">
            <v>转轴</v>
          </cell>
          <cell r="D349" t="str">
            <v>NO PLATING,SUS301-H,P=5.0mm,1*1，RoHS</v>
          </cell>
          <cell r="E349" t="str">
            <v>VCYS</v>
          </cell>
          <cell r="F349" t="str">
            <v>结案</v>
          </cell>
          <cell r="G349">
            <v>500000</v>
          </cell>
          <cell r="H349">
            <v>441500</v>
          </cell>
        </row>
        <row r="350">
          <cell r="A350" t="str">
            <v>ZVS-19030020</v>
          </cell>
          <cell r="B350" t="str">
            <v>050-J310000141-536</v>
          </cell>
          <cell r="C350" t="str">
            <v>素材端子1</v>
          </cell>
          <cell r="D350" t="str">
            <v>NO PLATING,C5210R-H,P=8,1*1,RoHS</v>
          </cell>
          <cell r="E350" t="str">
            <v>VCYS</v>
          </cell>
          <cell r="F350" t="str">
            <v>结案</v>
          </cell>
          <cell r="G350">
            <v>65</v>
          </cell>
          <cell r="H350">
            <v>0</v>
          </cell>
        </row>
        <row r="351">
          <cell r="A351" t="str">
            <v>ZVS-19030021</v>
          </cell>
          <cell r="B351" t="str">
            <v>050-S230000642-535</v>
          </cell>
          <cell r="C351" t="str">
            <v>素材端子</v>
          </cell>
          <cell r="D351" t="str">
            <v>NO PLATING CONTACT</v>
          </cell>
          <cell r="E351" t="str">
            <v>VCYS</v>
          </cell>
          <cell r="F351" t="str">
            <v>结案</v>
          </cell>
          <cell r="G351">
            <v>2000</v>
          </cell>
          <cell r="H351">
            <v>2000</v>
          </cell>
        </row>
        <row r="352">
          <cell r="A352" t="str">
            <v>ZVS-19030022</v>
          </cell>
          <cell r="B352" t="str">
            <v>050-C130000141-508</v>
          </cell>
          <cell r="C352" t="str">
            <v>素材端子</v>
          </cell>
          <cell r="D352" t="str">
            <v>NO PLATING,C5210R-H,P=4.0mm,1*1，RoHS</v>
          </cell>
          <cell r="E352" t="str">
            <v>VCYS</v>
          </cell>
          <cell r="F352" t="str">
            <v>结案</v>
          </cell>
          <cell r="G352">
            <v>1000</v>
          </cell>
          <cell r="H352">
            <v>989</v>
          </cell>
        </row>
        <row r="353">
          <cell r="A353" t="str">
            <v>ZVS-19030023</v>
          </cell>
          <cell r="B353" t="str">
            <v>050-S190000641-0550</v>
          </cell>
          <cell r="C353" t="str">
            <v>素材端子</v>
          </cell>
          <cell r="D353" t="str">
            <v>NO PLATING CONTACT</v>
          </cell>
          <cell r="E353" t="str">
            <v>VCYS</v>
          </cell>
          <cell r="F353" t="str">
            <v>结案</v>
          </cell>
          <cell r="G353">
            <v>75</v>
          </cell>
          <cell r="H353">
            <v>73.5</v>
          </cell>
        </row>
        <row r="354">
          <cell r="A354" t="str">
            <v>ZVS-19030024</v>
          </cell>
          <cell r="B354" t="str">
            <v>025-C130000641-360</v>
          </cell>
          <cell r="C354" t="str">
            <v>素材铁壳</v>
          </cell>
          <cell r="D354" t="str">
            <v>NO PLATING,SUS301-H,P=24.0mm,1*1，RoHS</v>
          </cell>
          <cell r="E354" t="str">
            <v>VCYS</v>
          </cell>
          <cell r="F354" t="str">
            <v>结案</v>
          </cell>
          <cell r="G354">
            <v>500000</v>
          </cell>
          <cell r="H354">
            <v>499800</v>
          </cell>
        </row>
        <row r="355">
          <cell r="A355" t="str">
            <v>ZVS-19030025</v>
          </cell>
          <cell r="B355" t="str">
            <v>025-C130000641-363</v>
          </cell>
          <cell r="C355" t="str">
            <v>转轴</v>
          </cell>
          <cell r="D355" t="str">
            <v>NO PLATING,SUS301-H,P=5.0mm,1*1，RoHS</v>
          </cell>
          <cell r="E355" t="str">
            <v>VCYS</v>
          </cell>
          <cell r="F355" t="str">
            <v>结案</v>
          </cell>
          <cell r="G355">
            <v>6000</v>
          </cell>
          <cell r="H355">
            <v>0</v>
          </cell>
        </row>
        <row r="356">
          <cell r="A356" t="str">
            <v>ZVS-19030026</v>
          </cell>
          <cell r="B356" t="str">
            <v>050-0009-481</v>
          </cell>
          <cell r="C356" t="str">
            <v>UNPLATED CONTACT</v>
          </cell>
          <cell r="D356" t="str">
            <v>CONTACT ;1.3H PUSH_PULL SIMBLOCK WITH COVER AND STOP</v>
          </cell>
          <cell r="E356" t="str">
            <v>VCYS</v>
          </cell>
          <cell r="F356" t="str">
            <v>结案</v>
          </cell>
          <cell r="G356">
            <v>160</v>
          </cell>
          <cell r="H356">
            <v>0</v>
          </cell>
        </row>
        <row r="357">
          <cell r="A357" t="str">
            <v>ZVS-19030027</v>
          </cell>
          <cell r="B357" t="str">
            <v>050-C130000441-521</v>
          </cell>
          <cell r="C357" t="str">
            <v>素材侦测PIN</v>
          </cell>
          <cell r="D357" t="str">
            <v>NO PLATING,C7035-TM06,P=3.20,1*1,RoHS</v>
          </cell>
          <cell r="E357" t="str">
            <v>VCYS</v>
          </cell>
          <cell r="F357" t="str">
            <v>结案</v>
          </cell>
          <cell r="G357">
            <v>155</v>
          </cell>
          <cell r="H357">
            <v>0</v>
          </cell>
        </row>
        <row r="358">
          <cell r="A358" t="str">
            <v>ZVS-19030028</v>
          </cell>
          <cell r="B358" t="str">
            <v>050-J220000121-532</v>
          </cell>
          <cell r="C358" t="str">
            <v>素材端子6</v>
          </cell>
          <cell r="D358" t="str">
            <v>NO PLATING,SUS301-1/2H,P=9,1*1,RoHS</v>
          </cell>
          <cell r="E358" t="str">
            <v>VCYS</v>
          </cell>
          <cell r="F358" t="str">
            <v>结案</v>
          </cell>
          <cell r="G358">
            <v>20</v>
          </cell>
          <cell r="H358">
            <v>0</v>
          </cell>
        </row>
        <row r="359">
          <cell r="A359" t="str">
            <v>ZVS-19030029</v>
          </cell>
          <cell r="B359" t="str">
            <v>050-0009-499</v>
          </cell>
          <cell r="C359" t="str">
            <v>素材端子</v>
          </cell>
          <cell r="D359" t="str">
            <v>NO PLATING,C2680R-H,P=9.00,1*2,RoHS</v>
          </cell>
          <cell r="E359" t="str">
            <v>VCYS</v>
          </cell>
          <cell r="F359" t="str">
            <v>结案</v>
          </cell>
          <cell r="G359">
            <v>100</v>
          </cell>
          <cell r="H359">
            <v>90</v>
          </cell>
        </row>
        <row r="360">
          <cell r="A360" t="str">
            <v>ZVS-19030031</v>
          </cell>
          <cell r="B360" t="str">
            <v>050-C149900121-519</v>
          </cell>
          <cell r="C360" t="str">
            <v>UNPLATED CONTACT</v>
          </cell>
          <cell r="D360" t="str">
            <v>CONTACT ;1.5H PUSH_PULL SIMBLOCK WITH COVER AND STOP</v>
          </cell>
          <cell r="E360" t="str">
            <v>VCYS</v>
          </cell>
          <cell r="F360" t="str">
            <v>结案</v>
          </cell>
          <cell r="G360">
            <v>100</v>
          </cell>
          <cell r="H360">
            <v>100</v>
          </cell>
        </row>
        <row r="361">
          <cell r="A361" t="str">
            <v>ZVS-19030033</v>
          </cell>
          <cell r="B361" t="str">
            <v>050-C031100131-507</v>
          </cell>
          <cell r="C361" t="str">
            <v>素材端子</v>
          </cell>
          <cell r="D361" t="str">
            <v>NO PLATING,C5240HQ-SH,P=10.0mm,1*1,RoHS</v>
          </cell>
          <cell r="E361" t="str">
            <v>VCYS</v>
          </cell>
          <cell r="F361" t="str">
            <v>结案</v>
          </cell>
          <cell r="G361">
            <v>1000</v>
          </cell>
          <cell r="H361">
            <v>962</v>
          </cell>
        </row>
        <row r="362">
          <cell r="A362" t="str">
            <v>ZVS-19030034</v>
          </cell>
          <cell r="B362" t="str">
            <v>025-C130000641-360</v>
          </cell>
          <cell r="C362" t="str">
            <v>素材铁壳</v>
          </cell>
          <cell r="D362" t="str">
            <v>NO PLATING,SUS301-H,P=24.0mm,1*1，RoHS</v>
          </cell>
          <cell r="E362" t="str">
            <v>VCYS</v>
          </cell>
          <cell r="F362" t="str">
            <v>结案</v>
          </cell>
          <cell r="G362">
            <v>1000000</v>
          </cell>
          <cell r="H362">
            <v>999700</v>
          </cell>
        </row>
        <row r="363">
          <cell r="A363" t="str">
            <v>ZVS-19030035</v>
          </cell>
          <cell r="B363" t="str">
            <v>050-S190000641-0550</v>
          </cell>
          <cell r="C363" t="str">
            <v>素材端子</v>
          </cell>
          <cell r="D363" t="str">
            <v>NO PLATING CONTACT</v>
          </cell>
          <cell r="E363" t="str">
            <v>VCYS</v>
          </cell>
          <cell r="F363" t="str">
            <v>结案</v>
          </cell>
          <cell r="G363">
            <v>2000</v>
          </cell>
          <cell r="H363">
            <v>1990</v>
          </cell>
        </row>
        <row r="364">
          <cell r="A364" t="str">
            <v>ZVS-19030037</v>
          </cell>
          <cell r="B364" t="str">
            <v>025-J180000622-0381</v>
          </cell>
          <cell r="C364" t="str">
            <v>素材SHELL</v>
          </cell>
          <cell r="D364" t="str">
            <v>NO PLATING,SUS301-1/2H,P=15,1*1,RoHS</v>
          </cell>
          <cell r="E364" t="str">
            <v>VCYS</v>
          </cell>
          <cell r="F364" t="str">
            <v>结案</v>
          </cell>
          <cell r="G364">
            <v>1000000</v>
          </cell>
          <cell r="H364">
            <v>960000</v>
          </cell>
        </row>
        <row r="365">
          <cell r="A365" t="str">
            <v>ZVS-19030038</v>
          </cell>
          <cell r="B365" t="str">
            <v>050-J180000142-530</v>
          </cell>
          <cell r="C365" t="str">
            <v>素材端子2</v>
          </cell>
          <cell r="D365" t="str">
            <v>NO PLATING,C5210R-H,P=4,1*1,RoHS</v>
          </cell>
          <cell r="E365" t="str">
            <v>VCYS</v>
          </cell>
          <cell r="F365" t="str">
            <v>结案</v>
          </cell>
          <cell r="G365">
            <v>600</v>
          </cell>
          <cell r="H365">
            <v>600</v>
          </cell>
        </row>
        <row r="366">
          <cell r="A366" t="str">
            <v>ZVS-19030039</v>
          </cell>
          <cell r="B366" t="str">
            <v>050-0009-459</v>
          </cell>
          <cell r="C366" t="str">
            <v>UNPLATED CONTACT</v>
          </cell>
          <cell r="D366" t="str">
            <v>CONTACT ;1.35H PIN PUSH TRAY NANO SIM&amp;USD OR DUAL NANO SIM C</v>
          </cell>
          <cell r="E366" t="str">
            <v>VCYS</v>
          </cell>
          <cell r="F366" t="str">
            <v>入库</v>
          </cell>
          <cell r="G366">
            <v>100</v>
          </cell>
          <cell r="H366">
            <v>91.5</v>
          </cell>
        </row>
        <row r="367">
          <cell r="A367" t="str">
            <v>ZVS-19030040</v>
          </cell>
          <cell r="B367" t="str">
            <v>050-C039900131-506</v>
          </cell>
          <cell r="C367" t="str">
            <v>素材端子</v>
          </cell>
          <cell r="D367" t="str">
            <v>NO PLATING,C5240HQ-SH,P=10.50mm,1*1,RoHS</v>
          </cell>
          <cell r="E367" t="str">
            <v>VCYS</v>
          </cell>
          <cell r="F367" t="str">
            <v>结案</v>
          </cell>
          <cell r="G367">
            <v>1400</v>
          </cell>
          <cell r="H367">
            <v>1400</v>
          </cell>
        </row>
        <row r="368">
          <cell r="A368" t="str">
            <v>ZVS-19030041</v>
          </cell>
          <cell r="B368" t="str">
            <v>025-0009-314</v>
          </cell>
          <cell r="C368" t="str">
            <v>UNPLATED SHELL</v>
          </cell>
          <cell r="D368" t="str">
            <v>1.4H PUSH_PULL SIMBLOCK WITH COVER AND STOP</v>
          </cell>
          <cell r="E368" t="str">
            <v>VCYS</v>
          </cell>
          <cell r="F368" t="str">
            <v>结案</v>
          </cell>
          <cell r="G368">
            <v>750000</v>
          </cell>
          <cell r="H368">
            <v>746500</v>
          </cell>
        </row>
        <row r="369">
          <cell r="A369" t="str">
            <v>ZVS-19030044</v>
          </cell>
          <cell r="B369" t="str">
            <v>025-C130000641-363</v>
          </cell>
          <cell r="C369" t="str">
            <v>转轴</v>
          </cell>
          <cell r="D369" t="str">
            <v>NO PLATING,SUS301-H,P=5.0mm,1*1，RoHS</v>
          </cell>
          <cell r="E369" t="str">
            <v>VCYS</v>
          </cell>
          <cell r="F369" t="str">
            <v>结案</v>
          </cell>
          <cell r="G369">
            <v>850000</v>
          </cell>
          <cell r="H369">
            <v>850000</v>
          </cell>
        </row>
        <row r="370">
          <cell r="A370" t="str">
            <v>ZVS-19030045</v>
          </cell>
          <cell r="B370" t="str">
            <v>025-C130000631-362</v>
          </cell>
          <cell r="C370" t="str">
            <v>拉杆</v>
          </cell>
          <cell r="D370" t="str">
            <v>NO PLATING,SUS301-3/4H,P=5.0mm,1*1,RoHS</v>
          </cell>
          <cell r="E370" t="str">
            <v>VCYS</v>
          </cell>
          <cell r="F370" t="str">
            <v>结案</v>
          </cell>
          <cell r="G370">
            <v>850000</v>
          </cell>
          <cell r="H370">
            <v>809100</v>
          </cell>
        </row>
        <row r="371">
          <cell r="A371" t="str">
            <v>ZVS-19030046</v>
          </cell>
          <cell r="B371" t="str">
            <v>050-C130000141-508</v>
          </cell>
          <cell r="C371" t="str">
            <v>素材端子</v>
          </cell>
          <cell r="D371" t="str">
            <v>NO PLATING,C5210R-H,P=4.0mm,1*1，RoHS</v>
          </cell>
          <cell r="E371" t="str">
            <v>VCYS</v>
          </cell>
          <cell r="F371" t="str">
            <v>结案</v>
          </cell>
          <cell r="G371">
            <v>1000</v>
          </cell>
          <cell r="H371">
            <v>965</v>
          </cell>
        </row>
        <row r="372">
          <cell r="A372" t="str">
            <v>ZVS-19030047</v>
          </cell>
          <cell r="B372" t="str">
            <v>050-C031100131-507</v>
          </cell>
          <cell r="C372" t="str">
            <v>素材端子</v>
          </cell>
          <cell r="D372" t="str">
            <v>NO PLATING,C5240HQ-SH,P=10.0mm,1*1,RoHS</v>
          </cell>
          <cell r="E372" t="str">
            <v>VCYS</v>
          </cell>
          <cell r="F372" t="str">
            <v>结案</v>
          </cell>
          <cell r="G372">
            <v>1000</v>
          </cell>
          <cell r="H372">
            <v>999.9</v>
          </cell>
        </row>
        <row r="373">
          <cell r="A373" t="str">
            <v>ZVS-19030048</v>
          </cell>
          <cell r="B373" t="str">
            <v>050-4009-195</v>
          </cell>
          <cell r="C373" t="str">
            <v>UNPLATED CONTACT</v>
          </cell>
          <cell r="D373" t="str">
            <v>FOR 4PIN BATTERY 5.4H 3.1MM PITCH VERTICAL TYPE CONN.</v>
          </cell>
          <cell r="E373" t="str">
            <v>VCXS</v>
          </cell>
          <cell r="F373" t="str">
            <v>入库</v>
          </cell>
          <cell r="G373">
            <v>1000</v>
          </cell>
          <cell r="H373">
            <v>631.5</v>
          </cell>
        </row>
        <row r="374">
          <cell r="A374" t="str">
            <v>ZVS-19030049</v>
          </cell>
          <cell r="B374" t="str">
            <v>025-0009-170</v>
          </cell>
          <cell r="C374" t="str">
            <v>UNPLATED PAD</v>
          </cell>
          <cell r="D374" t="str">
            <v>FOR 4PIN BATTERY 5.4H 3.1MM PITCH VERTICAL TYPE CONN.</v>
          </cell>
          <cell r="E374" t="str">
            <v>VCYS</v>
          </cell>
          <cell r="F374" t="str">
            <v>结案</v>
          </cell>
          <cell r="G374">
            <v>130000</v>
          </cell>
          <cell r="H374">
            <v>108000</v>
          </cell>
        </row>
        <row r="375">
          <cell r="A375" t="str">
            <v>ZVS-19030050</v>
          </cell>
          <cell r="B375" t="str">
            <v>050-0009-344</v>
          </cell>
          <cell r="C375" t="str">
            <v>CONTACT AFTER STAMPING</v>
          </cell>
          <cell r="D375" t="str">
            <v>5 PIN MICRO USB SINKING MOUNT</v>
          </cell>
          <cell r="E375" t="str">
            <v>VCYS</v>
          </cell>
          <cell r="F375" t="str">
            <v>结案</v>
          </cell>
          <cell r="G375">
            <v>250</v>
          </cell>
          <cell r="H375">
            <v>250</v>
          </cell>
        </row>
        <row r="376">
          <cell r="A376" t="str">
            <v>ZVS-19030051</v>
          </cell>
          <cell r="B376" t="str">
            <v>025-0009-256</v>
          </cell>
          <cell r="C376" t="str">
            <v>SHELL AFTER STAMPING</v>
          </cell>
          <cell r="D376" t="str">
            <v>5 PIN MICRO USB SINKING MOUNT</v>
          </cell>
          <cell r="E376" t="str">
            <v>VCYS</v>
          </cell>
          <cell r="F376" t="str">
            <v>入库</v>
          </cell>
          <cell r="G376">
            <v>380000</v>
          </cell>
          <cell r="H376">
            <v>122600</v>
          </cell>
        </row>
        <row r="377">
          <cell r="A377" t="str">
            <v>ZVS-19030052</v>
          </cell>
          <cell r="B377" t="str">
            <v>025-00W9-256</v>
          </cell>
          <cell r="C377" t="str">
            <v>SHELL AFTER LASER WELDING</v>
          </cell>
          <cell r="D377" t="str">
            <v>MICRO USB 5 PIN SUBTYPE</v>
          </cell>
          <cell r="E377" t="str">
            <v>VCYS</v>
          </cell>
          <cell r="F377" t="str">
            <v>发放</v>
          </cell>
          <cell r="G377">
            <v>380000</v>
          </cell>
          <cell r="H377">
            <v>0</v>
          </cell>
        </row>
        <row r="378">
          <cell r="A378" t="str">
            <v>ZVS-19030053</v>
          </cell>
          <cell r="B378" t="str">
            <v>050-0009-293</v>
          </cell>
          <cell r="C378" t="str">
            <v>CONTACT AFTER STAMPING</v>
          </cell>
          <cell r="D378" t="str">
            <v>4PIN BATTERY 3.1MM PITCH 5.0H VERTICAL TYPE GOLD 15u" CONN.</v>
          </cell>
          <cell r="E378" t="str">
            <v>VCYS</v>
          </cell>
          <cell r="F378" t="str">
            <v>结案</v>
          </cell>
          <cell r="G378">
            <v>800000</v>
          </cell>
          <cell r="H378">
            <v>780.6</v>
          </cell>
        </row>
        <row r="379">
          <cell r="A379" t="str">
            <v>ZVS-19030054</v>
          </cell>
          <cell r="B379" t="str">
            <v>025-0009-225</v>
          </cell>
          <cell r="C379" t="str">
            <v>PAD  AFTER STAMPING</v>
          </cell>
          <cell r="D379" t="str">
            <v>4PIN BATTERY 3.1MM PITCH 5.0H VERTICAL TYPE GOLD 15u" CONN.</v>
          </cell>
          <cell r="E379" t="str">
            <v>VCYS</v>
          </cell>
          <cell r="F379" t="str">
            <v>结案</v>
          </cell>
          <cell r="G379">
            <v>180000</v>
          </cell>
          <cell r="H379">
            <v>125000</v>
          </cell>
        </row>
        <row r="380">
          <cell r="A380" t="str">
            <v>ZVS-19030055</v>
          </cell>
          <cell r="B380" t="str">
            <v>050-0009-499</v>
          </cell>
          <cell r="C380" t="str">
            <v>素材端子</v>
          </cell>
          <cell r="D380" t="str">
            <v>NO PLATING,C2680R-H,P=9.00,1*2,RoHS</v>
          </cell>
          <cell r="E380" t="str">
            <v>VCYS</v>
          </cell>
          <cell r="F380" t="str">
            <v>结案</v>
          </cell>
          <cell r="G380">
            <v>400000</v>
          </cell>
          <cell r="H380">
            <v>390</v>
          </cell>
        </row>
        <row r="381">
          <cell r="A381" t="str">
            <v>ZVS-19030056</v>
          </cell>
          <cell r="B381" t="str">
            <v>050-S080000641-0549</v>
          </cell>
          <cell r="C381" t="str">
            <v>素材端子</v>
          </cell>
          <cell r="D381" t="str">
            <v>NO PLATING CONTACT</v>
          </cell>
          <cell r="E381" t="str">
            <v>VCYS</v>
          </cell>
          <cell r="F381" t="str">
            <v>结案</v>
          </cell>
          <cell r="G381">
            <v>250</v>
          </cell>
          <cell r="H381">
            <v>237.5</v>
          </cell>
        </row>
        <row r="382">
          <cell r="A382" t="str">
            <v>ZVS-19030057</v>
          </cell>
          <cell r="B382" t="str">
            <v>025-U179500621-342</v>
          </cell>
          <cell r="C382" t="str">
            <v>素材铁壳</v>
          </cell>
          <cell r="D382" t="str">
            <v>NO PLATING,SUS301-1/2H,P=10.0,1*2,SHELL,RoHS</v>
          </cell>
          <cell r="E382" t="str">
            <v>VCYS</v>
          </cell>
          <cell r="F382" t="str">
            <v>结案</v>
          </cell>
          <cell r="G382">
            <v>7000</v>
          </cell>
          <cell r="H382">
            <v>0</v>
          </cell>
        </row>
        <row r="383">
          <cell r="A383" t="str">
            <v>ZVS-19030058</v>
          </cell>
          <cell r="B383" t="str">
            <v>050-S200000641-523</v>
          </cell>
          <cell r="C383" t="str">
            <v>素材端子</v>
          </cell>
          <cell r="D383" t="str">
            <v>NO PLATING CONTACT</v>
          </cell>
          <cell r="E383" t="str">
            <v>VCYS</v>
          </cell>
          <cell r="F383" t="str">
            <v>结案</v>
          </cell>
          <cell r="G383">
            <v>35</v>
          </cell>
          <cell r="H383">
            <v>0</v>
          </cell>
        </row>
        <row r="384">
          <cell r="A384" t="str">
            <v>ZVS-19030059</v>
          </cell>
          <cell r="B384" t="str">
            <v>050-C149900121-519</v>
          </cell>
          <cell r="C384" t="str">
            <v>UNPLATED CONTACT</v>
          </cell>
          <cell r="D384" t="str">
            <v>CONTACT ;1.5H PUSH_PULL SIMBLOCK WITH COVER AND STOP</v>
          </cell>
          <cell r="E384" t="str">
            <v>VCYS</v>
          </cell>
          <cell r="F384" t="str">
            <v>结案</v>
          </cell>
          <cell r="G384">
            <v>520</v>
          </cell>
          <cell r="H384">
            <v>499</v>
          </cell>
        </row>
        <row r="385">
          <cell r="A385" t="str">
            <v>ZVS-19030060</v>
          </cell>
          <cell r="B385" t="str">
            <v>025-U179500621-342</v>
          </cell>
          <cell r="C385" t="str">
            <v>素材铁壳</v>
          </cell>
          <cell r="D385" t="str">
            <v>NO PLATING,SUS301-1/2H,P=10.0,1*2,SHELL,RoHS</v>
          </cell>
          <cell r="E385" t="str">
            <v>VCYS</v>
          </cell>
          <cell r="F385" t="str">
            <v>入库</v>
          </cell>
          <cell r="G385">
            <v>350000</v>
          </cell>
          <cell r="H385">
            <v>223000</v>
          </cell>
        </row>
        <row r="386">
          <cell r="A386" t="str">
            <v>ZVS-19030062</v>
          </cell>
          <cell r="B386" t="str">
            <v>050-C039900131-506</v>
          </cell>
          <cell r="C386" t="str">
            <v>素材端子</v>
          </cell>
          <cell r="D386" t="str">
            <v>NO PLATING,C5240HQ-SH,P=10.50mm,1*1,RoHS</v>
          </cell>
          <cell r="E386" t="str">
            <v>VCYS</v>
          </cell>
          <cell r="F386" t="str">
            <v>结案</v>
          </cell>
          <cell r="G386">
            <v>1000</v>
          </cell>
          <cell r="H386">
            <v>1000</v>
          </cell>
        </row>
        <row r="387">
          <cell r="A387" t="str">
            <v>ZVS-19030063</v>
          </cell>
          <cell r="B387" t="str">
            <v>050-S230000642-535</v>
          </cell>
          <cell r="C387" t="str">
            <v>素材端子</v>
          </cell>
          <cell r="D387" t="str">
            <v>NO PLATING CONTACT</v>
          </cell>
          <cell r="E387" t="str">
            <v>VCYS</v>
          </cell>
          <cell r="F387" t="str">
            <v>结案</v>
          </cell>
          <cell r="G387">
            <v>2000</v>
          </cell>
          <cell r="H387">
            <v>2000</v>
          </cell>
        </row>
        <row r="388">
          <cell r="A388" t="str">
            <v>ZVS-19030064</v>
          </cell>
          <cell r="B388" t="str">
            <v>050-S190000641-0550</v>
          </cell>
          <cell r="C388" t="str">
            <v>素材端子</v>
          </cell>
          <cell r="D388" t="str">
            <v>NO PLATING CONTACT</v>
          </cell>
          <cell r="E388" t="str">
            <v>VCYS</v>
          </cell>
          <cell r="F388" t="str">
            <v>结案</v>
          </cell>
          <cell r="G388">
            <v>1000</v>
          </cell>
          <cell r="H388">
            <v>100</v>
          </cell>
        </row>
        <row r="389">
          <cell r="A389" t="str">
            <v>ZVS-19030065</v>
          </cell>
          <cell r="B389" t="str">
            <v>050-U009500211-515</v>
          </cell>
          <cell r="C389" t="str">
            <v>素材端子</v>
          </cell>
          <cell r="D389" t="str">
            <v>NO PLATING,C2680R-H,P=9.00,1*2,RoHS</v>
          </cell>
          <cell r="E389" t="str">
            <v>VCYS</v>
          </cell>
          <cell r="F389" t="str">
            <v>结案</v>
          </cell>
          <cell r="G389">
            <v>350</v>
          </cell>
          <cell r="H389">
            <v>350</v>
          </cell>
        </row>
        <row r="390">
          <cell r="A390" t="str">
            <v>ZVS-19030066</v>
          </cell>
          <cell r="B390" t="str">
            <v>050-C039900131-506</v>
          </cell>
          <cell r="C390" t="str">
            <v>素材端子</v>
          </cell>
          <cell r="D390" t="str">
            <v>NO PLATING,C5240HQ-SH,P=10.50mm,1*1,RoHS</v>
          </cell>
          <cell r="E390" t="str">
            <v>VCYS</v>
          </cell>
          <cell r="F390" t="str">
            <v>结案</v>
          </cell>
          <cell r="G390">
            <v>800</v>
          </cell>
          <cell r="H390">
            <v>771</v>
          </cell>
        </row>
        <row r="391">
          <cell r="A391" t="str">
            <v>ZVS-19030067</v>
          </cell>
          <cell r="B391" t="str">
            <v>050-C031100131-507</v>
          </cell>
          <cell r="C391" t="str">
            <v>素材端子</v>
          </cell>
          <cell r="D391" t="str">
            <v>NO PLATING,C5240HQ-SH,P=10.0mm,1*1,RoHS</v>
          </cell>
          <cell r="E391" t="str">
            <v>VCYS</v>
          </cell>
          <cell r="F391" t="str">
            <v>结案</v>
          </cell>
          <cell r="G391">
            <v>600</v>
          </cell>
          <cell r="H391">
            <v>362</v>
          </cell>
        </row>
        <row r="392">
          <cell r="A392" t="str">
            <v>ZVS-19030068</v>
          </cell>
          <cell r="B392" t="str">
            <v>050-C130000141-508</v>
          </cell>
          <cell r="C392" t="str">
            <v>素材端子</v>
          </cell>
          <cell r="D392" t="str">
            <v>NO PLATING,C5210R-H,P=4.0mm,1*1，RoHS</v>
          </cell>
          <cell r="E392" t="str">
            <v>VCYS</v>
          </cell>
          <cell r="F392" t="str">
            <v>结案</v>
          </cell>
          <cell r="G392">
            <v>1000</v>
          </cell>
          <cell r="H392">
            <v>681</v>
          </cell>
        </row>
        <row r="393">
          <cell r="A393" t="str">
            <v>ZVS-19030069</v>
          </cell>
          <cell r="B393" t="str">
            <v>025-C130000641-363</v>
          </cell>
          <cell r="C393" t="str">
            <v>转轴</v>
          </cell>
          <cell r="D393" t="str">
            <v>NO PLATING,SUS301-H,P=5.0mm,1*1，RoHS</v>
          </cell>
          <cell r="E393" t="str">
            <v>VCYS</v>
          </cell>
          <cell r="F393" t="str">
            <v>结案</v>
          </cell>
          <cell r="G393">
            <v>1000000</v>
          </cell>
          <cell r="H393">
            <v>997500</v>
          </cell>
        </row>
        <row r="394">
          <cell r="A394" t="str">
            <v>ZVS-19030070</v>
          </cell>
          <cell r="B394" t="str">
            <v>025-C130000641-360</v>
          </cell>
          <cell r="C394" t="str">
            <v>素材铁壳</v>
          </cell>
          <cell r="D394" t="str">
            <v>NO PLATING,SUS301-H,P=24.0mm,1*1，RoHS</v>
          </cell>
          <cell r="E394" t="str">
            <v>VCYS</v>
          </cell>
          <cell r="F394" t="str">
            <v>入库</v>
          </cell>
          <cell r="G394">
            <v>1000000</v>
          </cell>
          <cell r="H394">
            <v>575200</v>
          </cell>
        </row>
        <row r="395">
          <cell r="A395" t="str">
            <v>ZVS-19030071</v>
          </cell>
          <cell r="B395" t="str">
            <v>050-J220000141-529</v>
          </cell>
          <cell r="C395" t="str">
            <v>素材端子1</v>
          </cell>
          <cell r="D395" t="str">
            <v>NO PLATING,C5210R-H,P=5,1*1,RoHS</v>
          </cell>
          <cell r="E395" t="str">
            <v>VCYS</v>
          </cell>
          <cell r="F395" t="str">
            <v>结案</v>
          </cell>
          <cell r="G395">
            <v>370</v>
          </cell>
          <cell r="H395">
            <v>370</v>
          </cell>
        </row>
        <row r="396">
          <cell r="A396" t="str">
            <v>ZVS-19030072</v>
          </cell>
          <cell r="B396" t="str">
            <v>050-J220000141-530</v>
          </cell>
          <cell r="C396" t="str">
            <v>素材端子2</v>
          </cell>
          <cell r="D396" t="str">
            <v>NO PLATING,C5210R-H,P=4,1*1,RoHS</v>
          </cell>
          <cell r="E396" t="str">
            <v>VCYS</v>
          </cell>
          <cell r="F396" t="str">
            <v>结案</v>
          </cell>
          <cell r="G396">
            <v>400</v>
          </cell>
          <cell r="H396">
            <v>400</v>
          </cell>
        </row>
        <row r="397">
          <cell r="A397" t="str">
            <v>ZVS-19030074</v>
          </cell>
          <cell r="B397" t="str">
            <v>050-J200000635-531</v>
          </cell>
          <cell r="C397" t="str">
            <v>素材端子4</v>
          </cell>
          <cell r="D397" t="str">
            <v>NO PLATING,SUS301-3/4H,P=5.50,1*2,RoHS</v>
          </cell>
          <cell r="E397" t="str">
            <v>VCYS</v>
          </cell>
          <cell r="F397" t="str">
            <v>结案</v>
          </cell>
          <cell r="G397">
            <v>300</v>
          </cell>
          <cell r="H397">
            <v>271.5</v>
          </cell>
        </row>
        <row r="398">
          <cell r="A398" t="str">
            <v>ZVS-19030075</v>
          </cell>
          <cell r="B398" t="str">
            <v>050-J200000144-530</v>
          </cell>
          <cell r="C398" t="str">
            <v>素材端子2</v>
          </cell>
          <cell r="D398" t="str">
            <v>NO PLATING,C5210R-H,P=4,1*1,RoHS</v>
          </cell>
          <cell r="E398" t="str">
            <v>VCYS</v>
          </cell>
          <cell r="F398" t="str">
            <v>结案</v>
          </cell>
          <cell r="G398">
            <v>300</v>
          </cell>
          <cell r="H398">
            <v>300</v>
          </cell>
        </row>
        <row r="399">
          <cell r="A399" t="str">
            <v>ZVS-19030076</v>
          </cell>
          <cell r="B399" t="str">
            <v>050-J200000145-530</v>
          </cell>
          <cell r="C399" t="str">
            <v>素材端子3</v>
          </cell>
          <cell r="D399" t="str">
            <v>NO PLATING,C5210R-H,P=4,1*1,RoHS</v>
          </cell>
          <cell r="E399" t="str">
            <v>VCYS</v>
          </cell>
          <cell r="F399" t="str">
            <v>结案</v>
          </cell>
          <cell r="G399">
            <v>300</v>
          </cell>
          <cell r="H399">
            <v>300</v>
          </cell>
        </row>
        <row r="400">
          <cell r="A400" t="str">
            <v>ZVS-19030077</v>
          </cell>
          <cell r="B400" t="str">
            <v>050-J200000142-0546</v>
          </cell>
          <cell r="C400" t="str">
            <v>素材端子1</v>
          </cell>
          <cell r="D400" t="str">
            <v>NO PLATING,C5210R-H,P=8,1*1,RoHS</v>
          </cell>
          <cell r="E400" t="str">
            <v>VCYS</v>
          </cell>
          <cell r="F400" t="str">
            <v>结案</v>
          </cell>
          <cell r="G400">
            <v>300</v>
          </cell>
          <cell r="H400">
            <v>300</v>
          </cell>
        </row>
        <row r="401">
          <cell r="A401" t="str">
            <v>ZVS-19030078</v>
          </cell>
          <cell r="B401" t="str">
            <v>050-J200000636-531</v>
          </cell>
          <cell r="C401" t="str">
            <v>素材端子5</v>
          </cell>
          <cell r="D401" t="str">
            <v>NO PLATING,SUS301-3/4H,P=5.50,1*2,RoHS</v>
          </cell>
          <cell r="E401" t="str">
            <v>VCYS</v>
          </cell>
          <cell r="F401" t="str">
            <v>结案</v>
          </cell>
          <cell r="G401">
            <v>300</v>
          </cell>
          <cell r="H401">
            <v>271.5</v>
          </cell>
        </row>
        <row r="402">
          <cell r="A402" t="str">
            <v>ZVS-19030079</v>
          </cell>
          <cell r="B402" t="str">
            <v>050-0009-459</v>
          </cell>
          <cell r="C402" t="str">
            <v>UNPLATED CONTACT</v>
          </cell>
          <cell r="D402" t="str">
            <v>CONTACT ;1.35H PIN PUSH TRAY NANO SIM&amp;USD OR DUAL NANO SIM C</v>
          </cell>
          <cell r="E402" t="str">
            <v>VCYS</v>
          </cell>
          <cell r="F402" t="str">
            <v>入库</v>
          </cell>
          <cell r="G402">
            <v>300</v>
          </cell>
          <cell r="H402">
            <v>155</v>
          </cell>
        </row>
        <row r="403">
          <cell r="A403" t="str">
            <v>ZVS-19030080</v>
          </cell>
          <cell r="B403" t="str">
            <v>025-J180000622-0381</v>
          </cell>
          <cell r="C403" t="str">
            <v>素材SHELL</v>
          </cell>
          <cell r="D403" t="str">
            <v>NO PLATING,SUS301-1/2H,P=15,1*1,RoHS</v>
          </cell>
          <cell r="E403" t="str">
            <v>VCYS</v>
          </cell>
          <cell r="F403" t="str">
            <v>入库</v>
          </cell>
          <cell r="G403">
            <v>500000</v>
          </cell>
          <cell r="H403">
            <v>452000</v>
          </cell>
        </row>
        <row r="404">
          <cell r="A404" t="str">
            <v>ZVS-19030081</v>
          </cell>
          <cell r="B404" t="str">
            <v>025-0009-348</v>
          </cell>
          <cell r="C404" t="str">
            <v>素材铁壳</v>
          </cell>
          <cell r="D404" t="str">
            <v>NO PLATING,SUS301-1/2H,P=9.0,1*1,SHELL,RoHS</v>
          </cell>
          <cell r="E404" t="str">
            <v>VCYS</v>
          </cell>
          <cell r="F404" t="str">
            <v>结案</v>
          </cell>
          <cell r="G404">
            <v>50000</v>
          </cell>
          <cell r="H404">
            <v>45000</v>
          </cell>
        </row>
        <row r="405">
          <cell r="A405" t="str">
            <v>ZVS-19030082</v>
          </cell>
          <cell r="B405" t="str">
            <v>025-C130000631-362</v>
          </cell>
          <cell r="C405" t="str">
            <v>拉杆</v>
          </cell>
          <cell r="D405" t="str">
            <v>NO PLATING,SUS301-3/4H,P=5.0mm,1*1,RoHS</v>
          </cell>
          <cell r="E405" t="str">
            <v>VCYS</v>
          </cell>
          <cell r="F405" t="str">
            <v>入库</v>
          </cell>
          <cell r="G405">
            <v>1000000</v>
          </cell>
          <cell r="H405">
            <v>158100</v>
          </cell>
        </row>
        <row r="406">
          <cell r="A406" t="str">
            <v>ZVS-19030083</v>
          </cell>
          <cell r="B406" t="str">
            <v>050-C039900131-506</v>
          </cell>
          <cell r="C406" t="str">
            <v>素材端子</v>
          </cell>
          <cell r="D406" t="str">
            <v>NO PLATING,C5240HQ-SH,P=10.50mm,1*1,RoHS</v>
          </cell>
          <cell r="E406" t="str">
            <v>VCYS</v>
          </cell>
          <cell r="F406" t="str">
            <v>结案</v>
          </cell>
          <cell r="G406">
            <v>1000</v>
          </cell>
          <cell r="H406">
            <v>1000</v>
          </cell>
        </row>
        <row r="407">
          <cell r="A407" t="str">
            <v>ZVS-19030086</v>
          </cell>
          <cell r="B407" t="str">
            <v>050-S230000642-535</v>
          </cell>
          <cell r="C407" t="str">
            <v>素材端子</v>
          </cell>
          <cell r="D407" t="str">
            <v>NO PLATING CONTACT</v>
          </cell>
          <cell r="E407" t="str">
            <v>VCXS</v>
          </cell>
          <cell r="F407" t="str">
            <v>结案</v>
          </cell>
          <cell r="G407">
            <v>1000</v>
          </cell>
          <cell r="H407">
            <v>960</v>
          </cell>
        </row>
        <row r="408">
          <cell r="A408" t="str">
            <v>ZVS-19030087</v>
          </cell>
          <cell r="B408" t="str">
            <v>050-C130000411-508</v>
          </cell>
          <cell r="C408" t="str">
            <v>素材端子</v>
          </cell>
          <cell r="D408" t="str">
            <v>NO PLATING,C7025-TM03,P=4.0mm,1*1，RoHS</v>
          </cell>
          <cell r="E408" t="str">
            <v>VCYS</v>
          </cell>
          <cell r="F408" t="str">
            <v>结案</v>
          </cell>
          <cell r="G408">
            <v>430</v>
          </cell>
          <cell r="H408">
            <v>399.5</v>
          </cell>
        </row>
        <row r="409">
          <cell r="A409" t="str">
            <v>ZVS-19030088</v>
          </cell>
          <cell r="B409" t="str">
            <v>050-S230000642-535</v>
          </cell>
          <cell r="C409" t="str">
            <v>素材端子</v>
          </cell>
          <cell r="D409" t="str">
            <v>NO PLATING CONTACT</v>
          </cell>
          <cell r="E409" t="str">
            <v>VCYS</v>
          </cell>
          <cell r="F409" t="str">
            <v>入库</v>
          </cell>
          <cell r="G409">
            <v>2000</v>
          </cell>
          <cell r="H409">
            <v>1308</v>
          </cell>
        </row>
        <row r="410">
          <cell r="A410" t="str">
            <v>ZVS-19030089</v>
          </cell>
          <cell r="B410" t="str">
            <v>050-S080000641-0549</v>
          </cell>
          <cell r="C410" t="str">
            <v>素材端子</v>
          </cell>
          <cell r="D410" t="str">
            <v>NO PLATING CONTACT</v>
          </cell>
          <cell r="E410" t="str">
            <v>VCYS</v>
          </cell>
          <cell r="F410" t="str">
            <v>入库</v>
          </cell>
          <cell r="G410">
            <v>1000</v>
          </cell>
          <cell r="H410">
            <v>50</v>
          </cell>
        </row>
        <row r="411">
          <cell r="A411" t="str">
            <v>ZVS-19030090</v>
          </cell>
          <cell r="B411" t="str">
            <v>050-J180000141-0546</v>
          </cell>
          <cell r="C411" t="str">
            <v>素材端子1</v>
          </cell>
          <cell r="D411" t="str">
            <v>NO PLATING,C5210R-H,P=8,1*1,RoHS</v>
          </cell>
          <cell r="E411" t="str">
            <v>VCYS</v>
          </cell>
          <cell r="F411" t="str">
            <v>结案</v>
          </cell>
          <cell r="G411">
            <v>64</v>
          </cell>
          <cell r="H411">
            <v>0</v>
          </cell>
        </row>
        <row r="412">
          <cell r="A412" t="str">
            <v>ZVS-19030091</v>
          </cell>
          <cell r="B412" t="str">
            <v>050-J220000141-530</v>
          </cell>
          <cell r="C412" t="str">
            <v>素材端子2</v>
          </cell>
          <cell r="D412" t="str">
            <v>NO PLATING,C5210R-H,P=4,1*1,RoHS</v>
          </cell>
          <cell r="E412" t="str">
            <v>VCYS</v>
          </cell>
          <cell r="F412" t="str">
            <v>结案</v>
          </cell>
          <cell r="G412">
            <v>90</v>
          </cell>
          <cell r="H412">
            <v>0</v>
          </cell>
        </row>
        <row r="413">
          <cell r="A413" t="str">
            <v>ZVS-19030092</v>
          </cell>
          <cell r="B413" t="str">
            <v>050-C039900131-506</v>
          </cell>
          <cell r="C413" t="str">
            <v>素材端子</v>
          </cell>
          <cell r="D413" t="str">
            <v>NO PLATING,C5240HQ-SH,P=10.50mm,1*1,RoHS</v>
          </cell>
          <cell r="E413" t="str">
            <v>VCYS</v>
          </cell>
          <cell r="F413" t="str">
            <v>结案</v>
          </cell>
          <cell r="G413">
            <v>110</v>
          </cell>
          <cell r="H413">
            <v>65.5</v>
          </cell>
        </row>
        <row r="414">
          <cell r="A414" t="str">
            <v>ZVS-19030093</v>
          </cell>
          <cell r="B414" t="str">
            <v>025-0009-256</v>
          </cell>
          <cell r="C414" t="str">
            <v>SHELL AFTER STAMPING</v>
          </cell>
          <cell r="D414" t="str">
            <v>5 PIN MICRO USB SINKING MOUNT</v>
          </cell>
          <cell r="E414" t="str">
            <v>VCYS</v>
          </cell>
          <cell r="F414" t="str">
            <v>发放</v>
          </cell>
          <cell r="G414">
            <v>200000</v>
          </cell>
          <cell r="H414">
            <v>0</v>
          </cell>
        </row>
        <row r="415">
          <cell r="A415" t="str">
            <v>ZVS-19030094</v>
          </cell>
          <cell r="B415" t="str">
            <v>050-0009-344</v>
          </cell>
          <cell r="C415" t="str">
            <v>CONTACT AFTER STAMPING</v>
          </cell>
          <cell r="D415" t="str">
            <v>5 PIN MICRO USB SINKING MOUNT</v>
          </cell>
          <cell r="E415" t="str">
            <v>VCYS</v>
          </cell>
          <cell r="F415" t="str">
            <v>结案</v>
          </cell>
          <cell r="G415">
            <v>200</v>
          </cell>
          <cell r="H415">
            <v>200</v>
          </cell>
        </row>
        <row r="416">
          <cell r="A416" t="str">
            <v>ZVS-19030095</v>
          </cell>
          <cell r="B416" t="str">
            <v>025-00W9-256</v>
          </cell>
          <cell r="C416" t="str">
            <v>SHELL AFTER LASER WELDING</v>
          </cell>
          <cell r="D416" t="str">
            <v>MICRO USB 5 PIN SUBTYPE</v>
          </cell>
          <cell r="E416" t="str">
            <v>VCYS</v>
          </cell>
          <cell r="F416" t="str">
            <v>发放</v>
          </cell>
          <cell r="G416">
            <v>200000</v>
          </cell>
          <cell r="H416">
            <v>0</v>
          </cell>
        </row>
        <row r="417">
          <cell r="A417" t="str">
            <v>ZVS-19030097</v>
          </cell>
          <cell r="B417" t="str">
            <v>025-0009-325</v>
          </cell>
          <cell r="C417" t="str">
            <v>SHELL AFTER STAMPING</v>
          </cell>
          <cell r="D417" t="str">
            <v>SHELL AFTER STAMPING</v>
          </cell>
          <cell r="E417" t="str">
            <v>VCYS</v>
          </cell>
          <cell r="F417" t="str">
            <v>发放</v>
          </cell>
          <cell r="G417">
            <v>140000</v>
          </cell>
          <cell r="H417">
            <v>0</v>
          </cell>
        </row>
        <row r="418">
          <cell r="A418" t="str">
            <v>ZVS-19030098</v>
          </cell>
          <cell r="B418" t="str">
            <v>025-C130000641-363</v>
          </cell>
          <cell r="C418" t="str">
            <v>转轴</v>
          </cell>
          <cell r="D418" t="str">
            <v>NO PLATING,SUS301-H,P=5.0mm,1*1，RoHS</v>
          </cell>
          <cell r="E418" t="str">
            <v>VCYS</v>
          </cell>
          <cell r="F418" t="str">
            <v>发料</v>
          </cell>
          <cell r="G418">
            <v>1000000</v>
          </cell>
          <cell r="H418">
            <v>0</v>
          </cell>
        </row>
        <row r="419">
          <cell r="A419" t="str">
            <v>ZVS-19030099</v>
          </cell>
          <cell r="B419" t="str">
            <v>025-U139500623-373</v>
          </cell>
          <cell r="C419" t="str">
            <v>点焊铁壳</v>
          </cell>
          <cell r="D419" t="str">
            <v>NO PLATING,SUS301-1/2H,P=8.0,1*1,SHELL,RoHS</v>
          </cell>
          <cell r="E419" t="str">
            <v>VCYS</v>
          </cell>
          <cell r="F419" t="str">
            <v>发料</v>
          </cell>
          <cell r="G419">
            <v>170000</v>
          </cell>
          <cell r="H419">
            <v>0</v>
          </cell>
        </row>
        <row r="420">
          <cell r="A420" t="str">
            <v>ZVS-19030099</v>
          </cell>
          <cell r="B420" t="str">
            <v>025-U139500623-373</v>
          </cell>
          <cell r="C420" t="str">
            <v>点焊铁壳</v>
          </cell>
          <cell r="D420" t="str">
            <v>NO PLATING,SUS301-1/2H,P=8.0,1*1,SHELL,RoHS</v>
          </cell>
          <cell r="E420" t="str">
            <v>VCYS</v>
          </cell>
          <cell r="F420" t="str">
            <v>发料</v>
          </cell>
          <cell r="G420">
            <v>170000</v>
          </cell>
          <cell r="H420">
            <v>0</v>
          </cell>
        </row>
        <row r="421">
          <cell r="A421" t="str">
            <v>ZVS-19030100</v>
          </cell>
          <cell r="B421" t="str">
            <v>050-C039900131-506</v>
          </cell>
          <cell r="C421" t="str">
            <v>素材端子</v>
          </cell>
          <cell r="D421" t="str">
            <v>NO PLATING,C5240HQ-SH,P=10.50mm,1*1,RoHS</v>
          </cell>
          <cell r="E421" t="str">
            <v>VCYS</v>
          </cell>
          <cell r="F421" t="str">
            <v>入库</v>
          </cell>
          <cell r="G421">
            <v>1500</v>
          </cell>
          <cell r="H421">
            <v>793</v>
          </cell>
        </row>
        <row r="422">
          <cell r="A422" t="str">
            <v>ZVY-19040002</v>
          </cell>
          <cell r="B422" t="str">
            <v>025-J220000621-374</v>
          </cell>
          <cell r="C422" t="str">
            <v>素材SHELL</v>
          </cell>
          <cell r="D422" t="str">
            <v>NO PLATING,SUS301-1/2H,P=15,1*1,RoHS</v>
          </cell>
          <cell r="E422" t="str">
            <v>VCYS</v>
          </cell>
          <cell r="F422" t="str">
            <v>发料</v>
          </cell>
          <cell r="G422">
            <v>240000</v>
          </cell>
          <cell r="H422">
            <v>0</v>
          </cell>
        </row>
        <row r="423">
          <cell r="A423" t="str">
            <v>ZVY-19040005</v>
          </cell>
          <cell r="B423" t="str">
            <v>030-J240507291-0277</v>
          </cell>
          <cell r="C423" t="str">
            <v>塑胶零件</v>
          </cell>
          <cell r="D423" t="str">
            <v>2.40H,5PIN,PA10T,35%GF,BLACK,HSF</v>
          </cell>
          <cell r="E423" t="str">
            <v>VCYS</v>
          </cell>
          <cell r="F423" t="str">
            <v>入库</v>
          </cell>
          <cell r="G423">
            <v>12000</v>
          </cell>
          <cell r="H423">
            <v>12000</v>
          </cell>
        </row>
        <row r="424">
          <cell r="A424" t="str">
            <v>ZVY-19040005</v>
          </cell>
          <cell r="B424" t="str">
            <v>030-J240507291-0277</v>
          </cell>
          <cell r="C424" t="str">
            <v>塑胶零件</v>
          </cell>
          <cell r="D424" t="str">
            <v>2.40H,5PIN,PA10T,35%GF,BLACK,HSF</v>
          </cell>
          <cell r="E424" t="str">
            <v>VCYS</v>
          </cell>
          <cell r="F424" t="str">
            <v>入库</v>
          </cell>
          <cell r="G424">
            <v>12000</v>
          </cell>
          <cell r="H424">
            <v>12000</v>
          </cell>
        </row>
        <row r="425">
          <cell r="A425" t="str">
            <v>ZVY-19040010</v>
          </cell>
          <cell r="B425" t="str">
            <v>050-S120000641-0572</v>
          </cell>
          <cell r="C425" t="str">
            <v>素材端子</v>
          </cell>
          <cell r="D425" t="str">
            <v>NO PLATING CONTACT</v>
          </cell>
          <cell r="E425" t="str">
            <v>VCYS</v>
          </cell>
          <cell r="F425" t="str">
            <v>发放</v>
          </cell>
          <cell r="G425">
            <v>100</v>
          </cell>
          <cell r="H425">
            <v>0</v>
          </cell>
        </row>
        <row r="426">
          <cell r="A426" t="str">
            <v>ZVY-19040011</v>
          </cell>
          <cell r="B426" t="str">
            <v>050-S120000641-0572</v>
          </cell>
          <cell r="C426" t="str">
            <v>素材端子</v>
          </cell>
          <cell r="D426" t="str">
            <v>NO PLATING CONTACT</v>
          </cell>
          <cell r="E426" t="str">
            <v>VCYS</v>
          </cell>
          <cell r="F426" t="str">
            <v>发放</v>
          </cell>
          <cell r="G426">
            <v>100</v>
          </cell>
          <cell r="H426">
            <v>0</v>
          </cell>
        </row>
        <row r="427">
          <cell r="A427" t="str">
            <v>ZVY-19040014</v>
          </cell>
          <cell r="B427" t="str">
            <v>050-J100000141-0565</v>
          </cell>
          <cell r="C427" t="str">
            <v>素材端子3</v>
          </cell>
          <cell r="D427" t="str">
            <v>NO PLATING,C5210R-H,P=5,1*1,RoHS</v>
          </cell>
          <cell r="E427" t="str">
            <v>VCYS</v>
          </cell>
          <cell r="F427" t="str">
            <v>发料</v>
          </cell>
          <cell r="G427">
            <v>100</v>
          </cell>
          <cell r="H427">
            <v>0</v>
          </cell>
        </row>
        <row r="428">
          <cell r="A428" t="str">
            <v>ZVY-19040015</v>
          </cell>
          <cell r="B428" t="str">
            <v>050-J100000141-0564</v>
          </cell>
          <cell r="C428" t="str">
            <v>素材端子2</v>
          </cell>
          <cell r="D428" t="str">
            <v>NO PLATING,C5210R-H,P=5,1*1,RoHS</v>
          </cell>
          <cell r="E428" t="str">
            <v>VCYS</v>
          </cell>
          <cell r="F428" t="str">
            <v>发料</v>
          </cell>
          <cell r="G428">
            <v>100</v>
          </cell>
          <cell r="H428">
            <v>0</v>
          </cell>
        </row>
        <row r="429">
          <cell r="A429" t="str">
            <v>ZVY-19040016</v>
          </cell>
          <cell r="B429" t="str">
            <v>050-J100000141-0568</v>
          </cell>
          <cell r="C429" t="str">
            <v>素材端子6</v>
          </cell>
          <cell r="D429" t="str">
            <v>NO PLATING,C5210R-H,P=7,1*1,RoHS</v>
          </cell>
          <cell r="E429" t="str">
            <v>VCYS</v>
          </cell>
          <cell r="F429" t="str">
            <v>发放</v>
          </cell>
          <cell r="G429">
            <v>100</v>
          </cell>
          <cell r="H429">
            <v>0</v>
          </cell>
        </row>
        <row r="430">
          <cell r="A430" t="str">
            <v>ZVY-19040018</v>
          </cell>
          <cell r="B430" t="str">
            <v>050-J100000141-0570</v>
          </cell>
          <cell r="C430" t="str">
            <v>素材端子1</v>
          </cell>
          <cell r="D430" t="str">
            <v>NO PLATING,C5210R-H,P=15,1*1,RoHS</v>
          </cell>
          <cell r="E430" t="str">
            <v>VCYS</v>
          </cell>
          <cell r="F430" t="str">
            <v>发放</v>
          </cell>
          <cell r="G430">
            <v>100</v>
          </cell>
          <cell r="H430">
            <v>0</v>
          </cell>
        </row>
        <row r="431">
          <cell r="A431" t="str">
            <v>ZVY-19040019</v>
          </cell>
          <cell r="B431" t="str">
            <v>050-J100000621-0571</v>
          </cell>
          <cell r="C431" t="str">
            <v>素材端子7</v>
          </cell>
          <cell r="D431" t="str">
            <v>NO PLATING,C5210R-H,P=15,1*1,RoHS</v>
          </cell>
          <cell r="E431" t="str">
            <v>VCYS</v>
          </cell>
          <cell r="F431" t="str">
            <v>发放</v>
          </cell>
          <cell r="G431">
            <v>100</v>
          </cell>
          <cell r="H431">
            <v>0</v>
          </cell>
        </row>
        <row r="432">
          <cell r="A432" t="str">
            <v>ZVY-19040020</v>
          </cell>
          <cell r="B432" t="str">
            <v>050-J100000631-0566</v>
          </cell>
          <cell r="C432" t="str">
            <v>素材端子4</v>
          </cell>
          <cell r="D432" t="str">
            <v>NO PLATING,SUS301-3/4H,P=7.5,1*1,RoHS</v>
          </cell>
          <cell r="E432" t="str">
            <v>VCYS</v>
          </cell>
          <cell r="F432" t="str">
            <v>发放</v>
          </cell>
          <cell r="G432">
            <v>100</v>
          </cell>
          <cell r="H432">
            <v>0</v>
          </cell>
        </row>
        <row r="433">
          <cell r="A433" t="str">
            <v>ZVY-19040021</v>
          </cell>
          <cell r="B433" t="str">
            <v>050-0009-467</v>
          </cell>
          <cell r="C433" t="str">
            <v>CONTACT AFTER STAMPING</v>
          </cell>
          <cell r="D433" t="str">
            <v>ANTENNA SPRING FOR 0.7H</v>
          </cell>
          <cell r="E433" t="str">
            <v>VCYS</v>
          </cell>
          <cell r="F433" t="str">
            <v>发放</v>
          </cell>
          <cell r="G433">
            <v>100</v>
          </cell>
          <cell r="H433">
            <v>0</v>
          </cell>
        </row>
        <row r="434">
          <cell r="A434" t="str">
            <v>ZVS-19040001</v>
          </cell>
          <cell r="B434" t="str">
            <v>025-1009-285</v>
          </cell>
          <cell r="C434" t="str">
            <v>SOLDER PAD</v>
          </cell>
          <cell r="D434" t="str">
            <v>FOR 4PIN BATTERY</v>
          </cell>
          <cell r="E434" t="str">
            <v>VCYS</v>
          </cell>
          <cell r="F434" t="str">
            <v>结案</v>
          </cell>
          <cell r="G434">
            <v>200000</v>
          </cell>
          <cell r="H434">
            <v>200000</v>
          </cell>
        </row>
        <row r="435">
          <cell r="A435" t="str">
            <v>ZVS-19040002</v>
          </cell>
          <cell r="B435" t="str">
            <v>025-2009-285</v>
          </cell>
          <cell r="C435" t="str">
            <v>SOLDER PAD</v>
          </cell>
          <cell r="D435" t="str">
            <v>FOR 4PIN BATTERY</v>
          </cell>
          <cell r="E435" t="str">
            <v>VCYS</v>
          </cell>
          <cell r="F435" t="str">
            <v>结案</v>
          </cell>
          <cell r="G435">
            <v>200000</v>
          </cell>
          <cell r="H435">
            <v>200000</v>
          </cell>
        </row>
        <row r="436">
          <cell r="A436" t="str">
            <v>ZVS-19040003</v>
          </cell>
          <cell r="B436" t="str">
            <v>050-P153000511-0553</v>
          </cell>
          <cell r="C436" t="str">
            <v>素材端子</v>
          </cell>
          <cell r="D436" t="str">
            <v>NO PLATING,NKT322-ESH,P=3,1*1,RoHS</v>
          </cell>
          <cell r="E436" t="str">
            <v>VCYS</v>
          </cell>
          <cell r="F436" t="str">
            <v>结案</v>
          </cell>
          <cell r="G436">
            <v>500</v>
          </cell>
          <cell r="H436">
            <v>500</v>
          </cell>
        </row>
        <row r="437">
          <cell r="A437" t="str">
            <v>ZVS-19040005</v>
          </cell>
          <cell r="B437" t="str">
            <v>050-J220000631-531</v>
          </cell>
          <cell r="C437" t="str">
            <v>素材端子4</v>
          </cell>
          <cell r="D437" t="str">
            <v>NO PLATING,SUS301-1/2H,P=5.50,1*2,RoHS</v>
          </cell>
          <cell r="E437" t="str">
            <v>VCYS</v>
          </cell>
          <cell r="F437" t="str">
            <v>结案</v>
          </cell>
          <cell r="G437">
            <v>400</v>
          </cell>
          <cell r="H437">
            <v>383</v>
          </cell>
        </row>
        <row r="438">
          <cell r="A438" t="str">
            <v>ZVS-19040006</v>
          </cell>
          <cell r="B438" t="str">
            <v>050-J220000632-531</v>
          </cell>
          <cell r="C438" t="str">
            <v>素材端子5</v>
          </cell>
          <cell r="D438" t="str">
            <v>NO PLATING,SUS301-1/2H,P=5.50,1*2,RoHS</v>
          </cell>
          <cell r="E438" t="str">
            <v>VCYS</v>
          </cell>
          <cell r="F438" t="str">
            <v>结案</v>
          </cell>
          <cell r="G438">
            <v>400</v>
          </cell>
          <cell r="H438">
            <v>386</v>
          </cell>
        </row>
        <row r="439">
          <cell r="A439" t="str">
            <v>ZVS-19040007</v>
          </cell>
          <cell r="B439" t="str">
            <v>050-J220000141-530</v>
          </cell>
          <cell r="C439" t="str">
            <v>素材端子2</v>
          </cell>
          <cell r="D439" t="str">
            <v>NO PLATING,C5210R-H,P=4,1*1,RoHS</v>
          </cell>
          <cell r="E439" t="str">
            <v>VCYS</v>
          </cell>
          <cell r="F439" t="str">
            <v>结案</v>
          </cell>
          <cell r="G439">
            <v>800</v>
          </cell>
          <cell r="H439">
            <v>753</v>
          </cell>
        </row>
        <row r="440">
          <cell r="A440" t="str">
            <v>ZVS-19040008</v>
          </cell>
          <cell r="B440" t="str">
            <v>050-J220000141-529</v>
          </cell>
          <cell r="C440" t="str">
            <v>素材端子1</v>
          </cell>
          <cell r="D440" t="str">
            <v>NO PLATING,C5210R-H,P=5,1*1,RoHS</v>
          </cell>
          <cell r="E440" t="str">
            <v>VCYS</v>
          </cell>
          <cell r="F440" t="str">
            <v>结案</v>
          </cell>
          <cell r="G440">
            <v>400</v>
          </cell>
          <cell r="H440">
            <v>348</v>
          </cell>
        </row>
        <row r="441">
          <cell r="A441" t="str">
            <v>ZVS-19040009</v>
          </cell>
          <cell r="B441" t="str">
            <v>050-J220000121-532</v>
          </cell>
          <cell r="C441" t="str">
            <v>素材端子6</v>
          </cell>
          <cell r="D441" t="str">
            <v>NO PLATING,SUS301-1/2H,P=9,1*1,RoHS</v>
          </cell>
          <cell r="E441" t="str">
            <v>VCYS</v>
          </cell>
          <cell r="F441" t="str">
            <v>结案</v>
          </cell>
          <cell r="G441">
            <v>300</v>
          </cell>
          <cell r="H441">
            <v>257.7</v>
          </cell>
        </row>
        <row r="442">
          <cell r="A442" t="str">
            <v>ZVS-19040011</v>
          </cell>
          <cell r="B442" t="str">
            <v>050-4009-217</v>
          </cell>
          <cell r="C442" t="str">
            <v>CONTACT AFTER STAMPING</v>
          </cell>
          <cell r="D442" t="str">
            <v>5 PIN MICRO USB TOP MOUNT</v>
          </cell>
          <cell r="E442" t="str">
            <v>VCYS</v>
          </cell>
          <cell r="F442" t="str">
            <v>结案</v>
          </cell>
          <cell r="G442">
            <v>600</v>
          </cell>
          <cell r="H442">
            <v>600</v>
          </cell>
        </row>
        <row r="443">
          <cell r="A443" t="str">
            <v>ZVS-19040012</v>
          </cell>
          <cell r="B443" t="str">
            <v>025-C130000631-0392</v>
          </cell>
          <cell r="C443" t="str">
            <v>拉杆</v>
          </cell>
          <cell r="D443" t="str">
            <v>NO PLATING,SUS301-3/4H,P=5.0mm,1*1,RoHS</v>
          </cell>
          <cell r="E443" t="str">
            <v>VCYS</v>
          </cell>
          <cell r="F443" t="str">
            <v>结案</v>
          </cell>
          <cell r="G443">
            <v>100000</v>
          </cell>
          <cell r="H443">
            <v>70000</v>
          </cell>
        </row>
        <row r="444">
          <cell r="A444" t="str">
            <v>ZVS-19040014</v>
          </cell>
          <cell r="B444" t="str">
            <v>050-S190000641-0550</v>
          </cell>
          <cell r="C444" t="str">
            <v>素材端子</v>
          </cell>
          <cell r="D444" t="str">
            <v>NO PLATING CONTACT</v>
          </cell>
          <cell r="E444" t="str">
            <v>VCYS</v>
          </cell>
          <cell r="F444" t="str">
            <v>结案</v>
          </cell>
          <cell r="G444">
            <v>3000</v>
          </cell>
          <cell r="H444">
            <v>3000</v>
          </cell>
        </row>
        <row r="445">
          <cell r="A445" t="str">
            <v>ZVS-19040015</v>
          </cell>
          <cell r="B445" t="str">
            <v>025-0009-314</v>
          </cell>
          <cell r="C445" t="str">
            <v>UNPLATED SHELL</v>
          </cell>
          <cell r="D445" t="str">
            <v>1.4H PUSH_PULL SIMBLOCK WITH COVER AND STOP</v>
          </cell>
          <cell r="E445" t="str">
            <v>VCYS</v>
          </cell>
          <cell r="F445" t="str">
            <v>结案</v>
          </cell>
          <cell r="G445">
            <v>750000</v>
          </cell>
          <cell r="H445">
            <v>737000</v>
          </cell>
        </row>
        <row r="446">
          <cell r="A446" t="str">
            <v>ZVS-19040018</v>
          </cell>
          <cell r="B446" t="str">
            <v>050-0009-487</v>
          </cell>
          <cell r="C446" t="str">
            <v>CONTACT AFTER STAMPING</v>
          </cell>
          <cell r="D446" t="str">
            <v>MICRO USB 5 PIN SINKING MOUNT TYPE</v>
          </cell>
          <cell r="E446" t="str">
            <v>VCYS</v>
          </cell>
          <cell r="F446" t="str">
            <v>结案</v>
          </cell>
          <cell r="G446">
            <v>330</v>
          </cell>
          <cell r="H446">
            <v>329</v>
          </cell>
        </row>
        <row r="447">
          <cell r="A447" t="str">
            <v>ZVS-19040019</v>
          </cell>
          <cell r="B447" t="str">
            <v>050-C149900121-519</v>
          </cell>
          <cell r="C447" t="str">
            <v>UNPLATED CONTACT</v>
          </cell>
          <cell r="D447" t="str">
            <v>CONTACT ;1.5H PUSH_PULL SIMBLOCK WITH COVER AND STOP</v>
          </cell>
          <cell r="E447" t="str">
            <v>VCYS</v>
          </cell>
          <cell r="F447" t="str">
            <v>结案</v>
          </cell>
          <cell r="G447">
            <v>720</v>
          </cell>
          <cell r="H447">
            <v>718</v>
          </cell>
        </row>
        <row r="448">
          <cell r="A448" t="str">
            <v>ZVS-19040021</v>
          </cell>
          <cell r="B448" t="str">
            <v>025-J220000621-374</v>
          </cell>
          <cell r="C448" t="str">
            <v>素材SHELL</v>
          </cell>
          <cell r="D448" t="str">
            <v>NO PLATING,SUS301-1/2H,P=15,1*1,RoHS</v>
          </cell>
          <cell r="E448" t="str">
            <v>VCYS</v>
          </cell>
          <cell r="F448" t="str">
            <v>结案</v>
          </cell>
          <cell r="G448">
            <v>400000</v>
          </cell>
          <cell r="H448">
            <v>398900</v>
          </cell>
        </row>
        <row r="449">
          <cell r="A449" t="str">
            <v>ZVS-19040023</v>
          </cell>
          <cell r="B449" t="str">
            <v>025-C130000631-362</v>
          </cell>
          <cell r="C449" t="str">
            <v>拉杆</v>
          </cell>
          <cell r="D449" t="str">
            <v>NO PLATING,SUS301-3/4H,P=5.0mm,1*1,RoHS</v>
          </cell>
          <cell r="E449" t="str">
            <v>VCYS</v>
          </cell>
          <cell r="F449" t="str">
            <v>入库</v>
          </cell>
          <cell r="G449">
            <v>1000000</v>
          </cell>
          <cell r="H449">
            <v>866000</v>
          </cell>
        </row>
        <row r="450">
          <cell r="A450" t="str">
            <v>ZVS-19040024</v>
          </cell>
          <cell r="B450" t="str">
            <v>025-C130000641-360</v>
          </cell>
          <cell r="C450" t="str">
            <v>素材铁壳</v>
          </cell>
          <cell r="D450" t="str">
            <v>NO PLATING,SUS301-H,P=24.0mm,1*1，RoHS</v>
          </cell>
          <cell r="E450" t="str">
            <v>VCYS</v>
          </cell>
          <cell r="F450" t="str">
            <v>结案</v>
          </cell>
          <cell r="G450">
            <v>1000000</v>
          </cell>
          <cell r="H450">
            <v>1000000</v>
          </cell>
        </row>
        <row r="451">
          <cell r="A451" t="str">
            <v>ZVS-19040025</v>
          </cell>
          <cell r="B451" t="str">
            <v>050-C130000141-508</v>
          </cell>
          <cell r="C451" t="str">
            <v>素材端子</v>
          </cell>
          <cell r="D451" t="str">
            <v>NO PLATING,C5210R-H,P=4.0mm,1*1，RoHS</v>
          </cell>
          <cell r="E451" t="str">
            <v>VCYS</v>
          </cell>
          <cell r="F451" t="str">
            <v>结案</v>
          </cell>
          <cell r="G451">
            <v>1200</v>
          </cell>
          <cell r="H451">
            <v>1105</v>
          </cell>
        </row>
        <row r="452">
          <cell r="A452" t="str">
            <v>ZVS-19040026</v>
          </cell>
          <cell r="B452" t="str">
            <v>050-C039900131-506</v>
          </cell>
          <cell r="C452" t="str">
            <v>素材端子</v>
          </cell>
          <cell r="D452" t="str">
            <v>NO PLATING,C5240HQ-SH,P=10.50mm,1*1,RoHS</v>
          </cell>
          <cell r="E452" t="str">
            <v>VCYS</v>
          </cell>
          <cell r="F452" t="str">
            <v>结案</v>
          </cell>
          <cell r="G452">
            <v>1500</v>
          </cell>
          <cell r="H452">
            <v>1500</v>
          </cell>
        </row>
        <row r="453">
          <cell r="A453" t="str">
            <v>ZVS-19040027</v>
          </cell>
          <cell r="B453" t="str">
            <v>050-C031100131-507</v>
          </cell>
          <cell r="C453" t="str">
            <v>素材端子</v>
          </cell>
          <cell r="D453" t="str">
            <v>NO PLATING,C5240HQ-SH,P=10.0mm,1*1,RoHS</v>
          </cell>
          <cell r="E453" t="str">
            <v>VCYS</v>
          </cell>
          <cell r="F453" t="str">
            <v>结案</v>
          </cell>
          <cell r="G453">
            <v>1200</v>
          </cell>
          <cell r="H453">
            <v>1195</v>
          </cell>
        </row>
        <row r="454">
          <cell r="A454" t="str">
            <v>ZVS-19040028</v>
          </cell>
          <cell r="B454" t="str">
            <v>025-1009-285</v>
          </cell>
          <cell r="C454" t="str">
            <v>SOLDER PAD</v>
          </cell>
          <cell r="D454" t="str">
            <v>FOR 4PIN BATTERY</v>
          </cell>
          <cell r="E454" t="str">
            <v>VCYS</v>
          </cell>
          <cell r="F454" t="str">
            <v>结案</v>
          </cell>
          <cell r="G454">
            <v>200000</v>
          </cell>
          <cell r="H454">
            <v>200000</v>
          </cell>
        </row>
        <row r="455">
          <cell r="A455" t="str">
            <v>ZVS-19040031</v>
          </cell>
          <cell r="B455" t="str">
            <v>025-2009-285</v>
          </cell>
          <cell r="C455" t="str">
            <v>SOLDER PAD</v>
          </cell>
          <cell r="D455" t="str">
            <v>FOR 4PIN BATTERY</v>
          </cell>
          <cell r="E455" t="str">
            <v>VCYS</v>
          </cell>
          <cell r="F455" t="str">
            <v>结案</v>
          </cell>
          <cell r="G455">
            <v>200000</v>
          </cell>
          <cell r="H455">
            <v>200000</v>
          </cell>
        </row>
        <row r="456">
          <cell r="A456" t="str">
            <v>ZVS-19040032</v>
          </cell>
          <cell r="B456" t="str">
            <v>050-P153000511-0553</v>
          </cell>
          <cell r="C456" t="str">
            <v>素材端子</v>
          </cell>
          <cell r="D456" t="str">
            <v>NO PLATING,NKT322-ESH,P=3,1*1,RoHS</v>
          </cell>
          <cell r="E456" t="str">
            <v>VCYS</v>
          </cell>
          <cell r="F456" t="str">
            <v>结案</v>
          </cell>
          <cell r="G456">
            <v>300</v>
          </cell>
          <cell r="H456">
            <v>292.5</v>
          </cell>
        </row>
        <row r="457">
          <cell r="A457" t="str">
            <v>ZVS-19040033</v>
          </cell>
          <cell r="B457" t="str">
            <v>025-C130000641-0391</v>
          </cell>
          <cell r="C457" t="str">
            <v>素材铁壳</v>
          </cell>
          <cell r="D457" t="str">
            <v>NO PLATING,SUS301-H,P=24.0mm,1*1，RoHS</v>
          </cell>
          <cell r="E457" t="str">
            <v>VCYS</v>
          </cell>
          <cell r="F457" t="str">
            <v>结案</v>
          </cell>
          <cell r="G457">
            <v>300000</v>
          </cell>
          <cell r="H457">
            <v>261300</v>
          </cell>
        </row>
        <row r="458">
          <cell r="A458" t="str">
            <v>ZVS-19040034</v>
          </cell>
          <cell r="B458" t="str">
            <v>050-J240000146-530</v>
          </cell>
          <cell r="C458" t="str">
            <v>素材端子2</v>
          </cell>
          <cell r="D458" t="str">
            <v>NO PLATING,C5210R-H,P=4,1*1,RoHS</v>
          </cell>
          <cell r="E458" t="str">
            <v>VCYS</v>
          </cell>
          <cell r="F458" t="str">
            <v>结案</v>
          </cell>
          <cell r="G458">
            <v>40</v>
          </cell>
          <cell r="H458">
            <v>40</v>
          </cell>
        </row>
        <row r="459">
          <cell r="A459" t="str">
            <v>ZVS-19040035</v>
          </cell>
          <cell r="B459" t="str">
            <v>050-J340000141-0555</v>
          </cell>
          <cell r="C459" t="str">
            <v>素材端子1</v>
          </cell>
          <cell r="D459" t="str">
            <v>NO PLATING,C5210R-H,P=7,1*1,RoHS</v>
          </cell>
          <cell r="E459" t="str">
            <v>VCYS</v>
          </cell>
          <cell r="F459" t="str">
            <v>结案</v>
          </cell>
          <cell r="G459">
            <v>150</v>
          </cell>
          <cell r="H459">
            <v>150</v>
          </cell>
        </row>
        <row r="460">
          <cell r="A460" t="str">
            <v>ZVS-19040036</v>
          </cell>
          <cell r="B460" t="str">
            <v>050-J340000141-0556</v>
          </cell>
          <cell r="C460" t="str">
            <v>素材端子2</v>
          </cell>
          <cell r="D460" t="str">
            <v>NO PLATING,C5210R-H,P=7,1*1,RoHS</v>
          </cell>
          <cell r="E460" t="str">
            <v>VCYS</v>
          </cell>
          <cell r="F460" t="str">
            <v>结案</v>
          </cell>
          <cell r="G460">
            <v>150</v>
          </cell>
          <cell r="H460">
            <v>150</v>
          </cell>
        </row>
        <row r="461">
          <cell r="A461" t="str">
            <v>ZVS-19040037</v>
          </cell>
          <cell r="B461" t="str">
            <v>050-J340000141-0557</v>
          </cell>
          <cell r="C461" t="str">
            <v>素材端子3</v>
          </cell>
          <cell r="D461" t="str">
            <v>NO PLATING,C5210R-H,P=4,1*1,RoHS</v>
          </cell>
          <cell r="E461" t="str">
            <v>VCYS</v>
          </cell>
          <cell r="F461" t="str">
            <v>结案</v>
          </cell>
          <cell r="G461">
            <v>150</v>
          </cell>
          <cell r="H461">
            <v>150</v>
          </cell>
        </row>
        <row r="462">
          <cell r="A462" t="str">
            <v>ZVS-19040038</v>
          </cell>
          <cell r="B462" t="str">
            <v>050-J340000631-0558</v>
          </cell>
          <cell r="C462" t="str">
            <v>素材端子4</v>
          </cell>
          <cell r="D462" t="str">
            <v>NO PLATING,SUS301-3/4H,P=12.0,1*1,RoHS</v>
          </cell>
          <cell r="E462" t="str">
            <v>VCYS</v>
          </cell>
          <cell r="F462" t="str">
            <v>结案</v>
          </cell>
          <cell r="G462">
            <v>150</v>
          </cell>
          <cell r="H462">
            <v>150</v>
          </cell>
        </row>
        <row r="463">
          <cell r="A463" t="str">
            <v>ZVS-19040039</v>
          </cell>
          <cell r="B463" t="str">
            <v>050-J340000141-0554</v>
          </cell>
          <cell r="C463" t="str">
            <v>素材端子5</v>
          </cell>
          <cell r="D463" t="str">
            <v>NO PLATING,C5210R-H,P=6,1*1,RoHS</v>
          </cell>
          <cell r="E463" t="str">
            <v>VCYS</v>
          </cell>
          <cell r="F463" t="str">
            <v>结案</v>
          </cell>
          <cell r="G463">
            <v>150</v>
          </cell>
          <cell r="H463">
            <v>150</v>
          </cell>
        </row>
        <row r="464">
          <cell r="A464" t="str">
            <v>ZVS-19040040</v>
          </cell>
          <cell r="B464" t="str">
            <v>050-U009500211-515</v>
          </cell>
          <cell r="C464" t="str">
            <v>素材端子</v>
          </cell>
          <cell r="D464" t="str">
            <v>NO PLATING,C2680R-H,P=9.00,1*2,RoHS</v>
          </cell>
          <cell r="E464" t="str">
            <v>VCYS</v>
          </cell>
          <cell r="F464" t="str">
            <v>结案</v>
          </cell>
          <cell r="G464">
            <v>500</v>
          </cell>
          <cell r="H464">
            <v>500</v>
          </cell>
        </row>
        <row r="465">
          <cell r="A465" t="str">
            <v>ZVS-19040041</v>
          </cell>
          <cell r="B465" t="str">
            <v>050-J220000631-531</v>
          </cell>
          <cell r="C465" t="str">
            <v>素材端子4</v>
          </cell>
          <cell r="D465" t="str">
            <v>NO PLATING,SUS301-1/2H,P=5.50,1*2,RoHS</v>
          </cell>
          <cell r="E465" t="str">
            <v>VCYS</v>
          </cell>
          <cell r="F465" t="str">
            <v>结案</v>
          </cell>
          <cell r="G465">
            <v>115</v>
          </cell>
          <cell r="H465">
            <v>0</v>
          </cell>
        </row>
        <row r="466">
          <cell r="A466" t="str">
            <v>ZVS-19040042</v>
          </cell>
          <cell r="B466" t="str">
            <v>050-J220000632-531</v>
          </cell>
          <cell r="C466" t="str">
            <v>素材端子5</v>
          </cell>
          <cell r="D466" t="str">
            <v>NO PLATING,SUS301-1/2H,P=5.50,1*2,RoHS</v>
          </cell>
          <cell r="E466" t="str">
            <v>VCYS</v>
          </cell>
          <cell r="F466" t="str">
            <v>结案</v>
          </cell>
          <cell r="G466">
            <v>115</v>
          </cell>
          <cell r="H466">
            <v>0</v>
          </cell>
        </row>
        <row r="467">
          <cell r="A467" t="str">
            <v>ZVS-19040043</v>
          </cell>
          <cell r="B467" t="str">
            <v>025-0009-256</v>
          </cell>
          <cell r="C467" t="str">
            <v>SHELL AFTER STAMPING</v>
          </cell>
          <cell r="D467" t="str">
            <v>5 PIN MICRO USB SINKING MOUNT</v>
          </cell>
          <cell r="E467" t="str">
            <v>VCYS</v>
          </cell>
          <cell r="F467" t="str">
            <v>结案</v>
          </cell>
          <cell r="G467">
            <v>6000</v>
          </cell>
          <cell r="H467">
            <v>0</v>
          </cell>
        </row>
        <row r="468">
          <cell r="A468" t="str">
            <v>ZVS-19040044</v>
          </cell>
          <cell r="B468" t="str">
            <v>050-C130000131-526</v>
          </cell>
          <cell r="C468" t="str">
            <v>素材端子</v>
          </cell>
          <cell r="D468" t="str">
            <v>NO PLATING,C5240HQ-SH,P=22.00,1*1,RoHS</v>
          </cell>
          <cell r="E468" t="str">
            <v>VCYS</v>
          </cell>
          <cell r="F468" t="str">
            <v>入库</v>
          </cell>
          <cell r="G468">
            <v>150</v>
          </cell>
          <cell r="H468">
            <v>89</v>
          </cell>
        </row>
        <row r="469">
          <cell r="A469" t="str">
            <v>ZVS-19040045</v>
          </cell>
          <cell r="B469" t="str">
            <v>025-C130000631-371</v>
          </cell>
          <cell r="C469" t="str">
            <v>拉杆</v>
          </cell>
          <cell r="D469" t="str">
            <v>NO PLATING,SUS301-3/4H,P=5.00,1*1,RoHS</v>
          </cell>
          <cell r="E469" t="str">
            <v>VCYS</v>
          </cell>
          <cell r="F469" t="str">
            <v>结案</v>
          </cell>
          <cell r="G469">
            <v>100000</v>
          </cell>
          <cell r="H469">
            <v>73400</v>
          </cell>
        </row>
        <row r="470">
          <cell r="A470" t="str">
            <v>ZVS-19040046</v>
          </cell>
          <cell r="B470" t="str">
            <v>050-C130000441-527</v>
          </cell>
          <cell r="C470" t="str">
            <v>素材侦测PIN</v>
          </cell>
          <cell r="D470" t="str">
            <v>NO PLATING,C7035-TM06,P=3.20,1*1,RoHS</v>
          </cell>
          <cell r="E470" t="str">
            <v>VCYS</v>
          </cell>
          <cell r="F470" t="str">
            <v>结案</v>
          </cell>
          <cell r="G470">
            <v>50</v>
          </cell>
          <cell r="H470">
            <v>50</v>
          </cell>
        </row>
        <row r="471">
          <cell r="A471" t="str">
            <v>ZVS-19040047</v>
          </cell>
          <cell r="B471" t="str">
            <v>025-C130000641-370</v>
          </cell>
          <cell r="C471" t="str">
            <v>素材铁壳</v>
          </cell>
          <cell r="D471" t="str">
            <v>NO PLATING,SUS301-H,P=22.00,1*1,RoHS</v>
          </cell>
          <cell r="E471" t="str">
            <v>VCYS</v>
          </cell>
          <cell r="F471" t="str">
            <v>入库</v>
          </cell>
          <cell r="G471">
            <v>80000</v>
          </cell>
          <cell r="H471">
            <v>62000</v>
          </cell>
        </row>
        <row r="472">
          <cell r="A472" t="str">
            <v>ZVS-19040048</v>
          </cell>
          <cell r="B472" t="str">
            <v>025-C130000631-372</v>
          </cell>
          <cell r="C472" t="str">
            <v>转轴(散Pin）</v>
          </cell>
          <cell r="D472" t="str">
            <v>NO PLATING,SUS301-3/4H,1*1,RoHS</v>
          </cell>
          <cell r="E472" t="str">
            <v>VCYS</v>
          </cell>
          <cell r="F472" t="str">
            <v>结案</v>
          </cell>
          <cell r="G472">
            <v>40000</v>
          </cell>
          <cell r="H472">
            <v>30000</v>
          </cell>
        </row>
        <row r="473">
          <cell r="A473" t="str">
            <v>ZVS-19040049</v>
          </cell>
          <cell r="B473" t="str">
            <v>050-0009-499</v>
          </cell>
          <cell r="C473" t="str">
            <v>素材端子</v>
          </cell>
          <cell r="D473" t="str">
            <v>NO PLATING,C2680R-H,P=9.00,1*2,RoHS</v>
          </cell>
          <cell r="E473" t="str">
            <v>VCYS</v>
          </cell>
          <cell r="F473" t="str">
            <v>结案</v>
          </cell>
          <cell r="G473">
            <v>800</v>
          </cell>
          <cell r="H473">
            <v>746</v>
          </cell>
        </row>
        <row r="474">
          <cell r="A474" t="str">
            <v>ZVS-19040050</v>
          </cell>
          <cell r="B474" t="str">
            <v>050-C130000141-508</v>
          </cell>
          <cell r="C474" t="str">
            <v>素材端子</v>
          </cell>
          <cell r="D474" t="str">
            <v>NO PLATING,C5210R-H,P=4.0mm,1*1，RoHS</v>
          </cell>
          <cell r="E474" t="str">
            <v>VCYS</v>
          </cell>
          <cell r="F474" t="str">
            <v>结案</v>
          </cell>
          <cell r="G474">
            <v>180</v>
          </cell>
          <cell r="H474">
            <v>156.5</v>
          </cell>
        </row>
        <row r="475">
          <cell r="A475" t="str">
            <v>ZVS-19040051</v>
          </cell>
          <cell r="B475" t="str">
            <v>050-0009-481</v>
          </cell>
          <cell r="C475" t="str">
            <v>UNPLATED CONTACT</v>
          </cell>
          <cell r="D475" t="str">
            <v>CONTACT ;1.3H PUSH_PULL SIMBLOCK WITH COVER AND STOP</v>
          </cell>
          <cell r="E475" t="str">
            <v>VCXS</v>
          </cell>
          <cell r="F475" t="str">
            <v>结案</v>
          </cell>
          <cell r="G475">
            <v>570</v>
          </cell>
          <cell r="H475">
            <v>524</v>
          </cell>
        </row>
        <row r="476">
          <cell r="A476" t="str">
            <v>ZVS-19040052</v>
          </cell>
          <cell r="B476" t="str">
            <v>050-0009-482</v>
          </cell>
          <cell r="C476" t="str">
            <v>UNPLATED CONTACT</v>
          </cell>
          <cell r="D476" t="str">
            <v>CONTACT; 1.3H PUSH_PULL SIMBLOCK WIWH COVER AND STOP</v>
          </cell>
          <cell r="E476" t="str">
            <v>VCYS</v>
          </cell>
          <cell r="F476" t="str">
            <v>结案</v>
          </cell>
          <cell r="G476">
            <v>550</v>
          </cell>
          <cell r="H476">
            <v>548</v>
          </cell>
        </row>
        <row r="477">
          <cell r="A477" t="str">
            <v>ZVS-19040053</v>
          </cell>
          <cell r="B477" t="str">
            <v>025-U139500622-373</v>
          </cell>
          <cell r="C477" t="str">
            <v>素材外铁壳</v>
          </cell>
          <cell r="D477" t="str">
            <v>NO PLATING,SUS301-1/2H,P=8.0,1*1,SHELL,RoHS</v>
          </cell>
          <cell r="E477" t="str">
            <v>VCYS</v>
          </cell>
          <cell r="F477" t="str">
            <v>发放</v>
          </cell>
          <cell r="G477">
            <v>60000</v>
          </cell>
          <cell r="H477">
            <v>0</v>
          </cell>
        </row>
        <row r="478">
          <cell r="A478" t="str">
            <v>ZVS-19040055</v>
          </cell>
          <cell r="B478" t="str">
            <v>025-0009-225</v>
          </cell>
          <cell r="C478" t="str">
            <v>PAD  AFTER STAMPING</v>
          </cell>
          <cell r="D478" t="str">
            <v>4PIN BATTERY 3.1MM PITCH 5.0H VERTICAL TYPE GOLD 15u" CONN.</v>
          </cell>
          <cell r="E478" t="str">
            <v>VCYS</v>
          </cell>
          <cell r="F478" t="str">
            <v>结案</v>
          </cell>
          <cell r="G478">
            <v>6000</v>
          </cell>
          <cell r="H478">
            <v>0</v>
          </cell>
        </row>
        <row r="479">
          <cell r="A479" t="str">
            <v>ZVS-19040056</v>
          </cell>
          <cell r="B479" t="str">
            <v>025-U069500621-364</v>
          </cell>
          <cell r="C479" t="str">
            <v>素材铁壳</v>
          </cell>
          <cell r="D479" t="str">
            <v>NO PLATING,SUS301-1/2H,P=10.0,1*1,SHELL,RoHS</v>
          </cell>
          <cell r="E479" t="str">
            <v>VCYS</v>
          </cell>
          <cell r="F479" t="str">
            <v>入库</v>
          </cell>
          <cell r="G479">
            <v>400000</v>
          </cell>
          <cell r="H479">
            <v>352100</v>
          </cell>
        </row>
        <row r="480">
          <cell r="A480" t="str">
            <v>ZVS-19040057</v>
          </cell>
          <cell r="B480" t="str">
            <v>050-C039900131-506</v>
          </cell>
          <cell r="C480" t="str">
            <v>素材端子</v>
          </cell>
          <cell r="D480" t="str">
            <v>NO PLATING,C5240HQ-SH,P=10.50mm,1*1,RoHS</v>
          </cell>
          <cell r="E480" t="str">
            <v>VCYS</v>
          </cell>
          <cell r="F480" t="str">
            <v>结案</v>
          </cell>
          <cell r="G480">
            <v>1500</v>
          </cell>
          <cell r="H480">
            <v>1500</v>
          </cell>
        </row>
        <row r="481">
          <cell r="A481" t="str">
            <v>ZVS-19040058</v>
          </cell>
          <cell r="B481" t="str">
            <v>050-C130000411-508</v>
          </cell>
          <cell r="C481" t="str">
            <v>素材端子</v>
          </cell>
          <cell r="D481" t="str">
            <v>NO PLATING,C7025-TM03,P=4.0mm,1*1，RoHS</v>
          </cell>
          <cell r="E481" t="str">
            <v>VCYS</v>
          </cell>
          <cell r="F481" t="str">
            <v>结案</v>
          </cell>
          <cell r="G481">
            <v>900</v>
          </cell>
          <cell r="H481">
            <v>780</v>
          </cell>
        </row>
        <row r="482">
          <cell r="A482" t="str">
            <v>ZVS-19040060</v>
          </cell>
          <cell r="B482" t="str">
            <v>050-0009-459</v>
          </cell>
          <cell r="C482" t="str">
            <v>UNPLATED CONTACT</v>
          </cell>
          <cell r="D482" t="str">
            <v>CONTACT ;1.35H PIN PUSH TRAY NANO SIM&amp;USD OR DUAL NANO SIM C</v>
          </cell>
          <cell r="E482" t="str">
            <v>VCYS</v>
          </cell>
          <cell r="F482" t="str">
            <v>结案</v>
          </cell>
          <cell r="G482">
            <v>300</v>
          </cell>
          <cell r="H482">
            <v>185</v>
          </cell>
        </row>
        <row r="483">
          <cell r="A483" t="str">
            <v>ZVS-19040061</v>
          </cell>
          <cell r="B483" t="str">
            <v>025-C130000641-360</v>
          </cell>
          <cell r="C483" t="str">
            <v>素材铁壳</v>
          </cell>
          <cell r="D483" t="str">
            <v>NO PLATING,SUS301-H,P=24.0mm,1*1，RoHS</v>
          </cell>
          <cell r="E483" t="str">
            <v>VCYS</v>
          </cell>
          <cell r="F483" t="str">
            <v>结案</v>
          </cell>
          <cell r="G483">
            <v>1000000</v>
          </cell>
          <cell r="H483">
            <v>998900</v>
          </cell>
        </row>
        <row r="484">
          <cell r="A484" t="str">
            <v>ZVS-19040062</v>
          </cell>
          <cell r="B484" t="str">
            <v>025-C130000631-0392</v>
          </cell>
          <cell r="C484" t="str">
            <v>拉杆</v>
          </cell>
          <cell r="D484" t="str">
            <v>NO PLATING,SUS301-3/4H,P=5.0mm,1*1,RoHS</v>
          </cell>
          <cell r="E484" t="str">
            <v>VCYS</v>
          </cell>
          <cell r="F484" t="str">
            <v>结案</v>
          </cell>
          <cell r="G484">
            <v>400000</v>
          </cell>
          <cell r="H484">
            <v>350000</v>
          </cell>
        </row>
        <row r="485">
          <cell r="A485" t="str">
            <v>ZVS-19040063</v>
          </cell>
          <cell r="B485" t="str">
            <v>025-C130000641-0391</v>
          </cell>
          <cell r="C485" t="str">
            <v>素材铁壳</v>
          </cell>
          <cell r="D485" t="str">
            <v>NO PLATING,SUS301-H,P=24.0mm,1*1，RoHS</v>
          </cell>
          <cell r="E485" t="str">
            <v>VCYS</v>
          </cell>
          <cell r="F485" t="str">
            <v>结案</v>
          </cell>
          <cell r="G485">
            <v>400000</v>
          </cell>
          <cell r="H485">
            <v>303300</v>
          </cell>
        </row>
        <row r="486">
          <cell r="A486" t="str">
            <v>ZVS-19040065</v>
          </cell>
          <cell r="B486" t="str">
            <v>025-J180000622-0381</v>
          </cell>
          <cell r="C486" t="str">
            <v>素材SHELL</v>
          </cell>
          <cell r="D486" t="str">
            <v>NO PLATING,SUS301-1/2H,P=15,1*1,RoHS</v>
          </cell>
          <cell r="E486" t="str">
            <v>VCYS</v>
          </cell>
          <cell r="F486" t="str">
            <v>结案</v>
          </cell>
          <cell r="G486">
            <v>500000</v>
          </cell>
          <cell r="H486">
            <v>490000</v>
          </cell>
        </row>
        <row r="487">
          <cell r="A487" t="str">
            <v>ZVS-19040066</v>
          </cell>
          <cell r="B487" t="str">
            <v>025-J220000621-374</v>
          </cell>
          <cell r="C487" t="str">
            <v>素材SHELL</v>
          </cell>
          <cell r="D487" t="str">
            <v>NO PLATING,SUS301-1/2H,P=15,1*1,RoHS</v>
          </cell>
          <cell r="E487" t="str">
            <v>VCYS</v>
          </cell>
          <cell r="F487" t="str">
            <v>结案</v>
          </cell>
          <cell r="G487">
            <v>300000</v>
          </cell>
          <cell r="H487">
            <v>300000</v>
          </cell>
        </row>
        <row r="488">
          <cell r="A488" t="str">
            <v>ZVS-19040067</v>
          </cell>
          <cell r="B488" t="str">
            <v>050-J220000632-531</v>
          </cell>
          <cell r="C488" t="str">
            <v>素材端子5</v>
          </cell>
          <cell r="D488" t="str">
            <v>NO PLATING,SUS301-1/2H,P=5.50,1*2,RoHS</v>
          </cell>
          <cell r="E488" t="str">
            <v>VCYS</v>
          </cell>
          <cell r="F488" t="str">
            <v>结案</v>
          </cell>
          <cell r="G488">
            <v>430</v>
          </cell>
          <cell r="H488">
            <v>430</v>
          </cell>
        </row>
        <row r="489">
          <cell r="A489" t="str">
            <v>ZVS-19040068</v>
          </cell>
          <cell r="B489" t="str">
            <v>050-J220000631-531</v>
          </cell>
          <cell r="C489" t="str">
            <v>素材端子4</v>
          </cell>
          <cell r="D489" t="str">
            <v>NO PLATING,SUS301-1/2H,P=5.50,1*2,RoHS</v>
          </cell>
          <cell r="E489" t="str">
            <v>VCYS</v>
          </cell>
          <cell r="F489" t="str">
            <v>结案</v>
          </cell>
          <cell r="G489">
            <v>430</v>
          </cell>
          <cell r="H489">
            <v>430</v>
          </cell>
        </row>
        <row r="490">
          <cell r="A490" t="str">
            <v>ZVS-19040069</v>
          </cell>
          <cell r="B490" t="str">
            <v>050-J220000141-530</v>
          </cell>
          <cell r="C490" t="str">
            <v>素材端子2</v>
          </cell>
          <cell r="D490" t="str">
            <v>NO PLATING,C5210R-H,P=4,1*1,RoHS</v>
          </cell>
          <cell r="E490" t="str">
            <v>VCYS</v>
          </cell>
          <cell r="F490" t="str">
            <v>结案</v>
          </cell>
          <cell r="G490">
            <v>620</v>
          </cell>
          <cell r="H490">
            <v>604</v>
          </cell>
        </row>
        <row r="491">
          <cell r="A491" t="str">
            <v>ZVS-19040070</v>
          </cell>
          <cell r="B491" t="str">
            <v>050-J220000141-529</v>
          </cell>
          <cell r="C491" t="str">
            <v>素材端子1</v>
          </cell>
          <cell r="D491" t="str">
            <v>NO PLATING,C5210R-H,P=5,1*1,RoHS</v>
          </cell>
          <cell r="E491" t="str">
            <v>VCYS</v>
          </cell>
          <cell r="F491" t="str">
            <v>结案</v>
          </cell>
          <cell r="G491">
            <v>330</v>
          </cell>
          <cell r="H491">
            <v>330</v>
          </cell>
        </row>
        <row r="492">
          <cell r="A492" t="str">
            <v>ZVS-19040071</v>
          </cell>
          <cell r="B492" t="str">
            <v>050-J220000121-532</v>
          </cell>
          <cell r="C492" t="str">
            <v>素材端子6</v>
          </cell>
          <cell r="D492" t="str">
            <v>NO PLATING,SUS301-1/2H,P=9,1*1,RoHS</v>
          </cell>
          <cell r="E492" t="str">
            <v>VCYS</v>
          </cell>
          <cell r="F492" t="str">
            <v>结案</v>
          </cell>
          <cell r="G492">
            <v>350</v>
          </cell>
          <cell r="H492">
            <v>350</v>
          </cell>
        </row>
        <row r="493">
          <cell r="A493" t="str">
            <v>ZVS-19040072</v>
          </cell>
          <cell r="B493" t="str">
            <v>050-J220000141-530</v>
          </cell>
          <cell r="C493" t="str">
            <v>素材端子2</v>
          </cell>
          <cell r="D493" t="str">
            <v>NO PLATING,C5210R-H,P=4,1*1,RoHS</v>
          </cell>
          <cell r="E493" t="str">
            <v>VCYS</v>
          </cell>
          <cell r="F493" t="str">
            <v>结案</v>
          </cell>
          <cell r="G493">
            <v>200</v>
          </cell>
          <cell r="H493">
            <v>195</v>
          </cell>
        </row>
        <row r="494">
          <cell r="A494" t="str">
            <v>ZVS-19040073</v>
          </cell>
          <cell r="B494" t="str">
            <v>050-J240000143-0546</v>
          </cell>
          <cell r="C494" t="str">
            <v>素材端子1</v>
          </cell>
          <cell r="D494" t="str">
            <v>NO PLATING,C5210R-H,P=5,1*1,RoHS</v>
          </cell>
          <cell r="E494" t="str">
            <v>VCYS</v>
          </cell>
          <cell r="F494" t="str">
            <v>结案</v>
          </cell>
          <cell r="G494">
            <v>120</v>
          </cell>
          <cell r="H494">
            <v>115.5</v>
          </cell>
        </row>
        <row r="495">
          <cell r="A495" t="str">
            <v>ZVS-19040074</v>
          </cell>
          <cell r="B495" t="str">
            <v>050-J240000146-530</v>
          </cell>
          <cell r="C495" t="str">
            <v>素材端子2</v>
          </cell>
          <cell r="D495" t="str">
            <v>NO PLATING,C5210R-H,P=4,1*1,RoHS</v>
          </cell>
          <cell r="E495" t="str">
            <v>VCYS</v>
          </cell>
          <cell r="F495" t="str">
            <v>结案</v>
          </cell>
          <cell r="G495">
            <v>100</v>
          </cell>
          <cell r="H495">
            <v>100</v>
          </cell>
        </row>
        <row r="496">
          <cell r="A496" t="str">
            <v>ZVS-19040075</v>
          </cell>
          <cell r="B496" t="str">
            <v>050-J240000637-531</v>
          </cell>
          <cell r="C496" t="str">
            <v>素材端子4</v>
          </cell>
          <cell r="D496" t="str">
            <v>NO PLATING,SUS301-1/2H,P=5.50,1*2,RoHS</v>
          </cell>
          <cell r="E496" t="str">
            <v>VCYS</v>
          </cell>
          <cell r="F496" t="str">
            <v>结案</v>
          </cell>
          <cell r="G496">
            <v>90</v>
          </cell>
          <cell r="H496">
            <v>90</v>
          </cell>
        </row>
        <row r="497">
          <cell r="A497" t="str">
            <v>ZVS-19040076</v>
          </cell>
          <cell r="B497" t="str">
            <v>050-J240000638-531</v>
          </cell>
          <cell r="C497" t="str">
            <v>素材端子5</v>
          </cell>
          <cell r="D497" t="str">
            <v>NO PLATING,SUS301-1/2H,P=5.50,1*2,RoHS</v>
          </cell>
          <cell r="E497" t="str">
            <v>VCYS</v>
          </cell>
          <cell r="F497" t="str">
            <v>结案</v>
          </cell>
          <cell r="G497">
            <v>90</v>
          </cell>
          <cell r="H497">
            <v>50</v>
          </cell>
        </row>
        <row r="498">
          <cell r="A498" t="str">
            <v>ZVS-19040077</v>
          </cell>
          <cell r="B498" t="str">
            <v>050-U190000811-518</v>
          </cell>
          <cell r="C498" t="str">
            <v>素材端子</v>
          </cell>
          <cell r="D498" t="str">
            <v>NO PLATING,C18400-H,P=10.00,1*1,RoHS</v>
          </cell>
          <cell r="E498" t="str">
            <v>VCXS</v>
          </cell>
          <cell r="F498" t="str">
            <v>结案</v>
          </cell>
          <cell r="G498">
            <v>85</v>
          </cell>
          <cell r="H498">
            <v>85</v>
          </cell>
        </row>
        <row r="499">
          <cell r="A499" t="str">
            <v>ZVS-19040078</v>
          </cell>
          <cell r="B499" t="str">
            <v>050-U190000812-518</v>
          </cell>
          <cell r="C499" t="str">
            <v>素材端子</v>
          </cell>
          <cell r="D499" t="str">
            <v>NO PLATING,C18400-H,P=10.00,1*1,RoHS</v>
          </cell>
          <cell r="E499" t="str">
            <v>VCYS</v>
          </cell>
          <cell r="F499" t="str">
            <v>结案</v>
          </cell>
          <cell r="G499">
            <v>90</v>
          </cell>
          <cell r="H499">
            <v>90</v>
          </cell>
        </row>
        <row r="500">
          <cell r="A500" t="str">
            <v>ZVS-19040079</v>
          </cell>
          <cell r="B500" t="str">
            <v>025-U190000651-349</v>
          </cell>
          <cell r="C500" t="str">
            <v>素材中铁片</v>
          </cell>
          <cell r="D500" t="str">
            <v>NO PLATING,SUS301-EH,P=10.00,1*1,RoHS</v>
          </cell>
          <cell r="E500" t="str">
            <v>VCYS</v>
          </cell>
          <cell r="F500" t="str">
            <v>发放</v>
          </cell>
          <cell r="G500">
            <v>70000</v>
          </cell>
          <cell r="H500">
            <v>0</v>
          </cell>
        </row>
        <row r="501">
          <cell r="A501" t="str">
            <v>ZVS-19040080</v>
          </cell>
          <cell r="B501" t="str">
            <v>025-C130000641-363</v>
          </cell>
          <cell r="C501" t="str">
            <v>转轴</v>
          </cell>
          <cell r="D501" t="str">
            <v>NO PLATING,SUS301-H,P=5.0mm,1*1，RoHS</v>
          </cell>
          <cell r="E501" t="str">
            <v>VCYS</v>
          </cell>
          <cell r="F501" t="str">
            <v>结案</v>
          </cell>
          <cell r="G501">
            <v>1000000</v>
          </cell>
          <cell r="H501">
            <v>964000</v>
          </cell>
        </row>
        <row r="502">
          <cell r="A502" t="str">
            <v>ZVS-19040081</v>
          </cell>
          <cell r="B502" t="str">
            <v>050-0009-499</v>
          </cell>
          <cell r="C502" t="str">
            <v>素材端子</v>
          </cell>
          <cell r="D502" t="str">
            <v>NO PLATING,C2680R-H,P=9.00,1*2,RoHS</v>
          </cell>
          <cell r="E502" t="str">
            <v>VCYS</v>
          </cell>
          <cell r="F502" t="str">
            <v>结案</v>
          </cell>
          <cell r="G502">
            <v>800</v>
          </cell>
          <cell r="H502">
            <v>800</v>
          </cell>
        </row>
        <row r="503">
          <cell r="A503" t="str">
            <v>ZVS-19040082</v>
          </cell>
          <cell r="B503" t="str">
            <v>050-C149900121-519</v>
          </cell>
          <cell r="C503" t="str">
            <v>UNPLATED CONTACT</v>
          </cell>
          <cell r="D503" t="str">
            <v>CONTACT ;1.5H PUSH_PULL SIMBLOCK WITH COVER AND STOP</v>
          </cell>
          <cell r="E503" t="str">
            <v>VCYS</v>
          </cell>
          <cell r="F503" t="str">
            <v>结案</v>
          </cell>
          <cell r="G503">
            <v>15</v>
          </cell>
          <cell r="H503">
            <v>0</v>
          </cell>
        </row>
        <row r="504">
          <cell r="A504" t="str">
            <v>ZVS-19040083</v>
          </cell>
          <cell r="B504" t="str">
            <v>025-U099500621-364</v>
          </cell>
          <cell r="C504" t="str">
            <v>素材铁壳</v>
          </cell>
          <cell r="D504" t="str">
            <v>NO PLATING,SUS301-1/2H,P=10.0,1*1,SHELL,RoHS</v>
          </cell>
          <cell r="E504" t="str">
            <v>VCYS</v>
          </cell>
          <cell r="F504" t="str">
            <v>入库</v>
          </cell>
          <cell r="G504">
            <v>500000</v>
          </cell>
          <cell r="H504">
            <v>337000</v>
          </cell>
        </row>
        <row r="505">
          <cell r="A505" t="str">
            <v>ZVS-19040084</v>
          </cell>
          <cell r="B505" t="str">
            <v>050-S190000641-0550</v>
          </cell>
          <cell r="C505" t="str">
            <v>素材端子</v>
          </cell>
          <cell r="D505" t="str">
            <v>NO PLATING CONTACT</v>
          </cell>
          <cell r="E505" t="str">
            <v>VCYS</v>
          </cell>
          <cell r="F505" t="str">
            <v>结案</v>
          </cell>
          <cell r="G505">
            <v>3000</v>
          </cell>
          <cell r="H505">
            <v>3000</v>
          </cell>
        </row>
        <row r="506">
          <cell r="A506" t="str">
            <v>ZVS-19040085</v>
          </cell>
          <cell r="B506" t="str">
            <v>025-C130000641-360</v>
          </cell>
          <cell r="C506" t="str">
            <v>素材铁壳</v>
          </cell>
          <cell r="D506" t="str">
            <v>NO PLATING,SUS301-H,P=24.0mm,1*1，RoHS</v>
          </cell>
          <cell r="E506" t="str">
            <v>VCYS</v>
          </cell>
          <cell r="F506" t="str">
            <v>结案</v>
          </cell>
          <cell r="G506">
            <v>1000000</v>
          </cell>
          <cell r="H506">
            <v>329700</v>
          </cell>
        </row>
        <row r="507">
          <cell r="A507" t="str">
            <v>ZVS-19040086</v>
          </cell>
          <cell r="B507" t="str">
            <v>050-1009-357</v>
          </cell>
          <cell r="C507" t="str">
            <v>CONTACT AFTER STAMPING</v>
          </cell>
          <cell r="D507" t="str">
            <v>CONTACT 2 FOR DIA 3.5MM AUDIO JACK SUBSIDE TYPE</v>
          </cell>
          <cell r="E507" t="str">
            <v>VCYS</v>
          </cell>
          <cell r="F507" t="str">
            <v>结案</v>
          </cell>
          <cell r="G507">
            <v>130</v>
          </cell>
          <cell r="H507">
            <v>129.5</v>
          </cell>
        </row>
        <row r="508">
          <cell r="A508" t="str">
            <v>ZVS-19040087</v>
          </cell>
          <cell r="B508" t="str">
            <v>050-1009-358</v>
          </cell>
          <cell r="C508" t="str">
            <v>CONTACT AFTER STAMPING</v>
          </cell>
          <cell r="D508" t="str">
            <v>CONTACT 3 FOR DIA 3.5MM AUDIO JACK SUBSIDE TYPE</v>
          </cell>
          <cell r="E508" t="str">
            <v>VCYS</v>
          </cell>
          <cell r="F508" t="str">
            <v>结案</v>
          </cell>
          <cell r="G508">
            <v>70</v>
          </cell>
          <cell r="H508">
            <v>65</v>
          </cell>
        </row>
        <row r="509">
          <cell r="A509" t="str">
            <v>ZVS-19040088</v>
          </cell>
          <cell r="B509" t="str">
            <v>050-0009-268</v>
          </cell>
          <cell r="C509" t="str">
            <v>CONTACT AFTER STAMPING</v>
          </cell>
          <cell r="D509" t="str">
            <v>CONTACT 1 FOR DIA 3.5MM AUDIO JACK SUBSIDE TYPE</v>
          </cell>
          <cell r="E509" t="str">
            <v>VCYS</v>
          </cell>
          <cell r="F509" t="str">
            <v>结案</v>
          </cell>
          <cell r="G509">
            <v>130</v>
          </cell>
          <cell r="H509">
            <v>128.5</v>
          </cell>
        </row>
        <row r="510">
          <cell r="A510" t="str">
            <v>ZVS-19040089</v>
          </cell>
          <cell r="B510" t="str">
            <v>025-J220000621-374</v>
          </cell>
          <cell r="C510" t="str">
            <v>素材SHELL</v>
          </cell>
          <cell r="D510" t="str">
            <v>NO PLATING,SUS301-1/2H,P=15,1*1,RoHS</v>
          </cell>
          <cell r="E510" t="str">
            <v>VCYS</v>
          </cell>
          <cell r="F510" t="str">
            <v>结案</v>
          </cell>
          <cell r="G510">
            <v>100000</v>
          </cell>
          <cell r="H510">
            <v>100000</v>
          </cell>
        </row>
        <row r="511">
          <cell r="A511" t="str">
            <v>ZVS-19040090</v>
          </cell>
          <cell r="B511" t="str">
            <v>050-J240000146-530</v>
          </cell>
          <cell r="C511" t="str">
            <v>素材端子2</v>
          </cell>
          <cell r="D511" t="str">
            <v>NO PLATING,C5210R-H,P=4,1*1,RoHS</v>
          </cell>
          <cell r="E511" t="str">
            <v>VCYS</v>
          </cell>
          <cell r="F511" t="str">
            <v>结案</v>
          </cell>
          <cell r="G511">
            <v>100</v>
          </cell>
          <cell r="H511">
            <v>100</v>
          </cell>
        </row>
        <row r="512">
          <cell r="A512" t="str">
            <v>ZVS-19040093</v>
          </cell>
          <cell r="B512" t="str">
            <v>050-C171100121-509</v>
          </cell>
          <cell r="C512" t="str">
            <v>素材端子</v>
          </cell>
          <cell r="D512" t="str">
            <v>NO PLATING,C5210R-SH,P=12.50,1*1,RoHS</v>
          </cell>
          <cell r="E512" t="str">
            <v>VCYS</v>
          </cell>
          <cell r="F512" t="str">
            <v>结案</v>
          </cell>
          <cell r="G512">
            <v>450</v>
          </cell>
          <cell r="H512">
            <v>450</v>
          </cell>
        </row>
        <row r="513">
          <cell r="A513" t="str">
            <v>ZVS-19040094</v>
          </cell>
          <cell r="B513" t="str">
            <v>050-C130000141-508</v>
          </cell>
          <cell r="C513" t="str">
            <v>素材端子</v>
          </cell>
          <cell r="D513" t="str">
            <v>NO PLATING,C5210R-H,P=4.0mm,1*1，RoHS</v>
          </cell>
          <cell r="E513" t="str">
            <v>VCYS</v>
          </cell>
          <cell r="F513" t="str">
            <v>结案</v>
          </cell>
          <cell r="G513">
            <v>1200</v>
          </cell>
          <cell r="H513">
            <v>1156.5</v>
          </cell>
        </row>
        <row r="514">
          <cell r="A514" t="str">
            <v>ZVS-19040095</v>
          </cell>
          <cell r="B514" t="str">
            <v>050-J340000141-0557</v>
          </cell>
          <cell r="C514" t="str">
            <v>素材端子3</v>
          </cell>
          <cell r="D514" t="str">
            <v>NO PLATING,C5210R-H,P=4,1*1,RoHS</v>
          </cell>
          <cell r="E514" t="str">
            <v>VCYS</v>
          </cell>
          <cell r="F514" t="str">
            <v>结案</v>
          </cell>
          <cell r="G514">
            <v>80</v>
          </cell>
          <cell r="H514">
            <v>80</v>
          </cell>
        </row>
        <row r="515">
          <cell r="A515" t="str">
            <v>ZVS-19040096</v>
          </cell>
          <cell r="B515" t="str">
            <v>025-U179500621-342</v>
          </cell>
          <cell r="C515" t="str">
            <v>素材铁壳</v>
          </cell>
          <cell r="D515" t="str">
            <v>NO PLATING,SUS301-1/2H,P=10.0,1*2,SHELL,RoHS</v>
          </cell>
          <cell r="E515" t="str">
            <v>VCYS</v>
          </cell>
          <cell r="F515" t="str">
            <v>入库</v>
          </cell>
          <cell r="G515">
            <v>500000</v>
          </cell>
          <cell r="H515">
            <v>460500</v>
          </cell>
        </row>
        <row r="516">
          <cell r="A516" t="str">
            <v>ZVS-19040097</v>
          </cell>
          <cell r="B516" t="str">
            <v>050-1009-426</v>
          </cell>
          <cell r="C516" t="str">
            <v>CONTACT</v>
          </cell>
          <cell r="D516" t="str">
            <v>FOR 3 PIN 2.8mm PITCH 3.75mmH  SMT TYPE BATTERY CONN.</v>
          </cell>
          <cell r="E516" t="str">
            <v>VCYS</v>
          </cell>
          <cell r="F516" t="str">
            <v>结案</v>
          </cell>
          <cell r="G516">
            <v>860</v>
          </cell>
          <cell r="H516">
            <v>845</v>
          </cell>
        </row>
        <row r="517">
          <cell r="A517" t="str">
            <v>ZVS-19040098</v>
          </cell>
          <cell r="B517" t="str">
            <v>050-C031100131-507</v>
          </cell>
          <cell r="C517" t="str">
            <v>素材端子</v>
          </cell>
          <cell r="D517" t="str">
            <v>NO PLATING,C5240HQ-SH,P=10.0mm,1*1,RoHS</v>
          </cell>
          <cell r="E517" t="str">
            <v>VCYS</v>
          </cell>
          <cell r="F517" t="str">
            <v>结案</v>
          </cell>
          <cell r="G517">
            <v>300</v>
          </cell>
          <cell r="H517">
            <v>300</v>
          </cell>
        </row>
        <row r="518">
          <cell r="A518" t="str">
            <v>ZVS-19040099</v>
          </cell>
          <cell r="B518" t="str">
            <v>025-0009-314</v>
          </cell>
          <cell r="C518" t="str">
            <v>UNPLATED SHELL</v>
          </cell>
          <cell r="D518" t="str">
            <v>1.4H PUSH_PULL SIMBLOCK WITH COVER AND STOP</v>
          </cell>
          <cell r="E518" t="str">
            <v>VCYS</v>
          </cell>
          <cell r="F518" t="str">
            <v>结案</v>
          </cell>
          <cell r="G518">
            <v>300000</v>
          </cell>
          <cell r="H518">
            <v>262000</v>
          </cell>
        </row>
        <row r="519">
          <cell r="A519" t="str">
            <v>ZVS-19040100</v>
          </cell>
          <cell r="B519" t="str">
            <v>050-J200000142-0546</v>
          </cell>
          <cell r="C519" t="str">
            <v>素材端子1</v>
          </cell>
          <cell r="D519" t="str">
            <v>NO PLATING,C5210R-H,P=8,1*1,RoHS</v>
          </cell>
          <cell r="E519" t="str">
            <v>VCYS</v>
          </cell>
          <cell r="F519" t="str">
            <v>结案</v>
          </cell>
          <cell r="G519">
            <v>430</v>
          </cell>
          <cell r="H519">
            <v>430</v>
          </cell>
        </row>
        <row r="520">
          <cell r="A520" t="str">
            <v>ZVS-19040101</v>
          </cell>
          <cell r="B520" t="str">
            <v>050-J200000144-530</v>
          </cell>
          <cell r="C520" t="str">
            <v>素材端子2</v>
          </cell>
          <cell r="D520" t="str">
            <v>NO PLATING,C5210R-H,P=4,1*1,RoHS</v>
          </cell>
          <cell r="E520" t="str">
            <v>VCYS</v>
          </cell>
          <cell r="F520" t="str">
            <v>结案</v>
          </cell>
          <cell r="G520">
            <v>400</v>
          </cell>
          <cell r="H520">
            <v>395</v>
          </cell>
        </row>
        <row r="521">
          <cell r="A521" t="str">
            <v>ZVS-19040102</v>
          </cell>
          <cell r="B521" t="str">
            <v>050-J200000145-530</v>
          </cell>
          <cell r="C521" t="str">
            <v>素材端子3</v>
          </cell>
          <cell r="D521" t="str">
            <v>NO PLATING,C5210R-H,P=4,1*1,RoHS</v>
          </cell>
          <cell r="E521" t="str">
            <v>VCYS</v>
          </cell>
          <cell r="F521" t="str">
            <v>结案</v>
          </cell>
          <cell r="G521">
            <v>400</v>
          </cell>
          <cell r="H521">
            <v>382</v>
          </cell>
        </row>
        <row r="522">
          <cell r="A522" t="str">
            <v>ZVS-19040103</v>
          </cell>
          <cell r="B522" t="str">
            <v>050-J200000635-531</v>
          </cell>
          <cell r="C522" t="str">
            <v>素材端子4</v>
          </cell>
          <cell r="D522" t="str">
            <v>NO PLATING,SUS301-3/4H,P=5.50,1*2,RoHS</v>
          </cell>
          <cell r="E522" t="str">
            <v>VCYS</v>
          </cell>
          <cell r="F522" t="str">
            <v>结案</v>
          </cell>
          <cell r="G522">
            <v>460</v>
          </cell>
          <cell r="H522">
            <v>460</v>
          </cell>
        </row>
        <row r="523">
          <cell r="A523" t="str">
            <v>ZVS-19040104</v>
          </cell>
          <cell r="B523" t="str">
            <v>050-J200000636-531</v>
          </cell>
          <cell r="C523" t="str">
            <v>素材端子5</v>
          </cell>
          <cell r="D523" t="str">
            <v>NO PLATING,SUS301-3/4H,P=5.50,1*2,RoHS</v>
          </cell>
          <cell r="E523" t="str">
            <v>VCYS</v>
          </cell>
          <cell r="F523" t="str">
            <v>结案</v>
          </cell>
          <cell r="G523">
            <v>460</v>
          </cell>
          <cell r="H523">
            <v>460</v>
          </cell>
        </row>
        <row r="524">
          <cell r="A524" t="str">
            <v>ZVS-19040105</v>
          </cell>
          <cell r="B524" t="str">
            <v>025-J180000622-0381</v>
          </cell>
          <cell r="C524" t="str">
            <v>素材SHELL</v>
          </cell>
          <cell r="D524" t="str">
            <v>NO PLATING,SUS301-1/2H,P=15,1*1,RoHS</v>
          </cell>
          <cell r="E524" t="str">
            <v>VCYS</v>
          </cell>
          <cell r="F524" t="str">
            <v>结案</v>
          </cell>
          <cell r="G524">
            <v>400000</v>
          </cell>
          <cell r="H524">
            <v>387800</v>
          </cell>
        </row>
        <row r="525">
          <cell r="A525" t="str">
            <v>ZVS-19040106</v>
          </cell>
          <cell r="B525" t="str">
            <v>050-J340000141-0555</v>
          </cell>
          <cell r="C525" t="str">
            <v>素材端子1</v>
          </cell>
          <cell r="D525" t="str">
            <v>NO PLATING,C5210R-H,P=7,1*1,RoHS</v>
          </cell>
          <cell r="E525" t="str">
            <v>VCYS</v>
          </cell>
          <cell r="F525" t="str">
            <v>结案</v>
          </cell>
          <cell r="G525">
            <v>12</v>
          </cell>
          <cell r="H525">
            <v>0</v>
          </cell>
        </row>
        <row r="526">
          <cell r="A526" t="str">
            <v>ZVS-19040107</v>
          </cell>
          <cell r="B526" t="str">
            <v>050-S080000641-0549</v>
          </cell>
          <cell r="C526" t="str">
            <v>素材端子</v>
          </cell>
          <cell r="D526" t="str">
            <v>NO PLATING CONTACT</v>
          </cell>
          <cell r="E526" t="str">
            <v>VCYS</v>
          </cell>
          <cell r="F526" t="str">
            <v>结案</v>
          </cell>
          <cell r="G526">
            <v>60</v>
          </cell>
          <cell r="H526">
            <v>0</v>
          </cell>
        </row>
        <row r="527">
          <cell r="A527" t="str">
            <v>ZVS-19040108</v>
          </cell>
          <cell r="B527" t="str">
            <v>025-C130000631-0392</v>
          </cell>
          <cell r="C527" t="str">
            <v>拉杆</v>
          </cell>
          <cell r="D527" t="str">
            <v>NO PLATING,SUS301-3/4H,P=5.0mm,1*1,RoHS</v>
          </cell>
          <cell r="E527" t="str">
            <v>VCYS</v>
          </cell>
          <cell r="F527" t="str">
            <v>结案</v>
          </cell>
          <cell r="G527">
            <v>120000</v>
          </cell>
          <cell r="H527">
            <v>67000</v>
          </cell>
        </row>
        <row r="528">
          <cell r="A528" t="str">
            <v>ZVS-19040109</v>
          </cell>
          <cell r="B528" t="str">
            <v>050-C031100131-507</v>
          </cell>
          <cell r="C528" t="str">
            <v>素材端子</v>
          </cell>
          <cell r="D528" t="str">
            <v>NO PLATING,C5240HQ-SH,P=10.0mm,1*1,RoHS</v>
          </cell>
          <cell r="E528" t="str">
            <v>VCYS</v>
          </cell>
          <cell r="F528" t="str">
            <v>结案</v>
          </cell>
          <cell r="G528">
            <v>1000</v>
          </cell>
          <cell r="H528">
            <v>836.7</v>
          </cell>
        </row>
        <row r="529">
          <cell r="A529" t="str">
            <v>ZVS-19040110</v>
          </cell>
          <cell r="B529" t="str">
            <v>050-C039900131-506</v>
          </cell>
          <cell r="C529" t="str">
            <v>素材端子</v>
          </cell>
          <cell r="D529" t="str">
            <v>NO PLATING,C5240HQ-SH,P=10.50mm,1*1,RoHS</v>
          </cell>
          <cell r="E529" t="str">
            <v>VCYS</v>
          </cell>
          <cell r="F529" t="str">
            <v>结案</v>
          </cell>
          <cell r="G529">
            <v>1500</v>
          </cell>
          <cell r="H529">
            <v>1500</v>
          </cell>
        </row>
        <row r="530">
          <cell r="A530" t="str">
            <v>ZVS-19040111</v>
          </cell>
          <cell r="B530" t="str">
            <v>025-C130000631-362</v>
          </cell>
          <cell r="C530" t="str">
            <v>拉杆</v>
          </cell>
          <cell r="D530" t="str">
            <v>NO PLATING,SUS301-3/4H,P=5.0mm,1*1,RoHS</v>
          </cell>
          <cell r="E530" t="str">
            <v>VCYS</v>
          </cell>
          <cell r="F530" t="str">
            <v>入库</v>
          </cell>
          <cell r="G530">
            <v>1000000</v>
          </cell>
          <cell r="H530">
            <v>956000</v>
          </cell>
        </row>
        <row r="531">
          <cell r="A531" t="str">
            <v>ZVS-19040112</v>
          </cell>
          <cell r="B531" t="str">
            <v>050-0009-499</v>
          </cell>
          <cell r="C531" t="str">
            <v>素材端子</v>
          </cell>
          <cell r="D531" t="str">
            <v>NO PLATING,C2680R-H,P=9.00,1*2,RoHS</v>
          </cell>
          <cell r="E531" t="str">
            <v>VCYS</v>
          </cell>
          <cell r="F531" t="str">
            <v>结案</v>
          </cell>
          <cell r="G531">
            <v>400</v>
          </cell>
          <cell r="H531">
            <v>400</v>
          </cell>
        </row>
        <row r="532">
          <cell r="A532" t="str">
            <v>ZVS-19040113</v>
          </cell>
          <cell r="B532" t="str">
            <v>025-0009-320</v>
          </cell>
          <cell r="C532" t="str">
            <v>UNPLATED SHELL</v>
          </cell>
          <cell r="D532" t="str">
            <v>1.3H PUSH_PULL SIMBLOCK WITH COVER AND STOP</v>
          </cell>
          <cell r="E532" t="str">
            <v>VCYS</v>
          </cell>
          <cell r="F532" t="str">
            <v>入库</v>
          </cell>
          <cell r="G532">
            <v>300000</v>
          </cell>
          <cell r="H532">
            <v>33000</v>
          </cell>
        </row>
        <row r="533">
          <cell r="A533" t="str">
            <v>ZVS-19040114</v>
          </cell>
          <cell r="B533" t="str">
            <v>025-U190000651-349</v>
          </cell>
          <cell r="C533" t="str">
            <v>素材中铁片</v>
          </cell>
          <cell r="D533" t="str">
            <v>NO PLATING,SUS301-EH,P=10.00,1*1,RoHS</v>
          </cell>
          <cell r="E533" t="str">
            <v>VCXS</v>
          </cell>
          <cell r="F533" t="str">
            <v>结案</v>
          </cell>
          <cell r="G533">
            <v>70000</v>
          </cell>
          <cell r="H533">
            <v>70000</v>
          </cell>
        </row>
        <row r="534">
          <cell r="A534" t="str">
            <v>ZVS-19040116</v>
          </cell>
          <cell r="B534" t="str">
            <v>025-C130000641-363</v>
          </cell>
          <cell r="C534" t="str">
            <v>转轴</v>
          </cell>
          <cell r="D534" t="str">
            <v>NO PLATING,SUS301-H,P=5.0mm,1*1，RoHS</v>
          </cell>
          <cell r="E534" t="str">
            <v>VCYS</v>
          </cell>
          <cell r="F534" t="str">
            <v>结案</v>
          </cell>
          <cell r="G534">
            <v>1000000</v>
          </cell>
          <cell r="H534">
            <v>934700</v>
          </cell>
        </row>
        <row r="535">
          <cell r="A535" t="str">
            <v>ZVS-19040117</v>
          </cell>
          <cell r="B535" t="str">
            <v>050-J340000141-0557</v>
          </cell>
          <cell r="C535" t="str">
            <v>素材端子3</v>
          </cell>
          <cell r="D535" t="str">
            <v>NO PLATING,C5210R-H,P=4,1*1,RoHS</v>
          </cell>
          <cell r="E535" t="str">
            <v>VCYS</v>
          </cell>
          <cell r="F535" t="str">
            <v>结案</v>
          </cell>
          <cell r="G535">
            <v>18</v>
          </cell>
          <cell r="H535">
            <v>0</v>
          </cell>
        </row>
        <row r="536">
          <cell r="A536" t="str">
            <v>ZVS-19040118</v>
          </cell>
          <cell r="B536" t="str">
            <v>050-J220000141-530</v>
          </cell>
          <cell r="C536" t="str">
            <v>素材端子2</v>
          </cell>
          <cell r="D536" t="str">
            <v>NO PLATING,C5210R-H,P=4,1*1,RoHS</v>
          </cell>
          <cell r="E536" t="str">
            <v>VCYS</v>
          </cell>
          <cell r="F536" t="str">
            <v>结案</v>
          </cell>
          <cell r="G536">
            <v>80</v>
          </cell>
          <cell r="H536">
            <v>20</v>
          </cell>
        </row>
        <row r="537">
          <cell r="A537" t="str">
            <v>ZVS-19040119</v>
          </cell>
          <cell r="B537" t="str">
            <v>050-J240000146-530</v>
          </cell>
          <cell r="C537" t="str">
            <v>素材端子2</v>
          </cell>
          <cell r="D537" t="str">
            <v>NO PLATING,C5210R-H,P=4,1*1,RoHS</v>
          </cell>
          <cell r="E537" t="str">
            <v>VCYS</v>
          </cell>
          <cell r="F537" t="str">
            <v>结案</v>
          </cell>
          <cell r="G537">
            <v>90</v>
          </cell>
          <cell r="H537">
            <v>0</v>
          </cell>
        </row>
        <row r="538">
          <cell r="A538" t="str">
            <v>ZVS-19040120</v>
          </cell>
          <cell r="B538" t="str">
            <v>050-1009-357</v>
          </cell>
          <cell r="C538" t="str">
            <v>CONTACT AFTER STAMPING</v>
          </cell>
          <cell r="D538" t="str">
            <v>CONTACT 2 FOR DIA 3.5MM AUDIO JACK SUBSIDE TYPE</v>
          </cell>
          <cell r="E538" t="str">
            <v>VCYS</v>
          </cell>
          <cell r="F538" t="str">
            <v>结案</v>
          </cell>
          <cell r="G538">
            <v>5</v>
          </cell>
          <cell r="H538">
            <v>0</v>
          </cell>
        </row>
        <row r="539">
          <cell r="A539" t="str">
            <v>ZVS-19040121</v>
          </cell>
          <cell r="B539" t="str">
            <v>050-S190000641-0550</v>
          </cell>
          <cell r="C539" t="str">
            <v>素材端子</v>
          </cell>
          <cell r="D539" t="str">
            <v>NO PLATING CONTACT</v>
          </cell>
          <cell r="E539" t="str">
            <v>VCYS</v>
          </cell>
          <cell r="F539" t="str">
            <v>结案</v>
          </cell>
          <cell r="G539">
            <v>400</v>
          </cell>
          <cell r="H539">
            <v>281.5</v>
          </cell>
        </row>
        <row r="540">
          <cell r="A540" t="str">
            <v>ZVS-19040122</v>
          </cell>
          <cell r="B540" t="str">
            <v>050-S170000641-534</v>
          </cell>
          <cell r="C540" t="str">
            <v>素材端子</v>
          </cell>
          <cell r="D540" t="str">
            <v>NO PLATING CONTACT</v>
          </cell>
          <cell r="E540" t="str">
            <v>VCYS</v>
          </cell>
          <cell r="F540" t="str">
            <v>入库</v>
          </cell>
          <cell r="G540">
            <v>3000</v>
          </cell>
          <cell r="H540">
            <v>3000</v>
          </cell>
        </row>
        <row r="541">
          <cell r="A541" t="str">
            <v>ZVS-19040123</v>
          </cell>
          <cell r="B541" t="str">
            <v>025-J220000621-374</v>
          </cell>
          <cell r="C541" t="str">
            <v>素材SHELL</v>
          </cell>
          <cell r="D541" t="str">
            <v>NO PLATING,SUS301-1/2H,P=15,1*1,RoHS</v>
          </cell>
          <cell r="E541" t="str">
            <v>VCYS</v>
          </cell>
          <cell r="F541" t="str">
            <v>结案</v>
          </cell>
          <cell r="G541">
            <v>35000</v>
          </cell>
          <cell r="H541">
            <v>32500</v>
          </cell>
        </row>
        <row r="542">
          <cell r="A542" t="str">
            <v>ZVS-19040124</v>
          </cell>
          <cell r="B542" t="str">
            <v>050-J200000144-530</v>
          </cell>
          <cell r="C542" t="str">
            <v>素材端子2</v>
          </cell>
          <cell r="D542" t="str">
            <v>NO PLATING,C5210R-H,P=4,1*1,RoHS</v>
          </cell>
          <cell r="E542" t="str">
            <v>VCYS</v>
          </cell>
          <cell r="F542" t="str">
            <v>结案</v>
          </cell>
          <cell r="G542">
            <v>60</v>
          </cell>
          <cell r="H542">
            <v>27</v>
          </cell>
        </row>
        <row r="543">
          <cell r="A543" t="str">
            <v>ZVS-19040125</v>
          </cell>
          <cell r="B543" t="str">
            <v>025-C130000631-372</v>
          </cell>
          <cell r="C543" t="str">
            <v>转轴(散Pin）</v>
          </cell>
          <cell r="D543" t="str">
            <v>NO PLATING,SUS301-3/4H,1*1,RoHS</v>
          </cell>
          <cell r="E543" t="str">
            <v>VCYS</v>
          </cell>
          <cell r="F543" t="str">
            <v>结案</v>
          </cell>
          <cell r="G543">
            <v>200000</v>
          </cell>
          <cell r="H543">
            <v>20000</v>
          </cell>
        </row>
        <row r="544">
          <cell r="A544" t="str">
            <v>ZVS-19040126</v>
          </cell>
          <cell r="B544" t="str">
            <v>050-J180000142-530</v>
          </cell>
          <cell r="C544" t="str">
            <v>素材端子2</v>
          </cell>
          <cell r="D544" t="str">
            <v>NO PLATING,C5210R-H,P=4,1*1,RoHS</v>
          </cell>
          <cell r="E544" t="str">
            <v>VCYS</v>
          </cell>
          <cell r="F544" t="str">
            <v>结案</v>
          </cell>
          <cell r="G544">
            <v>400</v>
          </cell>
          <cell r="H544">
            <v>400</v>
          </cell>
        </row>
        <row r="545">
          <cell r="A545" t="str">
            <v>ZVS-19040127</v>
          </cell>
          <cell r="B545" t="str">
            <v>050-J180000143-530</v>
          </cell>
          <cell r="C545" t="str">
            <v>素材端子3</v>
          </cell>
          <cell r="D545" t="str">
            <v>NO PLATING,C5210R-H,P=4,1*1,RoHS</v>
          </cell>
          <cell r="E545" t="str">
            <v>VCYS</v>
          </cell>
          <cell r="F545" t="str">
            <v>结案</v>
          </cell>
          <cell r="G545">
            <v>420</v>
          </cell>
          <cell r="H545">
            <v>420</v>
          </cell>
        </row>
        <row r="546">
          <cell r="A546" t="str">
            <v>ZVS-19040128</v>
          </cell>
          <cell r="B546" t="str">
            <v>050-J180000141-0546</v>
          </cell>
          <cell r="C546" t="str">
            <v>素材端子1</v>
          </cell>
          <cell r="D546" t="str">
            <v>NO PLATING,C5210R-H,P=8,1*1,RoHS</v>
          </cell>
          <cell r="E546" t="str">
            <v>VCYS</v>
          </cell>
          <cell r="F546" t="str">
            <v>结案</v>
          </cell>
          <cell r="G546">
            <v>420</v>
          </cell>
          <cell r="H546">
            <v>411.5</v>
          </cell>
        </row>
        <row r="547">
          <cell r="A547" t="str">
            <v>ZVS-19040129</v>
          </cell>
          <cell r="B547" t="str">
            <v>050-J180000633-531</v>
          </cell>
          <cell r="C547" t="str">
            <v>素材端子4</v>
          </cell>
          <cell r="D547" t="str">
            <v>NO PLATING,SUS301-3/4H,P=5.50,1*2,RoHS</v>
          </cell>
          <cell r="E547" t="str">
            <v>VCYS</v>
          </cell>
          <cell r="F547" t="str">
            <v>结案</v>
          </cell>
          <cell r="G547">
            <v>420</v>
          </cell>
          <cell r="H547">
            <v>419</v>
          </cell>
        </row>
        <row r="548">
          <cell r="A548" t="str">
            <v>ZVS-19040130</v>
          </cell>
          <cell r="B548" t="str">
            <v>050-J180000634-531</v>
          </cell>
          <cell r="C548" t="str">
            <v>素材端子5</v>
          </cell>
          <cell r="D548" t="str">
            <v>NO PLATING,SUS301-3/4H,P=5.50,1*2,RoHS</v>
          </cell>
          <cell r="E548" t="str">
            <v>VCYS</v>
          </cell>
          <cell r="F548" t="str">
            <v>结案</v>
          </cell>
          <cell r="G548">
            <v>420</v>
          </cell>
          <cell r="H548">
            <v>416</v>
          </cell>
        </row>
        <row r="549">
          <cell r="A549" t="str">
            <v>ZVS-19040131</v>
          </cell>
          <cell r="B549" t="str">
            <v>025-0009-320</v>
          </cell>
          <cell r="C549" t="str">
            <v>UNPLATED SHELL</v>
          </cell>
          <cell r="D549" t="str">
            <v>1.3H PUSH_PULL SIMBLOCK WITH COVER AND STOP</v>
          </cell>
          <cell r="E549" t="str">
            <v>VCYS</v>
          </cell>
          <cell r="F549" t="str">
            <v>开立</v>
          </cell>
          <cell r="G549">
            <v>300000</v>
          </cell>
          <cell r="H549">
            <v>0</v>
          </cell>
        </row>
        <row r="550">
          <cell r="A550" t="str">
            <v>ZVS-19040132</v>
          </cell>
          <cell r="B550" t="str">
            <v>025-0009-310</v>
          </cell>
          <cell r="C550" t="str">
            <v>UNPLATED SHELL</v>
          </cell>
          <cell r="D550" t="str">
            <v>1.5H PUSH_PULL SIMBLOCK WITH COVER AND STOP</v>
          </cell>
          <cell r="E550" t="str">
            <v>VCYS</v>
          </cell>
          <cell r="F550" t="str">
            <v>发放</v>
          </cell>
          <cell r="G550">
            <v>200000</v>
          </cell>
          <cell r="H550">
            <v>0</v>
          </cell>
        </row>
        <row r="551">
          <cell r="A551" t="str">
            <v>ZVS-19040133</v>
          </cell>
          <cell r="B551" t="str">
            <v>025-1009-285</v>
          </cell>
          <cell r="C551" t="str">
            <v>SOLDER PAD</v>
          </cell>
          <cell r="D551" t="str">
            <v>FOR 4PIN BATTERY</v>
          </cell>
          <cell r="E551" t="str">
            <v>VCYS</v>
          </cell>
          <cell r="F551" t="str">
            <v>入库</v>
          </cell>
          <cell r="G551">
            <v>350000</v>
          </cell>
          <cell r="H551">
            <v>350000</v>
          </cell>
        </row>
        <row r="552">
          <cell r="A552" t="str">
            <v>ZVS-19040134</v>
          </cell>
          <cell r="B552" t="str">
            <v>025-2009-285</v>
          </cell>
          <cell r="C552" t="str">
            <v>SOLDER PAD</v>
          </cell>
          <cell r="D552" t="str">
            <v>FOR 4PIN BATTERY</v>
          </cell>
          <cell r="E552" t="str">
            <v>VCYS</v>
          </cell>
          <cell r="F552" t="str">
            <v>入库</v>
          </cell>
          <cell r="G552">
            <v>350000</v>
          </cell>
          <cell r="H552">
            <v>350000</v>
          </cell>
        </row>
        <row r="553">
          <cell r="A553" t="str">
            <v>ZVS-19040135</v>
          </cell>
          <cell r="B553" t="str">
            <v>050-C130000141-508</v>
          </cell>
          <cell r="C553" t="str">
            <v>素材端子</v>
          </cell>
          <cell r="D553" t="str">
            <v>NO PLATING,C5210R-H,P=4.0mm,1*1，RoHS</v>
          </cell>
          <cell r="E553" t="str">
            <v>VCYS</v>
          </cell>
          <cell r="F553" t="str">
            <v>结案</v>
          </cell>
          <cell r="G553">
            <v>1000</v>
          </cell>
          <cell r="H553">
            <v>1000</v>
          </cell>
        </row>
        <row r="554">
          <cell r="A554" t="str">
            <v>ZVS-19040136</v>
          </cell>
          <cell r="B554" t="str">
            <v>050-C130000141-508</v>
          </cell>
          <cell r="C554" t="str">
            <v>素材端子</v>
          </cell>
          <cell r="D554" t="str">
            <v>NO PLATING,C5210R-H,P=4.0mm,1*1，RoHS</v>
          </cell>
          <cell r="E554" t="str">
            <v>VCYS</v>
          </cell>
          <cell r="F554" t="str">
            <v>结案</v>
          </cell>
          <cell r="G554">
            <v>300</v>
          </cell>
          <cell r="H554">
            <v>300</v>
          </cell>
        </row>
        <row r="555">
          <cell r="A555" t="str">
            <v>ZVS-19040137</v>
          </cell>
          <cell r="B555" t="str">
            <v>025-0009-314</v>
          </cell>
          <cell r="C555" t="str">
            <v>UNPLATED SHELL</v>
          </cell>
          <cell r="D555" t="str">
            <v>1.4H PUSH_PULL SIMBLOCK WITH COVER AND STOP</v>
          </cell>
          <cell r="E555" t="str">
            <v>VCYS</v>
          </cell>
          <cell r="F555" t="str">
            <v>结案</v>
          </cell>
          <cell r="G555">
            <v>80000</v>
          </cell>
          <cell r="H555">
            <v>49500</v>
          </cell>
        </row>
        <row r="556">
          <cell r="A556" t="str">
            <v>ZVS-19040138</v>
          </cell>
          <cell r="B556" t="str">
            <v>025-J180000622-0381</v>
          </cell>
          <cell r="C556" t="str">
            <v>素材SHELL</v>
          </cell>
          <cell r="D556" t="str">
            <v>NO PLATING,SUS301-1/2H,P=15,1*1,RoHS</v>
          </cell>
          <cell r="E556" t="str">
            <v>VCYS</v>
          </cell>
          <cell r="F556" t="str">
            <v>结案</v>
          </cell>
          <cell r="G556">
            <v>25000</v>
          </cell>
          <cell r="H556">
            <v>10000</v>
          </cell>
        </row>
        <row r="557">
          <cell r="A557" t="str">
            <v>ZVS-19040139</v>
          </cell>
          <cell r="B557" t="str">
            <v>025-U0995W1621-364</v>
          </cell>
          <cell r="C557" t="str">
            <v>点焊铁壳</v>
          </cell>
          <cell r="D557" t="str">
            <v>LASER WELDING,SUS301-1/2H,P=10.0,1*1,SHELL,RoHS</v>
          </cell>
          <cell r="E557" t="str">
            <v>VCYS</v>
          </cell>
          <cell r="F557" t="str">
            <v>入库</v>
          </cell>
          <cell r="G557">
            <v>600000</v>
          </cell>
          <cell r="H557">
            <v>337000</v>
          </cell>
        </row>
        <row r="558">
          <cell r="A558" t="str">
            <v>ZVS-19040142</v>
          </cell>
          <cell r="B558" t="str">
            <v>025-0009-341</v>
          </cell>
          <cell r="C558" t="str">
            <v>UNPLATED SHELL</v>
          </cell>
          <cell r="D558" t="str">
            <v>1.35H PIN PUSH TRAY NANO SIM&amp;USD OR DUAL NANO SIM CONN</v>
          </cell>
          <cell r="E558" t="str">
            <v>VCYS</v>
          </cell>
          <cell r="F558" t="str">
            <v>开立</v>
          </cell>
          <cell r="G558">
            <v>300000</v>
          </cell>
          <cell r="H558">
            <v>0</v>
          </cell>
        </row>
        <row r="559">
          <cell r="A559" t="str">
            <v>ZVS-19040143</v>
          </cell>
          <cell r="B559" t="str">
            <v>025-0009-225</v>
          </cell>
          <cell r="C559" t="str">
            <v>PAD  AFTER STAMPING</v>
          </cell>
          <cell r="D559" t="str">
            <v>4PIN BATTERY 3.1MM PITCH 5.0H VERTICAL TYPE GOLD 15u" CONN.</v>
          </cell>
          <cell r="E559" t="str">
            <v>VCYS</v>
          </cell>
          <cell r="F559" t="str">
            <v>结案</v>
          </cell>
          <cell r="G559">
            <v>1200000</v>
          </cell>
          <cell r="H559">
            <v>243500</v>
          </cell>
        </row>
        <row r="560">
          <cell r="A560" t="str">
            <v>ZVS-19040145</v>
          </cell>
          <cell r="B560" t="str">
            <v>025-J180000622-0381</v>
          </cell>
          <cell r="C560" t="str">
            <v>素材SHELL</v>
          </cell>
          <cell r="D560" t="str">
            <v>NO PLATING,SUS301-1/2H,P=15,1*1,RoHS</v>
          </cell>
          <cell r="E560" t="str">
            <v>VCYS</v>
          </cell>
          <cell r="F560" t="str">
            <v>结案</v>
          </cell>
          <cell r="G560">
            <v>500000</v>
          </cell>
          <cell r="H560">
            <v>500000</v>
          </cell>
        </row>
        <row r="561">
          <cell r="A561" t="str">
            <v>ZVS-19040146</v>
          </cell>
          <cell r="B561" t="str">
            <v>025-U139500621-373</v>
          </cell>
          <cell r="C561" t="str">
            <v>素材主铁壳</v>
          </cell>
          <cell r="D561" t="str">
            <v>NO PLATING,SUS301-1/2H,P=8.0,1*1,SHELL,RoHS</v>
          </cell>
          <cell r="E561" t="str">
            <v>VCYS</v>
          </cell>
          <cell r="F561" t="str">
            <v>入库</v>
          </cell>
          <cell r="G561">
            <v>400000</v>
          </cell>
          <cell r="H561">
            <v>365700</v>
          </cell>
        </row>
        <row r="562">
          <cell r="A562" t="str">
            <v>ZVS-19040147</v>
          </cell>
          <cell r="B562" t="str">
            <v>025-U139500622-373</v>
          </cell>
          <cell r="C562" t="str">
            <v>素材外铁壳</v>
          </cell>
          <cell r="D562" t="str">
            <v>NO PLATING,SUS301-1/2H,P=8.0,1*1,SHELL,RoHS</v>
          </cell>
          <cell r="E562" t="str">
            <v>VCYS</v>
          </cell>
          <cell r="F562" t="str">
            <v>结案</v>
          </cell>
          <cell r="G562">
            <v>400000</v>
          </cell>
          <cell r="H562">
            <v>398000</v>
          </cell>
        </row>
        <row r="563">
          <cell r="A563" t="str">
            <v>ZVS-19040150</v>
          </cell>
          <cell r="B563" t="str">
            <v>050-0009-293</v>
          </cell>
          <cell r="C563" t="str">
            <v>CONTACT AFTER STAMPING</v>
          </cell>
          <cell r="D563" t="str">
            <v>4PIN BATTERY 3.1MM PITCH 5.0H VERTICAL TYPE GOLD 15u" CONN.</v>
          </cell>
          <cell r="E563" t="str">
            <v>VCYS</v>
          </cell>
          <cell r="F563" t="str">
            <v>入库</v>
          </cell>
          <cell r="G563">
            <v>300</v>
          </cell>
          <cell r="H563">
            <v>287</v>
          </cell>
        </row>
        <row r="564">
          <cell r="A564" t="str">
            <v>ZVS-19040151</v>
          </cell>
          <cell r="B564" t="str">
            <v>050-1009-443</v>
          </cell>
          <cell r="C564" t="str">
            <v>CONTACT</v>
          </cell>
          <cell r="D564" t="str">
            <v>4PIN 3.0MM PITCH 1.8H SMT TYPE BATTERY CONN.</v>
          </cell>
          <cell r="E564" t="str">
            <v>VCYS</v>
          </cell>
          <cell r="F564" t="str">
            <v>结案</v>
          </cell>
          <cell r="G564">
            <v>400</v>
          </cell>
          <cell r="H564">
            <v>230</v>
          </cell>
        </row>
        <row r="565">
          <cell r="A565" t="str">
            <v>ZVS-19040152</v>
          </cell>
          <cell r="B565" t="str">
            <v>050-1009-426</v>
          </cell>
          <cell r="C565" t="str">
            <v>CONTACT</v>
          </cell>
          <cell r="D565" t="str">
            <v>FOR 3 PIN 2.8mm PITCH 3.75mmH  SMT TYPE BATTERY CONN.</v>
          </cell>
          <cell r="E565" t="str">
            <v>VCYS</v>
          </cell>
          <cell r="F565" t="str">
            <v>入库</v>
          </cell>
          <cell r="G565">
            <v>800</v>
          </cell>
          <cell r="H565">
            <v>490</v>
          </cell>
        </row>
        <row r="566">
          <cell r="A566" t="str">
            <v>ZVS-19040153</v>
          </cell>
          <cell r="B566" t="str">
            <v>050-C031100131-507</v>
          </cell>
          <cell r="C566" t="str">
            <v>素材端子</v>
          </cell>
          <cell r="D566" t="str">
            <v>NO PLATING,C5240HQ-SH,P=10.0mm,1*1,RoHS</v>
          </cell>
          <cell r="E566" t="str">
            <v>VCYS</v>
          </cell>
          <cell r="F566" t="str">
            <v>发放</v>
          </cell>
          <cell r="G566">
            <v>1000</v>
          </cell>
          <cell r="H566">
            <v>0</v>
          </cell>
        </row>
        <row r="567">
          <cell r="A567" t="str">
            <v>ZVS-19040155</v>
          </cell>
          <cell r="B567" t="str">
            <v>050-C149900121-519</v>
          </cell>
          <cell r="C567" t="str">
            <v>UNPLATED CONTACT</v>
          </cell>
          <cell r="D567" t="str">
            <v>CONTACT ;1.5H PUSH_PULL SIMBLOCK WITH COVER AND STOP</v>
          </cell>
          <cell r="E567" t="str">
            <v>VCYS</v>
          </cell>
          <cell r="F567" t="str">
            <v>入库</v>
          </cell>
          <cell r="G567">
            <v>600</v>
          </cell>
          <cell r="H567">
            <v>547.29999999999995</v>
          </cell>
        </row>
        <row r="568">
          <cell r="A568" t="str">
            <v>ZVS-19040156</v>
          </cell>
          <cell r="B568" t="str">
            <v>050-J180000141-0546</v>
          </cell>
          <cell r="C568" t="str">
            <v>素材端子1</v>
          </cell>
          <cell r="D568" t="str">
            <v>NO PLATING,C5210R-H,P=8,1*1,RoHS</v>
          </cell>
          <cell r="E568" t="str">
            <v>VCYS</v>
          </cell>
          <cell r="F568" t="str">
            <v>入库</v>
          </cell>
          <cell r="G568">
            <v>600</v>
          </cell>
          <cell r="H568">
            <v>260</v>
          </cell>
        </row>
        <row r="569">
          <cell r="A569" t="str">
            <v>ZVS-19040157</v>
          </cell>
          <cell r="B569" t="str">
            <v>050-J200000142-0546</v>
          </cell>
          <cell r="C569" t="str">
            <v>素材端子1</v>
          </cell>
          <cell r="D569" t="str">
            <v>NO PLATING,C5210R-H,P=8,1*1,RoHS</v>
          </cell>
          <cell r="E569" t="str">
            <v>VCYS</v>
          </cell>
          <cell r="F569" t="str">
            <v>发料</v>
          </cell>
          <cell r="G569">
            <v>400</v>
          </cell>
          <cell r="H569">
            <v>0</v>
          </cell>
        </row>
        <row r="570">
          <cell r="A570" t="str">
            <v>ZVS-19040158</v>
          </cell>
          <cell r="B570" t="str">
            <v>050-J200000145-530</v>
          </cell>
          <cell r="C570" t="str">
            <v>素材端子3</v>
          </cell>
          <cell r="D570" t="str">
            <v>NO PLATING,C5210R-H,P=4,1*1,RoHS</v>
          </cell>
          <cell r="E570" t="str">
            <v>VCYS</v>
          </cell>
          <cell r="F570" t="str">
            <v>结案</v>
          </cell>
          <cell r="G570">
            <v>600</v>
          </cell>
          <cell r="H570">
            <v>572.6</v>
          </cell>
        </row>
        <row r="571">
          <cell r="A571" t="str">
            <v>ZVS-19040159</v>
          </cell>
          <cell r="B571" t="str">
            <v>050-J200000635-531</v>
          </cell>
          <cell r="C571" t="str">
            <v>素材端子4</v>
          </cell>
          <cell r="D571" t="str">
            <v>NO PLATING,SUS301-3/4H,P=5.50,1*2,RoHS</v>
          </cell>
          <cell r="E571" t="str">
            <v>VCYS</v>
          </cell>
          <cell r="F571" t="str">
            <v>入库</v>
          </cell>
          <cell r="G571">
            <v>600</v>
          </cell>
          <cell r="H571">
            <v>526</v>
          </cell>
        </row>
        <row r="572">
          <cell r="A572" t="str">
            <v>ZVS-19040160</v>
          </cell>
          <cell r="B572" t="str">
            <v>050-P153000511-0553</v>
          </cell>
          <cell r="C572" t="str">
            <v>素材端子</v>
          </cell>
          <cell r="D572" t="str">
            <v>NO PLATING,NKT322-ESH,P=3,1*1,RoHS</v>
          </cell>
          <cell r="E572" t="str">
            <v>VCYS</v>
          </cell>
          <cell r="F572" t="str">
            <v>发放</v>
          </cell>
          <cell r="G572">
            <v>600</v>
          </cell>
          <cell r="H572">
            <v>0</v>
          </cell>
        </row>
        <row r="573">
          <cell r="A573" t="str">
            <v>ZVS-19040162</v>
          </cell>
          <cell r="B573" t="str">
            <v>025-0009-331</v>
          </cell>
          <cell r="C573" t="str">
            <v>UNCLARED  PUSHER</v>
          </cell>
          <cell r="D573" t="str">
            <v>1.35H PIN PUSH TRAY NANO SIM&amp;USD OR DUAL NANO SIM CONN</v>
          </cell>
          <cell r="E573" t="str">
            <v>VCYS</v>
          </cell>
          <cell r="F573" t="str">
            <v>结案</v>
          </cell>
          <cell r="G573">
            <v>200000</v>
          </cell>
          <cell r="H573">
            <v>164500</v>
          </cell>
        </row>
        <row r="574">
          <cell r="A574" t="str">
            <v>ZVS-19040163</v>
          </cell>
          <cell r="B574" t="str">
            <v>050-0009-293</v>
          </cell>
          <cell r="C574" t="str">
            <v>CONTACT AFTER STAMPING</v>
          </cell>
          <cell r="D574" t="str">
            <v>4PIN BATTERY 3.1MM PITCH 5.0H VERTICAL TYPE GOLD 15u" CONN.</v>
          </cell>
          <cell r="E574" t="str">
            <v>VCYS</v>
          </cell>
          <cell r="F574" t="str">
            <v>入库</v>
          </cell>
          <cell r="G574">
            <v>900</v>
          </cell>
          <cell r="H574">
            <v>716</v>
          </cell>
        </row>
        <row r="575">
          <cell r="A575" t="str">
            <v>ZVS-19040164</v>
          </cell>
          <cell r="B575" t="str">
            <v>050-J200000636-531</v>
          </cell>
          <cell r="C575" t="str">
            <v>素材端子5</v>
          </cell>
          <cell r="D575" t="str">
            <v>NO PLATING,SUS301-3/4H,P=5.50,1*2,RoHS</v>
          </cell>
          <cell r="E575" t="str">
            <v>VCYS</v>
          </cell>
          <cell r="F575" t="str">
            <v>入库</v>
          </cell>
          <cell r="G575">
            <v>600</v>
          </cell>
          <cell r="H575">
            <v>536</v>
          </cell>
        </row>
        <row r="576">
          <cell r="A576" t="str">
            <v>ZVS-19040165</v>
          </cell>
          <cell r="B576" t="str">
            <v>050-J200000144-530</v>
          </cell>
          <cell r="C576" t="str">
            <v>素材端子2</v>
          </cell>
          <cell r="D576" t="str">
            <v>NO PLATING,C5210R-H,P=4,1*1,RoHS</v>
          </cell>
          <cell r="E576" t="str">
            <v>VCYS</v>
          </cell>
          <cell r="F576" t="str">
            <v>结案</v>
          </cell>
          <cell r="G576">
            <v>600</v>
          </cell>
          <cell r="H576">
            <v>600</v>
          </cell>
        </row>
        <row r="577">
          <cell r="A577" t="str">
            <v>ZVS-19040166</v>
          </cell>
          <cell r="B577" t="str">
            <v>050-C039900131-506</v>
          </cell>
          <cell r="C577" t="str">
            <v>素材端子</v>
          </cell>
          <cell r="D577" t="str">
            <v>NO PLATING,C5240HQ-SH,P=10.50mm,1*1,RoHS</v>
          </cell>
          <cell r="E577" t="str">
            <v>VCYS</v>
          </cell>
          <cell r="F577" t="str">
            <v>结案</v>
          </cell>
          <cell r="G577">
            <v>1500</v>
          </cell>
          <cell r="H577">
            <v>1430</v>
          </cell>
        </row>
        <row r="578">
          <cell r="A578" t="str">
            <v>ZVS-19040167</v>
          </cell>
          <cell r="B578" t="str">
            <v>025-U1795W1621-342</v>
          </cell>
          <cell r="C578" t="str">
            <v>点焊铁壳</v>
          </cell>
          <cell r="D578" t="str">
            <v>LASER WELDING,SUS301-1/2H,P=10.0,1*2,SHELL,RoHS</v>
          </cell>
          <cell r="E578" t="str">
            <v>VCYS</v>
          </cell>
          <cell r="F578" t="str">
            <v>入库</v>
          </cell>
          <cell r="G578">
            <v>500000</v>
          </cell>
          <cell r="H578">
            <v>500000</v>
          </cell>
        </row>
        <row r="579">
          <cell r="A579" t="str">
            <v>ZVS-19040169</v>
          </cell>
          <cell r="B579" t="str">
            <v>050-C130000441-527</v>
          </cell>
          <cell r="C579" t="str">
            <v>素材侦测PIN</v>
          </cell>
          <cell r="D579" t="str">
            <v>NO PLATING,C7035-TM06,P=3.20,1*1,RoHS</v>
          </cell>
          <cell r="E579" t="str">
            <v>VCYS</v>
          </cell>
          <cell r="F579" t="str">
            <v>结案</v>
          </cell>
          <cell r="G579">
            <v>17</v>
          </cell>
          <cell r="H579">
            <v>0</v>
          </cell>
        </row>
        <row r="580">
          <cell r="A580" t="str">
            <v>ZVS-19040170</v>
          </cell>
          <cell r="B580" t="str">
            <v>050-C130000141-508</v>
          </cell>
          <cell r="C580" t="str">
            <v>素材端子</v>
          </cell>
          <cell r="D580" t="str">
            <v>NO PLATING,C5210R-H,P=4.0mm,1*1，RoHS</v>
          </cell>
          <cell r="E580" t="str">
            <v>VCYS</v>
          </cell>
          <cell r="F580" t="str">
            <v>入库</v>
          </cell>
          <cell r="G580">
            <v>490</v>
          </cell>
          <cell r="H580">
            <v>336</v>
          </cell>
        </row>
        <row r="581">
          <cell r="A581" t="str">
            <v>ZVS-19040171</v>
          </cell>
          <cell r="B581" t="str">
            <v>050-0009-482</v>
          </cell>
          <cell r="C581" t="str">
            <v>UNPLATED CONTACT</v>
          </cell>
          <cell r="D581" t="str">
            <v>CONTACT; 1.3H PUSH_PULL SIMBLOCK WIWH COVER AND STOP</v>
          </cell>
          <cell r="E581" t="str">
            <v>VCYS</v>
          </cell>
          <cell r="F581" t="str">
            <v>结案</v>
          </cell>
          <cell r="G581">
            <v>55</v>
          </cell>
          <cell r="H581">
            <v>0</v>
          </cell>
        </row>
        <row r="582">
          <cell r="A582" t="str">
            <v>ZVS-19040172</v>
          </cell>
          <cell r="B582" t="str">
            <v>050-U190000811-518</v>
          </cell>
          <cell r="C582" t="str">
            <v>素材端子</v>
          </cell>
          <cell r="D582" t="str">
            <v>NO PLATING,C18400-H,P=10.00,1*1,RoHS</v>
          </cell>
          <cell r="E582" t="str">
            <v>VCYS</v>
          </cell>
          <cell r="F582" t="str">
            <v>结案</v>
          </cell>
          <cell r="G582">
            <v>63</v>
          </cell>
          <cell r="H582">
            <v>0</v>
          </cell>
        </row>
        <row r="583">
          <cell r="A583" t="str">
            <v>ZVS-19040173</v>
          </cell>
          <cell r="B583" t="str">
            <v>050-1009-358</v>
          </cell>
          <cell r="C583" t="str">
            <v>CONTACT AFTER STAMPING</v>
          </cell>
          <cell r="D583" t="str">
            <v>CONTACT 3 FOR DIA 3.5MM AUDIO JACK SUBSIDE TYPE</v>
          </cell>
          <cell r="E583" t="str">
            <v>VCYS</v>
          </cell>
          <cell r="F583" t="str">
            <v>结案</v>
          </cell>
          <cell r="G583">
            <v>60</v>
          </cell>
          <cell r="H583">
            <v>0</v>
          </cell>
        </row>
        <row r="584">
          <cell r="A584" t="str">
            <v>ZVS-19040174</v>
          </cell>
          <cell r="B584" t="str">
            <v>025-C130000631-362</v>
          </cell>
          <cell r="C584" t="str">
            <v>拉杆</v>
          </cell>
          <cell r="D584" t="str">
            <v>NO PLATING,SUS301-3/4H,P=5.0mm,1*1,RoHS</v>
          </cell>
          <cell r="E584" t="str">
            <v>VCYS</v>
          </cell>
          <cell r="F584" t="str">
            <v>入库</v>
          </cell>
          <cell r="G584">
            <v>1000000</v>
          </cell>
          <cell r="H584">
            <v>489500</v>
          </cell>
        </row>
        <row r="585">
          <cell r="A585" t="str">
            <v>ZVS-19040175</v>
          </cell>
          <cell r="B585" t="str">
            <v>050-S110000641-522</v>
          </cell>
          <cell r="C585" t="str">
            <v>素材端子</v>
          </cell>
          <cell r="D585" t="str">
            <v>NO PLATING CONTACT</v>
          </cell>
          <cell r="E585" t="str">
            <v>VCYS</v>
          </cell>
          <cell r="F585" t="str">
            <v>入库</v>
          </cell>
          <cell r="G585">
            <v>3000</v>
          </cell>
          <cell r="H585">
            <v>456</v>
          </cell>
        </row>
        <row r="586">
          <cell r="A586" t="str">
            <v>ZVS-19040176</v>
          </cell>
          <cell r="B586" t="str">
            <v>050-1009-431</v>
          </cell>
          <cell r="C586" t="str">
            <v>CONTACT AFTER STAMPING</v>
          </cell>
          <cell r="D586" t="str">
            <v>CONTACT 1 FOR DIA 3.5MM SXM AUDIO JACK CONN.(SUBSIDE  TYPE)</v>
          </cell>
          <cell r="E586" t="str">
            <v>VCYS</v>
          </cell>
          <cell r="F586" t="str">
            <v>入库</v>
          </cell>
          <cell r="G586">
            <v>300</v>
          </cell>
          <cell r="H586">
            <v>299</v>
          </cell>
        </row>
        <row r="587">
          <cell r="A587" t="str">
            <v>ZVS-19040177</v>
          </cell>
          <cell r="B587" t="str">
            <v>050-1009-432</v>
          </cell>
          <cell r="C587" t="str">
            <v>CONTACT AFTER STAMPING</v>
          </cell>
          <cell r="D587" t="str">
            <v>CONTACT 2 FOR DIA 3.5MM SXM AUDIO JACK CONN.(SUBSIDE  TYPE)</v>
          </cell>
          <cell r="E587" t="str">
            <v>VCYS</v>
          </cell>
          <cell r="F587" t="str">
            <v>入库</v>
          </cell>
          <cell r="G587">
            <v>300</v>
          </cell>
          <cell r="H587">
            <v>300</v>
          </cell>
        </row>
        <row r="588">
          <cell r="A588" t="str">
            <v>ZVS-19040178</v>
          </cell>
          <cell r="B588" t="str">
            <v>050-2009-432</v>
          </cell>
          <cell r="C588" t="str">
            <v>CONTACT AFTER STAMPING</v>
          </cell>
          <cell r="D588" t="str">
            <v>CONTACT 3 FOR DIA 3.5MM SXM AUDIO JACK CONN.(SUBSIDE  TYPE)</v>
          </cell>
          <cell r="E588" t="str">
            <v>VCYS</v>
          </cell>
          <cell r="F588" t="str">
            <v>发料</v>
          </cell>
          <cell r="G588">
            <v>300</v>
          </cell>
          <cell r="H588">
            <v>0</v>
          </cell>
        </row>
        <row r="589">
          <cell r="A589" t="str">
            <v>ZVS-19040179</v>
          </cell>
          <cell r="B589" t="str">
            <v>050-C039900131-506</v>
          </cell>
          <cell r="C589" t="str">
            <v>素材端子</v>
          </cell>
          <cell r="D589" t="str">
            <v>NO PLATING,C5240HQ-SH,P=10.50mm,1*1,RoHS</v>
          </cell>
          <cell r="E589" t="str">
            <v>VCYS</v>
          </cell>
          <cell r="F589" t="str">
            <v>结案</v>
          </cell>
          <cell r="G589">
            <v>3000</v>
          </cell>
          <cell r="H589">
            <v>1096</v>
          </cell>
        </row>
        <row r="590">
          <cell r="A590" t="str">
            <v>ZVS-19040180</v>
          </cell>
          <cell r="B590" t="str">
            <v>050-C151100121-509</v>
          </cell>
          <cell r="C590" t="str">
            <v>素材端子</v>
          </cell>
          <cell r="D590" t="str">
            <v>NO PLATING,C5210R-SH,P=12.50,1*1,RoHS</v>
          </cell>
          <cell r="E590" t="str">
            <v>VCYS</v>
          </cell>
          <cell r="F590" t="str">
            <v>入库</v>
          </cell>
          <cell r="G590">
            <v>300</v>
          </cell>
          <cell r="H590">
            <v>299</v>
          </cell>
        </row>
        <row r="591">
          <cell r="A591" t="str">
            <v>ZVS-19040181</v>
          </cell>
          <cell r="B591" t="str">
            <v>050-C130000141-508</v>
          </cell>
          <cell r="C591" t="str">
            <v>素材端子</v>
          </cell>
          <cell r="D591" t="str">
            <v>NO PLATING,C5210R-H,P=4.0mm,1*1，RoHS</v>
          </cell>
          <cell r="E591" t="str">
            <v>VCYS</v>
          </cell>
          <cell r="F591" t="str">
            <v>入库</v>
          </cell>
          <cell r="G591">
            <v>500</v>
          </cell>
          <cell r="H591">
            <v>499</v>
          </cell>
        </row>
        <row r="592">
          <cell r="A592" t="str">
            <v>ZVS-19040182</v>
          </cell>
          <cell r="B592" t="str">
            <v>025-0009-225</v>
          </cell>
          <cell r="C592" t="str">
            <v>PAD  AFTER STAMPING</v>
          </cell>
          <cell r="D592" t="str">
            <v>4PIN BATTERY 3.1MM PITCH 5.0H VERTICAL TYPE GOLD 15u" CONN.</v>
          </cell>
          <cell r="E592" t="str">
            <v>VCYS</v>
          </cell>
          <cell r="F592" t="str">
            <v>入库</v>
          </cell>
          <cell r="G592">
            <v>1200000</v>
          </cell>
          <cell r="H592">
            <v>39000</v>
          </cell>
        </row>
        <row r="593">
          <cell r="A593" t="str">
            <v>ZVS-19040183</v>
          </cell>
          <cell r="B593" t="str">
            <v>025-U139500623-373</v>
          </cell>
          <cell r="C593" t="str">
            <v>点焊铁壳</v>
          </cell>
          <cell r="D593" t="str">
            <v>NO PLATING,SUS301-1/2H,P=8.0,1*1,SHELL,RoHS</v>
          </cell>
          <cell r="E593" t="str">
            <v>VCYS</v>
          </cell>
          <cell r="F593" t="str">
            <v>结案</v>
          </cell>
          <cell r="G593">
            <v>400</v>
          </cell>
          <cell r="H593">
            <v>0</v>
          </cell>
        </row>
        <row r="594">
          <cell r="A594" t="str">
            <v>ZVS-19040183</v>
          </cell>
          <cell r="B594" t="str">
            <v>025-U139500623-373</v>
          </cell>
          <cell r="C594" t="str">
            <v>点焊铁壳</v>
          </cell>
          <cell r="D594" t="str">
            <v>NO PLATING,SUS301-1/2H,P=8.0,1*1,SHELL,RoHS</v>
          </cell>
          <cell r="E594" t="str">
            <v>VCYS</v>
          </cell>
          <cell r="F594" t="str">
            <v>结案</v>
          </cell>
          <cell r="G594">
            <v>400</v>
          </cell>
          <cell r="H594">
            <v>0</v>
          </cell>
        </row>
        <row r="595">
          <cell r="A595" t="str">
            <v>ZVS-19040184</v>
          </cell>
          <cell r="B595" t="str">
            <v>050-J180000142-530</v>
          </cell>
          <cell r="C595" t="str">
            <v>素材端子2</v>
          </cell>
          <cell r="D595" t="str">
            <v>NO PLATING,C5210R-H,P=4,1*1,RoHS</v>
          </cell>
          <cell r="E595" t="str">
            <v>VCYS</v>
          </cell>
          <cell r="F595" t="str">
            <v>入库</v>
          </cell>
          <cell r="G595">
            <v>600</v>
          </cell>
          <cell r="H595">
            <v>90</v>
          </cell>
        </row>
        <row r="596">
          <cell r="A596" t="str">
            <v>ZVS-19040185</v>
          </cell>
          <cell r="B596" t="str">
            <v>050-J180000143-530</v>
          </cell>
          <cell r="C596" t="str">
            <v>素材端子3</v>
          </cell>
          <cell r="D596" t="str">
            <v>NO PLATING,C5210R-H,P=4,1*1,RoHS</v>
          </cell>
          <cell r="E596" t="str">
            <v>VCYS</v>
          </cell>
          <cell r="F596" t="str">
            <v>发料</v>
          </cell>
          <cell r="G596">
            <v>600</v>
          </cell>
          <cell r="H596">
            <v>0</v>
          </cell>
        </row>
        <row r="597">
          <cell r="A597" t="str">
            <v>ZVS-19040186</v>
          </cell>
          <cell r="B597" t="str">
            <v>050-J180000633-531</v>
          </cell>
          <cell r="C597" t="str">
            <v>素材端子4</v>
          </cell>
          <cell r="D597" t="str">
            <v>NO PLATING,SUS301-3/4H,P=5.50,1*2,RoHS</v>
          </cell>
          <cell r="E597" t="str">
            <v>VCYS</v>
          </cell>
          <cell r="F597" t="str">
            <v>入库</v>
          </cell>
          <cell r="G597">
            <v>600</v>
          </cell>
          <cell r="H597">
            <v>86.5</v>
          </cell>
        </row>
        <row r="598">
          <cell r="A598" t="str">
            <v>ZVS-19040187</v>
          </cell>
          <cell r="B598" t="str">
            <v>050-J180000634-531</v>
          </cell>
          <cell r="C598" t="str">
            <v>素材端子5</v>
          </cell>
          <cell r="D598" t="str">
            <v>NO PLATING,SUS301-3/4H,P=5.50,1*2,RoHS</v>
          </cell>
          <cell r="E598" t="str">
            <v>VCYS</v>
          </cell>
          <cell r="F598" t="str">
            <v>入库</v>
          </cell>
          <cell r="G598">
            <v>600</v>
          </cell>
          <cell r="H598">
            <v>79</v>
          </cell>
        </row>
        <row r="599">
          <cell r="A599" t="str">
            <v>ZVS-19040188</v>
          </cell>
          <cell r="B599" t="str">
            <v>050-S080000641-0549</v>
          </cell>
          <cell r="C599" t="str">
            <v>素材端子</v>
          </cell>
          <cell r="D599" t="str">
            <v>NO PLATING CONTACT</v>
          </cell>
          <cell r="E599" t="str">
            <v>VCYS</v>
          </cell>
          <cell r="F599" t="str">
            <v>发料</v>
          </cell>
          <cell r="G599">
            <v>2000</v>
          </cell>
          <cell r="H599">
            <v>0</v>
          </cell>
        </row>
        <row r="600">
          <cell r="A600" t="str">
            <v>ZVS-19040189</v>
          </cell>
          <cell r="B600" t="str">
            <v>050-S230000642-535</v>
          </cell>
          <cell r="C600" t="str">
            <v>素材端子</v>
          </cell>
          <cell r="D600" t="str">
            <v>NO PLATING CONTACT</v>
          </cell>
          <cell r="E600" t="str">
            <v>VCYS</v>
          </cell>
          <cell r="F600" t="str">
            <v>入库</v>
          </cell>
          <cell r="G600">
            <v>4000</v>
          </cell>
          <cell r="H600">
            <v>334</v>
          </cell>
        </row>
        <row r="601">
          <cell r="A601" t="str">
            <v>ZVS-19040190</v>
          </cell>
          <cell r="B601" t="str">
            <v>050-S230000641-524</v>
          </cell>
          <cell r="C601" t="str">
            <v>素材端子</v>
          </cell>
          <cell r="D601" t="str">
            <v>NO PLATING CONTACT</v>
          </cell>
          <cell r="E601" t="str">
            <v>VCYS</v>
          </cell>
          <cell r="F601" t="str">
            <v>发放</v>
          </cell>
          <cell r="G601">
            <v>1000</v>
          </cell>
          <cell r="H601">
            <v>0</v>
          </cell>
        </row>
        <row r="602">
          <cell r="A602" t="str">
            <v>ZVS-19040191</v>
          </cell>
          <cell r="B602" t="str">
            <v>025-J180000622-0381</v>
          </cell>
          <cell r="C602" t="str">
            <v>素材SHELL</v>
          </cell>
          <cell r="D602" t="str">
            <v>NO PLATING,SUS301-1/2H,P=15,1*1,RoHS</v>
          </cell>
          <cell r="E602" t="str">
            <v>VCYS</v>
          </cell>
          <cell r="F602" t="str">
            <v>结案</v>
          </cell>
          <cell r="G602">
            <v>45000</v>
          </cell>
          <cell r="H602">
            <v>42500</v>
          </cell>
        </row>
        <row r="603">
          <cell r="A603" t="str">
            <v>ZVS-19040192</v>
          </cell>
          <cell r="B603" t="str">
            <v>025-C130000641-363</v>
          </cell>
          <cell r="C603" t="str">
            <v>转轴</v>
          </cell>
          <cell r="D603" t="str">
            <v>NO PLATING,SUS301-H,P=5.0mm,1*1，RoHS</v>
          </cell>
          <cell r="E603" t="str">
            <v>VCYS</v>
          </cell>
          <cell r="F603" t="str">
            <v>结案</v>
          </cell>
          <cell r="G603">
            <v>170000</v>
          </cell>
          <cell r="H603">
            <v>110000</v>
          </cell>
        </row>
        <row r="604">
          <cell r="A604" t="str">
            <v>ZVS-19040193</v>
          </cell>
          <cell r="B604" t="str">
            <v>025-C130000641-360</v>
          </cell>
          <cell r="C604" t="str">
            <v>素材铁壳</v>
          </cell>
          <cell r="D604" t="str">
            <v>NO PLATING,SUS301-H,P=24.0mm,1*1，RoHS</v>
          </cell>
          <cell r="E604" t="str">
            <v>VCYS</v>
          </cell>
          <cell r="F604" t="str">
            <v>入库</v>
          </cell>
          <cell r="G604">
            <v>700000</v>
          </cell>
          <cell r="H604">
            <v>98600</v>
          </cell>
        </row>
        <row r="605">
          <cell r="A605" t="str">
            <v>ZVS-19040194</v>
          </cell>
          <cell r="B605" t="str">
            <v>025-C151100621-361</v>
          </cell>
          <cell r="C605" t="str">
            <v>素材铁壳</v>
          </cell>
          <cell r="D605" t="str">
            <v>NO PLATING,SUS301-1/2H,P=10.0,1*1,SHELL,RoHS</v>
          </cell>
          <cell r="E605" t="str">
            <v>VCYS</v>
          </cell>
          <cell r="F605" t="str">
            <v>发放</v>
          </cell>
          <cell r="G605">
            <v>300000</v>
          </cell>
          <cell r="H605">
            <v>0</v>
          </cell>
        </row>
        <row r="606">
          <cell r="A606" t="str">
            <v>ZVS-19040195</v>
          </cell>
          <cell r="B606" t="str">
            <v>025-U139500623-373</v>
          </cell>
          <cell r="C606" t="str">
            <v>点焊铁壳</v>
          </cell>
          <cell r="D606" t="str">
            <v>NO PLATING,SUS301-1/2H,P=8.0,1*1,SHELL,RoHS</v>
          </cell>
          <cell r="E606" t="str">
            <v>VCYS</v>
          </cell>
          <cell r="F606" t="str">
            <v>入库</v>
          </cell>
          <cell r="G606">
            <v>400000</v>
          </cell>
          <cell r="H606">
            <v>61500</v>
          </cell>
        </row>
        <row r="607">
          <cell r="A607" t="str">
            <v>ZVS-19040195</v>
          </cell>
          <cell r="B607" t="str">
            <v>025-U139500623-373</v>
          </cell>
          <cell r="C607" t="str">
            <v>点焊铁壳</v>
          </cell>
          <cell r="D607" t="str">
            <v>NO PLATING,SUS301-1/2H,P=8.0,1*1,SHELL,RoHS</v>
          </cell>
          <cell r="E607" t="str">
            <v>VCYS</v>
          </cell>
          <cell r="F607" t="str">
            <v>入库</v>
          </cell>
          <cell r="G607">
            <v>400000</v>
          </cell>
          <cell r="H607">
            <v>61500</v>
          </cell>
        </row>
        <row r="608">
          <cell r="A608" t="str">
            <v>ZVS-19040196</v>
          </cell>
          <cell r="B608" t="str">
            <v>025-U139500622-373</v>
          </cell>
          <cell r="C608" t="str">
            <v>素材外铁壳</v>
          </cell>
          <cell r="D608" t="str">
            <v>NO PLATING,SUS301-1/2H,P=8.0,1*1,SHELL,RoHS</v>
          </cell>
          <cell r="E608" t="str">
            <v>VCYS</v>
          </cell>
          <cell r="F608" t="str">
            <v>发料</v>
          </cell>
          <cell r="G608">
            <v>8000</v>
          </cell>
          <cell r="H608">
            <v>0</v>
          </cell>
        </row>
        <row r="609">
          <cell r="A609" t="str">
            <v>ZVS-19040197</v>
          </cell>
          <cell r="B609" t="str">
            <v>025-U139500621-373</v>
          </cell>
          <cell r="C609" t="str">
            <v>素材主铁壳</v>
          </cell>
          <cell r="D609" t="str">
            <v>NO PLATING,SUS301-1/2H,P=8.0,1*1,SHELL,RoHS</v>
          </cell>
          <cell r="E609" t="str">
            <v>VCYS</v>
          </cell>
          <cell r="F609" t="str">
            <v>入库</v>
          </cell>
          <cell r="G609">
            <v>100000</v>
          </cell>
          <cell r="H609">
            <v>91600</v>
          </cell>
        </row>
        <row r="610">
          <cell r="A610" t="str">
            <v>ZVS-19040198</v>
          </cell>
          <cell r="B610" t="str">
            <v>050-S170000641-534</v>
          </cell>
          <cell r="C610" t="str">
            <v>素材端子</v>
          </cell>
          <cell r="D610" t="str">
            <v>NO PLATING CONTACT</v>
          </cell>
          <cell r="E610" t="str">
            <v>VCYS</v>
          </cell>
          <cell r="F610" t="str">
            <v>入库</v>
          </cell>
          <cell r="G610">
            <v>51</v>
          </cell>
          <cell r="H610">
            <v>50.2</v>
          </cell>
        </row>
        <row r="611">
          <cell r="A611" t="str">
            <v>ZVS-19040199</v>
          </cell>
          <cell r="B611" t="str">
            <v>025-U179500621-342</v>
          </cell>
          <cell r="C611" t="str">
            <v>素材铁壳</v>
          </cell>
          <cell r="D611" t="str">
            <v>NO PLATING,SUS301-1/2H,P=10.0,1*2,SHELL,RoHS</v>
          </cell>
          <cell r="E611" t="str">
            <v>VCYS</v>
          </cell>
          <cell r="F611" t="str">
            <v>入库</v>
          </cell>
          <cell r="G611">
            <v>83000</v>
          </cell>
          <cell r="H611">
            <v>80000</v>
          </cell>
        </row>
        <row r="612">
          <cell r="A612" t="str">
            <v>ZVS-19040200</v>
          </cell>
          <cell r="B612" t="str">
            <v>025-U1795W1621-342</v>
          </cell>
          <cell r="C612" t="str">
            <v>点焊铁壳</v>
          </cell>
          <cell r="D612" t="str">
            <v>LASER WELDING,SUS301-1/2H,P=10.0,1*2,SHELL,RoHS</v>
          </cell>
          <cell r="E612" t="str">
            <v>VCYS</v>
          </cell>
          <cell r="F612" t="str">
            <v>入库</v>
          </cell>
          <cell r="G612">
            <v>100000</v>
          </cell>
          <cell r="H612">
            <v>40500</v>
          </cell>
        </row>
        <row r="613">
          <cell r="A613" t="str">
            <v>ZVS-19040201</v>
          </cell>
          <cell r="B613" t="str">
            <v>025-C130000641-363</v>
          </cell>
          <cell r="C613" t="str">
            <v>转轴</v>
          </cell>
          <cell r="D613" t="str">
            <v>NO PLATING,SUS301-H,P=5.0mm,1*1，RoHS</v>
          </cell>
          <cell r="E613" t="str">
            <v>VCYS</v>
          </cell>
          <cell r="F613" t="str">
            <v>发料</v>
          </cell>
          <cell r="G613">
            <v>700000</v>
          </cell>
          <cell r="H613">
            <v>0</v>
          </cell>
        </row>
        <row r="614">
          <cell r="A614" t="str">
            <v>ZVS-19040202</v>
          </cell>
          <cell r="B614" t="str">
            <v>050-C130000411-508</v>
          </cell>
          <cell r="C614" t="str">
            <v>素材端子</v>
          </cell>
          <cell r="D614" t="str">
            <v>NO PLATING,C7025-TM03,P=4.0mm,1*1，RoHS</v>
          </cell>
          <cell r="E614" t="str">
            <v>VCYS</v>
          </cell>
          <cell r="F614" t="str">
            <v>发料</v>
          </cell>
          <cell r="G614">
            <v>400</v>
          </cell>
          <cell r="H614">
            <v>0</v>
          </cell>
        </row>
        <row r="615">
          <cell r="A615" t="str">
            <v>ZVS-19040203</v>
          </cell>
          <cell r="B615" t="str">
            <v>025-U139500622-373</v>
          </cell>
          <cell r="C615" t="str">
            <v>素材外铁壳</v>
          </cell>
          <cell r="D615" t="str">
            <v>NO PLATING,SUS301-1/2H,P=8.0,1*1,SHELL,RoHS</v>
          </cell>
          <cell r="E615" t="str">
            <v>VCYS</v>
          </cell>
          <cell r="F615" t="str">
            <v>发料</v>
          </cell>
          <cell r="G615">
            <v>200000</v>
          </cell>
          <cell r="H615">
            <v>0</v>
          </cell>
        </row>
        <row r="616">
          <cell r="A616" t="str">
            <v>ZVS-19040204</v>
          </cell>
          <cell r="B616" t="str">
            <v>025-U139500621-373</v>
          </cell>
          <cell r="C616" t="str">
            <v>素材主铁壳</v>
          </cell>
          <cell r="D616" t="str">
            <v>NO PLATING,SUS301-1/2H,P=8.0,1*1,SHELL,RoHS</v>
          </cell>
          <cell r="E616" t="str">
            <v>VCYS</v>
          </cell>
          <cell r="F616" t="str">
            <v>发料</v>
          </cell>
          <cell r="G616">
            <v>200000</v>
          </cell>
          <cell r="H616">
            <v>0</v>
          </cell>
        </row>
        <row r="617">
          <cell r="A617" t="str">
            <v>ZVS-19040205</v>
          </cell>
          <cell r="B617" t="str">
            <v>050-U009500211-515</v>
          </cell>
          <cell r="C617" t="str">
            <v>素材端子</v>
          </cell>
          <cell r="D617" t="str">
            <v>NO PLATING,C2680R-H,P=9.00,1*2,RoHS</v>
          </cell>
          <cell r="E617" t="str">
            <v>VCYS</v>
          </cell>
          <cell r="F617" t="str">
            <v>发料</v>
          </cell>
          <cell r="G617">
            <v>200</v>
          </cell>
          <cell r="H617">
            <v>0</v>
          </cell>
        </row>
        <row r="618">
          <cell r="A618" t="str">
            <v>ZVS-19040206</v>
          </cell>
          <cell r="B618" t="str">
            <v>050-C139900131-520</v>
          </cell>
          <cell r="C618" t="str">
            <v>素材端子</v>
          </cell>
          <cell r="D618" t="str">
            <v>NO PLATING,C5240HQ-SH,P=16.0mm,1*1，RoHS</v>
          </cell>
          <cell r="E618" t="str">
            <v>VCYS</v>
          </cell>
          <cell r="F618" t="str">
            <v>发料</v>
          </cell>
          <cell r="G618">
            <v>300</v>
          </cell>
          <cell r="H618">
            <v>0</v>
          </cell>
        </row>
        <row r="619">
          <cell r="A619" t="str">
            <v>ZVY-19050001</v>
          </cell>
          <cell r="B619" t="str">
            <v>050-J100000141-0568</v>
          </cell>
          <cell r="C619" t="str">
            <v>素材端子6</v>
          </cell>
          <cell r="D619" t="str">
            <v>NO PLATING,C5210R-H,P=7,1*1,RoHS</v>
          </cell>
          <cell r="E619" t="str">
            <v>VCYS</v>
          </cell>
          <cell r="F619" t="str">
            <v>结案</v>
          </cell>
          <cell r="G619">
            <v>8</v>
          </cell>
          <cell r="H619">
            <v>0</v>
          </cell>
        </row>
        <row r="620">
          <cell r="A620" t="str">
            <v>ZVY-19050002</v>
          </cell>
          <cell r="B620" t="str">
            <v>050-J100000141-0570</v>
          </cell>
          <cell r="C620" t="str">
            <v>素材端子1</v>
          </cell>
          <cell r="D620" t="str">
            <v>NO PLATING,C5210R-H,P=15,1*1,RoHS</v>
          </cell>
          <cell r="E620" t="str">
            <v>VCYS</v>
          </cell>
          <cell r="F620" t="str">
            <v>结案</v>
          </cell>
          <cell r="G620">
            <v>4</v>
          </cell>
          <cell r="H620">
            <v>2.8</v>
          </cell>
        </row>
        <row r="621">
          <cell r="A621" t="str">
            <v>ZVY-19050011</v>
          </cell>
          <cell r="B621" t="str">
            <v>050-C130000441-521</v>
          </cell>
          <cell r="C621" t="str">
            <v>素材侦测PIN</v>
          </cell>
          <cell r="D621" t="str">
            <v>NO PLATING,C7035-TM06,P=3.20,1*1,RoHS</v>
          </cell>
          <cell r="E621" t="str">
            <v>VCYS</v>
          </cell>
          <cell r="F621" t="str">
            <v>发放</v>
          </cell>
          <cell r="G621">
            <v>200</v>
          </cell>
          <cell r="H621">
            <v>0</v>
          </cell>
        </row>
        <row r="622">
          <cell r="A622" t="str">
            <v>ZVY-19050012</v>
          </cell>
          <cell r="B622" t="str">
            <v>025-S230000911-161</v>
          </cell>
          <cell r="C622" t="str">
            <v>素材铁壳</v>
          </cell>
          <cell r="D622" t="str">
            <v>NO PLANTING ,SPCE (KS SCP-2),T=0.15±0.01，W=24.0，P=23.00mm</v>
          </cell>
          <cell r="E622" t="str">
            <v>VCYS</v>
          </cell>
          <cell r="F622" t="str">
            <v>入库</v>
          </cell>
          <cell r="G622">
            <v>200000</v>
          </cell>
          <cell r="H622">
            <v>36000</v>
          </cell>
        </row>
        <row r="623">
          <cell r="A623" t="str">
            <v>ZVS-19050087</v>
          </cell>
          <cell r="B623" t="str">
            <v>025-J180000622-0381</v>
          </cell>
          <cell r="C623" t="str">
            <v>素材SHELL</v>
          </cell>
          <cell r="D623" t="str">
            <v>NO PLATING,SUS301-1/2H,P=15,1*1,RoHS</v>
          </cell>
          <cell r="E623" t="str">
            <v>VCYS</v>
          </cell>
          <cell r="F623" t="str">
            <v>结案</v>
          </cell>
          <cell r="G623">
            <v>50000</v>
          </cell>
          <cell r="H623">
            <v>46300</v>
          </cell>
        </row>
        <row r="624">
          <cell r="A624" t="str">
            <v>ZVS-19050088</v>
          </cell>
          <cell r="B624" t="str">
            <v>025-C130000641-363</v>
          </cell>
          <cell r="C624" t="str">
            <v>转轴</v>
          </cell>
          <cell r="D624" t="str">
            <v>NO PLATING,SUS301-H,P=5.0mm,1*1，RoHS</v>
          </cell>
          <cell r="E624" t="str">
            <v>VCYS</v>
          </cell>
          <cell r="F624" t="str">
            <v>结案</v>
          </cell>
          <cell r="G624">
            <v>70000</v>
          </cell>
          <cell r="H624">
            <v>68000</v>
          </cell>
        </row>
        <row r="625">
          <cell r="A625" t="str">
            <v>ZVS-19050089</v>
          </cell>
          <cell r="B625" t="str">
            <v>025-U139500621-373</v>
          </cell>
          <cell r="C625" t="str">
            <v>素材主铁壳</v>
          </cell>
          <cell r="D625" t="str">
            <v>NO PLATING,SUS301-1/2H,P=8.0,1*1,SHELL,RoHS</v>
          </cell>
          <cell r="E625" t="str">
            <v>VCYS</v>
          </cell>
          <cell r="F625" t="str">
            <v>结案</v>
          </cell>
          <cell r="G625">
            <v>500000</v>
          </cell>
          <cell r="H625">
            <v>469900</v>
          </cell>
        </row>
        <row r="626">
          <cell r="A626" t="str">
            <v>ZVS-19050090</v>
          </cell>
          <cell r="B626" t="str">
            <v>025-U139500622-373</v>
          </cell>
          <cell r="C626" t="str">
            <v>素材外铁壳</v>
          </cell>
          <cell r="D626" t="str">
            <v>NO PLATING,SUS301-1/2H,P=8.0,1*1,SHELL,RoHS</v>
          </cell>
          <cell r="E626" t="str">
            <v>VCYS</v>
          </cell>
          <cell r="F626" t="str">
            <v>结案</v>
          </cell>
          <cell r="G626">
            <v>500000</v>
          </cell>
          <cell r="H626">
            <v>483100</v>
          </cell>
        </row>
        <row r="627">
          <cell r="A627" t="str">
            <v>ZVS-19050091</v>
          </cell>
          <cell r="B627" t="str">
            <v>025-U139500623-373</v>
          </cell>
          <cell r="C627" t="str">
            <v>点焊铁壳</v>
          </cell>
          <cell r="D627" t="str">
            <v>NO PLATING,SUS301-1/2H,P=8.0,1*1,SHELL,RoHS</v>
          </cell>
          <cell r="E627" t="str">
            <v>VCYS</v>
          </cell>
          <cell r="F627" t="str">
            <v>结案</v>
          </cell>
          <cell r="G627">
            <v>500000</v>
          </cell>
          <cell r="H627">
            <v>500000</v>
          </cell>
        </row>
        <row r="628">
          <cell r="A628" t="str">
            <v>ZVS-19050091</v>
          </cell>
          <cell r="B628" t="str">
            <v>025-U139500623-373</v>
          </cell>
          <cell r="C628" t="str">
            <v>点焊铁壳</v>
          </cell>
          <cell r="D628" t="str">
            <v>NO PLATING,SUS301-1/2H,P=8.0,1*1,SHELL,RoHS</v>
          </cell>
          <cell r="E628" t="str">
            <v>VCYS</v>
          </cell>
          <cell r="F628" t="str">
            <v>结案</v>
          </cell>
          <cell r="G628">
            <v>500000</v>
          </cell>
          <cell r="H628">
            <v>500000</v>
          </cell>
        </row>
        <row r="629">
          <cell r="A629" t="str">
            <v>ZVS-19050092</v>
          </cell>
          <cell r="B629" t="str">
            <v>025-0009-170</v>
          </cell>
          <cell r="C629" t="str">
            <v>UNPLATED PAD</v>
          </cell>
          <cell r="D629" t="str">
            <v>FOR 4PIN BATTERY 5.4H 3.1MM PITCH VERTICAL TYPE CONN.</v>
          </cell>
          <cell r="E629" t="str">
            <v>VCYS</v>
          </cell>
          <cell r="F629" t="str">
            <v>结案</v>
          </cell>
          <cell r="G629">
            <v>400000</v>
          </cell>
          <cell r="H629">
            <v>396800</v>
          </cell>
        </row>
        <row r="630">
          <cell r="A630" t="str">
            <v>ZVS-19050094</v>
          </cell>
          <cell r="B630" t="str">
            <v>050-J180000633-531</v>
          </cell>
          <cell r="C630" t="str">
            <v>素材端子4</v>
          </cell>
          <cell r="D630" t="str">
            <v>NO PLATING,SUS301-3/4H,P=5.50,1*2,RoHS</v>
          </cell>
          <cell r="E630" t="str">
            <v>VCYS</v>
          </cell>
          <cell r="F630" t="str">
            <v>结案</v>
          </cell>
          <cell r="G630">
            <v>85</v>
          </cell>
          <cell r="H630">
            <v>22</v>
          </cell>
        </row>
        <row r="631">
          <cell r="A631" t="str">
            <v>ZVS-19050095</v>
          </cell>
          <cell r="B631" t="str">
            <v>050-J180000143-530</v>
          </cell>
          <cell r="C631" t="str">
            <v>素材端子3</v>
          </cell>
          <cell r="D631" t="str">
            <v>NO PLATING,C5210R-H,P=4,1*1,RoHS</v>
          </cell>
          <cell r="E631" t="str">
            <v>VCYS</v>
          </cell>
          <cell r="F631" t="str">
            <v>结案</v>
          </cell>
          <cell r="G631">
            <v>250</v>
          </cell>
          <cell r="H631">
            <v>250</v>
          </cell>
        </row>
        <row r="632">
          <cell r="A632" t="str">
            <v>ZVS-19050096</v>
          </cell>
          <cell r="B632" t="str">
            <v>025-J180000622-0381</v>
          </cell>
          <cell r="C632" t="str">
            <v>素材SHELL</v>
          </cell>
          <cell r="D632" t="str">
            <v>NO PLATING,SUS301-1/2H,P=15,1*1,RoHS</v>
          </cell>
          <cell r="E632" t="str">
            <v>VCYS</v>
          </cell>
          <cell r="F632" t="str">
            <v>结案</v>
          </cell>
          <cell r="G632">
            <v>1000000</v>
          </cell>
          <cell r="H632">
            <v>1000000</v>
          </cell>
        </row>
        <row r="633">
          <cell r="A633" t="str">
            <v>ZVS-19050097</v>
          </cell>
          <cell r="B633" t="str">
            <v>025-0009-314</v>
          </cell>
          <cell r="C633" t="str">
            <v>UNPLATED SHELL</v>
          </cell>
          <cell r="D633" t="str">
            <v>1.4H PUSH_PULL SIMBLOCK WITH COVER AND STOP</v>
          </cell>
          <cell r="E633" t="str">
            <v>VCYS</v>
          </cell>
          <cell r="F633" t="str">
            <v>结案</v>
          </cell>
          <cell r="G633">
            <v>500000</v>
          </cell>
          <cell r="H633">
            <v>488200</v>
          </cell>
        </row>
        <row r="634">
          <cell r="A634" t="str">
            <v>ZVS-19050098</v>
          </cell>
          <cell r="B634" t="str">
            <v>025-C130000641-363</v>
          </cell>
          <cell r="C634" t="str">
            <v>转轴</v>
          </cell>
          <cell r="D634" t="str">
            <v>NO PLATING,SUS301-H,P=5.0mm,1*1，RoHS</v>
          </cell>
          <cell r="E634" t="str">
            <v>VCYS</v>
          </cell>
          <cell r="F634" t="str">
            <v>结案</v>
          </cell>
          <cell r="G634">
            <v>1000000</v>
          </cell>
          <cell r="H634">
            <v>977800</v>
          </cell>
        </row>
        <row r="635">
          <cell r="A635" t="str">
            <v>ZVS-19050099</v>
          </cell>
          <cell r="B635" t="str">
            <v>050-U009500211-515</v>
          </cell>
          <cell r="C635" t="str">
            <v>素材端子</v>
          </cell>
          <cell r="D635" t="str">
            <v>NO PLATING,C2680R-H,P=9.00,1*2,RoHS</v>
          </cell>
          <cell r="E635" t="str">
            <v>VCYS</v>
          </cell>
          <cell r="F635" t="str">
            <v>结案</v>
          </cell>
          <cell r="G635">
            <v>1200</v>
          </cell>
          <cell r="H635">
            <v>0</v>
          </cell>
        </row>
        <row r="636">
          <cell r="A636" t="str">
            <v>ZVS-19050100</v>
          </cell>
          <cell r="B636" t="str">
            <v>050-C130000411-508</v>
          </cell>
          <cell r="C636" t="str">
            <v>素材端子</v>
          </cell>
          <cell r="D636" t="str">
            <v>NO PLATING,C7025-TM03,P=4.0mm,1*1，RoHS</v>
          </cell>
          <cell r="E636" t="str">
            <v>VCYS</v>
          </cell>
          <cell r="F636" t="str">
            <v>结案</v>
          </cell>
          <cell r="G636">
            <v>1000</v>
          </cell>
          <cell r="H636">
            <v>882.5</v>
          </cell>
        </row>
        <row r="637">
          <cell r="A637" t="str">
            <v>ZVS-19050101</v>
          </cell>
          <cell r="B637" t="str">
            <v>050-C130000141-508</v>
          </cell>
          <cell r="C637" t="str">
            <v>素材端子</v>
          </cell>
          <cell r="D637" t="str">
            <v>NO PLATING,C5210R-H,P=4.0mm,1*1，RoHS</v>
          </cell>
          <cell r="E637" t="str">
            <v>VCYS</v>
          </cell>
          <cell r="F637" t="str">
            <v>结案</v>
          </cell>
          <cell r="G637">
            <v>1000</v>
          </cell>
          <cell r="H637">
            <v>378</v>
          </cell>
        </row>
        <row r="638">
          <cell r="A638" t="str">
            <v>ZVS-19050102</v>
          </cell>
          <cell r="B638" t="str">
            <v>050-0009-499</v>
          </cell>
          <cell r="C638" t="str">
            <v>素材端子</v>
          </cell>
          <cell r="D638" t="str">
            <v>NO PLATING,C2680R-H,P=9.00,1*2,RoHS</v>
          </cell>
          <cell r="E638" t="str">
            <v>VCYS</v>
          </cell>
          <cell r="F638" t="str">
            <v>结案</v>
          </cell>
          <cell r="G638">
            <v>1500</v>
          </cell>
          <cell r="H638">
            <v>1392</v>
          </cell>
        </row>
        <row r="639">
          <cell r="A639" t="str">
            <v>ZVS-19050103</v>
          </cell>
          <cell r="B639" t="str">
            <v>050-J220000141-529</v>
          </cell>
          <cell r="C639" t="str">
            <v>素材端子1</v>
          </cell>
          <cell r="D639" t="str">
            <v>NO PLATING,C5210R-H,P=5,1*1,RoHS</v>
          </cell>
          <cell r="E639" t="str">
            <v>VCYS</v>
          </cell>
          <cell r="F639" t="str">
            <v>结案</v>
          </cell>
          <cell r="G639">
            <v>600</v>
          </cell>
          <cell r="H639">
            <v>577.5</v>
          </cell>
        </row>
        <row r="640">
          <cell r="A640" t="str">
            <v>ZVS-19050104</v>
          </cell>
          <cell r="B640" t="str">
            <v>050-J220000141-530</v>
          </cell>
          <cell r="C640" t="str">
            <v>素材端子2</v>
          </cell>
          <cell r="D640" t="str">
            <v>NO PLATING,C5210R-H,P=4,1*1,RoHS</v>
          </cell>
          <cell r="E640" t="str">
            <v>VCYS</v>
          </cell>
          <cell r="F640" t="str">
            <v>结案</v>
          </cell>
          <cell r="G640">
            <v>1200</v>
          </cell>
          <cell r="H640">
            <v>1200</v>
          </cell>
        </row>
        <row r="641">
          <cell r="A641" t="str">
            <v>ZVS-19050105</v>
          </cell>
          <cell r="B641" t="str">
            <v>050-J220000631-531</v>
          </cell>
          <cell r="C641" t="str">
            <v>素材端子4</v>
          </cell>
          <cell r="D641" t="str">
            <v>NO PLATING,SUS301-1/2H,P=5.50,1*2,RoHS</v>
          </cell>
          <cell r="E641" t="str">
            <v>VCYS</v>
          </cell>
          <cell r="F641" t="str">
            <v>结案</v>
          </cell>
          <cell r="G641">
            <v>600</v>
          </cell>
          <cell r="H641">
            <v>0</v>
          </cell>
        </row>
        <row r="642">
          <cell r="A642" t="str">
            <v>ZVS-19050106</v>
          </cell>
          <cell r="B642" t="str">
            <v>050-J220000632-531</v>
          </cell>
          <cell r="C642" t="str">
            <v>素材端子5</v>
          </cell>
          <cell r="D642" t="str">
            <v>NO PLATING,SUS301-1/2H,P=5.50,1*2,RoHS</v>
          </cell>
          <cell r="E642" t="str">
            <v>VCYS</v>
          </cell>
          <cell r="F642" t="str">
            <v>结案</v>
          </cell>
          <cell r="G642">
            <v>600</v>
          </cell>
          <cell r="H642">
            <v>0</v>
          </cell>
        </row>
        <row r="643">
          <cell r="A643" t="str">
            <v>ZVS-19050109</v>
          </cell>
          <cell r="B643" t="str">
            <v>050-S170000641-534</v>
          </cell>
          <cell r="C643" t="str">
            <v>素材端子</v>
          </cell>
          <cell r="D643" t="str">
            <v>NO PLATING CONTACT</v>
          </cell>
          <cell r="E643" t="str">
            <v>VCYS</v>
          </cell>
          <cell r="F643" t="str">
            <v>结案</v>
          </cell>
          <cell r="G643">
            <v>3000</v>
          </cell>
          <cell r="H643">
            <v>2997.5</v>
          </cell>
        </row>
        <row r="644">
          <cell r="A644" t="str">
            <v>ZVS-19050110</v>
          </cell>
          <cell r="B644" t="str">
            <v>050-J220000141-529</v>
          </cell>
          <cell r="C644" t="str">
            <v>素材端子1</v>
          </cell>
          <cell r="D644" t="str">
            <v>NO PLATING,C5210R-H,P=5,1*1,RoHS</v>
          </cell>
          <cell r="E644" t="str">
            <v>VCYS</v>
          </cell>
          <cell r="F644" t="str">
            <v>结案</v>
          </cell>
          <cell r="G644">
            <v>600</v>
          </cell>
          <cell r="H644">
            <v>570</v>
          </cell>
        </row>
        <row r="645">
          <cell r="A645" t="str">
            <v>ZVS-19050111</v>
          </cell>
          <cell r="B645" t="str">
            <v>050-J220000121-532</v>
          </cell>
          <cell r="C645" t="str">
            <v>素材端子6</v>
          </cell>
          <cell r="D645" t="str">
            <v>NO PLATING,SUS301-1/2H,P=9,1*1,RoHS</v>
          </cell>
          <cell r="E645" t="str">
            <v>VCYS</v>
          </cell>
          <cell r="F645" t="str">
            <v>结案</v>
          </cell>
          <cell r="G645">
            <v>600</v>
          </cell>
          <cell r="H645">
            <v>519.5</v>
          </cell>
        </row>
        <row r="646">
          <cell r="A646" t="str">
            <v>ZVS-19050112</v>
          </cell>
          <cell r="B646" t="str">
            <v>050-J220000631-531</v>
          </cell>
          <cell r="C646" t="str">
            <v>素材端子4</v>
          </cell>
          <cell r="D646" t="str">
            <v>NO PLATING,SUS301-1/2H,P=5.50,1*2,RoHS</v>
          </cell>
          <cell r="E646" t="str">
            <v>VCYS</v>
          </cell>
          <cell r="F646" t="str">
            <v>结案</v>
          </cell>
          <cell r="G646">
            <v>600</v>
          </cell>
          <cell r="H646">
            <v>471.5</v>
          </cell>
        </row>
        <row r="647">
          <cell r="A647" t="str">
            <v>ZVS-19050113</v>
          </cell>
          <cell r="B647" t="str">
            <v>050-J220000632-531</v>
          </cell>
          <cell r="C647" t="str">
            <v>素材端子5</v>
          </cell>
          <cell r="D647" t="str">
            <v>NO PLATING,SUS301-1/2H,P=5.50,1*2,RoHS</v>
          </cell>
          <cell r="E647" t="str">
            <v>VCYS</v>
          </cell>
          <cell r="F647" t="str">
            <v>结案</v>
          </cell>
          <cell r="G647">
            <v>600</v>
          </cell>
          <cell r="H647">
            <v>471.5</v>
          </cell>
        </row>
        <row r="648">
          <cell r="A648" t="str">
            <v>ZVS-19050114</v>
          </cell>
          <cell r="B648" t="str">
            <v>050-J220000141-530</v>
          </cell>
          <cell r="C648" t="str">
            <v>素材端子2</v>
          </cell>
          <cell r="D648" t="str">
            <v>NO PLATING,C5210R-H,P=4,1*1,RoHS</v>
          </cell>
          <cell r="E648" t="str">
            <v>VCYS</v>
          </cell>
          <cell r="F648" t="str">
            <v>结案</v>
          </cell>
          <cell r="G648">
            <v>1200</v>
          </cell>
          <cell r="H648">
            <v>0</v>
          </cell>
        </row>
        <row r="649">
          <cell r="A649" t="str">
            <v>ZVS-19050115</v>
          </cell>
          <cell r="B649" t="str">
            <v>025-J220000621-374</v>
          </cell>
          <cell r="C649" t="str">
            <v>素材SHELL</v>
          </cell>
          <cell r="D649" t="str">
            <v>NO PLATING,SUS301-1/2H,P=15,1*1,RoHS</v>
          </cell>
          <cell r="E649" t="str">
            <v>VCYS</v>
          </cell>
          <cell r="F649" t="str">
            <v>结案</v>
          </cell>
          <cell r="G649">
            <v>60000</v>
          </cell>
          <cell r="H649">
            <v>60000</v>
          </cell>
        </row>
        <row r="650">
          <cell r="A650" t="str">
            <v>ZVS-19050116</v>
          </cell>
          <cell r="B650" t="str">
            <v>025-J220000621-374</v>
          </cell>
          <cell r="C650" t="str">
            <v>素材SHELL</v>
          </cell>
          <cell r="D650" t="str">
            <v>NO PLATING,SUS301-1/2H,P=15,1*1,RoHS</v>
          </cell>
          <cell r="E650" t="str">
            <v>VCYS</v>
          </cell>
          <cell r="F650" t="str">
            <v>入库</v>
          </cell>
          <cell r="G650">
            <v>600000</v>
          </cell>
          <cell r="H650">
            <v>599100</v>
          </cell>
        </row>
        <row r="651">
          <cell r="A651" t="str">
            <v>ZVS-19050117</v>
          </cell>
          <cell r="B651" t="str">
            <v>025-C130000631-362</v>
          </cell>
          <cell r="C651" t="str">
            <v>拉杆</v>
          </cell>
          <cell r="D651" t="str">
            <v>NO PLATING,SUS301-3/4H,P=5.0mm,1*1,RoHS</v>
          </cell>
          <cell r="E651" t="str">
            <v>VCYS</v>
          </cell>
          <cell r="F651" t="str">
            <v>结案</v>
          </cell>
          <cell r="G651">
            <v>1000000</v>
          </cell>
          <cell r="H651">
            <v>952000</v>
          </cell>
        </row>
        <row r="652">
          <cell r="A652" t="str">
            <v>ZVS-19050118</v>
          </cell>
          <cell r="B652" t="str">
            <v>050-4009-195</v>
          </cell>
          <cell r="C652" t="str">
            <v>UNPLATED CONTACT</v>
          </cell>
          <cell r="D652" t="str">
            <v>FOR 4PIN BATTERY 5.4H 3.1MM PITCH VERTICAL TYPE CONN.</v>
          </cell>
          <cell r="E652" t="str">
            <v>VCYS</v>
          </cell>
          <cell r="F652" t="str">
            <v>结案</v>
          </cell>
          <cell r="G652">
            <v>800</v>
          </cell>
          <cell r="H652">
            <v>361</v>
          </cell>
        </row>
        <row r="653">
          <cell r="A653" t="str">
            <v>ZVS-19050119</v>
          </cell>
          <cell r="B653" t="str">
            <v>050-C031100131-507</v>
          </cell>
          <cell r="C653" t="str">
            <v>素材端子</v>
          </cell>
          <cell r="D653" t="str">
            <v>NO PLATING,C5240HQ-SH,P=10.0mm,1*1,RoHS</v>
          </cell>
          <cell r="E653" t="str">
            <v>VCYS</v>
          </cell>
          <cell r="F653" t="str">
            <v>结案</v>
          </cell>
          <cell r="G653">
            <v>1000</v>
          </cell>
          <cell r="H653">
            <v>1000</v>
          </cell>
        </row>
        <row r="654">
          <cell r="A654" t="str">
            <v>ZVS-19050120</v>
          </cell>
          <cell r="B654" t="str">
            <v>050-C039900131-506</v>
          </cell>
          <cell r="C654" t="str">
            <v>素材端子</v>
          </cell>
          <cell r="D654" t="str">
            <v>NO PLATING,C5240HQ-SH,P=10.50mm,1*1,RoHS</v>
          </cell>
          <cell r="E654" t="str">
            <v>VCYS</v>
          </cell>
          <cell r="F654" t="str">
            <v>结案</v>
          </cell>
          <cell r="G654">
            <v>3000</v>
          </cell>
          <cell r="H654">
            <v>2978.3</v>
          </cell>
        </row>
        <row r="655">
          <cell r="A655" t="str">
            <v>ZVS-19050121</v>
          </cell>
          <cell r="B655" t="str">
            <v>025-00W9-325</v>
          </cell>
          <cell r="C655" t="str">
            <v>SHELL AFTER LASER WELDING</v>
          </cell>
          <cell r="D655" t="str">
            <v>MICRO USB 5 PIN SUBTYPE</v>
          </cell>
          <cell r="E655" t="str">
            <v>VCYS</v>
          </cell>
          <cell r="F655" t="str">
            <v>结案</v>
          </cell>
          <cell r="G655">
            <v>300000</v>
          </cell>
          <cell r="H655">
            <v>0</v>
          </cell>
        </row>
        <row r="656">
          <cell r="A656" t="str">
            <v>ZVS-19050122</v>
          </cell>
          <cell r="B656" t="str">
            <v>025-C130000641-360</v>
          </cell>
          <cell r="C656" t="str">
            <v>素材铁壳</v>
          </cell>
          <cell r="D656" t="str">
            <v>NO PLATING,SUS301-H,P=24.0mm,1*1，RoHS</v>
          </cell>
          <cell r="E656" t="str">
            <v>VCYS</v>
          </cell>
          <cell r="F656" t="str">
            <v>结案</v>
          </cell>
          <cell r="G656">
            <v>1000000</v>
          </cell>
          <cell r="H656">
            <v>984300</v>
          </cell>
        </row>
        <row r="657">
          <cell r="A657" t="str">
            <v>ZVS-19050123</v>
          </cell>
          <cell r="B657" t="str">
            <v>050-2009-476</v>
          </cell>
          <cell r="C657" t="str">
            <v>CONTACT AFTER STAMPING</v>
          </cell>
          <cell r="D657" t="str">
            <v>CONTACT 1 FOR DIA 3.5MM AUDIO JACK  SUBSIDE TYPE</v>
          </cell>
          <cell r="E657" t="str">
            <v>VCYS</v>
          </cell>
          <cell r="F657" t="str">
            <v>结案</v>
          </cell>
          <cell r="G657">
            <v>40</v>
          </cell>
          <cell r="H657">
            <v>0</v>
          </cell>
        </row>
        <row r="658">
          <cell r="A658" t="str">
            <v>ZVS-19050124</v>
          </cell>
          <cell r="B658" t="str">
            <v>050-2009-432</v>
          </cell>
          <cell r="C658" t="str">
            <v>CONTACT AFTER STAMPING</v>
          </cell>
          <cell r="D658" t="str">
            <v>CONTACT 3 FOR DIA 3.5MM SXM AUDIO JACK CONN.(SUBSIDE  TYPE)</v>
          </cell>
          <cell r="E658" t="str">
            <v>VCYS</v>
          </cell>
          <cell r="F658" t="str">
            <v>结案</v>
          </cell>
          <cell r="G658">
            <v>65</v>
          </cell>
          <cell r="H658">
            <v>0</v>
          </cell>
        </row>
        <row r="659">
          <cell r="A659" t="str">
            <v>ZVS-19050125</v>
          </cell>
          <cell r="B659" t="str">
            <v>050-J180000141-0546</v>
          </cell>
          <cell r="C659" t="str">
            <v>素材端子1</v>
          </cell>
          <cell r="D659" t="str">
            <v>NO PLATING,C5210R-H,P=8,1*1,RoHS</v>
          </cell>
          <cell r="E659" t="str">
            <v>VCYS</v>
          </cell>
          <cell r="F659" t="str">
            <v>入库</v>
          </cell>
          <cell r="G659">
            <v>600</v>
          </cell>
          <cell r="H659">
            <v>327</v>
          </cell>
        </row>
        <row r="660">
          <cell r="A660" t="str">
            <v>ZVS-19050126</v>
          </cell>
          <cell r="B660" t="str">
            <v>025-C130000641-360</v>
          </cell>
          <cell r="C660" t="str">
            <v>素材铁壳</v>
          </cell>
          <cell r="D660" t="str">
            <v>NO PLATING,SUS301-H,P=24.0mm,1*1，RoHS</v>
          </cell>
          <cell r="E660" t="str">
            <v>VCYS</v>
          </cell>
          <cell r="F660" t="str">
            <v>入库</v>
          </cell>
          <cell r="G660">
            <v>2000000</v>
          </cell>
          <cell r="H660">
            <v>1615200</v>
          </cell>
        </row>
        <row r="661">
          <cell r="A661" t="str">
            <v>ZVS-19050127</v>
          </cell>
          <cell r="B661" t="str">
            <v>025-0009-314</v>
          </cell>
          <cell r="C661" t="str">
            <v>UNPLATED SHELL</v>
          </cell>
          <cell r="D661" t="str">
            <v>1.4H PUSH_PULL SIMBLOCK WITH COVER AND STOP</v>
          </cell>
          <cell r="E661" t="str">
            <v>VCYS</v>
          </cell>
          <cell r="F661" t="str">
            <v>结案</v>
          </cell>
          <cell r="G661">
            <v>160000</v>
          </cell>
          <cell r="H661">
            <v>136400</v>
          </cell>
        </row>
        <row r="662">
          <cell r="A662" t="str">
            <v>ZVS-19050128</v>
          </cell>
          <cell r="B662" t="str">
            <v>050-C031100131-507</v>
          </cell>
          <cell r="C662" t="str">
            <v>素材端子</v>
          </cell>
          <cell r="D662" t="str">
            <v>NO PLATING,C5240HQ-SH,P=10.0mm,1*1,RoHS</v>
          </cell>
          <cell r="E662" t="str">
            <v>VCYS</v>
          </cell>
          <cell r="F662" t="str">
            <v>结案</v>
          </cell>
          <cell r="G662">
            <v>1000</v>
          </cell>
          <cell r="H662">
            <v>996.9</v>
          </cell>
        </row>
        <row r="663">
          <cell r="A663" t="str">
            <v>ZVS-19050130</v>
          </cell>
          <cell r="B663" t="str">
            <v>050-J220000121-532</v>
          </cell>
          <cell r="C663" t="str">
            <v>素材端子6</v>
          </cell>
          <cell r="D663" t="str">
            <v>NO PLATING,SUS301-1/2H,P=9,1*1,RoHS</v>
          </cell>
          <cell r="E663" t="str">
            <v>VCYS</v>
          </cell>
          <cell r="F663" t="str">
            <v>结案</v>
          </cell>
          <cell r="G663">
            <v>300</v>
          </cell>
          <cell r="H663">
            <v>0</v>
          </cell>
        </row>
        <row r="664">
          <cell r="A664" t="str">
            <v>ZVS-19050131</v>
          </cell>
          <cell r="B664" t="str">
            <v>050-C130000141-508</v>
          </cell>
          <cell r="C664" t="str">
            <v>素材端子</v>
          </cell>
          <cell r="D664" t="str">
            <v>NO PLATING,C5210R-H,P=4.0mm,1*1，RoHS</v>
          </cell>
          <cell r="E664" t="str">
            <v>VCYS</v>
          </cell>
          <cell r="F664" t="str">
            <v>结案</v>
          </cell>
          <cell r="G664">
            <v>2000</v>
          </cell>
          <cell r="H664">
            <v>1980</v>
          </cell>
        </row>
        <row r="665">
          <cell r="A665" t="str">
            <v>ZVS-19050132</v>
          </cell>
          <cell r="B665" t="str">
            <v>050-J340000631-0558</v>
          </cell>
          <cell r="C665" t="str">
            <v>素材端子4</v>
          </cell>
          <cell r="D665" t="str">
            <v>NO PLATING,SUS301-3/4H,P=12.0,1*1,RoHS</v>
          </cell>
          <cell r="E665" t="str">
            <v>VCYS</v>
          </cell>
          <cell r="F665" t="str">
            <v>结案</v>
          </cell>
          <cell r="G665">
            <v>300</v>
          </cell>
          <cell r="H665">
            <v>0</v>
          </cell>
        </row>
        <row r="666">
          <cell r="A666" t="str">
            <v>ZVS-19050133</v>
          </cell>
          <cell r="B666" t="str">
            <v>050-J340000141-0554</v>
          </cell>
          <cell r="C666" t="str">
            <v>素材端子5</v>
          </cell>
          <cell r="D666" t="str">
            <v>NO PLATING,C5210R-H,P=6,1*1,RoHS</v>
          </cell>
          <cell r="E666" t="str">
            <v>VCYS</v>
          </cell>
          <cell r="F666" t="str">
            <v>结案</v>
          </cell>
          <cell r="G666">
            <v>300</v>
          </cell>
          <cell r="H666">
            <v>284</v>
          </cell>
        </row>
        <row r="667">
          <cell r="A667" t="str">
            <v>ZVS-19050134</v>
          </cell>
          <cell r="B667" t="str">
            <v>050-J340000141-0555</v>
          </cell>
          <cell r="C667" t="str">
            <v>素材端子1</v>
          </cell>
          <cell r="D667" t="str">
            <v>NO PLATING,C5210R-H,P=7,1*1,RoHS</v>
          </cell>
          <cell r="E667" t="str">
            <v>VCYS</v>
          </cell>
          <cell r="F667" t="str">
            <v>结案</v>
          </cell>
          <cell r="G667">
            <v>300</v>
          </cell>
          <cell r="H667">
            <v>300</v>
          </cell>
        </row>
        <row r="668">
          <cell r="A668" t="str">
            <v>ZVS-19050135</v>
          </cell>
          <cell r="B668" t="str">
            <v>050-J340000141-0556</v>
          </cell>
          <cell r="C668" t="str">
            <v>素材端子2</v>
          </cell>
          <cell r="D668" t="str">
            <v>NO PLATING,C5210R-H,P=7,1*1,RoHS</v>
          </cell>
          <cell r="E668" t="str">
            <v>VCYS</v>
          </cell>
          <cell r="F668" t="str">
            <v>结案</v>
          </cell>
          <cell r="G668">
            <v>300</v>
          </cell>
          <cell r="H668">
            <v>282</v>
          </cell>
        </row>
        <row r="669">
          <cell r="A669" t="str">
            <v>ZVS-19050136</v>
          </cell>
          <cell r="B669" t="str">
            <v>050-J340000141-0557</v>
          </cell>
          <cell r="C669" t="str">
            <v>素材端子3</v>
          </cell>
          <cell r="D669" t="str">
            <v>NO PLATING,C5210R-H,P=4,1*1,RoHS</v>
          </cell>
          <cell r="E669" t="str">
            <v>VCYS</v>
          </cell>
          <cell r="F669" t="str">
            <v>结案</v>
          </cell>
          <cell r="G669">
            <v>300</v>
          </cell>
          <cell r="H669">
            <v>300</v>
          </cell>
        </row>
        <row r="670">
          <cell r="A670" t="str">
            <v>ZVS-19050137</v>
          </cell>
          <cell r="B670" t="str">
            <v>050-J340000631-0558</v>
          </cell>
          <cell r="C670" t="str">
            <v>素材端子4</v>
          </cell>
          <cell r="D670" t="str">
            <v>NO PLATING,SUS301-3/4H,P=12.0,1*1,RoHS</v>
          </cell>
          <cell r="E670" t="str">
            <v>VCYS</v>
          </cell>
          <cell r="F670" t="str">
            <v>结案</v>
          </cell>
          <cell r="G670">
            <v>300</v>
          </cell>
          <cell r="H670">
            <v>300</v>
          </cell>
        </row>
        <row r="671">
          <cell r="A671" t="str">
            <v>ZVS-19050139</v>
          </cell>
          <cell r="B671" t="str">
            <v>025-U099500621-364</v>
          </cell>
          <cell r="C671" t="str">
            <v>素材铁壳</v>
          </cell>
          <cell r="D671" t="str">
            <v>NO PLATING,SUS301-1/2H,P=10.0,1*1,SHELL,RoHS</v>
          </cell>
          <cell r="E671" t="str">
            <v>VCYS</v>
          </cell>
          <cell r="F671" t="str">
            <v>结案</v>
          </cell>
          <cell r="G671">
            <v>500000</v>
          </cell>
          <cell r="H671">
            <v>0</v>
          </cell>
        </row>
        <row r="672">
          <cell r="A672" t="str">
            <v>ZVS-19050140</v>
          </cell>
          <cell r="B672" t="str">
            <v>025-0009-320</v>
          </cell>
          <cell r="C672" t="str">
            <v>UNPLATED SHELL</v>
          </cell>
          <cell r="D672" t="str">
            <v>1.3H PUSH_PULL SIMBLOCK WITH COVER AND STOP</v>
          </cell>
          <cell r="E672" t="str">
            <v>VCYS</v>
          </cell>
          <cell r="F672" t="str">
            <v>入库</v>
          </cell>
          <cell r="G672">
            <v>800000</v>
          </cell>
          <cell r="H672">
            <v>687000</v>
          </cell>
        </row>
        <row r="673">
          <cell r="A673" t="str">
            <v>ZVS-19050141</v>
          </cell>
          <cell r="B673" t="str">
            <v>050-C130000441-521</v>
          </cell>
          <cell r="C673" t="str">
            <v>素材侦测PIN</v>
          </cell>
          <cell r="D673" t="str">
            <v>NO PLATING,C7035-TM06,P=3.20,1*1,RoHS</v>
          </cell>
          <cell r="E673" t="str">
            <v>VCYS</v>
          </cell>
          <cell r="F673" t="str">
            <v>结案</v>
          </cell>
          <cell r="G673">
            <v>200</v>
          </cell>
          <cell r="H673">
            <v>0</v>
          </cell>
        </row>
        <row r="674">
          <cell r="A674" t="str">
            <v>ZVS-19050142</v>
          </cell>
          <cell r="B674" t="str">
            <v>050-1009-479</v>
          </cell>
          <cell r="C674" t="str">
            <v>CONTACT AFTER STAMPING</v>
          </cell>
          <cell r="D674" t="str">
            <v>CONTACT 4 AND 5 FOR DIA 3.5MM AUDIO JACK SUBSIDE TYPE</v>
          </cell>
          <cell r="E674" t="str">
            <v>VCYS</v>
          </cell>
          <cell r="F674" t="str">
            <v>结案</v>
          </cell>
          <cell r="G674">
            <v>100</v>
          </cell>
          <cell r="H674">
            <v>90</v>
          </cell>
        </row>
        <row r="675">
          <cell r="A675" t="str">
            <v>ZVS-19050143</v>
          </cell>
          <cell r="B675" t="str">
            <v>050-C139900131-520</v>
          </cell>
          <cell r="C675" t="str">
            <v>素材端子</v>
          </cell>
          <cell r="D675" t="str">
            <v>NO PLATING,C5240HQ-SH,P=16.0mm,1*1，RoHS</v>
          </cell>
          <cell r="E675" t="str">
            <v>VCYS</v>
          </cell>
          <cell r="F675" t="str">
            <v>结案</v>
          </cell>
          <cell r="G675">
            <v>200</v>
          </cell>
          <cell r="H675">
            <v>110</v>
          </cell>
        </row>
        <row r="676">
          <cell r="A676" t="str">
            <v>ZVS-19050144</v>
          </cell>
          <cell r="B676" t="str">
            <v>050-0009-482</v>
          </cell>
          <cell r="C676" t="str">
            <v>UNPLATED CONTACT</v>
          </cell>
          <cell r="D676" t="str">
            <v>CONTACT; 1.3H PUSH_PULL SIMBLOCK WIWH COVER AND STOP</v>
          </cell>
          <cell r="E676" t="str">
            <v>VCYS</v>
          </cell>
          <cell r="F676" t="str">
            <v>结案</v>
          </cell>
          <cell r="G676">
            <v>500</v>
          </cell>
          <cell r="H676">
            <v>495</v>
          </cell>
        </row>
        <row r="677">
          <cell r="A677" t="str">
            <v>ZVS-19050145</v>
          </cell>
          <cell r="B677" t="str">
            <v>050-0009-481</v>
          </cell>
          <cell r="C677" t="str">
            <v>UNPLATED CONTACT</v>
          </cell>
          <cell r="D677" t="str">
            <v>CONTACT ;1.3H PUSH_PULL SIMBLOCK WITH COVER AND STOP</v>
          </cell>
          <cell r="E677" t="str">
            <v>VCYS</v>
          </cell>
          <cell r="F677" t="str">
            <v>结案</v>
          </cell>
          <cell r="G677">
            <v>500</v>
          </cell>
          <cell r="H677">
            <v>465</v>
          </cell>
        </row>
        <row r="678">
          <cell r="A678" t="str">
            <v>ZVS-19050001</v>
          </cell>
          <cell r="B678" t="str">
            <v>025-C130000631-362</v>
          </cell>
          <cell r="C678" t="str">
            <v>拉杆</v>
          </cell>
          <cell r="D678" t="str">
            <v>NO PLATING,SUS301-3/4H,P=5.0mm,1*1,RoHS</v>
          </cell>
          <cell r="E678" t="str">
            <v>VCYS</v>
          </cell>
          <cell r="F678" t="str">
            <v>结案</v>
          </cell>
          <cell r="G678">
            <v>1000000</v>
          </cell>
          <cell r="H678">
            <v>947740</v>
          </cell>
        </row>
        <row r="679">
          <cell r="A679" t="str">
            <v>ZVS-19050002</v>
          </cell>
          <cell r="B679" t="str">
            <v>050-C039900131-506</v>
          </cell>
          <cell r="C679" t="str">
            <v>素材端子</v>
          </cell>
          <cell r="D679" t="str">
            <v>NO PLATING,C5240HQ-SH,P=10.50mm,1*1,RoHS</v>
          </cell>
          <cell r="E679" t="str">
            <v>VCYS</v>
          </cell>
          <cell r="F679" t="str">
            <v>结案</v>
          </cell>
          <cell r="G679">
            <v>3000</v>
          </cell>
          <cell r="H679">
            <v>2993</v>
          </cell>
        </row>
        <row r="680">
          <cell r="A680" t="str">
            <v>ZVS-19050003</v>
          </cell>
          <cell r="B680" t="str">
            <v>025-C130000641-360</v>
          </cell>
          <cell r="C680" t="str">
            <v>素材铁壳</v>
          </cell>
          <cell r="D680" t="str">
            <v>NO PLATING,SUS301-H,P=24.0mm,1*1，RoHS</v>
          </cell>
          <cell r="E680" t="str">
            <v>VCYS</v>
          </cell>
          <cell r="F680" t="str">
            <v>结案</v>
          </cell>
          <cell r="G680">
            <v>1500000</v>
          </cell>
          <cell r="H680">
            <v>1469300</v>
          </cell>
        </row>
        <row r="681">
          <cell r="A681" t="str">
            <v>ZVS-19050004</v>
          </cell>
          <cell r="B681" t="str">
            <v>050-S120000641-0573</v>
          </cell>
          <cell r="C681" t="str">
            <v>素材端子</v>
          </cell>
          <cell r="D681" t="str">
            <v>NO PLATING CONTACT</v>
          </cell>
          <cell r="E681" t="str">
            <v>VCYS</v>
          </cell>
          <cell r="F681" t="str">
            <v>结案</v>
          </cell>
          <cell r="G681">
            <v>200</v>
          </cell>
          <cell r="H681">
            <v>190</v>
          </cell>
        </row>
        <row r="682">
          <cell r="A682" t="str">
            <v>ZVS-19050005</v>
          </cell>
          <cell r="B682" t="str">
            <v>050-C149900121-519</v>
          </cell>
          <cell r="C682" t="str">
            <v>UNPLATED CONTACT</v>
          </cell>
          <cell r="D682" t="str">
            <v>CONTACT ;1.5H PUSH_PULL SIMBLOCK WITH COVER AND STOP</v>
          </cell>
          <cell r="E682" t="str">
            <v>VCYS</v>
          </cell>
          <cell r="F682" t="str">
            <v>结案</v>
          </cell>
          <cell r="G682">
            <v>500</v>
          </cell>
          <cell r="H682">
            <v>475</v>
          </cell>
        </row>
        <row r="683">
          <cell r="A683" t="str">
            <v>ZVS-19050006</v>
          </cell>
          <cell r="B683" t="str">
            <v>025-0009-314</v>
          </cell>
          <cell r="C683" t="str">
            <v>UNPLATED SHELL</v>
          </cell>
          <cell r="D683" t="str">
            <v>1.4H PUSH_PULL SIMBLOCK WITH COVER AND STOP</v>
          </cell>
          <cell r="E683" t="str">
            <v>VCYS</v>
          </cell>
          <cell r="F683" t="str">
            <v>结案</v>
          </cell>
          <cell r="G683">
            <v>500000</v>
          </cell>
          <cell r="H683">
            <v>488500</v>
          </cell>
        </row>
        <row r="684">
          <cell r="A684" t="str">
            <v>ZVS-19050007</v>
          </cell>
          <cell r="B684" t="str">
            <v>050-P153000511-0553</v>
          </cell>
          <cell r="C684" t="str">
            <v>素材端子</v>
          </cell>
          <cell r="D684" t="str">
            <v>NO PLATING,NKT322-ESH,P=3,1*1,RoHS</v>
          </cell>
          <cell r="E684" t="str">
            <v>VCYS</v>
          </cell>
          <cell r="F684" t="str">
            <v>结案</v>
          </cell>
          <cell r="G684">
            <v>1500</v>
          </cell>
          <cell r="H684">
            <v>1446</v>
          </cell>
        </row>
        <row r="685">
          <cell r="A685" t="str">
            <v>ZVS-19050008</v>
          </cell>
          <cell r="B685" t="str">
            <v>025-U179500621-342</v>
          </cell>
          <cell r="C685" t="str">
            <v>素材铁壳</v>
          </cell>
          <cell r="D685" t="str">
            <v>NO PLATING,SUS301-1/2H,P=10.0,1*2,SHELL,RoHS</v>
          </cell>
          <cell r="E685" t="str">
            <v>VCYS</v>
          </cell>
          <cell r="F685" t="str">
            <v>结案</v>
          </cell>
          <cell r="G685">
            <v>300000</v>
          </cell>
          <cell r="H685">
            <v>269000</v>
          </cell>
        </row>
        <row r="686">
          <cell r="A686" t="str">
            <v>ZVS-19050009</v>
          </cell>
          <cell r="B686" t="str">
            <v>025-U1795W1621-342</v>
          </cell>
          <cell r="C686" t="str">
            <v>点焊铁壳</v>
          </cell>
          <cell r="D686" t="str">
            <v>LASER WELDING,SUS301-1/2H,P=10.0,1*2,SHELL,RoHS</v>
          </cell>
          <cell r="E686" t="str">
            <v>VCYS</v>
          </cell>
          <cell r="F686" t="str">
            <v>结案</v>
          </cell>
          <cell r="G686">
            <v>300000</v>
          </cell>
          <cell r="H686">
            <v>300000</v>
          </cell>
        </row>
        <row r="687">
          <cell r="A687" t="str">
            <v>ZVS-19050010</v>
          </cell>
          <cell r="B687" t="str">
            <v>050-1009-431</v>
          </cell>
          <cell r="C687" t="str">
            <v>CONTACT AFTER STAMPING</v>
          </cell>
          <cell r="D687" t="str">
            <v>CONTACT 1 FOR DIA 3.5MM SXM AUDIO JACK CONN.(SUBSIDE  TYPE)</v>
          </cell>
          <cell r="E687" t="str">
            <v>VCYS</v>
          </cell>
          <cell r="F687" t="str">
            <v>结案</v>
          </cell>
          <cell r="G687">
            <v>30</v>
          </cell>
          <cell r="H687">
            <v>30</v>
          </cell>
        </row>
        <row r="688">
          <cell r="A688" t="str">
            <v>ZVS-19050011</v>
          </cell>
          <cell r="B688" t="str">
            <v>050-C151100121-509</v>
          </cell>
          <cell r="C688" t="str">
            <v>素材端子</v>
          </cell>
          <cell r="D688" t="str">
            <v>NO PLATING,C5210R-SH,P=12.50,1*1,RoHS</v>
          </cell>
          <cell r="E688" t="str">
            <v>VCYS</v>
          </cell>
          <cell r="F688" t="str">
            <v>结案</v>
          </cell>
          <cell r="G688">
            <v>12000</v>
          </cell>
          <cell r="H688">
            <v>9</v>
          </cell>
        </row>
        <row r="689">
          <cell r="A689" t="str">
            <v>ZVS-19050012</v>
          </cell>
          <cell r="B689" t="str">
            <v>050-0009-293</v>
          </cell>
          <cell r="C689" t="str">
            <v>CONTACT AFTER STAMPING</v>
          </cell>
          <cell r="D689" t="str">
            <v>4PIN BATTERY 3.1MM PITCH 5.0H VERTICAL TYPE GOLD 15u" CONN.</v>
          </cell>
          <cell r="E689" t="str">
            <v>VCYS</v>
          </cell>
          <cell r="F689" t="str">
            <v>结案</v>
          </cell>
          <cell r="G689">
            <v>80</v>
          </cell>
          <cell r="H689">
            <v>59</v>
          </cell>
        </row>
        <row r="690">
          <cell r="A690" t="str">
            <v>ZVS-19050013</v>
          </cell>
          <cell r="B690" t="str">
            <v>050-J180000141-0546</v>
          </cell>
          <cell r="C690" t="str">
            <v>素材端子1</v>
          </cell>
          <cell r="D690" t="str">
            <v>NO PLATING,C5210R-H,P=8,1*1,RoHS</v>
          </cell>
          <cell r="E690" t="str">
            <v>VCYS</v>
          </cell>
          <cell r="F690" t="str">
            <v>结案</v>
          </cell>
          <cell r="G690">
            <v>260</v>
          </cell>
          <cell r="H690">
            <v>252</v>
          </cell>
        </row>
        <row r="691">
          <cell r="A691" t="str">
            <v>ZVS-19050014</v>
          </cell>
          <cell r="B691" t="str">
            <v>025-J220000621-374</v>
          </cell>
          <cell r="C691" t="str">
            <v>素材SHELL</v>
          </cell>
          <cell r="D691" t="str">
            <v>NO PLATING,SUS301-1/2H,P=15,1*1,RoHS</v>
          </cell>
          <cell r="E691" t="str">
            <v>VCYS</v>
          </cell>
          <cell r="F691" t="str">
            <v>结案</v>
          </cell>
          <cell r="G691">
            <v>600000</v>
          </cell>
          <cell r="H691">
            <v>600000</v>
          </cell>
        </row>
        <row r="692">
          <cell r="A692" t="str">
            <v>ZVS-19050015</v>
          </cell>
          <cell r="B692" t="str">
            <v>050-J220000141-529</v>
          </cell>
          <cell r="C692" t="str">
            <v>素材端子1</v>
          </cell>
          <cell r="D692" t="str">
            <v>NO PLATING,C5210R-H,P=5,1*1,RoHS</v>
          </cell>
          <cell r="E692" t="str">
            <v>VCYS</v>
          </cell>
          <cell r="F692" t="str">
            <v>结案</v>
          </cell>
          <cell r="G692">
            <v>600</v>
          </cell>
          <cell r="H692">
            <v>586</v>
          </cell>
        </row>
        <row r="693">
          <cell r="A693" t="str">
            <v>ZVS-19050017</v>
          </cell>
          <cell r="B693" t="str">
            <v>050-J220000631-531</v>
          </cell>
          <cell r="C693" t="str">
            <v>素材端子4</v>
          </cell>
          <cell r="D693" t="str">
            <v>NO PLATING,SUS301-1/2H,P=5.50,1*2,RoHS</v>
          </cell>
          <cell r="E693" t="str">
            <v>VCYS</v>
          </cell>
          <cell r="F693" t="str">
            <v>结案</v>
          </cell>
          <cell r="G693">
            <v>600</v>
          </cell>
          <cell r="H693">
            <v>587</v>
          </cell>
        </row>
        <row r="694">
          <cell r="A694" t="str">
            <v>ZVS-19050018</v>
          </cell>
          <cell r="B694" t="str">
            <v>050-J220000632-531</v>
          </cell>
          <cell r="C694" t="str">
            <v>素材端子5</v>
          </cell>
          <cell r="D694" t="str">
            <v>NO PLATING,SUS301-1/2H,P=5.50,1*2,RoHS</v>
          </cell>
          <cell r="E694" t="str">
            <v>VCYS</v>
          </cell>
          <cell r="F694" t="str">
            <v>结案</v>
          </cell>
          <cell r="G694">
            <v>600</v>
          </cell>
          <cell r="H694">
            <v>589</v>
          </cell>
        </row>
        <row r="695">
          <cell r="A695" t="str">
            <v>ZVS-19050019</v>
          </cell>
          <cell r="B695" t="str">
            <v>050-J220000121-532</v>
          </cell>
          <cell r="C695" t="str">
            <v>素材端子6</v>
          </cell>
          <cell r="D695" t="str">
            <v>NO PLATING,SUS301-1/2H,P=9,1*1,RoHS</v>
          </cell>
          <cell r="E695" t="str">
            <v>VCYS</v>
          </cell>
          <cell r="F695" t="str">
            <v>结案</v>
          </cell>
          <cell r="G695">
            <v>600</v>
          </cell>
          <cell r="H695">
            <v>528</v>
          </cell>
        </row>
        <row r="696">
          <cell r="A696" t="str">
            <v>ZVS-19050020</v>
          </cell>
          <cell r="B696" t="str">
            <v>050-J220000141-530</v>
          </cell>
          <cell r="C696" t="str">
            <v>素材端子2</v>
          </cell>
          <cell r="D696" t="str">
            <v>NO PLATING,C5210R-H,P=4,1*1,RoHS</v>
          </cell>
          <cell r="E696" t="str">
            <v>VCYS</v>
          </cell>
          <cell r="F696" t="str">
            <v>结案</v>
          </cell>
          <cell r="G696">
            <v>1200</v>
          </cell>
          <cell r="H696">
            <v>1200</v>
          </cell>
        </row>
        <row r="697">
          <cell r="A697" t="str">
            <v>ZVS-19050021</v>
          </cell>
          <cell r="B697" t="str">
            <v>050-0009-499</v>
          </cell>
          <cell r="C697" t="str">
            <v>素材端子</v>
          </cell>
          <cell r="D697" t="str">
            <v>NO PLATING,C2680R-H,P=9.00,1*2,RoHS</v>
          </cell>
          <cell r="E697" t="str">
            <v>VCYS</v>
          </cell>
          <cell r="F697" t="str">
            <v>结案</v>
          </cell>
          <cell r="G697">
            <v>600</v>
          </cell>
          <cell r="H697">
            <v>600</v>
          </cell>
        </row>
        <row r="698">
          <cell r="A698" t="str">
            <v>ZVS-19050023</v>
          </cell>
          <cell r="B698" t="str">
            <v>050-U009500211-515</v>
          </cell>
          <cell r="C698" t="str">
            <v>素材端子</v>
          </cell>
          <cell r="D698" t="str">
            <v>NO PLATING,C2680R-H,P=9.00,1*2,RoHS</v>
          </cell>
          <cell r="E698" t="str">
            <v>VCYS</v>
          </cell>
          <cell r="F698" t="str">
            <v>结案</v>
          </cell>
          <cell r="G698">
            <v>500</v>
          </cell>
          <cell r="H698">
            <v>491</v>
          </cell>
        </row>
        <row r="699">
          <cell r="A699" t="str">
            <v>ZVS-19050024</v>
          </cell>
          <cell r="B699" t="str">
            <v>050-C130000131-512</v>
          </cell>
          <cell r="C699" t="str">
            <v>素材端子</v>
          </cell>
          <cell r="D699" t="str">
            <v>NO PLATING,C5240HQ-SH,P=24.00,1*1,RoHS</v>
          </cell>
          <cell r="E699" t="str">
            <v>VCYS</v>
          </cell>
          <cell r="F699" t="str">
            <v>结案</v>
          </cell>
          <cell r="G699">
            <v>400</v>
          </cell>
          <cell r="H699">
            <v>385</v>
          </cell>
        </row>
        <row r="700">
          <cell r="A700" t="str">
            <v>ZVS-19050025</v>
          </cell>
          <cell r="B700" t="str">
            <v>050-C130000141-508</v>
          </cell>
          <cell r="C700" t="str">
            <v>素材端子</v>
          </cell>
          <cell r="D700" t="str">
            <v>NO PLATING,C5210R-H,P=4.0mm,1*1，RoHS</v>
          </cell>
          <cell r="E700" t="str">
            <v>VCYS</v>
          </cell>
          <cell r="F700" t="str">
            <v>结案</v>
          </cell>
          <cell r="G700">
            <v>1500</v>
          </cell>
          <cell r="H700">
            <v>1500</v>
          </cell>
        </row>
        <row r="701">
          <cell r="A701" t="str">
            <v>ZVS-19050026</v>
          </cell>
          <cell r="B701" t="str">
            <v>050-J180000142-530</v>
          </cell>
          <cell r="C701" t="str">
            <v>素材端子2</v>
          </cell>
          <cell r="D701" t="str">
            <v>NO PLATING,C5210R-H,P=4,1*1,RoHS</v>
          </cell>
          <cell r="E701" t="str">
            <v>VCYS</v>
          </cell>
          <cell r="F701" t="str">
            <v>结案</v>
          </cell>
          <cell r="G701">
            <v>80</v>
          </cell>
          <cell r="H701">
            <v>77.599999999999994</v>
          </cell>
        </row>
        <row r="702">
          <cell r="A702" t="str">
            <v>ZVS-19050027</v>
          </cell>
          <cell r="B702" t="str">
            <v>050-J180000143-530</v>
          </cell>
          <cell r="C702" t="str">
            <v>素材端子3</v>
          </cell>
          <cell r="D702" t="str">
            <v>NO PLATING,C5210R-H,P=4,1*1,RoHS</v>
          </cell>
          <cell r="E702" t="str">
            <v>VCYS</v>
          </cell>
          <cell r="F702" t="str">
            <v>结案</v>
          </cell>
          <cell r="G702">
            <v>40</v>
          </cell>
          <cell r="H702">
            <v>38</v>
          </cell>
        </row>
        <row r="703">
          <cell r="A703" t="str">
            <v>ZVS-19050028</v>
          </cell>
          <cell r="B703" t="str">
            <v>050-0009-467</v>
          </cell>
          <cell r="C703" t="str">
            <v>CONTACT AFTER STAMPING</v>
          </cell>
          <cell r="D703" t="str">
            <v>ANTENNA SPRING FOR 0.7H</v>
          </cell>
          <cell r="E703" t="str">
            <v>VCYS</v>
          </cell>
          <cell r="F703" t="str">
            <v>结案</v>
          </cell>
          <cell r="G703">
            <v>850</v>
          </cell>
          <cell r="H703">
            <v>0</v>
          </cell>
        </row>
        <row r="704">
          <cell r="A704" t="str">
            <v>ZVS-19050029</v>
          </cell>
          <cell r="B704" t="str">
            <v>025-J180000622-0381</v>
          </cell>
          <cell r="C704" t="str">
            <v>素材SHELL</v>
          </cell>
          <cell r="D704" t="str">
            <v>NO PLATING,SUS301-1/2H,P=15,1*1,RoHS</v>
          </cell>
          <cell r="E704" t="str">
            <v>VCYS</v>
          </cell>
          <cell r="F704" t="str">
            <v>结案</v>
          </cell>
          <cell r="G704">
            <v>1000000</v>
          </cell>
          <cell r="H704">
            <v>1000000</v>
          </cell>
        </row>
        <row r="705">
          <cell r="A705" t="str">
            <v>ZVS-19050030</v>
          </cell>
          <cell r="B705" t="str">
            <v>050-0009-481</v>
          </cell>
          <cell r="C705" t="str">
            <v>UNPLATED CONTACT</v>
          </cell>
          <cell r="D705" t="str">
            <v>CONTACT ;1.3H PUSH_PULL SIMBLOCK WITH COVER AND STOP</v>
          </cell>
          <cell r="E705" t="str">
            <v>VCYS</v>
          </cell>
          <cell r="F705" t="str">
            <v>结案</v>
          </cell>
          <cell r="G705">
            <v>500</v>
          </cell>
          <cell r="H705">
            <v>499</v>
          </cell>
        </row>
        <row r="706">
          <cell r="A706" t="str">
            <v>ZVS-19050031</v>
          </cell>
          <cell r="B706" t="str">
            <v>050-0009-482</v>
          </cell>
          <cell r="C706" t="str">
            <v>UNPLATED CONTACT</v>
          </cell>
          <cell r="D706" t="str">
            <v>CONTACT; 1.3H PUSH_PULL SIMBLOCK WIWH COVER AND STOP</v>
          </cell>
          <cell r="E706" t="str">
            <v>VCYS</v>
          </cell>
          <cell r="F706" t="str">
            <v>结案</v>
          </cell>
          <cell r="G706">
            <v>500</v>
          </cell>
          <cell r="H706">
            <v>492.5</v>
          </cell>
        </row>
        <row r="707">
          <cell r="A707" t="str">
            <v>ZVS-19050032</v>
          </cell>
          <cell r="B707" t="str">
            <v>050-0009-499</v>
          </cell>
          <cell r="C707" t="str">
            <v>素材端子</v>
          </cell>
          <cell r="D707" t="str">
            <v>NO PLATING,C2680R-H,P=9.00,1*2,RoHS</v>
          </cell>
          <cell r="E707" t="str">
            <v>VCYS</v>
          </cell>
          <cell r="F707" t="str">
            <v>结案</v>
          </cell>
          <cell r="G707">
            <v>900</v>
          </cell>
          <cell r="H707">
            <v>875</v>
          </cell>
        </row>
        <row r="708">
          <cell r="A708" t="str">
            <v>ZVS-19050033</v>
          </cell>
          <cell r="B708" t="str">
            <v>050-2009-479</v>
          </cell>
          <cell r="C708" t="str">
            <v>CONTACT AFTER STAMPING</v>
          </cell>
          <cell r="D708" t="str">
            <v>CONTACT 4 AND 5 FOR DIA 3.5MM AUDIO JACK SUBSIDE TYPE</v>
          </cell>
          <cell r="E708" t="str">
            <v>VCYS</v>
          </cell>
          <cell r="F708" t="str">
            <v>结案</v>
          </cell>
          <cell r="G708">
            <v>100</v>
          </cell>
          <cell r="H708">
            <v>80</v>
          </cell>
        </row>
        <row r="709">
          <cell r="A709" t="str">
            <v>ZVS-19050034</v>
          </cell>
          <cell r="B709" t="str">
            <v>050-3009-478</v>
          </cell>
          <cell r="C709" t="str">
            <v>CONTACT AFTER STAMPING</v>
          </cell>
          <cell r="D709" t="str">
            <v>CONTACT 2 FOR DIA 3.5MM AUDIO JACK  SUBSIDE TYPE</v>
          </cell>
          <cell r="E709" t="str">
            <v>VCYS</v>
          </cell>
          <cell r="F709" t="str">
            <v>结案</v>
          </cell>
          <cell r="G709">
            <v>300</v>
          </cell>
          <cell r="H709">
            <v>285.5</v>
          </cell>
        </row>
        <row r="710">
          <cell r="A710" t="str">
            <v>ZVS-19050035</v>
          </cell>
          <cell r="B710" t="str">
            <v>050-4009-478</v>
          </cell>
          <cell r="C710" t="str">
            <v>CONTACT AFTER STAMPING</v>
          </cell>
          <cell r="D710" t="str">
            <v>CONTACT 3  FOR DIA 3.5MM AUDIO JACK  SUBSIDE TYPE</v>
          </cell>
          <cell r="E710" t="str">
            <v>VCYS</v>
          </cell>
          <cell r="F710" t="str">
            <v>结案</v>
          </cell>
          <cell r="G710">
            <v>300</v>
          </cell>
          <cell r="H710">
            <v>254</v>
          </cell>
        </row>
        <row r="711">
          <cell r="A711" t="str">
            <v>ZVS-19050036</v>
          </cell>
          <cell r="B711" t="str">
            <v>050-2009-476</v>
          </cell>
          <cell r="C711" t="str">
            <v>CONTACT AFTER STAMPING</v>
          </cell>
          <cell r="D711" t="str">
            <v>CONTACT 1 FOR DIA 3.5MM AUDIO JACK  SUBSIDE TYPE</v>
          </cell>
          <cell r="E711" t="str">
            <v>VCYS</v>
          </cell>
          <cell r="F711" t="str">
            <v>结案</v>
          </cell>
          <cell r="G711">
            <v>300</v>
          </cell>
          <cell r="H711">
            <v>279</v>
          </cell>
        </row>
        <row r="712">
          <cell r="A712" t="str">
            <v>ZVS-19050037</v>
          </cell>
          <cell r="B712" t="str">
            <v>050-5009-477</v>
          </cell>
          <cell r="C712" t="str">
            <v>CONTACT AFTER STAMPING</v>
          </cell>
          <cell r="D712" t="str">
            <v>CONTACT 5 FOR DIA 3.5MM AUDIO JACK  SUBSIDE TYPE</v>
          </cell>
          <cell r="E712" t="str">
            <v>VCYS</v>
          </cell>
          <cell r="F712" t="str">
            <v>结案</v>
          </cell>
          <cell r="G712">
            <v>300</v>
          </cell>
          <cell r="H712">
            <v>299.5</v>
          </cell>
        </row>
        <row r="713">
          <cell r="A713" t="str">
            <v>ZVS-19050038</v>
          </cell>
          <cell r="B713" t="str">
            <v>050-6009-477</v>
          </cell>
          <cell r="C713" t="str">
            <v>CONTACT AFTER STAMPING</v>
          </cell>
          <cell r="D713" t="str">
            <v>CONTACT 5 FOR DIA 3.5MM AUDIO JACK  SUBSIDE TYPE</v>
          </cell>
          <cell r="E713" t="str">
            <v>VCYS</v>
          </cell>
          <cell r="F713" t="str">
            <v>结案</v>
          </cell>
          <cell r="G713">
            <v>300</v>
          </cell>
          <cell r="H713">
            <v>291</v>
          </cell>
        </row>
        <row r="714">
          <cell r="A714" t="str">
            <v>ZVS-19050039</v>
          </cell>
          <cell r="B714" t="str">
            <v>025-U139500622-373</v>
          </cell>
          <cell r="C714" t="str">
            <v>素材外铁壳</v>
          </cell>
          <cell r="D714" t="str">
            <v>NO PLATING,SUS301-1/2H,P=8.0,1*1,SHELL,RoHS</v>
          </cell>
          <cell r="E714" t="str">
            <v>VCYS</v>
          </cell>
          <cell r="F714" t="str">
            <v>结案</v>
          </cell>
          <cell r="G714">
            <v>100000</v>
          </cell>
          <cell r="H714">
            <v>0</v>
          </cell>
        </row>
        <row r="715">
          <cell r="A715" t="str">
            <v>ZVS-19050040</v>
          </cell>
          <cell r="B715" t="str">
            <v>050-S190000641-0550</v>
          </cell>
          <cell r="C715" t="str">
            <v>素材端子</v>
          </cell>
          <cell r="D715" t="str">
            <v>NO PLATING CONTACT</v>
          </cell>
          <cell r="E715" t="str">
            <v>VCYS</v>
          </cell>
          <cell r="F715" t="str">
            <v>结案</v>
          </cell>
          <cell r="G715">
            <v>3000</v>
          </cell>
          <cell r="H715">
            <v>2935.6</v>
          </cell>
        </row>
        <row r="716">
          <cell r="A716" t="str">
            <v>ZVS-19050041</v>
          </cell>
          <cell r="B716" t="str">
            <v>050-C130000131-512</v>
          </cell>
          <cell r="C716" t="str">
            <v>素材端子</v>
          </cell>
          <cell r="D716" t="str">
            <v>NO PLATING,C5240HQ-SH,P=24.00,1*1,RoHS</v>
          </cell>
          <cell r="E716" t="str">
            <v>VCYS</v>
          </cell>
          <cell r="F716" t="str">
            <v>结案</v>
          </cell>
          <cell r="G716">
            <v>300</v>
          </cell>
          <cell r="H716">
            <v>0</v>
          </cell>
        </row>
        <row r="717">
          <cell r="A717" t="str">
            <v>ZVS-19050042</v>
          </cell>
          <cell r="B717" t="str">
            <v>050-U009500211-515</v>
          </cell>
          <cell r="C717" t="str">
            <v>素材端子</v>
          </cell>
          <cell r="D717" t="str">
            <v>NO PLATING,C2680R-H,P=9.00,1*2,RoHS</v>
          </cell>
          <cell r="E717" t="str">
            <v>VCYS</v>
          </cell>
          <cell r="F717" t="str">
            <v>结案</v>
          </cell>
          <cell r="G717">
            <v>50</v>
          </cell>
          <cell r="H717">
            <v>24</v>
          </cell>
        </row>
        <row r="718">
          <cell r="A718" t="str">
            <v>ZVS-19050043</v>
          </cell>
          <cell r="B718" t="str">
            <v>050-J200000142-0546</v>
          </cell>
          <cell r="C718" t="str">
            <v>素材端子1</v>
          </cell>
          <cell r="D718" t="str">
            <v>NO PLATING,C5210R-H,P=8,1*1,RoHS</v>
          </cell>
          <cell r="E718" t="str">
            <v>VCYS</v>
          </cell>
          <cell r="F718" t="str">
            <v>结案</v>
          </cell>
          <cell r="G718">
            <v>50</v>
          </cell>
          <cell r="H718">
            <v>10.5</v>
          </cell>
        </row>
        <row r="719">
          <cell r="A719" t="str">
            <v>ZVS-19050044</v>
          </cell>
          <cell r="B719" t="str">
            <v>025-C130000641-363</v>
          </cell>
          <cell r="C719" t="str">
            <v>转轴</v>
          </cell>
          <cell r="D719" t="str">
            <v>NO PLATING,SUS301-H,P=5.0mm,1*1，RoHS</v>
          </cell>
          <cell r="E719" t="str">
            <v>VCYS</v>
          </cell>
          <cell r="F719" t="str">
            <v>结案</v>
          </cell>
          <cell r="G719">
            <v>1000000</v>
          </cell>
          <cell r="H719">
            <v>1000000</v>
          </cell>
        </row>
        <row r="720">
          <cell r="A720" t="str">
            <v>ZVS-19050045</v>
          </cell>
          <cell r="B720" t="str">
            <v>025-C130000631-362</v>
          </cell>
          <cell r="C720" t="str">
            <v>拉杆</v>
          </cell>
          <cell r="D720" t="str">
            <v>NO PLATING,SUS301-3/4H,P=5.0mm,1*1,RoHS</v>
          </cell>
          <cell r="E720" t="str">
            <v>VCYS</v>
          </cell>
          <cell r="F720" t="str">
            <v>结案</v>
          </cell>
          <cell r="G720">
            <v>500000</v>
          </cell>
          <cell r="H720">
            <v>435000</v>
          </cell>
        </row>
        <row r="721">
          <cell r="A721" t="str">
            <v>ZVS-19050046</v>
          </cell>
          <cell r="B721" t="str">
            <v>050-C031100131-507</v>
          </cell>
          <cell r="C721" t="str">
            <v>素材端子</v>
          </cell>
          <cell r="D721" t="str">
            <v>NO PLATING,C5240HQ-SH,P=10.0mm,1*1,RoHS</v>
          </cell>
          <cell r="E721" t="str">
            <v>VCYS</v>
          </cell>
          <cell r="F721" t="str">
            <v>结案</v>
          </cell>
          <cell r="G721">
            <v>1000</v>
          </cell>
          <cell r="H721">
            <v>968.5</v>
          </cell>
        </row>
        <row r="722">
          <cell r="A722" t="str">
            <v>ZVS-19050047</v>
          </cell>
          <cell r="B722" t="str">
            <v>025-U139500623-373</v>
          </cell>
          <cell r="C722" t="str">
            <v>点焊铁壳</v>
          </cell>
          <cell r="D722" t="str">
            <v>NO PLATING,SUS301-1/2H,P=8.0,1*1,SHELL,RoHS</v>
          </cell>
          <cell r="E722" t="str">
            <v>VCYS</v>
          </cell>
          <cell r="F722" t="str">
            <v>结案</v>
          </cell>
          <cell r="G722">
            <v>300000</v>
          </cell>
          <cell r="H722">
            <v>300000</v>
          </cell>
        </row>
        <row r="723">
          <cell r="A723" t="str">
            <v>ZVS-19050047</v>
          </cell>
          <cell r="B723" t="str">
            <v>025-U139500623-373</v>
          </cell>
          <cell r="C723" t="str">
            <v>点焊铁壳</v>
          </cell>
          <cell r="D723" t="str">
            <v>NO PLATING,SUS301-1/2H,P=8.0,1*1,SHELL,RoHS</v>
          </cell>
          <cell r="E723" t="str">
            <v>VCYS</v>
          </cell>
          <cell r="F723" t="str">
            <v>结案</v>
          </cell>
          <cell r="G723">
            <v>300000</v>
          </cell>
          <cell r="H723">
            <v>300000</v>
          </cell>
        </row>
        <row r="724">
          <cell r="A724" t="str">
            <v>ZVS-19050048</v>
          </cell>
          <cell r="B724" t="str">
            <v>050-2009-432</v>
          </cell>
          <cell r="C724" t="str">
            <v>CONTACT AFTER STAMPING</v>
          </cell>
          <cell r="D724" t="str">
            <v>CONTACT 3 FOR DIA 3.5MM SXM AUDIO JACK CONN.(SUBSIDE  TYPE)</v>
          </cell>
          <cell r="E724" t="str">
            <v>VCYS</v>
          </cell>
          <cell r="F724" t="str">
            <v>结案</v>
          </cell>
          <cell r="G724">
            <v>200</v>
          </cell>
          <cell r="H724">
            <v>4</v>
          </cell>
        </row>
        <row r="725">
          <cell r="A725" t="str">
            <v>ZVS-19050049</v>
          </cell>
          <cell r="B725" t="str">
            <v>050-P153000511-0553</v>
          </cell>
          <cell r="C725" t="str">
            <v>素材端子</v>
          </cell>
          <cell r="D725" t="str">
            <v>NO PLATING,NKT322-ESH,P=3,1*1,RoHS</v>
          </cell>
          <cell r="E725" t="str">
            <v>VCYS</v>
          </cell>
          <cell r="F725" t="str">
            <v>结案</v>
          </cell>
          <cell r="G725">
            <v>1000</v>
          </cell>
          <cell r="H725">
            <v>823</v>
          </cell>
        </row>
        <row r="726">
          <cell r="A726" t="str">
            <v>ZVS-19050050</v>
          </cell>
          <cell r="B726" t="str">
            <v>050-C039900131-506</v>
          </cell>
          <cell r="C726" t="str">
            <v>素材端子</v>
          </cell>
          <cell r="D726" t="str">
            <v>NO PLATING,C5240HQ-SH,P=10.50mm,1*1,RoHS</v>
          </cell>
          <cell r="E726" t="str">
            <v>VCYS</v>
          </cell>
          <cell r="F726" t="str">
            <v>结案</v>
          </cell>
          <cell r="G726">
            <v>3000</v>
          </cell>
          <cell r="H726">
            <v>2842.5</v>
          </cell>
        </row>
        <row r="727">
          <cell r="A727" t="str">
            <v>ZVS-19050051</v>
          </cell>
          <cell r="B727" t="str">
            <v>050-0009-499</v>
          </cell>
          <cell r="C727" t="str">
            <v>素材端子</v>
          </cell>
          <cell r="D727" t="str">
            <v>NO PLATING,C2680R-H,P=9.00,1*2,RoHS</v>
          </cell>
          <cell r="E727" t="str">
            <v>VCYS</v>
          </cell>
          <cell r="F727" t="str">
            <v>结案</v>
          </cell>
          <cell r="G727">
            <v>50</v>
          </cell>
          <cell r="H727">
            <v>37</v>
          </cell>
        </row>
        <row r="728">
          <cell r="A728" t="str">
            <v>ZVS-19050052</v>
          </cell>
          <cell r="B728" t="str">
            <v>025-2009-323</v>
          </cell>
          <cell r="C728" t="str">
            <v>EMC SHELL AFTER STAMPING</v>
          </cell>
          <cell r="D728" t="str">
            <v>USB TYPE-C 12PIN RECEPTACLE (MID-PANEL TYPE)</v>
          </cell>
          <cell r="E728" t="str">
            <v>VCYS</v>
          </cell>
          <cell r="F728" t="str">
            <v>结案</v>
          </cell>
          <cell r="G728">
            <v>200000</v>
          </cell>
          <cell r="H728">
            <v>200000</v>
          </cell>
        </row>
        <row r="729">
          <cell r="A729" t="str">
            <v>ZVS-19050053</v>
          </cell>
          <cell r="B729" t="str">
            <v>025-1009-323</v>
          </cell>
          <cell r="C729" t="str">
            <v>EMC SHELL AFTER STAMPING</v>
          </cell>
          <cell r="D729" t="str">
            <v>USB TYPE-C 12PIN RECEPTACLE (MID-PANEL TYPE)</v>
          </cell>
          <cell r="E729" t="str">
            <v>VCYS</v>
          </cell>
          <cell r="F729" t="str">
            <v>结案</v>
          </cell>
          <cell r="G729">
            <v>200000</v>
          </cell>
          <cell r="H729">
            <v>200000</v>
          </cell>
        </row>
        <row r="730">
          <cell r="A730" t="str">
            <v>ZVS-19050054</v>
          </cell>
          <cell r="B730" t="str">
            <v>025-2009-285</v>
          </cell>
          <cell r="C730" t="str">
            <v>SOLDER PAD</v>
          </cell>
          <cell r="D730" t="str">
            <v>FOR 4PIN BATTERY</v>
          </cell>
          <cell r="E730" t="str">
            <v>VCYS</v>
          </cell>
          <cell r="F730" t="str">
            <v>结案</v>
          </cell>
          <cell r="G730">
            <v>400000</v>
          </cell>
          <cell r="H730">
            <v>63157</v>
          </cell>
        </row>
        <row r="731">
          <cell r="A731" t="str">
            <v>ZVS-19050055</v>
          </cell>
          <cell r="B731" t="str">
            <v>025-1009-285</v>
          </cell>
          <cell r="C731" t="str">
            <v>SOLDER PAD</v>
          </cell>
          <cell r="D731" t="str">
            <v>FOR 4PIN BATTERY</v>
          </cell>
          <cell r="E731" t="str">
            <v>VCYS</v>
          </cell>
          <cell r="F731" t="str">
            <v>结案</v>
          </cell>
          <cell r="G731">
            <v>400000</v>
          </cell>
          <cell r="H731">
            <v>63157</v>
          </cell>
        </row>
        <row r="732">
          <cell r="A732" t="str">
            <v>ZVS-19050056</v>
          </cell>
          <cell r="B732" t="str">
            <v>050-0009-293</v>
          </cell>
          <cell r="C732" t="str">
            <v>CONTACT AFTER STAMPING</v>
          </cell>
          <cell r="D732" t="str">
            <v>4PIN BATTERY 3.1MM PITCH 5.0H VERTICAL TYPE GOLD 15u" CONN.</v>
          </cell>
          <cell r="E732" t="str">
            <v>VCYS</v>
          </cell>
          <cell r="F732" t="str">
            <v>结案</v>
          </cell>
          <cell r="G732">
            <v>800</v>
          </cell>
          <cell r="H732">
            <v>759.5</v>
          </cell>
        </row>
        <row r="733">
          <cell r="A733" t="str">
            <v>ZVS-19050057</v>
          </cell>
          <cell r="B733" t="str">
            <v>050-4009-195</v>
          </cell>
          <cell r="C733" t="str">
            <v>UNPLATED CONTACT</v>
          </cell>
          <cell r="D733" t="str">
            <v>FOR 4PIN BATTERY 5.4H 3.1MM PITCH VERTICAL TYPE CONN.</v>
          </cell>
          <cell r="E733" t="str">
            <v>VCYS</v>
          </cell>
          <cell r="F733" t="str">
            <v>结案</v>
          </cell>
          <cell r="G733">
            <v>800</v>
          </cell>
          <cell r="H733">
            <v>763</v>
          </cell>
        </row>
        <row r="734">
          <cell r="A734" t="str">
            <v>ZVS-19050059</v>
          </cell>
          <cell r="B734" t="str">
            <v>050-0009-344</v>
          </cell>
          <cell r="C734" t="str">
            <v>CONTACT AFTER STAMPING</v>
          </cell>
          <cell r="D734" t="str">
            <v>5 PIN MICRO USB SINKING MOUNT</v>
          </cell>
          <cell r="E734" t="str">
            <v>VCYS</v>
          </cell>
          <cell r="F734" t="str">
            <v>结案</v>
          </cell>
          <cell r="G734">
            <v>500</v>
          </cell>
          <cell r="H734">
            <v>480.7</v>
          </cell>
        </row>
        <row r="735">
          <cell r="A735" t="str">
            <v>ZVS-19050060</v>
          </cell>
          <cell r="B735" t="str">
            <v>025-0009-256</v>
          </cell>
          <cell r="C735" t="str">
            <v>SHELL AFTER STAMPING</v>
          </cell>
          <cell r="D735" t="str">
            <v>5 PIN MICRO USB SINKING MOUNT</v>
          </cell>
          <cell r="E735" t="str">
            <v>VCYS</v>
          </cell>
          <cell r="F735" t="str">
            <v>入库</v>
          </cell>
          <cell r="G735">
            <v>500000</v>
          </cell>
          <cell r="H735">
            <v>229000</v>
          </cell>
        </row>
        <row r="736">
          <cell r="A736" t="str">
            <v>ZVS-19050061</v>
          </cell>
          <cell r="B736" t="str">
            <v>025-0009-325</v>
          </cell>
          <cell r="C736" t="str">
            <v>SHELL AFTER STAMPING</v>
          </cell>
          <cell r="D736" t="str">
            <v>SHELL AFTER STAMPING</v>
          </cell>
          <cell r="E736" t="str">
            <v>VCYS</v>
          </cell>
          <cell r="F736" t="str">
            <v>入库</v>
          </cell>
          <cell r="G736">
            <v>200000</v>
          </cell>
          <cell r="H736">
            <v>33500</v>
          </cell>
        </row>
        <row r="737">
          <cell r="A737" t="str">
            <v>ZVS-19050062</v>
          </cell>
          <cell r="B737" t="str">
            <v>050-C159900121-504</v>
          </cell>
          <cell r="C737" t="str">
            <v>UNPLATED CONTACT</v>
          </cell>
          <cell r="D737" t="str">
            <v>MICRO SIM CARD 8P PUSH-PULL H=1.50MM</v>
          </cell>
          <cell r="E737" t="str">
            <v>VCYS</v>
          </cell>
          <cell r="F737" t="str">
            <v>结案</v>
          </cell>
          <cell r="G737">
            <v>200</v>
          </cell>
          <cell r="H737">
            <v>188</v>
          </cell>
        </row>
        <row r="738">
          <cell r="A738" t="str">
            <v>ZVS-19050063</v>
          </cell>
          <cell r="B738" t="str">
            <v>025-C159900621-347</v>
          </cell>
          <cell r="C738" t="str">
            <v>UNPLATED SHELL</v>
          </cell>
          <cell r="D738" t="str">
            <v>MICRO SIM CARD 8P PUSH PULL H=1.50MM</v>
          </cell>
          <cell r="E738" t="str">
            <v>VCYS</v>
          </cell>
          <cell r="F738" t="str">
            <v>结案</v>
          </cell>
          <cell r="G738">
            <v>200000</v>
          </cell>
          <cell r="H738">
            <v>200000</v>
          </cell>
        </row>
        <row r="739">
          <cell r="A739" t="str">
            <v>ZVS-19050064</v>
          </cell>
          <cell r="B739" t="str">
            <v>025-C130000641-370</v>
          </cell>
          <cell r="C739" t="str">
            <v>素材铁壳</v>
          </cell>
          <cell r="D739" t="str">
            <v>NO PLATING,SUS301-H,P=22.00,1*1,RoHS</v>
          </cell>
          <cell r="E739" t="str">
            <v>VCYS</v>
          </cell>
          <cell r="F739" t="str">
            <v>结案</v>
          </cell>
          <cell r="G739">
            <v>3000</v>
          </cell>
          <cell r="H739">
            <v>0</v>
          </cell>
        </row>
        <row r="740">
          <cell r="A740" t="str">
            <v>ZVS-19050065</v>
          </cell>
          <cell r="B740" t="str">
            <v>050-C149900121-519</v>
          </cell>
          <cell r="C740" t="str">
            <v>UNPLATED CONTACT</v>
          </cell>
          <cell r="D740" t="str">
            <v>CONTACT ;1.5H PUSH_PULL SIMBLOCK WITH COVER AND STOP</v>
          </cell>
          <cell r="E740" t="str">
            <v>VCYS</v>
          </cell>
          <cell r="F740" t="str">
            <v>结案</v>
          </cell>
          <cell r="G740">
            <v>23</v>
          </cell>
          <cell r="H740">
            <v>0</v>
          </cell>
        </row>
        <row r="741">
          <cell r="A741" t="str">
            <v>ZVS-19050066</v>
          </cell>
          <cell r="B741" t="str">
            <v>050-J100000141-0565</v>
          </cell>
          <cell r="C741" t="str">
            <v>素材端子3</v>
          </cell>
          <cell r="D741" t="str">
            <v>NO PLATING,C5210R-H,P=5,1*1,RoHS</v>
          </cell>
          <cell r="E741" t="str">
            <v>VCYS</v>
          </cell>
          <cell r="F741" t="str">
            <v>结案</v>
          </cell>
          <cell r="G741">
            <v>12</v>
          </cell>
          <cell r="H741">
            <v>0</v>
          </cell>
        </row>
        <row r="742">
          <cell r="A742" t="str">
            <v>ZVS-19050067</v>
          </cell>
          <cell r="B742" t="str">
            <v>050-J100000621-0571</v>
          </cell>
          <cell r="C742" t="str">
            <v>素材端子7</v>
          </cell>
          <cell r="D742" t="str">
            <v>NO PLATING,C5210R-H,P=15,1*1,RoHS</v>
          </cell>
          <cell r="E742" t="str">
            <v>VCYS</v>
          </cell>
          <cell r="F742" t="str">
            <v>结案</v>
          </cell>
          <cell r="G742">
            <v>4</v>
          </cell>
          <cell r="H742">
            <v>0</v>
          </cell>
        </row>
        <row r="743">
          <cell r="A743" t="str">
            <v>ZVS-19050068</v>
          </cell>
          <cell r="B743" t="str">
            <v>050-J180000143-530</v>
          </cell>
          <cell r="C743" t="str">
            <v>素材端子3</v>
          </cell>
          <cell r="D743" t="str">
            <v>NO PLATING,C5210R-H,P=4,1*1,RoHS</v>
          </cell>
          <cell r="E743" t="str">
            <v>VCYS</v>
          </cell>
          <cell r="F743" t="str">
            <v>结案</v>
          </cell>
          <cell r="G743">
            <v>600</v>
          </cell>
          <cell r="H743">
            <v>557</v>
          </cell>
        </row>
        <row r="744">
          <cell r="A744" t="str">
            <v>ZVS-19050069</v>
          </cell>
          <cell r="B744" t="str">
            <v>050-J180000142-530</v>
          </cell>
          <cell r="C744" t="str">
            <v>素材端子2</v>
          </cell>
          <cell r="D744" t="str">
            <v>NO PLATING,C5210R-H,P=4,1*1,RoHS</v>
          </cell>
          <cell r="E744" t="str">
            <v>VCYS</v>
          </cell>
          <cell r="F744" t="str">
            <v>结案</v>
          </cell>
          <cell r="G744">
            <v>600</v>
          </cell>
          <cell r="H744">
            <v>600</v>
          </cell>
        </row>
        <row r="745">
          <cell r="A745" t="str">
            <v>ZVS-19050070</v>
          </cell>
          <cell r="B745" t="str">
            <v>050-C149900121-519</v>
          </cell>
          <cell r="C745" t="str">
            <v>UNPLATED CONTACT</v>
          </cell>
          <cell r="D745" t="str">
            <v>CONTACT ;1.5H PUSH_PULL SIMBLOCK WITH COVER AND STOP</v>
          </cell>
          <cell r="E745" t="str">
            <v>VCYS</v>
          </cell>
          <cell r="F745" t="str">
            <v>结案</v>
          </cell>
          <cell r="G745">
            <v>1000</v>
          </cell>
          <cell r="H745">
            <v>949.5</v>
          </cell>
        </row>
        <row r="746">
          <cell r="A746" t="str">
            <v>ZVS-19050071</v>
          </cell>
          <cell r="B746" t="str">
            <v>025-0009-314</v>
          </cell>
          <cell r="C746" t="str">
            <v>UNPLATED SHELL</v>
          </cell>
          <cell r="D746" t="str">
            <v>1.4H PUSH_PULL SIMBLOCK WITH COVER AND STOP</v>
          </cell>
          <cell r="E746" t="str">
            <v>VCYS</v>
          </cell>
          <cell r="F746" t="str">
            <v>结案</v>
          </cell>
          <cell r="G746">
            <v>500000</v>
          </cell>
          <cell r="H746">
            <v>487500</v>
          </cell>
        </row>
        <row r="747">
          <cell r="A747" t="str">
            <v>ZVS-19050073</v>
          </cell>
          <cell r="B747" t="str">
            <v>050-C130000141-508</v>
          </cell>
          <cell r="C747" t="str">
            <v>素材端子</v>
          </cell>
          <cell r="D747" t="str">
            <v>NO PLATING,C5210R-H,P=4.0mm,1*1，RoHS</v>
          </cell>
          <cell r="E747" t="str">
            <v>VCYS</v>
          </cell>
          <cell r="F747" t="str">
            <v>结案</v>
          </cell>
          <cell r="G747">
            <v>1000</v>
          </cell>
          <cell r="H747">
            <v>994.5</v>
          </cell>
        </row>
        <row r="748">
          <cell r="A748" t="str">
            <v>ZVS-19050074</v>
          </cell>
          <cell r="B748" t="str">
            <v>050-J180000633-531</v>
          </cell>
          <cell r="C748" t="str">
            <v>素材端子4</v>
          </cell>
          <cell r="D748" t="str">
            <v>NO PLATING,SUS301-3/4H,P=5.50,1*2,RoHS</v>
          </cell>
          <cell r="E748" t="str">
            <v>VCYS</v>
          </cell>
          <cell r="F748" t="str">
            <v>结案</v>
          </cell>
          <cell r="G748">
            <v>300</v>
          </cell>
          <cell r="H748">
            <v>290</v>
          </cell>
        </row>
        <row r="749">
          <cell r="A749" t="str">
            <v>ZVS-19050075</v>
          </cell>
          <cell r="B749" t="str">
            <v>050-J180000634-531</v>
          </cell>
          <cell r="C749" t="str">
            <v>素材端子5</v>
          </cell>
          <cell r="D749" t="str">
            <v>NO PLATING,SUS301-3/4H,P=5.50,1*2,RoHS</v>
          </cell>
          <cell r="E749" t="str">
            <v>VCYS</v>
          </cell>
          <cell r="F749" t="str">
            <v>结案</v>
          </cell>
          <cell r="G749">
            <v>300</v>
          </cell>
          <cell r="H749">
            <v>265</v>
          </cell>
        </row>
        <row r="750">
          <cell r="A750" t="str">
            <v>ZVS-19050076</v>
          </cell>
          <cell r="B750" t="str">
            <v>025-J220000621-374</v>
          </cell>
          <cell r="C750" t="str">
            <v>素材SHELL</v>
          </cell>
          <cell r="D750" t="str">
            <v>NO PLATING,SUS301-1/2H,P=15,1*1,RoHS</v>
          </cell>
          <cell r="E750" t="str">
            <v>VCYS</v>
          </cell>
          <cell r="F750" t="str">
            <v>结案</v>
          </cell>
          <cell r="G750">
            <v>300000</v>
          </cell>
          <cell r="H750">
            <v>300000</v>
          </cell>
        </row>
        <row r="751">
          <cell r="A751" t="str">
            <v>ZVS-19050077</v>
          </cell>
          <cell r="B751" t="str">
            <v>050-S080000641-0549</v>
          </cell>
          <cell r="C751" t="str">
            <v>素材端子</v>
          </cell>
          <cell r="D751" t="str">
            <v>NO PLATING CONTACT</v>
          </cell>
          <cell r="E751" t="str">
            <v>VCYS</v>
          </cell>
          <cell r="F751" t="str">
            <v>结案</v>
          </cell>
          <cell r="G751">
            <v>2000</v>
          </cell>
          <cell r="H751">
            <v>1993</v>
          </cell>
        </row>
        <row r="752">
          <cell r="A752" t="str">
            <v>ZVS-19050078</v>
          </cell>
          <cell r="B752" t="str">
            <v>050-5009-477</v>
          </cell>
          <cell r="C752" t="str">
            <v>CONTACT AFTER STAMPING</v>
          </cell>
          <cell r="D752" t="str">
            <v>CONTACT 5 FOR DIA 3.5MM AUDIO JACK  SUBSIDE TYPE</v>
          </cell>
          <cell r="E752" t="str">
            <v>VCYS</v>
          </cell>
          <cell r="F752" t="str">
            <v>结案</v>
          </cell>
          <cell r="G752">
            <v>15</v>
          </cell>
          <cell r="H752">
            <v>13</v>
          </cell>
        </row>
        <row r="753">
          <cell r="A753" t="str">
            <v>ZVS-19050079</v>
          </cell>
          <cell r="B753" t="str">
            <v>050-J220000141-530</v>
          </cell>
          <cell r="C753" t="str">
            <v>素材端子2</v>
          </cell>
          <cell r="D753" t="str">
            <v>NO PLATING,C5210R-H,P=4,1*1,RoHS</v>
          </cell>
          <cell r="E753" t="str">
            <v>VCYS</v>
          </cell>
          <cell r="F753" t="str">
            <v>结案</v>
          </cell>
          <cell r="G753">
            <v>30</v>
          </cell>
          <cell r="H753">
            <v>29</v>
          </cell>
        </row>
        <row r="754">
          <cell r="A754" t="str">
            <v>ZVS-19050080</v>
          </cell>
          <cell r="B754" t="str">
            <v>025-U179500621-342</v>
          </cell>
          <cell r="C754" t="str">
            <v>素材铁壳</v>
          </cell>
          <cell r="D754" t="str">
            <v>NO PLATING,SUS301-1/2H,P=10.0,1*2,SHELL,RoHS</v>
          </cell>
          <cell r="E754" t="str">
            <v>VCYS</v>
          </cell>
          <cell r="F754" t="str">
            <v>结案</v>
          </cell>
          <cell r="G754">
            <v>100000</v>
          </cell>
          <cell r="H754">
            <v>65000</v>
          </cell>
        </row>
        <row r="755">
          <cell r="A755" t="str">
            <v>ZVS-19050081</v>
          </cell>
          <cell r="B755" t="str">
            <v>025-U1795W1621-342</v>
          </cell>
          <cell r="C755" t="str">
            <v>点焊铁壳</v>
          </cell>
          <cell r="D755" t="str">
            <v>LASER WELDING,SUS301-1/2H,P=10.0,1*2,SHELL,RoHS</v>
          </cell>
          <cell r="E755" t="str">
            <v>VCYS</v>
          </cell>
          <cell r="F755" t="str">
            <v>结案</v>
          </cell>
          <cell r="G755">
            <v>100000</v>
          </cell>
          <cell r="H755">
            <v>34000</v>
          </cell>
        </row>
        <row r="756">
          <cell r="A756" t="str">
            <v>ZVS-19050082</v>
          </cell>
          <cell r="B756" t="str">
            <v>050-C039900131-506</v>
          </cell>
          <cell r="C756" t="str">
            <v>素材端子</v>
          </cell>
          <cell r="D756" t="str">
            <v>NO PLATING,C5240HQ-SH,P=10.50mm,1*1,RoHS</v>
          </cell>
          <cell r="E756" t="str">
            <v>VCYS</v>
          </cell>
          <cell r="F756" t="str">
            <v>结案</v>
          </cell>
          <cell r="G756">
            <v>3000</v>
          </cell>
          <cell r="H756">
            <v>2965.5</v>
          </cell>
        </row>
        <row r="757">
          <cell r="A757" t="str">
            <v>ZVS-19050083</v>
          </cell>
          <cell r="B757" t="str">
            <v>025-C130000631-0392</v>
          </cell>
          <cell r="C757" t="str">
            <v>拉杆</v>
          </cell>
          <cell r="D757" t="str">
            <v>NO PLATING,SUS301-3/4H,P=5.0mm,1*1,RoHS</v>
          </cell>
          <cell r="E757" t="str">
            <v>VCYS</v>
          </cell>
          <cell r="F757" t="str">
            <v>结案</v>
          </cell>
          <cell r="G757">
            <v>500000</v>
          </cell>
          <cell r="H757">
            <v>460500</v>
          </cell>
        </row>
        <row r="758">
          <cell r="A758" t="str">
            <v>ZVS-19050084</v>
          </cell>
          <cell r="B758" t="str">
            <v>025-C130000641-0391</v>
          </cell>
          <cell r="C758" t="str">
            <v>素材铁壳</v>
          </cell>
          <cell r="D758" t="str">
            <v>NO PLATING,SUS301-H,P=24.0mm,1*1，RoHS</v>
          </cell>
          <cell r="E758" t="str">
            <v>VCYS</v>
          </cell>
          <cell r="F758" t="str">
            <v>结案</v>
          </cell>
          <cell r="G758">
            <v>500000</v>
          </cell>
          <cell r="H758">
            <v>335000</v>
          </cell>
        </row>
        <row r="759">
          <cell r="A759" t="str">
            <v>ZVS-19050085</v>
          </cell>
          <cell r="B759" t="str">
            <v>050-3009-478</v>
          </cell>
          <cell r="C759" t="str">
            <v>CONTACT AFTER STAMPING</v>
          </cell>
          <cell r="D759" t="str">
            <v>CONTACT 2 FOR DIA 3.5MM AUDIO JACK  SUBSIDE TYPE</v>
          </cell>
          <cell r="E759" t="str">
            <v>VCYS</v>
          </cell>
          <cell r="F759" t="str">
            <v>结案</v>
          </cell>
          <cell r="G759">
            <v>100</v>
          </cell>
          <cell r="H759">
            <v>22</v>
          </cell>
        </row>
        <row r="760">
          <cell r="A760" t="str">
            <v>ZVS-19050086</v>
          </cell>
          <cell r="B760" t="str">
            <v>050-J180000633-531</v>
          </cell>
          <cell r="C760" t="str">
            <v>素材端子4</v>
          </cell>
          <cell r="D760" t="str">
            <v>NO PLATING,SUS301-3/4H,P=5.50,1*2,RoHS</v>
          </cell>
          <cell r="E760" t="str">
            <v>VCYS</v>
          </cell>
          <cell r="F760" t="str">
            <v>结案</v>
          </cell>
          <cell r="G760">
            <v>50</v>
          </cell>
          <cell r="H760">
            <v>49</v>
          </cell>
        </row>
        <row r="761">
          <cell r="A761" t="str">
            <v>ZVS-19050146</v>
          </cell>
          <cell r="B761" t="str">
            <v>025-U0995W1621-364</v>
          </cell>
          <cell r="C761" t="str">
            <v>点焊铁壳</v>
          </cell>
          <cell r="D761" t="str">
            <v>LASER WELDING,SUS301-1/2H,P=10.0,1*1,SHELL,RoHS</v>
          </cell>
          <cell r="E761" t="str">
            <v>VCYS</v>
          </cell>
          <cell r="F761" t="str">
            <v>结案</v>
          </cell>
          <cell r="G761">
            <v>500000</v>
          </cell>
          <cell r="H761">
            <v>0</v>
          </cell>
        </row>
        <row r="762">
          <cell r="A762" t="str">
            <v>ZVS-19050147</v>
          </cell>
          <cell r="B762" t="str">
            <v>025-C130000631-0392</v>
          </cell>
          <cell r="C762" t="str">
            <v>拉杆</v>
          </cell>
          <cell r="D762" t="str">
            <v>NO PLATING,SUS301-3/4H,P=5.0mm,1*1,RoHS</v>
          </cell>
          <cell r="E762" t="str">
            <v>VCYS</v>
          </cell>
          <cell r="F762" t="str">
            <v>结案</v>
          </cell>
          <cell r="G762">
            <v>100000</v>
          </cell>
          <cell r="H762">
            <v>44000</v>
          </cell>
        </row>
        <row r="763">
          <cell r="A763" t="str">
            <v>ZVS-19050148</v>
          </cell>
          <cell r="B763" t="str">
            <v>025-00W9-256</v>
          </cell>
          <cell r="C763" t="str">
            <v>SHELL AFTER LASER WELDING</v>
          </cell>
          <cell r="D763" t="str">
            <v>MICRO USB 5 PIN SUBTYPE</v>
          </cell>
          <cell r="E763" t="str">
            <v>VCYS</v>
          </cell>
          <cell r="F763" t="str">
            <v>结案</v>
          </cell>
          <cell r="G763">
            <v>500000</v>
          </cell>
          <cell r="H763">
            <v>229000</v>
          </cell>
        </row>
        <row r="764">
          <cell r="A764" t="str">
            <v>ZVS-19050149</v>
          </cell>
          <cell r="B764" t="str">
            <v>050-S230000642-535</v>
          </cell>
          <cell r="C764" t="str">
            <v>素材端子</v>
          </cell>
          <cell r="D764" t="str">
            <v>NO PLATING CONTACT</v>
          </cell>
          <cell r="E764" t="str">
            <v>VCYS</v>
          </cell>
          <cell r="F764" t="str">
            <v>结案</v>
          </cell>
          <cell r="G764">
            <v>4000</v>
          </cell>
          <cell r="H764">
            <v>3997.5</v>
          </cell>
        </row>
        <row r="765">
          <cell r="A765" t="str">
            <v>ZVS-19050150</v>
          </cell>
          <cell r="B765" t="str">
            <v>050-J180000142-530</v>
          </cell>
          <cell r="C765" t="str">
            <v>素材端子2</v>
          </cell>
          <cell r="D765" t="str">
            <v>NO PLATING,C5210R-H,P=4,1*1,RoHS</v>
          </cell>
          <cell r="E765" t="str">
            <v>VCYS</v>
          </cell>
          <cell r="F765" t="str">
            <v>结案</v>
          </cell>
          <cell r="G765">
            <v>600</v>
          </cell>
          <cell r="H765">
            <v>600</v>
          </cell>
        </row>
        <row r="766">
          <cell r="A766" t="str">
            <v>ZVS-19050151</v>
          </cell>
          <cell r="B766" t="str">
            <v>050-J100000121-0567</v>
          </cell>
          <cell r="C766" t="str">
            <v>素材端子5</v>
          </cell>
          <cell r="D766" t="str">
            <v>NO PLATING,C5210R-H,P=8,1*1,RoHS</v>
          </cell>
          <cell r="E766" t="str">
            <v>VCYS</v>
          </cell>
          <cell r="F766" t="str">
            <v>结案</v>
          </cell>
          <cell r="G766">
            <v>300</v>
          </cell>
          <cell r="H766">
            <v>268</v>
          </cell>
        </row>
        <row r="767">
          <cell r="A767" t="str">
            <v>ZVS-19050152</v>
          </cell>
          <cell r="B767" t="str">
            <v>050-J100000141-0570</v>
          </cell>
          <cell r="C767" t="str">
            <v>素材端子1</v>
          </cell>
          <cell r="D767" t="str">
            <v>NO PLATING,C5210R-H,P=15,1*1,RoHS</v>
          </cell>
          <cell r="E767" t="str">
            <v>VCYS</v>
          </cell>
          <cell r="F767" t="str">
            <v>结案</v>
          </cell>
          <cell r="G767">
            <v>300</v>
          </cell>
          <cell r="H767">
            <v>283.5</v>
          </cell>
        </row>
        <row r="768">
          <cell r="A768" t="str">
            <v>ZVS-19050153</v>
          </cell>
          <cell r="B768" t="str">
            <v>050-J100000141-0564</v>
          </cell>
          <cell r="C768" t="str">
            <v>素材端子2</v>
          </cell>
          <cell r="D768" t="str">
            <v>NO PLATING,C5210R-H,P=5,1*1,RoHS</v>
          </cell>
          <cell r="E768" t="str">
            <v>VCYS</v>
          </cell>
          <cell r="F768" t="str">
            <v>结案</v>
          </cell>
          <cell r="G768">
            <v>300</v>
          </cell>
          <cell r="H768">
            <v>163</v>
          </cell>
        </row>
        <row r="769">
          <cell r="A769" t="str">
            <v>ZVS-19050154</v>
          </cell>
          <cell r="B769" t="str">
            <v>050-J100000141-0565</v>
          </cell>
          <cell r="C769" t="str">
            <v>素材端子3</v>
          </cell>
          <cell r="D769" t="str">
            <v>NO PLATING,C5210R-H,P=5,1*1,RoHS</v>
          </cell>
          <cell r="E769" t="str">
            <v>VCYS</v>
          </cell>
          <cell r="F769" t="str">
            <v>结案</v>
          </cell>
          <cell r="G769">
            <v>300</v>
          </cell>
          <cell r="H769">
            <v>286</v>
          </cell>
        </row>
        <row r="770">
          <cell r="A770" t="str">
            <v>ZVS-19050155</v>
          </cell>
          <cell r="B770" t="str">
            <v>050-J100000631-0566</v>
          </cell>
          <cell r="C770" t="str">
            <v>素材端子4</v>
          </cell>
          <cell r="D770" t="str">
            <v>NO PLATING,SUS301-3/4H,P=7.5,1*1,RoHS</v>
          </cell>
          <cell r="E770" t="str">
            <v>VCYS</v>
          </cell>
          <cell r="F770" t="str">
            <v>入库</v>
          </cell>
          <cell r="G770">
            <v>300</v>
          </cell>
          <cell r="H770">
            <v>217.5</v>
          </cell>
        </row>
        <row r="771">
          <cell r="A771" t="str">
            <v>ZVS-19050156</v>
          </cell>
          <cell r="B771" t="str">
            <v>050-J100000141-0568</v>
          </cell>
          <cell r="C771" t="str">
            <v>素材端子6</v>
          </cell>
          <cell r="D771" t="str">
            <v>NO PLATING,C5210R-H,P=7,1*1,RoHS</v>
          </cell>
          <cell r="E771" t="str">
            <v>VCYS</v>
          </cell>
          <cell r="F771" t="str">
            <v>结案</v>
          </cell>
          <cell r="G771">
            <v>300</v>
          </cell>
          <cell r="H771">
            <v>298.5</v>
          </cell>
        </row>
        <row r="772">
          <cell r="A772" t="str">
            <v>ZVS-19050157</v>
          </cell>
          <cell r="B772" t="str">
            <v>050-J100000621-0571</v>
          </cell>
          <cell r="C772" t="str">
            <v>素材端子7</v>
          </cell>
          <cell r="D772" t="str">
            <v>NO PLATING,C5210R-H,P=15,1*1,RoHS</v>
          </cell>
          <cell r="E772" t="str">
            <v>VCYS</v>
          </cell>
          <cell r="F772" t="str">
            <v>入库</v>
          </cell>
          <cell r="G772">
            <v>300</v>
          </cell>
          <cell r="H772">
            <v>52</v>
          </cell>
        </row>
        <row r="773">
          <cell r="A773" t="str">
            <v>ZVS-19050158</v>
          </cell>
          <cell r="B773" t="str">
            <v>050-J180000633-531</v>
          </cell>
          <cell r="C773" t="str">
            <v>素材端子4</v>
          </cell>
          <cell r="D773" t="str">
            <v>NO PLATING,SUS301-3/4H,P=5.50,1*2,RoHS</v>
          </cell>
          <cell r="E773" t="str">
            <v>VCYS</v>
          </cell>
          <cell r="F773" t="str">
            <v>结案</v>
          </cell>
          <cell r="G773">
            <v>600</v>
          </cell>
          <cell r="H773">
            <v>600</v>
          </cell>
        </row>
        <row r="774">
          <cell r="A774" t="str">
            <v>ZVS-19050159</v>
          </cell>
          <cell r="B774" t="str">
            <v>050-J180000634-531</v>
          </cell>
          <cell r="C774" t="str">
            <v>素材端子5</v>
          </cell>
          <cell r="D774" t="str">
            <v>NO PLATING,SUS301-3/4H,P=5.50,1*2,RoHS</v>
          </cell>
          <cell r="E774" t="str">
            <v>VCYS</v>
          </cell>
          <cell r="F774" t="str">
            <v>结案</v>
          </cell>
          <cell r="G774">
            <v>600</v>
          </cell>
          <cell r="H774">
            <v>600</v>
          </cell>
        </row>
        <row r="775">
          <cell r="A775" t="str">
            <v>ZVS-19050160</v>
          </cell>
          <cell r="B775" t="str">
            <v>050-S190000641-0550</v>
          </cell>
          <cell r="C775" t="str">
            <v>素材端子</v>
          </cell>
          <cell r="D775" t="str">
            <v>NO PLATING CONTACT</v>
          </cell>
          <cell r="E775" t="str">
            <v>VCYS</v>
          </cell>
          <cell r="F775" t="str">
            <v>入库</v>
          </cell>
          <cell r="G775">
            <v>4000</v>
          </cell>
          <cell r="H775">
            <v>4000</v>
          </cell>
        </row>
        <row r="776">
          <cell r="A776" t="str">
            <v>ZVS-19050161</v>
          </cell>
          <cell r="B776" t="str">
            <v>025-J180000622-0381</v>
          </cell>
          <cell r="C776" t="str">
            <v>素材SHELL</v>
          </cell>
          <cell r="D776" t="str">
            <v>NO PLATING,SUS301-1/2H,P=15,1*1,RoHS</v>
          </cell>
          <cell r="E776" t="str">
            <v>VCYS</v>
          </cell>
          <cell r="F776" t="str">
            <v>结案</v>
          </cell>
          <cell r="G776">
            <v>300000</v>
          </cell>
          <cell r="H776">
            <v>144800</v>
          </cell>
        </row>
        <row r="777">
          <cell r="A777" t="str">
            <v>ZVS-19050162</v>
          </cell>
          <cell r="B777" t="str">
            <v>025-C130000641-0391</v>
          </cell>
          <cell r="C777" t="str">
            <v>素材铁壳</v>
          </cell>
          <cell r="D777" t="str">
            <v>NO PLATING,SUS301-H,P=24.0mm,1*1，RoHS</v>
          </cell>
          <cell r="E777" t="str">
            <v>VCYS</v>
          </cell>
          <cell r="F777" t="str">
            <v>入库</v>
          </cell>
          <cell r="G777">
            <v>700000</v>
          </cell>
          <cell r="H777">
            <v>518300</v>
          </cell>
        </row>
        <row r="778">
          <cell r="A778" t="str">
            <v>ZVS-19050163</v>
          </cell>
          <cell r="B778" t="str">
            <v>050-U009500211-515</v>
          </cell>
          <cell r="C778" t="str">
            <v>素材端子</v>
          </cell>
          <cell r="D778" t="str">
            <v>NO PLATING,C2680R-H,P=9.00,1*2,RoHS</v>
          </cell>
          <cell r="E778" t="str">
            <v>VCYS</v>
          </cell>
          <cell r="F778" t="str">
            <v>结案</v>
          </cell>
          <cell r="G778">
            <v>800</v>
          </cell>
          <cell r="H778">
            <v>800</v>
          </cell>
        </row>
        <row r="779">
          <cell r="A779" t="str">
            <v>ZVS-19050164</v>
          </cell>
          <cell r="B779" t="str">
            <v>050-C039900131-506</v>
          </cell>
          <cell r="C779" t="str">
            <v>素材端子</v>
          </cell>
          <cell r="D779" t="str">
            <v>NO PLATING,C5240HQ-SH,P=10.50mm,1*1,RoHS</v>
          </cell>
          <cell r="E779" t="str">
            <v>VCYS</v>
          </cell>
          <cell r="F779" t="str">
            <v>结案</v>
          </cell>
          <cell r="G779">
            <v>3000</v>
          </cell>
          <cell r="H779">
            <v>2449.6999999999998</v>
          </cell>
        </row>
        <row r="780">
          <cell r="A780" t="str">
            <v>ZVS-19050165</v>
          </cell>
          <cell r="B780" t="str">
            <v>025-C130000631-362</v>
          </cell>
          <cell r="C780" t="str">
            <v>拉杆</v>
          </cell>
          <cell r="D780" t="str">
            <v>NO PLATING,SUS301-3/4H,P=5.0mm,1*1,RoHS</v>
          </cell>
          <cell r="E780" t="str">
            <v>VCYS</v>
          </cell>
          <cell r="F780" t="str">
            <v>结案</v>
          </cell>
          <cell r="G780">
            <v>1000000</v>
          </cell>
          <cell r="H780">
            <v>971400</v>
          </cell>
        </row>
        <row r="781">
          <cell r="A781" t="str">
            <v>ZVS-19050166</v>
          </cell>
          <cell r="B781" t="str">
            <v>050-1009-479</v>
          </cell>
          <cell r="C781" t="str">
            <v>CONTACT AFTER STAMPING</v>
          </cell>
          <cell r="D781" t="str">
            <v>CONTACT 4 AND 5 FOR DIA 3.5MM AUDIO JACK SUBSIDE TYPE</v>
          </cell>
          <cell r="E781" t="str">
            <v>VCYS</v>
          </cell>
          <cell r="F781" t="str">
            <v>结案</v>
          </cell>
          <cell r="G781">
            <v>100</v>
          </cell>
          <cell r="H781">
            <v>92</v>
          </cell>
        </row>
        <row r="782">
          <cell r="A782" t="str">
            <v>ZVS-19050167</v>
          </cell>
          <cell r="B782" t="str">
            <v>050-2009-479</v>
          </cell>
          <cell r="C782" t="str">
            <v>CONTACT AFTER STAMPING</v>
          </cell>
          <cell r="D782" t="str">
            <v>CONTACT 4 AND 5 FOR DIA 3.5MM AUDIO JACK SUBSIDE TYPE</v>
          </cell>
          <cell r="E782" t="str">
            <v>VCYS</v>
          </cell>
          <cell r="F782" t="str">
            <v>结案</v>
          </cell>
          <cell r="G782">
            <v>100</v>
          </cell>
          <cell r="H782">
            <v>97</v>
          </cell>
        </row>
        <row r="783">
          <cell r="A783" t="str">
            <v>ZVS-19050168</v>
          </cell>
          <cell r="B783" t="str">
            <v>050-J200000635-531</v>
          </cell>
          <cell r="C783" t="str">
            <v>素材端子4</v>
          </cell>
          <cell r="D783" t="str">
            <v>NO PLATING,SUS301-3/4H,P=5.50,1*2,RoHS</v>
          </cell>
          <cell r="E783" t="str">
            <v>VCYS</v>
          </cell>
          <cell r="F783" t="str">
            <v>结案</v>
          </cell>
          <cell r="G783">
            <v>600</v>
          </cell>
          <cell r="H783">
            <v>592</v>
          </cell>
        </row>
        <row r="784">
          <cell r="A784" t="str">
            <v>ZVS-19050169</v>
          </cell>
          <cell r="B784" t="str">
            <v>050-J200000636-531</v>
          </cell>
          <cell r="C784" t="str">
            <v>素材端子5</v>
          </cell>
          <cell r="D784" t="str">
            <v>NO PLATING,SUS301-3/4H,P=5.50,1*2,RoHS</v>
          </cell>
          <cell r="E784" t="str">
            <v>VCYS</v>
          </cell>
          <cell r="F784" t="str">
            <v>结案</v>
          </cell>
          <cell r="G784">
            <v>600</v>
          </cell>
          <cell r="H784">
            <v>592</v>
          </cell>
        </row>
        <row r="785">
          <cell r="A785" t="str">
            <v>ZVS-19050170</v>
          </cell>
          <cell r="B785" t="str">
            <v>050-0009-293</v>
          </cell>
          <cell r="C785" t="str">
            <v>CONTACT AFTER STAMPING</v>
          </cell>
          <cell r="D785" t="str">
            <v>4PIN BATTERY 3.1MM PITCH 5.0H VERTICAL TYPE GOLD 15u" CONN.</v>
          </cell>
          <cell r="E785" t="str">
            <v>VCYS</v>
          </cell>
          <cell r="F785" t="str">
            <v>结案</v>
          </cell>
          <cell r="G785">
            <v>800</v>
          </cell>
          <cell r="H785">
            <v>0</v>
          </cell>
        </row>
        <row r="786">
          <cell r="A786" t="str">
            <v>ZVS-19050171</v>
          </cell>
          <cell r="B786" t="str">
            <v>050-C171100121-509</v>
          </cell>
          <cell r="C786" t="str">
            <v>素材端子</v>
          </cell>
          <cell r="D786" t="str">
            <v>NO PLATING,C5210R-SH,P=12.50,1*1,RoHS</v>
          </cell>
          <cell r="E786" t="str">
            <v>VCYS</v>
          </cell>
          <cell r="F786" t="str">
            <v>结案</v>
          </cell>
          <cell r="G786">
            <v>500</v>
          </cell>
          <cell r="H786">
            <v>493.5</v>
          </cell>
        </row>
        <row r="787">
          <cell r="A787" t="str">
            <v>ZVS-19050172</v>
          </cell>
          <cell r="B787" t="str">
            <v>050-4009-217</v>
          </cell>
          <cell r="C787" t="str">
            <v>CONTACT AFTER STAMPING</v>
          </cell>
          <cell r="D787" t="str">
            <v>5 PIN MICRO USB TOP MOUNT</v>
          </cell>
          <cell r="E787" t="str">
            <v>VCYS</v>
          </cell>
          <cell r="F787" t="str">
            <v>结案</v>
          </cell>
          <cell r="G787">
            <v>400</v>
          </cell>
          <cell r="H787">
            <v>386</v>
          </cell>
        </row>
        <row r="788">
          <cell r="A788" t="str">
            <v>ZVS-19050173</v>
          </cell>
          <cell r="B788" t="str">
            <v>050-J200000145-530</v>
          </cell>
          <cell r="C788" t="str">
            <v>素材端子3</v>
          </cell>
          <cell r="D788" t="str">
            <v>NO PLATING,C5210R-H,P=4,1*1,RoHS</v>
          </cell>
          <cell r="E788" t="str">
            <v>VCYS</v>
          </cell>
          <cell r="F788" t="str">
            <v>结案</v>
          </cell>
          <cell r="G788">
            <v>600</v>
          </cell>
          <cell r="H788">
            <v>580</v>
          </cell>
        </row>
        <row r="789">
          <cell r="A789" t="str">
            <v>ZVS-19050174</v>
          </cell>
          <cell r="B789" t="str">
            <v>050-C130000441-513</v>
          </cell>
          <cell r="C789" t="str">
            <v>素材侦测PIN</v>
          </cell>
          <cell r="D789" t="str">
            <v>NO PLATING,C7035-TM06,P=3.20,1*1,RoHS</v>
          </cell>
          <cell r="E789" t="str">
            <v>VCYS</v>
          </cell>
          <cell r="F789" t="str">
            <v>结案</v>
          </cell>
          <cell r="G789">
            <v>200</v>
          </cell>
          <cell r="H789">
            <v>179</v>
          </cell>
        </row>
        <row r="790">
          <cell r="A790" t="str">
            <v>ZVS-19050175</v>
          </cell>
          <cell r="B790" t="str">
            <v>025-C130000641-354</v>
          </cell>
          <cell r="C790" t="str">
            <v>素材铁壳</v>
          </cell>
          <cell r="D790" t="str">
            <v>NO PLATING,SUS301-H,P=23.00,1*1,RoHS</v>
          </cell>
          <cell r="E790" t="str">
            <v>VCYS</v>
          </cell>
          <cell r="F790" t="str">
            <v>结案</v>
          </cell>
          <cell r="G790">
            <v>200000</v>
          </cell>
          <cell r="H790">
            <v>189700</v>
          </cell>
        </row>
        <row r="791">
          <cell r="A791" t="str">
            <v>ZVS-19050176</v>
          </cell>
          <cell r="B791" t="str">
            <v>025-C130000681-357</v>
          </cell>
          <cell r="C791" t="str">
            <v>拉杆(散Pin）</v>
          </cell>
          <cell r="D791" t="str">
            <v>NO PLATING,SUS304-H,1*1,RoHS</v>
          </cell>
          <cell r="E791" t="str">
            <v>VCYS</v>
          </cell>
          <cell r="F791" t="str">
            <v>入库</v>
          </cell>
          <cell r="G791">
            <v>300000</v>
          </cell>
          <cell r="H791">
            <v>300000</v>
          </cell>
        </row>
        <row r="792">
          <cell r="A792" t="str">
            <v>ZVS-19050177</v>
          </cell>
          <cell r="B792" t="str">
            <v>025-C130000642-367</v>
          </cell>
          <cell r="C792" t="str">
            <v>素材铁壳</v>
          </cell>
          <cell r="D792" t="str">
            <v>NO PLATING,SUS301-H,P=17.5mm,1*1，RoHS</v>
          </cell>
          <cell r="E792" t="str">
            <v>VCYS</v>
          </cell>
          <cell r="F792" t="str">
            <v>结案</v>
          </cell>
          <cell r="G792">
            <v>300000</v>
          </cell>
          <cell r="H792">
            <v>294700</v>
          </cell>
        </row>
        <row r="793">
          <cell r="A793" t="str">
            <v>ZVS-19050178</v>
          </cell>
          <cell r="B793" t="str">
            <v>025-C130000641-363</v>
          </cell>
          <cell r="C793" t="str">
            <v>转轴</v>
          </cell>
          <cell r="D793" t="str">
            <v>NO PLATING,SUS301-H,P=5.0mm,1*1，RoHS</v>
          </cell>
          <cell r="E793" t="str">
            <v>VCYS</v>
          </cell>
          <cell r="F793" t="str">
            <v>结案</v>
          </cell>
          <cell r="G793">
            <v>1000000</v>
          </cell>
          <cell r="H793">
            <v>1000000</v>
          </cell>
        </row>
        <row r="794">
          <cell r="A794" t="str">
            <v>ZVS-19050179</v>
          </cell>
          <cell r="B794" t="str">
            <v>025-U139500621-0389</v>
          </cell>
          <cell r="C794" t="str">
            <v>素材铁壳</v>
          </cell>
          <cell r="D794" t="str">
            <v>NO PLATING,SUS301-1/2H,P=8.0,1*1,SHELL,RoHS</v>
          </cell>
          <cell r="E794" t="str">
            <v>VCYS</v>
          </cell>
          <cell r="F794" t="str">
            <v>发料</v>
          </cell>
          <cell r="G794">
            <v>100000</v>
          </cell>
          <cell r="H794">
            <v>0</v>
          </cell>
        </row>
        <row r="795">
          <cell r="A795" t="str">
            <v>ZVS-19050180</v>
          </cell>
          <cell r="B795" t="str">
            <v>050-J100000141-0568</v>
          </cell>
          <cell r="C795" t="str">
            <v>素材端子6</v>
          </cell>
          <cell r="D795" t="str">
            <v>NO PLATING,C5210R-H,P=7,1*1,RoHS</v>
          </cell>
          <cell r="E795" t="str">
            <v>VCYS</v>
          </cell>
          <cell r="F795" t="str">
            <v>结案</v>
          </cell>
          <cell r="G795">
            <v>300</v>
          </cell>
          <cell r="H795">
            <v>8.5</v>
          </cell>
        </row>
        <row r="796">
          <cell r="A796" t="str">
            <v>ZVS-19050181</v>
          </cell>
          <cell r="B796" t="str">
            <v>050-C130000141-508</v>
          </cell>
          <cell r="C796" t="str">
            <v>素材端子</v>
          </cell>
          <cell r="D796" t="str">
            <v>NO PLATING,C5210R-H,P=4.0mm,1*1，RoHS</v>
          </cell>
          <cell r="E796" t="str">
            <v>VCYS</v>
          </cell>
          <cell r="F796" t="str">
            <v>结案</v>
          </cell>
          <cell r="G796">
            <v>210</v>
          </cell>
          <cell r="H796">
            <v>195</v>
          </cell>
        </row>
        <row r="797">
          <cell r="A797" t="str">
            <v>ZVS-19050182</v>
          </cell>
          <cell r="B797" t="str">
            <v>050-C031100131-507</v>
          </cell>
          <cell r="C797" t="str">
            <v>素材端子</v>
          </cell>
          <cell r="D797" t="str">
            <v>NO PLATING,C5240HQ-SH,P=10.0mm,1*1,RoHS</v>
          </cell>
          <cell r="E797" t="str">
            <v>VCYS</v>
          </cell>
          <cell r="F797" t="str">
            <v>结案</v>
          </cell>
          <cell r="G797">
            <v>185</v>
          </cell>
          <cell r="H797">
            <v>175.2</v>
          </cell>
        </row>
        <row r="798">
          <cell r="A798" t="str">
            <v>ZVS-19050183</v>
          </cell>
          <cell r="B798" t="str">
            <v>050-1009-479</v>
          </cell>
          <cell r="C798" t="str">
            <v>CONTACT AFTER STAMPING</v>
          </cell>
          <cell r="D798" t="str">
            <v>CONTACT 4 AND 5 FOR DIA 3.5MM AUDIO JACK SUBSIDE TYPE</v>
          </cell>
          <cell r="E798" t="str">
            <v>VCYS</v>
          </cell>
          <cell r="F798" t="str">
            <v>结案</v>
          </cell>
          <cell r="G798">
            <v>80</v>
          </cell>
          <cell r="H798">
            <v>65</v>
          </cell>
        </row>
        <row r="799">
          <cell r="A799" t="str">
            <v>ZVS-19050184</v>
          </cell>
          <cell r="B799" t="str">
            <v>050-2009-479</v>
          </cell>
          <cell r="C799" t="str">
            <v>CONTACT AFTER STAMPING</v>
          </cell>
          <cell r="D799" t="str">
            <v>CONTACT 4 AND 5 FOR DIA 3.5MM AUDIO JACK SUBSIDE TYPE</v>
          </cell>
          <cell r="E799" t="str">
            <v>VCYS</v>
          </cell>
          <cell r="F799" t="str">
            <v>结案</v>
          </cell>
          <cell r="G799">
            <v>80</v>
          </cell>
          <cell r="H799">
            <v>50</v>
          </cell>
        </row>
        <row r="800">
          <cell r="A800" t="str">
            <v>ZVS-19050185</v>
          </cell>
          <cell r="B800" t="str">
            <v>050-J340000141-0554</v>
          </cell>
          <cell r="C800" t="str">
            <v>素材端子5</v>
          </cell>
          <cell r="D800" t="str">
            <v>NO PLATING,C5210R-H,P=6,1*1,RoHS</v>
          </cell>
          <cell r="E800" t="str">
            <v>VCYS</v>
          </cell>
          <cell r="F800" t="str">
            <v>结案</v>
          </cell>
          <cell r="G800">
            <v>75</v>
          </cell>
          <cell r="H800">
            <v>33.5</v>
          </cell>
        </row>
        <row r="801">
          <cell r="A801" t="str">
            <v>ZVS-19050186</v>
          </cell>
          <cell r="B801" t="str">
            <v>025-U139500621-373</v>
          </cell>
          <cell r="C801" t="str">
            <v>素材主铁壳</v>
          </cell>
          <cell r="D801" t="str">
            <v>NO PLATING,SUS301-1/2H,P=8.0,1*1,SHELL,RoHS</v>
          </cell>
          <cell r="E801" t="str">
            <v>VCYS</v>
          </cell>
          <cell r="F801" t="str">
            <v>入库</v>
          </cell>
          <cell r="G801">
            <v>500000</v>
          </cell>
          <cell r="H801">
            <v>123400</v>
          </cell>
        </row>
        <row r="802">
          <cell r="A802" t="str">
            <v>ZVS-19050187</v>
          </cell>
          <cell r="B802" t="str">
            <v>025-U139500622-373</v>
          </cell>
          <cell r="C802" t="str">
            <v>素材外铁壳</v>
          </cell>
          <cell r="D802" t="str">
            <v>NO PLATING,SUS301-1/2H,P=8.0,1*1,SHELL,RoHS</v>
          </cell>
          <cell r="E802" t="str">
            <v>VCYS</v>
          </cell>
          <cell r="F802" t="str">
            <v>入库</v>
          </cell>
          <cell r="G802">
            <v>500000</v>
          </cell>
          <cell r="H802">
            <v>179800</v>
          </cell>
        </row>
        <row r="803">
          <cell r="A803" t="str">
            <v>ZVS-19050188</v>
          </cell>
          <cell r="B803" t="str">
            <v>050-C031100131-507</v>
          </cell>
          <cell r="C803" t="str">
            <v>素材端子</v>
          </cell>
          <cell r="D803" t="str">
            <v>NO PLATING,C5240HQ-SH,P=10.0mm,1*1,RoHS</v>
          </cell>
          <cell r="E803" t="str">
            <v>VCYS</v>
          </cell>
          <cell r="F803" t="str">
            <v>结案</v>
          </cell>
          <cell r="G803">
            <v>1000</v>
          </cell>
          <cell r="H803">
            <v>979.5</v>
          </cell>
        </row>
        <row r="804">
          <cell r="A804" t="str">
            <v>ZVS-19050189</v>
          </cell>
          <cell r="B804" t="str">
            <v>050-S080000641-0549</v>
          </cell>
          <cell r="C804" t="str">
            <v>素材端子</v>
          </cell>
          <cell r="D804" t="str">
            <v>NO PLATING CONTACT</v>
          </cell>
          <cell r="E804" t="str">
            <v>VCYS</v>
          </cell>
          <cell r="F804" t="str">
            <v>结案</v>
          </cell>
          <cell r="G804">
            <v>65</v>
          </cell>
          <cell r="H804">
            <v>0</v>
          </cell>
        </row>
        <row r="805">
          <cell r="A805" t="str">
            <v>ZVS-19050190</v>
          </cell>
          <cell r="B805" t="str">
            <v>025-U179500621-342</v>
          </cell>
          <cell r="C805" t="str">
            <v>素材铁壳</v>
          </cell>
          <cell r="D805" t="str">
            <v>NO PLATING,SUS301-1/2H,P=10.0,1*2,SHELL,RoHS</v>
          </cell>
          <cell r="E805" t="str">
            <v>VCYS</v>
          </cell>
          <cell r="F805" t="str">
            <v>结案</v>
          </cell>
          <cell r="G805">
            <v>8000</v>
          </cell>
          <cell r="H805">
            <v>0</v>
          </cell>
        </row>
        <row r="806">
          <cell r="A806" t="str">
            <v>ZVS-19050191</v>
          </cell>
          <cell r="B806" t="str">
            <v>050-0009-481</v>
          </cell>
          <cell r="C806" t="str">
            <v>UNPLATED CONTACT</v>
          </cell>
          <cell r="D806" t="str">
            <v>CONTACT ;1.3H PUSH_PULL SIMBLOCK WITH COVER AND STOP</v>
          </cell>
          <cell r="E806" t="str">
            <v>VCYS</v>
          </cell>
          <cell r="F806" t="str">
            <v>结案</v>
          </cell>
          <cell r="G806">
            <v>130</v>
          </cell>
          <cell r="H806">
            <v>86</v>
          </cell>
        </row>
        <row r="807">
          <cell r="A807" t="str">
            <v>ZVS-19050192</v>
          </cell>
          <cell r="B807" t="str">
            <v>050-U190000812-518</v>
          </cell>
          <cell r="C807" t="str">
            <v>素材端子</v>
          </cell>
          <cell r="D807" t="str">
            <v>NO PLATING,C18400-H,P=10.00,1*1,RoHS</v>
          </cell>
          <cell r="E807" t="str">
            <v>VCYS</v>
          </cell>
          <cell r="F807" t="str">
            <v>结案</v>
          </cell>
          <cell r="G807">
            <v>100</v>
          </cell>
          <cell r="H807">
            <v>0</v>
          </cell>
        </row>
        <row r="808">
          <cell r="A808" t="str">
            <v>ZVS-19050193</v>
          </cell>
          <cell r="B808" t="str">
            <v>050-U190000811-518</v>
          </cell>
          <cell r="C808" t="str">
            <v>素材端子</v>
          </cell>
          <cell r="D808" t="str">
            <v>NO PLATING,C18400-H,P=10.00,1*1,RoHS</v>
          </cell>
          <cell r="E808" t="str">
            <v>VCYS</v>
          </cell>
          <cell r="F808" t="str">
            <v>结案</v>
          </cell>
          <cell r="G808">
            <v>100</v>
          </cell>
          <cell r="H808">
            <v>0</v>
          </cell>
        </row>
        <row r="809">
          <cell r="A809" t="str">
            <v>ZVS-19050194</v>
          </cell>
          <cell r="B809" t="str">
            <v>050-J340000141-0557</v>
          </cell>
          <cell r="C809" t="str">
            <v>素材端子3</v>
          </cell>
          <cell r="D809" t="str">
            <v>NO PLATING,C5210R-H,P=4,1*1,RoHS</v>
          </cell>
          <cell r="E809" t="str">
            <v>VCYS</v>
          </cell>
          <cell r="F809" t="str">
            <v>结案</v>
          </cell>
          <cell r="G809">
            <v>100</v>
          </cell>
          <cell r="H809">
            <v>100</v>
          </cell>
        </row>
        <row r="810">
          <cell r="A810" t="str">
            <v>ZVS-19050195</v>
          </cell>
          <cell r="B810" t="str">
            <v>050-J200000142-0546</v>
          </cell>
          <cell r="C810" t="str">
            <v>素材端子1</v>
          </cell>
          <cell r="D810" t="str">
            <v>NO PLATING,C5210R-H,P=8,1*1,RoHS</v>
          </cell>
          <cell r="E810" t="str">
            <v>VCYS</v>
          </cell>
          <cell r="F810" t="str">
            <v>结案</v>
          </cell>
          <cell r="G810">
            <v>300</v>
          </cell>
          <cell r="H810">
            <v>296</v>
          </cell>
        </row>
        <row r="811">
          <cell r="A811" t="str">
            <v>ZVS-19050196</v>
          </cell>
          <cell r="B811" t="str">
            <v>050-J200000144-530</v>
          </cell>
          <cell r="C811" t="str">
            <v>素材端子2</v>
          </cell>
          <cell r="D811" t="str">
            <v>NO PLATING,C5210R-H,P=4,1*1,RoHS</v>
          </cell>
          <cell r="E811" t="str">
            <v>VCYS</v>
          </cell>
          <cell r="F811" t="str">
            <v>结案</v>
          </cell>
          <cell r="G811">
            <v>600</v>
          </cell>
          <cell r="H811">
            <v>600</v>
          </cell>
        </row>
        <row r="812">
          <cell r="A812" t="str">
            <v>ZVS-19050197</v>
          </cell>
          <cell r="B812" t="str">
            <v>050-C031100131-507</v>
          </cell>
          <cell r="C812" t="str">
            <v>素材端子</v>
          </cell>
          <cell r="D812" t="str">
            <v>NO PLATING,C5240HQ-SH,P=10.0mm,1*1,RoHS</v>
          </cell>
          <cell r="E812" t="str">
            <v>VCYS</v>
          </cell>
          <cell r="F812" t="str">
            <v>结案</v>
          </cell>
          <cell r="G812">
            <v>900</v>
          </cell>
          <cell r="H812">
            <v>734.3</v>
          </cell>
        </row>
        <row r="813">
          <cell r="A813" t="str">
            <v>ZVS-19050198</v>
          </cell>
          <cell r="B813" t="str">
            <v>050-J220000121-532</v>
          </cell>
          <cell r="C813" t="str">
            <v>素材端子6</v>
          </cell>
          <cell r="D813" t="str">
            <v>NO PLATING,SUS301-1/2H,P=9,1*1,RoHS</v>
          </cell>
          <cell r="E813" t="str">
            <v>VCYS</v>
          </cell>
          <cell r="F813" t="str">
            <v>入库</v>
          </cell>
          <cell r="G813">
            <v>800</v>
          </cell>
          <cell r="H813">
            <v>797.5</v>
          </cell>
        </row>
        <row r="814">
          <cell r="A814" t="str">
            <v>ZVS-19050199</v>
          </cell>
          <cell r="B814" t="str">
            <v>025-S230096911-161</v>
          </cell>
          <cell r="C814" t="str">
            <v>镀镍铁壳</v>
          </cell>
          <cell r="D814" t="str">
            <v>NI 200u" MIN PLANTING OVERALL</v>
          </cell>
          <cell r="E814" t="str">
            <v>VCYS</v>
          </cell>
          <cell r="F814" t="str">
            <v>结案</v>
          </cell>
          <cell r="G814">
            <v>100000</v>
          </cell>
          <cell r="H814">
            <v>0</v>
          </cell>
        </row>
        <row r="815">
          <cell r="A815" t="str">
            <v>ZVS-19050200</v>
          </cell>
          <cell r="B815" t="str">
            <v>KSN-A23000096R-0100</v>
          </cell>
          <cell r="C815" t="str">
            <v>金属屏蔽罩</v>
          </cell>
          <cell r="D815" t="str">
            <v>Cover Can plantng NI,L8.50*W8.50*H2.35</v>
          </cell>
          <cell r="E815" t="str">
            <v>VCYS</v>
          </cell>
          <cell r="F815" t="str">
            <v>入库</v>
          </cell>
          <cell r="G815">
            <v>100000</v>
          </cell>
          <cell r="H815">
            <v>28680</v>
          </cell>
        </row>
        <row r="816">
          <cell r="A816" t="str">
            <v>ZVS-19050201</v>
          </cell>
          <cell r="B816" t="str">
            <v>025-U179500621-342</v>
          </cell>
          <cell r="C816" t="str">
            <v>素材铁壳</v>
          </cell>
          <cell r="D816" t="str">
            <v>NO PLATING,SUS301-1/2H,P=10.0,1*2,SHELL,RoHS</v>
          </cell>
          <cell r="E816" t="str">
            <v>VCYS</v>
          </cell>
          <cell r="F816" t="str">
            <v>入库</v>
          </cell>
          <cell r="G816">
            <v>500000</v>
          </cell>
          <cell r="H816">
            <v>80000</v>
          </cell>
        </row>
        <row r="817">
          <cell r="A817" t="str">
            <v>ZVS-19050202</v>
          </cell>
          <cell r="B817" t="str">
            <v>050-J200000142-0546</v>
          </cell>
          <cell r="C817" t="str">
            <v>素材端子1</v>
          </cell>
          <cell r="D817" t="str">
            <v>NO PLATING,C5210R-H,P=8,1*1,RoHS</v>
          </cell>
          <cell r="E817" t="str">
            <v>VCYS</v>
          </cell>
          <cell r="F817" t="str">
            <v>结案</v>
          </cell>
          <cell r="G817">
            <v>600</v>
          </cell>
          <cell r="H817">
            <v>592</v>
          </cell>
        </row>
        <row r="818">
          <cell r="A818" t="str">
            <v>ZVS-19050203</v>
          </cell>
          <cell r="B818" t="str">
            <v>050-J220000141-530</v>
          </cell>
          <cell r="C818" t="str">
            <v>素材端子2</v>
          </cell>
          <cell r="D818" t="str">
            <v>NO PLATING,C5210R-H,P=4,1*1,RoHS</v>
          </cell>
          <cell r="E818" t="str">
            <v>VCYS</v>
          </cell>
          <cell r="F818" t="str">
            <v>入库</v>
          </cell>
          <cell r="G818">
            <v>1200</v>
          </cell>
          <cell r="H818">
            <v>556</v>
          </cell>
        </row>
        <row r="819">
          <cell r="A819" t="str">
            <v>ZVS-19050204</v>
          </cell>
          <cell r="B819" t="str">
            <v>050-4009-195</v>
          </cell>
          <cell r="C819" t="str">
            <v>UNPLATED CONTACT</v>
          </cell>
          <cell r="D819" t="str">
            <v>FOR 4PIN BATTERY 5.4H 3.1MM PITCH VERTICAL TYPE CONN.</v>
          </cell>
          <cell r="E819" t="str">
            <v>VCYS</v>
          </cell>
          <cell r="F819" t="str">
            <v>入库</v>
          </cell>
          <cell r="G819">
            <v>1000</v>
          </cell>
          <cell r="H819">
            <v>470</v>
          </cell>
        </row>
        <row r="820">
          <cell r="A820" t="str">
            <v>ZVS-19050205</v>
          </cell>
          <cell r="B820" t="str">
            <v>025-C130000641-369</v>
          </cell>
          <cell r="C820" t="str">
            <v>转轴</v>
          </cell>
          <cell r="D820" t="str">
            <v>NO PLATING,SUS301-3/4H,1*1,RoHS</v>
          </cell>
          <cell r="E820" t="str">
            <v>VCYS</v>
          </cell>
          <cell r="F820" t="str">
            <v>入库</v>
          </cell>
          <cell r="G820">
            <v>200000</v>
          </cell>
          <cell r="H820">
            <v>34000</v>
          </cell>
        </row>
        <row r="821">
          <cell r="A821" t="str">
            <v>ZVS-19050206</v>
          </cell>
          <cell r="B821" t="str">
            <v>025-C130000631-372</v>
          </cell>
          <cell r="C821" t="str">
            <v>转轴(散Pin）</v>
          </cell>
          <cell r="D821" t="str">
            <v>NO PLATING,SUS301-3/4H,1*1,RoHS</v>
          </cell>
          <cell r="E821" t="str">
            <v>VCYS</v>
          </cell>
          <cell r="F821" t="str">
            <v>结案</v>
          </cell>
          <cell r="G821">
            <v>100000</v>
          </cell>
          <cell r="H821">
            <v>100000</v>
          </cell>
        </row>
        <row r="822">
          <cell r="A822" t="str">
            <v>ZVS-19050207</v>
          </cell>
          <cell r="B822" t="str">
            <v>025-C130000681-357</v>
          </cell>
          <cell r="C822" t="str">
            <v>拉杆(散Pin）</v>
          </cell>
          <cell r="D822" t="str">
            <v>NO PLATING,SUS304-H,1*1,RoHS</v>
          </cell>
          <cell r="E822" t="str">
            <v>VCYS</v>
          </cell>
          <cell r="F822" t="str">
            <v>入库</v>
          </cell>
          <cell r="G822">
            <v>300000</v>
          </cell>
          <cell r="H822">
            <v>300000</v>
          </cell>
        </row>
        <row r="823">
          <cell r="A823" t="str">
            <v>ZVS-19050208</v>
          </cell>
          <cell r="B823" t="str">
            <v>025-C130000641-354</v>
          </cell>
          <cell r="C823" t="str">
            <v>素材铁壳</v>
          </cell>
          <cell r="D823" t="str">
            <v>NO PLATING,SUS301-H,P=23.00,1*1,RoHS</v>
          </cell>
          <cell r="E823" t="str">
            <v>VCYS</v>
          </cell>
          <cell r="F823" t="str">
            <v>结案</v>
          </cell>
          <cell r="G823">
            <v>120000</v>
          </cell>
          <cell r="H823">
            <v>120000</v>
          </cell>
        </row>
        <row r="824">
          <cell r="A824" t="str">
            <v>ZVS-19050209</v>
          </cell>
          <cell r="B824" t="str">
            <v>050-S230000642-535</v>
          </cell>
          <cell r="C824" t="str">
            <v>素材端子</v>
          </cell>
          <cell r="D824" t="str">
            <v>NO PLATING CONTACT</v>
          </cell>
          <cell r="E824" t="str">
            <v>VCYS</v>
          </cell>
          <cell r="F824" t="str">
            <v>结案</v>
          </cell>
          <cell r="G824">
            <v>1000</v>
          </cell>
          <cell r="H824">
            <v>1000</v>
          </cell>
        </row>
        <row r="825">
          <cell r="A825" t="str">
            <v>ZVS-19050210</v>
          </cell>
          <cell r="B825" t="str">
            <v>025-C130000641-363</v>
          </cell>
          <cell r="C825" t="str">
            <v>转轴</v>
          </cell>
          <cell r="D825" t="str">
            <v>NO PLATING,SUS301-H,P=5.0mm,1*1，RoHS</v>
          </cell>
          <cell r="E825" t="str">
            <v>VCYS</v>
          </cell>
          <cell r="F825" t="str">
            <v>结案</v>
          </cell>
          <cell r="G825">
            <v>350000</v>
          </cell>
          <cell r="H825">
            <v>329200</v>
          </cell>
        </row>
        <row r="826">
          <cell r="A826" t="str">
            <v>ZVS-19050211</v>
          </cell>
          <cell r="B826" t="str">
            <v>050-0009-344</v>
          </cell>
          <cell r="C826" t="str">
            <v>CONTACT AFTER STAMPING</v>
          </cell>
          <cell r="D826" t="str">
            <v>5 PIN MICRO USB SINKING MOUNT</v>
          </cell>
          <cell r="E826" t="str">
            <v>VCYS</v>
          </cell>
          <cell r="F826" t="str">
            <v>结案</v>
          </cell>
          <cell r="G826">
            <v>25</v>
          </cell>
          <cell r="H826">
            <v>23.7</v>
          </cell>
        </row>
        <row r="827">
          <cell r="A827" t="str">
            <v>ZVS-19050212</v>
          </cell>
          <cell r="B827" t="str">
            <v>050-C149900121-519</v>
          </cell>
          <cell r="C827" t="str">
            <v>UNPLATED CONTACT</v>
          </cell>
          <cell r="D827" t="str">
            <v>CONTACT ;1.5H PUSH_PULL SIMBLOCK WITH COVER AND STOP</v>
          </cell>
          <cell r="E827" t="str">
            <v>VCYS</v>
          </cell>
          <cell r="F827" t="str">
            <v>入库</v>
          </cell>
          <cell r="G827">
            <v>500</v>
          </cell>
          <cell r="H827">
            <v>330</v>
          </cell>
        </row>
        <row r="828">
          <cell r="A828" t="str">
            <v>ZVS-19050213</v>
          </cell>
          <cell r="B828" t="str">
            <v>050-C151100121-509</v>
          </cell>
          <cell r="C828" t="str">
            <v>素材端子</v>
          </cell>
          <cell r="D828" t="str">
            <v>NO PLATING,C5210R-SH,P=12.50,1*1,RoHS</v>
          </cell>
          <cell r="E828" t="str">
            <v>VCYS</v>
          </cell>
          <cell r="F828" t="str">
            <v>入库</v>
          </cell>
          <cell r="G828">
            <v>200</v>
          </cell>
          <cell r="H828">
            <v>140.5</v>
          </cell>
        </row>
        <row r="829">
          <cell r="A829" t="str">
            <v>ZVS-19050215</v>
          </cell>
          <cell r="B829" t="str">
            <v>025-00W9-325</v>
          </cell>
          <cell r="C829" t="str">
            <v>SHELL AFTER LASER WELDING</v>
          </cell>
          <cell r="D829" t="str">
            <v>MICRO USB 5 PIN SUBTYPE</v>
          </cell>
          <cell r="E829" t="str">
            <v>VCYS</v>
          </cell>
          <cell r="F829" t="str">
            <v>结案</v>
          </cell>
          <cell r="G829">
            <v>300000</v>
          </cell>
          <cell r="H829">
            <v>0</v>
          </cell>
        </row>
        <row r="830">
          <cell r="A830" t="str">
            <v>ZVS-19050216</v>
          </cell>
          <cell r="B830" t="str">
            <v>050-0009-268</v>
          </cell>
          <cell r="C830" t="str">
            <v>CONTACT AFTER STAMPING</v>
          </cell>
          <cell r="D830" t="str">
            <v>CONTACT 1 FOR DIA 3.5MM AUDIO JACK SUBSIDE TYPE</v>
          </cell>
          <cell r="E830" t="str">
            <v>VCYS</v>
          </cell>
          <cell r="F830" t="str">
            <v>结案</v>
          </cell>
          <cell r="G830">
            <v>100</v>
          </cell>
          <cell r="H830">
            <v>0</v>
          </cell>
        </row>
        <row r="831">
          <cell r="A831" t="str">
            <v>ZVS-19050217</v>
          </cell>
          <cell r="B831" t="str">
            <v>025-C130000631-358</v>
          </cell>
          <cell r="C831" t="str">
            <v>转轴(散Pin）</v>
          </cell>
          <cell r="D831" t="str">
            <v>NO PLATING,SUS301-3/4H,1*1,RoHS</v>
          </cell>
          <cell r="E831" t="str">
            <v>VCYS</v>
          </cell>
          <cell r="F831" t="str">
            <v>结案</v>
          </cell>
          <cell r="G831">
            <v>500000</v>
          </cell>
          <cell r="H831">
            <v>0</v>
          </cell>
        </row>
        <row r="832">
          <cell r="A832" t="str">
            <v>ZVS-19050218</v>
          </cell>
          <cell r="B832" t="str">
            <v>050-1009-358</v>
          </cell>
          <cell r="C832" t="str">
            <v>CONTACT AFTER STAMPING</v>
          </cell>
          <cell r="D832" t="str">
            <v>CONTACT 3 FOR DIA 3.5MM AUDIO JACK SUBSIDE TYPE</v>
          </cell>
          <cell r="E832" t="str">
            <v>VCYS</v>
          </cell>
          <cell r="F832" t="str">
            <v>发料</v>
          </cell>
          <cell r="G832">
            <v>100</v>
          </cell>
          <cell r="H832">
            <v>0</v>
          </cell>
        </row>
        <row r="833">
          <cell r="A833" t="str">
            <v>ZVS-19050219</v>
          </cell>
          <cell r="B833" t="str">
            <v>050-1009-357</v>
          </cell>
          <cell r="C833" t="str">
            <v>CONTACT AFTER STAMPING</v>
          </cell>
          <cell r="D833" t="str">
            <v>CONTACT 2 FOR DIA 3.5MM AUDIO JACK SUBSIDE TYPE</v>
          </cell>
          <cell r="E833" t="str">
            <v>VCYS</v>
          </cell>
          <cell r="F833" t="str">
            <v>结案</v>
          </cell>
          <cell r="G833">
            <v>100</v>
          </cell>
          <cell r="H833">
            <v>0</v>
          </cell>
        </row>
        <row r="834">
          <cell r="A834" t="str">
            <v>ZVS-19050220</v>
          </cell>
          <cell r="B834" t="str">
            <v>050-J310000141-536</v>
          </cell>
          <cell r="C834" t="str">
            <v>素材端子1</v>
          </cell>
          <cell r="D834" t="str">
            <v>NO PLATING,C5210R-H,P=8,1*1,RoHS</v>
          </cell>
          <cell r="E834" t="str">
            <v>VCYS</v>
          </cell>
          <cell r="F834" t="str">
            <v>发料</v>
          </cell>
          <cell r="G834">
            <v>600</v>
          </cell>
          <cell r="H834">
            <v>0</v>
          </cell>
        </row>
        <row r="835">
          <cell r="A835" t="str">
            <v>ZVS-19050221</v>
          </cell>
          <cell r="B835" t="str">
            <v>050-J310000141-537</v>
          </cell>
          <cell r="C835" t="str">
            <v>素材端子2</v>
          </cell>
          <cell r="D835" t="str">
            <v>NO PLATING,C5210R-H,P=4,1*1,RoHS</v>
          </cell>
          <cell r="E835" t="str">
            <v>VCYS</v>
          </cell>
          <cell r="F835" t="str">
            <v>发料</v>
          </cell>
          <cell r="G835">
            <v>500</v>
          </cell>
          <cell r="H835">
            <v>0</v>
          </cell>
        </row>
        <row r="836">
          <cell r="A836" t="str">
            <v>ZVS-19050222</v>
          </cell>
          <cell r="B836" t="str">
            <v>050-J310000621-538</v>
          </cell>
          <cell r="C836" t="str">
            <v>素材端子4</v>
          </cell>
          <cell r="D836" t="str">
            <v>NO PLATING,SUS301-1/2H,P=4.50,1*2,RoHS</v>
          </cell>
          <cell r="E836" t="str">
            <v>VCYS</v>
          </cell>
          <cell r="F836" t="str">
            <v>发放</v>
          </cell>
          <cell r="G836">
            <v>400</v>
          </cell>
          <cell r="H836">
            <v>0</v>
          </cell>
        </row>
        <row r="837">
          <cell r="A837" t="str">
            <v>ZVS-19050223</v>
          </cell>
          <cell r="B837" t="str">
            <v>050-U190000812-518</v>
          </cell>
          <cell r="C837" t="str">
            <v>素材端子</v>
          </cell>
          <cell r="D837" t="str">
            <v>NO PLATING,C18400-H,P=10.00,1*1,RoHS</v>
          </cell>
          <cell r="E837" t="str">
            <v>VCYS</v>
          </cell>
          <cell r="F837" t="str">
            <v>入库</v>
          </cell>
          <cell r="G837">
            <v>100</v>
          </cell>
          <cell r="H837">
            <v>52</v>
          </cell>
        </row>
        <row r="838">
          <cell r="A838" t="str">
            <v>ZVS-19050225</v>
          </cell>
          <cell r="B838" t="str">
            <v>050-0009-467</v>
          </cell>
          <cell r="C838" t="str">
            <v>CONTACT AFTER STAMPING</v>
          </cell>
          <cell r="D838" t="str">
            <v>ANTENNA SPRING FOR 0.7H</v>
          </cell>
          <cell r="E838" t="str">
            <v>VCYS</v>
          </cell>
          <cell r="F838" t="str">
            <v>入库</v>
          </cell>
          <cell r="G838">
            <v>2000</v>
          </cell>
          <cell r="H838">
            <v>90</v>
          </cell>
        </row>
        <row r="839">
          <cell r="A839" t="str">
            <v>ZVS-19050226</v>
          </cell>
          <cell r="B839" t="str">
            <v>025-C130000641-0397</v>
          </cell>
          <cell r="C839" t="str">
            <v>素材铁壳</v>
          </cell>
          <cell r="D839" t="str">
            <v>NO PLATING,SUS301-H,P=24.0mm,1*1，RoHS</v>
          </cell>
          <cell r="E839" t="str">
            <v>VCYS</v>
          </cell>
          <cell r="F839" t="str">
            <v>入库</v>
          </cell>
          <cell r="G839">
            <v>500000</v>
          </cell>
          <cell r="H839">
            <v>49000</v>
          </cell>
        </row>
        <row r="840">
          <cell r="A840" t="str">
            <v>ZVS-19050227</v>
          </cell>
          <cell r="B840" t="str">
            <v>050-C151100121-509</v>
          </cell>
          <cell r="C840" t="str">
            <v>素材端子</v>
          </cell>
          <cell r="D840" t="str">
            <v>NO PLATING,C5210R-SH,P=12.50,1*1,RoHS</v>
          </cell>
          <cell r="E840" t="str">
            <v>VCYS</v>
          </cell>
          <cell r="F840" t="str">
            <v>入库</v>
          </cell>
          <cell r="G840">
            <v>300</v>
          </cell>
          <cell r="H840">
            <v>170</v>
          </cell>
        </row>
        <row r="841">
          <cell r="A841" t="str">
            <v>ZVS-19050228</v>
          </cell>
          <cell r="B841" t="str">
            <v>025-C130000631-362</v>
          </cell>
          <cell r="C841" t="str">
            <v>拉杆</v>
          </cell>
          <cell r="D841" t="str">
            <v>NO PLATING,SUS301-3/4H,P=5.0mm,1*1,RoHS</v>
          </cell>
          <cell r="E841" t="str">
            <v>VCYS</v>
          </cell>
          <cell r="F841" t="str">
            <v>入库</v>
          </cell>
          <cell r="G841">
            <v>100000</v>
          </cell>
          <cell r="H841">
            <v>85600</v>
          </cell>
        </row>
        <row r="842">
          <cell r="A842" t="str">
            <v>ZVS-19050229</v>
          </cell>
          <cell r="B842" t="str">
            <v>050-S230000642-535</v>
          </cell>
          <cell r="C842" t="str">
            <v>素材端子</v>
          </cell>
          <cell r="D842" t="str">
            <v>NO PLATING CONTACT</v>
          </cell>
          <cell r="E842" t="str">
            <v>VCYS</v>
          </cell>
          <cell r="F842" t="str">
            <v>入库</v>
          </cell>
          <cell r="G842">
            <v>500</v>
          </cell>
          <cell r="H842">
            <v>500</v>
          </cell>
        </row>
        <row r="843">
          <cell r="A843" t="str">
            <v>ZVS-19050231</v>
          </cell>
          <cell r="B843" t="str">
            <v>025-U139500623-373</v>
          </cell>
          <cell r="C843" t="str">
            <v>点焊铁壳</v>
          </cell>
          <cell r="D843" t="str">
            <v>NO PLATING,SUS301-1/2H,P=8.0,1*1,SHELL,RoHS</v>
          </cell>
          <cell r="E843" t="str">
            <v>VCYS</v>
          </cell>
          <cell r="F843" t="str">
            <v>入库</v>
          </cell>
          <cell r="G843">
            <v>500000</v>
          </cell>
          <cell r="H843">
            <v>34900</v>
          </cell>
        </row>
        <row r="844">
          <cell r="A844" t="str">
            <v>ZVS-19050231</v>
          </cell>
          <cell r="B844" t="str">
            <v>025-U139500623-373</v>
          </cell>
          <cell r="C844" t="str">
            <v>点焊铁壳</v>
          </cell>
          <cell r="D844" t="str">
            <v>NO PLATING,SUS301-1/2H,P=8.0,1*1,SHELL,RoHS</v>
          </cell>
          <cell r="E844" t="str">
            <v>VCYS</v>
          </cell>
          <cell r="F844" t="str">
            <v>入库</v>
          </cell>
          <cell r="G844">
            <v>500000</v>
          </cell>
          <cell r="H844">
            <v>34900</v>
          </cell>
        </row>
        <row r="845">
          <cell r="A845" t="str">
            <v>ZVS-19050232</v>
          </cell>
          <cell r="B845" t="str">
            <v>050-U190000811-518</v>
          </cell>
          <cell r="C845" t="str">
            <v>素材端子</v>
          </cell>
          <cell r="D845" t="str">
            <v>NO PLATING,C18400-H,P=10.00,1*1,RoHS</v>
          </cell>
          <cell r="E845" t="str">
            <v>VCYS</v>
          </cell>
          <cell r="F845" t="str">
            <v>结案</v>
          </cell>
          <cell r="G845">
            <v>500</v>
          </cell>
          <cell r="H845">
            <v>0</v>
          </cell>
        </row>
        <row r="846">
          <cell r="A846" t="str">
            <v>ZVS-19050233</v>
          </cell>
          <cell r="B846" t="str">
            <v>025-1009-285</v>
          </cell>
          <cell r="C846" t="str">
            <v>SOLDER PAD</v>
          </cell>
          <cell r="D846" t="str">
            <v>FOR 4PIN BATTERY</v>
          </cell>
          <cell r="E846" t="str">
            <v>VCYS</v>
          </cell>
          <cell r="F846" t="str">
            <v>结案</v>
          </cell>
          <cell r="G846">
            <v>300000</v>
          </cell>
          <cell r="H846">
            <v>0</v>
          </cell>
        </row>
        <row r="847">
          <cell r="A847" t="str">
            <v>ZVS-19050234</v>
          </cell>
          <cell r="B847" t="str">
            <v>025-2009-285</v>
          </cell>
          <cell r="C847" t="str">
            <v>SOLDER PAD</v>
          </cell>
          <cell r="D847" t="str">
            <v>FOR 4PIN BATTERY</v>
          </cell>
          <cell r="E847" t="str">
            <v>VCYS</v>
          </cell>
          <cell r="F847" t="str">
            <v>结案</v>
          </cell>
          <cell r="G847">
            <v>300000</v>
          </cell>
          <cell r="H847">
            <v>0</v>
          </cell>
        </row>
        <row r="848">
          <cell r="A848" t="str">
            <v>ZVS-19050235</v>
          </cell>
          <cell r="B848" t="str">
            <v>025-0009-098</v>
          </cell>
          <cell r="C848" t="str">
            <v>UNPLATED PAD</v>
          </cell>
          <cell r="D848" t="str">
            <v>FOR 3 PIN 3.0MM P 4.5H BATTERY CPNN.(SIDE PUSH)(TYPE B)</v>
          </cell>
          <cell r="E848" t="str">
            <v>VCYS</v>
          </cell>
          <cell r="F848" t="str">
            <v>发料</v>
          </cell>
          <cell r="G848">
            <v>500000</v>
          </cell>
          <cell r="H848">
            <v>0</v>
          </cell>
        </row>
        <row r="849">
          <cell r="A849" t="str">
            <v>ZVS-19050236</v>
          </cell>
          <cell r="B849" t="str">
            <v>025-0009-331</v>
          </cell>
          <cell r="C849" t="str">
            <v>UNCLARED  PUSHER</v>
          </cell>
          <cell r="D849" t="str">
            <v>1.35H PIN PUSH TRAY NANO SIM&amp;USD OR DUAL NANO SIM CONN</v>
          </cell>
          <cell r="E849" t="str">
            <v>VCYS</v>
          </cell>
          <cell r="F849" t="str">
            <v>发料</v>
          </cell>
          <cell r="G849">
            <v>500000</v>
          </cell>
          <cell r="H849">
            <v>0</v>
          </cell>
        </row>
        <row r="850">
          <cell r="A850" t="str">
            <v>ZVS-19050237</v>
          </cell>
          <cell r="B850" t="str">
            <v>050-J310000142-537</v>
          </cell>
          <cell r="C850" t="str">
            <v>素材端子3</v>
          </cell>
          <cell r="D850" t="str">
            <v>NO PLATING,C5210R-H,P=4,1*1,RoHS</v>
          </cell>
          <cell r="E850" t="str">
            <v>VCYS</v>
          </cell>
          <cell r="F850" t="str">
            <v>发料</v>
          </cell>
          <cell r="G850">
            <v>200</v>
          </cell>
          <cell r="H850">
            <v>0</v>
          </cell>
        </row>
        <row r="851">
          <cell r="A851" t="str">
            <v>ZVS-19050238</v>
          </cell>
          <cell r="B851" t="str">
            <v>050-J220000631-531</v>
          </cell>
          <cell r="C851" t="str">
            <v>素材端子4</v>
          </cell>
          <cell r="D851" t="str">
            <v>NO PLATING,SUS301-1/2H,P=5.50,1*2,RoHS</v>
          </cell>
          <cell r="E851" t="str">
            <v>VCYS</v>
          </cell>
          <cell r="F851" t="str">
            <v>发放</v>
          </cell>
          <cell r="G851">
            <v>300</v>
          </cell>
          <cell r="H851">
            <v>0</v>
          </cell>
        </row>
        <row r="852">
          <cell r="A852" t="str">
            <v>ZVS-19050239</v>
          </cell>
          <cell r="B852" t="str">
            <v>050-J220000632-531</v>
          </cell>
          <cell r="C852" t="str">
            <v>素材端子5</v>
          </cell>
          <cell r="D852" t="str">
            <v>NO PLATING,SUS301-1/2H,P=5.50,1*2,RoHS</v>
          </cell>
          <cell r="E852" t="str">
            <v>VCYS</v>
          </cell>
          <cell r="F852" t="str">
            <v>入库</v>
          </cell>
          <cell r="G852">
            <v>400</v>
          </cell>
          <cell r="H852">
            <v>297</v>
          </cell>
        </row>
        <row r="853">
          <cell r="A853" t="str">
            <v>ZVS-19050240</v>
          </cell>
          <cell r="B853" t="str">
            <v>050-J220000141-529</v>
          </cell>
          <cell r="C853" t="str">
            <v>素材端子1</v>
          </cell>
          <cell r="D853" t="str">
            <v>NO PLATING,C5210R-H,P=5,1*1,RoHS</v>
          </cell>
          <cell r="E853" t="str">
            <v>VCYS</v>
          </cell>
          <cell r="F853" t="str">
            <v>发料</v>
          </cell>
          <cell r="G853">
            <v>400</v>
          </cell>
          <cell r="H853">
            <v>0</v>
          </cell>
        </row>
        <row r="854">
          <cell r="A854" t="str">
            <v>ZVS-19050241</v>
          </cell>
          <cell r="B854" t="str">
            <v>050-J220000631-531</v>
          </cell>
          <cell r="C854" t="str">
            <v>素材端子4</v>
          </cell>
          <cell r="D854" t="str">
            <v>NO PLATING,SUS301-1/2H,P=5.50,1*2,RoHS</v>
          </cell>
          <cell r="E854" t="str">
            <v>VCYS</v>
          </cell>
          <cell r="F854" t="str">
            <v>入库</v>
          </cell>
          <cell r="G854">
            <v>300</v>
          </cell>
          <cell r="H854">
            <v>297</v>
          </cell>
        </row>
        <row r="855">
          <cell r="A855" t="str">
            <v>ZVS-19050242</v>
          </cell>
          <cell r="B855" t="str">
            <v>050-J220000632-531</v>
          </cell>
          <cell r="C855" t="str">
            <v>素材端子5</v>
          </cell>
          <cell r="D855" t="str">
            <v>NO PLATING,SUS301-1/2H,P=5.50,1*2,RoHS</v>
          </cell>
          <cell r="E855" t="str">
            <v>VCYS</v>
          </cell>
          <cell r="F855" t="str">
            <v>发放</v>
          </cell>
          <cell r="G855">
            <v>200</v>
          </cell>
          <cell r="H855">
            <v>0</v>
          </cell>
        </row>
        <row r="856">
          <cell r="A856" t="str">
            <v>ZVS-19050243</v>
          </cell>
          <cell r="B856" t="str">
            <v>050-S170000641-534</v>
          </cell>
          <cell r="C856" t="str">
            <v>素材端子</v>
          </cell>
          <cell r="D856" t="str">
            <v>NO PLATING CONTACT</v>
          </cell>
          <cell r="E856" t="str">
            <v>VCYS</v>
          </cell>
          <cell r="F856" t="str">
            <v>发放</v>
          </cell>
          <cell r="G856">
            <v>1000</v>
          </cell>
          <cell r="H856">
            <v>0</v>
          </cell>
        </row>
        <row r="857">
          <cell r="A857" t="str">
            <v>ZVS-19050244</v>
          </cell>
          <cell r="B857" t="str">
            <v>025-0009-325</v>
          </cell>
          <cell r="C857" t="str">
            <v>SHELL AFTER STAMPING</v>
          </cell>
          <cell r="D857" t="str">
            <v>SHELL AFTER STAMPING</v>
          </cell>
          <cell r="E857" t="str">
            <v>VCYS</v>
          </cell>
          <cell r="F857" t="str">
            <v>结案</v>
          </cell>
          <cell r="G857">
            <v>300000</v>
          </cell>
          <cell r="H857">
            <v>0</v>
          </cell>
        </row>
        <row r="858">
          <cell r="A858" t="str">
            <v>ZVS-19050245</v>
          </cell>
          <cell r="B858" t="str">
            <v>050-U190000811-518</v>
          </cell>
          <cell r="C858" t="str">
            <v>素材端子</v>
          </cell>
          <cell r="D858" t="str">
            <v>NO PLATING,C18400-H,P=10.00,1*1,RoHS</v>
          </cell>
          <cell r="E858" t="str">
            <v>VCYS</v>
          </cell>
          <cell r="F858" t="str">
            <v>发料</v>
          </cell>
          <cell r="G858">
            <v>100</v>
          </cell>
          <cell r="H858">
            <v>0</v>
          </cell>
        </row>
        <row r="859">
          <cell r="A859" t="str">
            <v>ZVS-19050246</v>
          </cell>
          <cell r="B859" t="str">
            <v>050-S190000641-0550</v>
          </cell>
          <cell r="C859" t="str">
            <v>素材端子</v>
          </cell>
          <cell r="D859" t="str">
            <v>NO PLATING CONTACT</v>
          </cell>
          <cell r="E859" t="str">
            <v>VCYS</v>
          </cell>
          <cell r="F859" t="str">
            <v>入库</v>
          </cell>
          <cell r="G859">
            <v>1000</v>
          </cell>
          <cell r="H859">
            <v>78.8</v>
          </cell>
        </row>
        <row r="860">
          <cell r="A860" t="str">
            <v>ZVS-19050247</v>
          </cell>
          <cell r="B860" t="str">
            <v>050-S230000642-535</v>
          </cell>
          <cell r="C860" t="str">
            <v>素材端子</v>
          </cell>
          <cell r="D860" t="str">
            <v>NO PLATING CONTACT</v>
          </cell>
          <cell r="E860" t="str">
            <v>VCYS</v>
          </cell>
          <cell r="F860" t="str">
            <v>入库</v>
          </cell>
          <cell r="G860">
            <v>200</v>
          </cell>
          <cell r="H860">
            <v>172</v>
          </cell>
        </row>
        <row r="861">
          <cell r="A861" t="str">
            <v>ZVS-19050248</v>
          </cell>
          <cell r="B861" t="str">
            <v>025-J220000621-374</v>
          </cell>
          <cell r="C861" t="str">
            <v>素材SHELL</v>
          </cell>
          <cell r="D861" t="str">
            <v>NO PLATING,SUS301-1/2H,P=15,1*1,RoHS</v>
          </cell>
          <cell r="E861" t="str">
            <v>VCYS</v>
          </cell>
          <cell r="F861" t="str">
            <v>入库</v>
          </cell>
          <cell r="G861">
            <v>50000</v>
          </cell>
          <cell r="H861">
            <v>45000</v>
          </cell>
        </row>
        <row r="862">
          <cell r="A862" t="str">
            <v>ZVS-19060117</v>
          </cell>
          <cell r="B862" t="str">
            <v>050-0009-482</v>
          </cell>
          <cell r="C862" t="str">
            <v>UNPLATED CONTACT</v>
          </cell>
          <cell r="D862" t="str">
            <v>CONTACT; 1.3H PUSH_PULL SIMBLOCK WIWH COVER AND STOP</v>
          </cell>
          <cell r="E862" t="str">
            <v>VCYS</v>
          </cell>
          <cell r="F862" t="str">
            <v>结案</v>
          </cell>
          <cell r="G862">
            <v>700</v>
          </cell>
          <cell r="H862">
            <v>693.6</v>
          </cell>
        </row>
        <row r="863">
          <cell r="A863" t="str">
            <v>ZVS-19060119</v>
          </cell>
          <cell r="B863" t="str">
            <v>050-C149900121-519</v>
          </cell>
          <cell r="C863" t="str">
            <v>UNPLATED CONTACT</v>
          </cell>
          <cell r="D863" t="str">
            <v>CONTACT ;1.5H PUSH_PULL SIMBLOCK WITH COVER AND STOP</v>
          </cell>
          <cell r="E863" t="str">
            <v>VCYS</v>
          </cell>
          <cell r="F863" t="str">
            <v>结案</v>
          </cell>
          <cell r="G863">
            <v>1000</v>
          </cell>
          <cell r="H863">
            <v>967.6</v>
          </cell>
        </row>
        <row r="864">
          <cell r="A864" t="str">
            <v>ZVS-19060120</v>
          </cell>
          <cell r="B864" t="str">
            <v>025-0009-314</v>
          </cell>
          <cell r="C864" t="str">
            <v>UNPLATED SHELL</v>
          </cell>
          <cell r="D864" t="str">
            <v>1.4H PUSH_PULL SIMBLOCK WITH COVER AND STOP</v>
          </cell>
          <cell r="E864" t="str">
            <v>VCYS</v>
          </cell>
          <cell r="F864" t="str">
            <v>结案</v>
          </cell>
          <cell r="G864">
            <v>700000</v>
          </cell>
          <cell r="H864">
            <v>282700</v>
          </cell>
        </row>
        <row r="865">
          <cell r="A865" t="str">
            <v>ZVS-19060121</v>
          </cell>
          <cell r="B865" t="str">
            <v>050-C130000441-521</v>
          </cell>
          <cell r="C865" t="str">
            <v>素材侦测PIN</v>
          </cell>
          <cell r="D865" t="str">
            <v>NO PLATING,C7035-TM06,P=3.20,1*1,RoHS</v>
          </cell>
          <cell r="E865" t="str">
            <v>VCYS</v>
          </cell>
          <cell r="F865" t="str">
            <v>入库</v>
          </cell>
          <cell r="G865">
            <v>300</v>
          </cell>
          <cell r="H865">
            <v>285</v>
          </cell>
        </row>
        <row r="866">
          <cell r="A866" t="str">
            <v>ZVS-19060123</v>
          </cell>
          <cell r="B866" t="str">
            <v>025-C130000642-356</v>
          </cell>
          <cell r="C866" t="str">
            <v>左边 Hook</v>
          </cell>
          <cell r="D866" t="str">
            <v>LEFT_HOOK，NO PLATING,SUS301-H,P=2.50,1*2,RoHS</v>
          </cell>
          <cell r="E866" t="str">
            <v>VCYS</v>
          </cell>
          <cell r="F866" t="str">
            <v>入库</v>
          </cell>
          <cell r="G866">
            <v>400000</v>
          </cell>
          <cell r="H866">
            <v>273000</v>
          </cell>
        </row>
        <row r="867">
          <cell r="A867" t="str">
            <v>ZVS-19060124</v>
          </cell>
          <cell r="B867" t="str">
            <v>025-C130000641-356</v>
          </cell>
          <cell r="C867" t="str">
            <v>右边 Hook</v>
          </cell>
          <cell r="D867" t="str">
            <v>RIGHT_HOOK，NO PLATING,SUS301-H,P=2.50,1*2,RoHS</v>
          </cell>
          <cell r="E867" t="str">
            <v>VCYS</v>
          </cell>
          <cell r="F867" t="str">
            <v>入库</v>
          </cell>
          <cell r="G867">
            <v>400000</v>
          </cell>
          <cell r="H867">
            <v>275000</v>
          </cell>
        </row>
        <row r="868">
          <cell r="A868" t="str">
            <v>ZVS-19060125</v>
          </cell>
          <cell r="B868" t="str">
            <v>025-C130000631-358</v>
          </cell>
          <cell r="C868" t="str">
            <v>转轴(散Pin）</v>
          </cell>
          <cell r="D868" t="str">
            <v>NO PLATING,SUS301-3/4H,1*1,RoHS</v>
          </cell>
          <cell r="E868" t="str">
            <v>VCYS</v>
          </cell>
          <cell r="F868" t="str">
            <v>结案</v>
          </cell>
          <cell r="G868">
            <v>1000000</v>
          </cell>
          <cell r="H868">
            <v>1000000</v>
          </cell>
        </row>
        <row r="869">
          <cell r="A869" t="str">
            <v>ZVS-19060126</v>
          </cell>
          <cell r="B869" t="str">
            <v>025-C130000681-357</v>
          </cell>
          <cell r="C869" t="str">
            <v>拉杆(散Pin）</v>
          </cell>
          <cell r="D869" t="str">
            <v>NO PLATING,SUS304-H,1*1,RoHS</v>
          </cell>
          <cell r="E869" t="str">
            <v>VCYS</v>
          </cell>
          <cell r="F869" t="str">
            <v>结案</v>
          </cell>
          <cell r="G869">
            <v>1000000</v>
          </cell>
          <cell r="H869">
            <v>267000</v>
          </cell>
        </row>
        <row r="870">
          <cell r="A870" t="str">
            <v>ZVS-19060127</v>
          </cell>
          <cell r="B870" t="str">
            <v>050-C130000411-508</v>
          </cell>
          <cell r="C870" t="str">
            <v>素材端子</v>
          </cell>
          <cell r="D870" t="str">
            <v>NO PLATING,C7025-TM03,P=4.0mm,1*1，RoHS</v>
          </cell>
          <cell r="E870" t="str">
            <v>VCYS</v>
          </cell>
          <cell r="F870" t="str">
            <v>结案</v>
          </cell>
          <cell r="G870">
            <v>2000</v>
          </cell>
          <cell r="H870">
            <v>0</v>
          </cell>
        </row>
        <row r="871">
          <cell r="A871" t="str">
            <v>ZVS-19060130</v>
          </cell>
          <cell r="B871" t="str">
            <v>025-0009-225</v>
          </cell>
          <cell r="C871" t="str">
            <v>PAD  AFTER STAMPING</v>
          </cell>
          <cell r="D871" t="str">
            <v>4PIN BATTERY 3.1MM PITCH 5.0H VERTICAL TYPE GOLD 15u" CONN.</v>
          </cell>
          <cell r="E871" t="str">
            <v>VCYS</v>
          </cell>
          <cell r="F871" t="str">
            <v>结案</v>
          </cell>
          <cell r="G871">
            <v>200000</v>
          </cell>
          <cell r="H871">
            <v>171000</v>
          </cell>
        </row>
        <row r="872">
          <cell r="A872" t="str">
            <v>ZVS-19060131</v>
          </cell>
          <cell r="B872" t="str">
            <v>050-4009-217</v>
          </cell>
          <cell r="C872" t="str">
            <v>CONTACT AFTER STAMPING</v>
          </cell>
          <cell r="D872" t="str">
            <v>5 PIN MICRO USB TOP MOUNT</v>
          </cell>
          <cell r="E872" t="str">
            <v>VCYS</v>
          </cell>
          <cell r="F872" t="str">
            <v>结案</v>
          </cell>
          <cell r="G872">
            <v>20</v>
          </cell>
          <cell r="H872">
            <v>20</v>
          </cell>
        </row>
        <row r="873">
          <cell r="A873" t="str">
            <v>ZVS-19060132</v>
          </cell>
          <cell r="B873" t="str">
            <v>050-J240000146-530</v>
          </cell>
          <cell r="C873" t="str">
            <v>素材端子2</v>
          </cell>
          <cell r="D873" t="str">
            <v>NO PLATING,C5210R-H,P=4,1*1,RoHS</v>
          </cell>
          <cell r="E873" t="str">
            <v>VCYS</v>
          </cell>
          <cell r="F873" t="str">
            <v>结案</v>
          </cell>
          <cell r="G873">
            <v>40</v>
          </cell>
          <cell r="H873">
            <v>40</v>
          </cell>
        </row>
        <row r="874">
          <cell r="A874" t="str">
            <v>ZVS-19060133</v>
          </cell>
          <cell r="B874" t="str">
            <v>050-C130000441-513</v>
          </cell>
          <cell r="C874" t="str">
            <v>素材侦测PIN</v>
          </cell>
          <cell r="D874" t="str">
            <v>NO PLATING,C7035-TM06,P=3.20,1*1,RoHS</v>
          </cell>
          <cell r="E874" t="str">
            <v>VCYS</v>
          </cell>
          <cell r="F874" t="str">
            <v>结案</v>
          </cell>
          <cell r="G874">
            <v>120</v>
          </cell>
          <cell r="H874">
            <v>120</v>
          </cell>
        </row>
        <row r="875">
          <cell r="A875" t="str">
            <v>ZVS-19060134</v>
          </cell>
          <cell r="B875" t="str">
            <v>025-U069500621-364</v>
          </cell>
          <cell r="C875" t="str">
            <v>素材铁壳</v>
          </cell>
          <cell r="D875" t="str">
            <v>NO PLATING,SUS301-1/2H,P=10.0,1*1,SHELL,RoHS</v>
          </cell>
          <cell r="E875" t="str">
            <v>VCYS</v>
          </cell>
          <cell r="F875" t="str">
            <v>结案</v>
          </cell>
          <cell r="G875">
            <v>70000</v>
          </cell>
          <cell r="H875">
            <v>0</v>
          </cell>
        </row>
        <row r="876">
          <cell r="A876" t="str">
            <v>ZVS-19060135</v>
          </cell>
          <cell r="B876" t="str">
            <v>025-U1795W1621-342</v>
          </cell>
          <cell r="C876" t="str">
            <v>点焊铁壳</v>
          </cell>
          <cell r="D876" t="str">
            <v>LASER WELDING,SUS301-1/2H,P=10.0,1*2,SHELL,RoHS</v>
          </cell>
          <cell r="E876" t="str">
            <v>VCYS</v>
          </cell>
          <cell r="F876" t="str">
            <v>结案</v>
          </cell>
          <cell r="G876">
            <v>300000</v>
          </cell>
          <cell r="H876">
            <v>300000</v>
          </cell>
        </row>
        <row r="877">
          <cell r="A877" t="str">
            <v>ZVS-19060136</v>
          </cell>
          <cell r="B877" t="str">
            <v>025-U0995W1621-364</v>
          </cell>
          <cell r="C877" t="str">
            <v>点焊铁壳</v>
          </cell>
          <cell r="D877" t="str">
            <v>LASER WELDING,SUS301-1/2H,P=10.0,1*1,SHELL,RoHS</v>
          </cell>
          <cell r="E877" t="str">
            <v>VCYS</v>
          </cell>
          <cell r="F877" t="str">
            <v>结案</v>
          </cell>
          <cell r="G877">
            <v>400000</v>
          </cell>
          <cell r="H877">
            <v>383000</v>
          </cell>
        </row>
        <row r="878">
          <cell r="A878" t="str">
            <v>ZVS-19060137</v>
          </cell>
          <cell r="B878" t="str">
            <v>025-U099500621-364</v>
          </cell>
          <cell r="C878" t="str">
            <v>素材铁壳</v>
          </cell>
          <cell r="D878" t="str">
            <v>NO PLATING,SUS301-1/2H,P=10.0,1*1,SHELL,RoHS</v>
          </cell>
          <cell r="E878" t="str">
            <v>VCYS</v>
          </cell>
          <cell r="F878" t="str">
            <v>结案</v>
          </cell>
          <cell r="G878">
            <v>70000</v>
          </cell>
          <cell r="H878">
            <v>70000</v>
          </cell>
        </row>
        <row r="879">
          <cell r="A879" t="str">
            <v>ZVS-19060138</v>
          </cell>
          <cell r="B879" t="str">
            <v>025-U179500621-342</v>
          </cell>
          <cell r="C879" t="str">
            <v>素材铁壳</v>
          </cell>
          <cell r="D879" t="str">
            <v>NO PLATING,SUS301-1/2H,P=10.0,1*2,SHELL,RoHS</v>
          </cell>
          <cell r="E879" t="str">
            <v>VCYS</v>
          </cell>
          <cell r="F879" t="str">
            <v>结案</v>
          </cell>
          <cell r="G879">
            <v>200000</v>
          </cell>
          <cell r="H879">
            <v>168000</v>
          </cell>
        </row>
        <row r="880">
          <cell r="A880" t="str">
            <v>ZVS-19060139</v>
          </cell>
          <cell r="B880" t="str">
            <v>025-C130000641-0387</v>
          </cell>
          <cell r="C880" t="str">
            <v>素材铁壳</v>
          </cell>
          <cell r="D880" t="str">
            <v>NO PLATING,SUS301-H,P=24.0mm,1*1，RoHS</v>
          </cell>
          <cell r="E880" t="str">
            <v>VCYS</v>
          </cell>
          <cell r="F880" t="str">
            <v>结案</v>
          </cell>
          <cell r="G880">
            <v>100000</v>
          </cell>
          <cell r="H880">
            <v>86300</v>
          </cell>
        </row>
        <row r="881">
          <cell r="A881" t="str">
            <v>ZVS-19060140</v>
          </cell>
          <cell r="B881" t="str">
            <v>050-J310000621-538</v>
          </cell>
          <cell r="C881" t="str">
            <v>素材端子4</v>
          </cell>
          <cell r="D881" t="str">
            <v>NO PLATING,SUS301-1/2H,P=4.50,1*2,RoHS</v>
          </cell>
          <cell r="E881" t="str">
            <v>VCYS</v>
          </cell>
          <cell r="F881" t="str">
            <v>结案</v>
          </cell>
          <cell r="G881">
            <v>20</v>
          </cell>
          <cell r="H881">
            <v>20</v>
          </cell>
        </row>
        <row r="882">
          <cell r="A882" t="str">
            <v>ZVS-19060141</v>
          </cell>
          <cell r="B882" t="str">
            <v>050-J310000622-538</v>
          </cell>
          <cell r="C882" t="str">
            <v>素材端子5</v>
          </cell>
          <cell r="D882" t="str">
            <v>NO PLATING,SUS301-1/2H,P=4.50,1*2,RoHS</v>
          </cell>
          <cell r="E882" t="str">
            <v>VCYS</v>
          </cell>
          <cell r="F882" t="str">
            <v>结案</v>
          </cell>
          <cell r="G882">
            <v>65</v>
          </cell>
          <cell r="H882">
            <v>60</v>
          </cell>
        </row>
        <row r="883">
          <cell r="A883" t="str">
            <v>ZVS-19060142</v>
          </cell>
          <cell r="B883" t="str">
            <v>025-U139500623-373</v>
          </cell>
          <cell r="C883" t="str">
            <v>点焊铁壳</v>
          </cell>
          <cell r="D883" t="str">
            <v>NO PLATING,SUS301-1/2H,P=8.0,1*1,SHELL,RoHS</v>
          </cell>
          <cell r="E883" t="str">
            <v>VCYS</v>
          </cell>
          <cell r="F883" t="str">
            <v>结案</v>
          </cell>
          <cell r="G883">
            <v>300000</v>
          </cell>
          <cell r="H883">
            <v>184700</v>
          </cell>
        </row>
        <row r="884">
          <cell r="A884" t="str">
            <v>ZVS-19060142</v>
          </cell>
          <cell r="B884" t="str">
            <v>025-U139500623-373</v>
          </cell>
          <cell r="C884" t="str">
            <v>点焊铁壳</v>
          </cell>
          <cell r="D884" t="str">
            <v>NO PLATING,SUS301-1/2H,P=8.0,1*1,SHELL,RoHS</v>
          </cell>
          <cell r="E884" t="str">
            <v>VCYS</v>
          </cell>
          <cell r="F884" t="str">
            <v>结案</v>
          </cell>
          <cell r="G884">
            <v>300000</v>
          </cell>
          <cell r="H884">
            <v>184700</v>
          </cell>
        </row>
        <row r="885">
          <cell r="A885" t="str">
            <v>ZVS-19060143</v>
          </cell>
          <cell r="B885" t="str">
            <v>050-S110000641-522</v>
          </cell>
          <cell r="C885" t="str">
            <v>素材端子</v>
          </cell>
          <cell r="D885" t="str">
            <v>NO PLATING CONTACT</v>
          </cell>
          <cell r="E885" t="str">
            <v>VCYS</v>
          </cell>
          <cell r="F885" t="str">
            <v>结案</v>
          </cell>
          <cell r="G885">
            <v>2000</v>
          </cell>
          <cell r="H885">
            <v>2000</v>
          </cell>
        </row>
        <row r="886">
          <cell r="A886" t="str">
            <v>ZVS-19060144</v>
          </cell>
          <cell r="B886" t="str">
            <v>050-U190000811-518</v>
          </cell>
          <cell r="C886" t="str">
            <v>素材端子</v>
          </cell>
          <cell r="D886" t="str">
            <v>NO PLATING,C18400-H,P=10.00,1*1,RoHS</v>
          </cell>
          <cell r="E886" t="str">
            <v>VCYS</v>
          </cell>
          <cell r="F886" t="str">
            <v>结案</v>
          </cell>
          <cell r="G886">
            <v>7</v>
          </cell>
          <cell r="H886">
            <v>0</v>
          </cell>
        </row>
        <row r="887">
          <cell r="A887" t="str">
            <v>ZVS-19060145</v>
          </cell>
          <cell r="B887" t="str">
            <v>050-0009-487</v>
          </cell>
          <cell r="C887" t="str">
            <v>CONTACT AFTER STAMPING</v>
          </cell>
          <cell r="D887" t="str">
            <v>MICRO USB 5 PIN SINKING MOUNT TYPE</v>
          </cell>
          <cell r="E887" t="str">
            <v>VCYS</v>
          </cell>
          <cell r="F887" t="str">
            <v>结案</v>
          </cell>
          <cell r="G887">
            <v>15</v>
          </cell>
          <cell r="H887">
            <v>0</v>
          </cell>
        </row>
        <row r="888">
          <cell r="A888" t="str">
            <v>ZVS-19060146</v>
          </cell>
          <cell r="B888" t="str">
            <v>050-C130000441-513</v>
          </cell>
          <cell r="C888" t="str">
            <v>素材侦测PIN</v>
          </cell>
          <cell r="D888" t="str">
            <v>NO PLATING,C7035-TM06,P=3.20,1*1,RoHS</v>
          </cell>
          <cell r="E888" t="str">
            <v>VCYS</v>
          </cell>
          <cell r="F888" t="str">
            <v>结案</v>
          </cell>
          <cell r="G888">
            <v>13</v>
          </cell>
          <cell r="H888">
            <v>0</v>
          </cell>
        </row>
        <row r="889">
          <cell r="A889" t="str">
            <v>ZVS-19060001</v>
          </cell>
          <cell r="B889" t="str">
            <v>050-3009-322</v>
          </cell>
          <cell r="C889" t="str">
            <v>UNPLATED CONTACT</v>
          </cell>
          <cell r="D889" t="str">
            <v>FOR 3PIN 3.0P 5.5H SMT TYPE BATTERY CONN.(SIDE PUSH TYPE B)</v>
          </cell>
          <cell r="E889" t="str">
            <v>VCYS</v>
          </cell>
          <cell r="F889" t="str">
            <v>结案</v>
          </cell>
          <cell r="G889">
            <v>200</v>
          </cell>
          <cell r="H889">
            <v>200</v>
          </cell>
        </row>
        <row r="890">
          <cell r="A890" t="str">
            <v>ZVS-19060002</v>
          </cell>
          <cell r="B890" t="str">
            <v>025-0009-325</v>
          </cell>
          <cell r="C890" t="str">
            <v>SHELL AFTER STAMPING</v>
          </cell>
          <cell r="D890" t="str">
            <v>SHELL AFTER STAMPING</v>
          </cell>
          <cell r="E890" t="str">
            <v>VCYS</v>
          </cell>
          <cell r="F890" t="str">
            <v>结案</v>
          </cell>
          <cell r="G890">
            <v>200000</v>
          </cell>
          <cell r="H890">
            <v>183700</v>
          </cell>
        </row>
        <row r="891">
          <cell r="A891" t="str">
            <v>ZVS-19060003</v>
          </cell>
          <cell r="B891" t="str">
            <v>025-U1795W1621-342</v>
          </cell>
          <cell r="C891" t="str">
            <v>点焊铁壳</v>
          </cell>
          <cell r="D891" t="str">
            <v>LASER WELDING,SUS301-1/2H,P=10.0,1*2,SHELL,RoHS</v>
          </cell>
          <cell r="E891" t="str">
            <v>VCYS</v>
          </cell>
          <cell r="F891" t="str">
            <v>结案</v>
          </cell>
          <cell r="G891">
            <v>300000</v>
          </cell>
          <cell r="H891">
            <v>300000</v>
          </cell>
        </row>
        <row r="892">
          <cell r="A892" t="str">
            <v>ZVS-19060004</v>
          </cell>
          <cell r="B892" t="str">
            <v>050-0009-499</v>
          </cell>
          <cell r="C892" t="str">
            <v>素材端子</v>
          </cell>
          <cell r="D892" t="str">
            <v>NO PLATING,C2680R-H,P=9.00,1*2,RoHS</v>
          </cell>
          <cell r="E892" t="str">
            <v>VCYS</v>
          </cell>
          <cell r="F892" t="str">
            <v>结案</v>
          </cell>
          <cell r="G892">
            <v>500</v>
          </cell>
          <cell r="H892">
            <v>1</v>
          </cell>
        </row>
        <row r="893">
          <cell r="A893" t="str">
            <v>ZVS-19060005</v>
          </cell>
          <cell r="B893" t="str">
            <v>050-0009-499</v>
          </cell>
          <cell r="C893" t="str">
            <v>素材端子</v>
          </cell>
          <cell r="D893" t="str">
            <v>NO PLATING,C2680R-H,P=9.00,1*2,RoHS</v>
          </cell>
          <cell r="E893" t="str">
            <v>VCYS</v>
          </cell>
          <cell r="F893" t="str">
            <v>结案</v>
          </cell>
          <cell r="G893">
            <v>500</v>
          </cell>
          <cell r="H893">
            <v>499</v>
          </cell>
        </row>
        <row r="894">
          <cell r="A894" t="str">
            <v>ZVS-19060006</v>
          </cell>
          <cell r="B894" t="str">
            <v>025-U139500622-373</v>
          </cell>
          <cell r="C894" t="str">
            <v>素材外铁壳</v>
          </cell>
          <cell r="D894" t="str">
            <v>NO PLATING,SUS301-1/2H,P=8.0,1*1,SHELL,RoHS</v>
          </cell>
          <cell r="E894" t="str">
            <v>VCYS</v>
          </cell>
          <cell r="F894" t="str">
            <v>结案</v>
          </cell>
          <cell r="G894">
            <v>400000</v>
          </cell>
          <cell r="H894">
            <v>400000</v>
          </cell>
        </row>
        <row r="895">
          <cell r="A895" t="str">
            <v>ZVS-19060007</v>
          </cell>
          <cell r="B895" t="str">
            <v>025-U139500621-373</v>
          </cell>
          <cell r="C895" t="str">
            <v>素材主铁壳</v>
          </cell>
          <cell r="D895" t="str">
            <v>NO PLATING,SUS301-1/2H,P=8.0,1*1,SHELL,RoHS</v>
          </cell>
          <cell r="E895" t="str">
            <v>VCYS</v>
          </cell>
          <cell r="F895" t="str">
            <v>结案</v>
          </cell>
          <cell r="G895">
            <v>400000</v>
          </cell>
          <cell r="H895">
            <v>327800</v>
          </cell>
        </row>
        <row r="896">
          <cell r="A896" t="str">
            <v>ZVS-19060009</v>
          </cell>
          <cell r="B896" t="str">
            <v>050-J240000638-531</v>
          </cell>
          <cell r="C896" t="str">
            <v>素材端子5</v>
          </cell>
          <cell r="D896" t="str">
            <v>NO PLATING,SUS301-1/2H,P=5.50,1*2,RoHS</v>
          </cell>
          <cell r="E896" t="str">
            <v>VCYS</v>
          </cell>
          <cell r="F896" t="str">
            <v>结案</v>
          </cell>
          <cell r="G896">
            <v>500</v>
          </cell>
          <cell r="H896">
            <v>500</v>
          </cell>
        </row>
        <row r="897">
          <cell r="A897" t="str">
            <v>ZVS-19060010</v>
          </cell>
          <cell r="B897" t="str">
            <v>050-J240000146-530</v>
          </cell>
          <cell r="C897" t="str">
            <v>素材端子2</v>
          </cell>
          <cell r="D897" t="str">
            <v>NO PLATING,C5210R-H,P=4,1*1,RoHS</v>
          </cell>
          <cell r="E897" t="str">
            <v>VCYS</v>
          </cell>
          <cell r="F897" t="str">
            <v>结案</v>
          </cell>
          <cell r="G897">
            <v>400</v>
          </cell>
          <cell r="H897">
            <v>395</v>
          </cell>
        </row>
        <row r="898">
          <cell r="A898" t="str">
            <v>ZVS-19060011</v>
          </cell>
          <cell r="B898" t="str">
            <v>050-J240000637-531</v>
          </cell>
          <cell r="C898" t="str">
            <v>素材端子4</v>
          </cell>
          <cell r="D898" t="str">
            <v>NO PLATING,SUS301-1/2H,P=5.50,1*2,RoHS</v>
          </cell>
          <cell r="E898" t="str">
            <v>VCYS</v>
          </cell>
          <cell r="F898" t="str">
            <v>结案</v>
          </cell>
          <cell r="G898">
            <v>600</v>
          </cell>
          <cell r="H898">
            <v>600</v>
          </cell>
        </row>
        <row r="899">
          <cell r="A899" t="str">
            <v>ZVS-19060012</v>
          </cell>
          <cell r="B899" t="str">
            <v>025-0009-348</v>
          </cell>
          <cell r="C899" t="str">
            <v>素材铁壳</v>
          </cell>
          <cell r="D899" t="str">
            <v>NO PLATING,SUS301-1/2H,P=9.0,1*1,SHELL,RoHS</v>
          </cell>
          <cell r="E899" t="str">
            <v>VCYS</v>
          </cell>
          <cell r="F899" t="str">
            <v>结案</v>
          </cell>
          <cell r="G899">
            <v>300000</v>
          </cell>
          <cell r="H899">
            <v>243700</v>
          </cell>
        </row>
        <row r="900">
          <cell r="A900" t="str">
            <v>ZVS-19060013</v>
          </cell>
          <cell r="B900" t="str">
            <v>025-00W9-325</v>
          </cell>
          <cell r="C900" t="str">
            <v>SHELL AFTER LASER WELDING</v>
          </cell>
          <cell r="D900" t="str">
            <v>MICRO USB 5 PIN SUBTYPE</v>
          </cell>
          <cell r="E900" t="str">
            <v>VCYS</v>
          </cell>
          <cell r="F900" t="str">
            <v>入库</v>
          </cell>
          <cell r="G900">
            <v>110500</v>
          </cell>
          <cell r="H900">
            <v>36200</v>
          </cell>
        </row>
        <row r="901">
          <cell r="A901" t="str">
            <v>ZVS-19060014</v>
          </cell>
          <cell r="B901" t="str">
            <v>050-C130000131-512</v>
          </cell>
          <cell r="C901" t="str">
            <v>素材端子</v>
          </cell>
          <cell r="D901" t="str">
            <v>NO PLATING,C5240HQ-SH,P=24.00,1*1,RoHS</v>
          </cell>
          <cell r="E901" t="str">
            <v>VCYS</v>
          </cell>
          <cell r="F901" t="str">
            <v>结案</v>
          </cell>
          <cell r="G901">
            <v>500</v>
          </cell>
          <cell r="H901">
            <v>500</v>
          </cell>
        </row>
        <row r="902">
          <cell r="A902" t="str">
            <v>ZVS-19060015</v>
          </cell>
          <cell r="B902" t="str">
            <v>025-C130000631-362</v>
          </cell>
          <cell r="C902" t="str">
            <v>拉杆</v>
          </cell>
          <cell r="D902" t="str">
            <v>NO PLATING,SUS301-3/4H,P=5.0mm,1*1,RoHS</v>
          </cell>
          <cell r="E902" t="str">
            <v>VCYS</v>
          </cell>
          <cell r="F902" t="str">
            <v>结案</v>
          </cell>
          <cell r="G902">
            <v>450000</v>
          </cell>
          <cell r="H902">
            <v>397500</v>
          </cell>
        </row>
        <row r="903">
          <cell r="A903" t="str">
            <v>ZVS-19060016</v>
          </cell>
          <cell r="B903" t="str">
            <v>025-C130000631-0392</v>
          </cell>
          <cell r="C903" t="str">
            <v>拉杆</v>
          </cell>
          <cell r="D903" t="str">
            <v>NO PLATING,SUS301-3/4H,P=5.0mm,1*1,RoHS</v>
          </cell>
          <cell r="E903" t="str">
            <v>VCYS</v>
          </cell>
          <cell r="F903" t="str">
            <v>结案</v>
          </cell>
          <cell r="G903">
            <v>450000</v>
          </cell>
          <cell r="H903">
            <v>420500</v>
          </cell>
        </row>
        <row r="904">
          <cell r="A904" t="str">
            <v>ZVS-19060017</v>
          </cell>
          <cell r="B904" t="str">
            <v>025-C130000641-363</v>
          </cell>
          <cell r="C904" t="str">
            <v>转轴</v>
          </cell>
          <cell r="D904" t="str">
            <v>NO PLATING,SUS301-H,P=5.0mm,1*1，RoHS</v>
          </cell>
          <cell r="E904" t="str">
            <v>VCYS</v>
          </cell>
          <cell r="F904" t="str">
            <v>结案</v>
          </cell>
          <cell r="G904">
            <v>800000</v>
          </cell>
          <cell r="H904">
            <v>800000</v>
          </cell>
        </row>
        <row r="905">
          <cell r="A905" t="str">
            <v>ZVS-19060018</v>
          </cell>
          <cell r="B905" t="str">
            <v>025-0009-325</v>
          </cell>
          <cell r="C905" t="str">
            <v>SHELL AFTER STAMPING</v>
          </cell>
          <cell r="D905" t="str">
            <v>SHELL AFTER STAMPING</v>
          </cell>
          <cell r="E905" t="str">
            <v>VCYS</v>
          </cell>
          <cell r="F905" t="str">
            <v>结案</v>
          </cell>
          <cell r="G905">
            <v>200000</v>
          </cell>
          <cell r="H905">
            <v>0</v>
          </cell>
        </row>
        <row r="906">
          <cell r="A906" t="str">
            <v>ZVS-19060019</v>
          </cell>
          <cell r="B906" t="str">
            <v>025-00W9-325</v>
          </cell>
          <cell r="C906" t="str">
            <v>SHELL AFTER LASER WELDING</v>
          </cell>
          <cell r="D906" t="str">
            <v>MICRO USB 5 PIN SUBTYPE</v>
          </cell>
          <cell r="E906" t="str">
            <v>VCYS</v>
          </cell>
          <cell r="F906" t="str">
            <v>结案</v>
          </cell>
          <cell r="G906">
            <v>289500</v>
          </cell>
          <cell r="H906">
            <v>289500</v>
          </cell>
        </row>
        <row r="907">
          <cell r="A907" t="str">
            <v>ZVS-19060020</v>
          </cell>
          <cell r="B907" t="str">
            <v>025-00W9-256</v>
          </cell>
          <cell r="C907" t="str">
            <v>SHELL AFTER LASER WELDING</v>
          </cell>
          <cell r="D907" t="str">
            <v>MICRO USB 5 PIN SUBTYPE</v>
          </cell>
          <cell r="E907" t="str">
            <v>VCYS</v>
          </cell>
          <cell r="F907" t="str">
            <v>结案</v>
          </cell>
          <cell r="G907">
            <v>105500</v>
          </cell>
          <cell r="H907">
            <v>105500</v>
          </cell>
        </row>
        <row r="908">
          <cell r="A908" t="str">
            <v>ZVS-19060021</v>
          </cell>
          <cell r="B908" t="str">
            <v>025-C130000641-360</v>
          </cell>
          <cell r="C908" t="str">
            <v>素材铁壳</v>
          </cell>
          <cell r="D908" t="str">
            <v>NO PLATING,SUS301-H,P=24.0mm,1*1，RoHS</v>
          </cell>
          <cell r="E908" t="str">
            <v>VCYS</v>
          </cell>
          <cell r="F908" t="str">
            <v>结案</v>
          </cell>
          <cell r="G908">
            <v>750000</v>
          </cell>
          <cell r="H908">
            <v>750000</v>
          </cell>
        </row>
        <row r="909">
          <cell r="A909" t="str">
            <v>ZVS-19060022</v>
          </cell>
          <cell r="B909" t="str">
            <v>050-S170000641-534</v>
          </cell>
          <cell r="C909" t="str">
            <v>素材端子</v>
          </cell>
          <cell r="D909" t="str">
            <v>NO PLATING CONTACT</v>
          </cell>
          <cell r="E909" t="str">
            <v>VCYS</v>
          </cell>
          <cell r="F909" t="str">
            <v>结案</v>
          </cell>
          <cell r="G909">
            <v>500</v>
          </cell>
          <cell r="H909">
            <v>500</v>
          </cell>
        </row>
        <row r="910">
          <cell r="A910" t="str">
            <v>ZVS-19060023</v>
          </cell>
          <cell r="B910" t="str">
            <v>050-C130000441-513</v>
          </cell>
          <cell r="C910" t="str">
            <v>素材侦测PIN</v>
          </cell>
          <cell r="D910" t="str">
            <v>NO PLATING,C7035-TM06,P=3.20,1*1,RoHS</v>
          </cell>
          <cell r="E910" t="str">
            <v>VCYS</v>
          </cell>
          <cell r="F910" t="str">
            <v>结案</v>
          </cell>
          <cell r="G910">
            <v>500</v>
          </cell>
          <cell r="H910">
            <v>500</v>
          </cell>
        </row>
        <row r="911">
          <cell r="A911" t="str">
            <v>ZVS-19060024</v>
          </cell>
          <cell r="B911" t="str">
            <v>050-1009-358</v>
          </cell>
          <cell r="C911" t="str">
            <v>CONTACT AFTER STAMPING</v>
          </cell>
          <cell r="D911" t="str">
            <v>CONTACT 3 FOR DIA 3.5MM AUDIO JACK SUBSIDE TYPE</v>
          </cell>
          <cell r="E911" t="str">
            <v>VCYS</v>
          </cell>
          <cell r="F911" t="str">
            <v>结案</v>
          </cell>
          <cell r="G911">
            <v>15</v>
          </cell>
          <cell r="H911">
            <v>15</v>
          </cell>
        </row>
        <row r="912">
          <cell r="A912" t="str">
            <v>ZVS-19060025</v>
          </cell>
          <cell r="B912" t="str">
            <v>050-J220000141-530</v>
          </cell>
          <cell r="C912" t="str">
            <v>素材端子2</v>
          </cell>
          <cell r="D912" t="str">
            <v>NO PLATING,C5210R-H,P=4,1*1,RoHS</v>
          </cell>
          <cell r="E912" t="str">
            <v>VCYS</v>
          </cell>
          <cell r="F912" t="str">
            <v>结案</v>
          </cell>
          <cell r="G912">
            <v>20</v>
          </cell>
          <cell r="H912">
            <v>20</v>
          </cell>
        </row>
        <row r="913">
          <cell r="A913" t="str">
            <v>ZVS-19060026</v>
          </cell>
          <cell r="B913" t="str">
            <v>050-J310000142-537</v>
          </cell>
          <cell r="C913" t="str">
            <v>素材端子3</v>
          </cell>
          <cell r="D913" t="str">
            <v>NO PLATING,C5210R-H,P=4,1*1,RoHS</v>
          </cell>
          <cell r="E913" t="str">
            <v>VCYS</v>
          </cell>
          <cell r="F913" t="str">
            <v>结案</v>
          </cell>
          <cell r="G913">
            <v>250</v>
          </cell>
          <cell r="H913">
            <v>250</v>
          </cell>
        </row>
        <row r="914">
          <cell r="A914" t="str">
            <v>ZVS-19060027</v>
          </cell>
          <cell r="B914" t="str">
            <v>050-C149900121-519</v>
          </cell>
          <cell r="C914" t="str">
            <v>UNPLATED CONTACT</v>
          </cell>
          <cell r="D914" t="str">
            <v>CONTACT ;1.5H PUSH_PULL SIMBLOCK WITH COVER AND STOP</v>
          </cell>
          <cell r="E914" t="str">
            <v>VCYS</v>
          </cell>
          <cell r="F914" t="str">
            <v>结案</v>
          </cell>
          <cell r="G914">
            <v>140</v>
          </cell>
          <cell r="H914">
            <v>130</v>
          </cell>
        </row>
        <row r="915">
          <cell r="A915" t="str">
            <v>ZVS-19060028</v>
          </cell>
          <cell r="B915" t="str">
            <v>050-0009-487</v>
          </cell>
          <cell r="C915" t="str">
            <v>CONTACT AFTER STAMPING</v>
          </cell>
          <cell r="D915" t="str">
            <v>MICRO USB 5 PIN SINKING MOUNT TYPE</v>
          </cell>
          <cell r="E915" t="str">
            <v>VCYS</v>
          </cell>
          <cell r="F915" t="str">
            <v>结案</v>
          </cell>
          <cell r="G915">
            <v>200</v>
          </cell>
          <cell r="H915">
            <v>196.3</v>
          </cell>
        </row>
        <row r="916">
          <cell r="A916" t="str">
            <v>ZVS-19060029</v>
          </cell>
          <cell r="B916" t="str">
            <v>050-C031100131-507</v>
          </cell>
          <cell r="C916" t="str">
            <v>素材端子</v>
          </cell>
          <cell r="D916" t="str">
            <v>NO PLATING,C5240HQ-SH,P=10.0mm,1*1,RoHS</v>
          </cell>
          <cell r="E916" t="str">
            <v>VCYS</v>
          </cell>
          <cell r="F916" t="str">
            <v>结案</v>
          </cell>
          <cell r="G916">
            <v>1000</v>
          </cell>
          <cell r="H916">
            <v>990.5</v>
          </cell>
        </row>
        <row r="917">
          <cell r="A917" t="str">
            <v>ZVS-19060030</v>
          </cell>
          <cell r="B917" t="str">
            <v>050-C130000141-508</v>
          </cell>
          <cell r="C917" t="str">
            <v>素材端子</v>
          </cell>
          <cell r="D917" t="str">
            <v>NO PLATING,C5210R-H,P=4.0mm,1*1，RoHS</v>
          </cell>
          <cell r="E917" t="str">
            <v>VCYS</v>
          </cell>
          <cell r="F917" t="str">
            <v>结案</v>
          </cell>
          <cell r="G917">
            <v>1000</v>
          </cell>
          <cell r="H917">
            <v>1000</v>
          </cell>
        </row>
        <row r="918">
          <cell r="A918" t="str">
            <v>ZVS-19060031</v>
          </cell>
          <cell r="B918" t="str">
            <v>025-0009-320</v>
          </cell>
          <cell r="C918" t="str">
            <v>UNPLATED SHELL</v>
          </cell>
          <cell r="D918" t="str">
            <v>1.3H PUSH_PULL SIMBLOCK WITH COVER AND STOP</v>
          </cell>
          <cell r="E918" t="str">
            <v>VCYS</v>
          </cell>
          <cell r="F918" t="str">
            <v>结案</v>
          </cell>
          <cell r="G918">
            <v>300000</v>
          </cell>
          <cell r="H918">
            <v>286500</v>
          </cell>
        </row>
        <row r="919">
          <cell r="A919" t="str">
            <v>ZVS-19060032</v>
          </cell>
          <cell r="B919" t="str">
            <v>025-U099500621-364</v>
          </cell>
          <cell r="C919" t="str">
            <v>素材铁壳</v>
          </cell>
          <cell r="D919" t="str">
            <v>NO PLATING,SUS301-1/2H,P=10.0,1*1,SHELL,RoHS</v>
          </cell>
          <cell r="E919" t="str">
            <v>VCYS</v>
          </cell>
          <cell r="F919" t="str">
            <v>结案</v>
          </cell>
          <cell r="G919">
            <v>500000</v>
          </cell>
          <cell r="H919">
            <v>493500</v>
          </cell>
        </row>
        <row r="920">
          <cell r="A920" t="str">
            <v>ZVS-19060033</v>
          </cell>
          <cell r="B920" t="str">
            <v>025-C130000631-358</v>
          </cell>
          <cell r="C920" t="str">
            <v>转轴(散Pin）</v>
          </cell>
          <cell r="D920" t="str">
            <v>NO PLATING,SUS301-3/4H,1*1,RoHS</v>
          </cell>
          <cell r="E920" t="str">
            <v>VCYS</v>
          </cell>
          <cell r="F920" t="str">
            <v>结案</v>
          </cell>
          <cell r="G920">
            <v>500000</v>
          </cell>
          <cell r="H920">
            <v>440000</v>
          </cell>
        </row>
        <row r="921">
          <cell r="A921" t="str">
            <v>ZVS-19060034</v>
          </cell>
          <cell r="B921" t="str">
            <v>025-C130000681-357</v>
          </cell>
          <cell r="C921" t="str">
            <v>拉杆(散Pin）</v>
          </cell>
          <cell r="D921" t="str">
            <v>NO PLATING,SUS304-H,1*1,RoHS</v>
          </cell>
          <cell r="E921" t="str">
            <v>VCYS</v>
          </cell>
          <cell r="F921" t="str">
            <v>结案</v>
          </cell>
          <cell r="G921">
            <v>400000</v>
          </cell>
          <cell r="H921">
            <v>0</v>
          </cell>
        </row>
        <row r="922">
          <cell r="A922" t="str">
            <v>ZVS-19060035</v>
          </cell>
          <cell r="B922" t="str">
            <v>050-C130000411-508</v>
          </cell>
          <cell r="C922" t="str">
            <v>素材端子</v>
          </cell>
          <cell r="D922" t="str">
            <v>NO PLATING,C7025-TM03,P=4.0mm,1*1，RoHS</v>
          </cell>
          <cell r="E922" t="str">
            <v>VCYS</v>
          </cell>
          <cell r="F922" t="str">
            <v>结案</v>
          </cell>
          <cell r="G922">
            <v>700</v>
          </cell>
          <cell r="H922">
            <v>618</v>
          </cell>
        </row>
        <row r="923">
          <cell r="A923" t="str">
            <v>ZVS-19060036</v>
          </cell>
          <cell r="B923" t="str">
            <v>050-C031100131-0577</v>
          </cell>
          <cell r="C923" t="str">
            <v>素材端子</v>
          </cell>
          <cell r="D923" t="str">
            <v>NO PLATING,C5240HQ-SH,P=10.0mm,1*1,RoHS</v>
          </cell>
          <cell r="E923" t="str">
            <v>VCYS</v>
          </cell>
          <cell r="F923" t="str">
            <v>结案</v>
          </cell>
          <cell r="G923">
            <v>200</v>
          </cell>
          <cell r="H923">
            <v>200</v>
          </cell>
        </row>
        <row r="924">
          <cell r="A924" t="str">
            <v>ZVS-19060037</v>
          </cell>
          <cell r="B924" t="str">
            <v>025-C130000641-0397</v>
          </cell>
          <cell r="C924" t="str">
            <v>素材铁壳</v>
          </cell>
          <cell r="D924" t="str">
            <v>NO PLATING,SUS301-H,P=24.0mm,1*1，RoHS</v>
          </cell>
          <cell r="E924" t="str">
            <v>VCYS</v>
          </cell>
          <cell r="F924" t="str">
            <v>结案</v>
          </cell>
          <cell r="G924">
            <v>500000</v>
          </cell>
          <cell r="H924">
            <v>500000</v>
          </cell>
        </row>
        <row r="925">
          <cell r="A925" t="str">
            <v>ZVS-19060040</v>
          </cell>
          <cell r="B925" t="str">
            <v>025-1009-285</v>
          </cell>
          <cell r="C925" t="str">
            <v>SOLDER PAD</v>
          </cell>
          <cell r="D925" t="str">
            <v>FOR 4PIN BATTERY</v>
          </cell>
          <cell r="E925" t="str">
            <v>VCYS</v>
          </cell>
          <cell r="F925" t="str">
            <v>结案</v>
          </cell>
          <cell r="G925">
            <v>300000</v>
          </cell>
          <cell r="H925">
            <v>300000</v>
          </cell>
        </row>
        <row r="926">
          <cell r="A926" t="str">
            <v>ZVS-19060041</v>
          </cell>
          <cell r="B926" t="str">
            <v>025-2009-285</v>
          </cell>
          <cell r="C926" t="str">
            <v>SOLDER PAD</v>
          </cell>
          <cell r="D926" t="str">
            <v>FOR 4PIN BATTERY</v>
          </cell>
          <cell r="E926" t="str">
            <v>VCYS</v>
          </cell>
          <cell r="F926" t="str">
            <v>结案</v>
          </cell>
          <cell r="G926">
            <v>300000</v>
          </cell>
          <cell r="H926">
            <v>300000</v>
          </cell>
        </row>
        <row r="927">
          <cell r="A927" t="str">
            <v>ZVS-19060042</v>
          </cell>
          <cell r="B927" t="str">
            <v>050-S170000641-534</v>
          </cell>
          <cell r="C927" t="str">
            <v>素材端子</v>
          </cell>
          <cell r="D927" t="str">
            <v>NO PLATING CONTACT</v>
          </cell>
          <cell r="E927" t="str">
            <v>VCYS</v>
          </cell>
          <cell r="F927" t="str">
            <v>结案</v>
          </cell>
          <cell r="G927">
            <v>2000</v>
          </cell>
          <cell r="H927">
            <v>1490.6</v>
          </cell>
        </row>
        <row r="928">
          <cell r="A928" t="str">
            <v>ZVS-19060043</v>
          </cell>
          <cell r="B928" t="str">
            <v>025-U0995W1621-364</v>
          </cell>
          <cell r="C928" t="str">
            <v>点焊铁壳</v>
          </cell>
          <cell r="D928" t="str">
            <v>LASER WELDING,SUS301-1/2H,P=10.0,1*1,SHELL,RoHS</v>
          </cell>
          <cell r="E928" t="str">
            <v>VCYS</v>
          </cell>
          <cell r="F928" t="str">
            <v>结案</v>
          </cell>
          <cell r="G928">
            <v>300000</v>
          </cell>
          <cell r="H928">
            <v>300000</v>
          </cell>
        </row>
        <row r="929">
          <cell r="A929" t="str">
            <v>ZVS-19060044</v>
          </cell>
          <cell r="B929" t="str">
            <v>050-J240000146-530</v>
          </cell>
          <cell r="C929" t="str">
            <v>素材端子2</v>
          </cell>
          <cell r="D929" t="str">
            <v>NO PLATING,C5210R-H,P=4,1*1,RoHS</v>
          </cell>
          <cell r="E929" t="str">
            <v>VCYS</v>
          </cell>
          <cell r="F929" t="str">
            <v>结案</v>
          </cell>
          <cell r="G929">
            <v>150</v>
          </cell>
          <cell r="H929">
            <v>150</v>
          </cell>
        </row>
        <row r="930">
          <cell r="A930" t="str">
            <v>ZVS-19060045</v>
          </cell>
          <cell r="B930" t="str">
            <v>050-J310000142-537</v>
          </cell>
          <cell r="C930" t="str">
            <v>素材端子3</v>
          </cell>
          <cell r="D930" t="str">
            <v>NO PLATING,C5210R-H,P=4,1*1,RoHS</v>
          </cell>
          <cell r="E930" t="str">
            <v>VCYS</v>
          </cell>
          <cell r="F930" t="str">
            <v>结案</v>
          </cell>
          <cell r="G930">
            <v>215</v>
          </cell>
          <cell r="H930">
            <v>210.5</v>
          </cell>
        </row>
        <row r="931">
          <cell r="A931" t="str">
            <v>ZVS-19060046</v>
          </cell>
          <cell r="B931" t="str">
            <v>025-C130000641-360</v>
          </cell>
          <cell r="C931" t="str">
            <v>素材铁壳</v>
          </cell>
          <cell r="D931" t="str">
            <v>NO PLATING,SUS301-H,P=24.0mm,1*1，RoHS</v>
          </cell>
          <cell r="E931" t="str">
            <v>VCXS</v>
          </cell>
          <cell r="F931" t="str">
            <v>结案</v>
          </cell>
          <cell r="G931">
            <v>1500000</v>
          </cell>
          <cell r="H931">
            <v>753900</v>
          </cell>
        </row>
        <row r="932">
          <cell r="A932" t="str">
            <v>ZVS-19060047</v>
          </cell>
          <cell r="B932" t="str">
            <v>050-0009-467</v>
          </cell>
          <cell r="C932" t="str">
            <v>CONTACT AFTER STAMPING</v>
          </cell>
          <cell r="D932" t="str">
            <v>ANTENNA SPRING FOR 0.7H</v>
          </cell>
          <cell r="E932" t="str">
            <v>VCYS</v>
          </cell>
          <cell r="F932" t="str">
            <v>结案</v>
          </cell>
          <cell r="G932">
            <v>2000</v>
          </cell>
          <cell r="H932">
            <v>1992.5</v>
          </cell>
        </row>
        <row r="933">
          <cell r="A933" t="str">
            <v>ZVS-19060048</v>
          </cell>
          <cell r="B933" t="str">
            <v>050-1009-431</v>
          </cell>
          <cell r="C933" t="str">
            <v>CONTACT AFTER STAMPING</v>
          </cell>
          <cell r="D933" t="str">
            <v>CONTACT 1 FOR DIA 3.5MM SXM AUDIO JACK CONN.(SUBSIDE  TYPE)</v>
          </cell>
          <cell r="E933" t="str">
            <v>VCYS</v>
          </cell>
          <cell r="F933" t="str">
            <v>结案</v>
          </cell>
          <cell r="G933">
            <v>300</v>
          </cell>
          <cell r="H933">
            <v>300</v>
          </cell>
        </row>
        <row r="934">
          <cell r="A934" t="str">
            <v>ZVS-19060049</v>
          </cell>
          <cell r="B934" t="str">
            <v>025-C130000631-362</v>
          </cell>
          <cell r="C934" t="str">
            <v>拉杆</v>
          </cell>
          <cell r="D934" t="str">
            <v>NO PLATING,SUS301-3/4H,P=5.0mm,1*1,RoHS</v>
          </cell>
          <cell r="E934" t="str">
            <v>VCYS</v>
          </cell>
          <cell r="F934" t="str">
            <v>结案</v>
          </cell>
          <cell r="G934">
            <v>800000</v>
          </cell>
          <cell r="H934">
            <v>312500</v>
          </cell>
        </row>
        <row r="935">
          <cell r="A935" t="str">
            <v>ZVS-19060050</v>
          </cell>
          <cell r="B935" t="str">
            <v>025-0009-170</v>
          </cell>
          <cell r="C935" t="str">
            <v>UNPLATED PAD</v>
          </cell>
          <cell r="D935" t="str">
            <v>FOR 4PIN BATTERY 5.4H 3.1MM PITCH VERTICAL TYPE CONN.</v>
          </cell>
          <cell r="E935" t="str">
            <v>VCYS</v>
          </cell>
          <cell r="F935" t="str">
            <v>结案</v>
          </cell>
          <cell r="G935">
            <v>200000</v>
          </cell>
          <cell r="H935">
            <v>194600</v>
          </cell>
        </row>
        <row r="936">
          <cell r="A936" t="str">
            <v>ZVS-19060053</v>
          </cell>
          <cell r="B936" t="str">
            <v>025-C130000631-0392</v>
          </cell>
          <cell r="C936" t="str">
            <v>拉杆</v>
          </cell>
          <cell r="D936" t="str">
            <v>NO PLATING,SUS301-3/4H,P=5.0mm,1*1,RoHS</v>
          </cell>
          <cell r="E936" t="str">
            <v>VCYS</v>
          </cell>
          <cell r="F936" t="str">
            <v>结案</v>
          </cell>
          <cell r="G936">
            <v>40000</v>
          </cell>
          <cell r="H936">
            <v>40000</v>
          </cell>
        </row>
        <row r="937">
          <cell r="A937" t="str">
            <v>ZVS-19060054</v>
          </cell>
          <cell r="B937" t="str">
            <v>050-S190000641-0550</v>
          </cell>
          <cell r="C937" t="str">
            <v>素材端子</v>
          </cell>
          <cell r="D937" t="str">
            <v>NO PLATING CONTACT</v>
          </cell>
          <cell r="E937" t="str">
            <v>VCYS</v>
          </cell>
          <cell r="F937" t="str">
            <v>结案</v>
          </cell>
          <cell r="G937">
            <v>2000</v>
          </cell>
          <cell r="H937">
            <v>2000</v>
          </cell>
        </row>
        <row r="938">
          <cell r="A938" t="str">
            <v>ZVS-19060055</v>
          </cell>
          <cell r="B938" t="str">
            <v>050-J240000146-530</v>
          </cell>
          <cell r="C938" t="str">
            <v>素材端子2</v>
          </cell>
          <cell r="D938" t="str">
            <v>NO PLATING,C5210R-H,P=4,1*1,RoHS</v>
          </cell>
          <cell r="E938" t="str">
            <v>VCYS</v>
          </cell>
          <cell r="F938" t="str">
            <v>结案</v>
          </cell>
          <cell r="G938">
            <v>40</v>
          </cell>
          <cell r="H938">
            <v>40</v>
          </cell>
        </row>
        <row r="939">
          <cell r="A939" t="str">
            <v>ZVS-19060056</v>
          </cell>
          <cell r="B939" t="str">
            <v>025-U190000651-349</v>
          </cell>
          <cell r="C939" t="str">
            <v>素材中铁片</v>
          </cell>
          <cell r="D939" t="str">
            <v>NO PLATING,SUS301-EH,P=10.00,1*1,RoHS</v>
          </cell>
          <cell r="E939" t="str">
            <v>VCYS</v>
          </cell>
          <cell r="F939" t="str">
            <v>结案</v>
          </cell>
          <cell r="G939">
            <v>100000</v>
          </cell>
          <cell r="H939">
            <v>100000</v>
          </cell>
        </row>
        <row r="940">
          <cell r="A940" t="str">
            <v>ZVS-19060057</v>
          </cell>
          <cell r="B940" t="str">
            <v>050-C130000441-513</v>
          </cell>
          <cell r="C940" t="str">
            <v>素材侦测PIN</v>
          </cell>
          <cell r="D940" t="str">
            <v>NO PLATING,C7035-TM06,P=3.20,1*1,RoHS</v>
          </cell>
          <cell r="E940" t="str">
            <v>VCYS</v>
          </cell>
          <cell r="F940" t="str">
            <v>结案</v>
          </cell>
          <cell r="G940">
            <v>500</v>
          </cell>
          <cell r="H940">
            <v>495</v>
          </cell>
        </row>
        <row r="941">
          <cell r="A941" t="str">
            <v>ZVS-19060058</v>
          </cell>
          <cell r="B941" t="str">
            <v>050-U119500211-0552</v>
          </cell>
          <cell r="C941" t="str">
            <v>素材端子</v>
          </cell>
          <cell r="D941" t="str">
            <v>NO PLATING,C2680R-H,P=12.5,1*1,RoHS</v>
          </cell>
          <cell r="E941" t="str">
            <v>VCYS</v>
          </cell>
          <cell r="F941" t="str">
            <v>结案</v>
          </cell>
          <cell r="G941">
            <v>400</v>
          </cell>
          <cell r="H941">
            <v>390.5</v>
          </cell>
        </row>
        <row r="942">
          <cell r="A942" t="str">
            <v>ZVS-19060059</v>
          </cell>
          <cell r="B942" t="str">
            <v>050-1009-432</v>
          </cell>
          <cell r="C942" t="str">
            <v>CONTACT AFTER STAMPING</v>
          </cell>
          <cell r="D942" t="str">
            <v>CONTACT 2 FOR DIA 3.5MM SXM AUDIO JACK CONN.(SUBSIDE  TYPE)</v>
          </cell>
          <cell r="E942" t="str">
            <v>VCYS</v>
          </cell>
          <cell r="F942" t="str">
            <v>结案</v>
          </cell>
          <cell r="G942">
            <v>300</v>
          </cell>
          <cell r="H942">
            <v>152</v>
          </cell>
        </row>
        <row r="943">
          <cell r="A943" t="str">
            <v>ZVS-19060060</v>
          </cell>
          <cell r="B943" t="str">
            <v>050-J310000621-538</v>
          </cell>
          <cell r="C943" t="str">
            <v>素材端子4</v>
          </cell>
          <cell r="D943" t="str">
            <v>NO PLATING,SUS301-1/2H,P=4.50,1*2,RoHS</v>
          </cell>
          <cell r="E943" t="str">
            <v>VCYS</v>
          </cell>
          <cell r="F943" t="str">
            <v>结案</v>
          </cell>
          <cell r="G943">
            <v>500</v>
          </cell>
          <cell r="H943">
            <v>500</v>
          </cell>
        </row>
        <row r="944">
          <cell r="A944" t="str">
            <v>ZVS-19060061</v>
          </cell>
          <cell r="B944" t="str">
            <v>050-J310000622-538</v>
          </cell>
          <cell r="C944" t="str">
            <v>素材端子5</v>
          </cell>
          <cell r="D944" t="str">
            <v>NO PLATING,SUS301-1/2H,P=4.50,1*2,RoHS</v>
          </cell>
          <cell r="E944" t="str">
            <v>VCYS</v>
          </cell>
          <cell r="F944" t="str">
            <v>结案</v>
          </cell>
          <cell r="G944">
            <v>500</v>
          </cell>
          <cell r="H944">
            <v>500</v>
          </cell>
        </row>
        <row r="945">
          <cell r="A945" t="str">
            <v>ZVS-19060062</v>
          </cell>
          <cell r="B945" t="str">
            <v>025-0009-314</v>
          </cell>
          <cell r="C945" t="str">
            <v>UNPLATED SHELL</v>
          </cell>
          <cell r="D945" t="str">
            <v>1.4H PUSH_PULL SIMBLOCK WITH COVER AND STOP</v>
          </cell>
          <cell r="E945" t="str">
            <v>VCYS</v>
          </cell>
          <cell r="F945" t="str">
            <v>结案</v>
          </cell>
          <cell r="G945">
            <v>600000</v>
          </cell>
          <cell r="H945">
            <v>592500</v>
          </cell>
        </row>
        <row r="946">
          <cell r="A946" t="str">
            <v>ZVS-19060063</v>
          </cell>
          <cell r="B946" t="str">
            <v>025-C130000641-363</v>
          </cell>
          <cell r="C946" t="str">
            <v>转轴</v>
          </cell>
          <cell r="D946" t="str">
            <v>NO PLATING,SUS301-H,P=5.0mm,1*1，RoHS</v>
          </cell>
          <cell r="E946" t="str">
            <v>VCYS</v>
          </cell>
          <cell r="F946" t="str">
            <v>结案</v>
          </cell>
          <cell r="G946">
            <v>1000000</v>
          </cell>
          <cell r="H946">
            <v>1000000</v>
          </cell>
        </row>
        <row r="947">
          <cell r="A947" t="str">
            <v>ZVS-19060064</v>
          </cell>
          <cell r="B947" t="str">
            <v>050-J340000141-0554</v>
          </cell>
          <cell r="C947" t="str">
            <v>素材端子5</v>
          </cell>
          <cell r="D947" t="str">
            <v>NO PLATING,C5210R-H,P=6,1*1,RoHS</v>
          </cell>
          <cell r="E947" t="str">
            <v>VCYS</v>
          </cell>
          <cell r="F947" t="str">
            <v>结案</v>
          </cell>
          <cell r="G947">
            <v>400</v>
          </cell>
          <cell r="H947">
            <v>390</v>
          </cell>
        </row>
        <row r="948">
          <cell r="A948" t="str">
            <v>ZVS-19060065</v>
          </cell>
          <cell r="B948" t="str">
            <v>025-U0995W1621-364</v>
          </cell>
          <cell r="C948" t="str">
            <v>点焊铁壳</v>
          </cell>
          <cell r="D948" t="str">
            <v>LASER WELDING,SUS301-1/2H,P=10.0,1*1,SHELL,RoHS</v>
          </cell>
          <cell r="E948" t="str">
            <v>VCYS</v>
          </cell>
          <cell r="F948" t="str">
            <v>结案</v>
          </cell>
          <cell r="G948">
            <v>200000</v>
          </cell>
          <cell r="H948">
            <v>200000</v>
          </cell>
        </row>
        <row r="949">
          <cell r="A949" t="str">
            <v>ZVS-19060066</v>
          </cell>
          <cell r="B949" t="str">
            <v>025-J220000621-374</v>
          </cell>
          <cell r="C949" t="str">
            <v>素材SHELL</v>
          </cell>
          <cell r="D949" t="str">
            <v>NO PLATING,SUS301-1/2H,P=15,1*1,RoHS</v>
          </cell>
          <cell r="E949" t="str">
            <v>VCYS</v>
          </cell>
          <cell r="F949" t="str">
            <v>结案</v>
          </cell>
          <cell r="G949">
            <v>600000</v>
          </cell>
          <cell r="H949">
            <v>600000</v>
          </cell>
        </row>
        <row r="950">
          <cell r="A950" t="str">
            <v>ZVS-19060067</v>
          </cell>
          <cell r="B950" t="str">
            <v>050-J240000638-531</v>
          </cell>
          <cell r="C950" t="str">
            <v>素材端子5</v>
          </cell>
          <cell r="D950" t="str">
            <v>NO PLATING,SUS301-1/2H,P=5.50,1*2,RoHS</v>
          </cell>
          <cell r="E950" t="str">
            <v>VCYS</v>
          </cell>
          <cell r="F950" t="str">
            <v>结案</v>
          </cell>
          <cell r="G950">
            <v>100</v>
          </cell>
          <cell r="H950">
            <v>100</v>
          </cell>
        </row>
        <row r="951">
          <cell r="A951" t="str">
            <v>ZVS-19060068</v>
          </cell>
          <cell r="B951" t="str">
            <v>050-J340000141-0556</v>
          </cell>
          <cell r="C951" t="str">
            <v>素材端子2</v>
          </cell>
          <cell r="D951" t="str">
            <v>NO PLATING,C5210R-H,P=7,1*1,RoHS</v>
          </cell>
          <cell r="E951" t="str">
            <v>VCYS</v>
          </cell>
          <cell r="F951" t="str">
            <v>结案</v>
          </cell>
          <cell r="G951">
            <v>350</v>
          </cell>
          <cell r="H951">
            <v>350</v>
          </cell>
        </row>
        <row r="952">
          <cell r="A952" t="str">
            <v>ZVS-19060069</v>
          </cell>
          <cell r="B952" t="str">
            <v>050-1009-433</v>
          </cell>
          <cell r="C952" t="str">
            <v>CONTACT AFTER STAMPING</v>
          </cell>
          <cell r="D952" t="str">
            <v>CONTACT 4 FOR DIA 3.5MM SXM AUDIO JACK CONN.(SUBSIDE  TYPE)</v>
          </cell>
          <cell r="E952" t="str">
            <v>VCYS</v>
          </cell>
          <cell r="F952" t="str">
            <v>结案</v>
          </cell>
          <cell r="G952">
            <v>300</v>
          </cell>
          <cell r="H952">
            <v>170.5</v>
          </cell>
        </row>
        <row r="953">
          <cell r="A953" t="str">
            <v>ZVS-19060070</v>
          </cell>
          <cell r="B953" t="str">
            <v>050-2009-433</v>
          </cell>
          <cell r="C953" t="str">
            <v>CONTACT AFTER STAMPING</v>
          </cell>
          <cell r="D953" t="str">
            <v>CONTACT 5 FOR DIA 3.5MM SXM AUDIO JACK CONN.(SUBSIDE  TYPE)</v>
          </cell>
          <cell r="E953" t="str">
            <v>VCYS</v>
          </cell>
          <cell r="F953" t="str">
            <v>结案</v>
          </cell>
          <cell r="G953">
            <v>300</v>
          </cell>
          <cell r="H953">
            <v>171.5</v>
          </cell>
        </row>
        <row r="954">
          <cell r="A954" t="str">
            <v>ZVS-19060071</v>
          </cell>
          <cell r="B954" t="str">
            <v>025-U119500621-0382</v>
          </cell>
          <cell r="C954" t="str">
            <v>素材主铁壳</v>
          </cell>
          <cell r="D954" t="str">
            <v>NO PLATING,SUS301-1/2H,P=8.0,1*1,SHELL,RoHS</v>
          </cell>
          <cell r="E954" t="str">
            <v>VCYS</v>
          </cell>
          <cell r="F954" t="str">
            <v>结案</v>
          </cell>
          <cell r="G954">
            <v>600000</v>
          </cell>
          <cell r="H954">
            <v>0</v>
          </cell>
        </row>
        <row r="955">
          <cell r="A955" t="str">
            <v>ZVS-19060072</v>
          </cell>
          <cell r="B955" t="str">
            <v>025-U119500622-0382</v>
          </cell>
          <cell r="C955" t="str">
            <v>素材外铁壳</v>
          </cell>
          <cell r="D955" t="str">
            <v>NO PLATING,SUS301-1/2H,P=8.0,1*1,SHELL,RoHS</v>
          </cell>
          <cell r="E955" t="str">
            <v>VCYS</v>
          </cell>
          <cell r="F955" t="str">
            <v>结案</v>
          </cell>
          <cell r="G955">
            <v>600000</v>
          </cell>
          <cell r="H955">
            <v>0</v>
          </cell>
        </row>
        <row r="956">
          <cell r="A956" t="str">
            <v>ZVS-19060073</v>
          </cell>
          <cell r="B956" t="str">
            <v>050-S230000642-535</v>
          </cell>
          <cell r="C956" t="str">
            <v>素材端子</v>
          </cell>
          <cell r="D956" t="str">
            <v>NO PLATING CONTACT</v>
          </cell>
          <cell r="E956" t="str">
            <v>VCYS</v>
          </cell>
          <cell r="F956" t="str">
            <v>结案</v>
          </cell>
          <cell r="G956">
            <v>2000</v>
          </cell>
          <cell r="H956">
            <v>2000</v>
          </cell>
        </row>
        <row r="957">
          <cell r="A957" t="str">
            <v>ZVS-19060074</v>
          </cell>
          <cell r="B957" t="str">
            <v>050-J310000622-538</v>
          </cell>
          <cell r="C957" t="str">
            <v>素材端子5</v>
          </cell>
          <cell r="D957" t="str">
            <v>NO PLATING,SUS301-1/2H,P=4.50,1*2,RoHS</v>
          </cell>
          <cell r="E957" t="str">
            <v>VCYS</v>
          </cell>
          <cell r="F957" t="str">
            <v>结案</v>
          </cell>
          <cell r="G957">
            <v>300</v>
          </cell>
          <cell r="H957">
            <v>300</v>
          </cell>
        </row>
        <row r="958">
          <cell r="A958" t="str">
            <v>ZVS-19060075</v>
          </cell>
          <cell r="B958" t="str">
            <v>050-J340000141-0555</v>
          </cell>
          <cell r="C958" t="str">
            <v>素材端子1</v>
          </cell>
          <cell r="D958" t="str">
            <v>NO PLATING,C5210R-H,P=7,1*1,RoHS</v>
          </cell>
          <cell r="E958" t="str">
            <v>VCYS</v>
          </cell>
          <cell r="F958" t="str">
            <v>结案</v>
          </cell>
          <cell r="G958">
            <v>300</v>
          </cell>
          <cell r="H958">
            <v>298.89999999999998</v>
          </cell>
        </row>
        <row r="959">
          <cell r="A959" t="str">
            <v>ZVS-19060076</v>
          </cell>
          <cell r="B959" t="str">
            <v>050-J340000141-0557</v>
          </cell>
          <cell r="C959" t="str">
            <v>素材端子3</v>
          </cell>
          <cell r="D959" t="str">
            <v>NO PLATING,C5210R-H,P=4,1*1,RoHS</v>
          </cell>
          <cell r="E959" t="str">
            <v>VCYS</v>
          </cell>
          <cell r="F959" t="str">
            <v>结案</v>
          </cell>
          <cell r="G959">
            <v>300</v>
          </cell>
          <cell r="H959">
            <v>300</v>
          </cell>
        </row>
        <row r="960">
          <cell r="A960" t="str">
            <v>ZVS-19060077</v>
          </cell>
          <cell r="B960" t="str">
            <v>050-0009-481</v>
          </cell>
          <cell r="C960" t="str">
            <v>UNPLATED CONTACT</v>
          </cell>
          <cell r="D960" t="str">
            <v>CONTACT ;1.3H PUSH_PULL SIMBLOCK WITH COVER AND STOP</v>
          </cell>
          <cell r="E960" t="str">
            <v>VCYS</v>
          </cell>
          <cell r="F960" t="str">
            <v>结案</v>
          </cell>
          <cell r="G960">
            <v>500</v>
          </cell>
          <cell r="H960">
            <v>469.5</v>
          </cell>
        </row>
        <row r="961">
          <cell r="A961" t="str">
            <v>ZVS-19060078</v>
          </cell>
          <cell r="B961" t="str">
            <v>050-C130000131-512</v>
          </cell>
          <cell r="C961" t="str">
            <v>素材端子</v>
          </cell>
          <cell r="D961" t="str">
            <v>NO PLATING,C5240HQ-SH,P=24.00,1*1,RoHS</v>
          </cell>
          <cell r="E961" t="str">
            <v>VCYS</v>
          </cell>
          <cell r="F961" t="str">
            <v>结案</v>
          </cell>
          <cell r="G961">
            <v>500</v>
          </cell>
          <cell r="H961">
            <v>480.5</v>
          </cell>
        </row>
        <row r="962">
          <cell r="A962" t="str">
            <v>ZVS-19060081</v>
          </cell>
          <cell r="B962" t="str">
            <v>025-C130000631-358</v>
          </cell>
          <cell r="C962" t="str">
            <v>转轴(散Pin）</v>
          </cell>
          <cell r="D962" t="str">
            <v>NO PLATING,SUS301-3/4H,1*1,RoHS</v>
          </cell>
          <cell r="E962" t="str">
            <v>VCYS</v>
          </cell>
          <cell r="F962" t="str">
            <v>结案</v>
          </cell>
          <cell r="G962">
            <v>800</v>
          </cell>
          <cell r="H962">
            <v>0</v>
          </cell>
        </row>
        <row r="963">
          <cell r="A963" t="str">
            <v>ZVS-19060082</v>
          </cell>
          <cell r="B963" t="str">
            <v>050-C031100131-507</v>
          </cell>
          <cell r="C963" t="str">
            <v>素材端子</v>
          </cell>
          <cell r="D963" t="str">
            <v>NO PLATING,C5240HQ-SH,P=10.0mm,1*1,RoHS</v>
          </cell>
          <cell r="E963" t="str">
            <v>VCYS</v>
          </cell>
          <cell r="F963" t="str">
            <v>结案</v>
          </cell>
          <cell r="G963">
            <v>2000</v>
          </cell>
          <cell r="H963">
            <v>2000</v>
          </cell>
        </row>
        <row r="964">
          <cell r="A964" t="str">
            <v>ZVS-19060083</v>
          </cell>
          <cell r="B964" t="str">
            <v>050-C130000141-508</v>
          </cell>
          <cell r="C964" t="str">
            <v>素材端子</v>
          </cell>
          <cell r="D964" t="str">
            <v>NO PLATING,C5210R-H,P=4.0mm,1*1，RoHS</v>
          </cell>
          <cell r="E964" t="str">
            <v>VCYS</v>
          </cell>
          <cell r="F964" t="str">
            <v>结案</v>
          </cell>
          <cell r="G964">
            <v>2000</v>
          </cell>
          <cell r="H964">
            <v>1985</v>
          </cell>
        </row>
        <row r="965">
          <cell r="A965" t="str">
            <v>ZVS-19060084</v>
          </cell>
          <cell r="B965" t="str">
            <v>025-C130000641-363</v>
          </cell>
          <cell r="C965" t="str">
            <v>转轴</v>
          </cell>
          <cell r="D965" t="str">
            <v>NO PLATING,SUS301-H,P=5.0mm,1*1，RoHS</v>
          </cell>
          <cell r="E965" t="str">
            <v>VCYS</v>
          </cell>
          <cell r="F965" t="str">
            <v>结案</v>
          </cell>
          <cell r="G965">
            <v>600000</v>
          </cell>
          <cell r="H965">
            <v>600000</v>
          </cell>
        </row>
        <row r="966">
          <cell r="A966" t="str">
            <v>ZVS-19060085</v>
          </cell>
          <cell r="B966" t="str">
            <v>025-C130000641-363</v>
          </cell>
          <cell r="C966" t="str">
            <v>转轴</v>
          </cell>
          <cell r="D966" t="str">
            <v>NO PLATING,SUS301-H,P=5.0mm,1*1，RoHS</v>
          </cell>
          <cell r="E966" t="str">
            <v>VCYS</v>
          </cell>
          <cell r="F966" t="str">
            <v>结案</v>
          </cell>
          <cell r="G966">
            <v>600000</v>
          </cell>
          <cell r="H966">
            <v>600000</v>
          </cell>
        </row>
        <row r="967">
          <cell r="A967" t="str">
            <v>ZVS-19060086</v>
          </cell>
          <cell r="B967" t="str">
            <v>025-C130000631-362</v>
          </cell>
          <cell r="C967" t="str">
            <v>拉杆</v>
          </cell>
          <cell r="D967" t="str">
            <v>NO PLATING,SUS301-3/4H,P=5.0mm,1*1,RoHS</v>
          </cell>
          <cell r="E967" t="str">
            <v>VCYS</v>
          </cell>
          <cell r="F967" t="str">
            <v>结案</v>
          </cell>
          <cell r="G967">
            <v>900000</v>
          </cell>
          <cell r="H967">
            <v>900000</v>
          </cell>
        </row>
        <row r="968">
          <cell r="A968" t="str">
            <v>ZVS-19060087</v>
          </cell>
          <cell r="B968" t="str">
            <v>025-C130000631-362</v>
          </cell>
          <cell r="C968" t="str">
            <v>拉杆</v>
          </cell>
          <cell r="D968" t="str">
            <v>NO PLATING,SUS301-3/4H,P=5.0mm,1*1,RoHS</v>
          </cell>
          <cell r="E968" t="str">
            <v>VCYS</v>
          </cell>
          <cell r="F968" t="str">
            <v>结案</v>
          </cell>
          <cell r="G968">
            <v>1000000</v>
          </cell>
          <cell r="H968">
            <v>999500</v>
          </cell>
        </row>
        <row r="969">
          <cell r="A969" t="str">
            <v>ZVS-19060088</v>
          </cell>
          <cell r="B969" t="str">
            <v>025-C130000641-0397</v>
          </cell>
          <cell r="C969" t="str">
            <v>素材铁壳</v>
          </cell>
          <cell r="D969" t="str">
            <v>NO PLATING,SUS301-H,P=24.0mm,1*1，RoHS</v>
          </cell>
          <cell r="E969" t="str">
            <v>VCYS</v>
          </cell>
          <cell r="F969" t="str">
            <v>结案</v>
          </cell>
          <cell r="G969">
            <v>300000</v>
          </cell>
          <cell r="H969">
            <v>300000</v>
          </cell>
        </row>
        <row r="970">
          <cell r="A970" t="str">
            <v>ZVS-19060089</v>
          </cell>
          <cell r="B970" t="str">
            <v>025-C130000631-371</v>
          </cell>
          <cell r="C970" t="str">
            <v>拉杆</v>
          </cell>
          <cell r="D970" t="str">
            <v>NO PLATING,SUS301-3/4H,P=5.00,1*1,RoHS</v>
          </cell>
          <cell r="E970" t="str">
            <v>VCYS</v>
          </cell>
          <cell r="F970" t="str">
            <v>结案</v>
          </cell>
          <cell r="G970">
            <v>120000</v>
          </cell>
          <cell r="H970">
            <v>87300</v>
          </cell>
        </row>
        <row r="971">
          <cell r="A971" t="str">
            <v>ZVS-19060090</v>
          </cell>
          <cell r="B971" t="str">
            <v>025-0009-170</v>
          </cell>
          <cell r="C971" t="str">
            <v>UNPLATED PAD</v>
          </cell>
          <cell r="D971" t="str">
            <v>FOR 4PIN BATTERY 5.4H 3.1MM PITCH VERTICAL TYPE CONN.</v>
          </cell>
          <cell r="E971" t="str">
            <v>VCYS</v>
          </cell>
          <cell r="F971" t="str">
            <v>结案</v>
          </cell>
          <cell r="G971">
            <v>26000</v>
          </cell>
          <cell r="H971">
            <v>23400</v>
          </cell>
        </row>
        <row r="972">
          <cell r="A972" t="str">
            <v>ZVS-19060091</v>
          </cell>
          <cell r="B972" t="str">
            <v>050-C130000441-513</v>
          </cell>
          <cell r="C972" t="str">
            <v>素材侦测PIN</v>
          </cell>
          <cell r="D972" t="str">
            <v>NO PLATING,C7035-TM06,P=3.20,1*1,RoHS</v>
          </cell>
          <cell r="E972" t="str">
            <v>VCYS</v>
          </cell>
          <cell r="F972" t="str">
            <v>结案</v>
          </cell>
          <cell r="G972">
            <v>250</v>
          </cell>
          <cell r="H972">
            <v>250</v>
          </cell>
        </row>
        <row r="973">
          <cell r="A973" t="str">
            <v>ZVS-19060092</v>
          </cell>
          <cell r="B973" t="str">
            <v>050-S080000641-0549</v>
          </cell>
          <cell r="C973" t="str">
            <v>素材端子</v>
          </cell>
          <cell r="D973" t="str">
            <v>NO PLATING CONTACT</v>
          </cell>
          <cell r="E973" t="str">
            <v>VCYS</v>
          </cell>
          <cell r="F973" t="str">
            <v>入库</v>
          </cell>
          <cell r="G973">
            <v>2000</v>
          </cell>
          <cell r="H973">
            <v>1221</v>
          </cell>
        </row>
        <row r="974">
          <cell r="A974" t="str">
            <v>ZVS-19060093</v>
          </cell>
          <cell r="B974" t="str">
            <v>050-J220000121-532</v>
          </cell>
          <cell r="C974" t="str">
            <v>素材端子6</v>
          </cell>
          <cell r="D974" t="str">
            <v>NO PLATING,SUS301-1/2H,P=9,1*1,RoHS</v>
          </cell>
          <cell r="E974" t="str">
            <v>VCYS</v>
          </cell>
          <cell r="F974" t="str">
            <v>结案</v>
          </cell>
          <cell r="G974">
            <v>25</v>
          </cell>
          <cell r="H974">
            <v>0</v>
          </cell>
        </row>
        <row r="975">
          <cell r="A975" t="str">
            <v>ZVS-19060094</v>
          </cell>
          <cell r="B975" t="str">
            <v>050-1009-358</v>
          </cell>
          <cell r="C975" t="str">
            <v>CONTACT AFTER STAMPING</v>
          </cell>
          <cell r="D975" t="str">
            <v>CONTACT 3 FOR DIA 3.5MM AUDIO JACK SUBSIDE TYPE</v>
          </cell>
          <cell r="E975" t="str">
            <v>VCYS</v>
          </cell>
          <cell r="F975" t="str">
            <v>结案</v>
          </cell>
          <cell r="G975">
            <v>110</v>
          </cell>
          <cell r="H975">
            <v>0</v>
          </cell>
        </row>
        <row r="976">
          <cell r="A976" t="str">
            <v>ZVS-19060095</v>
          </cell>
          <cell r="B976" t="str">
            <v>050-J310000141-537</v>
          </cell>
          <cell r="C976" t="str">
            <v>素材端子2</v>
          </cell>
          <cell r="D976" t="str">
            <v>NO PLATING,C5210R-H,P=4,1*1,RoHS</v>
          </cell>
          <cell r="E976" t="str">
            <v>VCYS</v>
          </cell>
          <cell r="F976" t="str">
            <v>结案</v>
          </cell>
          <cell r="G976">
            <v>30</v>
          </cell>
          <cell r="H976">
            <v>0</v>
          </cell>
        </row>
        <row r="977">
          <cell r="A977" t="str">
            <v>ZVS-19060096</v>
          </cell>
          <cell r="B977" t="str">
            <v>050-1009-431</v>
          </cell>
          <cell r="C977" t="str">
            <v>CONTACT AFTER STAMPING</v>
          </cell>
          <cell r="D977" t="str">
            <v>CONTACT 1 FOR DIA 3.5MM SXM AUDIO JACK CONN.(SUBSIDE  TYPE)</v>
          </cell>
          <cell r="E977" t="str">
            <v>VCYS</v>
          </cell>
          <cell r="F977" t="str">
            <v>结案</v>
          </cell>
          <cell r="G977">
            <v>90</v>
          </cell>
          <cell r="H977">
            <v>0</v>
          </cell>
        </row>
        <row r="978">
          <cell r="A978" t="str">
            <v>ZVS-19060097</v>
          </cell>
          <cell r="B978" t="str">
            <v>025-C130000641-354</v>
          </cell>
          <cell r="C978" t="str">
            <v>素材铁壳</v>
          </cell>
          <cell r="D978" t="str">
            <v>NO PLATING,SUS301-H,P=23.00,1*1,RoHS</v>
          </cell>
          <cell r="E978" t="str">
            <v>VCYS</v>
          </cell>
          <cell r="F978" t="str">
            <v>结案</v>
          </cell>
          <cell r="G978">
            <v>600000</v>
          </cell>
          <cell r="H978">
            <v>578100</v>
          </cell>
        </row>
        <row r="979">
          <cell r="A979" t="str">
            <v>ZVS-19060098</v>
          </cell>
          <cell r="B979" t="str">
            <v>025-C130000681-357</v>
          </cell>
          <cell r="C979" t="str">
            <v>拉杆(散Pin）</v>
          </cell>
          <cell r="D979" t="str">
            <v>NO PLATING,SUS304-H,1*1,RoHS</v>
          </cell>
          <cell r="E979" t="str">
            <v>VCYS</v>
          </cell>
          <cell r="F979" t="str">
            <v>结案</v>
          </cell>
          <cell r="G979">
            <v>200000</v>
          </cell>
          <cell r="H979">
            <v>0</v>
          </cell>
        </row>
        <row r="980">
          <cell r="A980" t="str">
            <v>ZVS-19060099</v>
          </cell>
          <cell r="B980" t="str">
            <v>050-C130000441-513</v>
          </cell>
          <cell r="C980" t="str">
            <v>素材侦测PIN</v>
          </cell>
          <cell r="D980" t="str">
            <v>NO PLATING,C7035-TM06,P=3.20,1*1,RoHS</v>
          </cell>
          <cell r="E980" t="str">
            <v>VCYS</v>
          </cell>
          <cell r="F980" t="str">
            <v>结案</v>
          </cell>
          <cell r="G980">
            <v>49</v>
          </cell>
          <cell r="H980">
            <v>49</v>
          </cell>
        </row>
        <row r="981">
          <cell r="A981" t="str">
            <v>ZVS-19060100</v>
          </cell>
          <cell r="B981" t="str">
            <v>050-C039900131-506</v>
          </cell>
          <cell r="C981" t="str">
            <v>素材端子</v>
          </cell>
          <cell r="D981" t="str">
            <v>NO PLATING,C5240HQ-SH,P=10.50mm,1*1,RoHS</v>
          </cell>
          <cell r="E981" t="str">
            <v>VCYS</v>
          </cell>
          <cell r="F981" t="str">
            <v>结案</v>
          </cell>
          <cell r="G981">
            <v>3000</v>
          </cell>
          <cell r="H981">
            <v>2980</v>
          </cell>
        </row>
        <row r="982">
          <cell r="A982" t="str">
            <v>ZVS-19060101</v>
          </cell>
          <cell r="B982" t="str">
            <v>025-U119500621-0382</v>
          </cell>
          <cell r="C982" t="str">
            <v>素材主铁壳</v>
          </cell>
          <cell r="D982" t="str">
            <v>NO PLATING,SUS301-1/2H,P=8.0,1*1,SHELL,RoHS</v>
          </cell>
          <cell r="E982" t="str">
            <v>VCYS</v>
          </cell>
          <cell r="F982" t="str">
            <v>结案</v>
          </cell>
          <cell r="G982">
            <v>700000</v>
          </cell>
          <cell r="H982">
            <v>686000</v>
          </cell>
        </row>
        <row r="983">
          <cell r="A983" t="str">
            <v>ZVS-19060102</v>
          </cell>
          <cell r="B983" t="str">
            <v>025-U119500622-0382</v>
          </cell>
          <cell r="C983" t="str">
            <v>素材外铁壳</v>
          </cell>
          <cell r="D983" t="str">
            <v>NO PLATING,SUS301-1/2H,P=8.0,1*1,SHELL,RoHS</v>
          </cell>
          <cell r="E983" t="str">
            <v>VCYS</v>
          </cell>
          <cell r="F983" t="str">
            <v>结案</v>
          </cell>
          <cell r="G983">
            <v>700000</v>
          </cell>
          <cell r="H983">
            <v>672100</v>
          </cell>
        </row>
        <row r="984">
          <cell r="A984" t="str">
            <v>ZVS-19060103</v>
          </cell>
          <cell r="B984" t="str">
            <v>025-U119500623-0382</v>
          </cell>
          <cell r="C984" t="str">
            <v>点焊铁壳</v>
          </cell>
          <cell r="D984" t="str">
            <v>NO PLATING,SUS301-1/2H,P=8.0,1*1,SHELL,RoHS</v>
          </cell>
          <cell r="E984" t="str">
            <v>VCYS</v>
          </cell>
          <cell r="F984" t="str">
            <v>结案</v>
          </cell>
          <cell r="G984">
            <v>700000</v>
          </cell>
          <cell r="H984">
            <v>664900</v>
          </cell>
        </row>
        <row r="985">
          <cell r="A985" t="str">
            <v>ZVS-19060103</v>
          </cell>
          <cell r="B985" t="str">
            <v>025-U119500623-0382</v>
          </cell>
          <cell r="C985" t="str">
            <v>点焊铁壳</v>
          </cell>
          <cell r="D985" t="str">
            <v>NO PLATING,SUS301-1/2H,P=8.0,1*1,SHELL,RoHS</v>
          </cell>
          <cell r="E985" t="str">
            <v>VCYS</v>
          </cell>
          <cell r="F985" t="str">
            <v>结案</v>
          </cell>
          <cell r="G985">
            <v>700000</v>
          </cell>
          <cell r="H985">
            <v>664900</v>
          </cell>
        </row>
        <row r="986">
          <cell r="A986" t="str">
            <v>ZVS-19060104</v>
          </cell>
          <cell r="B986" t="str">
            <v>050-J200000142-0546</v>
          </cell>
          <cell r="C986" t="str">
            <v>素材端子1</v>
          </cell>
          <cell r="D986" t="str">
            <v>NO PLATING,C5210R-H,P=8,1*1,RoHS</v>
          </cell>
          <cell r="E986" t="str">
            <v>VCYS</v>
          </cell>
          <cell r="F986" t="str">
            <v>结案</v>
          </cell>
          <cell r="G986">
            <v>1000</v>
          </cell>
          <cell r="H986">
            <v>1000</v>
          </cell>
        </row>
        <row r="987">
          <cell r="A987" t="str">
            <v>ZVS-19060105</v>
          </cell>
          <cell r="B987" t="str">
            <v>050-J200000144-530</v>
          </cell>
          <cell r="C987" t="str">
            <v>素材端子2</v>
          </cell>
          <cell r="D987" t="str">
            <v>NO PLATING,C5210R-H,P=4,1*1,RoHS</v>
          </cell>
          <cell r="E987" t="str">
            <v>VCYS</v>
          </cell>
          <cell r="F987" t="str">
            <v>结案</v>
          </cell>
          <cell r="G987">
            <v>800</v>
          </cell>
          <cell r="H987">
            <v>800</v>
          </cell>
        </row>
        <row r="988">
          <cell r="A988" t="str">
            <v>ZVS-19060106</v>
          </cell>
          <cell r="B988" t="str">
            <v>050-J200000145-530</v>
          </cell>
          <cell r="C988" t="str">
            <v>素材端子3</v>
          </cell>
          <cell r="D988" t="str">
            <v>NO PLATING,C5210R-H,P=4,1*1,RoHS</v>
          </cell>
          <cell r="E988" t="str">
            <v>VCYS</v>
          </cell>
          <cell r="F988" t="str">
            <v>结案</v>
          </cell>
          <cell r="G988">
            <v>800</v>
          </cell>
          <cell r="H988">
            <v>800</v>
          </cell>
        </row>
        <row r="989">
          <cell r="A989" t="str">
            <v>ZVS-19060107</v>
          </cell>
          <cell r="B989" t="str">
            <v>050-J200000635-531</v>
          </cell>
          <cell r="C989" t="str">
            <v>素材端子4</v>
          </cell>
          <cell r="D989" t="str">
            <v>NO PLATING,SUS301-3/4H,P=5.50,1*2,RoHS</v>
          </cell>
          <cell r="E989" t="str">
            <v>VCYS</v>
          </cell>
          <cell r="F989" t="str">
            <v>结案</v>
          </cell>
          <cell r="G989">
            <v>800</v>
          </cell>
          <cell r="H989">
            <v>800</v>
          </cell>
        </row>
        <row r="990">
          <cell r="A990" t="str">
            <v>ZVS-19060108</v>
          </cell>
          <cell r="B990" t="str">
            <v>050-J200000636-531</v>
          </cell>
          <cell r="C990" t="str">
            <v>素材端子5</v>
          </cell>
          <cell r="D990" t="str">
            <v>NO PLATING,SUS301-3/4H,P=5.50,1*2,RoHS</v>
          </cell>
          <cell r="E990" t="str">
            <v>VCYS</v>
          </cell>
          <cell r="F990" t="str">
            <v>结案</v>
          </cell>
          <cell r="G990">
            <v>800</v>
          </cell>
          <cell r="H990">
            <v>800</v>
          </cell>
        </row>
        <row r="991">
          <cell r="A991" t="str">
            <v>ZVS-19060110</v>
          </cell>
          <cell r="B991" t="str">
            <v>050-U009500211-515</v>
          </cell>
          <cell r="C991" t="str">
            <v>素材端子</v>
          </cell>
          <cell r="D991" t="str">
            <v>NO PLATING,C2680R-H,P=9.00,1*2,RoHS</v>
          </cell>
          <cell r="E991" t="str">
            <v>VCYS</v>
          </cell>
          <cell r="F991" t="str">
            <v>结案</v>
          </cell>
          <cell r="G991">
            <v>600</v>
          </cell>
          <cell r="H991">
            <v>589.5</v>
          </cell>
        </row>
        <row r="992">
          <cell r="A992" t="str">
            <v>ZVS-19060111</v>
          </cell>
          <cell r="B992" t="str">
            <v>050-J340000141-0556</v>
          </cell>
          <cell r="C992" t="str">
            <v>素材端子2</v>
          </cell>
          <cell r="D992" t="str">
            <v>NO PLATING,C5210R-H,P=7,1*1,RoHS</v>
          </cell>
          <cell r="E992" t="str">
            <v>VCYS</v>
          </cell>
          <cell r="F992" t="str">
            <v>结案</v>
          </cell>
          <cell r="G992">
            <v>300</v>
          </cell>
          <cell r="H992">
            <v>296</v>
          </cell>
        </row>
        <row r="993">
          <cell r="A993" t="str">
            <v>ZVS-19060112</v>
          </cell>
          <cell r="B993" t="str">
            <v>050-S190000641-0550</v>
          </cell>
          <cell r="C993" t="str">
            <v>素材端子</v>
          </cell>
          <cell r="D993" t="str">
            <v>NO PLATING CONTACT</v>
          </cell>
          <cell r="E993" t="str">
            <v>VCYS</v>
          </cell>
          <cell r="F993" t="str">
            <v>结案</v>
          </cell>
          <cell r="G993">
            <v>2000</v>
          </cell>
          <cell r="H993">
            <v>2000</v>
          </cell>
        </row>
        <row r="994">
          <cell r="A994" t="str">
            <v>ZVS-19060113</v>
          </cell>
          <cell r="B994" t="str">
            <v>050-2009-432</v>
          </cell>
          <cell r="C994" t="str">
            <v>CONTACT AFTER STAMPING</v>
          </cell>
          <cell r="D994" t="str">
            <v>CONTACT 3 FOR DIA 3.5MM SXM AUDIO JACK CONN.(SUBSIDE  TYPE)</v>
          </cell>
          <cell r="E994" t="str">
            <v>VCYS</v>
          </cell>
          <cell r="F994" t="str">
            <v>结案</v>
          </cell>
          <cell r="G994">
            <v>300</v>
          </cell>
          <cell r="H994">
            <v>293</v>
          </cell>
        </row>
        <row r="995">
          <cell r="A995" t="str">
            <v>ZVS-19060114</v>
          </cell>
          <cell r="B995" t="str">
            <v>025-J220000621-374</v>
          </cell>
          <cell r="C995" t="str">
            <v>素材SHELL</v>
          </cell>
          <cell r="D995" t="str">
            <v>NO PLATING,SUS301-1/2H,P=15,1*1,RoHS</v>
          </cell>
          <cell r="E995" t="str">
            <v>VCYS</v>
          </cell>
          <cell r="F995" t="str">
            <v>结案</v>
          </cell>
          <cell r="G995">
            <v>900000</v>
          </cell>
          <cell r="H995">
            <v>50000</v>
          </cell>
        </row>
        <row r="996">
          <cell r="A996" t="str">
            <v>ZVS-19060115</v>
          </cell>
          <cell r="B996" t="str">
            <v>050-J240000143-0546</v>
          </cell>
          <cell r="C996" t="str">
            <v>素材端子1</v>
          </cell>
          <cell r="D996" t="str">
            <v>NO PLATING,C5210R-H,P=5,1*1,RoHS</v>
          </cell>
          <cell r="E996" t="str">
            <v>VCYS</v>
          </cell>
          <cell r="F996" t="str">
            <v>结案</v>
          </cell>
          <cell r="G996">
            <v>600</v>
          </cell>
          <cell r="H996">
            <v>490</v>
          </cell>
        </row>
        <row r="997">
          <cell r="A997" t="str">
            <v>ZVS-19060116</v>
          </cell>
          <cell r="B997" t="str">
            <v>050-J340000631-0558</v>
          </cell>
          <cell r="C997" t="str">
            <v>素材端子4</v>
          </cell>
          <cell r="D997" t="str">
            <v>NO PLATING,SUS301-3/4H,P=12.0,1*1,RoHS</v>
          </cell>
          <cell r="E997" t="str">
            <v>VCYS</v>
          </cell>
          <cell r="F997" t="str">
            <v>结案</v>
          </cell>
          <cell r="G997">
            <v>400</v>
          </cell>
          <cell r="H997">
            <v>0</v>
          </cell>
        </row>
        <row r="998">
          <cell r="A998" t="str">
            <v>ZVS-19060275</v>
          </cell>
          <cell r="B998" t="str">
            <v>050-J200000636-531</v>
          </cell>
          <cell r="C998" t="str">
            <v>素材端子5</v>
          </cell>
          <cell r="D998" t="str">
            <v>NO PLATING,SUS301-3/4H,P=5.50,1*2,RoHS</v>
          </cell>
          <cell r="E998" t="str">
            <v>VCYS</v>
          </cell>
          <cell r="F998" t="str">
            <v>结案</v>
          </cell>
          <cell r="G998">
            <v>60</v>
          </cell>
          <cell r="H998">
            <v>60</v>
          </cell>
        </row>
        <row r="999">
          <cell r="A999" t="str">
            <v>ZVS-19060276</v>
          </cell>
          <cell r="B999" t="str">
            <v>050-C151100121-509</v>
          </cell>
          <cell r="C999" t="str">
            <v>素材端子</v>
          </cell>
          <cell r="D999" t="str">
            <v>NO PLATING,C5210R-SH,P=12.50,1*1,RoHS</v>
          </cell>
          <cell r="E999" t="str">
            <v>VCYS</v>
          </cell>
          <cell r="F999" t="str">
            <v>结案</v>
          </cell>
          <cell r="G999">
            <v>300</v>
          </cell>
          <cell r="H999">
            <v>0</v>
          </cell>
        </row>
        <row r="1000">
          <cell r="A1000" t="str">
            <v>ZVS-19060277</v>
          </cell>
          <cell r="B1000" t="str">
            <v>025-C130000641-354</v>
          </cell>
          <cell r="C1000" t="str">
            <v>素材铁壳</v>
          </cell>
          <cell r="D1000" t="str">
            <v>NO PLATING,SUS301-H,P=23.00,1*1,RoHS</v>
          </cell>
          <cell r="E1000" t="str">
            <v>VCYS</v>
          </cell>
          <cell r="F1000" t="str">
            <v>结案</v>
          </cell>
          <cell r="G1000">
            <v>140000</v>
          </cell>
          <cell r="H1000">
            <v>134700</v>
          </cell>
        </row>
        <row r="1001">
          <cell r="A1001" t="str">
            <v>ZVS-19060278</v>
          </cell>
          <cell r="B1001" t="str">
            <v>025-U069500621-364</v>
          </cell>
          <cell r="C1001" t="str">
            <v>素材铁壳</v>
          </cell>
          <cell r="D1001" t="str">
            <v>NO PLATING,SUS301-1/2H,P=10.0,1*1,SHELL,RoHS</v>
          </cell>
          <cell r="E1001" t="str">
            <v>VCYS</v>
          </cell>
          <cell r="F1001" t="str">
            <v>结案</v>
          </cell>
          <cell r="G1001">
            <v>300000</v>
          </cell>
          <cell r="H1001">
            <v>0</v>
          </cell>
        </row>
        <row r="1002">
          <cell r="A1002" t="str">
            <v>ZVS-19060279</v>
          </cell>
          <cell r="B1002" t="str">
            <v>025-U069501621-364</v>
          </cell>
          <cell r="C1002" t="str">
            <v>电镀铁壳</v>
          </cell>
          <cell r="D1002" t="str">
            <v>Au1U" ON SOLDER TAILS,NI30U" PLATING OVERALL,RoHS</v>
          </cell>
          <cell r="E1002" t="str">
            <v>VCYS</v>
          </cell>
          <cell r="F1002" t="str">
            <v>发放</v>
          </cell>
          <cell r="G1002">
            <v>300000</v>
          </cell>
          <cell r="H1002">
            <v>0</v>
          </cell>
        </row>
        <row r="1003">
          <cell r="A1003" t="str">
            <v>ZVS-19060280</v>
          </cell>
          <cell r="B1003" t="str">
            <v>025-C130000641-363</v>
          </cell>
          <cell r="C1003" t="str">
            <v>转轴</v>
          </cell>
          <cell r="D1003" t="str">
            <v>NO PLATING,SUS301-H,P=5.0mm,1*1，RoHS</v>
          </cell>
          <cell r="E1003" t="str">
            <v>VCYS</v>
          </cell>
          <cell r="F1003" t="str">
            <v>入库</v>
          </cell>
          <cell r="G1003">
            <v>1000000</v>
          </cell>
          <cell r="H1003">
            <v>763300</v>
          </cell>
        </row>
        <row r="1004">
          <cell r="A1004" t="str">
            <v>ZVS-19060281</v>
          </cell>
          <cell r="B1004" t="str">
            <v>050-C130000141-508</v>
          </cell>
          <cell r="C1004" t="str">
            <v>素材端子</v>
          </cell>
          <cell r="D1004" t="str">
            <v>NO PLATING,C5210R-H,P=4.0mm,1*1，RoHS</v>
          </cell>
          <cell r="E1004" t="str">
            <v>VCYS</v>
          </cell>
          <cell r="F1004" t="str">
            <v>结案</v>
          </cell>
          <cell r="G1004">
            <v>250</v>
          </cell>
          <cell r="H1004">
            <v>241.2</v>
          </cell>
        </row>
        <row r="1005">
          <cell r="A1005" t="str">
            <v>ZVS-19060282</v>
          </cell>
          <cell r="B1005" t="str">
            <v>025-0009-170</v>
          </cell>
          <cell r="C1005" t="str">
            <v>UNPLATED PAD</v>
          </cell>
          <cell r="D1005" t="str">
            <v>FOR 4PIN BATTERY 5.4H 3.1MM PITCH VERTICAL TYPE CONN.</v>
          </cell>
          <cell r="E1005" t="str">
            <v>VCYS</v>
          </cell>
          <cell r="F1005" t="str">
            <v>结案</v>
          </cell>
          <cell r="G1005">
            <v>500</v>
          </cell>
          <cell r="H1005">
            <v>0</v>
          </cell>
        </row>
        <row r="1006">
          <cell r="A1006" t="str">
            <v>ZVS-19060283</v>
          </cell>
          <cell r="B1006" t="str">
            <v>025-1009-274</v>
          </cell>
          <cell r="C1006" t="str">
            <v>GROUNDING AFTER STAMPING</v>
          </cell>
          <cell r="D1006" t="str">
            <v>MICRO USB 5 PIN TOP MOUNT TYPE</v>
          </cell>
          <cell r="E1006" t="str">
            <v>VCYS</v>
          </cell>
          <cell r="F1006" t="str">
            <v>发料</v>
          </cell>
          <cell r="G1006">
            <v>200000</v>
          </cell>
          <cell r="H1006">
            <v>0</v>
          </cell>
        </row>
        <row r="1007">
          <cell r="A1007" t="str">
            <v>ZVS-19060284</v>
          </cell>
          <cell r="B1007" t="str">
            <v>025-C130000631-358</v>
          </cell>
          <cell r="C1007" t="str">
            <v>转轴(散Pin）</v>
          </cell>
          <cell r="D1007" t="str">
            <v>NO PLATING,SUS301-3/4H,1*1,RoHS</v>
          </cell>
          <cell r="E1007" t="str">
            <v>VCYS</v>
          </cell>
          <cell r="F1007" t="str">
            <v>结案</v>
          </cell>
          <cell r="G1007">
            <v>290000</v>
          </cell>
          <cell r="H1007">
            <v>260000</v>
          </cell>
        </row>
        <row r="1008">
          <cell r="A1008" t="str">
            <v>ZVS-19060285</v>
          </cell>
          <cell r="B1008" t="str">
            <v>050-S110000641-522</v>
          </cell>
          <cell r="C1008" t="str">
            <v>素材端子</v>
          </cell>
          <cell r="D1008" t="str">
            <v>NO PLATING CONTACT</v>
          </cell>
          <cell r="E1008" t="str">
            <v>VCYS</v>
          </cell>
          <cell r="F1008" t="str">
            <v>发料</v>
          </cell>
          <cell r="G1008">
            <v>2000</v>
          </cell>
          <cell r="H1008">
            <v>0</v>
          </cell>
        </row>
        <row r="1009">
          <cell r="A1009" t="str">
            <v>ZVS-19060286</v>
          </cell>
          <cell r="B1009" t="str">
            <v>025-U119500621-0382</v>
          </cell>
          <cell r="C1009" t="str">
            <v>素材主铁壳</v>
          </cell>
          <cell r="D1009" t="str">
            <v>NO PLATING,SUS301-1/2H,P=8.0,1*1,SHELL,RoHS</v>
          </cell>
          <cell r="E1009" t="str">
            <v>VCYS</v>
          </cell>
          <cell r="F1009" t="str">
            <v>发料</v>
          </cell>
          <cell r="G1009">
            <v>200000</v>
          </cell>
          <cell r="H1009">
            <v>0</v>
          </cell>
        </row>
        <row r="1010">
          <cell r="A1010" t="str">
            <v>ZVS-19060287</v>
          </cell>
          <cell r="B1010" t="str">
            <v>050-J200000145-530</v>
          </cell>
          <cell r="C1010" t="str">
            <v>素材端子3</v>
          </cell>
          <cell r="D1010" t="str">
            <v>NO PLATING,C5210R-H,P=4,1*1,RoHS</v>
          </cell>
          <cell r="E1010" t="str">
            <v>VCYS</v>
          </cell>
          <cell r="F1010" t="str">
            <v>入库</v>
          </cell>
          <cell r="G1010">
            <v>800</v>
          </cell>
          <cell r="H1010">
            <v>800</v>
          </cell>
        </row>
        <row r="1011">
          <cell r="A1011" t="str">
            <v>ZVS-19060288</v>
          </cell>
          <cell r="B1011" t="str">
            <v>050-J200000635-531</v>
          </cell>
          <cell r="C1011" t="str">
            <v>素材端子4</v>
          </cell>
          <cell r="D1011" t="str">
            <v>NO PLATING,SUS301-3/4H,P=5.50,1*2,RoHS</v>
          </cell>
          <cell r="E1011" t="str">
            <v>VCYS</v>
          </cell>
          <cell r="F1011" t="str">
            <v>结案</v>
          </cell>
          <cell r="G1011">
            <v>142.4</v>
          </cell>
          <cell r="H1011">
            <v>142.4</v>
          </cell>
        </row>
        <row r="1012">
          <cell r="A1012" t="str">
            <v>ZVS-19060289</v>
          </cell>
          <cell r="B1012" t="str">
            <v>050-J200000636-531</v>
          </cell>
          <cell r="C1012" t="str">
            <v>素材端子5</v>
          </cell>
          <cell r="D1012" t="str">
            <v>NO PLATING,SUS301-3/4H,P=5.50,1*2,RoHS</v>
          </cell>
          <cell r="E1012" t="str">
            <v>VCYS</v>
          </cell>
          <cell r="F1012" t="str">
            <v>结案</v>
          </cell>
          <cell r="G1012">
            <v>113.5</v>
          </cell>
          <cell r="H1012">
            <v>113.5</v>
          </cell>
        </row>
        <row r="1013">
          <cell r="A1013" t="str">
            <v>ZVS-19060291</v>
          </cell>
          <cell r="B1013" t="str">
            <v>025-U119500623-0382</v>
          </cell>
          <cell r="C1013" t="str">
            <v>点焊铁壳</v>
          </cell>
          <cell r="D1013" t="str">
            <v>NO PLATING,SUS301-1/2H,P=8.0,1*1,SHELL,RoHS</v>
          </cell>
          <cell r="E1013" t="str">
            <v>VCYS</v>
          </cell>
          <cell r="F1013" t="str">
            <v>发料</v>
          </cell>
          <cell r="G1013">
            <v>200000</v>
          </cell>
          <cell r="H1013">
            <v>0</v>
          </cell>
        </row>
        <row r="1014">
          <cell r="A1014" t="str">
            <v>ZVS-19060291</v>
          </cell>
          <cell r="B1014" t="str">
            <v>025-U119500623-0382</v>
          </cell>
          <cell r="C1014" t="str">
            <v>点焊铁壳</v>
          </cell>
          <cell r="D1014" t="str">
            <v>NO PLATING,SUS301-1/2H,P=8.0,1*1,SHELL,RoHS</v>
          </cell>
          <cell r="E1014" t="str">
            <v>VCYS</v>
          </cell>
          <cell r="F1014" t="str">
            <v>发料</v>
          </cell>
          <cell r="G1014">
            <v>200000</v>
          </cell>
          <cell r="H1014">
            <v>0</v>
          </cell>
        </row>
        <row r="1015">
          <cell r="A1015" t="str">
            <v>ZVS-19060292</v>
          </cell>
          <cell r="B1015" t="str">
            <v>050-J310000141-536</v>
          </cell>
          <cell r="C1015" t="str">
            <v>素材端子1</v>
          </cell>
          <cell r="D1015" t="str">
            <v>NO PLATING,C5210R-H,P=8,1*1,RoHS</v>
          </cell>
          <cell r="E1015" t="str">
            <v>VCYS</v>
          </cell>
          <cell r="F1015" t="str">
            <v>结案</v>
          </cell>
          <cell r="G1015">
            <v>400</v>
          </cell>
          <cell r="H1015">
            <v>0</v>
          </cell>
        </row>
        <row r="1016">
          <cell r="A1016" t="str">
            <v>ZVS-19060293</v>
          </cell>
          <cell r="B1016" t="str">
            <v>050-J310000141-537</v>
          </cell>
          <cell r="C1016" t="str">
            <v>素材端子2</v>
          </cell>
          <cell r="D1016" t="str">
            <v>NO PLATING,C5210R-H,P=4,1*1,RoHS</v>
          </cell>
          <cell r="E1016" t="str">
            <v>VCYS</v>
          </cell>
          <cell r="F1016" t="str">
            <v>入库</v>
          </cell>
          <cell r="G1016">
            <v>500</v>
          </cell>
          <cell r="H1016">
            <v>500</v>
          </cell>
        </row>
        <row r="1017">
          <cell r="A1017" t="str">
            <v>ZVS-19060294</v>
          </cell>
          <cell r="B1017" t="str">
            <v>025-C130000641-360</v>
          </cell>
          <cell r="C1017" t="str">
            <v>素材铁壳</v>
          </cell>
          <cell r="D1017" t="str">
            <v>NO PLATING,SUS301-H,P=24.0mm,1*1，RoHS</v>
          </cell>
          <cell r="E1017" t="str">
            <v>VCYS</v>
          </cell>
          <cell r="F1017" t="str">
            <v>入库</v>
          </cell>
          <cell r="G1017">
            <v>1500000</v>
          </cell>
          <cell r="H1017">
            <v>968500</v>
          </cell>
        </row>
        <row r="1018">
          <cell r="A1018" t="str">
            <v>ZVS-19060295</v>
          </cell>
          <cell r="B1018" t="str">
            <v>025-U139500621-0389</v>
          </cell>
          <cell r="C1018" t="str">
            <v>素材铁壳</v>
          </cell>
          <cell r="D1018" t="str">
            <v>NO PLATING,SUS301-1/2H,P=8.0,1*1,SHELL,RoHS</v>
          </cell>
          <cell r="E1018" t="str">
            <v>VCYS</v>
          </cell>
          <cell r="F1018" t="str">
            <v>入库</v>
          </cell>
          <cell r="G1018">
            <v>100000</v>
          </cell>
          <cell r="H1018">
            <v>27500</v>
          </cell>
        </row>
        <row r="1019">
          <cell r="A1019" t="str">
            <v>ZVS-19060296</v>
          </cell>
          <cell r="B1019" t="str">
            <v>050-U009500211-515</v>
          </cell>
          <cell r="C1019" t="str">
            <v>素材端子</v>
          </cell>
          <cell r="D1019" t="str">
            <v>NO PLATING,C2680R-H,P=9.00,1*2,RoHS</v>
          </cell>
          <cell r="E1019" t="str">
            <v>VCYS</v>
          </cell>
          <cell r="F1019" t="str">
            <v>结案</v>
          </cell>
          <cell r="G1019">
            <v>560</v>
          </cell>
          <cell r="H1019">
            <v>555.1</v>
          </cell>
        </row>
        <row r="1020">
          <cell r="A1020" t="str">
            <v>ZVS-19060297</v>
          </cell>
          <cell r="B1020" t="str">
            <v>050-0009-481</v>
          </cell>
          <cell r="C1020" t="str">
            <v>UNPLATED CONTACT</v>
          </cell>
          <cell r="D1020" t="str">
            <v>CONTACT ;1.3H PUSH_PULL SIMBLOCK WITH COVER AND STOP</v>
          </cell>
          <cell r="E1020" t="str">
            <v>VCYS</v>
          </cell>
          <cell r="F1020" t="str">
            <v>发料</v>
          </cell>
          <cell r="G1020">
            <v>1000</v>
          </cell>
          <cell r="H1020">
            <v>0</v>
          </cell>
        </row>
        <row r="1021">
          <cell r="A1021" t="str">
            <v>ZVS-19060298</v>
          </cell>
          <cell r="B1021" t="str">
            <v>025-0009-310</v>
          </cell>
          <cell r="C1021" t="str">
            <v>UNPLATED SHELL</v>
          </cell>
          <cell r="D1021" t="str">
            <v>1.5H PUSH_PULL SIMBLOCK WITH COVER AND STOP</v>
          </cell>
          <cell r="E1021" t="str">
            <v>VCYS</v>
          </cell>
          <cell r="F1021" t="str">
            <v>结案</v>
          </cell>
          <cell r="G1021">
            <v>150000</v>
          </cell>
          <cell r="H1021">
            <v>0</v>
          </cell>
        </row>
        <row r="1022">
          <cell r="A1022" t="str">
            <v>ZVS-19060299</v>
          </cell>
          <cell r="B1022" t="str">
            <v>050-C139900131-520</v>
          </cell>
          <cell r="C1022" t="str">
            <v>素材端子</v>
          </cell>
          <cell r="D1022" t="str">
            <v>NO PLATING,C5240HQ-SH,P=16.0mm,1*1，RoHS</v>
          </cell>
          <cell r="E1022" t="str">
            <v>VCYS</v>
          </cell>
          <cell r="F1022" t="str">
            <v>结案</v>
          </cell>
          <cell r="G1022">
            <v>150</v>
          </cell>
          <cell r="H1022">
            <v>0</v>
          </cell>
        </row>
        <row r="1023">
          <cell r="A1023" t="str">
            <v>ZVS-19060300</v>
          </cell>
          <cell r="B1023" t="str">
            <v>025-C130000642-367</v>
          </cell>
          <cell r="C1023" t="str">
            <v>素材铁壳</v>
          </cell>
          <cell r="D1023" t="str">
            <v>NO PLATING,SUS301-H,P=17.5mm,1*1，RoHS</v>
          </cell>
          <cell r="E1023" t="str">
            <v>VCYS</v>
          </cell>
          <cell r="F1023" t="str">
            <v>结案</v>
          </cell>
          <cell r="G1023">
            <v>200000</v>
          </cell>
          <cell r="H1023">
            <v>0</v>
          </cell>
        </row>
        <row r="1024">
          <cell r="A1024" t="str">
            <v>ZVS-19060301</v>
          </cell>
          <cell r="B1024" t="str">
            <v>025-C130000641-369</v>
          </cell>
          <cell r="C1024" t="str">
            <v>转轴</v>
          </cell>
          <cell r="D1024" t="str">
            <v>NO PLATING,SUS301-3/4H,1*1,RoHS</v>
          </cell>
          <cell r="E1024" t="str">
            <v>VCYS</v>
          </cell>
          <cell r="F1024" t="str">
            <v>结案</v>
          </cell>
          <cell r="G1024">
            <v>200000</v>
          </cell>
          <cell r="H1024">
            <v>0</v>
          </cell>
        </row>
        <row r="1025">
          <cell r="A1025" t="str">
            <v>ZVS-19060302</v>
          </cell>
          <cell r="B1025" t="str">
            <v>025-C130000681-357</v>
          </cell>
          <cell r="C1025" t="str">
            <v>拉杆(散Pin）</v>
          </cell>
          <cell r="D1025" t="str">
            <v>NO PLATING,SUS304-H,1*1,RoHS</v>
          </cell>
          <cell r="E1025" t="str">
            <v>VCYS</v>
          </cell>
          <cell r="F1025" t="str">
            <v>结案</v>
          </cell>
          <cell r="G1025">
            <v>1000000</v>
          </cell>
          <cell r="H1025">
            <v>0</v>
          </cell>
        </row>
        <row r="1026">
          <cell r="A1026" t="str">
            <v>ZVS-19060303</v>
          </cell>
          <cell r="B1026" t="str">
            <v>025-C130000631-358</v>
          </cell>
          <cell r="C1026" t="str">
            <v>转轴(散Pin）</v>
          </cell>
          <cell r="D1026" t="str">
            <v>NO PLATING,SUS301-3/4H,1*1,RoHS</v>
          </cell>
          <cell r="E1026" t="str">
            <v>VCYS</v>
          </cell>
          <cell r="F1026" t="str">
            <v>结案</v>
          </cell>
          <cell r="G1026">
            <v>300000</v>
          </cell>
          <cell r="H1026">
            <v>0</v>
          </cell>
        </row>
        <row r="1027">
          <cell r="A1027" t="str">
            <v>ZVS-19060304</v>
          </cell>
          <cell r="B1027" t="str">
            <v>050-C039900131-506</v>
          </cell>
          <cell r="C1027" t="str">
            <v>素材端子</v>
          </cell>
          <cell r="D1027" t="str">
            <v>NO PLATING,C5240HQ-SH,P=10.50mm,1*1,RoHS</v>
          </cell>
          <cell r="E1027" t="str">
            <v>VCYS</v>
          </cell>
          <cell r="F1027" t="str">
            <v>入库</v>
          </cell>
          <cell r="G1027">
            <v>3000</v>
          </cell>
          <cell r="H1027">
            <v>2517</v>
          </cell>
        </row>
        <row r="1028">
          <cell r="A1028" t="str">
            <v>ZVS-19060305</v>
          </cell>
          <cell r="B1028" t="str">
            <v>025-C130000641-354</v>
          </cell>
          <cell r="C1028" t="str">
            <v>素材铁壳</v>
          </cell>
          <cell r="D1028" t="str">
            <v>NO PLATING,SUS301-H,P=23.00,1*1,RoHS</v>
          </cell>
          <cell r="E1028" t="str">
            <v>VCYS</v>
          </cell>
          <cell r="F1028" t="str">
            <v>结案</v>
          </cell>
          <cell r="G1028">
            <v>62800</v>
          </cell>
          <cell r="H1028">
            <v>42100</v>
          </cell>
        </row>
        <row r="1029">
          <cell r="A1029" t="str">
            <v>ZVS-19060306</v>
          </cell>
          <cell r="B1029" t="str">
            <v>050-C130000141-508</v>
          </cell>
          <cell r="C1029" t="str">
            <v>素材端子</v>
          </cell>
          <cell r="D1029" t="str">
            <v>NO PLATING,C5210R-H,P=4.0mm,1*1，RoHS</v>
          </cell>
          <cell r="E1029" t="str">
            <v>VCYS</v>
          </cell>
          <cell r="F1029" t="str">
            <v>结案</v>
          </cell>
          <cell r="G1029">
            <v>3000</v>
          </cell>
          <cell r="H1029">
            <v>0</v>
          </cell>
        </row>
        <row r="1030">
          <cell r="A1030" t="str">
            <v>ZVS-19060307</v>
          </cell>
          <cell r="B1030" t="str">
            <v>025-C130000641-363</v>
          </cell>
          <cell r="C1030" t="str">
            <v>转轴</v>
          </cell>
          <cell r="D1030" t="str">
            <v>NO PLATING,SUS301-H,P=5.0mm,1*1，RoHS</v>
          </cell>
          <cell r="E1030" t="str">
            <v>VCYS</v>
          </cell>
          <cell r="F1030" t="str">
            <v>发料</v>
          </cell>
          <cell r="G1030">
            <v>1000000</v>
          </cell>
          <cell r="H1030">
            <v>0</v>
          </cell>
        </row>
        <row r="1031">
          <cell r="A1031" t="str">
            <v>ZVS-19060308</v>
          </cell>
          <cell r="B1031" t="str">
            <v>025-1009-285</v>
          </cell>
          <cell r="C1031" t="str">
            <v>SOLDER PAD</v>
          </cell>
          <cell r="D1031" t="str">
            <v>FOR 4PIN BATTERY</v>
          </cell>
          <cell r="E1031" t="str">
            <v>VCYS</v>
          </cell>
          <cell r="F1031" t="str">
            <v>入库</v>
          </cell>
          <cell r="G1031">
            <v>600000</v>
          </cell>
          <cell r="H1031">
            <v>484000</v>
          </cell>
        </row>
        <row r="1032">
          <cell r="A1032" t="str">
            <v>ZVS-19060309</v>
          </cell>
          <cell r="B1032" t="str">
            <v>050-S110000641-522</v>
          </cell>
          <cell r="C1032" t="str">
            <v>素材端子</v>
          </cell>
          <cell r="D1032" t="str">
            <v>NO PLATING CONTACT</v>
          </cell>
          <cell r="E1032" t="str">
            <v>VCYS</v>
          </cell>
          <cell r="F1032" t="str">
            <v>入库</v>
          </cell>
          <cell r="G1032">
            <v>2000</v>
          </cell>
          <cell r="H1032">
            <v>1191</v>
          </cell>
        </row>
        <row r="1033">
          <cell r="A1033" t="str">
            <v>ZVS-19060310</v>
          </cell>
          <cell r="B1033" t="str">
            <v>050-3009-478</v>
          </cell>
          <cell r="C1033" t="str">
            <v>CONTACT AFTER STAMPING</v>
          </cell>
          <cell r="D1033" t="str">
            <v>CONTACT 2 FOR DIA 3.5MM AUDIO JACK  SUBSIDE TYPE</v>
          </cell>
          <cell r="E1033" t="str">
            <v>VCYS</v>
          </cell>
          <cell r="F1033" t="str">
            <v>结案</v>
          </cell>
          <cell r="G1033">
            <v>50</v>
          </cell>
          <cell r="H1033">
            <v>50</v>
          </cell>
        </row>
        <row r="1034">
          <cell r="A1034" t="str">
            <v>ZVS-19060311</v>
          </cell>
          <cell r="B1034" t="str">
            <v>050-J240000146-530</v>
          </cell>
          <cell r="C1034" t="str">
            <v>素材端子2</v>
          </cell>
          <cell r="D1034" t="str">
            <v>NO PLATING,C5210R-H,P=4,1*1,RoHS</v>
          </cell>
          <cell r="E1034" t="str">
            <v>VCYS</v>
          </cell>
          <cell r="F1034" t="str">
            <v>发料</v>
          </cell>
          <cell r="G1034">
            <v>1000</v>
          </cell>
          <cell r="H1034">
            <v>0</v>
          </cell>
        </row>
        <row r="1035">
          <cell r="A1035" t="str">
            <v>ZVS-19060313</v>
          </cell>
          <cell r="B1035" t="str">
            <v>025-C130000642-356</v>
          </cell>
          <cell r="C1035" t="str">
            <v>左边 Hook</v>
          </cell>
          <cell r="D1035" t="str">
            <v>LEFT_HOOK，NO PLATING,SUS301-H,P=2.50,1*2,RoHS</v>
          </cell>
          <cell r="E1035" t="str">
            <v>VCYS</v>
          </cell>
          <cell r="F1035" t="str">
            <v>发放</v>
          </cell>
          <cell r="G1035">
            <v>300000</v>
          </cell>
          <cell r="H1035">
            <v>0</v>
          </cell>
        </row>
        <row r="1036">
          <cell r="A1036" t="str">
            <v>ZVS-19060314</v>
          </cell>
          <cell r="B1036" t="str">
            <v>025-C130000641-356</v>
          </cell>
          <cell r="C1036" t="str">
            <v>右边 Hook</v>
          </cell>
          <cell r="D1036" t="str">
            <v>RIGHT_HOOK，NO PLATING,SUS301-H,P=2.50,1*2,RoHS</v>
          </cell>
          <cell r="E1036" t="str">
            <v>VCYS</v>
          </cell>
          <cell r="F1036" t="str">
            <v>发放</v>
          </cell>
          <cell r="G1036">
            <v>300000</v>
          </cell>
          <cell r="H1036">
            <v>0</v>
          </cell>
        </row>
        <row r="1037">
          <cell r="A1037" t="str">
            <v>ZVS-19060315</v>
          </cell>
          <cell r="B1037" t="str">
            <v>050-0009-499</v>
          </cell>
          <cell r="C1037" t="str">
            <v>素材端子</v>
          </cell>
          <cell r="D1037" t="str">
            <v>NO PLATING,C2680R-H,P=9.00,1*2,RoHS</v>
          </cell>
          <cell r="E1037" t="str">
            <v>VCYS</v>
          </cell>
          <cell r="F1037" t="str">
            <v>结案</v>
          </cell>
          <cell r="G1037">
            <v>100</v>
          </cell>
          <cell r="H1037">
            <v>0</v>
          </cell>
        </row>
        <row r="1038">
          <cell r="A1038" t="str">
            <v>ZVS-19060316</v>
          </cell>
          <cell r="B1038" t="str">
            <v>050-J180000141-0578</v>
          </cell>
          <cell r="C1038" t="str">
            <v>素材端子1</v>
          </cell>
          <cell r="D1038" t="str">
            <v>NO PLATING,C5210R-H,P=4,1*1,RoHS</v>
          </cell>
          <cell r="E1038" t="str">
            <v>VCYS</v>
          </cell>
          <cell r="F1038" t="str">
            <v>结案</v>
          </cell>
          <cell r="G1038">
            <v>100</v>
          </cell>
          <cell r="H1038">
            <v>0</v>
          </cell>
        </row>
        <row r="1039">
          <cell r="A1039" t="str">
            <v>ZVS-19060317</v>
          </cell>
          <cell r="B1039" t="str">
            <v>050-J180000141-0579</v>
          </cell>
          <cell r="C1039" t="str">
            <v>素材端子2</v>
          </cell>
          <cell r="D1039" t="str">
            <v>NO PLATING,C5210R-H,P=3,1*1,RoHS</v>
          </cell>
          <cell r="E1039" t="str">
            <v>VCYS</v>
          </cell>
          <cell r="F1039" t="str">
            <v>结案</v>
          </cell>
          <cell r="G1039">
            <v>100</v>
          </cell>
          <cell r="H1039">
            <v>0</v>
          </cell>
        </row>
        <row r="1040">
          <cell r="A1040" t="str">
            <v>ZVS-19060318</v>
          </cell>
          <cell r="B1040" t="str">
            <v>050-J180000631-0580</v>
          </cell>
          <cell r="C1040" t="str">
            <v>素材端子4</v>
          </cell>
          <cell r="D1040" t="str">
            <v>NO PLATING,SUS301-3/4H,P=6.00,1*2,RoHS</v>
          </cell>
          <cell r="E1040" t="str">
            <v>VCYS</v>
          </cell>
          <cell r="F1040" t="str">
            <v>结案</v>
          </cell>
          <cell r="G1040">
            <v>50</v>
          </cell>
          <cell r="H1040">
            <v>0</v>
          </cell>
        </row>
        <row r="1041">
          <cell r="A1041" t="str">
            <v>ZVS-19060319</v>
          </cell>
          <cell r="B1041" t="str">
            <v>050-J180000632-0580</v>
          </cell>
          <cell r="C1041" t="str">
            <v>素材端子5</v>
          </cell>
          <cell r="D1041" t="str">
            <v>NO PLATING,SUS301-3/4H,P=6.00,1*2,RoHS</v>
          </cell>
          <cell r="E1041" t="str">
            <v>VCYS</v>
          </cell>
          <cell r="F1041" t="str">
            <v>结案</v>
          </cell>
          <cell r="G1041">
            <v>50</v>
          </cell>
          <cell r="H1041">
            <v>0</v>
          </cell>
        </row>
        <row r="1042">
          <cell r="A1042" t="str">
            <v>ZVS-19060320</v>
          </cell>
          <cell r="B1042" t="str">
            <v>050-J180000631-0581</v>
          </cell>
          <cell r="C1042" t="str">
            <v>素材端子6</v>
          </cell>
          <cell r="D1042" t="str">
            <v>NO PLATING,SUS301-3/4H,P=2.5,1*1,RoHS</v>
          </cell>
          <cell r="E1042" t="str">
            <v>VCYS</v>
          </cell>
          <cell r="F1042" t="str">
            <v>结案</v>
          </cell>
          <cell r="G1042">
            <v>100</v>
          </cell>
          <cell r="H1042">
            <v>0</v>
          </cell>
        </row>
        <row r="1043">
          <cell r="A1043" t="str">
            <v>ZVS-19060321</v>
          </cell>
          <cell r="B1043" t="str">
            <v>050-C031100131-507</v>
          </cell>
          <cell r="C1043" t="str">
            <v>素材端子</v>
          </cell>
          <cell r="D1043" t="str">
            <v>NO PLATING,C5240HQ-SH,P=10.0mm,1*1,RoHS</v>
          </cell>
          <cell r="E1043" t="str">
            <v>VCYS</v>
          </cell>
          <cell r="F1043" t="str">
            <v>入库</v>
          </cell>
          <cell r="G1043">
            <v>2000</v>
          </cell>
          <cell r="H1043">
            <v>414.5</v>
          </cell>
        </row>
        <row r="1044">
          <cell r="A1044" t="str">
            <v>ZVS-19060322</v>
          </cell>
          <cell r="B1044" t="str">
            <v>025-J220000621-374</v>
          </cell>
          <cell r="C1044" t="str">
            <v>素材SHELL</v>
          </cell>
          <cell r="D1044" t="str">
            <v>NO PLATING,SUS301-1/2H,P=15,1*1,RoHS</v>
          </cell>
          <cell r="E1044" t="str">
            <v>VCYS</v>
          </cell>
          <cell r="F1044" t="str">
            <v>入库</v>
          </cell>
          <cell r="G1044">
            <v>800000</v>
          </cell>
          <cell r="H1044">
            <v>122000</v>
          </cell>
        </row>
        <row r="1045">
          <cell r="A1045" t="str">
            <v>ZVS-19060323</v>
          </cell>
          <cell r="B1045" t="str">
            <v>025-U0995W1621-364</v>
          </cell>
          <cell r="C1045" t="str">
            <v>点焊铁壳</v>
          </cell>
          <cell r="D1045" t="str">
            <v>LASER WELDING,SUS301-1/2H,P=10.0,1*1,SHELL,RoHS</v>
          </cell>
          <cell r="E1045" t="str">
            <v>VCYS</v>
          </cell>
          <cell r="F1045" t="str">
            <v>入库</v>
          </cell>
          <cell r="G1045">
            <v>300000</v>
          </cell>
          <cell r="H1045">
            <v>52500</v>
          </cell>
        </row>
        <row r="1046">
          <cell r="A1046" t="str">
            <v>ZVS-19060324</v>
          </cell>
          <cell r="B1046" t="str">
            <v>050-J310000142-537</v>
          </cell>
          <cell r="C1046" t="str">
            <v>素材端子3</v>
          </cell>
          <cell r="D1046" t="str">
            <v>NO PLATING,C5210R-H,P=4,1*1,RoHS</v>
          </cell>
          <cell r="E1046" t="str">
            <v>VCYS</v>
          </cell>
          <cell r="F1046" t="str">
            <v>结案</v>
          </cell>
          <cell r="G1046">
            <v>15</v>
          </cell>
          <cell r="H1046">
            <v>15</v>
          </cell>
        </row>
        <row r="1047">
          <cell r="A1047" t="str">
            <v>ZVS-19060325</v>
          </cell>
          <cell r="B1047" t="str">
            <v>025-U069500621-364</v>
          </cell>
          <cell r="C1047" t="str">
            <v>素材铁壳</v>
          </cell>
          <cell r="D1047" t="str">
            <v>NO PLATING,SUS301-1/2H,P=10.0,1*1,SHELL,RoHS</v>
          </cell>
          <cell r="E1047" t="str">
            <v>VCXS</v>
          </cell>
          <cell r="F1047" t="str">
            <v>发料</v>
          </cell>
          <cell r="G1047">
            <v>300000</v>
          </cell>
          <cell r="H1047">
            <v>0</v>
          </cell>
        </row>
        <row r="1048">
          <cell r="A1048" t="str">
            <v>ZVS-19060326</v>
          </cell>
          <cell r="B1048" t="str">
            <v>025-C130000641-0397</v>
          </cell>
          <cell r="C1048" t="str">
            <v>素材铁壳</v>
          </cell>
          <cell r="D1048" t="str">
            <v>NO PLATING,SUS301-H,P=24.0mm,1*1，RoHS</v>
          </cell>
          <cell r="E1048" t="str">
            <v>VCXS</v>
          </cell>
          <cell r="F1048" t="str">
            <v>入库</v>
          </cell>
          <cell r="G1048">
            <v>1000000</v>
          </cell>
          <cell r="H1048">
            <v>73500</v>
          </cell>
        </row>
        <row r="1049">
          <cell r="A1049" t="str">
            <v>ZVS-19060327</v>
          </cell>
          <cell r="B1049" t="str">
            <v>025-C130000631-362</v>
          </cell>
          <cell r="C1049" t="str">
            <v>拉杆</v>
          </cell>
          <cell r="D1049" t="str">
            <v>NO PLATING,SUS301-3/4H,P=5.0mm,1*1,RoHS</v>
          </cell>
          <cell r="E1049" t="str">
            <v>VCXS</v>
          </cell>
          <cell r="F1049" t="str">
            <v>入库</v>
          </cell>
          <cell r="G1049">
            <v>1000000</v>
          </cell>
          <cell r="H1049">
            <v>136500</v>
          </cell>
        </row>
        <row r="1050">
          <cell r="A1050" t="str">
            <v>ZVS-19060329</v>
          </cell>
          <cell r="B1050" t="str">
            <v>050-0003-268</v>
          </cell>
          <cell r="C1050" t="str">
            <v>CONTACT AFTER PLATING</v>
          </cell>
          <cell r="D1050" t="str">
            <v>CONTACT 1 FOR DIA 3.5MM AUDIO JACK  SUBSIDE TYPE</v>
          </cell>
          <cell r="E1050" t="str">
            <v>KM15B</v>
          </cell>
          <cell r="F1050" t="str">
            <v>发放</v>
          </cell>
          <cell r="G1050">
            <v>200000</v>
          </cell>
          <cell r="H1050">
            <v>0</v>
          </cell>
        </row>
        <row r="1051">
          <cell r="A1051" t="str">
            <v>ZVS-19060330</v>
          </cell>
          <cell r="B1051" t="str">
            <v>050-1003-357</v>
          </cell>
          <cell r="C1051" t="str">
            <v>CONTACT AFTER PLATING</v>
          </cell>
          <cell r="D1051" t="str">
            <v>CONTACT 2 FOR DIA 3.5MM AUDIO JACK SUBSIDE TYPE</v>
          </cell>
          <cell r="E1051" t="str">
            <v>KM15B</v>
          </cell>
          <cell r="F1051" t="str">
            <v>开立</v>
          </cell>
          <cell r="G1051">
            <v>200000</v>
          </cell>
          <cell r="H1051">
            <v>0</v>
          </cell>
        </row>
        <row r="1052">
          <cell r="A1052" t="str">
            <v>ZVS-19060331</v>
          </cell>
          <cell r="B1052" t="str">
            <v>025-C130000641-369</v>
          </cell>
          <cell r="C1052" t="str">
            <v>转轴</v>
          </cell>
          <cell r="D1052" t="str">
            <v>NO PLATING,SUS301-3/4H,1*1,RoHS</v>
          </cell>
          <cell r="E1052" t="str">
            <v>KM10B</v>
          </cell>
          <cell r="F1052" t="str">
            <v>入库</v>
          </cell>
          <cell r="G1052">
            <v>300000</v>
          </cell>
          <cell r="H1052">
            <v>30000</v>
          </cell>
        </row>
        <row r="1053">
          <cell r="A1053" t="str">
            <v>ZVS-19060332</v>
          </cell>
          <cell r="B1053" t="str">
            <v>025-U1395W1621-0389</v>
          </cell>
          <cell r="C1053" t="str">
            <v>点焊铁壳</v>
          </cell>
          <cell r="D1053" t="str">
            <v>LASER WELDING,SUS301-1/2H,P=8.0,1*1,SHELL,RoHS</v>
          </cell>
          <cell r="E1053" t="str">
            <v>KM10B</v>
          </cell>
          <cell r="F1053" t="str">
            <v>入库</v>
          </cell>
          <cell r="G1053">
            <v>100000</v>
          </cell>
          <cell r="H1053">
            <v>27500</v>
          </cell>
        </row>
        <row r="1054">
          <cell r="A1054" t="str">
            <v>ZVS-19060333</v>
          </cell>
          <cell r="B1054" t="str">
            <v>050-S170000641-534</v>
          </cell>
          <cell r="C1054" t="str">
            <v>素材端子</v>
          </cell>
          <cell r="D1054" t="str">
            <v>NO PLATING CONTACT</v>
          </cell>
          <cell r="E1054" t="str">
            <v>KM10B</v>
          </cell>
          <cell r="F1054" t="str">
            <v>入库</v>
          </cell>
          <cell r="G1054">
            <v>200</v>
          </cell>
          <cell r="H1054">
            <v>121</v>
          </cell>
        </row>
        <row r="1055">
          <cell r="A1055" t="str">
            <v>ZVS-19060334</v>
          </cell>
          <cell r="B1055" t="str">
            <v>050-S230000642-535</v>
          </cell>
          <cell r="C1055" t="str">
            <v>素材端子</v>
          </cell>
          <cell r="D1055" t="str">
            <v>NO PLATING CONTACT</v>
          </cell>
          <cell r="E1055" t="str">
            <v>KM10B</v>
          </cell>
          <cell r="F1055" t="str">
            <v>入库</v>
          </cell>
          <cell r="G1055">
            <v>2000</v>
          </cell>
          <cell r="H1055">
            <v>392</v>
          </cell>
        </row>
        <row r="1056">
          <cell r="A1056" t="str">
            <v>ZVS-19060335</v>
          </cell>
          <cell r="B1056" t="str">
            <v>050-C130000141-508</v>
          </cell>
          <cell r="C1056" t="str">
            <v>素材端子</v>
          </cell>
          <cell r="D1056" t="str">
            <v>NO PLATING,C5210R-H,P=4.0mm,1*1，RoHS</v>
          </cell>
          <cell r="E1056" t="str">
            <v>KM10A</v>
          </cell>
          <cell r="F1056" t="str">
            <v>发料</v>
          </cell>
          <cell r="G1056">
            <v>1000</v>
          </cell>
          <cell r="H1056">
            <v>0</v>
          </cell>
        </row>
        <row r="1057">
          <cell r="A1057" t="str">
            <v>ZVS-19060336</v>
          </cell>
          <cell r="B1057" t="str">
            <v>025-C130000681-357</v>
          </cell>
          <cell r="C1057" t="str">
            <v>拉杆(散Pin）</v>
          </cell>
          <cell r="D1057" t="str">
            <v>NO PLATING,SUS304-H,1*1,RoHS</v>
          </cell>
          <cell r="E1057" t="str">
            <v>KM10A</v>
          </cell>
          <cell r="F1057" t="str">
            <v>发料</v>
          </cell>
          <cell r="G1057">
            <v>600000</v>
          </cell>
          <cell r="H1057">
            <v>0</v>
          </cell>
        </row>
        <row r="1058">
          <cell r="A1058" t="str">
            <v>ZVS-19060337</v>
          </cell>
          <cell r="B1058" t="str">
            <v>025-C130000642-367</v>
          </cell>
          <cell r="C1058" t="str">
            <v>素材铁壳</v>
          </cell>
          <cell r="D1058" t="str">
            <v>NO PLATING,SUS301-H,P=17.5mm,1*1，RoHS</v>
          </cell>
          <cell r="E1058" t="str">
            <v>KM10A</v>
          </cell>
          <cell r="F1058" t="str">
            <v>发料</v>
          </cell>
          <cell r="G1058">
            <v>300000</v>
          </cell>
          <cell r="H1058">
            <v>0</v>
          </cell>
        </row>
        <row r="1059">
          <cell r="A1059" t="str">
            <v>ZVS-19060338</v>
          </cell>
          <cell r="B1059" t="str">
            <v>050-C139900131-520</v>
          </cell>
          <cell r="C1059" t="str">
            <v>素材端子</v>
          </cell>
          <cell r="D1059" t="str">
            <v>NO PLATING,C5240HQ-SH,P=16.0mm,1*1，RoHS</v>
          </cell>
          <cell r="E1059" t="str">
            <v>KM10A</v>
          </cell>
          <cell r="F1059" t="str">
            <v>发料</v>
          </cell>
          <cell r="G1059">
            <v>1000</v>
          </cell>
          <cell r="H1059">
            <v>0</v>
          </cell>
        </row>
        <row r="1060">
          <cell r="A1060" t="str">
            <v>ZVS-19060339</v>
          </cell>
          <cell r="B1060" t="str">
            <v>050-C039900131-506</v>
          </cell>
          <cell r="C1060" t="str">
            <v>素材端子</v>
          </cell>
          <cell r="D1060" t="str">
            <v>NO PLATING,C5240HQ-SH,P=10.50mm,1*1,RoHS</v>
          </cell>
          <cell r="E1060" t="str">
            <v>KM10A</v>
          </cell>
          <cell r="F1060" t="str">
            <v>发料</v>
          </cell>
          <cell r="G1060">
            <v>2000</v>
          </cell>
          <cell r="H1060">
            <v>0</v>
          </cell>
        </row>
        <row r="1061">
          <cell r="A1061" t="str">
            <v>ZVS-19060340</v>
          </cell>
          <cell r="B1061" t="str">
            <v>050-0009-482</v>
          </cell>
          <cell r="C1061" t="str">
            <v>UNPLATED CONTACT</v>
          </cell>
          <cell r="D1061" t="str">
            <v>CONTACT; 1.3H PUSH_PULL SIMBLOCK WIWH COVER AND STOP</v>
          </cell>
          <cell r="E1061" t="str">
            <v>KM10A</v>
          </cell>
          <cell r="F1061" t="str">
            <v>发料</v>
          </cell>
          <cell r="G1061">
            <v>800</v>
          </cell>
          <cell r="H1061">
            <v>0</v>
          </cell>
        </row>
        <row r="1062">
          <cell r="A1062" t="str">
            <v>ZVS-19060147</v>
          </cell>
          <cell r="B1062" t="str">
            <v>025-S230000911-161</v>
          </cell>
          <cell r="C1062" t="str">
            <v>素材铁壳</v>
          </cell>
          <cell r="D1062" t="str">
            <v>NO PLANTING ,SPCE (KS SCP-2),T=0.15±0.01，W=24.0，P=23.00mm</v>
          </cell>
          <cell r="E1062" t="str">
            <v>VCYS</v>
          </cell>
          <cell r="F1062" t="str">
            <v>结案</v>
          </cell>
          <cell r="G1062">
            <v>5000</v>
          </cell>
          <cell r="H1062">
            <v>0</v>
          </cell>
        </row>
        <row r="1063">
          <cell r="A1063" t="str">
            <v>ZVS-19060148</v>
          </cell>
          <cell r="B1063" t="str">
            <v>025-J180000622-0381</v>
          </cell>
          <cell r="C1063" t="str">
            <v>素材SHELL</v>
          </cell>
          <cell r="D1063" t="str">
            <v>NO PLATING,SUS301-1/2H,P=15,1*1,RoHS</v>
          </cell>
          <cell r="E1063" t="str">
            <v>VCYS</v>
          </cell>
          <cell r="F1063" t="str">
            <v>入库</v>
          </cell>
          <cell r="G1063">
            <v>400000</v>
          </cell>
          <cell r="H1063">
            <v>312000</v>
          </cell>
        </row>
        <row r="1064">
          <cell r="A1064" t="str">
            <v>ZVS-19060149</v>
          </cell>
          <cell r="B1064" t="str">
            <v>025-C130000641-0397</v>
          </cell>
          <cell r="C1064" t="str">
            <v>素材铁壳</v>
          </cell>
          <cell r="D1064" t="str">
            <v>NO PLATING,SUS301-H,P=24.0mm,1*1，RoHS</v>
          </cell>
          <cell r="E1064" t="str">
            <v>VCYS</v>
          </cell>
          <cell r="F1064" t="str">
            <v>结案</v>
          </cell>
          <cell r="G1064">
            <v>1000000</v>
          </cell>
          <cell r="H1064">
            <v>950400</v>
          </cell>
        </row>
        <row r="1065">
          <cell r="A1065" t="str">
            <v>ZVS-19060150</v>
          </cell>
          <cell r="B1065" t="str">
            <v>050-C149900121-519</v>
          </cell>
          <cell r="C1065" t="str">
            <v>UNPLATED CONTACT</v>
          </cell>
          <cell r="D1065" t="str">
            <v>CONTACT ;1.5H PUSH_PULL SIMBLOCK WITH COVER AND STOP</v>
          </cell>
          <cell r="E1065" t="str">
            <v>VCYS</v>
          </cell>
          <cell r="F1065" t="str">
            <v>结案</v>
          </cell>
          <cell r="G1065">
            <v>400</v>
          </cell>
          <cell r="H1065">
            <v>0</v>
          </cell>
        </row>
        <row r="1066">
          <cell r="A1066" t="str">
            <v>ZVS-19060151</v>
          </cell>
          <cell r="B1066" t="str">
            <v>050-J310000621-538</v>
          </cell>
          <cell r="C1066" t="str">
            <v>素材端子4</v>
          </cell>
          <cell r="D1066" t="str">
            <v>NO PLATING,SUS301-1/2H,P=4.50,1*2,RoHS</v>
          </cell>
          <cell r="E1066" t="str">
            <v>VCXS</v>
          </cell>
          <cell r="F1066" t="str">
            <v>结案</v>
          </cell>
          <cell r="G1066">
            <v>25</v>
          </cell>
          <cell r="H1066">
            <v>25</v>
          </cell>
        </row>
        <row r="1067">
          <cell r="A1067" t="str">
            <v>ZVS-19060152</v>
          </cell>
          <cell r="B1067" t="str">
            <v>050-0009-293</v>
          </cell>
          <cell r="C1067" t="str">
            <v>CONTACT AFTER STAMPING</v>
          </cell>
          <cell r="D1067" t="str">
            <v>4PIN BATTERY 3.1MM PITCH 5.0H VERTICAL TYPE GOLD 15u" CONN.</v>
          </cell>
          <cell r="E1067" t="str">
            <v>VCYS</v>
          </cell>
          <cell r="F1067" t="str">
            <v>结案</v>
          </cell>
          <cell r="G1067">
            <v>1600</v>
          </cell>
          <cell r="H1067">
            <v>1365</v>
          </cell>
        </row>
        <row r="1068">
          <cell r="A1068" t="str">
            <v>ZVS-19060153</v>
          </cell>
          <cell r="B1068" t="str">
            <v>025-0009-320</v>
          </cell>
          <cell r="C1068" t="str">
            <v>UNPLATED SHELL</v>
          </cell>
          <cell r="D1068" t="str">
            <v>1.3H PUSH_PULL SIMBLOCK WITH COVER AND STOP</v>
          </cell>
          <cell r="E1068" t="str">
            <v>VCYS</v>
          </cell>
          <cell r="F1068" t="str">
            <v>结案</v>
          </cell>
          <cell r="G1068">
            <v>500000</v>
          </cell>
          <cell r="H1068">
            <v>493600</v>
          </cell>
        </row>
        <row r="1069">
          <cell r="A1069" t="str">
            <v>ZVS-19060154</v>
          </cell>
          <cell r="B1069" t="str">
            <v>050-J340000141-0555</v>
          </cell>
          <cell r="C1069" t="str">
            <v>素材端子1</v>
          </cell>
          <cell r="D1069" t="str">
            <v>NO PLATING,C5210R-H,P=7,1*1,RoHS</v>
          </cell>
          <cell r="E1069" t="str">
            <v>VCYS</v>
          </cell>
          <cell r="F1069" t="str">
            <v>结案</v>
          </cell>
          <cell r="G1069">
            <v>200</v>
          </cell>
          <cell r="H1069">
            <v>45.6</v>
          </cell>
        </row>
        <row r="1070">
          <cell r="A1070" t="str">
            <v>ZVS-19060156</v>
          </cell>
          <cell r="B1070" t="str">
            <v>025-S230000911-161</v>
          </cell>
          <cell r="C1070" t="str">
            <v>素材铁壳</v>
          </cell>
          <cell r="D1070" t="str">
            <v>NO PLANTING ,SPCE (KS SCP-2),T=0.15±0.01，W=24.0，P=23.00mm</v>
          </cell>
          <cell r="E1070" t="str">
            <v>VCYS</v>
          </cell>
          <cell r="F1070" t="str">
            <v>入库</v>
          </cell>
          <cell r="G1070">
            <v>50000</v>
          </cell>
          <cell r="H1070">
            <v>4000</v>
          </cell>
        </row>
        <row r="1071">
          <cell r="A1071" t="str">
            <v>ZVS-19060157</v>
          </cell>
          <cell r="B1071" t="str">
            <v>025-C130000631-368</v>
          </cell>
          <cell r="C1071" t="str">
            <v>拉杆</v>
          </cell>
          <cell r="D1071" t="str">
            <v>NO PLATING,SUS301-3/4H,P=6.0mm,1*1,RoHS</v>
          </cell>
          <cell r="E1071" t="str">
            <v>VCYS</v>
          </cell>
          <cell r="F1071" t="str">
            <v>结案</v>
          </cell>
          <cell r="G1071">
            <v>300000</v>
          </cell>
          <cell r="H1071">
            <v>294600</v>
          </cell>
        </row>
        <row r="1072">
          <cell r="A1072" t="str">
            <v>ZVS-19060158</v>
          </cell>
          <cell r="B1072" t="str">
            <v>050-C130000131-526</v>
          </cell>
          <cell r="C1072" t="str">
            <v>素材端子</v>
          </cell>
          <cell r="D1072" t="str">
            <v>NO PLATING,C5240HQ-SH,P=22.00,1*1,RoHS</v>
          </cell>
          <cell r="E1072" t="str">
            <v>VCYS</v>
          </cell>
          <cell r="F1072" t="str">
            <v>结案</v>
          </cell>
          <cell r="G1072">
            <v>250</v>
          </cell>
          <cell r="H1072">
            <v>205</v>
          </cell>
        </row>
        <row r="1073">
          <cell r="A1073" t="str">
            <v>ZVS-19060159</v>
          </cell>
          <cell r="B1073" t="str">
            <v>050-J340000631-0558</v>
          </cell>
          <cell r="C1073" t="str">
            <v>素材端子4</v>
          </cell>
          <cell r="D1073" t="str">
            <v>NO PLATING,SUS301-3/4H,P=12.0,1*1,RoHS</v>
          </cell>
          <cell r="E1073" t="str">
            <v>VCYS</v>
          </cell>
          <cell r="F1073" t="str">
            <v>结案</v>
          </cell>
          <cell r="G1073">
            <v>500</v>
          </cell>
          <cell r="H1073">
            <v>494</v>
          </cell>
        </row>
        <row r="1074">
          <cell r="A1074" t="str">
            <v>ZVS-19060160</v>
          </cell>
          <cell r="B1074" t="str">
            <v>050-C031100131-507</v>
          </cell>
          <cell r="C1074" t="str">
            <v>素材端子</v>
          </cell>
          <cell r="D1074" t="str">
            <v>NO PLATING,C5240HQ-SH,P=10.0mm,1*1,RoHS</v>
          </cell>
          <cell r="E1074" t="str">
            <v>VCYS</v>
          </cell>
          <cell r="F1074" t="str">
            <v>结案</v>
          </cell>
          <cell r="G1074">
            <v>2000</v>
          </cell>
          <cell r="H1074">
            <v>2000</v>
          </cell>
        </row>
        <row r="1075">
          <cell r="A1075" t="str">
            <v>ZVS-19060161</v>
          </cell>
          <cell r="B1075" t="str">
            <v>025-C130000631-362</v>
          </cell>
          <cell r="C1075" t="str">
            <v>拉杆</v>
          </cell>
          <cell r="D1075" t="str">
            <v>NO PLATING,SUS301-3/4H,P=5.0mm,1*1,RoHS</v>
          </cell>
          <cell r="E1075" t="str">
            <v>VCYS</v>
          </cell>
          <cell r="F1075" t="str">
            <v>入库</v>
          </cell>
          <cell r="G1075">
            <v>2000000</v>
          </cell>
          <cell r="H1075">
            <v>1889300</v>
          </cell>
        </row>
        <row r="1076">
          <cell r="A1076" t="str">
            <v>ZVS-19060162</v>
          </cell>
          <cell r="B1076" t="str">
            <v>025-C130000641-363</v>
          </cell>
          <cell r="C1076" t="str">
            <v>转轴</v>
          </cell>
          <cell r="D1076" t="str">
            <v>NO PLATING,SUS301-H,P=5.0mm,1*1，RoHS</v>
          </cell>
          <cell r="E1076" t="str">
            <v>VCYS</v>
          </cell>
          <cell r="F1076" t="str">
            <v>结案</v>
          </cell>
          <cell r="G1076">
            <v>1000000</v>
          </cell>
          <cell r="H1076">
            <v>1000000</v>
          </cell>
        </row>
        <row r="1077">
          <cell r="A1077" t="str">
            <v>ZVS-19060163</v>
          </cell>
          <cell r="B1077" t="str">
            <v>050-C039900131-506</v>
          </cell>
          <cell r="C1077" t="str">
            <v>素材端子</v>
          </cell>
          <cell r="D1077" t="str">
            <v>NO PLATING,C5240HQ-SH,P=10.50mm,1*1,RoHS</v>
          </cell>
          <cell r="E1077" t="str">
            <v>VCYS</v>
          </cell>
          <cell r="F1077" t="str">
            <v>结案</v>
          </cell>
          <cell r="G1077">
            <v>2000</v>
          </cell>
          <cell r="H1077">
            <v>2000</v>
          </cell>
        </row>
        <row r="1078">
          <cell r="A1078" t="str">
            <v>ZVS-19060164</v>
          </cell>
          <cell r="B1078" t="str">
            <v>050-S190000641-0550</v>
          </cell>
          <cell r="C1078" t="str">
            <v>素材端子</v>
          </cell>
          <cell r="D1078" t="str">
            <v>NO PLATING CONTACT</v>
          </cell>
          <cell r="E1078" t="str">
            <v>VCYS</v>
          </cell>
          <cell r="F1078" t="str">
            <v>结案</v>
          </cell>
          <cell r="G1078">
            <v>2500</v>
          </cell>
          <cell r="H1078">
            <v>2500</v>
          </cell>
        </row>
        <row r="1079">
          <cell r="A1079" t="str">
            <v>ZVS-19060165</v>
          </cell>
          <cell r="B1079" t="str">
            <v>025-U179500621-342</v>
          </cell>
          <cell r="C1079" t="str">
            <v>素材铁壳</v>
          </cell>
          <cell r="D1079" t="str">
            <v>NO PLATING,SUS301-1/2H,P=10.0,1*2,SHELL,RoHS</v>
          </cell>
          <cell r="E1079" t="str">
            <v>VCYS</v>
          </cell>
          <cell r="F1079" t="str">
            <v>结案</v>
          </cell>
          <cell r="G1079">
            <v>460000</v>
          </cell>
          <cell r="H1079">
            <v>423000</v>
          </cell>
        </row>
        <row r="1080">
          <cell r="A1080" t="str">
            <v>ZVS-19060166</v>
          </cell>
          <cell r="B1080" t="str">
            <v>025-U1795W1621-342</v>
          </cell>
          <cell r="C1080" t="str">
            <v>点焊铁壳</v>
          </cell>
          <cell r="D1080" t="str">
            <v>LASER WELDING,SUS301-1/2H,P=10.0,1*2,SHELL,RoHS</v>
          </cell>
          <cell r="E1080" t="str">
            <v>VCYS</v>
          </cell>
          <cell r="F1080" t="str">
            <v>入库</v>
          </cell>
          <cell r="G1080">
            <v>460000</v>
          </cell>
          <cell r="H1080">
            <v>451600</v>
          </cell>
        </row>
        <row r="1081">
          <cell r="A1081" t="str">
            <v>ZVS-19060167</v>
          </cell>
          <cell r="B1081" t="str">
            <v>050-C139900131-520</v>
          </cell>
          <cell r="C1081" t="str">
            <v>素材端子</v>
          </cell>
          <cell r="D1081" t="str">
            <v>NO PLATING,C5240HQ-SH,P=16.0mm,1*1，RoHS</v>
          </cell>
          <cell r="E1081" t="str">
            <v>VCYS</v>
          </cell>
          <cell r="F1081" t="str">
            <v>结案</v>
          </cell>
          <cell r="G1081">
            <v>200</v>
          </cell>
          <cell r="H1081">
            <v>200</v>
          </cell>
        </row>
        <row r="1082">
          <cell r="A1082" t="str">
            <v>ZVS-19060168</v>
          </cell>
          <cell r="B1082" t="str">
            <v>050-4009-195</v>
          </cell>
          <cell r="C1082" t="str">
            <v>UNPLATED CONTACT</v>
          </cell>
          <cell r="D1082" t="str">
            <v>FOR 4PIN BATTERY 5.4H 3.1MM PITCH VERTICAL TYPE CONN.</v>
          </cell>
          <cell r="E1082" t="str">
            <v>VCYS</v>
          </cell>
          <cell r="F1082" t="str">
            <v>结案</v>
          </cell>
          <cell r="G1082">
            <v>1350</v>
          </cell>
          <cell r="H1082">
            <v>1223</v>
          </cell>
        </row>
        <row r="1083">
          <cell r="A1083" t="str">
            <v>ZVS-19060169</v>
          </cell>
          <cell r="B1083" t="str">
            <v>050-C139900131-520</v>
          </cell>
          <cell r="C1083" t="str">
            <v>素材端子</v>
          </cell>
          <cell r="D1083" t="str">
            <v>NO PLATING,C5240HQ-SH,P=16.0mm,1*1，RoHS</v>
          </cell>
          <cell r="E1083" t="str">
            <v>VCYS</v>
          </cell>
          <cell r="F1083" t="str">
            <v>结案</v>
          </cell>
          <cell r="G1083">
            <v>100</v>
          </cell>
          <cell r="H1083">
            <v>77.7</v>
          </cell>
        </row>
        <row r="1084">
          <cell r="A1084" t="str">
            <v>ZVS-19060170</v>
          </cell>
          <cell r="B1084" t="str">
            <v>050-J240000143-0546</v>
          </cell>
          <cell r="C1084" t="str">
            <v>素材端子1</v>
          </cell>
          <cell r="D1084" t="str">
            <v>NO PLATING,C5210R-H,P=5,1*1,RoHS</v>
          </cell>
          <cell r="E1084" t="str">
            <v>VCYS</v>
          </cell>
          <cell r="F1084" t="str">
            <v>结案</v>
          </cell>
          <cell r="G1084">
            <v>180</v>
          </cell>
          <cell r="H1084">
            <v>180</v>
          </cell>
        </row>
        <row r="1085">
          <cell r="A1085" t="str">
            <v>ZVS-19060171</v>
          </cell>
          <cell r="B1085" t="str">
            <v>050-J310000621-538</v>
          </cell>
          <cell r="C1085" t="str">
            <v>素材端子4</v>
          </cell>
          <cell r="D1085" t="str">
            <v>NO PLATING,SUS301-1/2H,P=4.50,1*2,RoHS</v>
          </cell>
          <cell r="E1085" t="str">
            <v>VCYS</v>
          </cell>
          <cell r="F1085" t="str">
            <v>结案</v>
          </cell>
          <cell r="G1085">
            <v>110</v>
          </cell>
          <cell r="H1085">
            <v>0</v>
          </cell>
        </row>
        <row r="1086">
          <cell r="A1086" t="str">
            <v>ZVS-19060172</v>
          </cell>
          <cell r="B1086" t="str">
            <v>050-C149900121-519</v>
          </cell>
          <cell r="C1086" t="str">
            <v>UNPLATED CONTACT</v>
          </cell>
          <cell r="D1086" t="str">
            <v>CONTACT ;1.5H PUSH_PULL SIMBLOCK WITH COVER AND STOP</v>
          </cell>
          <cell r="E1086" t="str">
            <v>VCYS</v>
          </cell>
          <cell r="F1086" t="str">
            <v>结案</v>
          </cell>
          <cell r="G1086">
            <v>27</v>
          </cell>
          <cell r="H1086">
            <v>0</v>
          </cell>
        </row>
        <row r="1087">
          <cell r="A1087" t="str">
            <v>ZVS-19060173</v>
          </cell>
          <cell r="B1087" t="str">
            <v>025-U099500621-364</v>
          </cell>
          <cell r="C1087" t="str">
            <v>素材铁壳</v>
          </cell>
          <cell r="D1087" t="str">
            <v>NO PLATING,SUS301-1/2H,P=10.0,1*1,SHELL,RoHS</v>
          </cell>
          <cell r="E1087" t="str">
            <v>VCYS</v>
          </cell>
          <cell r="F1087" t="str">
            <v>结案</v>
          </cell>
          <cell r="G1087">
            <v>20000</v>
          </cell>
          <cell r="H1087">
            <v>20000</v>
          </cell>
        </row>
        <row r="1088">
          <cell r="A1088" t="str">
            <v>ZVS-19060174</v>
          </cell>
          <cell r="B1088" t="str">
            <v>025-0009-256</v>
          </cell>
          <cell r="C1088" t="str">
            <v>SHELL AFTER STAMPING</v>
          </cell>
          <cell r="D1088" t="str">
            <v>5 PIN MICRO USB SINKING MOUNT</v>
          </cell>
          <cell r="E1088" t="str">
            <v>VCYS</v>
          </cell>
          <cell r="F1088" t="str">
            <v>结案</v>
          </cell>
          <cell r="G1088">
            <v>280000</v>
          </cell>
          <cell r="H1088">
            <v>271600</v>
          </cell>
        </row>
        <row r="1089">
          <cell r="A1089" t="str">
            <v>ZVS-19060175</v>
          </cell>
          <cell r="B1089" t="str">
            <v>050-0009-344</v>
          </cell>
          <cell r="C1089" t="str">
            <v>CONTACT AFTER STAMPING</v>
          </cell>
          <cell r="D1089" t="str">
            <v>5 PIN MICRO USB SINKING MOUNT</v>
          </cell>
          <cell r="E1089" t="str">
            <v>VCYS</v>
          </cell>
          <cell r="F1089" t="str">
            <v>结案</v>
          </cell>
          <cell r="G1089">
            <v>400</v>
          </cell>
          <cell r="H1089">
            <v>398</v>
          </cell>
        </row>
        <row r="1090">
          <cell r="A1090" t="str">
            <v>ZVS-19060176</v>
          </cell>
          <cell r="B1090" t="str">
            <v>025-C130000641-354</v>
          </cell>
          <cell r="C1090" t="str">
            <v>素材铁壳</v>
          </cell>
          <cell r="D1090" t="str">
            <v>NO PLATING,SUS301-H,P=23.00,1*1,RoHS</v>
          </cell>
          <cell r="E1090" t="str">
            <v>VCYS</v>
          </cell>
          <cell r="F1090" t="str">
            <v>结案</v>
          </cell>
          <cell r="G1090">
            <v>94000</v>
          </cell>
          <cell r="H1090">
            <v>93200</v>
          </cell>
        </row>
        <row r="1091">
          <cell r="A1091" t="str">
            <v>ZVS-19060177</v>
          </cell>
          <cell r="B1091" t="str">
            <v>KSN-A23000096R-0100</v>
          </cell>
          <cell r="C1091" t="str">
            <v>金属屏蔽罩</v>
          </cell>
          <cell r="D1091" t="str">
            <v>Cover Can plantng NI,L8.50*W8.50*H2.35</v>
          </cell>
          <cell r="E1091" t="str">
            <v>VCYS</v>
          </cell>
          <cell r="F1091" t="str">
            <v>结案</v>
          </cell>
          <cell r="G1091">
            <v>200000</v>
          </cell>
          <cell r="H1091">
            <v>0</v>
          </cell>
        </row>
        <row r="1092">
          <cell r="A1092" t="str">
            <v>ZVS-19060178</v>
          </cell>
          <cell r="B1092" t="str">
            <v>050-C171100121-509</v>
          </cell>
          <cell r="C1092" t="str">
            <v>素材端子</v>
          </cell>
          <cell r="D1092" t="str">
            <v>NO PLATING,C5210R-SH,P=12.50,1*1,RoHS</v>
          </cell>
          <cell r="E1092" t="str">
            <v>VCYS</v>
          </cell>
          <cell r="F1092" t="str">
            <v>结案</v>
          </cell>
          <cell r="G1092">
            <v>600</v>
          </cell>
          <cell r="H1092">
            <v>600</v>
          </cell>
        </row>
        <row r="1093">
          <cell r="A1093" t="str">
            <v>ZVS-19060179</v>
          </cell>
          <cell r="B1093" t="str">
            <v>050-S200000641-0589</v>
          </cell>
          <cell r="C1093" t="str">
            <v>素材端子</v>
          </cell>
          <cell r="D1093" t="str">
            <v>NO PLATING CONTACT</v>
          </cell>
          <cell r="E1093" t="str">
            <v>VCYS</v>
          </cell>
          <cell r="F1093" t="str">
            <v>结案</v>
          </cell>
          <cell r="G1093">
            <v>1000</v>
          </cell>
          <cell r="H1093">
            <v>215</v>
          </cell>
        </row>
        <row r="1094">
          <cell r="A1094" t="str">
            <v>ZVS-19060180</v>
          </cell>
          <cell r="B1094" t="str">
            <v>050-S170000641-534</v>
          </cell>
          <cell r="C1094" t="str">
            <v>素材端子</v>
          </cell>
          <cell r="D1094" t="str">
            <v>NO PLATING CONTACT</v>
          </cell>
          <cell r="E1094" t="str">
            <v>VCYS</v>
          </cell>
          <cell r="F1094" t="str">
            <v>结案</v>
          </cell>
          <cell r="G1094">
            <v>20</v>
          </cell>
          <cell r="H1094">
            <v>20</v>
          </cell>
        </row>
        <row r="1095">
          <cell r="A1095" t="str">
            <v>ZVS-19060181</v>
          </cell>
          <cell r="B1095" t="str">
            <v>025-00W9-256</v>
          </cell>
          <cell r="C1095" t="str">
            <v>SHELL AFTER LASER WELDING</v>
          </cell>
          <cell r="D1095" t="str">
            <v>MICRO USB 5 PIN SUBTYPE</v>
          </cell>
          <cell r="E1095" t="str">
            <v>VCYS</v>
          </cell>
          <cell r="F1095" t="str">
            <v>结案</v>
          </cell>
          <cell r="G1095">
            <v>300</v>
          </cell>
          <cell r="H1095">
            <v>0</v>
          </cell>
        </row>
        <row r="1096">
          <cell r="A1096" t="str">
            <v>ZVS-19060182</v>
          </cell>
          <cell r="B1096" t="str">
            <v>025-U099500621-364</v>
          </cell>
          <cell r="C1096" t="str">
            <v>素材铁壳</v>
          </cell>
          <cell r="D1096" t="str">
            <v>NO PLATING,SUS301-1/2H,P=10.0,1*1,SHELL,RoHS</v>
          </cell>
          <cell r="E1096" t="str">
            <v>VCYS</v>
          </cell>
          <cell r="F1096" t="str">
            <v>入库</v>
          </cell>
          <cell r="G1096">
            <v>500000</v>
          </cell>
          <cell r="H1096">
            <v>352000</v>
          </cell>
        </row>
        <row r="1097">
          <cell r="A1097" t="str">
            <v>ZVS-19060183</v>
          </cell>
          <cell r="B1097" t="str">
            <v>050-U119500211-0552</v>
          </cell>
          <cell r="C1097" t="str">
            <v>素材端子</v>
          </cell>
          <cell r="D1097" t="str">
            <v>NO PLATING,C2680R-H,P=12.5,1*1,RoHS</v>
          </cell>
          <cell r="E1097" t="str">
            <v>VCYS</v>
          </cell>
          <cell r="F1097" t="str">
            <v>入库</v>
          </cell>
          <cell r="G1097">
            <v>400</v>
          </cell>
          <cell r="H1097">
            <v>348</v>
          </cell>
        </row>
        <row r="1098">
          <cell r="A1098" t="str">
            <v>ZVS-19060184</v>
          </cell>
          <cell r="B1098" t="str">
            <v>050-0009-467</v>
          </cell>
          <cell r="C1098" t="str">
            <v>CONTACT AFTER STAMPING</v>
          </cell>
          <cell r="D1098" t="str">
            <v>ANTENNA SPRING FOR 0.7H</v>
          </cell>
          <cell r="E1098" t="str">
            <v>VCYS</v>
          </cell>
          <cell r="F1098" t="str">
            <v>结案</v>
          </cell>
          <cell r="G1098">
            <v>2000</v>
          </cell>
          <cell r="H1098">
            <v>1593</v>
          </cell>
        </row>
        <row r="1099">
          <cell r="A1099" t="str">
            <v>ZVS-19060185</v>
          </cell>
          <cell r="B1099" t="str">
            <v>050-S170000641-534</v>
          </cell>
          <cell r="C1099" t="str">
            <v>素材端子</v>
          </cell>
          <cell r="D1099" t="str">
            <v>NO PLATING CONTACT</v>
          </cell>
          <cell r="E1099" t="str">
            <v>VCYS</v>
          </cell>
          <cell r="F1099" t="str">
            <v>结案</v>
          </cell>
          <cell r="G1099">
            <v>2000</v>
          </cell>
          <cell r="H1099">
            <v>2000</v>
          </cell>
        </row>
        <row r="1100">
          <cell r="A1100" t="str">
            <v>ZVS-19060186</v>
          </cell>
          <cell r="B1100" t="str">
            <v>050-C039900131-506</v>
          </cell>
          <cell r="C1100" t="str">
            <v>素材端子</v>
          </cell>
          <cell r="D1100" t="str">
            <v>NO PLATING,C5240HQ-SH,P=10.50mm,1*1,RoHS</v>
          </cell>
          <cell r="E1100" t="str">
            <v>VCYS</v>
          </cell>
          <cell r="F1100" t="str">
            <v>结案</v>
          </cell>
          <cell r="G1100">
            <v>2700</v>
          </cell>
          <cell r="H1100">
            <v>2424</v>
          </cell>
        </row>
        <row r="1101">
          <cell r="A1101" t="str">
            <v>ZVS-19060187</v>
          </cell>
          <cell r="B1101" t="str">
            <v>050-S190000641-0550</v>
          </cell>
          <cell r="C1101" t="str">
            <v>素材端子</v>
          </cell>
          <cell r="D1101" t="str">
            <v>NO PLATING CONTACT</v>
          </cell>
          <cell r="E1101" t="str">
            <v>VCYS</v>
          </cell>
          <cell r="F1101" t="str">
            <v>结案</v>
          </cell>
          <cell r="G1101">
            <v>2000</v>
          </cell>
          <cell r="H1101">
            <v>413</v>
          </cell>
        </row>
        <row r="1102">
          <cell r="A1102" t="str">
            <v>ZVS-19060188</v>
          </cell>
          <cell r="B1102" t="str">
            <v>025-C151100621-361</v>
          </cell>
          <cell r="C1102" t="str">
            <v>素材铁壳</v>
          </cell>
          <cell r="D1102" t="str">
            <v>NO PLATING,SUS301-1/2H,P=10.0,1*1,SHELL,RoHS</v>
          </cell>
          <cell r="E1102" t="str">
            <v>VCYS</v>
          </cell>
          <cell r="F1102" t="str">
            <v>结案</v>
          </cell>
          <cell r="G1102">
            <v>300000</v>
          </cell>
          <cell r="H1102">
            <v>269000</v>
          </cell>
        </row>
        <row r="1103">
          <cell r="A1103" t="str">
            <v>ZVS-19060189</v>
          </cell>
          <cell r="B1103" t="str">
            <v>025-C130000641-360</v>
          </cell>
          <cell r="C1103" t="str">
            <v>素材铁壳</v>
          </cell>
          <cell r="D1103" t="str">
            <v>NO PLATING,SUS301-H,P=24.0mm,1*1，RoHS</v>
          </cell>
          <cell r="E1103" t="str">
            <v>VCYS</v>
          </cell>
          <cell r="F1103" t="str">
            <v>结案</v>
          </cell>
          <cell r="G1103">
            <v>1500000</v>
          </cell>
          <cell r="H1103">
            <v>1487600</v>
          </cell>
        </row>
        <row r="1104">
          <cell r="A1104" t="str">
            <v>ZVS-19060190</v>
          </cell>
          <cell r="B1104" t="str">
            <v>025-C130000641-354</v>
          </cell>
          <cell r="C1104" t="str">
            <v>素材铁壳</v>
          </cell>
          <cell r="D1104" t="str">
            <v>NO PLATING,SUS301-H,P=23.00,1*1,RoHS</v>
          </cell>
          <cell r="E1104" t="str">
            <v>VCYS</v>
          </cell>
          <cell r="F1104" t="str">
            <v>结案</v>
          </cell>
          <cell r="G1104">
            <v>600000</v>
          </cell>
          <cell r="H1104">
            <v>600000</v>
          </cell>
        </row>
        <row r="1105">
          <cell r="A1105" t="str">
            <v>ZVS-19060191</v>
          </cell>
          <cell r="B1105" t="str">
            <v>050-S230000641-524</v>
          </cell>
          <cell r="C1105" t="str">
            <v>素材端子</v>
          </cell>
          <cell r="D1105" t="str">
            <v>NO PLATING CONTACT</v>
          </cell>
          <cell r="E1105" t="str">
            <v>VCYS</v>
          </cell>
          <cell r="F1105" t="str">
            <v>结案</v>
          </cell>
          <cell r="G1105">
            <v>800</v>
          </cell>
          <cell r="H1105">
            <v>0</v>
          </cell>
        </row>
        <row r="1106">
          <cell r="A1106" t="str">
            <v>ZVS-19060192</v>
          </cell>
          <cell r="B1106" t="str">
            <v>050-S230000642-535</v>
          </cell>
          <cell r="C1106" t="str">
            <v>素材端子</v>
          </cell>
          <cell r="D1106" t="str">
            <v>NO PLATING CONTACT</v>
          </cell>
          <cell r="E1106" t="str">
            <v>VCYS</v>
          </cell>
          <cell r="F1106" t="str">
            <v>结案</v>
          </cell>
          <cell r="G1106">
            <v>2000</v>
          </cell>
          <cell r="H1106">
            <v>2000</v>
          </cell>
        </row>
        <row r="1107">
          <cell r="A1107" t="str">
            <v>ZVS-19060193</v>
          </cell>
          <cell r="B1107" t="str">
            <v>050-1009-431</v>
          </cell>
          <cell r="C1107" t="str">
            <v>CONTACT AFTER STAMPING</v>
          </cell>
          <cell r="D1107" t="str">
            <v>CONTACT 1 FOR DIA 3.5MM SXM AUDIO JACK CONN.(SUBSIDE  TYPE)</v>
          </cell>
          <cell r="E1107" t="str">
            <v>VCYS</v>
          </cell>
          <cell r="F1107" t="str">
            <v>结案</v>
          </cell>
          <cell r="G1107">
            <v>300</v>
          </cell>
          <cell r="H1107">
            <v>297.10000000000002</v>
          </cell>
        </row>
        <row r="1108">
          <cell r="A1108" t="str">
            <v>ZVS-19060194</v>
          </cell>
          <cell r="B1108" t="str">
            <v>050-1009-432</v>
          </cell>
          <cell r="C1108" t="str">
            <v>CONTACT AFTER STAMPING</v>
          </cell>
          <cell r="D1108" t="str">
            <v>CONTACT 2 FOR DIA 3.5MM SXM AUDIO JACK CONN.(SUBSIDE  TYPE)</v>
          </cell>
          <cell r="E1108" t="str">
            <v>VCYS</v>
          </cell>
          <cell r="F1108" t="str">
            <v>结案</v>
          </cell>
          <cell r="G1108">
            <v>300</v>
          </cell>
          <cell r="H1108">
            <v>260</v>
          </cell>
        </row>
        <row r="1109">
          <cell r="A1109" t="str">
            <v>ZVS-19060195</v>
          </cell>
          <cell r="B1109" t="str">
            <v>050-J200000635-531</v>
          </cell>
          <cell r="C1109" t="str">
            <v>素材端子4</v>
          </cell>
          <cell r="D1109" t="str">
            <v>NO PLATING,SUS301-3/4H,P=5.50,1*2,RoHS</v>
          </cell>
          <cell r="E1109" t="str">
            <v>VCYS</v>
          </cell>
          <cell r="F1109" t="str">
            <v>结案</v>
          </cell>
          <cell r="G1109">
            <v>600</v>
          </cell>
          <cell r="H1109">
            <v>600</v>
          </cell>
        </row>
        <row r="1110">
          <cell r="A1110" t="str">
            <v>ZVS-19060196</v>
          </cell>
          <cell r="B1110" t="str">
            <v>050-J200000636-531</v>
          </cell>
          <cell r="C1110" t="str">
            <v>素材端子5</v>
          </cell>
          <cell r="D1110" t="str">
            <v>NO PLATING,SUS301-3/4H,P=5.50,1*2,RoHS</v>
          </cell>
          <cell r="E1110" t="str">
            <v>VCYS</v>
          </cell>
          <cell r="F1110" t="str">
            <v>结案</v>
          </cell>
          <cell r="G1110">
            <v>600</v>
          </cell>
          <cell r="H1110">
            <v>600</v>
          </cell>
        </row>
        <row r="1111">
          <cell r="A1111" t="str">
            <v>ZVS-19060199</v>
          </cell>
          <cell r="B1111" t="str">
            <v>050-C130000131-512</v>
          </cell>
          <cell r="C1111" t="str">
            <v>素材端子</v>
          </cell>
          <cell r="D1111" t="str">
            <v>NO PLATING,C5240HQ-SH,P=24.00,1*1,RoHS</v>
          </cell>
          <cell r="E1111" t="str">
            <v>VCYS</v>
          </cell>
          <cell r="F1111" t="str">
            <v>结案</v>
          </cell>
          <cell r="G1111">
            <v>300</v>
          </cell>
          <cell r="H1111">
            <v>215.7</v>
          </cell>
        </row>
        <row r="1112">
          <cell r="A1112" t="str">
            <v>ZVS-19060200</v>
          </cell>
          <cell r="B1112" t="str">
            <v>050-C130000141-508</v>
          </cell>
          <cell r="C1112" t="str">
            <v>素材端子</v>
          </cell>
          <cell r="D1112" t="str">
            <v>NO PLATING,C5210R-H,P=4.0mm,1*1，RoHS</v>
          </cell>
          <cell r="E1112" t="str">
            <v>VCYS</v>
          </cell>
          <cell r="F1112" t="str">
            <v>结案</v>
          </cell>
          <cell r="G1112">
            <v>2000</v>
          </cell>
          <cell r="H1112">
            <v>1991.8</v>
          </cell>
        </row>
        <row r="1113">
          <cell r="A1113" t="str">
            <v>ZVS-19060201</v>
          </cell>
          <cell r="B1113" t="str">
            <v>025-C130000641-363</v>
          </cell>
          <cell r="C1113" t="str">
            <v>转轴</v>
          </cell>
          <cell r="D1113" t="str">
            <v>NO PLATING,SUS301-H,P=5.0mm,1*1，RoHS</v>
          </cell>
          <cell r="E1113" t="str">
            <v>VCYS</v>
          </cell>
          <cell r="F1113" t="str">
            <v>结案</v>
          </cell>
          <cell r="G1113">
            <v>1000000</v>
          </cell>
          <cell r="H1113">
            <v>1000000</v>
          </cell>
        </row>
        <row r="1114">
          <cell r="A1114" t="str">
            <v>ZVS-19060202</v>
          </cell>
          <cell r="B1114" t="str">
            <v>025-C130000641-0397</v>
          </cell>
          <cell r="C1114" t="str">
            <v>素材铁壳</v>
          </cell>
          <cell r="D1114" t="str">
            <v>NO PLATING,SUS301-H,P=24.0mm,1*1，RoHS</v>
          </cell>
          <cell r="E1114" t="str">
            <v>VCYS</v>
          </cell>
          <cell r="F1114" t="str">
            <v>结案</v>
          </cell>
          <cell r="G1114">
            <v>1000000</v>
          </cell>
          <cell r="H1114">
            <v>0</v>
          </cell>
        </row>
        <row r="1115">
          <cell r="A1115" t="str">
            <v>ZVS-19060203</v>
          </cell>
          <cell r="B1115" t="str">
            <v>050-C139900131-520</v>
          </cell>
          <cell r="C1115" t="str">
            <v>素材端子</v>
          </cell>
          <cell r="D1115" t="str">
            <v>NO PLATING,C5240HQ-SH,P=16.0mm,1*1，RoHS</v>
          </cell>
          <cell r="E1115" t="str">
            <v>VCYS</v>
          </cell>
          <cell r="F1115" t="str">
            <v>结案</v>
          </cell>
          <cell r="G1115">
            <v>72</v>
          </cell>
          <cell r="H1115">
            <v>72</v>
          </cell>
        </row>
        <row r="1116">
          <cell r="A1116" t="str">
            <v>ZVS-19060204</v>
          </cell>
          <cell r="B1116" t="str">
            <v>050-J200000145-530</v>
          </cell>
          <cell r="C1116" t="str">
            <v>素材端子3</v>
          </cell>
          <cell r="D1116" t="str">
            <v>NO PLATING,C5210R-H,P=4,1*1,RoHS</v>
          </cell>
          <cell r="E1116" t="str">
            <v>VCYS</v>
          </cell>
          <cell r="F1116" t="str">
            <v>结案</v>
          </cell>
          <cell r="G1116">
            <v>35</v>
          </cell>
          <cell r="H1116">
            <v>35</v>
          </cell>
        </row>
        <row r="1117">
          <cell r="A1117" t="str">
            <v>ZVS-19060206</v>
          </cell>
          <cell r="B1117" t="str">
            <v>050-U009500211-515</v>
          </cell>
          <cell r="C1117" t="str">
            <v>素材端子</v>
          </cell>
          <cell r="D1117" t="str">
            <v>NO PLATING,C2680R-H,P=9.00,1*2,RoHS</v>
          </cell>
          <cell r="E1117" t="str">
            <v>VCYS</v>
          </cell>
          <cell r="F1117" t="str">
            <v>结案</v>
          </cell>
          <cell r="G1117">
            <v>110</v>
          </cell>
          <cell r="H1117">
            <v>103.5</v>
          </cell>
        </row>
        <row r="1118">
          <cell r="A1118" t="str">
            <v>ZVS-19060207</v>
          </cell>
          <cell r="B1118" t="str">
            <v>050-J340000141-0557</v>
          </cell>
          <cell r="C1118" t="str">
            <v>素材端子3</v>
          </cell>
          <cell r="D1118" t="str">
            <v>NO PLATING,C5210R-H,P=4,1*1,RoHS</v>
          </cell>
          <cell r="E1118" t="str">
            <v>VCYS</v>
          </cell>
          <cell r="F1118" t="str">
            <v>结案</v>
          </cell>
          <cell r="G1118">
            <v>200</v>
          </cell>
          <cell r="H1118">
            <v>200</v>
          </cell>
        </row>
        <row r="1119">
          <cell r="A1119" t="str">
            <v>ZVS-19060208</v>
          </cell>
          <cell r="B1119" t="str">
            <v>050-J340000631-0558</v>
          </cell>
          <cell r="C1119" t="str">
            <v>素材端子4</v>
          </cell>
          <cell r="D1119" t="str">
            <v>NO PLATING,SUS301-3/4H,P=12.0,1*1,RoHS</v>
          </cell>
          <cell r="E1119" t="str">
            <v>VCYS</v>
          </cell>
          <cell r="F1119" t="str">
            <v>结案</v>
          </cell>
          <cell r="G1119">
            <v>10</v>
          </cell>
          <cell r="H1119">
            <v>10</v>
          </cell>
        </row>
        <row r="1120">
          <cell r="A1120" t="str">
            <v>ZVS-19060209</v>
          </cell>
          <cell r="B1120" t="str">
            <v>025-C130000641-370</v>
          </cell>
          <cell r="C1120" t="str">
            <v>素材铁壳</v>
          </cell>
          <cell r="D1120" t="str">
            <v>NO PLATING,SUS301-H,P=22.00,1*1,RoHS</v>
          </cell>
          <cell r="E1120" t="str">
            <v>VCYS</v>
          </cell>
          <cell r="F1120" t="str">
            <v>入库</v>
          </cell>
          <cell r="G1120">
            <v>180000</v>
          </cell>
          <cell r="H1120">
            <v>114400</v>
          </cell>
        </row>
        <row r="1121">
          <cell r="A1121" t="str">
            <v>ZVS-19060210</v>
          </cell>
          <cell r="B1121" t="str">
            <v>050-J100000141-0564</v>
          </cell>
          <cell r="C1121" t="str">
            <v>素材端子2</v>
          </cell>
          <cell r="D1121" t="str">
            <v>NO PLATING,C5210R-H,P=5,1*1,RoHS</v>
          </cell>
          <cell r="E1121" t="str">
            <v>VCYS</v>
          </cell>
          <cell r="F1121" t="str">
            <v>结案</v>
          </cell>
          <cell r="G1121">
            <v>480</v>
          </cell>
          <cell r="H1121">
            <v>457</v>
          </cell>
        </row>
        <row r="1122">
          <cell r="A1122" t="str">
            <v>ZVS-19060211</v>
          </cell>
          <cell r="B1122" t="str">
            <v>050-C031100131-507</v>
          </cell>
          <cell r="C1122" t="str">
            <v>素材端子</v>
          </cell>
          <cell r="D1122" t="str">
            <v>NO PLATING,C5240HQ-SH,P=10.0mm,1*1,RoHS</v>
          </cell>
          <cell r="E1122" t="str">
            <v>VCYS</v>
          </cell>
          <cell r="F1122" t="str">
            <v>结案</v>
          </cell>
          <cell r="G1122">
            <v>1000</v>
          </cell>
          <cell r="H1122">
            <v>1000</v>
          </cell>
        </row>
        <row r="1123">
          <cell r="A1123" t="str">
            <v>ZVS-19060212</v>
          </cell>
          <cell r="B1123" t="str">
            <v>050-J340000141-0557</v>
          </cell>
          <cell r="C1123" t="str">
            <v>素材端子3</v>
          </cell>
          <cell r="D1123" t="str">
            <v>NO PLATING,C5210R-H,P=4,1*1,RoHS</v>
          </cell>
          <cell r="E1123" t="str">
            <v>VCYS</v>
          </cell>
          <cell r="F1123" t="str">
            <v>结案</v>
          </cell>
          <cell r="G1123">
            <v>132</v>
          </cell>
          <cell r="H1123">
            <v>132</v>
          </cell>
        </row>
        <row r="1124">
          <cell r="A1124" t="str">
            <v>ZVS-19060213</v>
          </cell>
          <cell r="B1124" t="str">
            <v>025-U119500622-0382</v>
          </cell>
          <cell r="C1124" t="str">
            <v>素材外铁壳</v>
          </cell>
          <cell r="D1124" t="str">
            <v>NO PLATING,SUS301-1/2H,P=8.0,1*1,SHELL,RoHS</v>
          </cell>
          <cell r="E1124" t="str">
            <v>VCYS</v>
          </cell>
          <cell r="F1124" t="str">
            <v>结案</v>
          </cell>
          <cell r="G1124">
            <v>180000</v>
          </cell>
          <cell r="H1124">
            <v>177900</v>
          </cell>
        </row>
        <row r="1125">
          <cell r="A1125" t="str">
            <v>ZVS-19060214</v>
          </cell>
          <cell r="B1125" t="str">
            <v>050-0009-482</v>
          </cell>
          <cell r="C1125" t="str">
            <v>UNPLATED CONTACT</v>
          </cell>
          <cell r="D1125" t="str">
            <v>CONTACT; 1.3H PUSH_PULL SIMBLOCK WIWH COVER AND STOP</v>
          </cell>
          <cell r="E1125" t="str">
            <v>VCYS</v>
          </cell>
          <cell r="F1125" t="str">
            <v>结案</v>
          </cell>
          <cell r="G1125">
            <v>50</v>
          </cell>
          <cell r="H1125">
            <v>49.9</v>
          </cell>
        </row>
        <row r="1126">
          <cell r="A1126" t="str">
            <v>ZVS-19060215</v>
          </cell>
          <cell r="B1126" t="str">
            <v>025-0009-256</v>
          </cell>
          <cell r="C1126" t="str">
            <v>SHELL AFTER STAMPING</v>
          </cell>
          <cell r="D1126" t="str">
            <v>5 PIN MICRO USB SINKING MOUNT</v>
          </cell>
          <cell r="E1126" t="str">
            <v>VCYS</v>
          </cell>
          <cell r="F1126" t="str">
            <v>入库</v>
          </cell>
          <cell r="G1126">
            <v>300000</v>
          </cell>
          <cell r="H1126">
            <v>6000</v>
          </cell>
        </row>
        <row r="1127">
          <cell r="A1127" t="str">
            <v>ZVS-19060216</v>
          </cell>
          <cell r="B1127" t="str">
            <v>025-00W9-256</v>
          </cell>
          <cell r="C1127" t="str">
            <v>SHELL AFTER LASER WELDING</v>
          </cell>
          <cell r="D1127" t="str">
            <v>MICRO USB 5 PIN SUBTYPE</v>
          </cell>
          <cell r="E1127" t="str">
            <v>VCYS</v>
          </cell>
          <cell r="F1127" t="str">
            <v>入库</v>
          </cell>
          <cell r="G1127">
            <v>300000</v>
          </cell>
          <cell r="H1127">
            <v>277600</v>
          </cell>
        </row>
        <row r="1128">
          <cell r="A1128" t="str">
            <v>ZVS-19060217</v>
          </cell>
          <cell r="B1128" t="str">
            <v>050-U009500211-515</v>
          </cell>
          <cell r="C1128" t="str">
            <v>素材端子</v>
          </cell>
          <cell r="D1128" t="str">
            <v>NO PLATING,C2680R-H,P=9.00,1*2,RoHS</v>
          </cell>
          <cell r="E1128" t="str">
            <v>VCYS</v>
          </cell>
          <cell r="F1128" t="str">
            <v>结案</v>
          </cell>
          <cell r="G1128">
            <v>1200</v>
          </cell>
          <cell r="H1128">
            <v>1200</v>
          </cell>
        </row>
        <row r="1129">
          <cell r="A1129" t="str">
            <v>ZVS-19060218</v>
          </cell>
          <cell r="B1129" t="str">
            <v>050-2009-476</v>
          </cell>
          <cell r="C1129" t="str">
            <v>CONTACT AFTER STAMPING</v>
          </cell>
          <cell r="D1129" t="str">
            <v>CONTACT 1 FOR DIA 3.5MM AUDIO JACK  SUBSIDE TYPE</v>
          </cell>
          <cell r="E1129" t="str">
            <v>VCYS</v>
          </cell>
          <cell r="F1129" t="str">
            <v>结案</v>
          </cell>
          <cell r="G1129">
            <v>600</v>
          </cell>
          <cell r="H1129">
            <v>599.5</v>
          </cell>
        </row>
        <row r="1130">
          <cell r="A1130" t="str">
            <v>ZVS-19060219</v>
          </cell>
          <cell r="B1130" t="str">
            <v>050-3009-478</v>
          </cell>
          <cell r="C1130" t="str">
            <v>CONTACT AFTER STAMPING</v>
          </cell>
          <cell r="D1130" t="str">
            <v>CONTACT 2 FOR DIA 3.5MM AUDIO JACK  SUBSIDE TYPE</v>
          </cell>
          <cell r="E1130" t="str">
            <v>VCYS</v>
          </cell>
          <cell r="F1130" t="str">
            <v>入库</v>
          </cell>
          <cell r="G1130">
            <v>600</v>
          </cell>
          <cell r="H1130">
            <v>561.5</v>
          </cell>
        </row>
        <row r="1131">
          <cell r="A1131" t="str">
            <v>ZVS-19060220</v>
          </cell>
          <cell r="B1131" t="str">
            <v>050-5009-477</v>
          </cell>
          <cell r="C1131" t="str">
            <v>CONTACT AFTER STAMPING</v>
          </cell>
          <cell r="D1131" t="str">
            <v>CONTACT 5 FOR DIA 3.5MM AUDIO JACK  SUBSIDE TYPE</v>
          </cell>
          <cell r="E1131" t="str">
            <v>VCYS</v>
          </cell>
          <cell r="F1131" t="str">
            <v>结案</v>
          </cell>
          <cell r="G1131">
            <v>600</v>
          </cell>
          <cell r="H1131">
            <v>595</v>
          </cell>
        </row>
        <row r="1132">
          <cell r="A1132" t="str">
            <v>ZVS-19060221</v>
          </cell>
          <cell r="B1132" t="str">
            <v>050-6009-477</v>
          </cell>
          <cell r="C1132" t="str">
            <v>CONTACT AFTER STAMPING</v>
          </cell>
          <cell r="D1132" t="str">
            <v>CONTACT 5 FOR DIA 3.5MM AUDIO JACK  SUBSIDE TYPE</v>
          </cell>
          <cell r="E1132" t="str">
            <v>VCYS</v>
          </cell>
          <cell r="F1132" t="str">
            <v>入库</v>
          </cell>
          <cell r="G1132">
            <v>600</v>
          </cell>
          <cell r="H1132">
            <v>270</v>
          </cell>
        </row>
        <row r="1133">
          <cell r="A1133" t="str">
            <v>ZVS-19060222</v>
          </cell>
          <cell r="B1133" t="str">
            <v>050-J200000142-0546</v>
          </cell>
          <cell r="C1133" t="str">
            <v>素材端子1</v>
          </cell>
          <cell r="D1133" t="str">
            <v>NO PLATING,C5210R-H,P=8,1*1,RoHS</v>
          </cell>
          <cell r="E1133" t="str">
            <v>VCYS</v>
          </cell>
          <cell r="F1133" t="str">
            <v>结案</v>
          </cell>
          <cell r="G1133">
            <v>700</v>
          </cell>
          <cell r="H1133">
            <v>700</v>
          </cell>
        </row>
        <row r="1134">
          <cell r="A1134" t="str">
            <v>ZVS-19060223</v>
          </cell>
          <cell r="B1134" t="str">
            <v>050-J200000144-530</v>
          </cell>
          <cell r="C1134" t="str">
            <v>素材端子2</v>
          </cell>
          <cell r="D1134" t="str">
            <v>NO PLATING,C5210R-H,P=4,1*1,RoHS</v>
          </cell>
          <cell r="E1134" t="str">
            <v>VCYS</v>
          </cell>
          <cell r="F1134" t="str">
            <v>发放</v>
          </cell>
          <cell r="G1134">
            <v>800</v>
          </cell>
          <cell r="H1134">
            <v>0</v>
          </cell>
        </row>
        <row r="1135">
          <cell r="A1135" t="str">
            <v>ZVS-19060226</v>
          </cell>
          <cell r="B1135" t="str">
            <v>050-J310000142-537</v>
          </cell>
          <cell r="C1135" t="str">
            <v>素材端子3</v>
          </cell>
          <cell r="D1135" t="str">
            <v>NO PLATING,C5210R-H,P=4,1*1,RoHS</v>
          </cell>
          <cell r="E1135" t="str">
            <v>VCYS</v>
          </cell>
          <cell r="F1135" t="str">
            <v>结案</v>
          </cell>
          <cell r="G1135">
            <v>400</v>
          </cell>
          <cell r="H1135">
            <v>400</v>
          </cell>
        </row>
        <row r="1136">
          <cell r="A1136" t="str">
            <v>ZVS-19060227</v>
          </cell>
          <cell r="B1136" t="str">
            <v>025-0009-320</v>
          </cell>
          <cell r="C1136" t="str">
            <v>UNPLATED SHELL</v>
          </cell>
          <cell r="D1136" t="str">
            <v>1.3H PUSH_PULL SIMBLOCK WITH COVER AND STOP</v>
          </cell>
          <cell r="E1136" t="str">
            <v>VCYS</v>
          </cell>
          <cell r="F1136" t="str">
            <v>结案</v>
          </cell>
          <cell r="G1136">
            <v>800000</v>
          </cell>
          <cell r="H1136">
            <v>0</v>
          </cell>
        </row>
        <row r="1137">
          <cell r="A1137" t="str">
            <v>ZVS-19060228</v>
          </cell>
          <cell r="B1137" t="str">
            <v>025-0009-331</v>
          </cell>
          <cell r="C1137" t="str">
            <v>UNCLARED  PUSHER</v>
          </cell>
          <cell r="D1137" t="str">
            <v>1.35H PIN PUSH TRAY NANO SIM&amp;USD OR DUAL NANO SIM CONN</v>
          </cell>
          <cell r="E1137" t="str">
            <v>VCYS</v>
          </cell>
          <cell r="F1137" t="str">
            <v>结案</v>
          </cell>
          <cell r="G1137">
            <v>100000</v>
          </cell>
          <cell r="H1137">
            <v>0</v>
          </cell>
        </row>
        <row r="1138">
          <cell r="A1138" t="str">
            <v>ZVS-19060231</v>
          </cell>
          <cell r="B1138" t="str">
            <v>050-J100000141-0564</v>
          </cell>
          <cell r="C1138" t="str">
            <v>素材端子2</v>
          </cell>
          <cell r="D1138" t="str">
            <v>NO PLATING,C5210R-H,P=5,1*1,RoHS</v>
          </cell>
          <cell r="E1138" t="str">
            <v>VCYS</v>
          </cell>
          <cell r="F1138" t="str">
            <v>结案</v>
          </cell>
          <cell r="G1138">
            <v>400</v>
          </cell>
          <cell r="H1138">
            <v>0</v>
          </cell>
        </row>
        <row r="1139">
          <cell r="A1139" t="str">
            <v>ZVS-19060232</v>
          </cell>
          <cell r="B1139" t="str">
            <v>050-J100000631-0566</v>
          </cell>
          <cell r="C1139" t="str">
            <v>素材端子4</v>
          </cell>
          <cell r="D1139" t="str">
            <v>NO PLATING,SUS301-3/4H,P=7.5,1*1,RoHS</v>
          </cell>
          <cell r="E1139" t="str">
            <v>VCYS</v>
          </cell>
          <cell r="F1139" t="str">
            <v>发料</v>
          </cell>
          <cell r="G1139">
            <v>350</v>
          </cell>
          <cell r="H1139">
            <v>0</v>
          </cell>
        </row>
        <row r="1140">
          <cell r="A1140" t="str">
            <v>ZVS-19060233</v>
          </cell>
          <cell r="B1140" t="str">
            <v>050-1009-431</v>
          </cell>
          <cell r="C1140" t="str">
            <v>CONTACT AFTER STAMPING</v>
          </cell>
          <cell r="D1140" t="str">
            <v>CONTACT 1 FOR DIA 3.5MM SXM AUDIO JACK CONN.(SUBSIDE  TYPE)</v>
          </cell>
          <cell r="E1140" t="str">
            <v>VCYS</v>
          </cell>
          <cell r="F1140" t="str">
            <v>结案</v>
          </cell>
          <cell r="G1140">
            <v>80</v>
          </cell>
          <cell r="H1140">
            <v>78.900000000000006</v>
          </cell>
        </row>
        <row r="1141">
          <cell r="A1141" t="str">
            <v>ZVS-19060234</v>
          </cell>
          <cell r="B1141" t="str">
            <v>050-C130000441-521</v>
          </cell>
          <cell r="C1141" t="str">
            <v>素材侦测PIN</v>
          </cell>
          <cell r="D1141" t="str">
            <v>NO PLATING,C7035-TM06,P=3.20,1*1,RoHS</v>
          </cell>
          <cell r="E1141" t="str">
            <v>VCYS</v>
          </cell>
          <cell r="F1141" t="str">
            <v>结案</v>
          </cell>
          <cell r="G1141">
            <v>150</v>
          </cell>
          <cell r="H1141">
            <v>150</v>
          </cell>
        </row>
        <row r="1142">
          <cell r="A1142" t="str">
            <v>ZVS-19060236</v>
          </cell>
          <cell r="B1142" t="str">
            <v>025-J180000622-0381</v>
          </cell>
          <cell r="C1142" t="str">
            <v>素材SHELL</v>
          </cell>
          <cell r="D1142" t="str">
            <v>NO PLATING,SUS301-1/2H,P=15,1*1,RoHS</v>
          </cell>
          <cell r="E1142" t="str">
            <v>VCYS</v>
          </cell>
          <cell r="F1142" t="str">
            <v>入库</v>
          </cell>
          <cell r="G1142">
            <v>500000</v>
          </cell>
          <cell r="H1142">
            <v>61247</v>
          </cell>
        </row>
        <row r="1143">
          <cell r="A1143" t="str">
            <v>ZVS-19060237</v>
          </cell>
          <cell r="B1143" t="str">
            <v>050-S230000642-535</v>
          </cell>
          <cell r="C1143" t="str">
            <v>素材端子</v>
          </cell>
          <cell r="D1143" t="str">
            <v>NO PLATING CONTACT</v>
          </cell>
          <cell r="E1143" t="str">
            <v>VCYS</v>
          </cell>
          <cell r="F1143" t="str">
            <v>入库</v>
          </cell>
          <cell r="G1143">
            <v>2000</v>
          </cell>
          <cell r="H1143">
            <v>2000</v>
          </cell>
        </row>
        <row r="1144">
          <cell r="A1144" t="str">
            <v>ZVS-19060239</v>
          </cell>
          <cell r="B1144" t="str">
            <v>050-1009-443</v>
          </cell>
          <cell r="C1144" t="str">
            <v>CONTACT</v>
          </cell>
          <cell r="D1144" t="str">
            <v>4PIN 3.0MM PITCH 1.8H SMT TYPE BATTERY CONN.</v>
          </cell>
          <cell r="E1144" t="str">
            <v>VCYS</v>
          </cell>
          <cell r="F1144" t="str">
            <v>发料</v>
          </cell>
          <cell r="G1144">
            <v>500</v>
          </cell>
          <cell r="H1144">
            <v>0</v>
          </cell>
        </row>
        <row r="1145">
          <cell r="A1145" t="str">
            <v>ZVS-19060240</v>
          </cell>
          <cell r="B1145" t="str">
            <v>050-2009-443</v>
          </cell>
          <cell r="C1145" t="str">
            <v>CONTACT</v>
          </cell>
          <cell r="D1145" t="str">
            <v>4PIN 3.0MM PITCH 1.8H SMT TYPE BATTERY CONN.</v>
          </cell>
          <cell r="E1145" t="str">
            <v>VCYS</v>
          </cell>
          <cell r="F1145" t="str">
            <v>发放</v>
          </cell>
          <cell r="G1145">
            <v>500</v>
          </cell>
          <cell r="H1145">
            <v>0</v>
          </cell>
        </row>
        <row r="1146">
          <cell r="A1146" t="str">
            <v>ZVS-19060242</v>
          </cell>
          <cell r="B1146" t="str">
            <v>025-2009-285</v>
          </cell>
          <cell r="C1146" t="str">
            <v>SOLDER PAD</v>
          </cell>
          <cell r="D1146" t="str">
            <v>FOR 4PIN BATTERY</v>
          </cell>
          <cell r="E1146" t="str">
            <v>VCYS</v>
          </cell>
          <cell r="F1146" t="str">
            <v>入库</v>
          </cell>
          <cell r="G1146">
            <v>600000</v>
          </cell>
          <cell r="H1146">
            <v>466000</v>
          </cell>
        </row>
        <row r="1147">
          <cell r="A1147" t="str">
            <v>ZVS-19060244</v>
          </cell>
          <cell r="B1147" t="str">
            <v>050-4009-195</v>
          </cell>
          <cell r="C1147" t="str">
            <v>UNPLATED CONTACT</v>
          </cell>
          <cell r="D1147" t="str">
            <v>FOR 4PIN BATTERY 5.4H 3.1MM PITCH VERTICAL TYPE CONN.</v>
          </cell>
          <cell r="E1147" t="str">
            <v>VCYS</v>
          </cell>
          <cell r="F1147" t="str">
            <v>入库</v>
          </cell>
          <cell r="G1147">
            <v>1000</v>
          </cell>
          <cell r="H1147">
            <v>411.5</v>
          </cell>
        </row>
        <row r="1148">
          <cell r="A1148" t="str">
            <v>ZVS-19060245</v>
          </cell>
          <cell r="B1148" t="str">
            <v>025-0009-170</v>
          </cell>
          <cell r="C1148" t="str">
            <v>UNPLATED PAD</v>
          </cell>
          <cell r="D1148" t="str">
            <v>FOR 4PIN BATTERY 5.4H 3.1MM PITCH VERTICAL TYPE CONN.</v>
          </cell>
          <cell r="E1148" t="str">
            <v>VCYS</v>
          </cell>
          <cell r="F1148" t="str">
            <v>结案</v>
          </cell>
          <cell r="G1148">
            <v>800000</v>
          </cell>
          <cell r="H1148">
            <v>0</v>
          </cell>
        </row>
        <row r="1149">
          <cell r="A1149" t="str">
            <v>ZVS-19060246</v>
          </cell>
          <cell r="B1149" t="str">
            <v>050-0009-344</v>
          </cell>
          <cell r="C1149" t="str">
            <v>CONTACT AFTER STAMPING</v>
          </cell>
          <cell r="D1149" t="str">
            <v>5 PIN MICRO USB SINKING MOUNT</v>
          </cell>
          <cell r="E1149" t="str">
            <v>VCYS</v>
          </cell>
          <cell r="F1149" t="str">
            <v>入库</v>
          </cell>
          <cell r="G1149">
            <v>300</v>
          </cell>
          <cell r="H1149">
            <v>250</v>
          </cell>
        </row>
        <row r="1150">
          <cell r="A1150" t="str">
            <v>ZVS-19060247</v>
          </cell>
          <cell r="B1150" t="str">
            <v>025-00W9-256</v>
          </cell>
          <cell r="C1150" t="str">
            <v>SHELL AFTER LASER WELDING</v>
          </cell>
          <cell r="D1150" t="str">
            <v>MICRO USB 5 PIN SUBTYPE</v>
          </cell>
          <cell r="E1150" t="str">
            <v>VCYS</v>
          </cell>
          <cell r="F1150" t="str">
            <v>发放</v>
          </cell>
          <cell r="G1150">
            <v>270</v>
          </cell>
          <cell r="H1150">
            <v>0</v>
          </cell>
        </row>
        <row r="1151">
          <cell r="A1151" t="str">
            <v>ZVS-19060248</v>
          </cell>
          <cell r="B1151" t="str">
            <v>025-0009-325</v>
          </cell>
          <cell r="C1151" t="str">
            <v>SHELL AFTER STAMPING</v>
          </cell>
          <cell r="D1151" t="str">
            <v>SHELL AFTER STAMPING</v>
          </cell>
          <cell r="E1151" t="str">
            <v>VCYS</v>
          </cell>
          <cell r="F1151" t="str">
            <v>发料</v>
          </cell>
          <cell r="G1151">
            <v>100000</v>
          </cell>
          <cell r="H1151">
            <v>0</v>
          </cell>
        </row>
        <row r="1152">
          <cell r="A1152" t="str">
            <v>ZVS-19060249</v>
          </cell>
          <cell r="B1152" t="str">
            <v>050-0009-482</v>
          </cell>
          <cell r="C1152" t="str">
            <v>UNPLATED CONTACT</v>
          </cell>
          <cell r="D1152" t="str">
            <v>CONTACT; 1.3H PUSH_PULL SIMBLOCK WIWH COVER AND STOP</v>
          </cell>
          <cell r="E1152" t="str">
            <v>VCYS</v>
          </cell>
          <cell r="F1152" t="str">
            <v>结案</v>
          </cell>
          <cell r="G1152">
            <v>10</v>
          </cell>
          <cell r="H1152">
            <v>9.5</v>
          </cell>
        </row>
        <row r="1153">
          <cell r="A1153" t="str">
            <v>ZVS-19060250</v>
          </cell>
          <cell r="B1153" t="str">
            <v>025-00W9-325</v>
          </cell>
          <cell r="C1153" t="str">
            <v>SHELL AFTER LASER WELDING</v>
          </cell>
          <cell r="D1153" t="str">
            <v>MICRO USB 5 PIN SUBTYPE</v>
          </cell>
          <cell r="E1153" t="str">
            <v>VCYS</v>
          </cell>
          <cell r="F1153" t="str">
            <v>发放</v>
          </cell>
          <cell r="G1153">
            <v>250000</v>
          </cell>
          <cell r="H1153">
            <v>0</v>
          </cell>
        </row>
        <row r="1154">
          <cell r="A1154" t="str">
            <v>ZVS-19060251</v>
          </cell>
          <cell r="B1154" t="str">
            <v>050-0009-487</v>
          </cell>
          <cell r="C1154" t="str">
            <v>CONTACT AFTER STAMPING</v>
          </cell>
          <cell r="D1154" t="str">
            <v>MICRO USB 5 PIN SINKING MOUNT TYPE</v>
          </cell>
          <cell r="E1154" t="str">
            <v>VCYS</v>
          </cell>
          <cell r="F1154" t="str">
            <v>发料</v>
          </cell>
          <cell r="G1154">
            <v>200</v>
          </cell>
          <cell r="H1154">
            <v>0</v>
          </cell>
        </row>
        <row r="1155">
          <cell r="A1155" t="str">
            <v>ZVS-19060252</v>
          </cell>
          <cell r="B1155" t="str">
            <v>050-1009-217</v>
          </cell>
          <cell r="C1155" t="str">
            <v>CONTACT AFTER STAMPING</v>
          </cell>
          <cell r="D1155" t="str">
            <v>5 PIN MICRO USB SINKING MOUNT</v>
          </cell>
          <cell r="E1155" t="str">
            <v>VCYS</v>
          </cell>
          <cell r="F1155" t="str">
            <v>结案</v>
          </cell>
          <cell r="G1155">
            <v>200</v>
          </cell>
          <cell r="H1155">
            <v>195</v>
          </cell>
        </row>
        <row r="1156">
          <cell r="A1156" t="str">
            <v>ZVS-19060253</v>
          </cell>
          <cell r="B1156" t="str">
            <v>025-U119500621-0382</v>
          </cell>
          <cell r="C1156" t="str">
            <v>素材主铁壳</v>
          </cell>
          <cell r="D1156" t="str">
            <v>NO PLATING,SUS301-1/2H,P=8.0,1*1,SHELL,RoHS</v>
          </cell>
          <cell r="E1156" t="str">
            <v>VCYS</v>
          </cell>
          <cell r="F1156" t="str">
            <v>结案</v>
          </cell>
          <cell r="G1156">
            <v>600000</v>
          </cell>
          <cell r="H1156">
            <v>0</v>
          </cell>
        </row>
        <row r="1157">
          <cell r="A1157" t="str">
            <v>ZVS-19060254</v>
          </cell>
          <cell r="B1157" t="str">
            <v>025-U119500622-0382</v>
          </cell>
          <cell r="C1157" t="str">
            <v>素材外铁壳</v>
          </cell>
          <cell r="D1157" t="str">
            <v>NO PLATING,SUS301-1/2H,P=8.0,1*1,SHELL,RoHS</v>
          </cell>
          <cell r="E1157" t="str">
            <v>VCYS</v>
          </cell>
          <cell r="F1157" t="str">
            <v>结案</v>
          </cell>
          <cell r="G1157">
            <v>600000</v>
          </cell>
          <cell r="H1157">
            <v>0</v>
          </cell>
        </row>
        <row r="1158">
          <cell r="A1158" t="str">
            <v>ZVS-19060256</v>
          </cell>
          <cell r="B1158" t="str">
            <v>050-0009-467</v>
          </cell>
          <cell r="C1158" t="str">
            <v>CONTACT AFTER STAMPING</v>
          </cell>
          <cell r="D1158" t="str">
            <v>ANTENNA SPRING FOR 0.7H</v>
          </cell>
          <cell r="E1158" t="str">
            <v>VCYS</v>
          </cell>
          <cell r="F1158" t="str">
            <v>结案</v>
          </cell>
          <cell r="G1158">
            <v>1600</v>
          </cell>
          <cell r="H1158">
            <v>0</v>
          </cell>
        </row>
        <row r="1159">
          <cell r="A1159" t="str">
            <v>ZVS-19060257</v>
          </cell>
          <cell r="B1159" t="str">
            <v>050-S170000641-534</v>
          </cell>
          <cell r="C1159" t="str">
            <v>素材端子</v>
          </cell>
          <cell r="D1159" t="str">
            <v>NO PLATING CONTACT</v>
          </cell>
          <cell r="E1159" t="str">
            <v>VCYS</v>
          </cell>
          <cell r="F1159" t="str">
            <v>入库</v>
          </cell>
          <cell r="G1159">
            <v>2000</v>
          </cell>
          <cell r="H1159">
            <v>2000</v>
          </cell>
        </row>
        <row r="1160">
          <cell r="A1160" t="str">
            <v>ZVS-19060258</v>
          </cell>
          <cell r="B1160" t="str">
            <v>050-0009-482</v>
          </cell>
          <cell r="C1160" t="str">
            <v>UNPLATED CONTACT</v>
          </cell>
          <cell r="D1160" t="str">
            <v>CONTACT; 1.3H PUSH_PULL SIMBLOCK WIWH COVER AND STOP</v>
          </cell>
          <cell r="E1160" t="str">
            <v>VCYS</v>
          </cell>
          <cell r="F1160" t="str">
            <v>入库</v>
          </cell>
          <cell r="G1160">
            <v>800</v>
          </cell>
          <cell r="H1160">
            <v>400</v>
          </cell>
        </row>
        <row r="1161">
          <cell r="A1161" t="str">
            <v>ZVS-19060259</v>
          </cell>
          <cell r="B1161" t="str">
            <v>050-C159900121-504</v>
          </cell>
          <cell r="C1161" t="str">
            <v>UNPLATED CONTACT</v>
          </cell>
          <cell r="D1161" t="str">
            <v>MICRO SIM CARD 8P PUSH-PULL H=1.50MM</v>
          </cell>
          <cell r="E1161" t="str">
            <v>VCYS</v>
          </cell>
          <cell r="F1161" t="str">
            <v>入库</v>
          </cell>
          <cell r="G1161">
            <v>1300</v>
          </cell>
          <cell r="H1161">
            <v>132.5</v>
          </cell>
        </row>
        <row r="1162">
          <cell r="A1162" t="str">
            <v>ZVS-19060263</v>
          </cell>
          <cell r="B1162" t="str">
            <v>050-4009-478</v>
          </cell>
          <cell r="C1162" t="str">
            <v>CONTACT AFTER STAMPING</v>
          </cell>
          <cell r="D1162" t="str">
            <v>CONTACT 3  FOR DIA 3.5MM AUDIO JACK  SUBSIDE TYPE</v>
          </cell>
          <cell r="E1162" t="str">
            <v>VCYS</v>
          </cell>
          <cell r="F1162" t="str">
            <v>入库</v>
          </cell>
          <cell r="G1162">
            <v>600</v>
          </cell>
          <cell r="H1162">
            <v>591.5</v>
          </cell>
        </row>
        <row r="1163">
          <cell r="A1163" t="str">
            <v>ZVS-19060264</v>
          </cell>
          <cell r="B1163" t="str">
            <v>025-U139500621-373</v>
          </cell>
          <cell r="C1163" t="str">
            <v>素材主铁壳</v>
          </cell>
          <cell r="D1163" t="str">
            <v>NO PLATING,SUS301-1/2H,P=8.0,1*1,SHELL,RoHS</v>
          </cell>
          <cell r="E1163" t="str">
            <v>VCYS</v>
          </cell>
          <cell r="F1163" t="str">
            <v>结案</v>
          </cell>
          <cell r="G1163">
            <v>130000</v>
          </cell>
          <cell r="H1163">
            <v>123500</v>
          </cell>
        </row>
        <row r="1164">
          <cell r="A1164" t="str">
            <v>ZVS-19060265</v>
          </cell>
          <cell r="B1164" t="str">
            <v>025-U1395W1621-0389</v>
          </cell>
          <cell r="C1164" t="str">
            <v>点焊铁壳</v>
          </cell>
          <cell r="D1164" t="str">
            <v>LASER WELDING,SUS301-1/2H,P=8.0,1*1,SHELL,RoHS</v>
          </cell>
          <cell r="E1164" t="str">
            <v>VCYS</v>
          </cell>
          <cell r="F1164" t="str">
            <v>结案</v>
          </cell>
          <cell r="G1164">
            <v>7</v>
          </cell>
          <cell r="H1164">
            <v>0</v>
          </cell>
        </row>
        <row r="1165">
          <cell r="A1165" t="str">
            <v>ZVS-19060266</v>
          </cell>
          <cell r="B1165" t="str">
            <v>025-U1395W1621-0389</v>
          </cell>
          <cell r="C1165" t="str">
            <v>点焊铁壳</v>
          </cell>
          <cell r="D1165" t="str">
            <v>LASER WELDING,SUS301-1/2H,P=8.0,1*1,SHELL,RoHS</v>
          </cell>
          <cell r="E1165" t="str">
            <v>VCYS</v>
          </cell>
          <cell r="F1165" t="str">
            <v>结案</v>
          </cell>
          <cell r="G1165">
            <v>7000</v>
          </cell>
          <cell r="H1165">
            <v>7000</v>
          </cell>
        </row>
        <row r="1166">
          <cell r="A1166" t="str">
            <v>ZVS-19060267</v>
          </cell>
          <cell r="B1166" t="str">
            <v>025-U139500622-373</v>
          </cell>
          <cell r="C1166" t="str">
            <v>素材外铁壳</v>
          </cell>
          <cell r="D1166" t="str">
            <v>NO PLATING,SUS301-1/2H,P=8.0,1*1,SHELL,RoHS</v>
          </cell>
          <cell r="E1166" t="str">
            <v>VCYS</v>
          </cell>
          <cell r="F1166" t="str">
            <v>结案</v>
          </cell>
          <cell r="G1166">
            <v>30000</v>
          </cell>
          <cell r="H1166">
            <v>27300</v>
          </cell>
        </row>
        <row r="1167">
          <cell r="A1167" t="str">
            <v>ZVS-19060268</v>
          </cell>
          <cell r="B1167" t="str">
            <v>050-J200000142-0546</v>
          </cell>
          <cell r="C1167" t="str">
            <v>素材端子1</v>
          </cell>
          <cell r="D1167" t="str">
            <v>NO PLATING,C5210R-H,P=8,1*1,RoHS</v>
          </cell>
          <cell r="E1167" t="str">
            <v>VCYS</v>
          </cell>
          <cell r="F1167" t="str">
            <v>结案</v>
          </cell>
          <cell r="G1167">
            <v>300</v>
          </cell>
          <cell r="H1167">
            <v>280.5</v>
          </cell>
        </row>
        <row r="1168">
          <cell r="A1168" t="str">
            <v>ZVS-19060269</v>
          </cell>
          <cell r="B1168" t="str">
            <v>025-0009-320</v>
          </cell>
          <cell r="C1168" t="str">
            <v>UNPLATED SHELL</v>
          </cell>
          <cell r="D1168" t="str">
            <v>1.3H PUSH_PULL SIMBLOCK WITH COVER AND STOP</v>
          </cell>
          <cell r="E1168" t="str">
            <v>VCYS</v>
          </cell>
          <cell r="F1168" t="str">
            <v>入库</v>
          </cell>
          <cell r="G1168">
            <v>800000</v>
          </cell>
          <cell r="H1168">
            <v>386500</v>
          </cell>
        </row>
        <row r="1169">
          <cell r="A1169" t="str">
            <v>ZVS-19060270</v>
          </cell>
          <cell r="B1169" t="str">
            <v>050-U009500211-515</v>
          </cell>
          <cell r="C1169" t="str">
            <v>素材端子</v>
          </cell>
          <cell r="D1169" t="str">
            <v>NO PLATING,C2680R-H,P=9.00,1*2,RoHS</v>
          </cell>
          <cell r="E1169" t="str">
            <v>VCYS</v>
          </cell>
          <cell r="F1169" t="str">
            <v>结案</v>
          </cell>
          <cell r="G1169">
            <v>300</v>
          </cell>
          <cell r="H1169">
            <v>300</v>
          </cell>
        </row>
        <row r="1170">
          <cell r="A1170" t="str">
            <v>ZVS-19060271</v>
          </cell>
          <cell r="B1170" t="str">
            <v>050-J200000635-531</v>
          </cell>
          <cell r="C1170" t="str">
            <v>素材端子4</v>
          </cell>
          <cell r="D1170" t="str">
            <v>NO PLATING,SUS301-3/4H,P=5.50,1*2,RoHS</v>
          </cell>
          <cell r="E1170" t="str">
            <v>VCYS</v>
          </cell>
          <cell r="F1170" t="str">
            <v>结案</v>
          </cell>
          <cell r="G1170">
            <v>130</v>
          </cell>
          <cell r="H1170">
            <v>112.6</v>
          </cell>
        </row>
        <row r="1171">
          <cell r="A1171" t="str">
            <v>ZVS-19060272</v>
          </cell>
          <cell r="B1171" t="str">
            <v>050-J200000636-531</v>
          </cell>
          <cell r="C1171" t="str">
            <v>素材端子5</v>
          </cell>
          <cell r="D1171" t="str">
            <v>NO PLATING,SUS301-3/4H,P=5.50,1*2,RoHS</v>
          </cell>
          <cell r="E1171" t="str">
            <v>VCYS</v>
          </cell>
          <cell r="F1171" t="str">
            <v>结案</v>
          </cell>
          <cell r="G1171">
            <v>130</v>
          </cell>
          <cell r="H1171">
            <v>113.5</v>
          </cell>
        </row>
        <row r="1172">
          <cell r="A1172" t="str">
            <v>ZVS-19060273</v>
          </cell>
          <cell r="B1172" t="str">
            <v>050-C171100121-509</v>
          </cell>
          <cell r="C1172" t="str">
            <v>素材端子</v>
          </cell>
          <cell r="D1172" t="str">
            <v>NO PLATING,C5210R-SH,P=12.50,1*1,RoHS</v>
          </cell>
          <cell r="E1172" t="str">
            <v>VCYS</v>
          </cell>
          <cell r="F1172" t="str">
            <v>结案</v>
          </cell>
          <cell r="G1172">
            <v>20</v>
          </cell>
          <cell r="H1172">
            <v>12.5</v>
          </cell>
        </row>
        <row r="1173">
          <cell r="A1173" t="str">
            <v>ZVS-19060274</v>
          </cell>
          <cell r="B1173" t="str">
            <v>050-J200000635-531</v>
          </cell>
          <cell r="C1173" t="str">
            <v>素材端子4</v>
          </cell>
          <cell r="D1173" t="str">
            <v>NO PLATING,SUS301-3/4H,P=5.50,1*2,RoHS</v>
          </cell>
          <cell r="E1173" t="str">
            <v>VCYS</v>
          </cell>
          <cell r="F1173" t="str">
            <v>结案</v>
          </cell>
          <cell r="G1173">
            <v>60</v>
          </cell>
          <cell r="H1173">
            <v>60</v>
          </cell>
        </row>
        <row r="1174">
          <cell r="A1174" t="str">
            <v>工单编号</v>
          </cell>
          <cell r="B1174" t="str">
            <v>产品品号</v>
          </cell>
          <cell r="C1174" t="str">
            <v>品名</v>
          </cell>
          <cell r="D1174" t="str">
            <v>规格</v>
          </cell>
          <cell r="E1174" t="str">
            <v>生产线别</v>
          </cell>
          <cell r="F1174" t="str">
            <v>工单状态</v>
          </cell>
          <cell r="G1174" t="str">
            <v>预计产量</v>
          </cell>
          <cell r="H1174" t="str">
            <v>实际产量</v>
          </cell>
        </row>
        <row r="1175">
          <cell r="A1175" t="str">
            <v>ZVY-19070004</v>
          </cell>
          <cell r="B1175" t="str">
            <v>050-P132500511-0585</v>
          </cell>
          <cell r="C1175" t="str">
            <v>素材端子</v>
          </cell>
          <cell r="D1175" t="str">
            <v>NO PLATING,NKT322-ESH,P=2.5,1*1,RoHS</v>
          </cell>
          <cell r="E1175" t="str">
            <v>VCYS</v>
          </cell>
          <cell r="F1175" t="str">
            <v>入库</v>
          </cell>
          <cell r="G1175">
            <v>300</v>
          </cell>
          <cell r="H1175">
            <v>60</v>
          </cell>
        </row>
        <row r="1176">
          <cell r="A1176" t="str">
            <v>ZVS-19070120</v>
          </cell>
          <cell r="B1176" t="str">
            <v>050-0009-293</v>
          </cell>
          <cell r="C1176" t="str">
            <v>CONTACT AFTER STAMPING</v>
          </cell>
          <cell r="D1176" t="str">
            <v>4PIN BATTERY 3.1MM PITCH 5.0H VERTICAL TYPE GOLD 15u" CONN.</v>
          </cell>
          <cell r="E1176" t="str">
            <v>KM11B</v>
          </cell>
          <cell r="F1176" t="str">
            <v>结案</v>
          </cell>
          <cell r="G1176">
            <v>500</v>
          </cell>
          <cell r="H1176">
            <v>490</v>
          </cell>
        </row>
        <row r="1177">
          <cell r="A1177" t="str">
            <v>ZVS-19070121</v>
          </cell>
          <cell r="B1177" t="str">
            <v>025-0009-225</v>
          </cell>
          <cell r="C1177" t="str">
            <v>PAD  AFTER STAMPING</v>
          </cell>
          <cell r="D1177" t="str">
            <v>4PIN BATTERY 3.1MM PITCH 5.0H VERTICAL TYPE GOLD 15u" CONN.</v>
          </cell>
          <cell r="E1177" t="str">
            <v>KM120B</v>
          </cell>
          <cell r="F1177" t="str">
            <v>结案</v>
          </cell>
          <cell r="G1177">
            <v>400000</v>
          </cell>
          <cell r="H1177">
            <v>334000</v>
          </cell>
        </row>
        <row r="1178">
          <cell r="A1178" t="str">
            <v>ZVS-19070122</v>
          </cell>
          <cell r="B1178" t="str">
            <v>050-0009-467</v>
          </cell>
          <cell r="C1178" t="str">
            <v>CONTACT AFTER STAMPING</v>
          </cell>
          <cell r="D1178" t="str">
            <v>ANTENNA SPRING FOR 0.7H</v>
          </cell>
          <cell r="E1178" t="str">
            <v>KM12A</v>
          </cell>
          <cell r="F1178" t="str">
            <v>结案</v>
          </cell>
          <cell r="G1178">
            <v>2000</v>
          </cell>
          <cell r="H1178">
            <v>1913</v>
          </cell>
        </row>
        <row r="1179">
          <cell r="A1179" t="str">
            <v>ZVS-19070123</v>
          </cell>
          <cell r="B1179" t="str">
            <v>050-J220000121-532</v>
          </cell>
          <cell r="C1179" t="str">
            <v>素材端子6</v>
          </cell>
          <cell r="D1179" t="str">
            <v>NO PLATING,SUS301-1/2H,P=9,1*1,RoHS</v>
          </cell>
          <cell r="E1179" t="str">
            <v>KM12B</v>
          </cell>
          <cell r="F1179" t="str">
            <v>结案</v>
          </cell>
          <cell r="G1179">
            <v>400</v>
          </cell>
          <cell r="H1179">
            <v>356.5</v>
          </cell>
        </row>
        <row r="1180">
          <cell r="A1180" t="str">
            <v>ZVS-19070124</v>
          </cell>
          <cell r="B1180" t="str">
            <v>050-S170000641-534</v>
          </cell>
          <cell r="C1180" t="str">
            <v>素材端子</v>
          </cell>
          <cell r="D1180" t="str">
            <v>NO PLATING CONTACT</v>
          </cell>
          <cell r="E1180" t="str">
            <v>KM11A</v>
          </cell>
          <cell r="F1180" t="str">
            <v>结案</v>
          </cell>
          <cell r="G1180">
            <v>400</v>
          </cell>
          <cell r="H1180">
            <v>400</v>
          </cell>
        </row>
        <row r="1181">
          <cell r="A1181" t="str">
            <v>ZVS-19070125</v>
          </cell>
          <cell r="B1181" t="str">
            <v>050-S230000642-535</v>
          </cell>
          <cell r="C1181" t="str">
            <v>素材端子</v>
          </cell>
          <cell r="D1181" t="str">
            <v>NO PLATING CONTACT</v>
          </cell>
          <cell r="E1181" t="str">
            <v>KM14A</v>
          </cell>
          <cell r="F1181" t="str">
            <v>结案</v>
          </cell>
          <cell r="G1181">
            <v>40</v>
          </cell>
          <cell r="H1181">
            <v>40</v>
          </cell>
        </row>
        <row r="1182">
          <cell r="A1182" t="str">
            <v>ZVS-19070126</v>
          </cell>
          <cell r="B1182" t="str">
            <v>050-C039900131-506</v>
          </cell>
          <cell r="C1182" t="str">
            <v>素材端子</v>
          </cell>
          <cell r="D1182" t="str">
            <v>NO PLATING,C5240HQ-SH,P=10.50mm,1*1,RoHS</v>
          </cell>
          <cell r="E1182" t="str">
            <v>KM12A</v>
          </cell>
          <cell r="F1182" t="str">
            <v>结案</v>
          </cell>
          <cell r="G1182">
            <v>2700</v>
          </cell>
          <cell r="H1182">
            <v>2661</v>
          </cell>
        </row>
        <row r="1183">
          <cell r="A1183" t="str">
            <v>ZVS-19070127</v>
          </cell>
          <cell r="B1183" t="str">
            <v>025-U139500621-373</v>
          </cell>
          <cell r="C1183" t="str">
            <v>素材主铁壳</v>
          </cell>
          <cell r="D1183" t="str">
            <v>NO PLATING,SUS301-1/2H,P=8.0,1*1,SHELL,RoHS</v>
          </cell>
          <cell r="E1183" t="str">
            <v>KM11B</v>
          </cell>
          <cell r="F1183" t="str">
            <v>结案</v>
          </cell>
          <cell r="G1183">
            <v>300000</v>
          </cell>
          <cell r="H1183">
            <v>299000</v>
          </cell>
        </row>
        <row r="1184">
          <cell r="A1184" t="str">
            <v>ZVS-19070128</v>
          </cell>
          <cell r="B1184" t="str">
            <v>050-S080000641-0549</v>
          </cell>
          <cell r="C1184" t="str">
            <v>素材端子</v>
          </cell>
          <cell r="D1184" t="str">
            <v>NO PLATING CONTACT</v>
          </cell>
          <cell r="E1184" t="str">
            <v>KM11B</v>
          </cell>
          <cell r="F1184" t="str">
            <v>结案</v>
          </cell>
          <cell r="G1184">
            <v>2000</v>
          </cell>
          <cell r="H1184">
            <v>1920</v>
          </cell>
        </row>
        <row r="1185">
          <cell r="A1185" t="str">
            <v>ZVS-19070129</v>
          </cell>
          <cell r="B1185" t="str">
            <v>050-J240000146-530</v>
          </cell>
          <cell r="C1185" t="str">
            <v>素材端子2</v>
          </cell>
          <cell r="D1185" t="str">
            <v>NO PLATING,C5210R-H,P=4,1*1,RoHS</v>
          </cell>
          <cell r="E1185" t="str">
            <v>KM11A</v>
          </cell>
          <cell r="F1185" t="str">
            <v>结案</v>
          </cell>
          <cell r="G1185">
            <v>50</v>
          </cell>
          <cell r="H1185">
            <v>50</v>
          </cell>
        </row>
        <row r="1186">
          <cell r="A1186" t="str">
            <v>ZVS-19070130</v>
          </cell>
          <cell r="B1186" t="str">
            <v>025-C130000631-362</v>
          </cell>
          <cell r="C1186" t="str">
            <v>拉杆</v>
          </cell>
          <cell r="D1186" t="str">
            <v>NO PLATING,SUS301-3/4H,P=5.0mm,1*1,RoHS</v>
          </cell>
          <cell r="E1186" t="str">
            <v>KM11B</v>
          </cell>
          <cell r="F1186" t="str">
            <v>结案</v>
          </cell>
          <cell r="G1186">
            <v>2000000</v>
          </cell>
          <cell r="H1186">
            <v>2000000</v>
          </cell>
        </row>
        <row r="1187">
          <cell r="A1187" t="str">
            <v>ZVS-19070131</v>
          </cell>
          <cell r="B1187" t="str">
            <v>050-S190000641-0550</v>
          </cell>
          <cell r="C1187" t="str">
            <v>素材端子</v>
          </cell>
          <cell r="D1187" t="str">
            <v>NO PLATING CONTACT</v>
          </cell>
          <cell r="E1187" t="str">
            <v>KM10B</v>
          </cell>
          <cell r="F1187" t="str">
            <v>结案</v>
          </cell>
          <cell r="G1187">
            <v>2000</v>
          </cell>
          <cell r="H1187">
            <v>2000</v>
          </cell>
        </row>
        <row r="1188">
          <cell r="A1188" t="str">
            <v>ZVS-19070132</v>
          </cell>
          <cell r="B1188" t="str">
            <v>025-J180000622-0381</v>
          </cell>
          <cell r="C1188" t="str">
            <v>素材SHELL</v>
          </cell>
          <cell r="D1188" t="str">
            <v>NO PLATING,SUS301-1/2H,P=15,1*1,RoHS</v>
          </cell>
          <cell r="E1188" t="str">
            <v>KM13A</v>
          </cell>
          <cell r="F1188" t="str">
            <v>结案</v>
          </cell>
          <cell r="G1188">
            <v>600000</v>
          </cell>
          <cell r="H1188">
            <v>401000</v>
          </cell>
        </row>
        <row r="1189">
          <cell r="A1189" t="str">
            <v>ZVS-19070133</v>
          </cell>
          <cell r="B1189" t="str">
            <v>025-1009-298</v>
          </cell>
          <cell r="C1189" t="str">
            <v>SHELL</v>
          </cell>
          <cell r="D1189" t="str">
            <v>4PIN 3.0MM PITCH 1.8H SMT TYPE BATTERY CONN.</v>
          </cell>
          <cell r="E1189" t="str">
            <v>KM11B</v>
          </cell>
          <cell r="F1189" t="str">
            <v>入库</v>
          </cell>
          <cell r="G1189">
            <v>800000</v>
          </cell>
          <cell r="H1189">
            <v>777700</v>
          </cell>
        </row>
        <row r="1190">
          <cell r="A1190" t="str">
            <v>ZVS-19070135</v>
          </cell>
          <cell r="B1190" t="str">
            <v>025-C130000642-356</v>
          </cell>
          <cell r="C1190" t="str">
            <v>左边 Hook</v>
          </cell>
          <cell r="D1190" t="str">
            <v>LEFT_HOOK，NO PLATING,SUS301-H,P=2.50,1*2,RoHS</v>
          </cell>
          <cell r="E1190" t="str">
            <v>KM11B</v>
          </cell>
          <cell r="F1190" t="str">
            <v>入库</v>
          </cell>
          <cell r="G1190">
            <v>800000</v>
          </cell>
          <cell r="H1190">
            <v>535000</v>
          </cell>
        </row>
        <row r="1191">
          <cell r="A1191" t="str">
            <v>ZVS-19070136</v>
          </cell>
          <cell r="B1191" t="str">
            <v>050-1009-310</v>
          </cell>
          <cell r="C1191" t="str">
            <v>素材端子4</v>
          </cell>
          <cell r="D1191" t="str">
            <v>NO PLATING,C5210R-H,P=4.50,1*2,RoHS</v>
          </cell>
          <cell r="E1191" t="str">
            <v>KM10B</v>
          </cell>
          <cell r="F1191" t="str">
            <v>发料</v>
          </cell>
          <cell r="G1191">
            <v>300</v>
          </cell>
          <cell r="H1191">
            <v>0</v>
          </cell>
        </row>
        <row r="1192">
          <cell r="A1192" t="str">
            <v>ZVS-19070137</v>
          </cell>
          <cell r="B1192" t="str">
            <v>050-0009-487</v>
          </cell>
          <cell r="C1192" t="str">
            <v>CONTACT AFTER STAMPING</v>
          </cell>
          <cell r="D1192" t="str">
            <v>MICRO USB 5 PIN SINKING MOUNT TYPE</v>
          </cell>
          <cell r="E1192" t="str">
            <v>KM14A</v>
          </cell>
          <cell r="F1192" t="str">
            <v>发料</v>
          </cell>
          <cell r="G1192">
            <v>400</v>
          </cell>
          <cell r="H1192">
            <v>0</v>
          </cell>
        </row>
        <row r="1193">
          <cell r="A1193" t="str">
            <v>ZVS-19070138</v>
          </cell>
          <cell r="B1193" t="str">
            <v>050-P153000511-0553</v>
          </cell>
          <cell r="C1193" t="str">
            <v>素材端子</v>
          </cell>
          <cell r="D1193" t="str">
            <v>NO PLATING,NKT322-ESH,P=3,1*1,RoHS</v>
          </cell>
          <cell r="E1193" t="str">
            <v>KM12A</v>
          </cell>
          <cell r="F1193" t="str">
            <v>结案</v>
          </cell>
          <cell r="G1193">
            <v>400</v>
          </cell>
          <cell r="H1193">
            <v>400</v>
          </cell>
        </row>
        <row r="1194">
          <cell r="A1194" t="str">
            <v>ZVS-19070139</v>
          </cell>
          <cell r="B1194" t="str">
            <v>050-S170000641-534</v>
          </cell>
          <cell r="C1194" t="str">
            <v>素材端子</v>
          </cell>
          <cell r="D1194" t="str">
            <v>NO PLATING CONTACT</v>
          </cell>
          <cell r="E1194" t="str">
            <v>KM11A</v>
          </cell>
          <cell r="F1194" t="str">
            <v>结案</v>
          </cell>
          <cell r="G1194">
            <v>2000</v>
          </cell>
          <cell r="H1194">
            <v>1478.1</v>
          </cell>
        </row>
        <row r="1195">
          <cell r="A1195" t="str">
            <v>ZVS-19070140</v>
          </cell>
          <cell r="B1195" t="str">
            <v>025-C130000641-356</v>
          </cell>
          <cell r="C1195" t="str">
            <v>右边 Hook</v>
          </cell>
          <cell r="D1195" t="str">
            <v>RIGHT_HOOK，NO PLATING,SUS301-H,P=2.50,1*2,RoHS</v>
          </cell>
          <cell r="E1195" t="str">
            <v>KM120A</v>
          </cell>
          <cell r="F1195" t="str">
            <v>入库</v>
          </cell>
          <cell r="G1195">
            <v>800000</v>
          </cell>
          <cell r="H1195">
            <v>525000</v>
          </cell>
        </row>
        <row r="1196">
          <cell r="A1196" t="str">
            <v>ZVS-19070141</v>
          </cell>
          <cell r="B1196" t="str">
            <v>025-C130000641-0397</v>
          </cell>
          <cell r="C1196" t="str">
            <v>素材铁壳</v>
          </cell>
          <cell r="D1196" t="str">
            <v>NO PLATING,SUS301-H,P=24.0mm,1*1，RoHS</v>
          </cell>
          <cell r="E1196" t="str">
            <v>KM13B</v>
          </cell>
          <cell r="F1196" t="str">
            <v>结案</v>
          </cell>
          <cell r="G1196">
            <v>1200000</v>
          </cell>
          <cell r="H1196">
            <v>1167300</v>
          </cell>
        </row>
        <row r="1197">
          <cell r="A1197" t="str">
            <v>ZVS-19070142</v>
          </cell>
          <cell r="B1197" t="str">
            <v>025-C130000641-363</v>
          </cell>
          <cell r="C1197" t="str">
            <v>转轴</v>
          </cell>
          <cell r="D1197" t="str">
            <v>NO PLATING,SUS301-H,P=5.0mm,1*1，RoHS</v>
          </cell>
          <cell r="E1197" t="str">
            <v>KM12B</v>
          </cell>
          <cell r="F1197" t="str">
            <v>结案</v>
          </cell>
          <cell r="G1197">
            <v>1200000</v>
          </cell>
          <cell r="H1197">
            <v>1170000</v>
          </cell>
        </row>
        <row r="1198">
          <cell r="A1198" t="str">
            <v>ZVS-19070143</v>
          </cell>
          <cell r="B1198" t="str">
            <v>050-0009-293</v>
          </cell>
          <cell r="C1198" t="str">
            <v>CONTACT AFTER STAMPING</v>
          </cell>
          <cell r="D1198" t="str">
            <v>4PIN BATTERY 3.1MM PITCH 5.0H VERTICAL TYPE GOLD 15u" CONN.</v>
          </cell>
          <cell r="E1198" t="str">
            <v>KM12B</v>
          </cell>
          <cell r="F1198" t="str">
            <v>结案</v>
          </cell>
          <cell r="G1198">
            <v>1000</v>
          </cell>
          <cell r="H1198">
            <v>966</v>
          </cell>
        </row>
        <row r="1199">
          <cell r="A1199" t="str">
            <v>ZVS-19070144</v>
          </cell>
          <cell r="B1199" t="str">
            <v>050-C171100121-509</v>
          </cell>
          <cell r="C1199" t="str">
            <v>素材端子</v>
          </cell>
          <cell r="D1199" t="str">
            <v>NO PLATING,C5210R-SH,P=12.50,1*1,RoHS</v>
          </cell>
          <cell r="E1199" t="str">
            <v>KM12B</v>
          </cell>
          <cell r="F1199" t="str">
            <v>入库</v>
          </cell>
          <cell r="G1199">
            <v>500</v>
          </cell>
          <cell r="H1199">
            <v>468.9</v>
          </cell>
        </row>
        <row r="1200">
          <cell r="A1200" t="str">
            <v>ZVS-19070145</v>
          </cell>
          <cell r="B1200" t="str">
            <v>050-J240000637-531</v>
          </cell>
          <cell r="C1200" t="str">
            <v>素材端子4</v>
          </cell>
          <cell r="D1200" t="str">
            <v>NO PLATING,SUS301-1/2H,P=5.50,1*2,RoHS</v>
          </cell>
          <cell r="E1200" t="str">
            <v>VCYS</v>
          </cell>
          <cell r="F1200" t="str">
            <v>结案</v>
          </cell>
          <cell r="G1200">
            <v>40</v>
          </cell>
          <cell r="H1200">
            <v>40</v>
          </cell>
        </row>
        <row r="1201">
          <cell r="A1201" t="str">
            <v>ZVS-19070146</v>
          </cell>
          <cell r="B1201" t="str">
            <v>050-J240000638-531</v>
          </cell>
          <cell r="C1201" t="str">
            <v>素材端子5</v>
          </cell>
          <cell r="D1201" t="str">
            <v>NO PLATING,SUS301-1/2H,P=5.50,1*2,RoHS</v>
          </cell>
          <cell r="E1201" t="str">
            <v>VCYS</v>
          </cell>
          <cell r="F1201" t="str">
            <v>结案</v>
          </cell>
          <cell r="G1201">
            <v>40</v>
          </cell>
          <cell r="H1201">
            <v>40</v>
          </cell>
        </row>
        <row r="1202">
          <cell r="A1202" t="str">
            <v>ZVS-19070147</v>
          </cell>
          <cell r="B1202" t="str">
            <v>025-C130000681-357</v>
          </cell>
          <cell r="C1202" t="str">
            <v>拉杆(散Pin）</v>
          </cell>
          <cell r="D1202" t="str">
            <v>NO PLATING,SUS304-H,1*1,RoHS</v>
          </cell>
          <cell r="E1202" t="str">
            <v>VCYS</v>
          </cell>
          <cell r="F1202" t="str">
            <v>结案</v>
          </cell>
          <cell r="G1202">
            <v>200000</v>
          </cell>
          <cell r="H1202">
            <v>200000</v>
          </cell>
        </row>
        <row r="1203">
          <cell r="A1203" t="str">
            <v>ZVS-19070148</v>
          </cell>
          <cell r="B1203" t="str">
            <v>050-J240000637-531</v>
          </cell>
          <cell r="C1203" t="str">
            <v>素材端子4</v>
          </cell>
          <cell r="D1203" t="str">
            <v>NO PLATING,SUS301-1/2H,P=5.50,1*2,RoHS</v>
          </cell>
          <cell r="E1203" t="str">
            <v>KM13A</v>
          </cell>
          <cell r="F1203" t="str">
            <v>发放</v>
          </cell>
          <cell r="G1203">
            <v>40</v>
          </cell>
          <cell r="H1203">
            <v>0</v>
          </cell>
        </row>
        <row r="1204">
          <cell r="A1204" t="str">
            <v>ZVS-19070003</v>
          </cell>
          <cell r="B1204" t="str">
            <v>050-0009-487</v>
          </cell>
          <cell r="C1204" t="str">
            <v>CONTACT AFTER STAMPING</v>
          </cell>
          <cell r="D1204" t="str">
            <v>MICRO USB 5 PIN SINKING MOUNT TYPE</v>
          </cell>
          <cell r="E1204" t="str">
            <v>VCYS</v>
          </cell>
          <cell r="F1204" t="str">
            <v>结案</v>
          </cell>
          <cell r="G1204">
            <v>200</v>
          </cell>
          <cell r="H1204">
            <v>195</v>
          </cell>
        </row>
        <row r="1205">
          <cell r="A1205" t="str">
            <v>ZVS-19070001</v>
          </cell>
          <cell r="B1205" t="str">
            <v>050-S190000641-0550</v>
          </cell>
          <cell r="C1205" t="str">
            <v>素材端子</v>
          </cell>
          <cell r="D1205" t="str">
            <v>NO PLATING CONTACT</v>
          </cell>
          <cell r="E1205" t="str">
            <v>VCYS</v>
          </cell>
          <cell r="F1205" t="str">
            <v>结案</v>
          </cell>
          <cell r="G1205">
            <v>2000</v>
          </cell>
          <cell r="H1205">
            <v>2000</v>
          </cell>
        </row>
        <row r="1206">
          <cell r="A1206" t="str">
            <v>ZVS-19070002</v>
          </cell>
          <cell r="B1206" t="str">
            <v>050-C130000441-521</v>
          </cell>
          <cell r="C1206" t="str">
            <v>素材侦测PIN</v>
          </cell>
          <cell r="D1206" t="str">
            <v>NO PLATING,C7035-TM06,P=3.20,1*1,RoHS</v>
          </cell>
          <cell r="E1206" t="str">
            <v>VCYS</v>
          </cell>
          <cell r="F1206" t="str">
            <v>结案</v>
          </cell>
          <cell r="G1206">
            <v>260</v>
          </cell>
          <cell r="H1206">
            <v>120</v>
          </cell>
        </row>
        <row r="1207">
          <cell r="A1207" t="str">
            <v>ZVS-19070004</v>
          </cell>
          <cell r="B1207" t="str">
            <v>050-J180000141-0578</v>
          </cell>
          <cell r="C1207" t="str">
            <v>素材端子1</v>
          </cell>
          <cell r="D1207" t="str">
            <v>NO PLATING,C5210R-H,P=4,1*1,RoHS</v>
          </cell>
          <cell r="E1207" t="str">
            <v>VCYS</v>
          </cell>
          <cell r="F1207" t="str">
            <v>结案</v>
          </cell>
          <cell r="G1207">
            <v>100</v>
          </cell>
          <cell r="H1207">
            <v>100</v>
          </cell>
        </row>
        <row r="1208">
          <cell r="A1208" t="str">
            <v>ZVS-19070005</v>
          </cell>
          <cell r="B1208" t="str">
            <v>050-J180000141-0579</v>
          </cell>
          <cell r="C1208" t="str">
            <v>素材端子2</v>
          </cell>
          <cell r="D1208" t="str">
            <v>NO PLATING,C5210R-H,P=3,1*1,RoHS</v>
          </cell>
          <cell r="E1208" t="str">
            <v>VCYS</v>
          </cell>
          <cell r="F1208" t="str">
            <v>结案</v>
          </cell>
          <cell r="G1208">
            <v>100</v>
          </cell>
          <cell r="H1208">
            <v>100</v>
          </cell>
        </row>
        <row r="1209">
          <cell r="A1209" t="str">
            <v>ZVS-19070006</v>
          </cell>
          <cell r="B1209" t="str">
            <v>050-J180000631-0580</v>
          </cell>
          <cell r="C1209" t="str">
            <v>素材端子4</v>
          </cell>
          <cell r="D1209" t="str">
            <v>NO PLATING,SUS301-3/4H,P=6.00,1*2,RoHS</v>
          </cell>
          <cell r="E1209" t="str">
            <v>VCYS</v>
          </cell>
          <cell r="F1209" t="str">
            <v>结案</v>
          </cell>
          <cell r="G1209">
            <v>50</v>
          </cell>
          <cell r="H1209">
            <v>50</v>
          </cell>
        </row>
        <row r="1210">
          <cell r="A1210" t="str">
            <v>ZVS-19070007</v>
          </cell>
          <cell r="B1210" t="str">
            <v>050-J180000632-0580</v>
          </cell>
          <cell r="C1210" t="str">
            <v>素材端子5</v>
          </cell>
          <cell r="D1210" t="str">
            <v>NO PLATING,SUS301-3/4H,P=6.00,1*2,RoHS</v>
          </cell>
          <cell r="E1210" t="str">
            <v>VCYS</v>
          </cell>
          <cell r="F1210" t="str">
            <v>结案</v>
          </cell>
          <cell r="G1210">
            <v>50</v>
          </cell>
          <cell r="H1210">
            <v>50</v>
          </cell>
        </row>
        <row r="1211">
          <cell r="A1211" t="str">
            <v>ZVS-19070008</v>
          </cell>
          <cell r="B1211" t="str">
            <v>050-J180000631-0581</v>
          </cell>
          <cell r="C1211" t="str">
            <v>素材端子6</v>
          </cell>
          <cell r="D1211" t="str">
            <v>NO PLATING,SUS301-3/4H,P=2.5,1*1,RoHS</v>
          </cell>
          <cell r="E1211" t="str">
            <v>VCYS</v>
          </cell>
          <cell r="F1211" t="str">
            <v>结案</v>
          </cell>
          <cell r="G1211">
            <v>100</v>
          </cell>
          <cell r="H1211">
            <v>100</v>
          </cell>
        </row>
        <row r="1212">
          <cell r="A1212" t="str">
            <v>ZVS-19070009</v>
          </cell>
          <cell r="B1212" t="str">
            <v>050-J200000145-530</v>
          </cell>
          <cell r="C1212" t="str">
            <v>素材端子3</v>
          </cell>
          <cell r="D1212" t="str">
            <v>NO PLATING,C5210R-H,P=4,1*1,RoHS</v>
          </cell>
          <cell r="E1212" t="str">
            <v>VCYS</v>
          </cell>
          <cell r="F1212" t="str">
            <v>结案</v>
          </cell>
          <cell r="G1212">
            <v>5</v>
          </cell>
          <cell r="H1212">
            <v>5</v>
          </cell>
        </row>
        <row r="1213">
          <cell r="A1213" t="str">
            <v>ZVS-19070010</v>
          </cell>
          <cell r="B1213" t="str">
            <v>050-S230000641-524</v>
          </cell>
          <cell r="C1213" t="str">
            <v>素材端子</v>
          </cell>
          <cell r="D1213" t="str">
            <v>NO PLATING CONTACT</v>
          </cell>
          <cell r="E1213" t="str">
            <v>VCYS</v>
          </cell>
          <cell r="F1213" t="str">
            <v>结案</v>
          </cell>
          <cell r="G1213">
            <v>1000</v>
          </cell>
          <cell r="H1213">
            <v>714</v>
          </cell>
        </row>
        <row r="1214">
          <cell r="A1214" t="str">
            <v>ZVS-19070011</v>
          </cell>
          <cell r="B1214" t="str">
            <v>025-U139500621-373</v>
          </cell>
          <cell r="C1214" t="str">
            <v>素材主铁壳</v>
          </cell>
          <cell r="D1214" t="str">
            <v>NO PLATING,SUS301-1/2H,P=8.0,1*1,SHELL,RoHS</v>
          </cell>
          <cell r="E1214" t="str">
            <v>VCYS</v>
          </cell>
          <cell r="F1214" t="str">
            <v>结案</v>
          </cell>
          <cell r="G1214">
            <v>300000</v>
          </cell>
          <cell r="H1214">
            <v>299200</v>
          </cell>
        </row>
        <row r="1215">
          <cell r="A1215" t="str">
            <v>ZVS-19070012</v>
          </cell>
          <cell r="B1215" t="str">
            <v>025-U139500622-373</v>
          </cell>
          <cell r="C1215" t="str">
            <v>素材外铁壳</v>
          </cell>
          <cell r="D1215" t="str">
            <v>NO PLATING,SUS301-1/2H,P=8.0,1*1,SHELL,RoHS</v>
          </cell>
          <cell r="E1215" t="str">
            <v>VCYS</v>
          </cell>
          <cell r="F1215" t="str">
            <v>结案</v>
          </cell>
          <cell r="G1215">
            <v>500000</v>
          </cell>
          <cell r="H1215">
            <v>496900</v>
          </cell>
        </row>
        <row r="1216">
          <cell r="A1216" t="str">
            <v>ZVS-19070013</v>
          </cell>
          <cell r="B1216" t="str">
            <v>025-U139500623-373</v>
          </cell>
          <cell r="C1216" t="str">
            <v>点焊铁壳</v>
          </cell>
          <cell r="D1216" t="str">
            <v>NO PLATING,SUS301-1/2H,P=8.0,1*1,SHELL,RoHS</v>
          </cell>
          <cell r="E1216" t="str">
            <v>VCYS</v>
          </cell>
          <cell r="F1216" t="str">
            <v>入库</v>
          </cell>
          <cell r="G1216">
            <v>500000</v>
          </cell>
          <cell r="H1216">
            <v>329700</v>
          </cell>
        </row>
        <row r="1217">
          <cell r="A1217" t="str">
            <v>ZVS-19070013</v>
          </cell>
          <cell r="B1217" t="str">
            <v>025-U139500623-373</v>
          </cell>
          <cell r="C1217" t="str">
            <v>点焊铁壳</v>
          </cell>
          <cell r="D1217" t="str">
            <v>NO PLATING,SUS301-1/2H,P=8.0,1*1,SHELL,RoHS</v>
          </cell>
          <cell r="E1217" t="str">
            <v>VCYS</v>
          </cell>
          <cell r="F1217" t="str">
            <v>入库</v>
          </cell>
          <cell r="G1217">
            <v>500000</v>
          </cell>
          <cell r="H1217">
            <v>329700</v>
          </cell>
        </row>
        <row r="1218">
          <cell r="A1218" t="str">
            <v>ZVS-19070014</v>
          </cell>
          <cell r="B1218" t="str">
            <v>050-0009-499</v>
          </cell>
          <cell r="C1218" t="str">
            <v>素材端子</v>
          </cell>
          <cell r="D1218" t="str">
            <v>NO PLATING,C2680R-H,P=9.00,1*2,RoHS</v>
          </cell>
          <cell r="E1218" t="str">
            <v>VCYS</v>
          </cell>
          <cell r="F1218" t="str">
            <v>结案</v>
          </cell>
          <cell r="G1218">
            <v>1000</v>
          </cell>
          <cell r="H1218">
            <v>990</v>
          </cell>
        </row>
        <row r="1219">
          <cell r="A1219" t="str">
            <v>ZVS-19070015</v>
          </cell>
          <cell r="B1219" t="str">
            <v>050-U119500211-0552</v>
          </cell>
          <cell r="C1219" t="str">
            <v>素材端子</v>
          </cell>
          <cell r="D1219" t="str">
            <v>NO PLATING,C2680R-H,P=12.5,1*1,RoHS</v>
          </cell>
          <cell r="E1219" t="str">
            <v>VCYS</v>
          </cell>
          <cell r="F1219" t="str">
            <v>结案</v>
          </cell>
          <cell r="G1219">
            <v>800</v>
          </cell>
          <cell r="H1219">
            <v>800</v>
          </cell>
        </row>
        <row r="1220">
          <cell r="A1220" t="str">
            <v>ZVS-19070016</v>
          </cell>
          <cell r="B1220" t="str">
            <v>050-3009-389</v>
          </cell>
          <cell r="C1220" t="str">
            <v>CONTACT AFTER STAMPING</v>
          </cell>
          <cell r="D1220" t="str">
            <v>CONTACT 4 FOR DIA 3.5MM AUDIO JACK SUBSIDE TYPE</v>
          </cell>
          <cell r="E1220" t="str">
            <v>VCYS</v>
          </cell>
          <cell r="F1220" t="str">
            <v>结案</v>
          </cell>
          <cell r="G1220">
            <v>50</v>
          </cell>
          <cell r="H1220">
            <v>38</v>
          </cell>
        </row>
        <row r="1221">
          <cell r="A1221" t="str">
            <v>ZVS-19070017</v>
          </cell>
          <cell r="B1221" t="str">
            <v>025-0009-325</v>
          </cell>
          <cell r="C1221" t="str">
            <v>SHELL AFTER STAMPING</v>
          </cell>
          <cell r="D1221" t="str">
            <v>SHELL AFTER STAMPING</v>
          </cell>
          <cell r="E1221" t="str">
            <v>VCYS</v>
          </cell>
          <cell r="F1221" t="str">
            <v>结案</v>
          </cell>
          <cell r="G1221">
            <v>200000</v>
          </cell>
          <cell r="H1221">
            <v>197500</v>
          </cell>
        </row>
        <row r="1222">
          <cell r="A1222" t="str">
            <v>ZVS-19070018</v>
          </cell>
          <cell r="B1222" t="str">
            <v>050-S080000641-0549</v>
          </cell>
          <cell r="C1222" t="str">
            <v>素材端子</v>
          </cell>
          <cell r="D1222" t="str">
            <v>NO PLATING CONTACT</v>
          </cell>
          <cell r="E1222" t="str">
            <v>VCYS</v>
          </cell>
          <cell r="F1222" t="str">
            <v>结案</v>
          </cell>
          <cell r="G1222">
            <v>2000</v>
          </cell>
          <cell r="H1222">
            <v>808</v>
          </cell>
        </row>
        <row r="1223">
          <cell r="A1223" t="str">
            <v>ZVS-19070019</v>
          </cell>
          <cell r="B1223" t="str">
            <v>050-S190000641-0550</v>
          </cell>
          <cell r="C1223" t="str">
            <v>素材端子</v>
          </cell>
          <cell r="D1223" t="str">
            <v>NO PLATING CONTACT</v>
          </cell>
          <cell r="E1223" t="str">
            <v>VCYS</v>
          </cell>
          <cell r="F1223" t="str">
            <v>结案</v>
          </cell>
          <cell r="G1223">
            <v>1500</v>
          </cell>
          <cell r="H1223">
            <v>1500</v>
          </cell>
        </row>
        <row r="1224">
          <cell r="A1224" t="str">
            <v>ZVS-19070020</v>
          </cell>
          <cell r="B1224" t="str">
            <v>025-J220000621-374</v>
          </cell>
          <cell r="C1224" t="str">
            <v>素材SHELL</v>
          </cell>
          <cell r="D1224" t="str">
            <v>NO PLATING,SUS301-1/2H,P=15,1*1,RoHS</v>
          </cell>
          <cell r="E1224" t="str">
            <v>VCYS</v>
          </cell>
          <cell r="F1224" t="str">
            <v>结案</v>
          </cell>
          <cell r="G1224">
            <v>300000</v>
          </cell>
          <cell r="H1224">
            <v>252400</v>
          </cell>
        </row>
        <row r="1225">
          <cell r="A1225" t="str">
            <v>ZVS-19070021</v>
          </cell>
          <cell r="B1225" t="str">
            <v>050-C130000141-508</v>
          </cell>
          <cell r="C1225" t="str">
            <v>素材端子</v>
          </cell>
          <cell r="D1225" t="str">
            <v>NO PLATING,C5210R-H,P=4.0mm,1*1，RoHS</v>
          </cell>
          <cell r="E1225" t="str">
            <v>VCYS</v>
          </cell>
          <cell r="F1225" t="str">
            <v>结案</v>
          </cell>
          <cell r="G1225">
            <v>1500</v>
          </cell>
          <cell r="H1225">
            <v>1500</v>
          </cell>
        </row>
        <row r="1226">
          <cell r="A1226" t="str">
            <v>ZVS-19070022</v>
          </cell>
          <cell r="B1226" t="str">
            <v>050-J240000143-0546</v>
          </cell>
          <cell r="C1226" t="str">
            <v>素材端子1</v>
          </cell>
          <cell r="D1226" t="str">
            <v>NO PLATING,C5210R-H,P=5,1*1,RoHS</v>
          </cell>
          <cell r="E1226" t="str">
            <v>VCYS</v>
          </cell>
          <cell r="F1226" t="str">
            <v>结案</v>
          </cell>
          <cell r="G1226">
            <v>400</v>
          </cell>
          <cell r="H1226">
            <v>400</v>
          </cell>
        </row>
        <row r="1227">
          <cell r="A1227" t="str">
            <v>ZVS-19070023</v>
          </cell>
          <cell r="B1227" t="str">
            <v>025-C130000631-362</v>
          </cell>
          <cell r="C1227" t="str">
            <v>拉杆</v>
          </cell>
          <cell r="D1227" t="str">
            <v>NO PLATING,SUS301-3/4H,P=5.0mm,1*1,RoHS</v>
          </cell>
          <cell r="E1227" t="str">
            <v>VCYS</v>
          </cell>
          <cell r="F1227" t="str">
            <v>结案</v>
          </cell>
          <cell r="G1227">
            <v>130000</v>
          </cell>
          <cell r="H1227">
            <v>121800</v>
          </cell>
        </row>
        <row r="1228">
          <cell r="A1228" t="str">
            <v>ZVS-19070025</v>
          </cell>
          <cell r="B1228" t="str">
            <v>050-2009-443</v>
          </cell>
          <cell r="C1228" t="str">
            <v>CONTACT</v>
          </cell>
          <cell r="D1228" t="str">
            <v>4PIN 3.0MM PITCH 1.8H SMT TYPE BATTERY CONN.</v>
          </cell>
          <cell r="E1228" t="str">
            <v>VCYS</v>
          </cell>
          <cell r="F1228" t="str">
            <v>结案</v>
          </cell>
          <cell r="G1228">
            <v>300</v>
          </cell>
          <cell r="H1228">
            <v>299</v>
          </cell>
        </row>
        <row r="1229">
          <cell r="A1229" t="str">
            <v>ZVS-19070027</v>
          </cell>
          <cell r="B1229" t="str">
            <v>025-C130000631-362</v>
          </cell>
          <cell r="C1229" t="str">
            <v>拉杆</v>
          </cell>
          <cell r="D1229" t="str">
            <v>NO PLATING,SUS301-3/4H,P=5.0mm,1*1,RoHS</v>
          </cell>
          <cell r="E1229" t="str">
            <v>VCYS</v>
          </cell>
          <cell r="F1229" t="str">
            <v>结案</v>
          </cell>
          <cell r="G1229">
            <v>1000000</v>
          </cell>
          <cell r="H1229">
            <v>982000</v>
          </cell>
        </row>
        <row r="1230">
          <cell r="A1230" t="str">
            <v>ZVS-19070028</v>
          </cell>
          <cell r="B1230" t="str">
            <v>025-C130000631-362</v>
          </cell>
          <cell r="C1230" t="str">
            <v>拉杆</v>
          </cell>
          <cell r="D1230" t="str">
            <v>NO PLATING,SUS301-3/4H,P=5.0mm,1*1,RoHS</v>
          </cell>
          <cell r="E1230" t="str">
            <v>VCYS</v>
          </cell>
          <cell r="F1230" t="str">
            <v>结案</v>
          </cell>
          <cell r="G1230">
            <v>1000000</v>
          </cell>
          <cell r="H1230">
            <v>930000</v>
          </cell>
        </row>
        <row r="1231">
          <cell r="A1231" t="str">
            <v>ZVS-19070029</v>
          </cell>
          <cell r="B1231" t="str">
            <v>025-C130015641-0397</v>
          </cell>
          <cell r="C1231" t="str">
            <v>电镀铁壳</v>
          </cell>
          <cell r="D1231" t="str">
            <v>Au3-8U" ON SOLDER TAILS,Au15U" ON CONTACT AREA，NI 50U"Min U</v>
          </cell>
          <cell r="E1231" t="str">
            <v>KM12B</v>
          </cell>
          <cell r="F1231" t="str">
            <v>结案</v>
          </cell>
          <cell r="G1231">
            <v>1000000</v>
          </cell>
          <cell r="H1231">
            <v>0</v>
          </cell>
        </row>
        <row r="1232">
          <cell r="A1232" t="str">
            <v>ZVS-19070031</v>
          </cell>
          <cell r="B1232" t="str">
            <v>050-J200000144-530</v>
          </cell>
          <cell r="C1232" t="str">
            <v>素材端子2</v>
          </cell>
          <cell r="D1232" t="str">
            <v>NO PLATING,C5210R-H,P=4,1*1,RoHS</v>
          </cell>
          <cell r="E1232" t="str">
            <v>KM10A</v>
          </cell>
          <cell r="F1232" t="str">
            <v>结案</v>
          </cell>
          <cell r="G1232">
            <v>92</v>
          </cell>
          <cell r="H1232">
            <v>92</v>
          </cell>
        </row>
        <row r="1233">
          <cell r="A1233" t="str">
            <v>ZVS-19070032</v>
          </cell>
          <cell r="B1233" t="str">
            <v>025-C130000641-0397</v>
          </cell>
          <cell r="C1233" t="str">
            <v>素材铁壳</v>
          </cell>
          <cell r="D1233" t="str">
            <v>NO PLATING,SUS301-H,P=24.0mm,1*1，RoHS</v>
          </cell>
          <cell r="E1233" t="str">
            <v>KM120B</v>
          </cell>
          <cell r="F1233" t="str">
            <v>结案</v>
          </cell>
          <cell r="G1233">
            <v>1000000</v>
          </cell>
          <cell r="H1233">
            <v>1000000</v>
          </cell>
        </row>
        <row r="1234">
          <cell r="A1234" t="str">
            <v>ZVS-19070033</v>
          </cell>
          <cell r="B1234" t="str">
            <v>025-U139500622-373</v>
          </cell>
          <cell r="C1234" t="str">
            <v>素材外铁壳</v>
          </cell>
          <cell r="D1234" t="str">
            <v>NO PLATING,SUS301-1/2H,P=8.0,1*1,SHELL,RoHS</v>
          </cell>
          <cell r="E1234" t="str">
            <v>KM10A</v>
          </cell>
          <cell r="F1234" t="str">
            <v>结案</v>
          </cell>
          <cell r="G1234">
            <v>110000</v>
          </cell>
          <cell r="H1234">
            <v>104200</v>
          </cell>
        </row>
        <row r="1235">
          <cell r="A1235" t="str">
            <v>ZVS-19070035</v>
          </cell>
          <cell r="B1235" t="str">
            <v>025-U0695W1621-364</v>
          </cell>
          <cell r="C1235" t="str">
            <v>点焊铁壳</v>
          </cell>
          <cell r="D1235" t="str">
            <v>LASER WELDING,SUS301-1/2H,P=10.0,1*1,SHELL,RoHS</v>
          </cell>
          <cell r="E1235" t="str">
            <v>KM10A</v>
          </cell>
          <cell r="F1235" t="str">
            <v>结案</v>
          </cell>
          <cell r="G1235">
            <v>400000</v>
          </cell>
          <cell r="H1235">
            <v>400000</v>
          </cell>
        </row>
        <row r="1236">
          <cell r="A1236" t="str">
            <v>ZVS-19070036</v>
          </cell>
          <cell r="B1236" t="str">
            <v>025-0009-210</v>
          </cell>
          <cell r="C1236" t="str">
            <v>SHELL AFTER STAMPING</v>
          </cell>
          <cell r="D1236" t="str">
            <v>5 PIN MICRO USB TOP MOUNT</v>
          </cell>
          <cell r="E1236" t="str">
            <v>VCYS</v>
          </cell>
          <cell r="F1236" t="str">
            <v>结案</v>
          </cell>
          <cell r="G1236">
            <v>100000</v>
          </cell>
          <cell r="H1236">
            <v>71000</v>
          </cell>
        </row>
        <row r="1237">
          <cell r="A1237" t="str">
            <v>ZVS-19070037</v>
          </cell>
          <cell r="B1237" t="str">
            <v>050-C130000141-508</v>
          </cell>
          <cell r="C1237" t="str">
            <v>素材端子</v>
          </cell>
          <cell r="D1237" t="str">
            <v>NO PLATING,C5210R-H,P=4.0mm,1*1，RoHS</v>
          </cell>
          <cell r="E1237" t="str">
            <v>VCYS</v>
          </cell>
          <cell r="F1237" t="str">
            <v>结案</v>
          </cell>
          <cell r="G1237">
            <v>230</v>
          </cell>
          <cell r="H1237">
            <v>223.6</v>
          </cell>
        </row>
        <row r="1238">
          <cell r="A1238" t="str">
            <v>ZVS-19070038</v>
          </cell>
          <cell r="B1238" t="str">
            <v>050-S190000641-0550</v>
          </cell>
          <cell r="C1238" t="str">
            <v>素材端子</v>
          </cell>
          <cell r="D1238" t="str">
            <v>NO PLATING CONTACT</v>
          </cell>
          <cell r="E1238" t="str">
            <v>VCYS</v>
          </cell>
          <cell r="F1238" t="str">
            <v>结案</v>
          </cell>
          <cell r="G1238">
            <v>2000</v>
          </cell>
          <cell r="H1238">
            <v>2000</v>
          </cell>
        </row>
        <row r="1239">
          <cell r="A1239" t="str">
            <v>ZVS-19070039</v>
          </cell>
          <cell r="B1239" t="str">
            <v>050-J240000143-0546</v>
          </cell>
          <cell r="C1239" t="str">
            <v>素材端子1</v>
          </cell>
          <cell r="D1239" t="str">
            <v>NO PLATING,C5210R-H,P=5,1*1,RoHS</v>
          </cell>
          <cell r="E1239" t="str">
            <v>VCYS</v>
          </cell>
          <cell r="F1239" t="str">
            <v>结案</v>
          </cell>
          <cell r="G1239">
            <v>40</v>
          </cell>
          <cell r="H1239">
            <v>40</v>
          </cell>
        </row>
        <row r="1240">
          <cell r="A1240" t="str">
            <v>ZVS-19070040</v>
          </cell>
          <cell r="B1240" t="str">
            <v>050-S230000642-535</v>
          </cell>
          <cell r="C1240" t="str">
            <v>素材端子</v>
          </cell>
          <cell r="D1240" t="str">
            <v>NO PLATING CONTACT</v>
          </cell>
          <cell r="E1240" t="str">
            <v>VCYS</v>
          </cell>
          <cell r="F1240" t="str">
            <v>结案</v>
          </cell>
          <cell r="G1240">
            <v>1500</v>
          </cell>
          <cell r="H1240">
            <v>1500</v>
          </cell>
        </row>
        <row r="1241">
          <cell r="A1241" t="str">
            <v>ZVS-19070041</v>
          </cell>
          <cell r="B1241" t="str">
            <v>050-J240000143-0546</v>
          </cell>
          <cell r="C1241" t="str">
            <v>素材端子1</v>
          </cell>
          <cell r="D1241" t="str">
            <v>NO PLATING,C5210R-H,P=5,1*1,RoHS</v>
          </cell>
          <cell r="E1241" t="str">
            <v>VCYS</v>
          </cell>
          <cell r="F1241" t="str">
            <v>发放</v>
          </cell>
          <cell r="G1241">
            <v>40</v>
          </cell>
          <cell r="H1241">
            <v>0</v>
          </cell>
        </row>
        <row r="1242">
          <cell r="A1242" t="str">
            <v>ZVS-19070042</v>
          </cell>
          <cell r="B1242" t="str">
            <v>025-C130000642-356</v>
          </cell>
          <cell r="C1242" t="str">
            <v>左边 Hook</v>
          </cell>
          <cell r="D1242" t="str">
            <v>LEFT_HOOK，NO PLATING,SUS301-H,P=2.50,1*2,RoHS</v>
          </cell>
          <cell r="E1242" t="str">
            <v>VCYS</v>
          </cell>
          <cell r="F1242" t="str">
            <v>结案</v>
          </cell>
          <cell r="G1242">
            <v>65000</v>
          </cell>
          <cell r="H1242">
            <v>0</v>
          </cell>
        </row>
        <row r="1243">
          <cell r="A1243" t="str">
            <v>ZVS-19070043</v>
          </cell>
          <cell r="B1243" t="str">
            <v>050-0009-487</v>
          </cell>
          <cell r="C1243" t="str">
            <v>CONTACT AFTER STAMPING</v>
          </cell>
          <cell r="D1243" t="str">
            <v>MICRO USB 5 PIN SINKING MOUNT TYPE</v>
          </cell>
          <cell r="E1243" t="str">
            <v>VCYS</v>
          </cell>
          <cell r="F1243" t="str">
            <v>结案</v>
          </cell>
          <cell r="G1243">
            <v>35</v>
          </cell>
          <cell r="H1243">
            <v>0</v>
          </cell>
        </row>
        <row r="1244">
          <cell r="A1244" t="str">
            <v>ZVS-19070044</v>
          </cell>
          <cell r="B1244" t="str">
            <v>050-4009-478</v>
          </cell>
          <cell r="C1244" t="str">
            <v>CONTACT AFTER STAMPING</v>
          </cell>
          <cell r="D1244" t="str">
            <v>CONTACT 3  FOR DIA 3.5MM AUDIO JACK  SUBSIDE TYPE</v>
          </cell>
          <cell r="E1244" t="str">
            <v>VCYS</v>
          </cell>
          <cell r="F1244" t="str">
            <v>结案</v>
          </cell>
          <cell r="G1244">
            <v>40</v>
          </cell>
          <cell r="H1244">
            <v>0</v>
          </cell>
        </row>
        <row r="1245">
          <cell r="A1245" t="str">
            <v>ZVS-19070045</v>
          </cell>
          <cell r="B1245" t="str">
            <v>025-C130000681-357</v>
          </cell>
          <cell r="C1245" t="str">
            <v>拉杆(散Pin）</v>
          </cell>
          <cell r="D1245" t="str">
            <v>NO PLATING,SUS304-H,1*1,RoHS</v>
          </cell>
          <cell r="E1245" t="str">
            <v>VCYS</v>
          </cell>
          <cell r="F1245" t="str">
            <v>结案</v>
          </cell>
          <cell r="G1245">
            <v>95000</v>
          </cell>
          <cell r="H1245">
            <v>0</v>
          </cell>
        </row>
        <row r="1246">
          <cell r="A1246" t="str">
            <v>ZVS-19070046</v>
          </cell>
          <cell r="B1246" t="str">
            <v>050-J180000631-0581</v>
          </cell>
          <cell r="C1246" t="str">
            <v>素材端子6</v>
          </cell>
          <cell r="D1246" t="str">
            <v>NO PLATING,SUS301-3/4H,P=2.5,1*1,RoHS</v>
          </cell>
          <cell r="E1246" t="str">
            <v>VCYS</v>
          </cell>
          <cell r="F1246" t="str">
            <v>结案</v>
          </cell>
          <cell r="G1246">
            <v>28</v>
          </cell>
          <cell r="H1246">
            <v>0</v>
          </cell>
        </row>
        <row r="1247">
          <cell r="A1247" t="str">
            <v>ZVS-19070047</v>
          </cell>
          <cell r="B1247" t="str">
            <v>050-4009-217</v>
          </cell>
          <cell r="C1247" t="str">
            <v>CONTACT AFTER STAMPING</v>
          </cell>
          <cell r="D1247" t="str">
            <v>5 PIN MICRO USB TOP MOUNT</v>
          </cell>
          <cell r="E1247" t="str">
            <v>KM10A</v>
          </cell>
          <cell r="F1247" t="str">
            <v>结案</v>
          </cell>
          <cell r="G1247">
            <v>200</v>
          </cell>
          <cell r="H1247">
            <v>200</v>
          </cell>
        </row>
        <row r="1248">
          <cell r="A1248" t="str">
            <v>ZVS-19070048</v>
          </cell>
          <cell r="B1248" t="str">
            <v>025-0009-272</v>
          </cell>
          <cell r="C1248" t="str">
            <v>SHELL AFTER SATAMPING</v>
          </cell>
          <cell r="D1248" t="str">
            <v>1.7H MINI T-FLASH CARD</v>
          </cell>
          <cell r="E1248" t="str">
            <v>KM10A</v>
          </cell>
          <cell r="F1248" t="str">
            <v>结案</v>
          </cell>
          <cell r="G1248">
            <v>500000</v>
          </cell>
          <cell r="H1248">
            <v>454100</v>
          </cell>
        </row>
        <row r="1249">
          <cell r="A1249" t="str">
            <v>ZVS-19070049</v>
          </cell>
          <cell r="B1249" t="str">
            <v>025-C130000641-0397</v>
          </cell>
          <cell r="C1249" t="str">
            <v>素材铁壳</v>
          </cell>
          <cell r="D1249" t="str">
            <v>NO PLATING,SUS301-H,P=24.0mm,1*1，RoHS</v>
          </cell>
          <cell r="E1249" t="str">
            <v>KM10A</v>
          </cell>
          <cell r="F1249" t="str">
            <v>结案</v>
          </cell>
          <cell r="G1249">
            <v>1000000</v>
          </cell>
          <cell r="H1249">
            <v>983800</v>
          </cell>
        </row>
        <row r="1250">
          <cell r="A1250" t="str">
            <v>ZVS-19070050</v>
          </cell>
          <cell r="B1250" t="str">
            <v>050-4009-389</v>
          </cell>
          <cell r="C1250" t="str">
            <v>CONTACT AFTER STAMPING</v>
          </cell>
          <cell r="D1250" t="str">
            <v>CONTACT 5 FOR DIA 3.5MM AUDIO JACK SUBSIDE TYPE</v>
          </cell>
          <cell r="E1250" t="str">
            <v>KM10A</v>
          </cell>
          <cell r="F1250" t="str">
            <v>结案</v>
          </cell>
          <cell r="G1250">
            <v>50</v>
          </cell>
          <cell r="H1250">
            <v>50</v>
          </cell>
        </row>
        <row r="1251">
          <cell r="A1251" t="str">
            <v>ZVS-19070051</v>
          </cell>
          <cell r="B1251" t="str">
            <v>050-U119500211-0552</v>
          </cell>
          <cell r="C1251" t="str">
            <v>素材端子</v>
          </cell>
          <cell r="D1251" t="str">
            <v>NO PLATING,C2680R-H,P=12.5,1*1,RoHS</v>
          </cell>
          <cell r="E1251" t="str">
            <v>VCYS</v>
          </cell>
          <cell r="F1251" t="str">
            <v>结案</v>
          </cell>
          <cell r="G1251">
            <v>50</v>
          </cell>
          <cell r="H1251">
            <v>21.5</v>
          </cell>
        </row>
        <row r="1252">
          <cell r="A1252" t="str">
            <v>ZVS-19070052</v>
          </cell>
          <cell r="B1252" t="str">
            <v>050-C039900131-506</v>
          </cell>
          <cell r="C1252" t="str">
            <v>素材端子</v>
          </cell>
          <cell r="D1252" t="str">
            <v>NO PLATING,C5240HQ-SH,P=10.50mm,1*1,RoHS</v>
          </cell>
          <cell r="E1252" t="str">
            <v>VCYS</v>
          </cell>
          <cell r="F1252" t="str">
            <v>结案</v>
          </cell>
          <cell r="G1252">
            <v>2000</v>
          </cell>
          <cell r="H1252">
            <v>1979</v>
          </cell>
        </row>
        <row r="1253">
          <cell r="A1253" t="str">
            <v>ZVS-19070053</v>
          </cell>
          <cell r="B1253" t="str">
            <v>050-0009-481</v>
          </cell>
          <cell r="C1253" t="str">
            <v>UNPLATED CONTACT</v>
          </cell>
          <cell r="D1253" t="str">
            <v>CONTACT ;1.3H PUSH_PULL SIMBLOCK WITH COVER AND STOP</v>
          </cell>
          <cell r="E1253" t="str">
            <v>VCYS</v>
          </cell>
          <cell r="F1253" t="str">
            <v>结案</v>
          </cell>
          <cell r="G1253">
            <v>600</v>
          </cell>
          <cell r="H1253">
            <v>539</v>
          </cell>
        </row>
        <row r="1254">
          <cell r="A1254" t="str">
            <v>ZVS-19070054</v>
          </cell>
          <cell r="B1254" t="str">
            <v>050-C130000141-508</v>
          </cell>
          <cell r="C1254" t="str">
            <v>素材端子</v>
          </cell>
          <cell r="D1254" t="str">
            <v>NO PLATING,C5210R-H,P=4.0mm,1*1，RoHS</v>
          </cell>
          <cell r="E1254" t="str">
            <v>VCYS</v>
          </cell>
          <cell r="F1254" t="str">
            <v>结案</v>
          </cell>
          <cell r="G1254">
            <v>1500</v>
          </cell>
          <cell r="H1254">
            <v>1500</v>
          </cell>
        </row>
        <row r="1255">
          <cell r="A1255" t="str">
            <v>ZVS-19070055</v>
          </cell>
          <cell r="B1255" t="str">
            <v>050-S080000641-0549</v>
          </cell>
          <cell r="C1255" t="str">
            <v>素材端子</v>
          </cell>
          <cell r="D1255" t="str">
            <v>NO PLATING CONTACT</v>
          </cell>
          <cell r="E1255" t="str">
            <v>VCYS</v>
          </cell>
          <cell r="F1255" t="str">
            <v>结案</v>
          </cell>
          <cell r="G1255">
            <v>1200</v>
          </cell>
          <cell r="H1255">
            <v>1150</v>
          </cell>
        </row>
        <row r="1256">
          <cell r="A1256" t="str">
            <v>ZVS-19070056</v>
          </cell>
          <cell r="B1256" t="str">
            <v>050-0009-268</v>
          </cell>
          <cell r="C1256" t="str">
            <v>素材端子1</v>
          </cell>
          <cell r="D1256" t="str">
            <v>NO PLATING,C5210R-H,P=7.0,1*1,RoHS</v>
          </cell>
          <cell r="E1256" t="str">
            <v>VCYS</v>
          </cell>
          <cell r="F1256" t="str">
            <v>结案</v>
          </cell>
          <cell r="G1256">
            <v>200</v>
          </cell>
          <cell r="H1256">
            <v>0</v>
          </cell>
        </row>
        <row r="1257">
          <cell r="A1257" t="str">
            <v>ZVS-19070057</v>
          </cell>
          <cell r="B1257" t="str">
            <v>050-C031100131-507</v>
          </cell>
          <cell r="C1257" t="str">
            <v>素材端子</v>
          </cell>
          <cell r="D1257" t="str">
            <v>NO PLATING,C5240HQ-SH,P=10.0mm,1*1,RoHS</v>
          </cell>
          <cell r="E1257" t="str">
            <v>VCYS</v>
          </cell>
          <cell r="F1257" t="str">
            <v>结案</v>
          </cell>
          <cell r="G1257">
            <v>2000</v>
          </cell>
          <cell r="H1257">
            <v>1967</v>
          </cell>
        </row>
        <row r="1258">
          <cell r="A1258" t="str">
            <v>ZVS-19070058</v>
          </cell>
          <cell r="B1258" t="str">
            <v>050-2009-217</v>
          </cell>
          <cell r="C1258" t="str">
            <v>CONTACT AFTER STAMPING</v>
          </cell>
          <cell r="D1258" t="str">
            <v>5 PIN MICRO USB SINKING MOUNT</v>
          </cell>
          <cell r="E1258" t="str">
            <v>VCYS</v>
          </cell>
          <cell r="F1258" t="str">
            <v>结案</v>
          </cell>
          <cell r="G1258">
            <v>200</v>
          </cell>
          <cell r="H1258">
            <v>190</v>
          </cell>
        </row>
        <row r="1259">
          <cell r="A1259" t="str">
            <v>ZVS-19070059</v>
          </cell>
          <cell r="B1259" t="str">
            <v>050-S110000641-522</v>
          </cell>
          <cell r="C1259" t="str">
            <v>素材端子</v>
          </cell>
          <cell r="D1259" t="str">
            <v>NO PLATING CONTACT</v>
          </cell>
          <cell r="E1259" t="str">
            <v>VCYS</v>
          </cell>
          <cell r="F1259" t="str">
            <v>结案</v>
          </cell>
          <cell r="G1259">
            <v>2000</v>
          </cell>
          <cell r="H1259">
            <v>2000</v>
          </cell>
        </row>
        <row r="1260">
          <cell r="A1260" t="str">
            <v>ZVS-19070060</v>
          </cell>
          <cell r="B1260" t="str">
            <v>025-C130000641-0391</v>
          </cell>
          <cell r="C1260" t="str">
            <v>素材铁壳</v>
          </cell>
          <cell r="D1260" t="str">
            <v>NO PLATING,SUS301-H,P=24.0mm,1*1，RoHS</v>
          </cell>
          <cell r="E1260" t="str">
            <v>VCYS</v>
          </cell>
          <cell r="F1260" t="str">
            <v>结案</v>
          </cell>
          <cell r="G1260">
            <v>400000</v>
          </cell>
          <cell r="H1260">
            <v>130500</v>
          </cell>
        </row>
        <row r="1261">
          <cell r="A1261" t="str">
            <v>ZVS-19070061</v>
          </cell>
          <cell r="B1261" t="str">
            <v>025-C130000641-0391</v>
          </cell>
          <cell r="C1261" t="str">
            <v>素材铁壳</v>
          </cell>
          <cell r="D1261" t="str">
            <v>NO PLATING,SUS301-H,P=24.0mm,1*1，RoHS</v>
          </cell>
          <cell r="E1261" t="str">
            <v>VCYS</v>
          </cell>
          <cell r="F1261" t="str">
            <v>结案</v>
          </cell>
          <cell r="G1261">
            <v>6700</v>
          </cell>
          <cell r="H1261">
            <v>6700</v>
          </cell>
        </row>
        <row r="1262">
          <cell r="A1262" t="str">
            <v>ZVS-19070062</v>
          </cell>
          <cell r="B1262" t="str">
            <v>050-4009-389</v>
          </cell>
          <cell r="C1262" t="str">
            <v>CONTACT AFTER STAMPING</v>
          </cell>
          <cell r="D1262" t="str">
            <v>CONTACT 5 FOR DIA 3.5MM AUDIO JACK SUBSIDE TYPE</v>
          </cell>
          <cell r="E1262" t="str">
            <v>VCYS</v>
          </cell>
          <cell r="F1262" t="str">
            <v>结案</v>
          </cell>
          <cell r="G1262">
            <v>20</v>
          </cell>
          <cell r="H1262">
            <v>20</v>
          </cell>
        </row>
        <row r="1263">
          <cell r="A1263" t="str">
            <v>ZVS-19070063</v>
          </cell>
          <cell r="B1263" t="str">
            <v>025-0009-325</v>
          </cell>
          <cell r="C1263" t="str">
            <v>SHELL AFTER STAMPING</v>
          </cell>
          <cell r="D1263" t="str">
            <v>SHELL AFTER STAMPING</v>
          </cell>
          <cell r="E1263" t="str">
            <v>VCYS</v>
          </cell>
          <cell r="F1263" t="str">
            <v>结案</v>
          </cell>
          <cell r="G1263">
            <v>70000</v>
          </cell>
          <cell r="H1263">
            <v>32500</v>
          </cell>
        </row>
        <row r="1264">
          <cell r="A1264" t="str">
            <v>ZVS-19070064</v>
          </cell>
          <cell r="B1264" t="str">
            <v>050-4009-217</v>
          </cell>
          <cell r="C1264" t="str">
            <v>CONTACT AFTER STAMPING</v>
          </cell>
          <cell r="D1264" t="str">
            <v>5 PIN MICRO USB TOP MOUNT</v>
          </cell>
          <cell r="E1264" t="str">
            <v>VCYS</v>
          </cell>
          <cell r="F1264" t="str">
            <v>结案</v>
          </cell>
          <cell r="G1264">
            <v>11</v>
          </cell>
          <cell r="H1264">
            <v>11</v>
          </cell>
        </row>
        <row r="1265">
          <cell r="A1265" t="str">
            <v>ZVS-19070065</v>
          </cell>
          <cell r="B1265" t="str">
            <v>025-C130000641-363</v>
          </cell>
          <cell r="C1265" t="str">
            <v>转轴</v>
          </cell>
          <cell r="D1265" t="str">
            <v>NO PLATING,SUS301-H,P=5.0mm,1*1，RoHS</v>
          </cell>
          <cell r="E1265" t="str">
            <v>VCYS</v>
          </cell>
          <cell r="F1265" t="str">
            <v>结案</v>
          </cell>
          <cell r="G1265">
            <v>1000000</v>
          </cell>
          <cell r="H1265">
            <v>972000</v>
          </cell>
        </row>
        <row r="1266">
          <cell r="A1266" t="str">
            <v>ZVS-19070066</v>
          </cell>
          <cell r="B1266" t="str">
            <v>025-00W9-325</v>
          </cell>
          <cell r="C1266" t="str">
            <v>SHELL AFTER LASER WELDING</v>
          </cell>
          <cell r="D1266" t="str">
            <v>MICRO USB 5 PIN SUBTYPE</v>
          </cell>
          <cell r="E1266" t="str">
            <v>VCYS</v>
          </cell>
          <cell r="F1266" t="str">
            <v>结案</v>
          </cell>
          <cell r="G1266">
            <v>400000</v>
          </cell>
          <cell r="H1266">
            <v>80000</v>
          </cell>
        </row>
        <row r="1267">
          <cell r="A1267" t="str">
            <v>ZVS-19070067</v>
          </cell>
          <cell r="B1267" t="str">
            <v>050-C130000131-512</v>
          </cell>
          <cell r="C1267" t="str">
            <v>素材端子</v>
          </cell>
          <cell r="D1267" t="str">
            <v>NO PLATING,C5240HQ-SH,P=24.00,1*1,RoHS</v>
          </cell>
          <cell r="E1267" t="str">
            <v>VCYS</v>
          </cell>
          <cell r="F1267" t="str">
            <v>结案</v>
          </cell>
          <cell r="G1267">
            <v>600</v>
          </cell>
          <cell r="H1267">
            <v>570.5</v>
          </cell>
        </row>
        <row r="1268">
          <cell r="A1268" t="str">
            <v>ZVS-19070068</v>
          </cell>
          <cell r="B1268" t="str">
            <v>050-S170000641-534</v>
          </cell>
          <cell r="C1268" t="str">
            <v>素材端子</v>
          </cell>
          <cell r="D1268" t="str">
            <v>NO PLATING CONTACT</v>
          </cell>
          <cell r="E1268" t="str">
            <v>KM10A</v>
          </cell>
          <cell r="F1268" t="str">
            <v>结案</v>
          </cell>
          <cell r="G1268">
            <v>1500</v>
          </cell>
          <cell r="H1268">
            <v>1500</v>
          </cell>
        </row>
        <row r="1269">
          <cell r="A1269" t="str">
            <v>ZVS-19070069</v>
          </cell>
          <cell r="B1269" t="str">
            <v>025-0009-210</v>
          </cell>
          <cell r="C1269" t="str">
            <v>SHELL AFTER STAMPING</v>
          </cell>
          <cell r="D1269" t="str">
            <v>5 PIN MICRO USB TOP MOUNT</v>
          </cell>
          <cell r="E1269" t="str">
            <v>KM10A</v>
          </cell>
          <cell r="F1269" t="str">
            <v>结案</v>
          </cell>
          <cell r="G1269">
            <v>50000</v>
          </cell>
          <cell r="H1269">
            <v>40000</v>
          </cell>
        </row>
        <row r="1270">
          <cell r="A1270" t="str">
            <v>ZVS-19070070</v>
          </cell>
          <cell r="B1270" t="str">
            <v>025-C130000642-367</v>
          </cell>
          <cell r="C1270" t="str">
            <v>素材铁壳</v>
          </cell>
          <cell r="D1270" t="str">
            <v>NO PLATING,SUS301-H,P=17.5mm,1*1，RoHS</v>
          </cell>
          <cell r="E1270" t="str">
            <v>VCYS</v>
          </cell>
          <cell r="F1270" t="str">
            <v>结案</v>
          </cell>
          <cell r="G1270">
            <v>60000</v>
          </cell>
          <cell r="H1270">
            <v>56000</v>
          </cell>
        </row>
        <row r="1271">
          <cell r="A1271" t="str">
            <v>ZVS-19070071</v>
          </cell>
          <cell r="B1271" t="str">
            <v>025-U069500621-364</v>
          </cell>
          <cell r="C1271" t="str">
            <v>素材铁壳</v>
          </cell>
          <cell r="D1271" t="str">
            <v>NO PLATING,SUS301-1/2H,P=10.0,1*1,SHELL,RoHS</v>
          </cell>
          <cell r="E1271" t="str">
            <v>VCYS</v>
          </cell>
          <cell r="F1271" t="str">
            <v>结案</v>
          </cell>
          <cell r="G1271">
            <v>140000</v>
          </cell>
          <cell r="H1271">
            <v>132000</v>
          </cell>
        </row>
        <row r="1272">
          <cell r="A1272" t="str">
            <v>ZVS-19070072</v>
          </cell>
          <cell r="B1272" t="str">
            <v>025-U0695W1621-364</v>
          </cell>
          <cell r="C1272" t="str">
            <v>点焊铁壳</v>
          </cell>
          <cell r="D1272" t="str">
            <v>LASER WELDING,SUS301-1/2H,P=10.0,1*1,SHELL,RoHS</v>
          </cell>
          <cell r="E1272" t="str">
            <v>VCYS</v>
          </cell>
          <cell r="F1272" t="str">
            <v>结案</v>
          </cell>
          <cell r="G1272">
            <v>100000</v>
          </cell>
          <cell r="H1272">
            <v>13600</v>
          </cell>
        </row>
        <row r="1273">
          <cell r="A1273" t="str">
            <v>ZVS-19070073</v>
          </cell>
          <cell r="B1273" t="str">
            <v>050-0009-481</v>
          </cell>
          <cell r="C1273" t="str">
            <v>UNPLATED CONTACT</v>
          </cell>
          <cell r="D1273" t="str">
            <v>CONTACT ;1.3H PUSH_PULL SIMBLOCK WITH COVER AND STOP</v>
          </cell>
          <cell r="E1273" t="str">
            <v>KM10A</v>
          </cell>
          <cell r="F1273" t="str">
            <v>结案</v>
          </cell>
          <cell r="G1273">
            <v>500</v>
          </cell>
          <cell r="H1273">
            <v>0</v>
          </cell>
        </row>
        <row r="1274">
          <cell r="A1274" t="str">
            <v>ZVS-19070074</v>
          </cell>
          <cell r="B1274" t="str">
            <v>025-0009-256</v>
          </cell>
          <cell r="C1274" t="str">
            <v>SHELL AFTER STAMPING</v>
          </cell>
          <cell r="D1274" t="str">
            <v>5 PIN MICRO USB SINKING MOUNT</v>
          </cell>
          <cell r="E1274" t="str">
            <v>KM10B</v>
          </cell>
          <cell r="F1274" t="str">
            <v>入库</v>
          </cell>
          <cell r="G1274">
            <v>200000</v>
          </cell>
          <cell r="H1274">
            <v>155000</v>
          </cell>
        </row>
        <row r="1275">
          <cell r="A1275" t="str">
            <v>ZVS-19070075</v>
          </cell>
          <cell r="B1275" t="str">
            <v>025-00W9-256</v>
          </cell>
          <cell r="C1275" t="str">
            <v>SHELL AFTER LASER WELDING</v>
          </cell>
          <cell r="D1275" t="str">
            <v>MICRO USB 5 PIN SUBTYPE</v>
          </cell>
          <cell r="E1275" t="str">
            <v>VCYS</v>
          </cell>
          <cell r="F1275" t="str">
            <v>结案</v>
          </cell>
          <cell r="G1275">
            <v>200000</v>
          </cell>
          <cell r="H1275">
            <v>200000</v>
          </cell>
        </row>
        <row r="1276">
          <cell r="A1276" t="str">
            <v>ZVS-19070076</v>
          </cell>
          <cell r="B1276" t="str">
            <v>050-S080000641-0549</v>
          </cell>
          <cell r="C1276" t="str">
            <v>素材端子</v>
          </cell>
          <cell r="D1276" t="str">
            <v>NO PLATING CONTACT</v>
          </cell>
          <cell r="E1276" t="str">
            <v>KM11A</v>
          </cell>
          <cell r="F1276" t="str">
            <v>结案</v>
          </cell>
          <cell r="G1276">
            <v>2000</v>
          </cell>
          <cell r="H1276">
            <v>1970</v>
          </cell>
        </row>
        <row r="1277">
          <cell r="A1277" t="str">
            <v>ZVS-19070077</v>
          </cell>
          <cell r="B1277" t="str">
            <v>025-C130000631-362</v>
          </cell>
          <cell r="C1277" t="str">
            <v>拉杆</v>
          </cell>
          <cell r="D1277" t="str">
            <v>NO PLATING,SUS301-3/4H,P=5.0mm,1*1,RoHS</v>
          </cell>
          <cell r="E1277" t="str">
            <v>KM10A</v>
          </cell>
          <cell r="F1277" t="str">
            <v>结案</v>
          </cell>
          <cell r="G1277">
            <v>1000000</v>
          </cell>
          <cell r="H1277">
            <v>928000</v>
          </cell>
        </row>
        <row r="1278">
          <cell r="A1278" t="str">
            <v>ZVS-19070078</v>
          </cell>
          <cell r="B1278" t="str">
            <v>025-00W9-256</v>
          </cell>
          <cell r="C1278" t="str">
            <v>SHELL AFTER LASER WELDING</v>
          </cell>
          <cell r="D1278" t="str">
            <v>MICRO USB 5 PIN SUBTYPE</v>
          </cell>
          <cell r="E1278" t="str">
            <v>KM10A</v>
          </cell>
          <cell r="F1278" t="str">
            <v>入库</v>
          </cell>
          <cell r="G1278">
            <v>200000</v>
          </cell>
          <cell r="H1278">
            <v>192400</v>
          </cell>
        </row>
        <row r="1279">
          <cell r="A1279" t="str">
            <v>ZVS-19070079</v>
          </cell>
          <cell r="B1279" t="str">
            <v>050-1009-443</v>
          </cell>
          <cell r="C1279" t="str">
            <v>CONTACT</v>
          </cell>
          <cell r="D1279" t="str">
            <v>4PIN 3.0MM PITCH 1.8H SMT TYPE BATTERY CONN.</v>
          </cell>
          <cell r="E1279" t="str">
            <v>KM11A</v>
          </cell>
          <cell r="F1279" t="str">
            <v>结案</v>
          </cell>
          <cell r="G1279">
            <v>1000</v>
          </cell>
          <cell r="H1279">
            <v>963.5</v>
          </cell>
        </row>
        <row r="1280">
          <cell r="A1280" t="str">
            <v>ZVS-19070080</v>
          </cell>
          <cell r="B1280" t="str">
            <v>050-2009-443</v>
          </cell>
          <cell r="C1280" t="str">
            <v>CONTACT</v>
          </cell>
          <cell r="D1280" t="str">
            <v>4PIN 3.0MM PITCH 1.8H SMT TYPE BATTERY CONN.</v>
          </cell>
          <cell r="E1280" t="str">
            <v>KM10A</v>
          </cell>
          <cell r="F1280" t="str">
            <v>入库</v>
          </cell>
          <cell r="G1280">
            <v>1000</v>
          </cell>
          <cell r="H1280">
            <v>254.5</v>
          </cell>
        </row>
        <row r="1281">
          <cell r="A1281" t="str">
            <v>ZVS-19070081</v>
          </cell>
          <cell r="B1281" t="str">
            <v>050-0009-268</v>
          </cell>
          <cell r="C1281" t="str">
            <v>素材端子1</v>
          </cell>
          <cell r="D1281" t="str">
            <v>NO PLATING,C5210R-H,P=7.0,1*1,RoHS</v>
          </cell>
          <cell r="E1281" t="str">
            <v>KM10A</v>
          </cell>
          <cell r="F1281" t="str">
            <v>结案</v>
          </cell>
          <cell r="G1281">
            <v>300</v>
          </cell>
          <cell r="H1281">
            <v>233.7</v>
          </cell>
        </row>
        <row r="1282">
          <cell r="A1282" t="str">
            <v>ZVS-19070082</v>
          </cell>
          <cell r="B1282" t="str">
            <v>050-1009-357</v>
          </cell>
          <cell r="C1282" t="str">
            <v>素材端子2</v>
          </cell>
          <cell r="D1282" t="str">
            <v>NO PLATING,C5210R-H,P=7,1*1,RoHS</v>
          </cell>
          <cell r="E1282" t="str">
            <v>KM10A</v>
          </cell>
          <cell r="F1282" t="str">
            <v>结案</v>
          </cell>
          <cell r="G1282">
            <v>300</v>
          </cell>
          <cell r="H1282">
            <v>293.8</v>
          </cell>
        </row>
        <row r="1283">
          <cell r="A1283" t="str">
            <v>ZVS-19070083</v>
          </cell>
          <cell r="B1283" t="str">
            <v>050-J240000146-530</v>
          </cell>
          <cell r="C1283" t="str">
            <v>素材端子2</v>
          </cell>
          <cell r="D1283" t="str">
            <v>NO PLATING,C5210R-H,P=4,1*1,RoHS</v>
          </cell>
          <cell r="E1283" t="str">
            <v>KM10B</v>
          </cell>
          <cell r="F1283" t="str">
            <v>结案</v>
          </cell>
          <cell r="G1283">
            <v>600</v>
          </cell>
          <cell r="H1283">
            <v>600</v>
          </cell>
        </row>
        <row r="1284">
          <cell r="A1284" t="str">
            <v>ZVS-19070084</v>
          </cell>
          <cell r="B1284" t="str">
            <v>050-J220000631-531</v>
          </cell>
          <cell r="C1284" t="str">
            <v>素材端子4</v>
          </cell>
          <cell r="D1284" t="str">
            <v>NO PLATING,SUS301-1/2H,P=5.50,1*2,RoHS</v>
          </cell>
          <cell r="E1284" t="str">
            <v>KM10B</v>
          </cell>
          <cell r="F1284" t="str">
            <v>结案</v>
          </cell>
          <cell r="G1284">
            <v>400</v>
          </cell>
          <cell r="H1284">
            <v>400</v>
          </cell>
        </row>
        <row r="1285">
          <cell r="A1285" t="str">
            <v>ZVS-19070085</v>
          </cell>
          <cell r="B1285" t="str">
            <v>050-J220000632-531</v>
          </cell>
          <cell r="C1285" t="str">
            <v>素材端子5</v>
          </cell>
          <cell r="D1285" t="str">
            <v>NO PLATING,SUS301-1/2H,P=5.50,1*2,RoHS</v>
          </cell>
          <cell r="E1285" t="str">
            <v>KM10B</v>
          </cell>
          <cell r="F1285" t="str">
            <v>结案</v>
          </cell>
          <cell r="G1285">
            <v>400</v>
          </cell>
          <cell r="H1285">
            <v>400</v>
          </cell>
        </row>
        <row r="1286">
          <cell r="A1286" t="str">
            <v>ZVS-19070086</v>
          </cell>
          <cell r="B1286" t="str">
            <v>050-1009-332</v>
          </cell>
          <cell r="C1286" t="str">
            <v>CONTACT AFTER STAMPING</v>
          </cell>
          <cell r="D1286" t="str">
            <v>CONTACT 2 FOR DIA 3.5MM AUDIO JACK  SUBSIDE TYPE</v>
          </cell>
          <cell r="E1286" t="str">
            <v>KM10B</v>
          </cell>
          <cell r="F1286" t="str">
            <v>结案</v>
          </cell>
          <cell r="G1286">
            <v>50</v>
          </cell>
          <cell r="H1286">
            <v>50</v>
          </cell>
        </row>
        <row r="1287">
          <cell r="A1287" t="str">
            <v>ZVS-19070087</v>
          </cell>
          <cell r="B1287" t="str">
            <v>050-C039900131-506</v>
          </cell>
          <cell r="C1287" t="str">
            <v>素材端子</v>
          </cell>
          <cell r="D1287" t="str">
            <v>NO PLATING,C5240HQ-SH,P=10.50mm,1*1,RoHS</v>
          </cell>
          <cell r="E1287" t="str">
            <v>KM11A</v>
          </cell>
          <cell r="F1287" t="str">
            <v>结案</v>
          </cell>
          <cell r="G1287">
            <v>3000</v>
          </cell>
          <cell r="H1287">
            <v>2937.4</v>
          </cell>
        </row>
        <row r="1288">
          <cell r="A1288" t="str">
            <v>ZVS-19070088</v>
          </cell>
          <cell r="B1288" t="str">
            <v>025-0009-210</v>
          </cell>
          <cell r="C1288" t="str">
            <v>SHELL AFTER STAMPING</v>
          </cell>
          <cell r="D1288" t="str">
            <v>5 PIN MICRO USB TOP MOUNT</v>
          </cell>
          <cell r="E1288" t="str">
            <v>KM10A</v>
          </cell>
          <cell r="F1288" t="str">
            <v>发料</v>
          </cell>
          <cell r="G1288">
            <v>100000</v>
          </cell>
          <cell r="H1288">
            <v>0</v>
          </cell>
        </row>
        <row r="1289">
          <cell r="A1289" t="str">
            <v>ZVS-19070089</v>
          </cell>
          <cell r="B1289" t="str">
            <v>050-C130000131-512</v>
          </cell>
          <cell r="C1289" t="str">
            <v>素材端子</v>
          </cell>
          <cell r="D1289" t="str">
            <v>NO PLATING,C5240HQ-SH,P=24.00,1*1,RoHS</v>
          </cell>
          <cell r="E1289" t="str">
            <v>KM10A</v>
          </cell>
          <cell r="F1289" t="str">
            <v>结案</v>
          </cell>
          <cell r="G1289">
            <v>200</v>
          </cell>
          <cell r="H1289">
            <v>148.5</v>
          </cell>
        </row>
        <row r="1290">
          <cell r="A1290" t="str">
            <v>ZVS-19070090</v>
          </cell>
          <cell r="B1290" t="str">
            <v>025-C130000641-369</v>
          </cell>
          <cell r="C1290" t="str">
            <v>转轴</v>
          </cell>
          <cell r="D1290" t="str">
            <v>NO PLATING,SUS301-3/4H,1*1,RoHS</v>
          </cell>
          <cell r="E1290" t="str">
            <v>KM10A</v>
          </cell>
          <cell r="F1290" t="str">
            <v>结案</v>
          </cell>
          <cell r="G1290">
            <v>15000</v>
          </cell>
          <cell r="H1290">
            <v>0</v>
          </cell>
        </row>
        <row r="1291">
          <cell r="A1291" t="str">
            <v>ZVS-19070091</v>
          </cell>
          <cell r="B1291" t="str">
            <v>025-U169500621-0398</v>
          </cell>
          <cell r="C1291" t="str">
            <v>素材外铁壳</v>
          </cell>
          <cell r="D1291" t="str">
            <v>NO PLATING,SUS301-1/2H,P=8.0,1*1,SHELL,RoHS</v>
          </cell>
          <cell r="E1291" t="str">
            <v>KM11A</v>
          </cell>
          <cell r="F1291" t="str">
            <v>结案</v>
          </cell>
          <cell r="G1291">
            <v>50000</v>
          </cell>
          <cell r="H1291">
            <v>50000</v>
          </cell>
        </row>
        <row r="1292">
          <cell r="A1292" t="str">
            <v>ZVS-19070093</v>
          </cell>
          <cell r="B1292" t="str">
            <v>050-S190000641-0550</v>
          </cell>
          <cell r="C1292" t="str">
            <v>素材端子</v>
          </cell>
          <cell r="D1292" t="str">
            <v>NO PLATING CONTACT</v>
          </cell>
          <cell r="E1292" t="str">
            <v>KM13A</v>
          </cell>
          <cell r="F1292" t="str">
            <v>结案</v>
          </cell>
          <cell r="G1292">
            <v>2000</v>
          </cell>
          <cell r="H1292">
            <v>2000</v>
          </cell>
        </row>
        <row r="1293">
          <cell r="A1293" t="str">
            <v>ZVS-19070094</v>
          </cell>
          <cell r="B1293" t="str">
            <v>050-C130000141-508</v>
          </cell>
          <cell r="C1293" t="str">
            <v>素材端子</v>
          </cell>
          <cell r="D1293" t="str">
            <v>NO PLATING,C5210R-H,P=4.0mm,1*1，RoHS</v>
          </cell>
          <cell r="E1293" t="str">
            <v>KM15B</v>
          </cell>
          <cell r="F1293" t="str">
            <v>结案</v>
          </cell>
          <cell r="G1293">
            <v>450</v>
          </cell>
          <cell r="H1293">
            <v>213.5</v>
          </cell>
        </row>
        <row r="1294">
          <cell r="A1294" t="str">
            <v>ZVS-19070096</v>
          </cell>
          <cell r="B1294" t="str">
            <v>025-1009-274</v>
          </cell>
          <cell r="C1294" t="str">
            <v>GROUNDING AFTER STAMPING</v>
          </cell>
          <cell r="D1294" t="str">
            <v>MICRO USB 5 PIN TOP MOUNT TYPE</v>
          </cell>
          <cell r="E1294" t="str">
            <v>KM12B</v>
          </cell>
          <cell r="F1294" t="str">
            <v>结案</v>
          </cell>
          <cell r="G1294">
            <v>100000</v>
          </cell>
          <cell r="H1294">
            <v>0</v>
          </cell>
        </row>
        <row r="1295">
          <cell r="A1295" t="str">
            <v>ZVS-19070097</v>
          </cell>
          <cell r="B1295" t="str">
            <v>025-C130000641-363</v>
          </cell>
          <cell r="C1295" t="str">
            <v>转轴</v>
          </cell>
          <cell r="D1295" t="str">
            <v>NO PLATING,SUS301-H,P=5.0mm,1*1，RoHS</v>
          </cell>
          <cell r="E1295" t="str">
            <v>KM13B</v>
          </cell>
          <cell r="F1295" t="str">
            <v>结案</v>
          </cell>
          <cell r="G1295">
            <v>1000000</v>
          </cell>
          <cell r="H1295">
            <v>972000</v>
          </cell>
        </row>
        <row r="1296">
          <cell r="A1296" t="str">
            <v>ZVS-19070098</v>
          </cell>
          <cell r="B1296" t="str">
            <v>025-U139500622-373</v>
          </cell>
          <cell r="C1296" t="str">
            <v>素材外铁壳</v>
          </cell>
          <cell r="D1296" t="str">
            <v>NO PLATING,SUS301-1/2H,P=8.0,1*1,SHELL,RoHS</v>
          </cell>
          <cell r="E1296" t="str">
            <v>KM14A</v>
          </cell>
          <cell r="F1296" t="str">
            <v>发放</v>
          </cell>
          <cell r="G1296">
            <v>500000</v>
          </cell>
          <cell r="H1296">
            <v>0</v>
          </cell>
        </row>
        <row r="1297">
          <cell r="A1297" t="str">
            <v>ZVS-19070099</v>
          </cell>
          <cell r="B1297" t="str">
            <v>025-0009-170</v>
          </cell>
          <cell r="C1297" t="str">
            <v>UNPLATED PAD</v>
          </cell>
          <cell r="D1297" t="str">
            <v>FOR 4PIN BATTERY 5.4H 3.1MM PITCH VERTICAL TYPE CONN.</v>
          </cell>
          <cell r="E1297" t="str">
            <v>KM14B</v>
          </cell>
          <cell r="F1297" t="str">
            <v>结案</v>
          </cell>
          <cell r="G1297">
            <v>400000</v>
          </cell>
          <cell r="H1297">
            <v>400000</v>
          </cell>
        </row>
        <row r="1298">
          <cell r="A1298" t="str">
            <v>ZVS-19070100</v>
          </cell>
          <cell r="B1298" t="str">
            <v>050-C031100131-0577</v>
          </cell>
          <cell r="C1298" t="str">
            <v>素材端子</v>
          </cell>
          <cell r="D1298" t="str">
            <v>NO PLATING,C5240HQ-SH,P=10.0mm,1*1,RoHS</v>
          </cell>
          <cell r="E1298" t="str">
            <v>KM11B</v>
          </cell>
          <cell r="F1298" t="str">
            <v>结案</v>
          </cell>
          <cell r="G1298">
            <v>200</v>
          </cell>
          <cell r="H1298">
            <v>192</v>
          </cell>
        </row>
        <row r="1299">
          <cell r="A1299" t="str">
            <v>ZVS-19070101</v>
          </cell>
          <cell r="B1299" t="str">
            <v>050-S170000641-534</v>
          </cell>
          <cell r="C1299" t="str">
            <v>素材端子</v>
          </cell>
          <cell r="D1299" t="str">
            <v>NO PLATING CONTACT</v>
          </cell>
          <cell r="E1299" t="str">
            <v>KM11B</v>
          </cell>
          <cell r="F1299" t="str">
            <v>结案</v>
          </cell>
          <cell r="G1299">
            <v>1000</v>
          </cell>
          <cell r="H1299">
            <v>1000</v>
          </cell>
        </row>
        <row r="1300">
          <cell r="A1300" t="str">
            <v>ZVS-19070102</v>
          </cell>
          <cell r="B1300" t="str">
            <v>050-4009-389</v>
          </cell>
          <cell r="C1300" t="str">
            <v>CONTACT AFTER STAMPING</v>
          </cell>
          <cell r="D1300" t="str">
            <v>CONTACT 5 FOR DIA 3.5MM AUDIO JACK SUBSIDE TYPE</v>
          </cell>
          <cell r="E1300" t="str">
            <v>KM11A</v>
          </cell>
          <cell r="F1300" t="str">
            <v>结案</v>
          </cell>
          <cell r="G1300">
            <v>5</v>
          </cell>
          <cell r="H1300">
            <v>5</v>
          </cell>
        </row>
        <row r="1301">
          <cell r="A1301" t="str">
            <v>ZVS-19070103</v>
          </cell>
          <cell r="B1301" t="str">
            <v>025-C130000631-362</v>
          </cell>
          <cell r="C1301" t="str">
            <v>拉杆</v>
          </cell>
          <cell r="D1301" t="str">
            <v>NO PLATING,SUS301-3/4H,P=5.0mm,1*1,RoHS</v>
          </cell>
          <cell r="E1301" t="str">
            <v>KM11A</v>
          </cell>
          <cell r="F1301" t="str">
            <v>结案</v>
          </cell>
          <cell r="G1301">
            <v>1000000</v>
          </cell>
          <cell r="H1301">
            <v>950000</v>
          </cell>
        </row>
        <row r="1302">
          <cell r="A1302" t="str">
            <v>ZVS-19070104</v>
          </cell>
          <cell r="B1302" t="str">
            <v>050-S110000641-522</v>
          </cell>
          <cell r="C1302" t="str">
            <v>素材端子</v>
          </cell>
          <cell r="D1302" t="str">
            <v>NO PLATING CONTACT</v>
          </cell>
          <cell r="E1302" t="str">
            <v>KM11A</v>
          </cell>
          <cell r="F1302" t="str">
            <v>结案</v>
          </cell>
          <cell r="G1302">
            <v>2000</v>
          </cell>
          <cell r="H1302">
            <v>1992.5</v>
          </cell>
        </row>
        <row r="1303">
          <cell r="A1303" t="str">
            <v>ZVS-19070105</v>
          </cell>
          <cell r="B1303" t="str">
            <v>050-J290000144-0546</v>
          </cell>
          <cell r="C1303" t="str">
            <v>素材端子1</v>
          </cell>
          <cell r="D1303" t="str">
            <v>NO PLATING,C5210R-H,P=5,1*1,RoHS</v>
          </cell>
          <cell r="E1303" t="str">
            <v>KM11A</v>
          </cell>
          <cell r="F1303" t="str">
            <v>入库</v>
          </cell>
          <cell r="G1303">
            <v>100</v>
          </cell>
          <cell r="H1303">
            <v>100</v>
          </cell>
        </row>
        <row r="1304">
          <cell r="A1304" t="str">
            <v>ZVS-19070106</v>
          </cell>
          <cell r="B1304" t="str">
            <v>050-J290000141-0575</v>
          </cell>
          <cell r="C1304" t="str">
            <v>素材端子2</v>
          </cell>
          <cell r="D1304" t="str">
            <v>NO PLATING,C5210R-H,P=4,1*1,RoHS</v>
          </cell>
          <cell r="E1304" t="str">
            <v>KM10A</v>
          </cell>
          <cell r="F1304" t="str">
            <v>结案</v>
          </cell>
          <cell r="G1304">
            <v>200</v>
          </cell>
          <cell r="H1304">
            <v>196</v>
          </cell>
        </row>
        <row r="1305">
          <cell r="A1305" t="str">
            <v>ZVS-19070107</v>
          </cell>
          <cell r="B1305" t="str">
            <v>050-J290000631-0576</v>
          </cell>
          <cell r="C1305" t="str">
            <v>素材端子4</v>
          </cell>
          <cell r="D1305" t="str">
            <v>NO PLATING,SUS301-1/2H,P=5.50,1*2,RoHS</v>
          </cell>
          <cell r="E1305" t="str">
            <v>KM11A</v>
          </cell>
          <cell r="F1305" t="str">
            <v>结案</v>
          </cell>
          <cell r="G1305">
            <v>200</v>
          </cell>
          <cell r="H1305">
            <v>133.30000000000001</v>
          </cell>
        </row>
        <row r="1306">
          <cell r="A1306" t="str">
            <v>ZVS-19070108</v>
          </cell>
          <cell r="B1306" t="str">
            <v>050-J290000632-0576</v>
          </cell>
          <cell r="C1306" t="str">
            <v>素材端子5</v>
          </cell>
          <cell r="D1306" t="str">
            <v>NO PLATING,SUS301-1/2H,P=5.50,1*2,RoHS</v>
          </cell>
          <cell r="E1306" t="str">
            <v>KM120B</v>
          </cell>
          <cell r="F1306" t="str">
            <v>结案</v>
          </cell>
          <cell r="G1306">
            <v>200</v>
          </cell>
          <cell r="H1306">
            <v>117.3</v>
          </cell>
        </row>
        <row r="1307">
          <cell r="A1307" t="str">
            <v>ZVS-19070109</v>
          </cell>
          <cell r="B1307" t="str">
            <v>050-J290000122-532</v>
          </cell>
          <cell r="C1307" t="str">
            <v>素材端子6</v>
          </cell>
          <cell r="D1307" t="str">
            <v>NO PLATING,SUS301-1/2H,P=9,1*1,RoHS</v>
          </cell>
          <cell r="E1307" t="str">
            <v>KM120B</v>
          </cell>
          <cell r="F1307" t="str">
            <v>结案</v>
          </cell>
          <cell r="G1307">
            <v>100</v>
          </cell>
          <cell r="H1307">
            <v>100</v>
          </cell>
        </row>
        <row r="1308">
          <cell r="A1308" t="str">
            <v>ZVS-19070111</v>
          </cell>
          <cell r="B1308" t="str">
            <v>050-J240000637-531</v>
          </cell>
          <cell r="C1308" t="str">
            <v>素材端子4</v>
          </cell>
          <cell r="D1308" t="str">
            <v>NO PLATING,SUS301-1/2H,P=5.50,1*2,RoHS</v>
          </cell>
          <cell r="E1308" t="str">
            <v>KM10B</v>
          </cell>
          <cell r="F1308" t="str">
            <v>结案</v>
          </cell>
          <cell r="G1308">
            <v>600</v>
          </cell>
          <cell r="H1308">
            <v>583.5</v>
          </cell>
        </row>
        <row r="1309">
          <cell r="A1309" t="str">
            <v>ZVS-19070112</v>
          </cell>
          <cell r="B1309" t="str">
            <v>050-J240000638-531</v>
          </cell>
          <cell r="C1309" t="str">
            <v>素材端子5</v>
          </cell>
          <cell r="D1309" t="str">
            <v>NO PLATING,SUS301-1/2H,P=5.50,1*2,RoHS</v>
          </cell>
          <cell r="E1309" t="str">
            <v>KM10B</v>
          </cell>
          <cell r="F1309" t="str">
            <v>结案</v>
          </cell>
          <cell r="G1309">
            <v>600</v>
          </cell>
          <cell r="H1309">
            <v>587.5</v>
          </cell>
        </row>
        <row r="1310">
          <cell r="A1310" t="str">
            <v>ZVS-19070113</v>
          </cell>
          <cell r="B1310" t="str">
            <v>050-C130000131-526</v>
          </cell>
          <cell r="C1310" t="str">
            <v>素材端子</v>
          </cell>
          <cell r="D1310" t="str">
            <v>NO PLATING,C5240HQ-SH,P=22.00,1*1,RoHS</v>
          </cell>
          <cell r="E1310" t="str">
            <v>KM11A</v>
          </cell>
          <cell r="F1310" t="str">
            <v>发料</v>
          </cell>
          <cell r="G1310">
            <v>200</v>
          </cell>
          <cell r="H1310">
            <v>0</v>
          </cell>
        </row>
        <row r="1311">
          <cell r="A1311" t="str">
            <v>ZVS-19070114</v>
          </cell>
          <cell r="B1311" t="str">
            <v>050-C130000441-527</v>
          </cell>
          <cell r="C1311" t="str">
            <v>素材侦测PIN</v>
          </cell>
          <cell r="D1311" t="str">
            <v>NO PLATING,C7035-TM06,P=3.20,1*1,RoHS</v>
          </cell>
          <cell r="E1311" t="str">
            <v>KM11A</v>
          </cell>
          <cell r="F1311" t="str">
            <v>入库</v>
          </cell>
          <cell r="G1311">
            <v>600</v>
          </cell>
          <cell r="H1311">
            <v>480</v>
          </cell>
        </row>
        <row r="1312">
          <cell r="A1312" t="str">
            <v>ZVS-19070116</v>
          </cell>
          <cell r="B1312" t="str">
            <v>025-C130000641-363</v>
          </cell>
          <cell r="C1312" t="str">
            <v>转轴</v>
          </cell>
          <cell r="D1312" t="str">
            <v>NO PLATING,SUS301-H,P=5.0mm,1*1，RoHS</v>
          </cell>
          <cell r="E1312" t="str">
            <v>KM11A</v>
          </cell>
          <cell r="F1312" t="str">
            <v>结案</v>
          </cell>
          <cell r="G1312">
            <v>1200000</v>
          </cell>
          <cell r="H1312">
            <v>1149000</v>
          </cell>
        </row>
        <row r="1313">
          <cell r="A1313" t="str">
            <v>ZVS-19070117</v>
          </cell>
          <cell r="B1313" t="str">
            <v>050-1009-443</v>
          </cell>
          <cell r="C1313" t="str">
            <v>CONTACT</v>
          </cell>
          <cell r="D1313" t="str">
            <v>4PIN 3.0MM PITCH 1.8H SMT TYPE BATTERY CONN.</v>
          </cell>
          <cell r="E1313" t="str">
            <v>KM11B</v>
          </cell>
          <cell r="F1313" t="str">
            <v>结案</v>
          </cell>
          <cell r="G1313">
            <v>400</v>
          </cell>
          <cell r="H1313">
            <v>290</v>
          </cell>
        </row>
        <row r="1314">
          <cell r="A1314" t="str">
            <v>ZVS-19070118</v>
          </cell>
          <cell r="B1314" t="str">
            <v>025-J220000621-374</v>
          </cell>
          <cell r="C1314" t="str">
            <v>素材SHELL</v>
          </cell>
          <cell r="D1314" t="str">
            <v>NO PLATING,SUS301-1/2H,P=15,1*1,RoHS</v>
          </cell>
          <cell r="E1314" t="str">
            <v>KM120A</v>
          </cell>
          <cell r="F1314" t="str">
            <v>结案</v>
          </cell>
          <cell r="G1314">
            <v>400000</v>
          </cell>
          <cell r="H1314">
            <v>395500</v>
          </cell>
        </row>
        <row r="1315">
          <cell r="A1315" t="str">
            <v>ZVS-19070119</v>
          </cell>
          <cell r="B1315" t="str">
            <v>025-C130000681-357</v>
          </cell>
          <cell r="C1315" t="str">
            <v>拉杆(散Pin）</v>
          </cell>
          <cell r="D1315" t="str">
            <v>NO PLATING,SUS304-H,1*1,RoHS</v>
          </cell>
          <cell r="E1315" t="str">
            <v>KM12A</v>
          </cell>
          <cell r="F1315" t="str">
            <v>结案</v>
          </cell>
          <cell r="G1315">
            <v>800000</v>
          </cell>
          <cell r="H1315">
            <v>720000</v>
          </cell>
        </row>
        <row r="1316">
          <cell r="A1316" t="str">
            <v>ZVS-19070206</v>
          </cell>
          <cell r="B1316" t="str">
            <v>050-J200000635-531</v>
          </cell>
          <cell r="C1316" t="str">
            <v>素材端子4</v>
          </cell>
          <cell r="D1316" t="str">
            <v>NO PLATING,SUS301-3/4H,P=5.50,1*2,RoHS</v>
          </cell>
          <cell r="E1316" t="str">
            <v>KM12A</v>
          </cell>
          <cell r="F1316" t="str">
            <v>发料</v>
          </cell>
          <cell r="G1316">
            <v>400</v>
          </cell>
          <cell r="H1316">
            <v>0</v>
          </cell>
        </row>
        <row r="1317">
          <cell r="A1317" t="str">
            <v>ZVS-19070207</v>
          </cell>
          <cell r="B1317" t="str">
            <v>050-J200000636-531</v>
          </cell>
          <cell r="C1317" t="str">
            <v>素材端子5</v>
          </cell>
          <cell r="D1317" t="str">
            <v>NO PLATING,SUS301-3/4H,P=5.50,1*2,RoHS</v>
          </cell>
          <cell r="E1317" t="str">
            <v>KM12B</v>
          </cell>
          <cell r="F1317" t="str">
            <v>发料</v>
          </cell>
          <cell r="G1317">
            <v>400</v>
          </cell>
          <cell r="H1317">
            <v>0</v>
          </cell>
        </row>
        <row r="1318">
          <cell r="A1318" t="str">
            <v>ZVS-19070208</v>
          </cell>
          <cell r="B1318" t="str">
            <v>050-J180000141-0578</v>
          </cell>
          <cell r="C1318" t="str">
            <v>素材端子1</v>
          </cell>
          <cell r="D1318" t="str">
            <v>NO PLATING,C5210R-H,P=4,1*1,RoHS</v>
          </cell>
          <cell r="E1318" t="str">
            <v>KM12B</v>
          </cell>
          <cell r="F1318" t="str">
            <v>发料</v>
          </cell>
          <cell r="G1318">
            <v>200</v>
          </cell>
          <cell r="H1318">
            <v>0</v>
          </cell>
        </row>
        <row r="1319">
          <cell r="A1319" t="str">
            <v>ZVS-19070209</v>
          </cell>
          <cell r="B1319" t="str">
            <v>050-J180000141-0579</v>
          </cell>
          <cell r="C1319" t="str">
            <v>素材端子2</v>
          </cell>
          <cell r="D1319" t="str">
            <v>NO PLATING,C5210R-H,P=3,1*1,RoHS</v>
          </cell>
          <cell r="E1319" t="str">
            <v>KM12A</v>
          </cell>
          <cell r="F1319" t="str">
            <v>发料</v>
          </cell>
          <cell r="G1319">
            <v>200</v>
          </cell>
          <cell r="H1319">
            <v>0</v>
          </cell>
        </row>
        <row r="1320">
          <cell r="A1320" t="str">
            <v>ZVS-19070210</v>
          </cell>
          <cell r="B1320" t="str">
            <v>050-J180000631-0580</v>
          </cell>
          <cell r="C1320" t="str">
            <v>素材端子4</v>
          </cell>
          <cell r="D1320" t="str">
            <v>NO PLATING,SUS301-3/4H,P=6.00,1*2,RoHS</v>
          </cell>
          <cell r="E1320" t="str">
            <v>KM13A</v>
          </cell>
          <cell r="F1320" t="str">
            <v>发料</v>
          </cell>
          <cell r="G1320">
            <v>200</v>
          </cell>
          <cell r="H1320">
            <v>0</v>
          </cell>
        </row>
        <row r="1321">
          <cell r="A1321" t="str">
            <v>ZVS-19070211</v>
          </cell>
          <cell r="B1321" t="str">
            <v>050-J180000632-0580</v>
          </cell>
          <cell r="C1321" t="str">
            <v>素材端子5</v>
          </cell>
          <cell r="D1321" t="str">
            <v>NO PLATING,SUS301-3/4H,P=6.00,1*2,RoHS</v>
          </cell>
          <cell r="E1321" t="str">
            <v>KM13B</v>
          </cell>
          <cell r="F1321" t="str">
            <v>发料</v>
          </cell>
          <cell r="G1321">
            <v>200</v>
          </cell>
          <cell r="H1321">
            <v>0</v>
          </cell>
        </row>
        <row r="1322">
          <cell r="A1322" t="str">
            <v>ZVS-19070212</v>
          </cell>
          <cell r="B1322" t="str">
            <v>050-J180000631-0581</v>
          </cell>
          <cell r="C1322" t="str">
            <v>素材端子6</v>
          </cell>
          <cell r="D1322" t="str">
            <v>NO PLATING,SUS301-3/4H,P=2.5,1*1,RoHS</v>
          </cell>
          <cell r="E1322" t="str">
            <v>KM11B</v>
          </cell>
          <cell r="F1322" t="str">
            <v>发料</v>
          </cell>
          <cell r="G1322">
            <v>200</v>
          </cell>
          <cell r="H1322">
            <v>0</v>
          </cell>
        </row>
        <row r="1323">
          <cell r="A1323" t="str">
            <v>ZVS-19070213</v>
          </cell>
          <cell r="B1323" t="str">
            <v>025-U139500623-373</v>
          </cell>
          <cell r="C1323" t="str">
            <v>点焊铁壳</v>
          </cell>
          <cell r="D1323" t="str">
            <v>NO PLATING,SUS301-1/2H,P=8.0,1*1,SHELL,RoHS</v>
          </cell>
          <cell r="E1323" t="str">
            <v>KM13A</v>
          </cell>
          <cell r="F1323" t="str">
            <v>发料</v>
          </cell>
          <cell r="G1323">
            <v>200000</v>
          </cell>
          <cell r="H1323">
            <v>0</v>
          </cell>
        </row>
        <row r="1324">
          <cell r="A1324" t="str">
            <v>ZVS-19070213</v>
          </cell>
          <cell r="B1324" t="str">
            <v>025-U139500623-373</v>
          </cell>
          <cell r="C1324" t="str">
            <v>点焊铁壳</v>
          </cell>
          <cell r="D1324" t="str">
            <v>NO PLATING,SUS301-1/2H,P=8.0,1*1,SHELL,RoHS</v>
          </cell>
          <cell r="E1324" t="str">
            <v>KM13A</v>
          </cell>
          <cell r="F1324" t="str">
            <v>发料</v>
          </cell>
          <cell r="G1324">
            <v>200000</v>
          </cell>
          <cell r="H1324">
            <v>0</v>
          </cell>
        </row>
        <row r="1325">
          <cell r="A1325" t="str">
            <v>ZVS-19070214</v>
          </cell>
          <cell r="B1325" t="str">
            <v>025-C130000631-371</v>
          </cell>
          <cell r="C1325" t="str">
            <v>拉杆</v>
          </cell>
          <cell r="D1325" t="str">
            <v>NO PLATING,SUS301-3/4H,P=5.00,1*1,RoHS</v>
          </cell>
          <cell r="E1325" t="str">
            <v>KM12B</v>
          </cell>
          <cell r="F1325" t="str">
            <v>入库</v>
          </cell>
          <cell r="G1325">
            <v>110000</v>
          </cell>
          <cell r="H1325">
            <v>106300</v>
          </cell>
        </row>
        <row r="1326">
          <cell r="A1326" t="str">
            <v>ZVS-19070215</v>
          </cell>
          <cell r="B1326" t="str">
            <v>025-C130000641-370</v>
          </cell>
          <cell r="C1326" t="str">
            <v>素材铁壳</v>
          </cell>
          <cell r="D1326" t="str">
            <v>NO PLATING,SUS301-H,P=22.00,1*1,RoHS</v>
          </cell>
          <cell r="E1326" t="str">
            <v>KM11A</v>
          </cell>
          <cell r="F1326" t="str">
            <v>入库</v>
          </cell>
          <cell r="G1326">
            <v>190000</v>
          </cell>
          <cell r="H1326">
            <v>187000</v>
          </cell>
        </row>
        <row r="1327">
          <cell r="A1327" t="str">
            <v>ZVS-19070216</v>
          </cell>
          <cell r="B1327" t="str">
            <v>050-0009-481</v>
          </cell>
          <cell r="C1327" t="str">
            <v>UNPLATED CONTACT</v>
          </cell>
          <cell r="D1327" t="str">
            <v>CONTACT ;1.3H PUSH_PULL SIMBLOCK WITH COVER AND STOP</v>
          </cell>
          <cell r="E1327" t="str">
            <v>KM12B</v>
          </cell>
          <cell r="F1327" t="str">
            <v>发料</v>
          </cell>
          <cell r="G1327">
            <v>900</v>
          </cell>
          <cell r="H1327">
            <v>0</v>
          </cell>
        </row>
        <row r="1328">
          <cell r="A1328" t="str">
            <v>ZVS-19070217</v>
          </cell>
          <cell r="B1328" t="str">
            <v>025-0009-320</v>
          </cell>
          <cell r="C1328" t="str">
            <v>UNPLATED SHELL</v>
          </cell>
          <cell r="D1328" t="str">
            <v>1.3H PUSH_PULL SIMBLOCK WITH COVER AND STOP</v>
          </cell>
          <cell r="E1328" t="str">
            <v>KM14B</v>
          </cell>
          <cell r="F1328" t="str">
            <v>发料</v>
          </cell>
          <cell r="G1328">
            <v>600000</v>
          </cell>
          <cell r="H1328">
            <v>0</v>
          </cell>
        </row>
        <row r="1329">
          <cell r="A1329" t="str">
            <v>ZVS-19070218</v>
          </cell>
          <cell r="B1329" t="str">
            <v>025-0009-210</v>
          </cell>
          <cell r="C1329" t="str">
            <v>SHELL AFTER STAMPING</v>
          </cell>
          <cell r="D1329" t="str">
            <v>5 PIN MICRO USB TOP MOUNT</v>
          </cell>
          <cell r="E1329" t="str">
            <v>KM10B</v>
          </cell>
          <cell r="F1329" t="str">
            <v>发放</v>
          </cell>
          <cell r="G1329">
            <v>100000</v>
          </cell>
          <cell r="H1329">
            <v>0</v>
          </cell>
        </row>
        <row r="1330">
          <cell r="A1330" t="str">
            <v>ZVS-19070219</v>
          </cell>
          <cell r="B1330" t="str">
            <v>050-2009-217</v>
          </cell>
          <cell r="C1330" t="str">
            <v>CONTACT AFTER STAMPING</v>
          </cell>
          <cell r="D1330" t="str">
            <v>5 PIN MICRO USB SINKING MOUNT</v>
          </cell>
          <cell r="E1330" t="str">
            <v>KM11B</v>
          </cell>
          <cell r="F1330" t="str">
            <v>发放</v>
          </cell>
          <cell r="G1330">
            <v>150</v>
          </cell>
          <cell r="H1330">
            <v>0</v>
          </cell>
        </row>
        <row r="1331">
          <cell r="A1331" t="str">
            <v>ZVS-19070220</v>
          </cell>
          <cell r="B1331" t="str">
            <v>050-0009-482</v>
          </cell>
          <cell r="C1331" t="str">
            <v>UNPLATED CONTACT</v>
          </cell>
          <cell r="D1331" t="str">
            <v>CONTACT; 1.3H PUSH_PULL SIMBLOCK WIWH COVER AND STOP</v>
          </cell>
          <cell r="E1331" t="str">
            <v>KM13A</v>
          </cell>
          <cell r="F1331" t="str">
            <v>发放</v>
          </cell>
          <cell r="G1331">
            <v>900</v>
          </cell>
          <cell r="H1331">
            <v>0</v>
          </cell>
        </row>
        <row r="1332">
          <cell r="A1332" t="str">
            <v>ZVS-19070221</v>
          </cell>
          <cell r="B1332" t="str">
            <v>050-C130000131-512</v>
          </cell>
          <cell r="C1332" t="str">
            <v>素材端子</v>
          </cell>
          <cell r="D1332" t="str">
            <v>NO PLATING,C5240HQ-SH,P=24.00,1*1,RoHS</v>
          </cell>
          <cell r="E1332" t="str">
            <v>KM11A</v>
          </cell>
          <cell r="F1332" t="str">
            <v>发料</v>
          </cell>
          <cell r="G1332">
            <v>600</v>
          </cell>
          <cell r="H1332">
            <v>0</v>
          </cell>
        </row>
        <row r="1333">
          <cell r="A1333" t="str">
            <v>ZVS-19070222</v>
          </cell>
          <cell r="B1333" t="str">
            <v>025-U069500621-364</v>
          </cell>
          <cell r="C1333" t="str">
            <v>素材铁壳</v>
          </cell>
          <cell r="D1333" t="str">
            <v>NO PLATING,SUS301-1/2H,P=10.0,1*1,SHELL,RoHS</v>
          </cell>
          <cell r="E1333" t="str">
            <v>KM12A</v>
          </cell>
          <cell r="F1333" t="str">
            <v>发放</v>
          </cell>
          <cell r="G1333">
            <v>300000</v>
          </cell>
          <cell r="H1333">
            <v>0</v>
          </cell>
        </row>
        <row r="1334">
          <cell r="A1334" t="str">
            <v>ZVS-19070223</v>
          </cell>
          <cell r="B1334" t="str">
            <v>025-U139500621-0389</v>
          </cell>
          <cell r="C1334" t="str">
            <v>素材铁壳</v>
          </cell>
          <cell r="D1334" t="str">
            <v>NO PLATING,SUS301-1/2H,P=8.0,1*1,SHELL,RoHS</v>
          </cell>
          <cell r="E1334" t="str">
            <v>KM13A</v>
          </cell>
          <cell r="F1334" t="str">
            <v>发放</v>
          </cell>
          <cell r="G1334">
            <v>200000</v>
          </cell>
          <cell r="H1334">
            <v>0</v>
          </cell>
        </row>
        <row r="1335">
          <cell r="A1335" t="str">
            <v>ZVS-19070224</v>
          </cell>
          <cell r="B1335" t="str">
            <v>050-J100000121-0567</v>
          </cell>
          <cell r="C1335" t="str">
            <v>素材端子5</v>
          </cell>
          <cell r="D1335" t="str">
            <v>NO PLATING,C5210R-H,P=8,1*1,RoHS</v>
          </cell>
          <cell r="E1335" t="str">
            <v>KM1A</v>
          </cell>
          <cell r="F1335" t="str">
            <v>发放</v>
          </cell>
          <cell r="G1335">
            <v>150</v>
          </cell>
          <cell r="H1335">
            <v>0</v>
          </cell>
        </row>
        <row r="1336">
          <cell r="A1336" t="str">
            <v>ZVS-19070225</v>
          </cell>
          <cell r="B1336" t="str">
            <v>050-J100000621-0571</v>
          </cell>
          <cell r="C1336" t="str">
            <v>素材端子7</v>
          </cell>
          <cell r="D1336" t="str">
            <v>NO PLATING,C5210R-H,P=15,1*1,RoHS</v>
          </cell>
          <cell r="E1336" t="str">
            <v>KM13A</v>
          </cell>
          <cell r="F1336" t="str">
            <v>发放</v>
          </cell>
          <cell r="G1336">
            <v>150</v>
          </cell>
          <cell r="H1336">
            <v>0</v>
          </cell>
        </row>
        <row r="1337">
          <cell r="A1337" t="str">
            <v>ZVS-19070226</v>
          </cell>
          <cell r="B1337" t="str">
            <v>050-J340000141-0555</v>
          </cell>
          <cell r="C1337" t="str">
            <v>素材端子1</v>
          </cell>
          <cell r="D1337" t="str">
            <v>NO PLATING,C5210R-H,P=7,1*1,RoHS</v>
          </cell>
          <cell r="E1337" t="str">
            <v>KM14B</v>
          </cell>
          <cell r="F1337" t="str">
            <v>发放</v>
          </cell>
          <cell r="G1337">
            <v>400</v>
          </cell>
          <cell r="H1337">
            <v>0</v>
          </cell>
        </row>
        <row r="1338">
          <cell r="A1338" t="str">
            <v>ZVS-19070227</v>
          </cell>
          <cell r="B1338" t="str">
            <v>025-0009-272</v>
          </cell>
          <cell r="C1338" t="str">
            <v>SHELL AFTER SATAMPING</v>
          </cell>
          <cell r="D1338" t="str">
            <v>1.7H MINI T-FLASH CARD</v>
          </cell>
          <cell r="E1338" t="str">
            <v>KM14B</v>
          </cell>
          <cell r="F1338" t="str">
            <v>发放</v>
          </cell>
          <cell r="G1338">
            <v>500000</v>
          </cell>
          <cell r="H1338">
            <v>0</v>
          </cell>
        </row>
        <row r="1339">
          <cell r="A1339" t="str">
            <v>ZVS-19070228</v>
          </cell>
          <cell r="B1339" t="str">
            <v>050-0009-365</v>
          </cell>
          <cell r="C1339" t="str">
            <v>CONTACT AFTER SATAMPING</v>
          </cell>
          <cell r="D1339" t="str">
            <v>1.7H MINI T-FLASH CARD</v>
          </cell>
          <cell r="E1339" t="str">
            <v>KM11B</v>
          </cell>
          <cell r="F1339" t="str">
            <v>发放</v>
          </cell>
          <cell r="G1339">
            <v>200</v>
          </cell>
          <cell r="H1339">
            <v>0</v>
          </cell>
        </row>
        <row r="1340">
          <cell r="A1340" t="str">
            <v>ZVS-19070229</v>
          </cell>
          <cell r="B1340" t="str">
            <v>050-T130000631-514</v>
          </cell>
          <cell r="C1340" t="str">
            <v>中钢片</v>
          </cell>
          <cell r="D1340" t="str">
            <v>NO PLATING,SUS301-3/4H,P=20.0mm,1*1，RoHS</v>
          </cell>
          <cell r="E1340" t="str">
            <v>KM11B</v>
          </cell>
          <cell r="F1340" t="str">
            <v>发放</v>
          </cell>
          <cell r="G1340">
            <v>150</v>
          </cell>
          <cell r="H1340">
            <v>0</v>
          </cell>
        </row>
        <row r="1341">
          <cell r="A1341" t="str">
            <v>ZVS-19070230</v>
          </cell>
          <cell r="B1341" t="str">
            <v>025-C130000641-354</v>
          </cell>
          <cell r="C1341" t="str">
            <v>素材铁壳</v>
          </cell>
          <cell r="D1341" t="str">
            <v>NO PLATING,SUS301-H,P=23.00,1*1,RoHS</v>
          </cell>
          <cell r="E1341" t="str">
            <v>KM11B</v>
          </cell>
          <cell r="F1341" t="str">
            <v>入库</v>
          </cell>
          <cell r="G1341">
            <v>180000</v>
          </cell>
          <cell r="H1341">
            <v>63000</v>
          </cell>
        </row>
        <row r="1342">
          <cell r="A1342" t="str">
            <v>ZVS-19070231</v>
          </cell>
          <cell r="B1342" t="str">
            <v>025-C130000641-354</v>
          </cell>
          <cell r="C1342" t="str">
            <v>素材铁壳</v>
          </cell>
          <cell r="D1342" t="str">
            <v>NO PLATING,SUS301-H,P=23.00,1*1,RoHS</v>
          </cell>
          <cell r="E1342" t="str">
            <v>KM13B</v>
          </cell>
          <cell r="F1342" t="str">
            <v>发放</v>
          </cell>
          <cell r="G1342">
            <v>300000</v>
          </cell>
          <cell r="H1342">
            <v>0</v>
          </cell>
        </row>
        <row r="1343">
          <cell r="A1343" t="str">
            <v>ZVS-19070232</v>
          </cell>
          <cell r="B1343" t="str">
            <v>025-C130000641-363</v>
          </cell>
          <cell r="C1343" t="str">
            <v>转轴</v>
          </cell>
          <cell r="D1343" t="str">
            <v>NO PLATING,SUS301-H,P=5.0mm,1*1，RoHS</v>
          </cell>
          <cell r="E1343" t="str">
            <v>KM19A</v>
          </cell>
          <cell r="F1343" t="str">
            <v>发放</v>
          </cell>
          <cell r="G1343">
            <v>1500000</v>
          </cell>
          <cell r="H1343">
            <v>0</v>
          </cell>
        </row>
        <row r="1344">
          <cell r="A1344" t="str">
            <v>ZVS-19070233</v>
          </cell>
          <cell r="B1344" t="str">
            <v>025-C130000631-362</v>
          </cell>
          <cell r="C1344" t="str">
            <v>拉杆</v>
          </cell>
          <cell r="D1344" t="str">
            <v>NO PLATING,SUS301-3/4H,P=5.0mm,1*1,RoHS</v>
          </cell>
          <cell r="E1344" t="str">
            <v>KM11A</v>
          </cell>
          <cell r="F1344" t="str">
            <v>发放</v>
          </cell>
          <cell r="G1344">
            <v>2000000</v>
          </cell>
          <cell r="H1344">
            <v>0</v>
          </cell>
        </row>
        <row r="1345">
          <cell r="A1345" t="str">
            <v>ZVS-19070149</v>
          </cell>
          <cell r="B1345" t="str">
            <v>050-J240000638-531</v>
          </cell>
          <cell r="C1345" t="str">
            <v>素材端子5</v>
          </cell>
          <cell r="D1345" t="str">
            <v>NO PLATING,SUS301-1/2H,P=5.50,1*2,RoHS</v>
          </cell>
          <cell r="E1345" t="str">
            <v>KM13A</v>
          </cell>
          <cell r="F1345" t="str">
            <v>发放</v>
          </cell>
          <cell r="G1345">
            <v>40</v>
          </cell>
          <cell r="H1345">
            <v>0</v>
          </cell>
        </row>
        <row r="1346">
          <cell r="A1346" t="str">
            <v>ZVS-19070150</v>
          </cell>
          <cell r="B1346" t="str">
            <v>050-J220000631-531</v>
          </cell>
          <cell r="C1346" t="str">
            <v>素材端子4</v>
          </cell>
          <cell r="D1346" t="str">
            <v>NO PLATING,SUS301-1/2H,P=5.50,1*2,RoHS</v>
          </cell>
          <cell r="E1346" t="str">
            <v>KM11B</v>
          </cell>
          <cell r="F1346" t="str">
            <v>结案</v>
          </cell>
          <cell r="G1346">
            <v>200</v>
          </cell>
          <cell r="H1346">
            <v>200</v>
          </cell>
        </row>
        <row r="1347">
          <cell r="A1347" t="str">
            <v>ZVS-19070151</v>
          </cell>
          <cell r="B1347" t="str">
            <v>050-J220000632-531</v>
          </cell>
          <cell r="C1347" t="str">
            <v>素材端子5</v>
          </cell>
          <cell r="D1347" t="str">
            <v>NO PLATING,SUS301-1/2H,P=5.50,1*2,RoHS</v>
          </cell>
          <cell r="E1347" t="str">
            <v>KM12A</v>
          </cell>
          <cell r="F1347" t="str">
            <v>结案</v>
          </cell>
          <cell r="G1347">
            <v>200</v>
          </cell>
          <cell r="H1347">
            <v>200</v>
          </cell>
        </row>
        <row r="1348">
          <cell r="A1348" t="str">
            <v>ZVS-19070152</v>
          </cell>
          <cell r="B1348" t="str">
            <v>050-J310000141-536</v>
          </cell>
          <cell r="C1348" t="str">
            <v>素材端子1</v>
          </cell>
          <cell r="D1348" t="str">
            <v>NO PLATING,C5210R-H,P=8,1*1,RoHS</v>
          </cell>
          <cell r="E1348" t="str">
            <v>KM11A</v>
          </cell>
          <cell r="F1348" t="str">
            <v>结案</v>
          </cell>
          <cell r="G1348">
            <v>400</v>
          </cell>
          <cell r="H1348">
            <v>396.5</v>
          </cell>
        </row>
        <row r="1349">
          <cell r="A1349" t="str">
            <v>ZVS-19070153</v>
          </cell>
          <cell r="B1349" t="str">
            <v>025-C130000641-363</v>
          </cell>
          <cell r="C1349" t="str">
            <v>转轴</v>
          </cell>
          <cell r="D1349" t="str">
            <v>NO PLATING,SUS301-H,P=5.0mm,1*1，RoHS</v>
          </cell>
          <cell r="E1349" t="str">
            <v>VCYS</v>
          </cell>
          <cell r="F1349" t="str">
            <v>结案</v>
          </cell>
          <cell r="G1349">
            <v>1200000</v>
          </cell>
          <cell r="H1349">
            <v>1125000</v>
          </cell>
        </row>
        <row r="1350">
          <cell r="A1350" t="str">
            <v>ZVS-19070154</v>
          </cell>
          <cell r="B1350" t="str">
            <v>050-C039900131-506</v>
          </cell>
          <cell r="C1350" t="str">
            <v>素材端子</v>
          </cell>
          <cell r="D1350" t="str">
            <v>NO PLATING,C5240HQ-SH,P=10.50mm,1*1,RoHS</v>
          </cell>
          <cell r="E1350" t="str">
            <v>VCYS</v>
          </cell>
          <cell r="F1350" t="str">
            <v>入库</v>
          </cell>
          <cell r="G1350">
            <v>3000</v>
          </cell>
          <cell r="H1350">
            <v>1726</v>
          </cell>
        </row>
        <row r="1351">
          <cell r="A1351" t="str">
            <v>ZVS-19070155</v>
          </cell>
          <cell r="B1351" t="str">
            <v>050-C031100131-507</v>
          </cell>
          <cell r="C1351" t="str">
            <v>素材端子</v>
          </cell>
          <cell r="D1351" t="str">
            <v>NO PLATING,C5240HQ-SH,P=10.0mm,1*1,RoHS</v>
          </cell>
          <cell r="E1351" t="str">
            <v>VCYS</v>
          </cell>
          <cell r="F1351" t="str">
            <v>入库</v>
          </cell>
          <cell r="G1351">
            <v>2000</v>
          </cell>
          <cell r="H1351">
            <v>1953</v>
          </cell>
        </row>
        <row r="1352">
          <cell r="A1352" t="str">
            <v>ZVS-19070156</v>
          </cell>
          <cell r="B1352" t="str">
            <v>050-S110000641-522</v>
          </cell>
          <cell r="C1352" t="str">
            <v>素材端子</v>
          </cell>
          <cell r="D1352" t="str">
            <v>NO PLATING CONTACT</v>
          </cell>
          <cell r="E1352" t="str">
            <v>KM12A</v>
          </cell>
          <cell r="F1352" t="str">
            <v>入库</v>
          </cell>
          <cell r="G1352">
            <v>2000</v>
          </cell>
          <cell r="H1352">
            <v>2000</v>
          </cell>
        </row>
        <row r="1353">
          <cell r="A1353" t="str">
            <v>ZVS-19070157</v>
          </cell>
          <cell r="B1353" t="str">
            <v>050-1009-479</v>
          </cell>
          <cell r="C1353" t="str">
            <v>CONTACT AFTER STAMPING</v>
          </cell>
          <cell r="D1353" t="str">
            <v>CONTACT 4 AND 5 FOR DIA 3.5MM AUDIO JACK SUBSIDE TYPE</v>
          </cell>
          <cell r="E1353" t="str">
            <v>KM15B</v>
          </cell>
          <cell r="F1353" t="str">
            <v>结案</v>
          </cell>
          <cell r="G1353">
            <v>300</v>
          </cell>
          <cell r="H1353">
            <v>290</v>
          </cell>
        </row>
        <row r="1354">
          <cell r="A1354" t="str">
            <v>ZVS-19070158</v>
          </cell>
          <cell r="B1354" t="str">
            <v>050-S190000641-0550</v>
          </cell>
          <cell r="C1354" t="str">
            <v>素材端子</v>
          </cell>
          <cell r="D1354" t="str">
            <v>NO PLATING CONTACT</v>
          </cell>
          <cell r="E1354" t="str">
            <v>VCYS</v>
          </cell>
          <cell r="F1354" t="str">
            <v>入库</v>
          </cell>
          <cell r="G1354">
            <v>3000</v>
          </cell>
          <cell r="H1354">
            <v>3000</v>
          </cell>
        </row>
        <row r="1355">
          <cell r="A1355" t="str">
            <v>ZVS-19070159</v>
          </cell>
          <cell r="B1355" t="str">
            <v>025-C130000641-0397</v>
          </cell>
          <cell r="C1355" t="str">
            <v>素材铁壳</v>
          </cell>
          <cell r="D1355" t="str">
            <v>NO PLATING,SUS301-H,P=24.0mm,1*1，RoHS</v>
          </cell>
          <cell r="E1355" t="str">
            <v>VCYS</v>
          </cell>
          <cell r="F1355" t="str">
            <v>入库</v>
          </cell>
          <cell r="G1355">
            <v>1500000</v>
          </cell>
          <cell r="H1355">
            <v>1103000</v>
          </cell>
        </row>
        <row r="1356">
          <cell r="A1356" t="str">
            <v>ZVS-19070160</v>
          </cell>
          <cell r="B1356" t="str">
            <v>025-J220000621-374</v>
          </cell>
          <cell r="C1356" t="str">
            <v>素材SHELL</v>
          </cell>
          <cell r="D1356" t="str">
            <v>NO PLATING,SUS301-1/2H,P=15,1*1,RoHS</v>
          </cell>
          <cell r="E1356" t="str">
            <v>KM11B</v>
          </cell>
          <cell r="F1356" t="str">
            <v>入库</v>
          </cell>
          <cell r="G1356">
            <v>300000</v>
          </cell>
          <cell r="H1356">
            <v>273500</v>
          </cell>
        </row>
        <row r="1357">
          <cell r="A1357" t="str">
            <v>ZVS-19070161</v>
          </cell>
          <cell r="B1357" t="str">
            <v>050-C171100121-509</v>
          </cell>
          <cell r="C1357" t="str">
            <v>素材端子</v>
          </cell>
          <cell r="D1357" t="str">
            <v>NO PLATING,C5210R-SH,P=12.50,1*1,RoHS</v>
          </cell>
          <cell r="E1357" t="str">
            <v>KM12B</v>
          </cell>
          <cell r="F1357" t="str">
            <v>入库</v>
          </cell>
          <cell r="G1357">
            <v>200</v>
          </cell>
          <cell r="H1357">
            <v>128</v>
          </cell>
        </row>
        <row r="1358">
          <cell r="A1358" t="str">
            <v>ZVS-19070162</v>
          </cell>
          <cell r="B1358" t="str">
            <v>050-S080000641-0549</v>
          </cell>
          <cell r="C1358" t="str">
            <v>素材端子</v>
          </cell>
          <cell r="D1358" t="str">
            <v>NO PLATING CONTACT</v>
          </cell>
          <cell r="E1358" t="str">
            <v>VCYS</v>
          </cell>
          <cell r="F1358" t="str">
            <v>入库</v>
          </cell>
          <cell r="G1358">
            <v>2000</v>
          </cell>
          <cell r="H1358">
            <v>1977</v>
          </cell>
        </row>
        <row r="1359">
          <cell r="A1359" t="str">
            <v>ZVS-19070163</v>
          </cell>
          <cell r="B1359" t="str">
            <v>025-C130000641-360</v>
          </cell>
          <cell r="C1359" t="str">
            <v>素材铁壳</v>
          </cell>
          <cell r="D1359" t="str">
            <v>NO PLATING,SUS301-H,P=24.0mm,1*1，RoHS</v>
          </cell>
          <cell r="E1359" t="str">
            <v>VCYS</v>
          </cell>
          <cell r="F1359" t="str">
            <v>入库</v>
          </cell>
          <cell r="G1359">
            <v>1200000</v>
          </cell>
          <cell r="H1359">
            <v>743200</v>
          </cell>
        </row>
        <row r="1360">
          <cell r="A1360" t="str">
            <v>ZVS-19070164</v>
          </cell>
          <cell r="B1360" t="str">
            <v>050-0009-467</v>
          </cell>
          <cell r="C1360" t="str">
            <v>CONTACT AFTER STAMPING</v>
          </cell>
          <cell r="D1360" t="str">
            <v>ANTENNA SPRING FOR 0.7H</v>
          </cell>
          <cell r="E1360" t="str">
            <v>VCYS</v>
          </cell>
          <cell r="F1360" t="str">
            <v>结案</v>
          </cell>
          <cell r="G1360">
            <v>270</v>
          </cell>
          <cell r="H1360">
            <v>175</v>
          </cell>
        </row>
        <row r="1361">
          <cell r="A1361" t="str">
            <v>ZVS-19070165</v>
          </cell>
          <cell r="B1361" t="str">
            <v>050-P153000511-0553</v>
          </cell>
          <cell r="C1361" t="str">
            <v>素材端子</v>
          </cell>
          <cell r="D1361" t="str">
            <v>NO PLATING,NKT322-ESH,P=3,1*1,RoHS</v>
          </cell>
          <cell r="E1361" t="str">
            <v>VCYS</v>
          </cell>
          <cell r="F1361" t="str">
            <v>结案</v>
          </cell>
          <cell r="G1361">
            <v>800</v>
          </cell>
          <cell r="H1361">
            <v>800</v>
          </cell>
        </row>
        <row r="1362">
          <cell r="A1362" t="str">
            <v>ZVS-19070166</v>
          </cell>
          <cell r="B1362" t="str">
            <v>025-P132500213-285</v>
          </cell>
          <cell r="C1362" t="str">
            <v>素材PAD1</v>
          </cell>
          <cell r="D1362" t="str">
            <v>NO PLATING,C2680R-H,P=2.8,1*1,RoHS</v>
          </cell>
          <cell r="E1362" t="str">
            <v>VCYS</v>
          </cell>
          <cell r="F1362" t="str">
            <v>结案</v>
          </cell>
          <cell r="G1362">
            <v>100000</v>
          </cell>
          <cell r="H1362">
            <v>100000</v>
          </cell>
        </row>
        <row r="1363">
          <cell r="A1363" t="str">
            <v>ZVS-19070167</v>
          </cell>
          <cell r="B1363" t="str">
            <v>025-P132500214-285</v>
          </cell>
          <cell r="C1363" t="str">
            <v>素材PAD2</v>
          </cell>
          <cell r="D1363" t="str">
            <v>NO PLATING,C2680R-H,P=2.8,1*1,RoHS</v>
          </cell>
          <cell r="E1363" t="str">
            <v>VCYS</v>
          </cell>
          <cell r="F1363" t="str">
            <v>结案</v>
          </cell>
          <cell r="G1363">
            <v>100000</v>
          </cell>
          <cell r="H1363">
            <v>100000</v>
          </cell>
        </row>
        <row r="1364">
          <cell r="A1364" t="str">
            <v>ZVS-19070168</v>
          </cell>
          <cell r="B1364" t="str">
            <v>025-C130000641-370</v>
          </cell>
          <cell r="C1364" t="str">
            <v>素材铁壳</v>
          </cell>
          <cell r="D1364" t="str">
            <v>NO PLATING,SUS301-H,P=22.00,1*1,RoHS</v>
          </cell>
          <cell r="E1364" t="str">
            <v>VCYS</v>
          </cell>
          <cell r="F1364" t="str">
            <v>入库</v>
          </cell>
          <cell r="G1364">
            <v>500000</v>
          </cell>
          <cell r="H1364">
            <v>454400</v>
          </cell>
        </row>
        <row r="1365">
          <cell r="A1365" t="str">
            <v>ZVS-19070169</v>
          </cell>
          <cell r="B1365" t="str">
            <v>050-4009-195</v>
          </cell>
          <cell r="C1365" t="str">
            <v>UNPLATED CONTACT</v>
          </cell>
          <cell r="D1365" t="str">
            <v>FOR 4PIN BATTERY 5.4H 3.1MM PITCH VERTICAL TYPE CONN.</v>
          </cell>
          <cell r="E1365" t="str">
            <v>VCYS</v>
          </cell>
          <cell r="F1365" t="str">
            <v>入库</v>
          </cell>
          <cell r="G1365">
            <v>600</v>
          </cell>
          <cell r="H1365">
            <v>520</v>
          </cell>
        </row>
        <row r="1366">
          <cell r="A1366" t="str">
            <v>ZVS-19070170</v>
          </cell>
          <cell r="B1366" t="str">
            <v>050-2009-479</v>
          </cell>
          <cell r="C1366" t="str">
            <v>CONTACT AFTER STAMPING</v>
          </cell>
          <cell r="D1366" t="str">
            <v>CONTACT 4 AND 5 FOR DIA 3.5MM AUDIO JACK SUBSIDE TYPE</v>
          </cell>
          <cell r="E1366" t="str">
            <v>VCYS</v>
          </cell>
          <cell r="F1366" t="str">
            <v>结案</v>
          </cell>
          <cell r="G1366">
            <v>300</v>
          </cell>
          <cell r="H1366">
            <v>273</v>
          </cell>
        </row>
        <row r="1367">
          <cell r="A1367" t="str">
            <v>ZVS-19070171</v>
          </cell>
          <cell r="B1367" t="str">
            <v>025-C130000641-363</v>
          </cell>
          <cell r="C1367" t="str">
            <v>转轴</v>
          </cell>
          <cell r="D1367" t="str">
            <v>NO PLATING,SUS301-H,P=5.0mm,1*1，RoHS</v>
          </cell>
          <cell r="E1367" t="str">
            <v>VCYS</v>
          </cell>
          <cell r="F1367" t="str">
            <v>入库</v>
          </cell>
          <cell r="G1367">
            <v>1200000</v>
          </cell>
          <cell r="H1367">
            <v>1160000</v>
          </cell>
        </row>
        <row r="1368">
          <cell r="A1368" t="str">
            <v>ZVS-19070172</v>
          </cell>
          <cell r="B1368" t="str">
            <v>025-C130000632-371</v>
          </cell>
          <cell r="C1368" t="str">
            <v>拉杆</v>
          </cell>
          <cell r="D1368" t="str">
            <v>NO PLATING,SUS301-3/4H,P=5.00,1*1,RoHS</v>
          </cell>
          <cell r="E1368" t="str">
            <v>VCYS</v>
          </cell>
          <cell r="F1368" t="str">
            <v>入库</v>
          </cell>
          <cell r="G1368">
            <v>600000</v>
          </cell>
          <cell r="H1368">
            <v>471000</v>
          </cell>
        </row>
        <row r="1369">
          <cell r="A1369" t="str">
            <v>ZVS-19070173</v>
          </cell>
          <cell r="B1369" t="str">
            <v>025-C130000631-372</v>
          </cell>
          <cell r="C1369" t="str">
            <v>转轴(散Pin）</v>
          </cell>
          <cell r="D1369" t="str">
            <v>NO PLATING,SUS301-3/4H,1*1,RoHS</v>
          </cell>
          <cell r="E1369" t="str">
            <v>VCYS</v>
          </cell>
          <cell r="F1369" t="str">
            <v>入库</v>
          </cell>
          <cell r="G1369">
            <v>1000000</v>
          </cell>
          <cell r="H1369">
            <v>935000</v>
          </cell>
        </row>
        <row r="1370">
          <cell r="A1370" t="str">
            <v>ZVS-19070174</v>
          </cell>
          <cell r="B1370" t="str">
            <v>050-0009-293</v>
          </cell>
          <cell r="C1370" t="str">
            <v>CONTACT AFTER STAMPING</v>
          </cell>
          <cell r="D1370" t="str">
            <v>4PIN BATTERY 3.1MM PITCH 5.0H VERTICAL TYPE GOLD 15u" CONN.</v>
          </cell>
          <cell r="E1370" t="str">
            <v>VCYS</v>
          </cell>
          <cell r="F1370" t="str">
            <v>结案</v>
          </cell>
          <cell r="G1370">
            <v>240</v>
          </cell>
          <cell r="H1370">
            <v>231</v>
          </cell>
        </row>
        <row r="1371">
          <cell r="A1371" t="str">
            <v>ZVS-19070176</v>
          </cell>
          <cell r="B1371" t="str">
            <v>050-2009-432</v>
          </cell>
          <cell r="C1371" t="str">
            <v>CONTACT AFTER STAMPING</v>
          </cell>
          <cell r="D1371" t="str">
            <v>CONTACT 3 FOR DIA 3.5MM SXM AUDIO JACK CONN.(SUBSIDE  TYPE)</v>
          </cell>
          <cell r="E1371" t="str">
            <v>VCYS</v>
          </cell>
          <cell r="F1371" t="str">
            <v>发料</v>
          </cell>
          <cell r="G1371">
            <v>200</v>
          </cell>
          <cell r="H1371">
            <v>0</v>
          </cell>
        </row>
        <row r="1372">
          <cell r="A1372" t="str">
            <v>ZVS-19070177</v>
          </cell>
          <cell r="B1372" t="str">
            <v>050-J290000144-0546</v>
          </cell>
          <cell r="C1372" t="str">
            <v>素材端子1</v>
          </cell>
          <cell r="D1372" t="str">
            <v>NO PLATING,C5210R-H,P=5,1*1,RoHS</v>
          </cell>
          <cell r="E1372" t="str">
            <v>VCYS</v>
          </cell>
          <cell r="F1372" t="str">
            <v>入库</v>
          </cell>
          <cell r="G1372">
            <v>100</v>
          </cell>
          <cell r="H1372">
            <v>20</v>
          </cell>
        </row>
        <row r="1373">
          <cell r="A1373" t="str">
            <v>ZVS-19070178</v>
          </cell>
          <cell r="B1373" t="str">
            <v>025-C130000631-362</v>
          </cell>
          <cell r="C1373" t="str">
            <v>拉杆</v>
          </cell>
          <cell r="D1373" t="str">
            <v>NO PLATING,SUS301-3/4H,P=5.0mm,1*1,RoHS</v>
          </cell>
          <cell r="E1373" t="str">
            <v>VCYS</v>
          </cell>
          <cell r="F1373" t="str">
            <v>入库</v>
          </cell>
          <cell r="G1373">
            <v>2000000</v>
          </cell>
          <cell r="H1373">
            <v>1941000</v>
          </cell>
        </row>
        <row r="1374">
          <cell r="A1374" t="str">
            <v>ZVS-19070179</v>
          </cell>
          <cell r="B1374" t="str">
            <v>050-C039900131-506</v>
          </cell>
          <cell r="C1374" t="str">
            <v>素材端子</v>
          </cell>
          <cell r="D1374" t="str">
            <v>NO PLATING,C5240HQ-SH,P=10.50mm,1*1,RoHS</v>
          </cell>
          <cell r="E1374" t="str">
            <v>VCYS</v>
          </cell>
          <cell r="F1374" t="str">
            <v>发料</v>
          </cell>
          <cell r="G1374">
            <v>3000</v>
          </cell>
          <cell r="H1374">
            <v>0</v>
          </cell>
        </row>
        <row r="1375">
          <cell r="A1375" t="str">
            <v>ZVS-19070180</v>
          </cell>
          <cell r="B1375" t="str">
            <v>050-2009-310</v>
          </cell>
          <cell r="C1375" t="str">
            <v>素材端子5</v>
          </cell>
          <cell r="D1375" t="str">
            <v>NO PLATING,C5210R-H,P=4.50,1*2,RoHS</v>
          </cell>
          <cell r="E1375" t="str">
            <v>VCYS</v>
          </cell>
          <cell r="F1375" t="str">
            <v>发料</v>
          </cell>
          <cell r="G1375">
            <v>300</v>
          </cell>
          <cell r="H1375">
            <v>0</v>
          </cell>
        </row>
        <row r="1376">
          <cell r="A1376" t="str">
            <v>ZVS-19070181</v>
          </cell>
          <cell r="B1376" t="str">
            <v>050-C130000141-508</v>
          </cell>
          <cell r="C1376" t="str">
            <v>素材端子</v>
          </cell>
          <cell r="D1376" t="str">
            <v>NO PLATING,C5210R-H,P=4.0mm,1*1，RoHS</v>
          </cell>
          <cell r="E1376" t="str">
            <v>VCYS</v>
          </cell>
          <cell r="F1376" t="str">
            <v>入库</v>
          </cell>
          <cell r="G1376">
            <v>2000</v>
          </cell>
          <cell r="H1376">
            <v>1300</v>
          </cell>
        </row>
        <row r="1377">
          <cell r="A1377" t="str">
            <v>ZVS-19070182</v>
          </cell>
          <cell r="B1377" t="str">
            <v>025-J220000621-374</v>
          </cell>
          <cell r="C1377" t="str">
            <v>素材SHELL</v>
          </cell>
          <cell r="D1377" t="str">
            <v>NO PLATING,SUS301-1/2H,P=15,1*1,RoHS</v>
          </cell>
          <cell r="E1377" t="str">
            <v>VCYS</v>
          </cell>
          <cell r="F1377" t="str">
            <v>发料</v>
          </cell>
          <cell r="G1377">
            <v>600000</v>
          </cell>
          <cell r="H1377">
            <v>0</v>
          </cell>
        </row>
        <row r="1378">
          <cell r="A1378" t="str">
            <v>ZVS-19070183</v>
          </cell>
          <cell r="B1378" t="str">
            <v>050-C130000441-513</v>
          </cell>
          <cell r="C1378" t="str">
            <v>素材侦测PIN</v>
          </cell>
          <cell r="D1378" t="str">
            <v>NO PLATING,C7035-TM06,P=3.20,1*1,RoHS</v>
          </cell>
          <cell r="E1378" t="str">
            <v>VCYS</v>
          </cell>
          <cell r="F1378" t="str">
            <v>入库</v>
          </cell>
          <cell r="G1378">
            <v>500</v>
          </cell>
          <cell r="H1378">
            <v>105</v>
          </cell>
        </row>
        <row r="1379">
          <cell r="A1379" t="str">
            <v>ZVS-19070184</v>
          </cell>
          <cell r="B1379" t="str">
            <v>050-S230000642-535</v>
          </cell>
          <cell r="C1379" t="str">
            <v>素材端子</v>
          </cell>
          <cell r="D1379" t="str">
            <v>NO PLATING CONTACT</v>
          </cell>
          <cell r="E1379" t="str">
            <v>VCYS</v>
          </cell>
          <cell r="F1379" t="str">
            <v>入库</v>
          </cell>
          <cell r="G1379">
            <v>3000</v>
          </cell>
          <cell r="H1379">
            <v>1795</v>
          </cell>
        </row>
        <row r="1380">
          <cell r="A1380" t="str">
            <v>ZVS-19070185</v>
          </cell>
          <cell r="B1380" t="str">
            <v>050-J200000145-530</v>
          </cell>
          <cell r="C1380" t="str">
            <v>素材端子3</v>
          </cell>
          <cell r="D1380" t="str">
            <v>NO PLATING,C5210R-H,P=4,1*1,RoHS</v>
          </cell>
          <cell r="E1380" t="str">
            <v>VCYS</v>
          </cell>
          <cell r="F1380" t="str">
            <v>入库</v>
          </cell>
          <cell r="G1380">
            <v>400</v>
          </cell>
          <cell r="H1380">
            <v>380</v>
          </cell>
        </row>
        <row r="1381">
          <cell r="A1381" t="str">
            <v>ZVS-19070186</v>
          </cell>
          <cell r="B1381" t="str">
            <v>050-P153000511-0553</v>
          </cell>
          <cell r="C1381" t="str">
            <v>素材端子</v>
          </cell>
          <cell r="D1381" t="str">
            <v>NO PLATING,NKT322-ESH,P=3,1*1,RoHS</v>
          </cell>
          <cell r="E1381" t="str">
            <v>VCYS</v>
          </cell>
          <cell r="F1381" t="str">
            <v>结案</v>
          </cell>
          <cell r="G1381">
            <v>500</v>
          </cell>
          <cell r="H1381">
            <v>472.6</v>
          </cell>
        </row>
        <row r="1382">
          <cell r="A1382" t="str">
            <v>ZVS-19070187</v>
          </cell>
          <cell r="B1382" t="str">
            <v>050-1009-357</v>
          </cell>
          <cell r="C1382" t="str">
            <v>素材端子2</v>
          </cell>
          <cell r="D1382" t="str">
            <v>NO PLATING,C5210R-H,P=7,1*1,RoHS</v>
          </cell>
          <cell r="E1382" t="str">
            <v>VCYS</v>
          </cell>
          <cell r="F1382" t="str">
            <v>结案</v>
          </cell>
          <cell r="G1382">
            <v>50</v>
          </cell>
          <cell r="H1382">
            <v>49.2</v>
          </cell>
        </row>
        <row r="1383">
          <cell r="A1383" t="str">
            <v>ZVS-19070188</v>
          </cell>
          <cell r="B1383" t="str">
            <v>025-U119500621-0382</v>
          </cell>
          <cell r="C1383" t="str">
            <v>素材主铁壳</v>
          </cell>
          <cell r="D1383" t="str">
            <v>NO PLATING,SUS301-1/2H,P=8.0,1*1,SHELL,RoHS</v>
          </cell>
          <cell r="E1383" t="str">
            <v>VCYS</v>
          </cell>
          <cell r="F1383" t="str">
            <v>发料</v>
          </cell>
          <cell r="G1383">
            <v>600000</v>
          </cell>
          <cell r="H1383">
            <v>0</v>
          </cell>
        </row>
        <row r="1384">
          <cell r="A1384" t="str">
            <v>ZVS-19070189</v>
          </cell>
          <cell r="B1384" t="str">
            <v>025-U119500622-0382</v>
          </cell>
          <cell r="C1384" t="str">
            <v>素材外铁壳</v>
          </cell>
          <cell r="D1384" t="str">
            <v>NO PLATING,SUS301-1/2H,P=8.0,1*1,SHELL,RoHS</v>
          </cell>
          <cell r="E1384" t="str">
            <v>VCYS</v>
          </cell>
          <cell r="F1384" t="str">
            <v>入库</v>
          </cell>
          <cell r="G1384">
            <v>600000</v>
          </cell>
          <cell r="H1384">
            <v>427000</v>
          </cell>
        </row>
        <row r="1385">
          <cell r="A1385" t="str">
            <v>ZVS-19070190</v>
          </cell>
          <cell r="B1385" t="str">
            <v>025-U119500623-0382</v>
          </cell>
          <cell r="C1385" t="str">
            <v>点焊铁壳</v>
          </cell>
          <cell r="D1385" t="str">
            <v>NO PLATING,SUS301-1/2H,P=8.0,1*1,SHELL,RoHS</v>
          </cell>
          <cell r="E1385" t="str">
            <v>VCYS</v>
          </cell>
          <cell r="F1385" t="str">
            <v>发放</v>
          </cell>
          <cell r="G1385">
            <v>300000</v>
          </cell>
          <cell r="H1385">
            <v>0</v>
          </cell>
        </row>
        <row r="1386">
          <cell r="A1386" t="str">
            <v>ZVS-19070190</v>
          </cell>
          <cell r="B1386" t="str">
            <v>025-U119500623-0382</v>
          </cell>
          <cell r="C1386" t="str">
            <v>点焊铁壳</v>
          </cell>
          <cell r="D1386" t="str">
            <v>NO PLATING,SUS301-1/2H,P=8.0,1*1,SHELL,RoHS</v>
          </cell>
          <cell r="E1386" t="str">
            <v>VCYS</v>
          </cell>
          <cell r="F1386" t="str">
            <v>发放</v>
          </cell>
          <cell r="G1386">
            <v>300000</v>
          </cell>
          <cell r="H1386">
            <v>0</v>
          </cell>
        </row>
        <row r="1387">
          <cell r="A1387" t="str">
            <v>ZVS-19070191</v>
          </cell>
          <cell r="B1387" t="str">
            <v>050-2009-432</v>
          </cell>
          <cell r="C1387" t="str">
            <v>CONTACT AFTER STAMPING</v>
          </cell>
          <cell r="D1387" t="str">
            <v>CONTACT 3 FOR DIA 3.5MM SXM AUDIO JACK CONN.(SUBSIDE  TYPE)</v>
          </cell>
          <cell r="E1387" t="str">
            <v>VCYS</v>
          </cell>
          <cell r="F1387" t="str">
            <v>结案</v>
          </cell>
          <cell r="G1387">
            <v>60</v>
          </cell>
          <cell r="H1387">
            <v>0</v>
          </cell>
        </row>
        <row r="1388">
          <cell r="A1388" t="str">
            <v>ZVS-19070192</v>
          </cell>
          <cell r="B1388" t="str">
            <v>050-3009-322</v>
          </cell>
          <cell r="C1388" t="str">
            <v>UNPLATED CONTACT</v>
          </cell>
          <cell r="D1388" t="str">
            <v>FOR 3PIN 3.0P 5.5H SMT TYPE BATTERY CONN.(SIDE PUSH TYPE B)</v>
          </cell>
          <cell r="E1388" t="str">
            <v>VCYS</v>
          </cell>
          <cell r="F1388" t="str">
            <v>结案</v>
          </cell>
          <cell r="G1388">
            <v>50</v>
          </cell>
          <cell r="H1388">
            <v>0</v>
          </cell>
        </row>
        <row r="1389">
          <cell r="A1389" t="str">
            <v>ZVS-19070193</v>
          </cell>
          <cell r="B1389" t="str">
            <v>050-0009-190</v>
          </cell>
          <cell r="C1389" t="str">
            <v>UNPLATING CONTACT</v>
          </cell>
          <cell r="D1389" t="str">
            <v>6PIN SIMBLOCK WITH COVER 1.9H CONN.</v>
          </cell>
          <cell r="E1389" t="str">
            <v>VCYS</v>
          </cell>
          <cell r="F1389" t="str">
            <v>结案</v>
          </cell>
          <cell r="G1389">
            <v>50</v>
          </cell>
          <cell r="H1389">
            <v>0</v>
          </cell>
        </row>
        <row r="1390">
          <cell r="A1390" t="str">
            <v>ZVS-19070194</v>
          </cell>
          <cell r="B1390" t="str">
            <v>050-3009-389</v>
          </cell>
          <cell r="C1390" t="str">
            <v>CONTACT AFTER STAMPING</v>
          </cell>
          <cell r="D1390" t="str">
            <v>CONTACT 4 FOR DIA 3.5MM AUDIO JACK SUBSIDE TYPE</v>
          </cell>
          <cell r="E1390" t="str">
            <v>VCYS</v>
          </cell>
          <cell r="F1390" t="str">
            <v>结案</v>
          </cell>
          <cell r="G1390">
            <v>50</v>
          </cell>
          <cell r="H1390">
            <v>0</v>
          </cell>
        </row>
        <row r="1391">
          <cell r="A1391" t="str">
            <v>ZVS-19070195</v>
          </cell>
          <cell r="B1391" t="str">
            <v>050-J200000145-530</v>
          </cell>
          <cell r="C1391" t="str">
            <v>素材端子3</v>
          </cell>
          <cell r="D1391" t="str">
            <v>NO PLATING,C5210R-H,P=4,1*1,RoHS</v>
          </cell>
          <cell r="E1391" t="str">
            <v>KM11B</v>
          </cell>
          <cell r="F1391" t="str">
            <v>入库</v>
          </cell>
          <cell r="G1391">
            <v>100</v>
          </cell>
          <cell r="H1391">
            <v>100</v>
          </cell>
        </row>
        <row r="1392">
          <cell r="A1392" t="str">
            <v>ZVS-19070196</v>
          </cell>
          <cell r="B1392" t="str">
            <v>050-J200000144-530</v>
          </cell>
          <cell r="C1392" t="str">
            <v>素材端子2</v>
          </cell>
          <cell r="D1392" t="str">
            <v>NO PLATING,C5210R-H,P=4,1*1,RoHS</v>
          </cell>
          <cell r="E1392" t="str">
            <v>KM11B</v>
          </cell>
          <cell r="F1392" t="str">
            <v>入库</v>
          </cell>
          <cell r="G1392">
            <v>400</v>
          </cell>
          <cell r="H1392">
            <v>400</v>
          </cell>
        </row>
        <row r="1393">
          <cell r="A1393" t="str">
            <v>ZVS-19070197</v>
          </cell>
          <cell r="B1393" t="str">
            <v>025-C130000641-354</v>
          </cell>
          <cell r="C1393" t="str">
            <v>素材铁壳</v>
          </cell>
          <cell r="D1393" t="str">
            <v>NO PLATING,SUS301-H,P=23.00,1*1,RoHS</v>
          </cell>
          <cell r="E1393" t="str">
            <v>KM11B</v>
          </cell>
          <cell r="F1393" t="str">
            <v>入库</v>
          </cell>
          <cell r="G1393">
            <v>400000</v>
          </cell>
          <cell r="H1393">
            <v>345000</v>
          </cell>
        </row>
        <row r="1394">
          <cell r="A1394" t="str">
            <v>ZVS-19070198</v>
          </cell>
          <cell r="B1394" t="str">
            <v>050-C130000441-513</v>
          </cell>
          <cell r="C1394" t="str">
            <v>素材侦测PIN</v>
          </cell>
          <cell r="D1394" t="str">
            <v>NO PLATING,C7035-TM06,P=3.20,1*1,RoHS</v>
          </cell>
          <cell r="E1394" t="str">
            <v>KM13B</v>
          </cell>
          <cell r="F1394" t="str">
            <v>发放</v>
          </cell>
          <cell r="G1394">
            <v>500</v>
          </cell>
          <cell r="H1394">
            <v>0</v>
          </cell>
        </row>
        <row r="1395">
          <cell r="A1395" t="str">
            <v>ZVS-19070199</v>
          </cell>
          <cell r="B1395" t="str">
            <v>050-S190000641-0550</v>
          </cell>
          <cell r="C1395" t="str">
            <v>素材端子</v>
          </cell>
          <cell r="D1395" t="str">
            <v>NO PLATING CONTACT</v>
          </cell>
          <cell r="E1395" t="str">
            <v>KM11B</v>
          </cell>
          <cell r="F1395" t="str">
            <v>入库</v>
          </cell>
          <cell r="G1395">
            <v>2000</v>
          </cell>
          <cell r="H1395">
            <v>1346.9</v>
          </cell>
        </row>
        <row r="1396">
          <cell r="A1396" t="str">
            <v>ZVS-19070200</v>
          </cell>
          <cell r="B1396" t="str">
            <v>025-1009-298</v>
          </cell>
          <cell r="C1396" t="str">
            <v>SHELL</v>
          </cell>
          <cell r="D1396" t="str">
            <v>4PIN 3.0MM PITCH 1.8H SMT TYPE BATTERY CONN.</v>
          </cell>
          <cell r="E1396" t="str">
            <v>KM14A</v>
          </cell>
          <cell r="F1396" t="str">
            <v>入库</v>
          </cell>
          <cell r="G1396">
            <v>140000</v>
          </cell>
          <cell r="H1396">
            <v>130300</v>
          </cell>
        </row>
        <row r="1397">
          <cell r="A1397" t="str">
            <v>ZVS-19070201</v>
          </cell>
          <cell r="B1397" t="str">
            <v>050-S110000641-522</v>
          </cell>
          <cell r="C1397" t="str">
            <v>素材端子</v>
          </cell>
          <cell r="D1397" t="str">
            <v>NO PLATING CONTACT</v>
          </cell>
          <cell r="E1397" t="str">
            <v>KM12B</v>
          </cell>
          <cell r="F1397" t="str">
            <v>入库</v>
          </cell>
          <cell r="G1397">
            <v>2000</v>
          </cell>
          <cell r="H1397">
            <v>760</v>
          </cell>
        </row>
        <row r="1398">
          <cell r="A1398" t="str">
            <v>ZVS-19070202</v>
          </cell>
          <cell r="B1398" t="str">
            <v>050-S080000641-0549</v>
          </cell>
          <cell r="C1398" t="str">
            <v>素材端子</v>
          </cell>
          <cell r="D1398" t="str">
            <v>NO PLATING CONTACT</v>
          </cell>
          <cell r="E1398" t="str">
            <v>KM11B</v>
          </cell>
          <cell r="F1398" t="str">
            <v>入库</v>
          </cell>
          <cell r="G1398">
            <v>2000</v>
          </cell>
          <cell r="H1398">
            <v>1030</v>
          </cell>
        </row>
        <row r="1399">
          <cell r="A1399" t="str">
            <v>ZVS-19070203</v>
          </cell>
          <cell r="B1399" t="str">
            <v>050-C031100131-507</v>
          </cell>
          <cell r="C1399" t="str">
            <v>素材端子</v>
          </cell>
          <cell r="D1399" t="str">
            <v>NO PLATING,C5240HQ-SH,P=10.0mm,1*1,RoHS</v>
          </cell>
          <cell r="E1399" t="str">
            <v>KM13A</v>
          </cell>
          <cell r="F1399" t="str">
            <v>入库</v>
          </cell>
          <cell r="G1399">
            <v>2000</v>
          </cell>
          <cell r="H1399">
            <v>70</v>
          </cell>
        </row>
        <row r="1400">
          <cell r="A1400" t="str">
            <v>ZVS-19070204</v>
          </cell>
          <cell r="B1400" t="str">
            <v>025-C130000641-363</v>
          </cell>
          <cell r="C1400" t="str">
            <v>转轴</v>
          </cell>
          <cell r="D1400" t="str">
            <v>NO PLATING,SUS301-H,P=5.0mm,1*1，RoHS</v>
          </cell>
          <cell r="E1400" t="str">
            <v>KM13A</v>
          </cell>
          <cell r="F1400" t="str">
            <v>入库</v>
          </cell>
          <cell r="G1400">
            <v>1500000</v>
          </cell>
          <cell r="H1400">
            <v>960000</v>
          </cell>
        </row>
        <row r="1401">
          <cell r="A1401" t="str">
            <v>ZVS-19070205</v>
          </cell>
          <cell r="B1401" t="str">
            <v>050-C130000441-527</v>
          </cell>
          <cell r="C1401" t="str">
            <v>素材侦测PIN</v>
          </cell>
          <cell r="D1401" t="str">
            <v>NO PLATING,C7035-TM06,P=3.20,1*1,RoHS</v>
          </cell>
          <cell r="E1401" t="str">
            <v>KM13A</v>
          </cell>
          <cell r="F1401" t="str">
            <v>入库</v>
          </cell>
          <cell r="G1401">
            <v>160</v>
          </cell>
          <cell r="H1401">
            <v>136.6</v>
          </cell>
        </row>
        <row r="1402">
          <cell r="A1402" t="str">
            <v>ZVS-19080001</v>
          </cell>
          <cell r="B1402" t="str">
            <v>050-4009-195</v>
          </cell>
          <cell r="C1402" t="str">
            <v>UNPLATED CONTACT</v>
          </cell>
          <cell r="D1402" t="str">
            <v>FOR 4PIN BATTERY 5.4H 3.1MM PITCH VERTICAL TYPE CONN.</v>
          </cell>
          <cell r="E1402" t="str">
            <v>VCYS</v>
          </cell>
          <cell r="F1402" t="str">
            <v>结案</v>
          </cell>
          <cell r="G1402">
            <v>200</v>
          </cell>
          <cell r="H1402">
            <v>0</v>
          </cell>
        </row>
        <row r="1403">
          <cell r="A1403" t="str">
            <v>ZVS-19080002</v>
          </cell>
          <cell r="B1403" t="str">
            <v>050-C039900131-506</v>
          </cell>
          <cell r="C1403" t="str">
            <v>素材端子</v>
          </cell>
          <cell r="D1403" t="str">
            <v>NO PLATING,C5240HQ-SH,P=10.50mm,1*1,RoHS</v>
          </cell>
          <cell r="E1403" t="str">
            <v>VCYS</v>
          </cell>
          <cell r="F1403" t="str">
            <v>结案</v>
          </cell>
          <cell r="G1403">
            <v>3000</v>
          </cell>
          <cell r="H1403">
            <v>2985</v>
          </cell>
        </row>
        <row r="1404">
          <cell r="A1404" t="str">
            <v>ZVS-19080003</v>
          </cell>
          <cell r="B1404" t="str">
            <v>050-S080000641-0549</v>
          </cell>
          <cell r="C1404" t="str">
            <v>素材端子</v>
          </cell>
          <cell r="D1404" t="str">
            <v>NO PLATING CONTACT</v>
          </cell>
          <cell r="E1404" t="str">
            <v>VCYS</v>
          </cell>
          <cell r="F1404" t="str">
            <v>结案</v>
          </cell>
          <cell r="G1404">
            <v>900</v>
          </cell>
          <cell r="H1404">
            <v>850</v>
          </cell>
        </row>
        <row r="1405">
          <cell r="A1405" t="str">
            <v>ZVS-19080004</v>
          </cell>
          <cell r="B1405" t="str">
            <v>050-C130000141-508</v>
          </cell>
          <cell r="C1405" t="str">
            <v>素材端子</v>
          </cell>
          <cell r="D1405" t="str">
            <v>NO PLATING,C5210R-H,P=4.0mm,1*1，RoHS</v>
          </cell>
          <cell r="E1405" t="str">
            <v>VCYS</v>
          </cell>
          <cell r="F1405" t="str">
            <v>结案</v>
          </cell>
          <cell r="G1405">
            <v>1700</v>
          </cell>
          <cell r="H1405">
            <v>1675</v>
          </cell>
        </row>
        <row r="1406">
          <cell r="A1406" t="str">
            <v>ZVS-19080005</v>
          </cell>
          <cell r="B1406" t="str">
            <v>050-C031100131-507</v>
          </cell>
          <cell r="C1406" t="str">
            <v>素材端子</v>
          </cell>
          <cell r="D1406" t="str">
            <v>NO PLATING,C5240HQ-SH,P=10.0mm,1*1,RoHS</v>
          </cell>
          <cell r="E1406" t="str">
            <v>VCYS</v>
          </cell>
          <cell r="F1406" t="str">
            <v>结案</v>
          </cell>
          <cell r="G1406">
            <v>2400</v>
          </cell>
          <cell r="H1406">
            <v>2384</v>
          </cell>
        </row>
        <row r="1407">
          <cell r="A1407" t="str">
            <v>ZVS-19080006</v>
          </cell>
          <cell r="B1407" t="str">
            <v>050-J200000635-531</v>
          </cell>
          <cell r="C1407" t="str">
            <v>素材端子4</v>
          </cell>
          <cell r="D1407" t="str">
            <v>NO PLATING,SUS301-3/4H,P=5.50,1*2,RoHS</v>
          </cell>
          <cell r="E1407" t="str">
            <v>VCYS</v>
          </cell>
          <cell r="F1407" t="str">
            <v>结案</v>
          </cell>
          <cell r="G1407">
            <v>450</v>
          </cell>
          <cell r="H1407">
            <v>450</v>
          </cell>
        </row>
        <row r="1408">
          <cell r="A1408" t="str">
            <v>ZVS-19080007</v>
          </cell>
          <cell r="B1408" t="str">
            <v>050-J200000636-531</v>
          </cell>
          <cell r="C1408" t="str">
            <v>素材端子5</v>
          </cell>
          <cell r="D1408" t="str">
            <v>NO PLATING,SUS301-3/4H,P=5.50,1*2,RoHS</v>
          </cell>
          <cell r="E1408" t="str">
            <v>VCYS</v>
          </cell>
          <cell r="F1408" t="str">
            <v>结案</v>
          </cell>
          <cell r="G1408">
            <v>450</v>
          </cell>
          <cell r="H1408">
            <v>450</v>
          </cell>
        </row>
        <row r="1409">
          <cell r="A1409" t="str">
            <v>ZVS-19080008</v>
          </cell>
          <cell r="B1409" t="str">
            <v>025-U119500622-0382</v>
          </cell>
          <cell r="C1409" t="str">
            <v>素材外铁壳</v>
          </cell>
          <cell r="D1409" t="str">
            <v>NO PLATING,SUS301-1/2H,P=8.0,1*1,SHELL,RoHS</v>
          </cell>
          <cell r="E1409" t="str">
            <v>VCYS</v>
          </cell>
          <cell r="F1409" t="str">
            <v>结案</v>
          </cell>
          <cell r="G1409">
            <v>100000</v>
          </cell>
          <cell r="H1409">
            <v>0</v>
          </cell>
        </row>
        <row r="1410">
          <cell r="A1410" t="str">
            <v>ZVS-19080009</v>
          </cell>
          <cell r="B1410" t="str">
            <v>050-0009-487</v>
          </cell>
          <cell r="C1410" t="str">
            <v>CONTACT AFTER STAMPING</v>
          </cell>
          <cell r="D1410" t="str">
            <v>MICRO USB 5 PIN SINKING MOUNT TYPE</v>
          </cell>
          <cell r="E1410" t="str">
            <v>VCYS</v>
          </cell>
          <cell r="F1410" t="str">
            <v>结案</v>
          </cell>
          <cell r="G1410">
            <v>400</v>
          </cell>
          <cell r="H1410">
            <v>0</v>
          </cell>
        </row>
        <row r="1411">
          <cell r="A1411" t="str">
            <v>ZVS-19080010</v>
          </cell>
          <cell r="B1411" t="str">
            <v>050-2009-432</v>
          </cell>
          <cell r="C1411" t="str">
            <v>CONTACT AFTER STAMPING</v>
          </cell>
          <cell r="D1411" t="str">
            <v>CONTACT 3 FOR DIA 3.5MM SXM AUDIO JACK CONN.(SUBSIDE  TYPE)</v>
          </cell>
          <cell r="E1411" t="str">
            <v>VCYS</v>
          </cell>
          <cell r="F1411" t="str">
            <v>结案</v>
          </cell>
          <cell r="G1411">
            <v>200</v>
          </cell>
          <cell r="H1411">
            <v>181</v>
          </cell>
        </row>
        <row r="1412">
          <cell r="A1412" t="str">
            <v>ZVS-19080011</v>
          </cell>
          <cell r="B1412" t="str">
            <v>050-1009-310</v>
          </cell>
          <cell r="C1412" t="str">
            <v>素材端子4</v>
          </cell>
          <cell r="D1412" t="str">
            <v>NO PLATING,C5210R-H,P=4.50,1*2,RoHS</v>
          </cell>
          <cell r="E1412" t="str">
            <v>VCYS</v>
          </cell>
          <cell r="F1412" t="str">
            <v>结案</v>
          </cell>
          <cell r="G1412">
            <v>300</v>
          </cell>
          <cell r="H1412">
            <v>0</v>
          </cell>
        </row>
        <row r="1413">
          <cell r="A1413" t="str">
            <v>ZVS-19080012</v>
          </cell>
          <cell r="B1413" t="str">
            <v>050-2009-310</v>
          </cell>
          <cell r="C1413" t="str">
            <v>素材端子5</v>
          </cell>
          <cell r="D1413" t="str">
            <v>NO PLATING,C5210R-H,P=4.50,1*2,RoHS</v>
          </cell>
          <cell r="E1413" t="str">
            <v>VCYS</v>
          </cell>
          <cell r="F1413" t="str">
            <v>结案</v>
          </cell>
          <cell r="G1413">
            <v>300</v>
          </cell>
          <cell r="H1413">
            <v>0</v>
          </cell>
        </row>
        <row r="1414">
          <cell r="A1414" t="str">
            <v>ZVS-19080013</v>
          </cell>
          <cell r="B1414" t="str">
            <v>025-C130000631-362</v>
          </cell>
          <cell r="C1414" t="str">
            <v>拉杆</v>
          </cell>
          <cell r="D1414" t="str">
            <v>NO PLATING,SUS301-3/4H,P=5.0mm,1*1,RoHS</v>
          </cell>
          <cell r="E1414" t="str">
            <v>VCYS</v>
          </cell>
          <cell r="F1414" t="str">
            <v>结案</v>
          </cell>
          <cell r="G1414">
            <v>1100000</v>
          </cell>
          <cell r="H1414">
            <v>981000</v>
          </cell>
        </row>
        <row r="1415">
          <cell r="A1415" t="str">
            <v>ZVS-19080014</v>
          </cell>
          <cell r="B1415" t="str">
            <v>050-J180000631-0580</v>
          </cell>
          <cell r="C1415" t="str">
            <v>素材端子4</v>
          </cell>
          <cell r="D1415" t="str">
            <v>NO PLATING,SUS301-3/4H,P=6.00,1*2,RoHS</v>
          </cell>
          <cell r="E1415" t="str">
            <v>VCYS</v>
          </cell>
          <cell r="F1415" t="str">
            <v>结案</v>
          </cell>
          <cell r="G1415">
            <v>200</v>
          </cell>
          <cell r="H1415">
            <v>177</v>
          </cell>
        </row>
        <row r="1416">
          <cell r="A1416" t="str">
            <v>ZVS-19080015</v>
          </cell>
          <cell r="B1416" t="str">
            <v>050-J180000632-0580</v>
          </cell>
          <cell r="C1416" t="str">
            <v>素材端子5</v>
          </cell>
          <cell r="D1416" t="str">
            <v>NO PLATING,SUS301-3/4H,P=6.00,1*2,RoHS</v>
          </cell>
          <cell r="E1416" t="str">
            <v>VCYS</v>
          </cell>
          <cell r="F1416" t="str">
            <v>结案</v>
          </cell>
          <cell r="G1416">
            <v>200</v>
          </cell>
          <cell r="H1416">
            <v>187</v>
          </cell>
        </row>
        <row r="1417">
          <cell r="A1417" t="str">
            <v>ZVS-19080016</v>
          </cell>
          <cell r="B1417" t="str">
            <v>050-C130000441-513</v>
          </cell>
          <cell r="C1417" t="str">
            <v>素材侦测PIN</v>
          </cell>
          <cell r="D1417" t="str">
            <v>NO PLATING,C7035-TM06,P=3.20,1*1,RoHS</v>
          </cell>
          <cell r="E1417" t="str">
            <v>VCYS</v>
          </cell>
          <cell r="F1417" t="str">
            <v>结案</v>
          </cell>
          <cell r="G1417">
            <v>290</v>
          </cell>
          <cell r="H1417">
            <v>279.2</v>
          </cell>
        </row>
        <row r="1418">
          <cell r="A1418" t="str">
            <v>ZVS-19080017</v>
          </cell>
          <cell r="B1418" t="str">
            <v>050-C130000131-526</v>
          </cell>
          <cell r="C1418" t="str">
            <v>素材端子</v>
          </cell>
          <cell r="D1418" t="str">
            <v>NO PLATING,C5240HQ-SH,P=22.00,1*1,RoHS</v>
          </cell>
          <cell r="E1418" t="str">
            <v>VCYS</v>
          </cell>
          <cell r="F1418" t="str">
            <v>结案</v>
          </cell>
          <cell r="G1418">
            <v>200</v>
          </cell>
          <cell r="H1418">
            <v>200</v>
          </cell>
        </row>
        <row r="1419">
          <cell r="A1419" t="str">
            <v>ZVS-19080018</v>
          </cell>
          <cell r="B1419" t="str">
            <v>050-C130000131-512</v>
          </cell>
          <cell r="C1419" t="str">
            <v>素材端子</v>
          </cell>
          <cell r="D1419" t="str">
            <v>NO PLATING,C5240HQ-SH,P=24.00,1*1,RoHS</v>
          </cell>
          <cell r="E1419" t="str">
            <v>VCYS</v>
          </cell>
          <cell r="F1419" t="str">
            <v>结案</v>
          </cell>
          <cell r="G1419">
            <v>600</v>
          </cell>
          <cell r="H1419">
            <v>322.5</v>
          </cell>
        </row>
        <row r="1420">
          <cell r="A1420" t="str">
            <v>ZVS-19080019</v>
          </cell>
          <cell r="B1420" t="str">
            <v>050-0009-481</v>
          </cell>
          <cell r="C1420" t="str">
            <v>UNPLATED CONTACT</v>
          </cell>
          <cell r="D1420" t="str">
            <v>CONTACT ;1.3H PUSH_PULL SIMBLOCK WITH COVER AND STOP</v>
          </cell>
          <cell r="E1420" t="str">
            <v>VCYS</v>
          </cell>
          <cell r="F1420" t="str">
            <v>结案</v>
          </cell>
          <cell r="G1420">
            <v>900</v>
          </cell>
          <cell r="H1420">
            <v>202</v>
          </cell>
        </row>
        <row r="1421">
          <cell r="A1421" t="str">
            <v>ZVS-19080020</v>
          </cell>
          <cell r="B1421" t="str">
            <v>025-0009-320</v>
          </cell>
          <cell r="C1421" t="str">
            <v>UNPLATED SHELL</v>
          </cell>
          <cell r="D1421" t="str">
            <v>1.3H PUSH_PULL SIMBLOCK WITH COVER AND STOP</v>
          </cell>
          <cell r="E1421" t="str">
            <v>VCYS</v>
          </cell>
          <cell r="F1421" t="str">
            <v>结案</v>
          </cell>
          <cell r="G1421">
            <v>500000</v>
          </cell>
          <cell r="H1421">
            <v>293000</v>
          </cell>
        </row>
        <row r="1422">
          <cell r="A1422" t="str">
            <v>ZVS-19080021</v>
          </cell>
          <cell r="B1422" t="str">
            <v>025-C130000641-0397</v>
          </cell>
          <cell r="C1422" t="str">
            <v>素材铁壳</v>
          </cell>
          <cell r="D1422" t="str">
            <v>NO PLATING,SUS301-H,P=24.0mm,1*1，RoHS</v>
          </cell>
          <cell r="E1422" t="str">
            <v>VCYS</v>
          </cell>
          <cell r="F1422" t="str">
            <v>结案</v>
          </cell>
          <cell r="G1422">
            <v>500000</v>
          </cell>
          <cell r="H1422">
            <v>491000</v>
          </cell>
        </row>
        <row r="1423">
          <cell r="A1423" t="str">
            <v>ZVS-19080022</v>
          </cell>
          <cell r="B1423" t="str">
            <v>025-C130000641-360</v>
          </cell>
          <cell r="C1423" t="str">
            <v>素材铁壳</v>
          </cell>
          <cell r="D1423" t="str">
            <v>NO PLATING,SUS301-H,P=24.0mm,1*1，RoHS</v>
          </cell>
          <cell r="E1423" t="str">
            <v>VCYS</v>
          </cell>
          <cell r="F1423" t="str">
            <v>结案</v>
          </cell>
          <cell r="G1423">
            <v>1000000</v>
          </cell>
          <cell r="H1423">
            <v>505100</v>
          </cell>
        </row>
        <row r="1424">
          <cell r="A1424" t="str">
            <v>ZVS-19080023</v>
          </cell>
          <cell r="B1424" t="str">
            <v>050-J180000141-0578</v>
          </cell>
          <cell r="C1424" t="str">
            <v>素材端子1</v>
          </cell>
          <cell r="D1424" t="str">
            <v>NO PLATING,C5210R-H,P=4,1*1,RoHS</v>
          </cell>
          <cell r="E1424" t="str">
            <v>VCYS</v>
          </cell>
          <cell r="F1424" t="str">
            <v>结案</v>
          </cell>
          <cell r="G1424">
            <v>200</v>
          </cell>
          <cell r="H1424">
            <v>190</v>
          </cell>
        </row>
        <row r="1425">
          <cell r="A1425" t="str">
            <v>ZVS-19080024</v>
          </cell>
          <cell r="B1425" t="str">
            <v>050-J180000631-0581</v>
          </cell>
          <cell r="C1425" t="str">
            <v>素材端子6</v>
          </cell>
          <cell r="D1425" t="str">
            <v>NO PLATING,SUS301-3/4H,P=2.5,1*1,RoHS</v>
          </cell>
          <cell r="E1425" t="str">
            <v>VCYS</v>
          </cell>
          <cell r="F1425" t="str">
            <v>结案</v>
          </cell>
          <cell r="G1425">
            <v>200</v>
          </cell>
          <cell r="H1425">
            <v>170</v>
          </cell>
        </row>
        <row r="1426">
          <cell r="A1426" t="str">
            <v>ZVS-19080025</v>
          </cell>
          <cell r="B1426" t="str">
            <v>025-C130000641-363</v>
          </cell>
          <cell r="C1426" t="str">
            <v>转轴</v>
          </cell>
          <cell r="D1426" t="str">
            <v>NO PLATING,SUS301-H,P=5.0mm,1*1，RoHS</v>
          </cell>
          <cell r="E1426" t="str">
            <v>VCYS</v>
          </cell>
          <cell r="F1426" t="str">
            <v>结案</v>
          </cell>
          <cell r="G1426">
            <v>1300000</v>
          </cell>
          <cell r="H1426">
            <v>1252000</v>
          </cell>
        </row>
        <row r="1427">
          <cell r="A1427" t="str">
            <v>ZVS-19080026</v>
          </cell>
          <cell r="B1427" t="str">
            <v>050-C171100121-509</v>
          </cell>
          <cell r="C1427" t="str">
            <v>素材端子</v>
          </cell>
          <cell r="D1427" t="str">
            <v>NO PLATING,C5210R-SH,P=12.50,1*1,RoHS</v>
          </cell>
          <cell r="E1427" t="str">
            <v>VCYS</v>
          </cell>
          <cell r="F1427" t="str">
            <v>结案</v>
          </cell>
          <cell r="G1427">
            <v>108</v>
          </cell>
          <cell r="H1427">
            <v>108</v>
          </cell>
        </row>
        <row r="1428">
          <cell r="A1428" t="str">
            <v>ZVS-19080027</v>
          </cell>
          <cell r="B1428" t="str">
            <v>025-0009-256</v>
          </cell>
          <cell r="C1428" t="str">
            <v>SHELL AFTER STAMPING</v>
          </cell>
          <cell r="D1428" t="str">
            <v>5 PIN MICRO USB SINKING MOUNT</v>
          </cell>
          <cell r="E1428" t="str">
            <v>VCYS</v>
          </cell>
          <cell r="F1428" t="str">
            <v>结案</v>
          </cell>
          <cell r="G1428">
            <v>23000</v>
          </cell>
          <cell r="H1428">
            <v>0</v>
          </cell>
        </row>
        <row r="1429">
          <cell r="A1429" t="str">
            <v>ZVS-19080028</v>
          </cell>
          <cell r="B1429" t="str">
            <v>050-2009-443</v>
          </cell>
          <cell r="C1429" t="str">
            <v>CONTACT</v>
          </cell>
          <cell r="D1429" t="str">
            <v>4PIN 3.0MM PITCH 1.8H SMT TYPE BATTERY CONN.</v>
          </cell>
          <cell r="E1429" t="str">
            <v>VCYS</v>
          </cell>
          <cell r="F1429" t="str">
            <v>结案</v>
          </cell>
          <cell r="G1429">
            <v>500000</v>
          </cell>
          <cell r="H1429">
            <v>0</v>
          </cell>
        </row>
        <row r="1430">
          <cell r="A1430" t="str">
            <v>ZVS-19080095</v>
          </cell>
          <cell r="B1430" t="str">
            <v>050-C031100131-507</v>
          </cell>
          <cell r="C1430" t="str">
            <v>素材端子</v>
          </cell>
          <cell r="D1430" t="str">
            <v>NO PLATING,C5240HQ-SH,P=10.0mm,1*1,RoHS</v>
          </cell>
          <cell r="E1430" t="str">
            <v>VCYS</v>
          </cell>
          <cell r="F1430" t="str">
            <v>结案</v>
          </cell>
          <cell r="G1430">
            <v>3000</v>
          </cell>
          <cell r="H1430">
            <v>16</v>
          </cell>
        </row>
        <row r="1431">
          <cell r="A1431" t="str">
            <v>ZVS-19080096</v>
          </cell>
          <cell r="B1431" t="str">
            <v>025-U119500623-0382</v>
          </cell>
          <cell r="C1431" t="str">
            <v>点焊铁壳</v>
          </cell>
          <cell r="D1431" t="str">
            <v>NO PLATING,SUS301-1/2H,P=8.0,1*1,SHELL,RoHS</v>
          </cell>
          <cell r="E1431" t="str">
            <v>VCYS</v>
          </cell>
          <cell r="F1431" t="str">
            <v>结案</v>
          </cell>
          <cell r="G1431">
            <v>300000</v>
          </cell>
          <cell r="H1431">
            <v>273800</v>
          </cell>
        </row>
        <row r="1432">
          <cell r="A1432" t="str">
            <v>ZVS-19080096</v>
          </cell>
          <cell r="B1432" t="str">
            <v>025-U119500623-0382</v>
          </cell>
          <cell r="C1432" t="str">
            <v>点焊铁壳</v>
          </cell>
          <cell r="D1432" t="str">
            <v>NO PLATING,SUS301-1/2H,P=8.0,1*1,SHELL,RoHS</v>
          </cell>
          <cell r="E1432" t="str">
            <v>VCYS</v>
          </cell>
          <cell r="F1432" t="str">
            <v>结案</v>
          </cell>
          <cell r="G1432">
            <v>300000</v>
          </cell>
          <cell r="H1432">
            <v>273800</v>
          </cell>
        </row>
        <row r="1433">
          <cell r="A1433" t="str">
            <v>ZVS-19080097</v>
          </cell>
          <cell r="B1433" t="str">
            <v>025-C130000681-357</v>
          </cell>
          <cell r="C1433" t="str">
            <v>拉杆(散Pin）</v>
          </cell>
          <cell r="D1433" t="str">
            <v>NO PLATING,SUS304-H,1*1,RoHS</v>
          </cell>
          <cell r="E1433" t="str">
            <v>VCYS</v>
          </cell>
          <cell r="F1433" t="str">
            <v>结案</v>
          </cell>
          <cell r="G1433">
            <v>400000</v>
          </cell>
          <cell r="H1433">
            <v>400000</v>
          </cell>
        </row>
        <row r="1434">
          <cell r="A1434" t="str">
            <v>ZVS-19080098</v>
          </cell>
          <cell r="B1434" t="str">
            <v>050-T130000631-514</v>
          </cell>
          <cell r="C1434" t="str">
            <v>中钢片</v>
          </cell>
          <cell r="D1434" t="str">
            <v>NO PLATING,SUS301-3/4H,P=20.0mm,1*1，RoHS</v>
          </cell>
          <cell r="E1434" t="str">
            <v>VCYS</v>
          </cell>
          <cell r="F1434" t="str">
            <v>结案</v>
          </cell>
          <cell r="G1434">
            <v>200</v>
          </cell>
          <cell r="H1434">
            <v>136</v>
          </cell>
        </row>
        <row r="1435">
          <cell r="A1435" t="str">
            <v>ZVS-19080099</v>
          </cell>
          <cell r="B1435" t="str">
            <v>050-C039900131-506</v>
          </cell>
          <cell r="C1435" t="str">
            <v>素材端子</v>
          </cell>
          <cell r="D1435" t="str">
            <v>NO PLATING,C5240HQ-SH,P=10.50mm,1*1,RoHS</v>
          </cell>
          <cell r="E1435" t="str">
            <v>VCYS</v>
          </cell>
          <cell r="F1435" t="str">
            <v>结案</v>
          </cell>
          <cell r="G1435">
            <v>2000</v>
          </cell>
          <cell r="H1435">
            <v>1981.2</v>
          </cell>
        </row>
        <row r="1436">
          <cell r="A1436" t="str">
            <v>ZVS-19080100</v>
          </cell>
          <cell r="B1436" t="str">
            <v>050-C130000141-508</v>
          </cell>
          <cell r="C1436" t="str">
            <v>素材端子</v>
          </cell>
          <cell r="D1436" t="str">
            <v>NO PLATING,C5210R-H,P=4.0mm,1*1，RoHS</v>
          </cell>
          <cell r="E1436" t="str">
            <v>VCYS</v>
          </cell>
          <cell r="F1436" t="str">
            <v>结案</v>
          </cell>
          <cell r="G1436">
            <v>3000</v>
          </cell>
          <cell r="H1436">
            <v>2991.5</v>
          </cell>
        </row>
        <row r="1437">
          <cell r="A1437" t="str">
            <v>ZVS-19080101</v>
          </cell>
          <cell r="B1437" t="str">
            <v>025-C130000641-356</v>
          </cell>
          <cell r="C1437" t="str">
            <v>右边 Hook</v>
          </cell>
          <cell r="D1437" t="str">
            <v>RIGHT_HOOK，NO PLATING,SUS301-H,P=2.50,1*2,RoHS</v>
          </cell>
          <cell r="E1437" t="str">
            <v>VCYS</v>
          </cell>
          <cell r="F1437" t="str">
            <v>结案</v>
          </cell>
          <cell r="G1437">
            <v>600</v>
          </cell>
          <cell r="H1437">
            <v>0</v>
          </cell>
        </row>
        <row r="1438">
          <cell r="A1438" t="str">
            <v>ZVS-19080102</v>
          </cell>
          <cell r="B1438" t="str">
            <v>025-C130000642-356</v>
          </cell>
          <cell r="C1438" t="str">
            <v>左边 Hook</v>
          </cell>
          <cell r="D1438" t="str">
            <v>LEFT_HOOK，NO PLATING,SUS301-H,P=2.50,1*2,RoHS</v>
          </cell>
          <cell r="E1438" t="str">
            <v>VCYS</v>
          </cell>
          <cell r="F1438" t="str">
            <v>结案</v>
          </cell>
          <cell r="G1438">
            <v>600</v>
          </cell>
          <cell r="H1438">
            <v>0</v>
          </cell>
        </row>
        <row r="1439">
          <cell r="A1439" t="str">
            <v>ZVS-19080103</v>
          </cell>
          <cell r="B1439" t="str">
            <v>050-S110000641-522</v>
          </cell>
          <cell r="C1439" t="str">
            <v>素材端子</v>
          </cell>
          <cell r="D1439" t="str">
            <v>NO PLATING CONTACT</v>
          </cell>
          <cell r="E1439" t="str">
            <v>VCYS</v>
          </cell>
          <cell r="F1439" t="str">
            <v>结案</v>
          </cell>
          <cell r="G1439">
            <v>2400</v>
          </cell>
          <cell r="H1439">
            <v>1916.4</v>
          </cell>
        </row>
        <row r="1440">
          <cell r="A1440" t="str">
            <v>ZVS-19080104</v>
          </cell>
          <cell r="B1440" t="str">
            <v>025-U119500621-0382</v>
          </cell>
          <cell r="C1440" t="str">
            <v>素材主铁壳</v>
          </cell>
          <cell r="D1440" t="str">
            <v>NO PLATING,SUS301-1/2H,P=8.0,1*1,SHELL,RoHS</v>
          </cell>
          <cell r="E1440" t="str">
            <v>VCYS</v>
          </cell>
          <cell r="F1440" t="str">
            <v>结案</v>
          </cell>
          <cell r="G1440">
            <v>400000</v>
          </cell>
          <cell r="H1440">
            <v>389800</v>
          </cell>
        </row>
        <row r="1441">
          <cell r="A1441" t="str">
            <v>ZVS-19080105</v>
          </cell>
          <cell r="B1441" t="str">
            <v>025-U069500621-364</v>
          </cell>
          <cell r="C1441" t="str">
            <v>素材铁壳</v>
          </cell>
          <cell r="D1441" t="str">
            <v>NO PLATING,SUS301-1/2H,P=10.0,1*1,SHELL,RoHS</v>
          </cell>
          <cell r="E1441" t="str">
            <v>VCYS</v>
          </cell>
          <cell r="F1441" t="str">
            <v>结案</v>
          </cell>
          <cell r="G1441">
            <v>300000</v>
          </cell>
          <cell r="H1441">
            <v>0</v>
          </cell>
        </row>
        <row r="1442">
          <cell r="A1442" t="str">
            <v>ZVS-19080106</v>
          </cell>
          <cell r="B1442" t="str">
            <v>025-0009-210</v>
          </cell>
          <cell r="C1442" t="str">
            <v>SHELL AFTER STAMPING</v>
          </cell>
          <cell r="D1442" t="str">
            <v>5 PIN MICRO USB TOP MOUNT</v>
          </cell>
          <cell r="E1442" t="str">
            <v>VCYS</v>
          </cell>
          <cell r="F1442" t="str">
            <v>结案</v>
          </cell>
          <cell r="G1442">
            <v>150000</v>
          </cell>
          <cell r="H1442">
            <v>62000</v>
          </cell>
        </row>
        <row r="1443">
          <cell r="A1443" t="str">
            <v>ZVS-19080107</v>
          </cell>
          <cell r="B1443" t="str">
            <v>050-0009-481</v>
          </cell>
          <cell r="C1443" t="str">
            <v>UNPLATED CONTACT</v>
          </cell>
          <cell r="D1443" t="str">
            <v>CONTACT ;1.3H PUSH_PULL SIMBLOCK WITH COVER AND STOP</v>
          </cell>
          <cell r="E1443" t="str">
            <v>VCYS</v>
          </cell>
          <cell r="F1443" t="str">
            <v>结案</v>
          </cell>
          <cell r="G1443">
            <v>900</v>
          </cell>
          <cell r="H1443">
            <v>226</v>
          </cell>
        </row>
        <row r="1444">
          <cell r="A1444" t="str">
            <v>ZVS-19080108</v>
          </cell>
          <cell r="B1444" t="str">
            <v>050-0009-482</v>
          </cell>
          <cell r="C1444" t="str">
            <v>UNPLATED CONTACT</v>
          </cell>
          <cell r="D1444" t="str">
            <v>CONTACT; 1.3H PUSH_PULL SIMBLOCK WIWH COVER AND STOP</v>
          </cell>
          <cell r="E1444" t="str">
            <v>VCYS</v>
          </cell>
          <cell r="F1444" t="str">
            <v>结案</v>
          </cell>
          <cell r="G1444">
            <v>600</v>
          </cell>
          <cell r="H1444">
            <v>592.5</v>
          </cell>
        </row>
        <row r="1445">
          <cell r="A1445" t="str">
            <v>ZVS-19080109</v>
          </cell>
          <cell r="B1445" t="str">
            <v>050-S230000642-535</v>
          </cell>
          <cell r="C1445" t="str">
            <v>素材端子</v>
          </cell>
          <cell r="D1445" t="str">
            <v>NO PLATING CONTACT</v>
          </cell>
          <cell r="E1445" t="str">
            <v>VCYS</v>
          </cell>
          <cell r="F1445" t="str">
            <v>结案</v>
          </cell>
          <cell r="G1445">
            <v>2000</v>
          </cell>
          <cell r="H1445">
            <v>1367</v>
          </cell>
        </row>
        <row r="1446">
          <cell r="A1446" t="str">
            <v>ZVS-19080110</v>
          </cell>
          <cell r="B1446" t="str">
            <v>050-S170000641-534</v>
          </cell>
          <cell r="C1446" t="str">
            <v>素材端子</v>
          </cell>
          <cell r="D1446" t="str">
            <v>NO PLATING CONTACT</v>
          </cell>
          <cell r="E1446" t="str">
            <v>VCYS</v>
          </cell>
          <cell r="F1446" t="str">
            <v>结案</v>
          </cell>
          <cell r="G1446">
            <v>2000</v>
          </cell>
          <cell r="H1446">
            <v>2000</v>
          </cell>
        </row>
        <row r="1447">
          <cell r="A1447" t="str">
            <v>ZVS-19080111</v>
          </cell>
          <cell r="B1447" t="str">
            <v>050-0009-487</v>
          </cell>
          <cell r="C1447" t="str">
            <v>CONTACT AFTER STAMPING</v>
          </cell>
          <cell r="D1447" t="str">
            <v>MICRO USB 5 PIN SINKING MOUNT TYPE</v>
          </cell>
          <cell r="E1447" t="str">
            <v>VCYS</v>
          </cell>
          <cell r="F1447" t="str">
            <v>结案</v>
          </cell>
          <cell r="G1447">
            <v>400</v>
          </cell>
          <cell r="H1447">
            <v>332</v>
          </cell>
        </row>
        <row r="1448">
          <cell r="A1448" t="str">
            <v>ZVS-19080112</v>
          </cell>
          <cell r="B1448" t="str">
            <v>050-0009-344</v>
          </cell>
          <cell r="C1448" t="str">
            <v>CONTACT AFTER STAMPING</v>
          </cell>
          <cell r="D1448" t="str">
            <v>5 PIN MICRO USB SINKING MOUNT</v>
          </cell>
          <cell r="E1448" t="str">
            <v>VCYS</v>
          </cell>
          <cell r="F1448" t="str">
            <v>结案</v>
          </cell>
          <cell r="G1448">
            <v>400</v>
          </cell>
          <cell r="H1448">
            <v>0</v>
          </cell>
        </row>
        <row r="1449">
          <cell r="A1449" t="str">
            <v>ZVS-19080113</v>
          </cell>
          <cell r="B1449" t="str">
            <v>050-2009-443</v>
          </cell>
          <cell r="C1449" t="str">
            <v>CONTACT</v>
          </cell>
          <cell r="D1449" t="str">
            <v>4PIN 3.0MM PITCH 1.8H SMT TYPE BATTERY CONN.</v>
          </cell>
          <cell r="E1449" t="str">
            <v>VCYS</v>
          </cell>
          <cell r="F1449" t="str">
            <v>结案</v>
          </cell>
          <cell r="G1449">
            <v>600</v>
          </cell>
          <cell r="H1449">
            <v>107</v>
          </cell>
        </row>
        <row r="1450">
          <cell r="A1450" t="str">
            <v>ZVS-19080114</v>
          </cell>
          <cell r="B1450" t="str">
            <v>050-S080000641-0549</v>
          </cell>
          <cell r="C1450" t="str">
            <v>素材端子</v>
          </cell>
          <cell r="D1450" t="str">
            <v>NO PLATING CONTACT</v>
          </cell>
          <cell r="E1450" t="str">
            <v>VCYS</v>
          </cell>
          <cell r="F1450" t="str">
            <v>结案</v>
          </cell>
          <cell r="G1450">
            <v>1200</v>
          </cell>
          <cell r="H1450">
            <v>995</v>
          </cell>
        </row>
        <row r="1451">
          <cell r="A1451" t="str">
            <v>ZVS-19080115</v>
          </cell>
          <cell r="B1451" t="str">
            <v>050-C031100131-507</v>
          </cell>
          <cell r="C1451" t="str">
            <v>素材端子</v>
          </cell>
          <cell r="D1451" t="str">
            <v>NO PLATING,C5240HQ-SH,P=10.0mm,1*1,RoHS</v>
          </cell>
          <cell r="E1451" t="str">
            <v>VCYS</v>
          </cell>
          <cell r="F1451" t="str">
            <v>结案</v>
          </cell>
          <cell r="G1451">
            <v>2000</v>
          </cell>
          <cell r="H1451">
            <v>1448.5</v>
          </cell>
        </row>
        <row r="1452">
          <cell r="A1452" t="str">
            <v>ZVS-19080116</v>
          </cell>
          <cell r="B1452" t="str">
            <v>050-J340000631-0558</v>
          </cell>
          <cell r="C1452" t="str">
            <v>素材端子4</v>
          </cell>
          <cell r="D1452" t="str">
            <v>NO PLATING,SUS301-3/4H,P=12.0,1*1,RoHS</v>
          </cell>
          <cell r="E1452" t="str">
            <v>VCYS</v>
          </cell>
          <cell r="F1452" t="str">
            <v>结案</v>
          </cell>
          <cell r="G1452">
            <v>400</v>
          </cell>
          <cell r="H1452">
            <v>400</v>
          </cell>
        </row>
        <row r="1453">
          <cell r="A1453" t="str">
            <v>ZVS-19080117</v>
          </cell>
          <cell r="B1453" t="str">
            <v>050-J340000141-0555</v>
          </cell>
          <cell r="C1453" t="str">
            <v>素材端子1</v>
          </cell>
          <cell r="D1453" t="str">
            <v>NO PLATING,C5210R-H,P=7,1*1,RoHS</v>
          </cell>
          <cell r="E1453" t="str">
            <v>VCYS</v>
          </cell>
          <cell r="F1453" t="str">
            <v>结案</v>
          </cell>
          <cell r="G1453">
            <v>500</v>
          </cell>
          <cell r="H1453">
            <v>132</v>
          </cell>
        </row>
        <row r="1454">
          <cell r="A1454" t="str">
            <v>ZVS-19080118</v>
          </cell>
          <cell r="B1454" t="str">
            <v>025-C130000641-363</v>
          </cell>
          <cell r="C1454" t="str">
            <v>转轴</v>
          </cell>
          <cell r="D1454" t="str">
            <v>NO PLATING,SUS301-H,P=5.0mm,1*1，RoHS</v>
          </cell>
          <cell r="E1454" t="str">
            <v>VCYS</v>
          </cell>
          <cell r="F1454" t="str">
            <v>结案</v>
          </cell>
          <cell r="G1454">
            <v>1500000</v>
          </cell>
          <cell r="H1454">
            <v>1476000</v>
          </cell>
        </row>
        <row r="1455">
          <cell r="A1455" t="str">
            <v>ZVS-19080119</v>
          </cell>
          <cell r="B1455" t="str">
            <v>025-C130000631-362</v>
          </cell>
          <cell r="C1455" t="str">
            <v>拉杆</v>
          </cell>
          <cell r="D1455" t="str">
            <v>NO PLATING,SUS301-3/4H,P=5.0mm,1*1,RoHS</v>
          </cell>
          <cell r="E1455" t="str">
            <v>VCYS</v>
          </cell>
          <cell r="F1455" t="str">
            <v>结案</v>
          </cell>
          <cell r="G1455">
            <v>1500000</v>
          </cell>
          <cell r="H1455">
            <v>1485000</v>
          </cell>
        </row>
        <row r="1456">
          <cell r="A1456" t="str">
            <v>ZVS-19080120</v>
          </cell>
          <cell r="B1456" t="str">
            <v>025-J180000622-0381</v>
          </cell>
          <cell r="C1456" t="str">
            <v>素材SHELL</v>
          </cell>
          <cell r="D1456" t="str">
            <v>NO PLATING,SUS301-1/2H,P=15,1*1,RoHS</v>
          </cell>
          <cell r="E1456" t="str">
            <v>VCYS</v>
          </cell>
          <cell r="F1456" t="str">
            <v>结案</v>
          </cell>
          <cell r="G1456">
            <v>500</v>
          </cell>
          <cell r="H1456">
            <v>0</v>
          </cell>
        </row>
        <row r="1457">
          <cell r="A1457" t="str">
            <v>ZVS-19080121</v>
          </cell>
          <cell r="B1457" t="str">
            <v>050-C130000131-526</v>
          </cell>
          <cell r="C1457" t="str">
            <v>素材端子</v>
          </cell>
          <cell r="D1457" t="str">
            <v>NO PLATING,C5240HQ-SH,P=22.00,1*1,RoHS</v>
          </cell>
          <cell r="E1457" t="str">
            <v>VCYS</v>
          </cell>
          <cell r="F1457" t="str">
            <v>结案</v>
          </cell>
          <cell r="G1457">
            <v>500</v>
          </cell>
          <cell r="H1457">
            <v>0</v>
          </cell>
        </row>
        <row r="1458">
          <cell r="A1458" t="str">
            <v>ZVS-19080122</v>
          </cell>
          <cell r="B1458" t="str">
            <v>025-J180000622-0381</v>
          </cell>
          <cell r="C1458" t="str">
            <v>素材SHELL</v>
          </cell>
          <cell r="D1458" t="str">
            <v>NO PLATING,SUS301-1/2H,P=15,1*1,RoHS</v>
          </cell>
          <cell r="E1458" t="str">
            <v>VCYS</v>
          </cell>
          <cell r="F1458" t="str">
            <v>结案</v>
          </cell>
          <cell r="G1458">
            <v>500000</v>
          </cell>
          <cell r="H1458">
            <v>483700</v>
          </cell>
        </row>
        <row r="1459">
          <cell r="A1459" t="str">
            <v>ZVS-19080123</v>
          </cell>
          <cell r="B1459" t="str">
            <v>025-0009-320</v>
          </cell>
          <cell r="C1459" t="str">
            <v>UNPLATED SHELL</v>
          </cell>
          <cell r="D1459" t="str">
            <v>1.3H PUSH_PULL SIMBLOCK WITH COVER AND STOP</v>
          </cell>
          <cell r="E1459" t="str">
            <v>VCYS</v>
          </cell>
          <cell r="F1459" t="str">
            <v>结案</v>
          </cell>
          <cell r="G1459">
            <v>600000</v>
          </cell>
          <cell r="H1459">
            <v>589000</v>
          </cell>
        </row>
        <row r="1460">
          <cell r="A1460" t="str">
            <v>ZVS-19080124</v>
          </cell>
          <cell r="B1460" t="str">
            <v>025-C130000641-0397</v>
          </cell>
          <cell r="C1460" t="str">
            <v>素材铁壳</v>
          </cell>
          <cell r="D1460" t="str">
            <v>NO PLATING,SUS301-H,P=24.0mm,1*1，RoHS</v>
          </cell>
          <cell r="E1460" t="str">
            <v>VCYS</v>
          </cell>
          <cell r="F1460" t="str">
            <v>结案</v>
          </cell>
          <cell r="G1460">
            <v>1000000</v>
          </cell>
          <cell r="H1460">
            <v>992700</v>
          </cell>
        </row>
        <row r="1461">
          <cell r="A1461" t="str">
            <v>ZVS-19080125</v>
          </cell>
          <cell r="B1461" t="str">
            <v>025-C130000641-360</v>
          </cell>
          <cell r="C1461" t="str">
            <v>素材铁壳</v>
          </cell>
          <cell r="D1461" t="str">
            <v>NO PLATING,SUS301-H,P=24.0mm,1*1，RoHS</v>
          </cell>
          <cell r="E1461" t="str">
            <v>VCYS</v>
          </cell>
          <cell r="F1461" t="str">
            <v>结案</v>
          </cell>
          <cell r="G1461">
            <v>1000000</v>
          </cell>
          <cell r="H1461">
            <v>997900</v>
          </cell>
        </row>
        <row r="1462">
          <cell r="A1462" t="str">
            <v>ZVS-19080126</v>
          </cell>
          <cell r="B1462" t="str">
            <v>050-J200000635-531</v>
          </cell>
          <cell r="C1462" t="str">
            <v>素材端子4</v>
          </cell>
          <cell r="D1462" t="str">
            <v>NO PLATING,SUS301-3/4H,P=5.50,1*2,RoHS</v>
          </cell>
          <cell r="E1462" t="str">
            <v>VCYS</v>
          </cell>
          <cell r="F1462" t="str">
            <v>结案</v>
          </cell>
          <cell r="G1462">
            <v>80</v>
          </cell>
          <cell r="H1462">
            <v>73.7</v>
          </cell>
        </row>
        <row r="1463">
          <cell r="A1463" t="str">
            <v>ZVS-19080127</v>
          </cell>
          <cell r="B1463" t="str">
            <v>050-2009-432</v>
          </cell>
          <cell r="C1463" t="str">
            <v>CONTACT AFTER STAMPING</v>
          </cell>
          <cell r="D1463" t="str">
            <v>CONTACT 3 FOR DIA 3.5MM SXM AUDIO JACK CONN.(SUBSIDE  TYPE)</v>
          </cell>
          <cell r="E1463" t="str">
            <v>VCYS</v>
          </cell>
          <cell r="F1463" t="str">
            <v>结案</v>
          </cell>
          <cell r="G1463">
            <v>25</v>
          </cell>
          <cell r="H1463">
            <v>0</v>
          </cell>
        </row>
        <row r="1464">
          <cell r="A1464" t="str">
            <v>ZVS-19080128</v>
          </cell>
          <cell r="B1464" t="str">
            <v>050-1009-310</v>
          </cell>
          <cell r="C1464" t="str">
            <v>素材端子4</v>
          </cell>
          <cell r="D1464" t="str">
            <v>NO PLATING,C5210R-H,P=4.50,1*2,RoHS</v>
          </cell>
          <cell r="E1464" t="str">
            <v>VCYS</v>
          </cell>
          <cell r="F1464" t="str">
            <v>结案</v>
          </cell>
          <cell r="G1464">
            <v>300</v>
          </cell>
          <cell r="H1464">
            <v>300</v>
          </cell>
        </row>
        <row r="1465">
          <cell r="A1465" t="str">
            <v>ZVS-19080129</v>
          </cell>
          <cell r="B1465" t="str">
            <v>050-2009-310</v>
          </cell>
          <cell r="C1465" t="str">
            <v>素材端子5</v>
          </cell>
          <cell r="D1465" t="str">
            <v>NO PLATING,C5210R-H,P=4.50,1*2,RoHS</v>
          </cell>
          <cell r="E1465" t="str">
            <v>VCYS</v>
          </cell>
          <cell r="F1465" t="str">
            <v>结案</v>
          </cell>
          <cell r="G1465">
            <v>300</v>
          </cell>
          <cell r="H1465">
            <v>300</v>
          </cell>
        </row>
        <row r="1466">
          <cell r="A1466" t="str">
            <v>ZVS-19080130</v>
          </cell>
          <cell r="B1466" t="str">
            <v>050-J180000631-0580</v>
          </cell>
          <cell r="C1466" t="str">
            <v>素材端子4</v>
          </cell>
          <cell r="D1466" t="str">
            <v>NO PLATING,SUS301-3/4H,P=6.00,1*2,RoHS</v>
          </cell>
          <cell r="E1466" t="str">
            <v>VCYS</v>
          </cell>
          <cell r="F1466" t="str">
            <v>结案</v>
          </cell>
          <cell r="G1466">
            <v>12</v>
          </cell>
          <cell r="H1466">
            <v>0</v>
          </cell>
        </row>
        <row r="1467">
          <cell r="A1467" t="str">
            <v>ZVS-19080131</v>
          </cell>
          <cell r="B1467" t="str">
            <v>050-C130000131-512</v>
          </cell>
          <cell r="C1467" t="str">
            <v>素材端子</v>
          </cell>
          <cell r="D1467" t="str">
            <v>NO PLATING,C5240HQ-SH,P=24.00,1*1,RoHS</v>
          </cell>
          <cell r="E1467" t="str">
            <v>VCYS</v>
          </cell>
          <cell r="F1467" t="str">
            <v>结案</v>
          </cell>
          <cell r="G1467">
            <v>600</v>
          </cell>
          <cell r="H1467">
            <v>420</v>
          </cell>
        </row>
        <row r="1468">
          <cell r="A1468" t="str">
            <v>ZVS-19080132</v>
          </cell>
          <cell r="B1468" t="str">
            <v>025-U139500623-373</v>
          </cell>
          <cell r="C1468" t="str">
            <v>点焊铁壳</v>
          </cell>
          <cell r="D1468" t="str">
            <v>NO PLATING,SUS301-1/2H,P=8.0,1*1,SHELL,RoHS</v>
          </cell>
          <cell r="E1468" t="str">
            <v>VCYS</v>
          </cell>
          <cell r="F1468" t="str">
            <v>结案</v>
          </cell>
          <cell r="G1468">
            <v>200000</v>
          </cell>
          <cell r="H1468">
            <v>60000</v>
          </cell>
        </row>
        <row r="1469">
          <cell r="A1469" t="str">
            <v>ZVS-19080132</v>
          </cell>
          <cell r="B1469" t="str">
            <v>025-U139500623-373</v>
          </cell>
          <cell r="C1469" t="str">
            <v>点焊铁壳</v>
          </cell>
          <cell r="D1469" t="str">
            <v>NO PLATING,SUS301-1/2H,P=8.0,1*1,SHELL,RoHS</v>
          </cell>
          <cell r="E1469" t="str">
            <v>VCYS</v>
          </cell>
          <cell r="F1469" t="str">
            <v>结案</v>
          </cell>
          <cell r="G1469">
            <v>200000</v>
          </cell>
          <cell r="H1469">
            <v>60000</v>
          </cell>
        </row>
        <row r="1470">
          <cell r="A1470" t="str">
            <v>ZVS-19080133</v>
          </cell>
          <cell r="B1470" t="str">
            <v>025-C130000641-356</v>
          </cell>
          <cell r="C1470" t="str">
            <v>右边 Hook</v>
          </cell>
          <cell r="D1470" t="str">
            <v>RIGHT_HOOK，NO PLATING,SUS301-H,P=2.50,1*2,RoHS</v>
          </cell>
          <cell r="E1470" t="str">
            <v>VCYS</v>
          </cell>
          <cell r="F1470" t="str">
            <v>结案</v>
          </cell>
          <cell r="G1470">
            <v>600000</v>
          </cell>
          <cell r="H1470">
            <v>315000</v>
          </cell>
        </row>
        <row r="1471">
          <cell r="A1471" t="str">
            <v>ZVS-19080134</v>
          </cell>
          <cell r="B1471" t="str">
            <v>025-C130000642-356</v>
          </cell>
          <cell r="C1471" t="str">
            <v>左边 Hook</v>
          </cell>
          <cell r="D1471" t="str">
            <v>LEFT_HOOK，NO PLATING,SUS301-H,P=2.50,1*2,RoHS</v>
          </cell>
          <cell r="E1471" t="str">
            <v>VCYS</v>
          </cell>
          <cell r="F1471" t="str">
            <v>结案</v>
          </cell>
          <cell r="G1471">
            <v>600000</v>
          </cell>
          <cell r="H1471">
            <v>315000</v>
          </cell>
        </row>
        <row r="1472">
          <cell r="A1472" t="str">
            <v>ZVS-19080135</v>
          </cell>
          <cell r="B1472" t="str">
            <v>025-0009-272</v>
          </cell>
          <cell r="C1472" t="str">
            <v>SHELL AFTER SATAMPING</v>
          </cell>
          <cell r="D1472" t="str">
            <v>1.7H MINI T-FLASH CARD</v>
          </cell>
          <cell r="E1472" t="str">
            <v>VCYS</v>
          </cell>
          <cell r="F1472" t="str">
            <v>结案</v>
          </cell>
          <cell r="G1472">
            <v>600000</v>
          </cell>
          <cell r="H1472">
            <v>170000</v>
          </cell>
        </row>
        <row r="1473">
          <cell r="A1473" t="str">
            <v>ZVS-19080136</v>
          </cell>
          <cell r="B1473" t="str">
            <v>025-J180000622-0381</v>
          </cell>
          <cell r="C1473" t="str">
            <v>素材SHELL</v>
          </cell>
          <cell r="D1473" t="str">
            <v>NO PLATING,SUS301-1/2H,P=15,1*1,RoHS</v>
          </cell>
          <cell r="E1473" t="str">
            <v>VCYS</v>
          </cell>
          <cell r="F1473" t="str">
            <v>结案</v>
          </cell>
          <cell r="G1473">
            <v>500000</v>
          </cell>
          <cell r="H1473">
            <v>167600</v>
          </cell>
        </row>
        <row r="1474">
          <cell r="A1474" t="str">
            <v>ZVS-19080137</v>
          </cell>
          <cell r="B1474" t="str">
            <v>050-J220000141-530</v>
          </cell>
          <cell r="C1474" t="str">
            <v>素材端子2</v>
          </cell>
          <cell r="D1474" t="str">
            <v>NO PLATING,C5210R-H,P=4,1*1,RoHS</v>
          </cell>
          <cell r="E1474" t="str">
            <v>VCYS</v>
          </cell>
          <cell r="F1474" t="str">
            <v>结案</v>
          </cell>
          <cell r="G1474">
            <v>800</v>
          </cell>
          <cell r="H1474">
            <v>532</v>
          </cell>
        </row>
        <row r="1475">
          <cell r="A1475" t="str">
            <v>ZVS-19080138</v>
          </cell>
          <cell r="B1475" t="str">
            <v>050-J240000146-530</v>
          </cell>
          <cell r="C1475" t="str">
            <v>素材端子2</v>
          </cell>
          <cell r="D1475" t="str">
            <v>NO PLATING,C5210R-H,P=4,1*1,RoHS</v>
          </cell>
          <cell r="E1475" t="str">
            <v>VCYS</v>
          </cell>
          <cell r="F1475" t="str">
            <v>结案</v>
          </cell>
          <cell r="G1475">
            <v>800</v>
          </cell>
          <cell r="H1475">
            <v>0</v>
          </cell>
        </row>
        <row r="1476">
          <cell r="A1476" t="str">
            <v>ZVS-19080139</v>
          </cell>
          <cell r="B1476" t="str">
            <v>050-2009-217</v>
          </cell>
          <cell r="C1476" t="str">
            <v>CONTACT AFTER STAMPING</v>
          </cell>
          <cell r="D1476" t="str">
            <v>5 PIN MICRO USB SINKING MOUNT</v>
          </cell>
          <cell r="E1476" t="str">
            <v>KM12B</v>
          </cell>
          <cell r="F1476" t="str">
            <v>结案</v>
          </cell>
          <cell r="G1476">
            <v>150</v>
          </cell>
          <cell r="H1476">
            <v>150</v>
          </cell>
        </row>
        <row r="1477">
          <cell r="A1477" t="str">
            <v>ZVS-19080140</v>
          </cell>
          <cell r="B1477" t="str">
            <v>050-J340000141-0556</v>
          </cell>
          <cell r="C1477" t="str">
            <v>素材端子2</v>
          </cell>
          <cell r="D1477" t="str">
            <v>NO PLATING,C5210R-H,P=7,1*1,RoHS</v>
          </cell>
          <cell r="E1477" t="str">
            <v>KM12B</v>
          </cell>
          <cell r="F1477" t="str">
            <v>结案</v>
          </cell>
          <cell r="G1477">
            <v>500</v>
          </cell>
          <cell r="H1477">
            <v>383</v>
          </cell>
        </row>
        <row r="1478">
          <cell r="A1478" t="str">
            <v>ZVS-19080141</v>
          </cell>
          <cell r="B1478" t="str">
            <v>025-U069500621-364</v>
          </cell>
          <cell r="C1478" t="str">
            <v>素材铁壳</v>
          </cell>
          <cell r="D1478" t="str">
            <v>NO PLATING,SUS301-1/2H,P=10.0,1*1,SHELL,RoHS</v>
          </cell>
          <cell r="E1478" t="str">
            <v>VCYS</v>
          </cell>
          <cell r="F1478" t="str">
            <v>结案</v>
          </cell>
          <cell r="G1478">
            <v>300000</v>
          </cell>
          <cell r="H1478">
            <v>0</v>
          </cell>
        </row>
        <row r="1479">
          <cell r="A1479" t="str">
            <v>ZVS-19080142</v>
          </cell>
          <cell r="B1479" t="str">
            <v>025-U099500621-364</v>
          </cell>
          <cell r="C1479" t="str">
            <v>素材铁壳</v>
          </cell>
          <cell r="D1479" t="str">
            <v>NO PLATING,SUS301-1/2H,P=10.0,1*1,SHELL,RoHS</v>
          </cell>
          <cell r="E1479" t="str">
            <v>VCYS</v>
          </cell>
          <cell r="F1479" t="str">
            <v>结案</v>
          </cell>
          <cell r="G1479">
            <v>500000</v>
          </cell>
          <cell r="H1479">
            <v>277900</v>
          </cell>
        </row>
        <row r="1480">
          <cell r="A1480" t="str">
            <v>ZVS-19080143</v>
          </cell>
          <cell r="B1480" t="str">
            <v>025-U139500622-373</v>
          </cell>
          <cell r="C1480" t="str">
            <v>素材外铁壳</v>
          </cell>
          <cell r="D1480" t="str">
            <v>NO PLATING,SUS301-1/2H,P=8.0,1*1,SHELL,RoHS</v>
          </cell>
          <cell r="E1480" t="str">
            <v>VCYS</v>
          </cell>
          <cell r="F1480" t="str">
            <v>结案</v>
          </cell>
          <cell r="G1480">
            <v>300000</v>
          </cell>
          <cell r="H1480">
            <v>300000</v>
          </cell>
        </row>
        <row r="1481">
          <cell r="A1481" t="str">
            <v>ZVS-19080144</v>
          </cell>
          <cell r="B1481" t="str">
            <v>050-J100000121-0567</v>
          </cell>
          <cell r="C1481" t="str">
            <v>素材端子5</v>
          </cell>
          <cell r="D1481" t="str">
            <v>NO PLATING,C5210R-H,P=8,1*1,RoHS</v>
          </cell>
          <cell r="E1481" t="str">
            <v>VCYS</v>
          </cell>
          <cell r="F1481" t="str">
            <v>结案</v>
          </cell>
          <cell r="G1481">
            <v>200</v>
          </cell>
          <cell r="H1481">
            <v>195.6</v>
          </cell>
        </row>
        <row r="1482">
          <cell r="A1482" t="str">
            <v>ZVS-19080145</v>
          </cell>
          <cell r="B1482" t="str">
            <v>050-J100000621-0571</v>
          </cell>
          <cell r="C1482" t="str">
            <v>素材端子7</v>
          </cell>
          <cell r="D1482" t="str">
            <v>NO PLATING,C5210R-H,P=15,1*1,RoHS</v>
          </cell>
          <cell r="E1482" t="str">
            <v>VCYS</v>
          </cell>
          <cell r="F1482" t="str">
            <v>结案</v>
          </cell>
          <cell r="G1482">
            <v>200</v>
          </cell>
          <cell r="H1482">
            <v>0</v>
          </cell>
        </row>
        <row r="1483">
          <cell r="A1483" t="str">
            <v>ZVS-19080146</v>
          </cell>
          <cell r="B1483" t="str">
            <v>050-0009-335</v>
          </cell>
          <cell r="C1483" t="str">
            <v>CONTACT  AFTER STAMPING</v>
          </cell>
          <cell r="D1483" t="str">
            <v>3Pin 3.0Pitch 1.9H SMT Subside 0.9H Vertical Contact Type Ba</v>
          </cell>
          <cell r="E1483" t="str">
            <v>VCYS</v>
          </cell>
          <cell r="F1483" t="str">
            <v>结案</v>
          </cell>
          <cell r="G1483">
            <v>2000</v>
          </cell>
          <cell r="H1483">
            <v>12</v>
          </cell>
        </row>
        <row r="1484">
          <cell r="A1484" t="str">
            <v>ZVS-19080147</v>
          </cell>
          <cell r="B1484" t="str">
            <v>050-0009-411</v>
          </cell>
          <cell r="C1484" t="str">
            <v>CONTACT AFTER STAMPING</v>
          </cell>
          <cell r="D1484" t="str">
            <v>CONTACT AFTER STAMPING</v>
          </cell>
          <cell r="E1484" t="str">
            <v>VCYS</v>
          </cell>
          <cell r="F1484" t="str">
            <v>结案</v>
          </cell>
          <cell r="G1484">
            <v>2000</v>
          </cell>
          <cell r="H1484">
            <v>1159.2</v>
          </cell>
        </row>
        <row r="1485">
          <cell r="A1485" t="str">
            <v>ZVS-19080029</v>
          </cell>
          <cell r="B1485" t="str">
            <v>050-J290000144-0546</v>
          </cell>
          <cell r="C1485" t="str">
            <v>素材端子1</v>
          </cell>
          <cell r="D1485" t="str">
            <v>NO PLATING,C5210R-H,P=5,1*1,RoHS</v>
          </cell>
          <cell r="E1485" t="str">
            <v>VCYS</v>
          </cell>
          <cell r="F1485" t="str">
            <v>结案</v>
          </cell>
          <cell r="G1485">
            <v>350</v>
          </cell>
          <cell r="H1485">
            <v>0</v>
          </cell>
        </row>
        <row r="1486">
          <cell r="A1486" t="str">
            <v>ZVS-19080030</v>
          </cell>
          <cell r="B1486" t="str">
            <v>050-S190000641-0550</v>
          </cell>
          <cell r="C1486" t="str">
            <v>素材端子</v>
          </cell>
          <cell r="D1486" t="str">
            <v>NO PLATING CONTACT</v>
          </cell>
          <cell r="E1486" t="str">
            <v>VCYS</v>
          </cell>
          <cell r="F1486" t="str">
            <v>结案</v>
          </cell>
          <cell r="G1486">
            <v>500</v>
          </cell>
          <cell r="H1486">
            <v>500</v>
          </cell>
        </row>
        <row r="1487">
          <cell r="A1487" t="str">
            <v>ZVS-19080031</v>
          </cell>
          <cell r="B1487" t="str">
            <v>050-S230000642-535</v>
          </cell>
          <cell r="C1487" t="str">
            <v>素材端子</v>
          </cell>
          <cell r="D1487" t="str">
            <v>NO PLATING CONTACT</v>
          </cell>
          <cell r="E1487" t="str">
            <v>VCYS</v>
          </cell>
          <cell r="F1487" t="str">
            <v>结案</v>
          </cell>
          <cell r="G1487">
            <v>500</v>
          </cell>
          <cell r="H1487">
            <v>500</v>
          </cell>
        </row>
        <row r="1488">
          <cell r="A1488" t="str">
            <v>ZVS-19080033</v>
          </cell>
          <cell r="B1488" t="str">
            <v>025-U119500621-0382</v>
          </cell>
          <cell r="C1488" t="str">
            <v>素材主铁壳</v>
          </cell>
          <cell r="D1488" t="str">
            <v>NO PLATING,SUS301-1/2H,P=8.0,1*1,SHELL,RoHS</v>
          </cell>
          <cell r="E1488" t="str">
            <v>VCYS</v>
          </cell>
          <cell r="F1488" t="str">
            <v>结案</v>
          </cell>
          <cell r="G1488">
            <v>700000</v>
          </cell>
          <cell r="H1488">
            <v>160700</v>
          </cell>
        </row>
        <row r="1489">
          <cell r="A1489" t="str">
            <v>ZVS-19080034</v>
          </cell>
          <cell r="B1489" t="str">
            <v>050-S110000641-522</v>
          </cell>
          <cell r="C1489" t="str">
            <v>素材端子</v>
          </cell>
          <cell r="D1489" t="str">
            <v>NO PLATING CONTACT</v>
          </cell>
          <cell r="E1489" t="str">
            <v>VCYS</v>
          </cell>
          <cell r="F1489" t="str">
            <v>结案</v>
          </cell>
          <cell r="G1489">
            <v>550</v>
          </cell>
          <cell r="H1489">
            <v>550</v>
          </cell>
        </row>
        <row r="1490">
          <cell r="A1490" t="str">
            <v>ZVS-19080035</v>
          </cell>
          <cell r="B1490" t="str">
            <v>025-C130000641-356</v>
          </cell>
          <cell r="C1490" t="str">
            <v>右边 Hook</v>
          </cell>
          <cell r="D1490" t="str">
            <v>RIGHT_HOOK，NO PLATING,SUS301-H,P=2.50,1*2,RoHS</v>
          </cell>
          <cell r="E1490" t="str">
            <v>VCYS</v>
          </cell>
          <cell r="F1490" t="str">
            <v>结案</v>
          </cell>
          <cell r="G1490">
            <v>510000</v>
          </cell>
          <cell r="H1490">
            <v>147000</v>
          </cell>
        </row>
        <row r="1491">
          <cell r="A1491" t="str">
            <v>ZVS-19080036</v>
          </cell>
          <cell r="B1491" t="str">
            <v>025-C130000642-356</v>
          </cell>
          <cell r="C1491" t="str">
            <v>左边 Hook</v>
          </cell>
          <cell r="D1491" t="str">
            <v>LEFT_HOOK，NO PLATING,SUS301-H,P=2.50,1*2,RoHS</v>
          </cell>
          <cell r="E1491" t="str">
            <v>VCYS</v>
          </cell>
          <cell r="F1491" t="str">
            <v>结案</v>
          </cell>
          <cell r="G1491">
            <v>510000</v>
          </cell>
          <cell r="H1491">
            <v>157000</v>
          </cell>
        </row>
        <row r="1492">
          <cell r="A1492" t="str">
            <v>ZVS-19080037</v>
          </cell>
          <cell r="B1492" t="str">
            <v>050-2009-443</v>
          </cell>
          <cell r="C1492" t="str">
            <v>CONTACT</v>
          </cell>
          <cell r="D1492" t="str">
            <v>4PIN 3.0MM PITCH 1.8H SMT TYPE BATTERY CONN.</v>
          </cell>
          <cell r="E1492" t="str">
            <v>VCYS</v>
          </cell>
          <cell r="F1492" t="str">
            <v>结案</v>
          </cell>
          <cell r="G1492">
            <v>500</v>
          </cell>
          <cell r="H1492">
            <v>451</v>
          </cell>
        </row>
        <row r="1493">
          <cell r="A1493" t="str">
            <v>ZVS-19080038</v>
          </cell>
          <cell r="B1493" t="str">
            <v>025-0009-210</v>
          </cell>
          <cell r="C1493" t="str">
            <v>SHELL AFTER STAMPING</v>
          </cell>
          <cell r="D1493" t="str">
            <v>5 PIN MICRO USB TOP MOUNT</v>
          </cell>
          <cell r="E1493" t="str">
            <v>VCYS</v>
          </cell>
          <cell r="F1493" t="str">
            <v>结案</v>
          </cell>
          <cell r="G1493">
            <v>100000</v>
          </cell>
          <cell r="H1493">
            <v>100000</v>
          </cell>
        </row>
        <row r="1494">
          <cell r="A1494" t="str">
            <v>ZVS-19080039</v>
          </cell>
          <cell r="B1494" t="str">
            <v>025-J180000622-0381</v>
          </cell>
          <cell r="C1494" t="str">
            <v>素材SHELL</v>
          </cell>
          <cell r="D1494" t="str">
            <v>NO PLATING,SUS301-1/2H,P=15,1*1,RoHS</v>
          </cell>
          <cell r="E1494" t="str">
            <v>VCYS</v>
          </cell>
          <cell r="F1494" t="str">
            <v>结案</v>
          </cell>
          <cell r="G1494">
            <v>900</v>
          </cell>
          <cell r="H1494">
            <v>0</v>
          </cell>
        </row>
        <row r="1495">
          <cell r="A1495" t="str">
            <v>ZVS-19080040</v>
          </cell>
          <cell r="B1495" t="str">
            <v>050-C130000131-526</v>
          </cell>
          <cell r="C1495" t="str">
            <v>素材端子</v>
          </cell>
          <cell r="D1495" t="str">
            <v>NO PLATING,C5240HQ-SH,P=22.00,1*1,RoHS</v>
          </cell>
          <cell r="E1495" t="str">
            <v>VCYS</v>
          </cell>
          <cell r="F1495" t="str">
            <v>结案</v>
          </cell>
          <cell r="G1495">
            <v>500</v>
          </cell>
          <cell r="H1495">
            <v>40</v>
          </cell>
        </row>
        <row r="1496">
          <cell r="A1496" t="str">
            <v>ZVS-19080041</v>
          </cell>
          <cell r="B1496" t="str">
            <v>050-C130000441-513</v>
          </cell>
          <cell r="C1496" t="str">
            <v>素材侦测PIN</v>
          </cell>
          <cell r="D1496" t="str">
            <v>NO PLATING,C7035-TM06,P=3.20,1*1,RoHS</v>
          </cell>
          <cell r="E1496" t="str">
            <v>VCYS</v>
          </cell>
          <cell r="F1496" t="str">
            <v>结案</v>
          </cell>
          <cell r="G1496">
            <v>160</v>
          </cell>
          <cell r="H1496">
            <v>150.80000000000001</v>
          </cell>
        </row>
        <row r="1497">
          <cell r="A1497" t="str">
            <v>ZVS-19080042</v>
          </cell>
          <cell r="B1497" t="str">
            <v>050-S190000641-0550</v>
          </cell>
          <cell r="C1497" t="str">
            <v>素材端子</v>
          </cell>
          <cell r="D1497" t="str">
            <v>NO PLATING CONTACT</v>
          </cell>
          <cell r="E1497" t="str">
            <v>VCYS</v>
          </cell>
          <cell r="F1497" t="str">
            <v>结案</v>
          </cell>
          <cell r="G1497">
            <v>2000</v>
          </cell>
          <cell r="H1497">
            <v>1430</v>
          </cell>
        </row>
        <row r="1498">
          <cell r="A1498" t="str">
            <v>ZVS-19080043</v>
          </cell>
          <cell r="B1498" t="str">
            <v>050-S110000641-522</v>
          </cell>
          <cell r="C1498" t="str">
            <v>素材端子</v>
          </cell>
          <cell r="D1498" t="str">
            <v>NO PLATING CONTACT</v>
          </cell>
          <cell r="E1498" t="str">
            <v>VCYS</v>
          </cell>
          <cell r="F1498" t="str">
            <v>结案</v>
          </cell>
          <cell r="G1498">
            <v>1000</v>
          </cell>
          <cell r="H1498">
            <v>986</v>
          </cell>
        </row>
        <row r="1499">
          <cell r="A1499" t="str">
            <v>ZVS-19080044</v>
          </cell>
          <cell r="B1499" t="str">
            <v>050-J340000141-0555</v>
          </cell>
          <cell r="C1499" t="str">
            <v>素材端子1</v>
          </cell>
          <cell r="D1499" t="str">
            <v>NO PLATING,C5210R-H,P=7,1*1,RoHS</v>
          </cell>
          <cell r="E1499" t="str">
            <v>VCYS</v>
          </cell>
          <cell r="F1499" t="str">
            <v>结案</v>
          </cell>
          <cell r="G1499">
            <v>500</v>
          </cell>
          <cell r="H1499">
            <v>372</v>
          </cell>
        </row>
        <row r="1500">
          <cell r="A1500" t="str">
            <v>ZVS-19080045</v>
          </cell>
          <cell r="B1500" t="str">
            <v>050-C171100121-509</v>
          </cell>
          <cell r="C1500" t="str">
            <v>素材端子</v>
          </cell>
          <cell r="D1500" t="str">
            <v>NO PLATING,C5210R-SH,P=12.50,1*1,RoHS</v>
          </cell>
          <cell r="E1500" t="str">
            <v>VCYS</v>
          </cell>
          <cell r="F1500" t="str">
            <v>结案</v>
          </cell>
          <cell r="G1500">
            <v>10</v>
          </cell>
          <cell r="H1500">
            <v>10</v>
          </cell>
        </row>
        <row r="1501">
          <cell r="A1501" t="str">
            <v>ZVS-19080046</v>
          </cell>
          <cell r="B1501" t="str">
            <v>025-J180000622-0381</v>
          </cell>
          <cell r="C1501" t="str">
            <v>素材SHELL</v>
          </cell>
          <cell r="D1501" t="str">
            <v>NO PLATING,SUS301-1/2H,P=15,1*1,RoHS</v>
          </cell>
          <cell r="E1501" t="str">
            <v>VCYS</v>
          </cell>
          <cell r="F1501" t="str">
            <v>结案</v>
          </cell>
          <cell r="G1501">
            <v>900000</v>
          </cell>
          <cell r="H1501">
            <v>759800</v>
          </cell>
        </row>
        <row r="1502">
          <cell r="A1502" t="str">
            <v>ZVS-19080047</v>
          </cell>
          <cell r="B1502" t="str">
            <v>050-C130000141-508</v>
          </cell>
          <cell r="C1502" t="str">
            <v>素材端子</v>
          </cell>
          <cell r="D1502" t="str">
            <v>NO PLATING,C5210R-H,P=4.0mm,1*1，RoHS</v>
          </cell>
          <cell r="E1502" t="str">
            <v>VCYS</v>
          </cell>
          <cell r="F1502" t="str">
            <v>结案</v>
          </cell>
          <cell r="G1502">
            <v>2000</v>
          </cell>
          <cell r="H1502">
            <v>575</v>
          </cell>
        </row>
        <row r="1503">
          <cell r="A1503" t="str">
            <v>ZVS-19080048</v>
          </cell>
          <cell r="B1503" t="str">
            <v>025-C130000641-0397</v>
          </cell>
          <cell r="C1503" t="str">
            <v>素材铁壳</v>
          </cell>
          <cell r="D1503" t="str">
            <v>NO PLATING,SUS301-H,P=24.0mm,1*1，RoHS</v>
          </cell>
          <cell r="E1503" t="str">
            <v>VCYS</v>
          </cell>
          <cell r="F1503" t="str">
            <v>结案</v>
          </cell>
          <cell r="G1503">
            <v>1000000</v>
          </cell>
          <cell r="H1503">
            <v>405000</v>
          </cell>
        </row>
        <row r="1504">
          <cell r="A1504" t="str">
            <v>ZVS-19080049</v>
          </cell>
          <cell r="B1504" t="str">
            <v>050-S230000642-535</v>
          </cell>
          <cell r="C1504" t="str">
            <v>素材端子</v>
          </cell>
          <cell r="D1504" t="str">
            <v>NO PLATING CONTACT</v>
          </cell>
          <cell r="E1504" t="str">
            <v>VCYS</v>
          </cell>
          <cell r="F1504" t="str">
            <v>结案</v>
          </cell>
          <cell r="G1504">
            <v>2000</v>
          </cell>
          <cell r="H1504">
            <v>787</v>
          </cell>
        </row>
        <row r="1505">
          <cell r="A1505" t="str">
            <v>ZVS-19080050</v>
          </cell>
          <cell r="B1505" t="str">
            <v>050-2009-432</v>
          </cell>
          <cell r="C1505" t="str">
            <v>CONTACT AFTER STAMPING</v>
          </cell>
          <cell r="D1505" t="str">
            <v>CONTACT 3 FOR DIA 3.5MM SXM AUDIO JACK CONN.(SUBSIDE  TYPE)</v>
          </cell>
          <cell r="E1505" t="str">
            <v>VCYS</v>
          </cell>
          <cell r="F1505" t="str">
            <v>结案</v>
          </cell>
          <cell r="G1505">
            <v>30</v>
          </cell>
          <cell r="H1505">
            <v>30</v>
          </cell>
        </row>
        <row r="1506">
          <cell r="A1506" t="str">
            <v>ZVS-19080051</v>
          </cell>
          <cell r="B1506" t="str">
            <v>050-J340000141-0554</v>
          </cell>
          <cell r="C1506" t="str">
            <v>素材端子5</v>
          </cell>
          <cell r="D1506" t="str">
            <v>NO PLATING,C5210R-H,P=6,1*1,RoHS</v>
          </cell>
          <cell r="E1506" t="str">
            <v>VCYS</v>
          </cell>
          <cell r="F1506" t="str">
            <v>结案</v>
          </cell>
          <cell r="G1506">
            <v>500</v>
          </cell>
          <cell r="H1506">
            <v>456.7</v>
          </cell>
        </row>
        <row r="1507">
          <cell r="A1507" t="str">
            <v>ZVS-19080052</v>
          </cell>
          <cell r="B1507" t="str">
            <v>050-J200000635-531</v>
          </cell>
          <cell r="C1507" t="str">
            <v>素材端子4</v>
          </cell>
          <cell r="D1507" t="str">
            <v>NO PLATING,SUS301-3/4H,P=5.50,1*2,RoHS</v>
          </cell>
          <cell r="E1507" t="str">
            <v>VCYS</v>
          </cell>
          <cell r="F1507" t="str">
            <v>结案</v>
          </cell>
          <cell r="G1507">
            <v>500</v>
          </cell>
          <cell r="H1507">
            <v>384.5</v>
          </cell>
        </row>
        <row r="1508">
          <cell r="A1508" t="str">
            <v>ZVS-19080053</v>
          </cell>
          <cell r="B1508" t="str">
            <v>050-1009-217</v>
          </cell>
          <cell r="C1508" t="str">
            <v>CONTACT AFTER STAMPING</v>
          </cell>
          <cell r="D1508" t="str">
            <v>5 PIN MICRO USB SINKING MOUNT</v>
          </cell>
          <cell r="E1508" t="str">
            <v>VCYS</v>
          </cell>
          <cell r="F1508" t="str">
            <v>结案</v>
          </cell>
          <cell r="G1508">
            <v>200</v>
          </cell>
          <cell r="H1508">
            <v>0</v>
          </cell>
        </row>
        <row r="1509">
          <cell r="A1509" t="str">
            <v>ZVS-19080054</v>
          </cell>
          <cell r="B1509" t="str">
            <v>050-J200000636-531</v>
          </cell>
          <cell r="C1509" t="str">
            <v>素材端子5</v>
          </cell>
          <cell r="D1509" t="str">
            <v>NO PLATING,SUS301-3/4H,P=5.50,1*2,RoHS</v>
          </cell>
          <cell r="E1509" t="str">
            <v>VCYS</v>
          </cell>
          <cell r="F1509" t="str">
            <v>结案</v>
          </cell>
          <cell r="G1509">
            <v>500</v>
          </cell>
          <cell r="H1509">
            <v>475.5</v>
          </cell>
        </row>
        <row r="1510">
          <cell r="A1510" t="str">
            <v>ZVS-19080056</v>
          </cell>
          <cell r="B1510" t="str">
            <v>050-0009-344</v>
          </cell>
          <cell r="C1510" t="str">
            <v>CONTACT AFTER STAMPING</v>
          </cell>
          <cell r="D1510" t="str">
            <v>5 PIN MICRO USB SINKING MOUNT</v>
          </cell>
          <cell r="E1510" t="str">
            <v>KM11B</v>
          </cell>
          <cell r="F1510" t="str">
            <v>结案</v>
          </cell>
          <cell r="G1510">
            <v>400</v>
          </cell>
          <cell r="H1510">
            <v>157</v>
          </cell>
        </row>
        <row r="1511">
          <cell r="A1511" t="str">
            <v>ZVS-19080057</v>
          </cell>
          <cell r="B1511" t="str">
            <v>025-C130000631-362</v>
          </cell>
          <cell r="C1511" t="str">
            <v>拉杆</v>
          </cell>
          <cell r="D1511" t="str">
            <v>NO PLATING,SUS301-3/4H,P=5.0mm,1*1,RoHS</v>
          </cell>
          <cell r="E1511" t="str">
            <v>VCYS</v>
          </cell>
          <cell r="F1511" t="str">
            <v>结案</v>
          </cell>
          <cell r="G1511">
            <v>1000000</v>
          </cell>
          <cell r="H1511">
            <v>0</v>
          </cell>
        </row>
        <row r="1512">
          <cell r="A1512" t="str">
            <v>ZVS-19080058</v>
          </cell>
          <cell r="B1512" t="str">
            <v>050-2009-217</v>
          </cell>
          <cell r="C1512" t="str">
            <v>CONTACT AFTER STAMPING</v>
          </cell>
          <cell r="D1512" t="str">
            <v>5 PIN MICRO USB SINKING MOUNT</v>
          </cell>
          <cell r="E1512" t="str">
            <v>VCYS</v>
          </cell>
          <cell r="F1512" t="str">
            <v>结案</v>
          </cell>
          <cell r="G1512">
            <v>200</v>
          </cell>
          <cell r="H1512">
            <v>0</v>
          </cell>
        </row>
        <row r="1513">
          <cell r="A1513" t="str">
            <v>ZVS-19080059</v>
          </cell>
          <cell r="B1513" t="str">
            <v>050-S110000641-522</v>
          </cell>
          <cell r="C1513" t="str">
            <v>素材端子</v>
          </cell>
          <cell r="D1513" t="str">
            <v>NO PLATING CONTACT</v>
          </cell>
          <cell r="E1513" t="str">
            <v>KM11B</v>
          </cell>
          <cell r="F1513" t="str">
            <v>结案</v>
          </cell>
          <cell r="G1513">
            <v>2000</v>
          </cell>
          <cell r="H1513">
            <v>368.7</v>
          </cell>
        </row>
        <row r="1514">
          <cell r="A1514" t="str">
            <v>ZVS-19080060</v>
          </cell>
          <cell r="B1514" t="str">
            <v>050-2009-443</v>
          </cell>
          <cell r="C1514" t="str">
            <v>CONTACT</v>
          </cell>
          <cell r="D1514" t="str">
            <v>4PIN 3.0MM PITCH 1.8H SMT TYPE BATTERY CONN.</v>
          </cell>
          <cell r="E1514" t="str">
            <v>KM12A</v>
          </cell>
          <cell r="F1514" t="str">
            <v>结案</v>
          </cell>
          <cell r="G1514">
            <v>600</v>
          </cell>
          <cell r="H1514">
            <v>0</v>
          </cell>
        </row>
        <row r="1515">
          <cell r="A1515" t="str">
            <v>ZVS-19080061</v>
          </cell>
          <cell r="B1515" t="str">
            <v>050-0003-499</v>
          </cell>
          <cell r="C1515" t="str">
            <v>电镀端子</v>
          </cell>
          <cell r="D1515" t="str">
            <v>Au15U" ON CONTACT AREA,Au1U" ON SOLDER TAILS,NI 50-120U" UND</v>
          </cell>
          <cell r="E1515" t="str">
            <v>VCYS</v>
          </cell>
          <cell r="F1515" t="str">
            <v>结案</v>
          </cell>
          <cell r="G1515">
            <v>200</v>
          </cell>
          <cell r="H1515">
            <v>0</v>
          </cell>
        </row>
        <row r="1516">
          <cell r="A1516" t="str">
            <v>ZVS-19080065</v>
          </cell>
          <cell r="B1516" t="str">
            <v>025-U139500621-0389</v>
          </cell>
          <cell r="C1516" t="str">
            <v>素材铁壳</v>
          </cell>
          <cell r="D1516" t="str">
            <v>NO PLATING,SUS301-1/2H,P=8.0,1*1,SHELL,RoHS</v>
          </cell>
          <cell r="E1516" t="str">
            <v>VCYS</v>
          </cell>
          <cell r="F1516" t="str">
            <v>结案</v>
          </cell>
          <cell r="G1516">
            <v>200000</v>
          </cell>
          <cell r="H1516">
            <v>94500</v>
          </cell>
        </row>
        <row r="1517">
          <cell r="A1517" t="str">
            <v>ZVS-19080068</v>
          </cell>
          <cell r="B1517" t="str">
            <v>025-U069500621-364</v>
          </cell>
          <cell r="C1517" t="str">
            <v>素材铁壳</v>
          </cell>
          <cell r="D1517" t="str">
            <v>NO PLATING,SUS301-1/2H,P=10.0,1*1,SHELL,RoHS</v>
          </cell>
          <cell r="E1517" t="str">
            <v>VCYS</v>
          </cell>
          <cell r="F1517" t="str">
            <v>结案</v>
          </cell>
          <cell r="G1517">
            <v>100000</v>
          </cell>
          <cell r="H1517">
            <v>0</v>
          </cell>
        </row>
        <row r="1518">
          <cell r="A1518" t="str">
            <v>ZVS-19080073</v>
          </cell>
          <cell r="B1518" t="str">
            <v>025-C130000631-362</v>
          </cell>
          <cell r="C1518" t="str">
            <v>拉杆</v>
          </cell>
          <cell r="D1518" t="str">
            <v>NO PLATING,SUS301-3/4H,P=5.0mm,1*1,RoHS</v>
          </cell>
          <cell r="E1518" t="str">
            <v>VCYS</v>
          </cell>
          <cell r="F1518" t="str">
            <v>结案</v>
          </cell>
          <cell r="G1518">
            <v>1100000</v>
          </cell>
          <cell r="H1518">
            <v>1050000</v>
          </cell>
        </row>
        <row r="1519">
          <cell r="A1519" t="str">
            <v>ZVS-19080074</v>
          </cell>
          <cell r="B1519" t="str">
            <v>025-U139500623-373</v>
          </cell>
          <cell r="C1519" t="str">
            <v>点焊铁壳</v>
          </cell>
          <cell r="D1519" t="str">
            <v>NO PLATING,SUS301-1/2H,P=8.0,1*1,SHELL,RoHS</v>
          </cell>
          <cell r="E1519" t="str">
            <v>VCYS</v>
          </cell>
          <cell r="F1519" t="str">
            <v>结案</v>
          </cell>
          <cell r="G1519">
            <v>500000</v>
          </cell>
          <cell r="H1519">
            <v>116800</v>
          </cell>
        </row>
        <row r="1520">
          <cell r="A1520" t="str">
            <v>ZVS-19080074</v>
          </cell>
          <cell r="B1520" t="str">
            <v>025-U139500623-373</v>
          </cell>
          <cell r="C1520" t="str">
            <v>点焊铁壳</v>
          </cell>
          <cell r="D1520" t="str">
            <v>NO PLATING,SUS301-1/2H,P=8.0,1*1,SHELL,RoHS</v>
          </cell>
          <cell r="E1520" t="str">
            <v>VCYS</v>
          </cell>
          <cell r="F1520" t="str">
            <v>结案</v>
          </cell>
          <cell r="G1520">
            <v>500000</v>
          </cell>
          <cell r="H1520">
            <v>116800</v>
          </cell>
        </row>
        <row r="1521">
          <cell r="A1521" t="str">
            <v>ZVS-19080075</v>
          </cell>
          <cell r="B1521" t="str">
            <v>025-0009-310</v>
          </cell>
          <cell r="C1521" t="str">
            <v>UNPLATED SHELL</v>
          </cell>
          <cell r="D1521" t="str">
            <v>1.5H PUSH_PULL SIMBLOCK WITH COVER AND STOP</v>
          </cell>
          <cell r="E1521" t="str">
            <v>VCYS</v>
          </cell>
          <cell r="F1521" t="str">
            <v>结案</v>
          </cell>
          <cell r="G1521">
            <v>200</v>
          </cell>
          <cell r="H1521">
            <v>0</v>
          </cell>
        </row>
        <row r="1522">
          <cell r="A1522" t="str">
            <v>ZVS-19080076</v>
          </cell>
          <cell r="B1522" t="str">
            <v>050-0009-365</v>
          </cell>
          <cell r="C1522" t="str">
            <v>CONTACT AFTER SATAMPING</v>
          </cell>
          <cell r="D1522" t="str">
            <v>1.7H MINI T-FLASH CARD</v>
          </cell>
          <cell r="E1522" t="str">
            <v>VCYS</v>
          </cell>
          <cell r="F1522" t="str">
            <v>结案</v>
          </cell>
          <cell r="G1522">
            <v>150</v>
          </cell>
          <cell r="H1522">
            <v>147</v>
          </cell>
        </row>
        <row r="1523">
          <cell r="A1523" t="str">
            <v>ZVS-19080077</v>
          </cell>
          <cell r="B1523" t="str">
            <v>025-0009-272</v>
          </cell>
          <cell r="C1523" t="str">
            <v>SHELL AFTER SATAMPING</v>
          </cell>
          <cell r="D1523" t="str">
            <v>1.7H MINI T-FLASH CARD</v>
          </cell>
          <cell r="E1523" t="str">
            <v>VCYS</v>
          </cell>
          <cell r="F1523" t="str">
            <v>结案</v>
          </cell>
          <cell r="G1523">
            <v>100000</v>
          </cell>
          <cell r="H1523">
            <v>0</v>
          </cell>
        </row>
        <row r="1524">
          <cell r="A1524" t="str">
            <v>ZVS-19080078</v>
          </cell>
          <cell r="B1524" t="str">
            <v>050-0009-456</v>
          </cell>
          <cell r="C1524" t="str">
            <v>UNPLATED CONTACT</v>
          </cell>
          <cell r="D1524" t="str">
            <v>CONTACT ;1.5H PUSH_PULL SIMBLOCK WITH COVER AND STOP</v>
          </cell>
          <cell r="E1524" t="str">
            <v>VCYS</v>
          </cell>
          <cell r="F1524" t="str">
            <v>发放</v>
          </cell>
          <cell r="G1524">
            <v>300</v>
          </cell>
          <cell r="H1524">
            <v>0</v>
          </cell>
        </row>
        <row r="1525">
          <cell r="A1525" t="str">
            <v>ZVS-19080079</v>
          </cell>
          <cell r="B1525" t="str">
            <v>050-0009-457</v>
          </cell>
          <cell r="C1525" t="str">
            <v>UNPLATED CONTACT</v>
          </cell>
          <cell r="D1525" t="str">
            <v>CONTACT; 1.5H PUSH_PULL SIMBLOCK WIWH COVER AND STOP</v>
          </cell>
          <cell r="E1525" t="str">
            <v>VCYS</v>
          </cell>
          <cell r="F1525" t="str">
            <v>发放</v>
          </cell>
          <cell r="G1525">
            <v>110</v>
          </cell>
          <cell r="H1525">
            <v>0</v>
          </cell>
        </row>
        <row r="1526">
          <cell r="A1526" t="str">
            <v>ZVS-19080080</v>
          </cell>
          <cell r="B1526" t="str">
            <v>025-0009-310</v>
          </cell>
          <cell r="C1526" t="str">
            <v>UNPLATED SHELL</v>
          </cell>
          <cell r="D1526" t="str">
            <v>1.5H PUSH_PULL SIMBLOCK WITH COVER AND STOP</v>
          </cell>
          <cell r="E1526" t="str">
            <v>VCYS</v>
          </cell>
          <cell r="F1526" t="str">
            <v>发放</v>
          </cell>
          <cell r="G1526">
            <v>300000</v>
          </cell>
          <cell r="H1526">
            <v>0</v>
          </cell>
        </row>
        <row r="1527">
          <cell r="A1527" t="str">
            <v>ZVS-19080081</v>
          </cell>
          <cell r="B1527" t="str">
            <v>025-U139500622-373</v>
          </cell>
          <cell r="C1527" t="str">
            <v>素材外铁壳</v>
          </cell>
          <cell r="D1527" t="str">
            <v>NO PLATING,SUS301-1/2H,P=8.0,1*1,SHELL,RoHS</v>
          </cell>
          <cell r="E1527" t="str">
            <v>VCYS</v>
          </cell>
          <cell r="F1527" t="str">
            <v>结案</v>
          </cell>
          <cell r="G1527">
            <v>300000</v>
          </cell>
          <cell r="H1527">
            <v>0</v>
          </cell>
        </row>
        <row r="1528">
          <cell r="A1528" t="str">
            <v>ZVS-19080082</v>
          </cell>
          <cell r="B1528" t="str">
            <v>025-C130000641-356</v>
          </cell>
          <cell r="C1528" t="str">
            <v>右边 Hook</v>
          </cell>
          <cell r="D1528" t="str">
            <v>RIGHT_HOOK，NO PLATING,SUS301-H,P=2.50,1*2,RoHS</v>
          </cell>
          <cell r="E1528" t="str">
            <v>KM15A</v>
          </cell>
          <cell r="F1528" t="str">
            <v>结案</v>
          </cell>
          <cell r="G1528">
            <v>500000</v>
          </cell>
          <cell r="H1528">
            <v>0</v>
          </cell>
        </row>
        <row r="1529">
          <cell r="A1529" t="str">
            <v>ZVS-19080083</v>
          </cell>
          <cell r="B1529" t="str">
            <v>025-C130000642-356</v>
          </cell>
          <cell r="C1529" t="str">
            <v>左边 Hook</v>
          </cell>
          <cell r="D1529" t="str">
            <v>LEFT_HOOK，NO PLATING,SUS301-H,P=2.50,1*2,RoHS</v>
          </cell>
          <cell r="E1529" t="str">
            <v>KM11B</v>
          </cell>
          <cell r="F1529" t="str">
            <v>结案</v>
          </cell>
          <cell r="G1529">
            <v>500000</v>
          </cell>
          <cell r="H1529">
            <v>0</v>
          </cell>
        </row>
        <row r="1530">
          <cell r="A1530" t="str">
            <v>ZVS-19080084</v>
          </cell>
          <cell r="B1530" t="str">
            <v>050-C039900131-506</v>
          </cell>
          <cell r="C1530" t="str">
            <v>素材端子</v>
          </cell>
          <cell r="D1530" t="str">
            <v>NO PLATING,C5240HQ-SH,P=10.50mm,1*1,RoHS</v>
          </cell>
          <cell r="E1530" t="str">
            <v>KM13A</v>
          </cell>
          <cell r="F1530" t="str">
            <v>结案</v>
          </cell>
          <cell r="G1530">
            <v>2400</v>
          </cell>
          <cell r="H1530">
            <v>2009</v>
          </cell>
        </row>
        <row r="1531">
          <cell r="A1531" t="str">
            <v>ZVS-19080085</v>
          </cell>
          <cell r="B1531" t="str">
            <v>025-C130000641-363</v>
          </cell>
          <cell r="C1531" t="str">
            <v>转轴</v>
          </cell>
          <cell r="D1531" t="str">
            <v>NO PLATING,SUS301-H,P=5.0mm,1*1，RoHS</v>
          </cell>
          <cell r="E1531" t="str">
            <v>KM14B</v>
          </cell>
          <cell r="F1531" t="str">
            <v>结案</v>
          </cell>
          <cell r="G1531">
            <v>1200000</v>
          </cell>
          <cell r="H1531">
            <v>595000</v>
          </cell>
        </row>
        <row r="1532">
          <cell r="A1532" t="str">
            <v>ZVS-19080086</v>
          </cell>
          <cell r="B1532" t="str">
            <v>050-0009-481</v>
          </cell>
          <cell r="C1532" t="str">
            <v>UNPLATED CONTACT</v>
          </cell>
          <cell r="D1532" t="str">
            <v>CONTACT ;1.3H PUSH_PULL SIMBLOCK WITH COVER AND STOP</v>
          </cell>
          <cell r="E1532" t="str">
            <v>KM13B</v>
          </cell>
          <cell r="F1532" t="str">
            <v>结案</v>
          </cell>
          <cell r="G1532">
            <v>300</v>
          </cell>
          <cell r="H1532">
            <v>0</v>
          </cell>
        </row>
        <row r="1533">
          <cell r="A1533" t="str">
            <v>ZVS-19080087</v>
          </cell>
          <cell r="B1533" t="str">
            <v>050-0009-482</v>
          </cell>
          <cell r="C1533" t="str">
            <v>UNPLATED CONTACT</v>
          </cell>
          <cell r="D1533" t="str">
            <v>CONTACT; 1.3H PUSH_PULL SIMBLOCK WIWH COVER AND STOP</v>
          </cell>
          <cell r="E1533" t="str">
            <v>KM13B</v>
          </cell>
          <cell r="F1533" t="str">
            <v>结案</v>
          </cell>
          <cell r="G1533">
            <v>900</v>
          </cell>
          <cell r="H1533">
            <v>157</v>
          </cell>
        </row>
        <row r="1534">
          <cell r="A1534" t="str">
            <v>ZVS-19080088</v>
          </cell>
          <cell r="B1534" t="str">
            <v>025-C130000631-362</v>
          </cell>
          <cell r="C1534" t="str">
            <v>拉杆</v>
          </cell>
          <cell r="D1534" t="str">
            <v>NO PLATING,SUS301-3/4H,P=5.0mm,1*1,RoHS</v>
          </cell>
          <cell r="E1534" t="str">
            <v>KM12A</v>
          </cell>
          <cell r="F1534" t="str">
            <v>结案</v>
          </cell>
          <cell r="G1534">
            <v>2000000</v>
          </cell>
          <cell r="H1534">
            <v>406000</v>
          </cell>
        </row>
        <row r="1535">
          <cell r="A1535" t="str">
            <v>ZVS-19080089</v>
          </cell>
          <cell r="B1535" t="str">
            <v>025-0009-320</v>
          </cell>
          <cell r="C1535" t="str">
            <v>UNPLATED SHELL</v>
          </cell>
          <cell r="D1535" t="str">
            <v>1.3H PUSH_PULL SIMBLOCK WITH COVER AND STOP</v>
          </cell>
          <cell r="E1535" t="str">
            <v>KM13A</v>
          </cell>
          <cell r="F1535" t="str">
            <v>结案</v>
          </cell>
          <cell r="G1535">
            <v>500000</v>
          </cell>
          <cell r="H1535">
            <v>98500</v>
          </cell>
        </row>
        <row r="1536">
          <cell r="A1536" t="str">
            <v>ZVS-19080090</v>
          </cell>
          <cell r="B1536" t="str">
            <v>050-1009-358</v>
          </cell>
          <cell r="C1536" t="str">
            <v>素材端子3</v>
          </cell>
          <cell r="D1536" t="str">
            <v>NO PLATING,C5210R-H,P=4.0,1*1,RoHS</v>
          </cell>
          <cell r="E1536" t="str">
            <v>VCYS</v>
          </cell>
          <cell r="F1536" t="str">
            <v>结案</v>
          </cell>
          <cell r="G1536">
            <v>200</v>
          </cell>
          <cell r="H1536">
            <v>175</v>
          </cell>
        </row>
        <row r="1537">
          <cell r="A1537" t="str">
            <v>ZVS-19080091</v>
          </cell>
          <cell r="B1537" t="str">
            <v>050-J340000631-0558</v>
          </cell>
          <cell r="C1537" t="str">
            <v>素材端子4</v>
          </cell>
          <cell r="D1537" t="str">
            <v>NO PLATING,SUS301-3/4H,P=12.0,1*1,RoHS</v>
          </cell>
          <cell r="E1537" t="str">
            <v>VCYS</v>
          </cell>
          <cell r="F1537" t="str">
            <v>结案</v>
          </cell>
          <cell r="G1537">
            <v>400</v>
          </cell>
          <cell r="H1537">
            <v>61.5</v>
          </cell>
        </row>
        <row r="1538">
          <cell r="A1538" t="str">
            <v>ZVS-19080092</v>
          </cell>
          <cell r="B1538" t="str">
            <v>025-C130000631-358</v>
          </cell>
          <cell r="C1538" t="str">
            <v>转轴(散Pin）</v>
          </cell>
          <cell r="D1538" t="str">
            <v>NO PLATING,SUS301-3/4H,1*1,RoHS</v>
          </cell>
          <cell r="E1538" t="str">
            <v>VCYS</v>
          </cell>
          <cell r="F1538" t="str">
            <v>结案</v>
          </cell>
          <cell r="G1538">
            <v>500000</v>
          </cell>
          <cell r="H1538">
            <v>470000</v>
          </cell>
        </row>
        <row r="1539">
          <cell r="A1539" t="str">
            <v>ZVS-19080093</v>
          </cell>
          <cell r="B1539" t="str">
            <v>025-0009-210</v>
          </cell>
          <cell r="C1539" t="str">
            <v>SHELL AFTER STAMPING</v>
          </cell>
          <cell r="D1539" t="str">
            <v>5 PIN MICRO USB TOP MOUNT</v>
          </cell>
          <cell r="E1539" t="str">
            <v>VCYS</v>
          </cell>
          <cell r="F1539" t="str">
            <v>结案</v>
          </cell>
          <cell r="G1539">
            <v>100000</v>
          </cell>
          <cell r="H1539">
            <v>23500</v>
          </cell>
        </row>
        <row r="1540">
          <cell r="A1540" t="str">
            <v>ZVS-19080094</v>
          </cell>
          <cell r="B1540" t="str">
            <v>050-S080000641-0549</v>
          </cell>
          <cell r="C1540" t="str">
            <v>素材端子</v>
          </cell>
          <cell r="D1540" t="str">
            <v>NO PLATING CONTACT</v>
          </cell>
          <cell r="E1540" t="str">
            <v>VCYS</v>
          </cell>
          <cell r="F1540" t="str">
            <v>结案</v>
          </cell>
          <cell r="G1540">
            <v>2000</v>
          </cell>
          <cell r="H1540">
            <v>1973</v>
          </cell>
        </row>
        <row r="1541">
          <cell r="A1541" t="str">
            <v>ZVS-19080208</v>
          </cell>
          <cell r="B1541" t="str">
            <v>050-J200000144-530</v>
          </cell>
          <cell r="C1541" t="str">
            <v>素材端子2</v>
          </cell>
          <cell r="D1541" t="str">
            <v>NO PLATING,C5210R-H,P=4,1*1,RoHS</v>
          </cell>
          <cell r="E1541" t="str">
            <v>VCYS</v>
          </cell>
          <cell r="F1541" t="str">
            <v>结案</v>
          </cell>
          <cell r="G1541">
            <v>200</v>
          </cell>
          <cell r="H1541">
            <v>145</v>
          </cell>
        </row>
        <row r="1542">
          <cell r="A1542" t="str">
            <v>ZVS-19080209</v>
          </cell>
          <cell r="B1542" t="str">
            <v>025-U139500622-373</v>
          </cell>
          <cell r="C1542" t="str">
            <v>素材外铁壳</v>
          </cell>
          <cell r="D1542" t="str">
            <v>NO PLATING,SUS301-1/2H,P=8.0,1*1,SHELL,RoHS</v>
          </cell>
          <cell r="E1542" t="str">
            <v>VCYS</v>
          </cell>
          <cell r="F1542" t="str">
            <v>结案</v>
          </cell>
          <cell r="G1542">
            <v>200000</v>
          </cell>
          <cell r="H1542">
            <v>0</v>
          </cell>
        </row>
        <row r="1543">
          <cell r="A1543" t="str">
            <v>ZVS-19080210</v>
          </cell>
          <cell r="B1543" t="str">
            <v>025-C130000641-356</v>
          </cell>
          <cell r="C1543" t="str">
            <v>右边 Hook</v>
          </cell>
          <cell r="D1543" t="str">
            <v>RIGHT_HOOK，NO PLATING,SUS301-H,P=2.50,1*2,RoHS</v>
          </cell>
          <cell r="E1543" t="str">
            <v>VCYS</v>
          </cell>
          <cell r="F1543" t="str">
            <v>结案</v>
          </cell>
          <cell r="G1543">
            <v>1200</v>
          </cell>
          <cell r="H1543">
            <v>0</v>
          </cell>
        </row>
        <row r="1544">
          <cell r="A1544" t="str">
            <v>ZVS-19080211</v>
          </cell>
          <cell r="B1544" t="str">
            <v>025-C130000642-356</v>
          </cell>
          <cell r="C1544" t="str">
            <v>左边 Hook</v>
          </cell>
          <cell r="D1544" t="str">
            <v>LEFT_HOOK，NO PLATING,SUS301-H,P=2.50,1*2,RoHS</v>
          </cell>
          <cell r="E1544" t="str">
            <v>VCYS</v>
          </cell>
          <cell r="F1544" t="str">
            <v>结案</v>
          </cell>
          <cell r="G1544">
            <v>1200000</v>
          </cell>
          <cell r="H1544">
            <v>818000</v>
          </cell>
        </row>
        <row r="1545">
          <cell r="A1545" t="str">
            <v>ZVS-19080212</v>
          </cell>
          <cell r="B1545" t="str">
            <v>025-C130000641-356</v>
          </cell>
          <cell r="C1545" t="str">
            <v>右边 Hook</v>
          </cell>
          <cell r="D1545" t="str">
            <v>RIGHT_HOOK，NO PLATING,SUS301-H,P=2.50,1*2,RoHS</v>
          </cell>
          <cell r="E1545" t="str">
            <v>VCYS</v>
          </cell>
          <cell r="F1545" t="str">
            <v>结案</v>
          </cell>
          <cell r="G1545">
            <v>1200000</v>
          </cell>
          <cell r="H1545">
            <v>803000</v>
          </cell>
        </row>
        <row r="1546">
          <cell r="A1546" t="str">
            <v>ZVS-19080213</v>
          </cell>
          <cell r="B1546" t="str">
            <v>050-S110000641-522</v>
          </cell>
          <cell r="C1546" t="str">
            <v>素材端子</v>
          </cell>
          <cell r="D1546" t="str">
            <v>NO PLATING CONTACT</v>
          </cell>
          <cell r="E1546" t="str">
            <v>VCYS</v>
          </cell>
          <cell r="F1546" t="str">
            <v>结案</v>
          </cell>
          <cell r="G1546">
            <v>2400</v>
          </cell>
          <cell r="H1546">
            <v>1403.3</v>
          </cell>
        </row>
        <row r="1547">
          <cell r="A1547" t="str">
            <v>ZVS-19080214</v>
          </cell>
          <cell r="B1547" t="str">
            <v>025-0009-272</v>
          </cell>
          <cell r="C1547" t="str">
            <v>SHELL AFTER SATAMPING</v>
          </cell>
          <cell r="D1547" t="str">
            <v>1.7H MINI T-FLASH CARD</v>
          </cell>
          <cell r="E1547" t="str">
            <v>VCYS</v>
          </cell>
          <cell r="F1547" t="str">
            <v>结案</v>
          </cell>
          <cell r="G1547">
            <v>650000</v>
          </cell>
          <cell r="H1547">
            <v>632600</v>
          </cell>
        </row>
        <row r="1548">
          <cell r="A1548" t="str">
            <v>ZVS-19080215</v>
          </cell>
          <cell r="B1548" t="str">
            <v>025-U119500621-0382</v>
          </cell>
          <cell r="C1548" t="str">
            <v>素材主铁壳</v>
          </cell>
          <cell r="D1548" t="str">
            <v>NO PLATING,SUS301-1/2H,P=8.0,1*1,SHELL,RoHS</v>
          </cell>
          <cell r="E1548" t="str">
            <v>VCYS</v>
          </cell>
          <cell r="F1548" t="str">
            <v>结案</v>
          </cell>
          <cell r="G1548">
            <v>200000</v>
          </cell>
          <cell r="H1548">
            <v>28000</v>
          </cell>
        </row>
        <row r="1549">
          <cell r="A1549" t="str">
            <v>ZVS-19080216</v>
          </cell>
          <cell r="B1549" t="str">
            <v>025-U099500621-364</v>
          </cell>
          <cell r="C1549" t="str">
            <v>素材铁壳</v>
          </cell>
          <cell r="D1549" t="str">
            <v>NO PLATING,SUS301-1/2H,P=10.0,1*1,SHELL,RoHS</v>
          </cell>
          <cell r="E1549" t="str">
            <v>VCYS</v>
          </cell>
          <cell r="F1549" t="str">
            <v>结案</v>
          </cell>
          <cell r="G1549">
            <v>600000</v>
          </cell>
          <cell r="H1549">
            <v>43200</v>
          </cell>
        </row>
        <row r="1550">
          <cell r="A1550" t="str">
            <v>ZVS-19080217</v>
          </cell>
          <cell r="B1550" t="str">
            <v>025-U139500621-373</v>
          </cell>
          <cell r="C1550" t="str">
            <v>素材主铁壳</v>
          </cell>
          <cell r="D1550" t="str">
            <v>NO PLATING,SUS301-1/2H,P=8.0,1*1,SHELL,RoHS</v>
          </cell>
          <cell r="E1550" t="str">
            <v>VCYS</v>
          </cell>
          <cell r="F1550" t="str">
            <v>结案</v>
          </cell>
          <cell r="G1550">
            <v>150000</v>
          </cell>
          <cell r="H1550">
            <v>150000</v>
          </cell>
        </row>
        <row r="1551">
          <cell r="A1551" t="str">
            <v>ZVS-19080218</v>
          </cell>
          <cell r="B1551" t="str">
            <v>050-T130000631-514</v>
          </cell>
          <cell r="C1551" t="str">
            <v>中钢片</v>
          </cell>
          <cell r="D1551" t="str">
            <v>NO PLATING,SUS301-3/4H,P=20.0mm,1*1，RoHS</v>
          </cell>
          <cell r="E1551" t="str">
            <v>VCYS</v>
          </cell>
          <cell r="F1551" t="str">
            <v>结案</v>
          </cell>
          <cell r="G1551">
            <v>100</v>
          </cell>
          <cell r="H1551">
            <v>26</v>
          </cell>
        </row>
        <row r="1552">
          <cell r="A1552" t="str">
            <v>ZVS-19080219</v>
          </cell>
          <cell r="B1552" t="str">
            <v>050-S230000642-535</v>
          </cell>
          <cell r="C1552" t="str">
            <v>素材端子</v>
          </cell>
          <cell r="D1552" t="str">
            <v>NO PLATING CONTACT</v>
          </cell>
          <cell r="E1552" t="str">
            <v>VCYS</v>
          </cell>
          <cell r="F1552" t="str">
            <v>结案</v>
          </cell>
          <cell r="G1552">
            <v>3000</v>
          </cell>
          <cell r="H1552">
            <v>3000</v>
          </cell>
        </row>
        <row r="1553">
          <cell r="A1553" t="str">
            <v>ZVS-19080220</v>
          </cell>
          <cell r="B1553" t="str">
            <v>050-0009-487</v>
          </cell>
          <cell r="C1553" t="str">
            <v>CONTACT AFTER STAMPING</v>
          </cell>
          <cell r="D1553" t="str">
            <v>MICRO USB 5 PIN SINKING MOUNT TYPE</v>
          </cell>
          <cell r="E1553" t="str">
            <v>VCYS</v>
          </cell>
          <cell r="F1553" t="str">
            <v>结案</v>
          </cell>
          <cell r="G1553">
            <v>65</v>
          </cell>
          <cell r="H1553">
            <v>0</v>
          </cell>
        </row>
        <row r="1554">
          <cell r="A1554" t="str">
            <v>ZVS-19080221</v>
          </cell>
          <cell r="B1554" t="str">
            <v>050-0009-344</v>
          </cell>
          <cell r="C1554" t="str">
            <v>CONTACT AFTER STAMPING</v>
          </cell>
          <cell r="D1554" t="str">
            <v>5 PIN MICRO USB SINKING MOUNT</v>
          </cell>
          <cell r="E1554" t="str">
            <v>VCYS</v>
          </cell>
          <cell r="F1554" t="str">
            <v>结案</v>
          </cell>
          <cell r="G1554">
            <v>400</v>
          </cell>
          <cell r="H1554">
            <v>0</v>
          </cell>
        </row>
        <row r="1555">
          <cell r="A1555" t="str">
            <v>ZVS-19080222</v>
          </cell>
          <cell r="B1555" t="str">
            <v>025-U119500623-0382</v>
          </cell>
          <cell r="C1555" t="str">
            <v>点焊铁壳</v>
          </cell>
          <cell r="D1555" t="str">
            <v>NO PLATING,SUS301-1/2H,P=8.0,1*1,SHELL,RoHS</v>
          </cell>
          <cell r="E1555" t="str">
            <v>VCYS</v>
          </cell>
          <cell r="F1555" t="str">
            <v>结案</v>
          </cell>
          <cell r="G1555">
            <v>300000</v>
          </cell>
          <cell r="H1555">
            <v>57200</v>
          </cell>
        </row>
        <row r="1556">
          <cell r="A1556" t="str">
            <v>ZVS-19080222</v>
          </cell>
          <cell r="B1556" t="str">
            <v>025-U119500623-0382</v>
          </cell>
          <cell r="C1556" t="str">
            <v>点焊铁壳</v>
          </cell>
          <cell r="D1556" t="str">
            <v>NO PLATING,SUS301-1/2H,P=8.0,1*1,SHELL,RoHS</v>
          </cell>
          <cell r="E1556" t="str">
            <v>VCYS</v>
          </cell>
          <cell r="F1556" t="str">
            <v>结案</v>
          </cell>
          <cell r="G1556">
            <v>300000</v>
          </cell>
          <cell r="H1556">
            <v>57200</v>
          </cell>
        </row>
        <row r="1557">
          <cell r="A1557" t="str">
            <v>ZVS-19080223</v>
          </cell>
          <cell r="B1557" t="str">
            <v>025-U139500623-373</v>
          </cell>
          <cell r="C1557" t="str">
            <v>点焊铁壳</v>
          </cell>
          <cell r="D1557" t="str">
            <v>NO PLATING,SUS301-1/2H,P=8.0,1*1,SHELL,RoHS</v>
          </cell>
          <cell r="E1557" t="str">
            <v>VCYS</v>
          </cell>
          <cell r="F1557" t="str">
            <v>结案</v>
          </cell>
          <cell r="G1557">
            <v>200000</v>
          </cell>
          <cell r="H1557">
            <v>200000</v>
          </cell>
        </row>
        <row r="1558">
          <cell r="A1558" t="str">
            <v>ZVS-19080223</v>
          </cell>
          <cell r="B1558" t="str">
            <v>025-U139500623-373</v>
          </cell>
          <cell r="C1558" t="str">
            <v>点焊铁壳</v>
          </cell>
          <cell r="D1558" t="str">
            <v>NO PLATING,SUS301-1/2H,P=8.0,1*1,SHELL,RoHS</v>
          </cell>
          <cell r="E1558" t="str">
            <v>VCYS</v>
          </cell>
          <cell r="F1558" t="str">
            <v>结案</v>
          </cell>
          <cell r="G1558">
            <v>200000</v>
          </cell>
          <cell r="H1558">
            <v>200000</v>
          </cell>
        </row>
        <row r="1559">
          <cell r="A1559" t="str">
            <v>ZVS-19080224</v>
          </cell>
          <cell r="B1559" t="str">
            <v>050-2009-310</v>
          </cell>
          <cell r="C1559" t="str">
            <v>素材端子5</v>
          </cell>
          <cell r="D1559" t="str">
            <v>NO PLATING,C5210R-H,P=4.50,1*2,RoHS</v>
          </cell>
          <cell r="E1559" t="str">
            <v>VCYS</v>
          </cell>
          <cell r="F1559" t="str">
            <v>发放</v>
          </cell>
          <cell r="G1559">
            <v>15</v>
          </cell>
          <cell r="H1559">
            <v>0</v>
          </cell>
        </row>
        <row r="1560">
          <cell r="A1560" t="str">
            <v>ZVS-19080225</v>
          </cell>
          <cell r="B1560" t="str">
            <v>050-1009-310</v>
          </cell>
          <cell r="C1560" t="str">
            <v>素材端子4</v>
          </cell>
          <cell r="D1560" t="str">
            <v>NO PLATING,C5210R-H,P=4.50,1*2,RoHS</v>
          </cell>
          <cell r="E1560" t="str">
            <v>VCYS</v>
          </cell>
          <cell r="F1560" t="str">
            <v>发放</v>
          </cell>
          <cell r="G1560">
            <v>15</v>
          </cell>
          <cell r="H1560">
            <v>0</v>
          </cell>
        </row>
        <row r="1561">
          <cell r="A1561" t="str">
            <v>ZVS-19080226</v>
          </cell>
          <cell r="B1561" t="str">
            <v>050-1009-358</v>
          </cell>
          <cell r="C1561" t="str">
            <v>素材端子3</v>
          </cell>
          <cell r="D1561" t="str">
            <v>NO PLATING,C5210R-H,P=4.0,1*1,RoHS</v>
          </cell>
          <cell r="E1561" t="str">
            <v>VCYS</v>
          </cell>
          <cell r="F1561" t="str">
            <v>结案</v>
          </cell>
          <cell r="G1561">
            <v>140</v>
          </cell>
          <cell r="H1561">
            <v>0</v>
          </cell>
        </row>
        <row r="1562">
          <cell r="A1562" t="str">
            <v>ZVS-19080227</v>
          </cell>
          <cell r="B1562" t="str">
            <v>050-J180000631-0580</v>
          </cell>
          <cell r="C1562" t="str">
            <v>素材端子4</v>
          </cell>
          <cell r="D1562" t="str">
            <v>NO PLATING,SUS301-3/4H,P=6.00,1*2,RoHS</v>
          </cell>
          <cell r="E1562" t="str">
            <v>VCYS</v>
          </cell>
          <cell r="F1562" t="str">
            <v>结案</v>
          </cell>
          <cell r="G1562">
            <v>12</v>
          </cell>
          <cell r="H1562">
            <v>0</v>
          </cell>
        </row>
        <row r="1563">
          <cell r="A1563" t="str">
            <v>ZVS-19080228</v>
          </cell>
          <cell r="B1563" t="str">
            <v>025-U119500622-0382</v>
          </cell>
          <cell r="C1563" t="str">
            <v>素材外铁壳</v>
          </cell>
          <cell r="D1563" t="str">
            <v>NO PLATING,SUS301-1/2H,P=8.0,1*1,SHELL,RoHS</v>
          </cell>
          <cell r="E1563" t="str">
            <v>VCYS</v>
          </cell>
          <cell r="F1563" t="str">
            <v>发放</v>
          </cell>
          <cell r="G1563">
            <v>30000</v>
          </cell>
          <cell r="H1563">
            <v>0</v>
          </cell>
        </row>
        <row r="1564">
          <cell r="A1564" t="str">
            <v>ZVS-19080229</v>
          </cell>
          <cell r="B1564" t="str">
            <v>025-U139500622-373</v>
          </cell>
          <cell r="C1564" t="str">
            <v>素材外铁壳</v>
          </cell>
          <cell r="D1564" t="str">
            <v>NO PLATING,SUS301-1/2H,P=8.0,1*1,SHELL,RoHS</v>
          </cell>
          <cell r="E1564" t="str">
            <v>VCYS</v>
          </cell>
          <cell r="F1564" t="str">
            <v>结案</v>
          </cell>
          <cell r="G1564">
            <v>110000</v>
          </cell>
          <cell r="H1564">
            <v>0</v>
          </cell>
        </row>
        <row r="1565">
          <cell r="A1565" t="str">
            <v>ZVS-19080230</v>
          </cell>
          <cell r="B1565" t="str">
            <v>025-C130000641-360</v>
          </cell>
          <cell r="C1565" t="str">
            <v>素材铁壳</v>
          </cell>
          <cell r="D1565" t="str">
            <v>NO PLATING,SUS301-H,P=24.0mm,1*1，RoHS</v>
          </cell>
          <cell r="E1565" t="str">
            <v>VCYS</v>
          </cell>
          <cell r="F1565" t="str">
            <v>结案</v>
          </cell>
          <cell r="G1565">
            <v>1000000</v>
          </cell>
          <cell r="H1565">
            <v>999100</v>
          </cell>
        </row>
        <row r="1566">
          <cell r="A1566" t="str">
            <v>ZVS-19080231</v>
          </cell>
          <cell r="B1566" t="str">
            <v>025-C130000641-0397</v>
          </cell>
          <cell r="C1566" t="str">
            <v>素材铁壳</v>
          </cell>
          <cell r="D1566" t="str">
            <v>NO PLATING,SUS301-H,P=24.0mm,1*1，RoHS</v>
          </cell>
          <cell r="E1566" t="str">
            <v>VCYS</v>
          </cell>
          <cell r="F1566" t="str">
            <v>结案</v>
          </cell>
          <cell r="G1566">
            <v>1000000</v>
          </cell>
          <cell r="H1566">
            <v>816300</v>
          </cell>
        </row>
        <row r="1567">
          <cell r="A1567" t="str">
            <v>ZVS-19080232</v>
          </cell>
          <cell r="B1567" t="str">
            <v>025-0009-320</v>
          </cell>
          <cell r="C1567" t="str">
            <v>UNPLATED SHELL</v>
          </cell>
          <cell r="D1567" t="str">
            <v>1.3H PUSH_PULL SIMBLOCK WITH COVER AND STOP</v>
          </cell>
          <cell r="E1567" t="str">
            <v>VCYS</v>
          </cell>
          <cell r="F1567" t="str">
            <v>结案</v>
          </cell>
          <cell r="G1567">
            <v>600000</v>
          </cell>
          <cell r="H1567">
            <v>252500</v>
          </cell>
        </row>
        <row r="1568">
          <cell r="A1568" t="str">
            <v>ZVS-19080233</v>
          </cell>
          <cell r="B1568" t="str">
            <v>050-0009-481</v>
          </cell>
          <cell r="C1568" t="str">
            <v>UNPLATED CONTACT</v>
          </cell>
          <cell r="D1568" t="str">
            <v>CONTACT ;1.3H PUSH_PULL SIMBLOCK WITH COVER AND STOP</v>
          </cell>
          <cell r="E1568" t="str">
            <v>VCYS</v>
          </cell>
          <cell r="F1568" t="str">
            <v>结案</v>
          </cell>
          <cell r="G1568">
            <v>900</v>
          </cell>
          <cell r="H1568">
            <v>280</v>
          </cell>
        </row>
        <row r="1569">
          <cell r="A1569" t="str">
            <v>ZVS-19080234</v>
          </cell>
          <cell r="B1569" t="str">
            <v>050-C130000131-512</v>
          </cell>
          <cell r="C1569" t="str">
            <v>素材端子</v>
          </cell>
          <cell r="D1569" t="str">
            <v>NO PLATING,C5240HQ-SH,P=24.00,1*1,RoHS</v>
          </cell>
          <cell r="E1569" t="str">
            <v>VCYS</v>
          </cell>
          <cell r="F1569" t="str">
            <v>结案</v>
          </cell>
          <cell r="G1569">
            <v>1000</v>
          </cell>
          <cell r="H1569">
            <v>999.4</v>
          </cell>
        </row>
        <row r="1570">
          <cell r="A1570" t="str">
            <v>ZVS-19080235</v>
          </cell>
          <cell r="B1570" t="str">
            <v>050-C130000131-526</v>
          </cell>
          <cell r="C1570" t="str">
            <v>素材端子</v>
          </cell>
          <cell r="D1570" t="str">
            <v>NO PLATING,C5240HQ-SH,P=22.00,1*1,RoHS</v>
          </cell>
          <cell r="E1570" t="str">
            <v>VCYS</v>
          </cell>
          <cell r="F1570" t="str">
            <v>结案</v>
          </cell>
          <cell r="G1570">
            <v>650</v>
          </cell>
          <cell r="H1570">
            <v>640.6</v>
          </cell>
        </row>
        <row r="1571">
          <cell r="A1571" t="str">
            <v>ZVS-19080236</v>
          </cell>
          <cell r="B1571" t="str">
            <v>050-2009-443</v>
          </cell>
          <cell r="C1571" t="str">
            <v>CONTACT</v>
          </cell>
          <cell r="D1571" t="str">
            <v>4PIN 3.0MM PITCH 1.8H SMT TYPE BATTERY CONN.</v>
          </cell>
          <cell r="E1571" t="str">
            <v>VCYS</v>
          </cell>
          <cell r="F1571" t="str">
            <v>结案</v>
          </cell>
          <cell r="G1571">
            <v>600</v>
          </cell>
          <cell r="H1571">
            <v>565.79999999999995</v>
          </cell>
        </row>
        <row r="1572">
          <cell r="A1572" t="str">
            <v>ZVS-19080237</v>
          </cell>
          <cell r="B1572" t="str">
            <v>050-2009-217</v>
          </cell>
          <cell r="C1572" t="str">
            <v>CONTACT AFTER STAMPING</v>
          </cell>
          <cell r="D1572" t="str">
            <v>5 PIN MICRO USB SINKING MOUNT</v>
          </cell>
          <cell r="E1572" t="str">
            <v>VCYS</v>
          </cell>
          <cell r="F1572" t="str">
            <v>结案</v>
          </cell>
          <cell r="G1572">
            <v>25</v>
          </cell>
          <cell r="H1572">
            <v>0</v>
          </cell>
        </row>
        <row r="1573">
          <cell r="A1573" t="str">
            <v>ZVS-19080238</v>
          </cell>
          <cell r="B1573" t="str">
            <v>050-0009-365</v>
          </cell>
          <cell r="C1573" t="str">
            <v>CONTACT AFTER SATAMPING</v>
          </cell>
          <cell r="D1573" t="str">
            <v>1.7H MINI T-FLASH CARD</v>
          </cell>
          <cell r="E1573" t="str">
            <v>VCYS</v>
          </cell>
          <cell r="F1573" t="str">
            <v>结案</v>
          </cell>
          <cell r="G1573">
            <v>24</v>
          </cell>
          <cell r="H1573">
            <v>24</v>
          </cell>
        </row>
        <row r="1574">
          <cell r="A1574" t="str">
            <v>ZVS-19080239</v>
          </cell>
          <cell r="B1574" t="str">
            <v>050-C031100131-507</v>
          </cell>
          <cell r="C1574" t="str">
            <v>素材端子</v>
          </cell>
          <cell r="D1574" t="str">
            <v>NO PLATING,C5240HQ-SH,P=10.0mm,1*1,RoHS</v>
          </cell>
          <cell r="E1574" t="str">
            <v>VCYS</v>
          </cell>
          <cell r="F1574" t="str">
            <v>结案</v>
          </cell>
          <cell r="G1574">
            <v>3000</v>
          </cell>
          <cell r="H1574">
            <v>2492.5</v>
          </cell>
        </row>
        <row r="1575">
          <cell r="A1575" t="str">
            <v>ZVS-19080240</v>
          </cell>
          <cell r="B1575" t="str">
            <v>050-J200000144-530</v>
          </cell>
          <cell r="C1575" t="str">
            <v>素材端子2</v>
          </cell>
          <cell r="D1575" t="str">
            <v>NO PLATING,C5210R-H,P=4,1*1,RoHS</v>
          </cell>
          <cell r="E1575" t="str">
            <v>VCYS</v>
          </cell>
          <cell r="F1575" t="str">
            <v>结案</v>
          </cell>
          <cell r="G1575">
            <v>500</v>
          </cell>
          <cell r="H1575">
            <v>120</v>
          </cell>
        </row>
        <row r="1576">
          <cell r="A1576" t="str">
            <v>ZVS-19080241</v>
          </cell>
          <cell r="B1576" t="str">
            <v>050-J290000144-0546</v>
          </cell>
          <cell r="C1576" t="str">
            <v>素材端子1</v>
          </cell>
          <cell r="D1576" t="str">
            <v>NO PLATING,C5210R-H,P=5,1*1,RoHS</v>
          </cell>
          <cell r="E1576" t="str">
            <v>VCYS</v>
          </cell>
          <cell r="F1576" t="str">
            <v>发放</v>
          </cell>
          <cell r="G1576">
            <v>1000</v>
          </cell>
          <cell r="H1576">
            <v>0</v>
          </cell>
        </row>
        <row r="1577">
          <cell r="A1577" t="str">
            <v>ZVS-19080242</v>
          </cell>
          <cell r="B1577" t="str">
            <v>050-J340000141-0556</v>
          </cell>
          <cell r="C1577" t="str">
            <v>素材端子2</v>
          </cell>
          <cell r="D1577" t="str">
            <v>NO PLATING,C5210R-H,P=7,1*1,RoHS</v>
          </cell>
          <cell r="E1577" t="str">
            <v>VCYS</v>
          </cell>
          <cell r="F1577" t="str">
            <v>结案</v>
          </cell>
          <cell r="G1577">
            <v>120</v>
          </cell>
          <cell r="H1577">
            <v>53</v>
          </cell>
        </row>
        <row r="1578">
          <cell r="A1578" t="str">
            <v>ZVS-19080243</v>
          </cell>
          <cell r="B1578" t="str">
            <v>050-J100000621-0571</v>
          </cell>
          <cell r="C1578" t="str">
            <v>素材端子7</v>
          </cell>
          <cell r="D1578" t="str">
            <v>NO PLATING,C5210R-H,P=15,1*1,RoHS</v>
          </cell>
          <cell r="E1578" t="str">
            <v>VCYS</v>
          </cell>
          <cell r="F1578" t="str">
            <v>结案</v>
          </cell>
          <cell r="G1578">
            <v>300</v>
          </cell>
          <cell r="H1578">
            <v>202</v>
          </cell>
        </row>
        <row r="1579">
          <cell r="A1579" t="str">
            <v>ZVS-19080244</v>
          </cell>
          <cell r="B1579" t="str">
            <v>025-C130000641-363</v>
          </cell>
          <cell r="C1579" t="str">
            <v>转轴</v>
          </cell>
          <cell r="D1579" t="str">
            <v>NO PLATING,SUS301-H,P=5.0mm,1*1，RoHS</v>
          </cell>
          <cell r="E1579" t="str">
            <v>VCYS</v>
          </cell>
          <cell r="F1579" t="str">
            <v>结案</v>
          </cell>
          <cell r="G1579">
            <v>2000000</v>
          </cell>
          <cell r="H1579">
            <v>2000000</v>
          </cell>
        </row>
        <row r="1580">
          <cell r="A1580" t="str">
            <v>ZVS-19080245</v>
          </cell>
          <cell r="B1580" t="str">
            <v>050-C130000141-508</v>
          </cell>
          <cell r="C1580" t="str">
            <v>素材端子</v>
          </cell>
          <cell r="D1580" t="str">
            <v>NO PLATING,C5210R-H,P=4.0mm,1*1，RoHS</v>
          </cell>
          <cell r="E1580" t="str">
            <v>VCYS</v>
          </cell>
          <cell r="F1580" t="str">
            <v>结案</v>
          </cell>
          <cell r="G1580">
            <v>2000</v>
          </cell>
          <cell r="H1580">
            <v>2000</v>
          </cell>
        </row>
        <row r="1581">
          <cell r="A1581" t="str">
            <v>ZVS-19080246</v>
          </cell>
          <cell r="B1581" t="str">
            <v>050-J200000142-0546</v>
          </cell>
          <cell r="C1581" t="str">
            <v>素材端子1</v>
          </cell>
          <cell r="D1581" t="str">
            <v>NO PLATING,C5210R-H,P=8,1*1,RoHS</v>
          </cell>
          <cell r="E1581" t="str">
            <v>VCYS</v>
          </cell>
          <cell r="F1581" t="str">
            <v>结案</v>
          </cell>
          <cell r="G1581">
            <v>1000</v>
          </cell>
          <cell r="H1581">
            <v>563.20000000000005</v>
          </cell>
        </row>
        <row r="1582">
          <cell r="A1582" t="str">
            <v>ZVS-19080247</v>
          </cell>
          <cell r="B1582" t="str">
            <v>050-J220000141-530</v>
          </cell>
          <cell r="C1582" t="str">
            <v>素材端子2</v>
          </cell>
          <cell r="D1582" t="str">
            <v>NO PLATING,C5210R-H,P=4,1*1,RoHS</v>
          </cell>
          <cell r="E1582" t="str">
            <v>VCYS</v>
          </cell>
          <cell r="F1582" t="str">
            <v>结案</v>
          </cell>
          <cell r="G1582">
            <v>700</v>
          </cell>
          <cell r="H1582">
            <v>700</v>
          </cell>
        </row>
        <row r="1583">
          <cell r="A1583" t="str">
            <v>ZVS-19080248</v>
          </cell>
          <cell r="B1583" t="str">
            <v>050-0009-268</v>
          </cell>
          <cell r="C1583" t="str">
            <v>素材端子1</v>
          </cell>
          <cell r="D1583" t="str">
            <v>NO PLATING,C5210R-H,P=7.0,1*1,RoHS</v>
          </cell>
          <cell r="E1583" t="str">
            <v>VCYS</v>
          </cell>
          <cell r="F1583" t="str">
            <v>结案</v>
          </cell>
          <cell r="G1583">
            <v>300</v>
          </cell>
          <cell r="H1583">
            <v>0</v>
          </cell>
        </row>
        <row r="1584">
          <cell r="A1584" t="str">
            <v>ZVS-19080249</v>
          </cell>
          <cell r="B1584" t="str">
            <v>050-J100001141-0565</v>
          </cell>
          <cell r="C1584" t="str">
            <v>电镀端子3</v>
          </cell>
          <cell r="D1584" t="str">
            <v>Au1U" ON CONTACT AREA,Au1U" ON SOLDER TAILS,NI 50-100U" MIN</v>
          </cell>
          <cell r="E1584" t="str">
            <v>VCYS</v>
          </cell>
          <cell r="F1584" t="str">
            <v>结案</v>
          </cell>
          <cell r="G1584">
            <v>300</v>
          </cell>
          <cell r="H1584">
            <v>0</v>
          </cell>
        </row>
        <row r="1585">
          <cell r="A1585" t="str">
            <v>ZVS-19080250</v>
          </cell>
          <cell r="B1585" t="str">
            <v>050-J100001141-0565</v>
          </cell>
          <cell r="C1585" t="str">
            <v>电镀端子3</v>
          </cell>
          <cell r="D1585" t="str">
            <v>Au1U" ON CONTACT AREA,Au1U" ON SOLDER TAILS,NI 50-100U" MIN</v>
          </cell>
          <cell r="E1585" t="str">
            <v>VCYS</v>
          </cell>
          <cell r="F1585" t="str">
            <v>结案</v>
          </cell>
          <cell r="G1585">
            <v>200</v>
          </cell>
          <cell r="H1585">
            <v>0</v>
          </cell>
        </row>
        <row r="1586">
          <cell r="A1586" t="str">
            <v>ZVS-19080251</v>
          </cell>
          <cell r="B1586" t="str">
            <v>050-J100001141-0568</v>
          </cell>
          <cell r="C1586" t="str">
            <v>电镀端子6</v>
          </cell>
          <cell r="D1586" t="str">
            <v>Au1U" ON CONTACT AREA,Au1U" ON SOLDER TAILS,NI 50-100U" MIN</v>
          </cell>
          <cell r="E1586" t="str">
            <v>VCYS</v>
          </cell>
          <cell r="F1586" t="str">
            <v>结案</v>
          </cell>
          <cell r="G1586">
            <v>200</v>
          </cell>
          <cell r="H1586">
            <v>0</v>
          </cell>
        </row>
        <row r="1587">
          <cell r="A1587" t="str">
            <v>ZVS-19080252</v>
          </cell>
          <cell r="B1587" t="str">
            <v>050-J100001141-0568</v>
          </cell>
          <cell r="C1587" t="str">
            <v>电镀端子6</v>
          </cell>
          <cell r="D1587" t="str">
            <v>Au1U" ON CONTACT AREA,Au1U" ON SOLDER TAILS,NI 50-100U" MIN</v>
          </cell>
          <cell r="E1587" t="str">
            <v>VCYS</v>
          </cell>
          <cell r="F1587" t="str">
            <v>结案</v>
          </cell>
          <cell r="G1587">
            <v>150</v>
          </cell>
          <cell r="H1587">
            <v>0</v>
          </cell>
        </row>
        <row r="1588">
          <cell r="A1588" t="str">
            <v>ZVS-19080253</v>
          </cell>
          <cell r="B1588" t="str">
            <v>050-J100000141-0570</v>
          </cell>
          <cell r="C1588" t="str">
            <v>素材端子1</v>
          </cell>
          <cell r="D1588" t="str">
            <v>NO PLATING,C5210R-H,P=15,1*1,RoHS</v>
          </cell>
          <cell r="E1588" t="str">
            <v>VCYS</v>
          </cell>
          <cell r="F1588" t="str">
            <v>结案</v>
          </cell>
          <cell r="G1588">
            <v>200</v>
          </cell>
          <cell r="H1588">
            <v>0</v>
          </cell>
        </row>
        <row r="1589">
          <cell r="A1589" t="str">
            <v>ZVS-19080254</v>
          </cell>
          <cell r="B1589" t="str">
            <v>050-J100000141-0565</v>
          </cell>
          <cell r="C1589" t="str">
            <v>素材端子3</v>
          </cell>
          <cell r="D1589" t="str">
            <v>NO PLATING,C5210R-H,P=5,1*1,RoHS</v>
          </cell>
          <cell r="E1589" t="str">
            <v>VCYS</v>
          </cell>
          <cell r="F1589" t="str">
            <v>结案</v>
          </cell>
          <cell r="G1589">
            <v>200</v>
          </cell>
          <cell r="H1589">
            <v>200</v>
          </cell>
        </row>
        <row r="1590">
          <cell r="A1590" t="str">
            <v>ZVS-19080255</v>
          </cell>
          <cell r="B1590" t="str">
            <v>050-J100000631-0566</v>
          </cell>
          <cell r="C1590" t="str">
            <v>素材端子4</v>
          </cell>
          <cell r="D1590" t="str">
            <v>NO PLATING,SUS301-3/4H,P=7.5,1*1,RoHS</v>
          </cell>
          <cell r="E1590" t="str">
            <v>VCYS</v>
          </cell>
          <cell r="F1590" t="str">
            <v>结案</v>
          </cell>
          <cell r="G1590">
            <v>150</v>
          </cell>
          <cell r="H1590">
            <v>53</v>
          </cell>
        </row>
        <row r="1591">
          <cell r="A1591" t="str">
            <v>ZVS-19080256</v>
          </cell>
          <cell r="B1591" t="str">
            <v>050-J100000141-0568</v>
          </cell>
          <cell r="C1591" t="str">
            <v>素材端子6</v>
          </cell>
          <cell r="D1591" t="str">
            <v>NO PLATING,C5210R-H,P=7,1*1,RoHS</v>
          </cell>
          <cell r="E1591" t="str">
            <v>VCYS</v>
          </cell>
          <cell r="F1591" t="str">
            <v>结案</v>
          </cell>
          <cell r="G1591">
            <v>200</v>
          </cell>
          <cell r="H1591">
            <v>0</v>
          </cell>
        </row>
        <row r="1592">
          <cell r="A1592" t="str">
            <v>ZVS-19080257</v>
          </cell>
          <cell r="B1592" t="str">
            <v>025-U0995W1621-364</v>
          </cell>
          <cell r="C1592" t="str">
            <v>点焊铁壳</v>
          </cell>
          <cell r="D1592" t="str">
            <v>LASER WELDING,SUS301-1/2H,P=10.0,1*1,SHELL,RoHS</v>
          </cell>
          <cell r="E1592" t="str">
            <v>VCYS</v>
          </cell>
          <cell r="F1592" t="str">
            <v>结案</v>
          </cell>
          <cell r="G1592">
            <v>300000</v>
          </cell>
          <cell r="H1592">
            <v>43200</v>
          </cell>
        </row>
        <row r="1593">
          <cell r="A1593" t="str">
            <v>ZVS-19080258</v>
          </cell>
          <cell r="B1593" t="str">
            <v>025-C130000631-371</v>
          </cell>
          <cell r="C1593" t="str">
            <v>拉杆</v>
          </cell>
          <cell r="D1593" t="str">
            <v>NO PLATING,SUS301-3/4H,P=5.00,1*1,RoHS</v>
          </cell>
          <cell r="E1593" t="str">
            <v>VCYS</v>
          </cell>
          <cell r="F1593" t="str">
            <v>发料</v>
          </cell>
          <cell r="G1593">
            <v>500000</v>
          </cell>
          <cell r="H1593">
            <v>0</v>
          </cell>
        </row>
        <row r="1594">
          <cell r="A1594" t="str">
            <v>ZVS-19080259</v>
          </cell>
          <cell r="B1594" t="str">
            <v>025-0009-256</v>
          </cell>
          <cell r="C1594" t="str">
            <v>SHELL AFTER STAMPING</v>
          </cell>
          <cell r="D1594" t="str">
            <v>5 PIN MICRO USB SINKING MOUNT</v>
          </cell>
          <cell r="E1594" t="str">
            <v>VCYS</v>
          </cell>
          <cell r="F1594" t="str">
            <v>结案</v>
          </cell>
          <cell r="G1594">
            <v>600000</v>
          </cell>
          <cell r="H1594">
            <v>176000</v>
          </cell>
        </row>
        <row r="1595">
          <cell r="A1595" t="str">
            <v>ZVS-19080260</v>
          </cell>
          <cell r="B1595" t="str">
            <v>050-J220000141-530</v>
          </cell>
          <cell r="C1595" t="str">
            <v>素材端子2</v>
          </cell>
          <cell r="D1595" t="str">
            <v>NO PLATING,C5210R-H,P=4,1*1,RoHS</v>
          </cell>
          <cell r="E1595" t="str">
            <v>VCYS</v>
          </cell>
          <cell r="F1595" t="str">
            <v>结案</v>
          </cell>
          <cell r="G1595">
            <v>500</v>
          </cell>
          <cell r="H1595">
            <v>328</v>
          </cell>
        </row>
        <row r="1596">
          <cell r="A1596" t="str">
            <v>ZVS-19080261</v>
          </cell>
          <cell r="B1596" t="str">
            <v>050-J200000145-530</v>
          </cell>
          <cell r="C1596" t="str">
            <v>素材端子3</v>
          </cell>
          <cell r="D1596" t="str">
            <v>NO PLATING,C5210R-H,P=4,1*1,RoHS</v>
          </cell>
          <cell r="E1596" t="str">
            <v>VCYS</v>
          </cell>
          <cell r="F1596" t="str">
            <v>结案</v>
          </cell>
          <cell r="G1596">
            <v>500</v>
          </cell>
          <cell r="H1596">
            <v>500</v>
          </cell>
        </row>
        <row r="1597">
          <cell r="A1597" t="str">
            <v>ZVS-19080262</v>
          </cell>
          <cell r="B1597" t="str">
            <v>050-J240000146-530</v>
          </cell>
          <cell r="C1597" t="str">
            <v>素材端子2</v>
          </cell>
          <cell r="D1597" t="str">
            <v>NO PLATING,C5210R-H,P=4,1*1,RoHS</v>
          </cell>
          <cell r="E1597" t="str">
            <v>VCYS</v>
          </cell>
          <cell r="F1597" t="str">
            <v>结案</v>
          </cell>
          <cell r="G1597">
            <v>800</v>
          </cell>
          <cell r="H1597">
            <v>800</v>
          </cell>
        </row>
        <row r="1598">
          <cell r="A1598" t="str">
            <v>ZVS-19080263</v>
          </cell>
          <cell r="B1598" t="str">
            <v>050-S080000641-0549</v>
          </cell>
          <cell r="C1598" t="str">
            <v>素材端子</v>
          </cell>
          <cell r="D1598" t="str">
            <v>NO PLATING CONTACT</v>
          </cell>
          <cell r="E1598" t="str">
            <v>VCYS</v>
          </cell>
          <cell r="F1598" t="str">
            <v>结案</v>
          </cell>
          <cell r="G1598">
            <v>1200</v>
          </cell>
          <cell r="H1598">
            <v>1199.5</v>
          </cell>
        </row>
        <row r="1599">
          <cell r="A1599" t="str">
            <v>ZVS-19080264</v>
          </cell>
          <cell r="B1599" t="str">
            <v>025-U1395W1621-0389</v>
          </cell>
          <cell r="C1599" t="str">
            <v>点焊铁壳</v>
          </cell>
          <cell r="D1599" t="str">
            <v>LASER WELDING,SUS301-1/2H,P=8.0,1*1,SHELL,RoHS</v>
          </cell>
          <cell r="E1599" t="str">
            <v>VCYS</v>
          </cell>
          <cell r="F1599" t="str">
            <v>结案</v>
          </cell>
          <cell r="G1599">
            <v>200000</v>
          </cell>
          <cell r="H1599">
            <v>94500</v>
          </cell>
        </row>
        <row r="1600">
          <cell r="A1600" t="str">
            <v>ZVS-19080265</v>
          </cell>
          <cell r="B1600" t="str">
            <v>050-C130000131-512</v>
          </cell>
          <cell r="C1600" t="str">
            <v>素材端子</v>
          </cell>
          <cell r="D1600" t="str">
            <v>NO PLATING,C5240HQ-SH,P=24.00,1*1,RoHS</v>
          </cell>
          <cell r="E1600" t="str">
            <v>VCYS</v>
          </cell>
          <cell r="F1600" t="str">
            <v>结案</v>
          </cell>
          <cell r="G1600">
            <v>1000</v>
          </cell>
          <cell r="H1600">
            <v>33.5</v>
          </cell>
        </row>
        <row r="1601">
          <cell r="A1601" t="str">
            <v>ZVS-19080266</v>
          </cell>
          <cell r="B1601" t="str">
            <v>050-C130000131-526</v>
          </cell>
          <cell r="C1601" t="str">
            <v>素材端子</v>
          </cell>
          <cell r="D1601" t="str">
            <v>NO PLATING,C5240HQ-SH,P=22.00,1*1,RoHS</v>
          </cell>
          <cell r="E1601" t="str">
            <v>VCYS</v>
          </cell>
          <cell r="F1601" t="str">
            <v>结案</v>
          </cell>
          <cell r="G1601">
            <v>1000</v>
          </cell>
          <cell r="H1601">
            <v>120</v>
          </cell>
        </row>
        <row r="1602">
          <cell r="A1602" t="str">
            <v>ZVS-19080267</v>
          </cell>
          <cell r="B1602" t="str">
            <v>050-C130000141-508</v>
          </cell>
          <cell r="C1602" t="str">
            <v>素材端子</v>
          </cell>
          <cell r="D1602" t="str">
            <v>NO PLATING,C5210R-H,P=4.0mm,1*1，RoHS</v>
          </cell>
          <cell r="E1602" t="str">
            <v>VCYS</v>
          </cell>
          <cell r="F1602" t="str">
            <v>结案</v>
          </cell>
          <cell r="G1602">
            <v>2000</v>
          </cell>
          <cell r="H1602">
            <v>1999.8</v>
          </cell>
        </row>
        <row r="1603">
          <cell r="A1603" t="str">
            <v>ZVS-19080268</v>
          </cell>
          <cell r="B1603" t="str">
            <v>050-0009-293</v>
          </cell>
          <cell r="C1603" t="str">
            <v>CONTACT AFTER STAMPING</v>
          </cell>
          <cell r="D1603" t="str">
            <v>4PIN BATTERY 3.1MM PITCH 5.0H VERTICAL TYPE GOLD 15u" CONN.</v>
          </cell>
          <cell r="E1603" t="str">
            <v>VCYS</v>
          </cell>
          <cell r="F1603" t="str">
            <v>结案</v>
          </cell>
          <cell r="G1603">
            <v>600</v>
          </cell>
          <cell r="H1603">
            <v>123</v>
          </cell>
        </row>
        <row r="1604">
          <cell r="A1604" t="str">
            <v>ZVS-19080269</v>
          </cell>
          <cell r="B1604" t="str">
            <v>025-0009-325</v>
          </cell>
          <cell r="C1604" t="str">
            <v>SHELL AFTER STAMPING</v>
          </cell>
          <cell r="D1604" t="str">
            <v>SHELL AFTER STAMPING</v>
          </cell>
          <cell r="E1604" t="str">
            <v>VCYS</v>
          </cell>
          <cell r="F1604" t="str">
            <v>结案</v>
          </cell>
          <cell r="G1604">
            <v>400000</v>
          </cell>
          <cell r="H1604">
            <v>0</v>
          </cell>
        </row>
        <row r="1605">
          <cell r="A1605" t="str">
            <v>ZVS-19080270</v>
          </cell>
          <cell r="B1605" t="str">
            <v>025-U069500621-364</v>
          </cell>
          <cell r="C1605" t="str">
            <v>素材铁壳</v>
          </cell>
          <cell r="D1605" t="str">
            <v>NO PLATING,SUS301-1/2H,P=10.0,1*1,SHELL,RoHS</v>
          </cell>
          <cell r="E1605" t="str">
            <v>VCYS</v>
          </cell>
          <cell r="F1605" t="str">
            <v>结案</v>
          </cell>
          <cell r="G1605">
            <v>400000</v>
          </cell>
          <cell r="H1605">
            <v>0</v>
          </cell>
        </row>
        <row r="1606">
          <cell r="A1606" t="str">
            <v>ZVS-19080271</v>
          </cell>
          <cell r="B1606" t="str">
            <v>050-1009-217</v>
          </cell>
          <cell r="C1606" t="str">
            <v>CONTACT AFTER STAMPING</v>
          </cell>
          <cell r="D1606" t="str">
            <v>5 PIN MICRO USB SINKING MOUNT</v>
          </cell>
          <cell r="E1606" t="str">
            <v>VCYS</v>
          </cell>
          <cell r="F1606" t="str">
            <v>结案</v>
          </cell>
          <cell r="G1606">
            <v>100</v>
          </cell>
          <cell r="H1606">
            <v>99</v>
          </cell>
        </row>
        <row r="1607">
          <cell r="A1607" t="str">
            <v>ZVS-19080272</v>
          </cell>
          <cell r="B1607" t="str">
            <v>050-U119500211-0552</v>
          </cell>
          <cell r="C1607" t="str">
            <v>素材端子</v>
          </cell>
          <cell r="D1607" t="str">
            <v>NO PLATING,C2680R-H,P=12.5,1*1,RoHS</v>
          </cell>
          <cell r="E1607" t="str">
            <v>VCYS</v>
          </cell>
          <cell r="F1607" t="str">
            <v>发放</v>
          </cell>
          <cell r="G1607">
            <v>1000</v>
          </cell>
          <cell r="H1607">
            <v>0</v>
          </cell>
        </row>
        <row r="1608">
          <cell r="A1608" t="str">
            <v>ZVS-19080273</v>
          </cell>
          <cell r="B1608" t="str">
            <v>025-U139500621-373</v>
          </cell>
          <cell r="C1608" t="str">
            <v>素材主铁壳</v>
          </cell>
          <cell r="D1608" t="str">
            <v>NO PLATING,SUS301-1/2H,P=8.0,1*1,SHELL,RoHS</v>
          </cell>
          <cell r="E1608" t="str">
            <v>VCYS</v>
          </cell>
          <cell r="F1608" t="str">
            <v>结案</v>
          </cell>
          <cell r="G1608">
            <v>150000</v>
          </cell>
          <cell r="H1608">
            <v>150000</v>
          </cell>
        </row>
        <row r="1609">
          <cell r="A1609" t="str">
            <v>ZVS-19080274</v>
          </cell>
          <cell r="B1609" t="str">
            <v>025-U139500623-373</v>
          </cell>
          <cell r="C1609" t="str">
            <v>点焊铁壳</v>
          </cell>
          <cell r="D1609" t="str">
            <v>NO PLATING,SUS301-1/2H,P=8.0,1*1,SHELL,RoHS</v>
          </cell>
          <cell r="E1609" t="str">
            <v>VCYS</v>
          </cell>
          <cell r="F1609" t="str">
            <v>结案</v>
          </cell>
          <cell r="G1609">
            <v>200000</v>
          </cell>
          <cell r="H1609">
            <v>153200</v>
          </cell>
        </row>
        <row r="1610">
          <cell r="A1610" t="str">
            <v>ZVS-19080274</v>
          </cell>
          <cell r="B1610" t="str">
            <v>025-U139500623-373</v>
          </cell>
          <cell r="C1610" t="str">
            <v>点焊铁壳</v>
          </cell>
          <cell r="D1610" t="str">
            <v>NO PLATING,SUS301-1/2H,P=8.0,1*1,SHELL,RoHS</v>
          </cell>
          <cell r="E1610" t="str">
            <v>VCYS</v>
          </cell>
          <cell r="F1610" t="str">
            <v>结案</v>
          </cell>
          <cell r="G1610">
            <v>200000</v>
          </cell>
          <cell r="H1610">
            <v>153200</v>
          </cell>
        </row>
        <row r="1611">
          <cell r="A1611" t="str">
            <v>ZVS-19080275</v>
          </cell>
          <cell r="B1611" t="str">
            <v>050-J220000631-531</v>
          </cell>
          <cell r="C1611" t="str">
            <v>素材端子4</v>
          </cell>
          <cell r="D1611" t="str">
            <v>NO PLATING,SUS301-1/2H,P=5.50,1*2,RoHS</v>
          </cell>
          <cell r="E1611" t="str">
            <v>VCYS</v>
          </cell>
          <cell r="F1611" t="str">
            <v>结案</v>
          </cell>
          <cell r="G1611">
            <v>600</v>
          </cell>
          <cell r="H1611">
            <v>506</v>
          </cell>
        </row>
        <row r="1612">
          <cell r="A1612" t="str">
            <v>ZVS-19080276</v>
          </cell>
          <cell r="B1612" t="str">
            <v>050-J220000632-531</v>
          </cell>
          <cell r="C1612" t="str">
            <v>素材端子5</v>
          </cell>
          <cell r="D1612" t="str">
            <v>NO PLATING,SUS301-1/2H,P=5.50,1*2,RoHS</v>
          </cell>
          <cell r="E1612" t="str">
            <v>VCYS</v>
          </cell>
          <cell r="F1612" t="str">
            <v>结案</v>
          </cell>
          <cell r="G1612">
            <v>600</v>
          </cell>
          <cell r="H1612">
            <v>600</v>
          </cell>
        </row>
        <row r="1613">
          <cell r="A1613" t="str">
            <v>ZVS-19080277</v>
          </cell>
          <cell r="B1613" t="str">
            <v>050-C130000441-527</v>
          </cell>
          <cell r="C1613" t="str">
            <v>素材侦测PIN</v>
          </cell>
          <cell r="D1613" t="str">
            <v>NO PLATING,C7035-TM06,P=3.20,1*1,RoHS</v>
          </cell>
          <cell r="E1613" t="str">
            <v>VCYS</v>
          </cell>
          <cell r="F1613" t="str">
            <v>入库</v>
          </cell>
          <cell r="G1613">
            <v>1000</v>
          </cell>
          <cell r="H1613">
            <v>913</v>
          </cell>
        </row>
        <row r="1614">
          <cell r="A1614" t="str">
            <v>ZVS-19080278</v>
          </cell>
          <cell r="B1614" t="str">
            <v>025-C130000631-358</v>
          </cell>
          <cell r="C1614" t="str">
            <v>转轴(散Pin）</v>
          </cell>
          <cell r="D1614" t="str">
            <v>NO PLATING,SUS301-3/4H,1*1,RoHS</v>
          </cell>
          <cell r="E1614" t="str">
            <v>VCYS</v>
          </cell>
          <cell r="F1614" t="str">
            <v>结案</v>
          </cell>
          <cell r="G1614">
            <v>400</v>
          </cell>
          <cell r="H1614">
            <v>0</v>
          </cell>
        </row>
        <row r="1615">
          <cell r="A1615" t="str">
            <v>ZVS-19080279</v>
          </cell>
          <cell r="B1615" t="str">
            <v>050-0009-268</v>
          </cell>
          <cell r="C1615" t="str">
            <v>素材端子1</v>
          </cell>
          <cell r="D1615" t="str">
            <v>NO PLATING,C5210R-H,P=7.0,1*1,RoHS</v>
          </cell>
          <cell r="E1615" t="str">
            <v>VCYS</v>
          </cell>
          <cell r="F1615" t="str">
            <v>结案</v>
          </cell>
          <cell r="G1615">
            <v>200</v>
          </cell>
          <cell r="H1615">
            <v>0</v>
          </cell>
        </row>
        <row r="1616">
          <cell r="A1616" t="str">
            <v>ZVS-19080280</v>
          </cell>
          <cell r="B1616" t="str">
            <v>025-C130000631-358</v>
          </cell>
          <cell r="C1616" t="str">
            <v>转轴(散Pin）</v>
          </cell>
          <cell r="D1616" t="str">
            <v>NO PLATING,SUS301-3/4H,1*1,RoHS</v>
          </cell>
          <cell r="E1616" t="str">
            <v>VCYS</v>
          </cell>
          <cell r="F1616" t="str">
            <v>结案</v>
          </cell>
          <cell r="G1616">
            <v>400000</v>
          </cell>
          <cell r="H1616">
            <v>380000</v>
          </cell>
        </row>
        <row r="1617">
          <cell r="A1617" t="str">
            <v>ZVS-19080281</v>
          </cell>
          <cell r="B1617" t="str">
            <v>025-C130000631-358</v>
          </cell>
          <cell r="C1617" t="str">
            <v>转轴(散Pin）</v>
          </cell>
          <cell r="D1617" t="str">
            <v>NO PLATING,SUS301-3/4H,1*1,RoHS</v>
          </cell>
          <cell r="E1617" t="str">
            <v>VCYS</v>
          </cell>
          <cell r="F1617" t="str">
            <v>结案</v>
          </cell>
          <cell r="G1617">
            <v>100000</v>
          </cell>
          <cell r="H1617">
            <v>70000</v>
          </cell>
        </row>
        <row r="1618">
          <cell r="A1618" t="str">
            <v>ZVS-19080282</v>
          </cell>
          <cell r="B1618" t="str">
            <v>050-C171100121-509</v>
          </cell>
          <cell r="C1618" t="str">
            <v>素材端子</v>
          </cell>
          <cell r="D1618" t="str">
            <v>NO PLATING,C5210R-SH,P=12.50,1*1,RoHS</v>
          </cell>
          <cell r="E1618" t="str">
            <v>VCYS</v>
          </cell>
          <cell r="F1618" t="str">
            <v>结案</v>
          </cell>
          <cell r="G1618">
            <v>500</v>
          </cell>
          <cell r="H1618">
            <v>500</v>
          </cell>
        </row>
        <row r="1619">
          <cell r="A1619" t="str">
            <v>ZVS-19080283</v>
          </cell>
          <cell r="B1619" t="str">
            <v>025-0009-272</v>
          </cell>
          <cell r="C1619" t="str">
            <v>SHELL AFTER SATAMPING</v>
          </cell>
          <cell r="D1619" t="str">
            <v>1.7H MINI T-FLASH CARD</v>
          </cell>
          <cell r="E1619" t="str">
            <v>VCYS</v>
          </cell>
          <cell r="F1619" t="str">
            <v>结案</v>
          </cell>
          <cell r="G1619">
            <v>800000</v>
          </cell>
          <cell r="H1619">
            <v>504000</v>
          </cell>
        </row>
        <row r="1620">
          <cell r="A1620" t="str">
            <v>ZVS-19080284</v>
          </cell>
          <cell r="B1620" t="str">
            <v>025-0009-320</v>
          </cell>
          <cell r="C1620" t="str">
            <v>UNPLATED SHELL</v>
          </cell>
          <cell r="D1620" t="str">
            <v>1.3H PUSH_PULL SIMBLOCK WITH COVER AND STOP</v>
          </cell>
          <cell r="E1620" t="str">
            <v>VCYS</v>
          </cell>
          <cell r="F1620" t="str">
            <v>结案</v>
          </cell>
          <cell r="G1620">
            <v>600000</v>
          </cell>
          <cell r="H1620">
            <v>147000</v>
          </cell>
        </row>
        <row r="1621">
          <cell r="A1621" t="str">
            <v>ZVS-19080285</v>
          </cell>
          <cell r="B1621" t="str">
            <v>025-C130000631-371</v>
          </cell>
          <cell r="C1621" t="str">
            <v>拉杆</v>
          </cell>
          <cell r="D1621" t="str">
            <v>NO PLATING,SUS301-3/4H,P=5.00,1*1,RoHS</v>
          </cell>
          <cell r="E1621" t="str">
            <v>VCYS</v>
          </cell>
          <cell r="F1621" t="str">
            <v>结案</v>
          </cell>
          <cell r="G1621">
            <v>500000</v>
          </cell>
          <cell r="H1621">
            <v>199100</v>
          </cell>
        </row>
        <row r="1622">
          <cell r="A1622" t="str">
            <v>ZVS-19080286</v>
          </cell>
          <cell r="B1622" t="str">
            <v>050-S190000641-0550</v>
          </cell>
          <cell r="C1622" t="str">
            <v>素材端子</v>
          </cell>
          <cell r="D1622" t="str">
            <v>NO PLATING CONTACT</v>
          </cell>
          <cell r="E1622" t="str">
            <v>VCYS</v>
          </cell>
          <cell r="F1622" t="str">
            <v>结案</v>
          </cell>
          <cell r="G1622">
            <v>2000</v>
          </cell>
          <cell r="H1622">
            <v>1315</v>
          </cell>
        </row>
        <row r="1623">
          <cell r="A1623" t="str">
            <v>ZVS-19080287</v>
          </cell>
          <cell r="B1623" t="str">
            <v>050-J200000145-530</v>
          </cell>
          <cell r="C1623" t="str">
            <v>素材端子3</v>
          </cell>
          <cell r="D1623" t="str">
            <v>NO PLATING,C5210R-H,P=4,1*1,RoHS</v>
          </cell>
          <cell r="E1623" t="str">
            <v>VCYS</v>
          </cell>
          <cell r="F1623" t="str">
            <v>结案</v>
          </cell>
          <cell r="G1623">
            <v>300</v>
          </cell>
          <cell r="H1623">
            <v>299</v>
          </cell>
        </row>
        <row r="1624">
          <cell r="A1624" t="str">
            <v>ZVS-19080288</v>
          </cell>
          <cell r="B1624" t="str">
            <v>025-00W9-256</v>
          </cell>
          <cell r="C1624" t="str">
            <v>SHELL AFTER LASER WELDING</v>
          </cell>
          <cell r="D1624" t="str">
            <v>MICRO USB 5 PIN SUBTYPE</v>
          </cell>
          <cell r="E1624" t="str">
            <v>VCYS</v>
          </cell>
          <cell r="F1624" t="str">
            <v>结案</v>
          </cell>
          <cell r="G1624">
            <v>900000</v>
          </cell>
          <cell r="H1624">
            <v>450300</v>
          </cell>
        </row>
        <row r="1625">
          <cell r="A1625" t="str">
            <v>ZVS-19080289</v>
          </cell>
          <cell r="B1625" t="str">
            <v>025-C130000641-354</v>
          </cell>
          <cell r="C1625" t="str">
            <v>素材铁壳</v>
          </cell>
          <cell r="D1625" t="str">
            <v>NO PLATING,SUS301-H,P=23.00,1*1,RoHS</v>
          </cell>
          <cell r="E1625" t="str">
            <v>VCYS</v>
          </cell>
          <cell r="F1625" t="str">
            <v>结案</v>
          </cell>
          <cell r="G1625">
            <v>800000</v>
          </cell>
          <cell r="H1625">
            <v>551500</v>
          </cell>
        </row>
        <row r="1626">
          <cell r="A1626" t="str">
            <v>ZVS-19080290</v>
          </cell>
          <cell r="B1626" t="str">
            <v>025-C130000631-362</v>
          </cell>
          <cell r="C1626" t="str">
            <v>拉杆</v>
          </cell>
          <cell r="D1626" t="str">
            <v>NO PLATING,SUS301-3/4H,P=5.0mm,1*1,RoHS</v>
          </cell>
          <cell r="E1626" t="str">
            <v>VCYS</v>
          </cell>
          <cell r="F1626" t="str">
            <v>结案</v>
          </cell>
          <cell r="G1626">
            <v>2000000</v>
          </cell>
          <cell r="H1626">
            <v>1763900</v>
          </cell>
        </row>
        <row r="1627">
          <cell r="A1627" t="str">
            <v>ZVS-19080291</v>
          </cell>
          <cell r="B1627" t="str">
            <v>025-U139500621-373</v>
          </cell>
          <cell r="C1627" t="str">
            <v>素材主铁壳</v>
          </cell>
          <cell r="D1627" t="str">
            <v>NO PLATING,SUS301-1/2H,P=8.0,1*1,SHELL,RoHS</v>
          </cell>
          <cell r="E1627" t="str">
            <v>VCYS</v>
          </cell>
          <cell r="F1627" t="str">
            <v>结案</v>
          </cell>
          <cell r="G1627">
            <v>500000</v>
          </cell>
          <cell r="H1627">
            <v>476600</v>
          </cell>
        </row>
        <row r="1628">
          <cell r="A1628" t="str">
            <v>ZVS-19080292</v>
          </cell>
          <cell r="B1628" t="str">
            <v>050-J220000141-529</v>
          </cell>
          <cell r="C1628" t="str">
            <v>素材端子1</v>
          </cell>
          <cell r="D1628" t="str">
            <v>NO PLATING,C5210R-H,P=5,1*1,RoHS</v>
          </cell>
          <cell r="E1628" t="str">
            <v>VCYS</v>
          </cell>
          <cell r="F1628" t="str">
            <v>结案</v>
          </cell>
          <cell r="G1628">
            <v>200</v>
          </cell>
          <cell r="H1628">
            <v>0</v>
          </cell>
        </row>
        <row r="1629">
          <cell r="A1629" t="str">
            <v>ZVS-19080293</v>
          </cell>
          <cell r="B1629" t="str">
            <v>025-C130000641-363</v>
          </cell>
          <cell r="C1629" t="str">
            <v>转轴</v>
          </cell>
          <cell r="D1629" t="str">
            <v>NO PLATING,SUS301-H,P=5.0mm,1*1，RoHS</v>
          </cell>
          <cell r="E1629" t="str">
            <v>VCYS</v>
          </cell>
          <cell r="F1629" t="str">
            <v>结案</v>
          </cell>
          <cell r="G1629">
            <v>2000000</v>
          </cell>
          <cell r="H1629">
            <v>1095400</v>
          </cell>
        </row>
        <row r="1630">
          <cell r="A1630" t="str">
            <v>ZVS-19080294</v>
          </cell>
          <cell r="B1630" t="str">
            <v>050-J220000631-531</v>
          </cell>
          <cell r="C1630" t="str">
            <v>素材端子4</v>
          </cell>
          <cell r="D1630" t="str">
            <v>NO PLATING,SUS301-1/2H,P=5.50,1*2,RoHS</v>
          </cell>
          <cell r="E1630" t="str">
            <v>VCYS</v>
          </cell>
          <cell r="F1630" t="str">
            <v>结案</v>
          </cell>
          <cell r="G1630">
            <v>600</v>
          </cell>
          <cell r="H1630">
            <v>0</v>
          </cell>
        </row>
        <row r="1631">
          <cell r="A1631" t="str">
            <v>ZVS-19080295</v>
          </cell>
          <cell r="B1631" t="str">
            <v>050-J220000632-531</v>
          </cell>
          <cell r="C1631" t="str">
            <v>素材端子5</v>
          </cell>
          <cell r="D1631" t="str">
            <v>NO PLATING,SUS301-1/2H,P=5.50,1*2,RoHS</v>
          </cell>
          <cell r="E1631" t="str">
            <v>VCYS</v>
          </cell>
          <cell r="F1631" t="str">
            <v>结案</v>
          </cell>
          <cell r="G1631">
            <v>600</v>
          </cell>
          <cell r="H1631">
            <v>0.5</v>
          </cell>
        </row>
        <row r="1632">
          <cell r="A1632" t="str">
            <v>ZVS-19080296</v>
          </cell>
          <cell r="B1632" t="str">
            <v>025-C130000641-356</v>
          </cell>
          <cell r="C1632" t="str">
            <v>右边 Hook</v>
          </cell>
          <cell r="D1632" t="str">
            <v>RIGHT_HOOK，NO PLATING,SUS301-H,P=2.50,1*2,RoHS</v>
          </cell>
          <cell r="E1632" t="str">
            <v>VCYS</v>
          </cell>
          <cell r="F1632" t="str">
            <v>结案</v>
          </cell>
          <cell r="G1632">
            <v>1200000</v>
          </cell>
          <cell r="H1632">
            <v>0</v>
          </cell>
        </row>
        <row r="1633">
          <cell r="A1633" t="str">
            <v>ZVS-19080297</v>
          </cell>
          <cell r="B1633" t="str">
            <v>025-C130000642-356</v>
          </cell>
          <cell r="C1633" t="str">
            <v>左边 Hook</v>
          </cell>
          <cell r="D1633" t="str">
            <v>LEFT_HOOK，NO PLATING,SUS301-H,P=2.50,1*2,RoHS</v>
          </cell>
          <cell r="E1633" t="str">
            <v>VCYS</v>
          </cell>
          <cell r="F1633" t="str">
            <v>结案</v>
          </cell>
          <cell r="G1633">
            <v>1200000</v>
          </cell>
          <cell r="H1633">
            <v>0</v>
          </cell>
        </row>
        <row r="1634">
          <cell r="A1634" t="str">
            <v>ZVS-19080298</v>
          </cell>
          <cell r="B1634" t="str">
            <v>050-C130000141-508</v>
          </cell>
          <cell r="C1634" t="str">
            <v>素材端子</v>
          </cell>
          <cell r="D1634" t="str">
            <v>NO PLATING,C5210R-H,P=4.0mm,1*1，RoHS</v>
          </cell>
          <cell r="E1634" t="str">
            <v>VCYS</v>
          </cell>
          <cell r="F1634" t="str">
            <v>结案</v>
          </cell>
          <cell r="G1634">
            <v>2000</v>
          </cell>
          <cell r="H1634">
            <v>358</v>
          </cell>
        </row>
        <row r="1635">
          <cell r="A1635" t="str">
            <v>ZVS-19080299</v>
          </cell>
          <cell r="B1635" t="str">
            <v>050-J240000146-530</v>
          </cell>
          <cell r="C1635" t="str">
            <v>素材端子2</v>
          </cell>
          <cell r="D1635" t="str">
            <v>NO PLATING,C5210R-H,P=4,1*1,RoHS</v>
          </cell>
          <cell r="E1635" t="str">
            <v>VCYS</v>
          </cell>
          <cell r="F1635" t="str">
            <v>结案</v>
          </cell>
          <cell r="G1635">
            <v>100</v>
          </cell>
          <cell r="H1635">
            <v>31.5</v>
          </cell>
        </row>
        <row r="1636">
          <cell r="A1636" t="str">
            <v>ZVS-19080300</v>
          </cell>
          <cell r="B1636" t="str">
            <v>050-S080000641-0549</v>
          </cell>
          <cell r="C1636" t="str">
            <v>素材端子</v>
          </cell>
          <cell r="D1636" t="str">
            <v>NO PLATING CONTACT</v>
          </cell>
          <cell r="E1636" t="str">
            <v>VCYS</v>
          </cell>
          <cell r="F1636" t="str">
            <v>结案</v>
          </cell>
          <cell r="G1636">
            <v>600</v>
          </cell>
          <cell r="H1636">
            <v>427.5</v>
          </cell>
        </row>
        <row r="1637">
          <cell r="A1637" t="str">
            <v>ZVS-19080301</v>
          </cell>
          <cell r="B1637" t="str">
            <v>050-J100000141-0565</v>
          </cell>
          <cell r="C1637" t="str">
            <v>素材端子3</v>
          </cell>
          <cell r="D1637" t="str">
            <v>NO PLATING,C5210R-H,P=5,1*1,RoHS</v>
          </cell>
          <cell r="E1637" t="str">
            <v>VCYS</v>
          </cell>
          <cell r="F1637" t="str">
            <v>结案</v>
          </cell>
          <cell r="G1637">
            <v>90</v>
          </cell>
          <cell r="H1637">
            <v>85</v>
          </cell>
        </row>
        <row r="1638">
          <cell r="A1638" t="str">
            <v>ZVS-19080302</v>
          </cell>
          <cell r="B1638" t="str">
            <v>050-S110000641-522</v>
          </cell>
          <cell r="C1638" t="str">
            <v>素材端子</v>
          </cell>
          <cell r="D1638" t="str">
            <v>NO PLATING CONTACT</v>
          </cell>
          <cell r="E1638" t="str">
            <v>VCYS</v>
          </cell>
          <cell r="F1638" t="str">
            <v>结案</v>
          </cell>
          <cell r="G1638">
            <v>2000</v>
          </cell>
          <cell r="H1638">
            <v>0</v>
          </cell>
        </row>
        <row r="1639">
          <cell r="A1639" t="str">
            <v>ZVS-19080303</v>
          </cell>
          <cell r="B1639" t="str">
            <v>050-2009-443</v>
          </cell>
          <cell r="C1639" t="str">
            <v>CONTACT</v>
          </cell>
          <cell r="D1639" t="str">
            <v>4PIN 3.0MM PITCH 1.8H SMT TYPE BATTERY CONN.</v>
          </cell>
          <cell r="E1639" t="str">
            <v>VCYS</v>
          </cell>
          <cell r="F1639" t="str">
            <v>结案</v>
          </cell>
          <cell r="G1639">
            <v>800</v>
          </cell>
          <cell r="H1639">
            <v>0</v>
          </cell>
        </row>
        <row r="1640">
          <cell r="A1640" t="str">
            <v>ZVS-19080304</v>
          </cell>
          <cell r="B1640" t="str">
            <v>025-C130000641-360</v>
          </cell>
          <cell r="C1640" t="str">
            <v>素材铁壳</v>
          </cell>
          <cell r="D1640" t="str">
            <v>NO PLATING,SUS301-H,P=24.0mm,1*1，RoHS</v>
          </cell>
          <cell r="E1640" t="str">
            <v>VCYS</v>
          </cell>
          <cell r="F1640" t="str">
            <v>结案</v>
          </cell>
          <cell r="G1640">
            <v>1000000</v>
          </cell>
          <cell r="H1640">
            <v>163100</v>
          </cell>
        </row>
        <row r="1641">
          <cell r="A1641" t="str">
            <v>ZVS-19080305</v>
          </cell>
          <cell r="B1641" t="str">
            <v>050-J340000141-0557</v>
          </cell>
          <cell r="C1641" t="str">
            <v>素材端子3</v>
          </cell>
          <cell r="D1641" t="str">
            <v>NO PLATING,C5210R-H,P=4,1*1,RoHS</v>
          </cell>
          <cell r="E1641" t="str">
            <v>VCYS</v>
          </cell>
          <cell r="F1641" t="str">
            <v>结案</v>
          </cell>
          <cell r="G1641">
            <v>300</v>
          </cell>
          <cell r="H1641">
            <v>290</v>
          </cell>
        </row>
        <row r="1642">
          <cell r="A1642" t="str">
            <v>ZVS-19080306</v>
          </cell>
          <cell r="B1642" t="str">
            <v>025-U119500621-0382</v>
          </cell>
          <cell r="C1642" t="str">
            <v>素材主铁壳</v>
          </cell>
          <cell r="D1642" t="str">
            <v>NO PLATING,SUS301-1/2H,P=8.0,1*1,SHELL,RoHS</v>
          </cell>
          <cell r="E1642" t="str">
            <v>VCYS</v>
          </cell>
          <cell r="F1642" t="str">
            <v>结案</v>
          </cell>
          <cell r="G1642">
            <v>600000</v>
          </cell>
          <cell r="H1642">
            <v>57000</v>
          </cell>
        </row>
        <row r="1643">
          <cell r="A1643" t="str">
            <v>ZVS-19080307</v>
          </cell>
          <cell r="B1643" t="str">
            <v>025-U119500622-0382</v>
          </cell>
          <cell r="C1643" t="str">
            <v>素材外铁壳</v>
          </cell>
          <cell r="D1643" t="str">
            <v>NO PLATING,SUS301-1/2H,P=8.0,1*1,SHELL,RoHS</v>
          </cell>
          <cell r="E1643" t="str">
            <v>VCYS</v>
          </cell>
          <cell r="F1643" t="str">
            <v>入库</v>
          </cell>
          <cell r="G1643">
            <v>600000</v>
          </cell>
          <cell r="H1643">
            <v>170000</v>
          </cell>
        </row>
        <row r="1644">
          <cell r="A1644" t="str">
            <v>ZVS-19080308</v>
          </cell>
          <cell r="B1644" t="str">
            <v>050-C039900131-506</v>
          </cell>
          <cell r="C1644" t="str">
            <v>素材端子</v>
          </cell>
          <cell r="D1644" t="str">
            <v>NO PLATING,C5240HQ-SH,P=10.50mm,1*1,RoHS</v>
          </cell>
          <cell r="E1644" t="str">
            <v>VCYS</v>
          </cell>
          <cell r="F1644" t="str">
            <v>结案</v>
          </cell>
          <cell r="G1644">
            <v>1200</v>
          </cell>
          <cell r="H1644">
            <v>0</v>
          </cell>
        </row>
        <row r="1645">
          <cell r="A1645" t="str">
            <v>ZVS-19080309</v>
          </cell>
          <cell r="B1645" t="str">
            <v>050-C039900131-506</v>
          </cell>
          <cell r="C1645" t="str">
            <v>素材端子</v>
          </cell>
          <cell r="D1645" t="str">
            <v>NO PLATING,C5240HQ-SH,P=10.50mm,1*1,RoHS</v>
          </cell>
          <cell r="E1645" t="str">
            <v>HLDZ</v>
          </cell>
          <cell r="F1645" t="str">
            <v>结案</v>
          </cell>
          <cell r="G1645">
            <v>2400</v>
          </cell>
          <cell r="H1645">
            <v>1346</v>
          </cell>
        </row>
        <row r="1646">
          <cell r="A1646" t="str">
            <v>ZVS-19080310</v>
          </cell>
          <cell r="B1646" t="str">
            <v>025-0009-225</v>
          </cell>
          <cell r="C1646" t="str">
            <v>PAD  AFTER STAMPING</v>
          </cell>
          <cell r="D1646" t="str">
            <v>4PIN BATTERY 3.1MM PITCH 5.0H VERTICAL TYPE GOLD 15u" CONN.</v>
          </cell>
          <cell r="E1646" t="str">
            <v>VCYS</v>
          </cell>
          <cell r="F1646" t="str">
            <v>结案</v>
          </cell>
          <cell r="G1646">
            <v>600000</v>
          </cell>
          <cell r="H1646">
            <v>282000</v>
          </cell>
        </row>
        <row r="1647">
          <cell r="A1647" t="str">
            <v>ZVS-19080311</v>
          </cell>
          <cell r="B1647" t="str">
            <v>025-U139500623-373</v>
          </cell>
          <cell r="C1647" t="str">
            <v>点焊铁壳</v>
          </cell>
          <cell r="D1647" t="str">
            <v>NO PLATING,SUS301-1/2H,P=8.0,1*1,SHELL,RoHS</v>
          </cell>
          <cell r="E1647" t="str">
            <v>VCYS</v>
          </cell>
          <cell r="F1647" t="str">
            <v>结案</v>
          </cell>
          <cell r="G1647">
            <v>300000</v>
          </cell>
          <cell r="H1647">
            <v>36500</v>
          </cell>
        </row>
        <row r="1648">
          <cell r="A1648" t="str">
            <v>ZVS-19080311</v>
          </cell>
          <cell r="B1648" t="str">
            <v>025-U139500623-373</v>
          </cell>
          <cell r="C1648" t="str">
            <v>点焊铁壳</v>
          </cell>
          <cell r="D1648" t="str">
            <v>NO PLATING,SUS301-1/2H,P=8.0,1*1,SHELL,RoHS</v>
          </cell>
          <cell r="E1648" t="str">
            <v>VCYS</v>
          </cell>
          <cell r="F1648" t="str">
            <v>结案</v>
          </cell>
          <cell r="G1648">
            <v>300000</v>
          </cell>
          <cell r="H1648">
            <v>36500</v>
          </cell>
        </row>
        <row r="1649">
          <cell r="A1649" t="str">
            <v>ZVS-19080312</v>
          </cell>
          <cell r="B1649" t="str">
            <v>050-S230000642-535</v>
          </cell>
          <cell r="C1649" t="str">
            <v>素材端子</v>
          </cell>
          <cell r="D1649" t="str">
            <v>NO PLATING CONTACT</v>
          </cell>
          <cell r="E1649" t="str">
            <v>VCYS</v>
          </cell>
          <cell r="F1649" t="str">
            <v>结案</v>
          </cell>
          <cell r="G1649">
            <v>2000</v>
          </cell>
          <cell r="H1649">
            <v>951</v>
          </cell>
        </row>
        <row r="1650">
          <cell r="A1650" t="str">
            <v>ZVS-19080313</v>
          </cell>
          <cell r="B1650" t="str">
            <v>050-S080000641-0549</v>
          </cell>
          <cell r="C1650" t="str">
            <v>素材端子</v>
          </cell>
          <cell r="D1650" t="str">
            <v>NO PLATING CONTACT</v>
          </cell>
          <cell r="E1650" t="str">
            <v>VCYS</v>
          </cell>
          <cell r="F1650" t="str">
            <v>结案</v>
          </cell>
          <cell r="G1650">
            <v>850</v>
          </cell>
          <cell r="H1650">
            <v>603</v>
          </cell>
        </row>
        <row r="1651">
          <cell r="A1651" t="str">
            <v>ZVS-19080314</v>
          </cell>
          <cell r="B1651" t="str">
            <v>050-S130000641-533</v>
          </cell>
          <cell r="C1651" t="str">
            <v>素材端子</v>
          </cell>
          <cell r="D1651" t="str">
            <v>NO PLATING CONTACT</v>
          </cell>
          <cell r="E1651" t="str">
            <v>VCYS</v>
          </cell>
          <cell r="F1651" t="str">
            <v>结案</v>
          </cell>
          <cell r="G1651">
            <v>2000</v>
          </cell>
          <cell r="H1651">
            <v>0</v>
          </cell>
        </row>
        <row r="1652">
          <cell r="A1652" t="str">
            <v>ZVS-19080315</v>
          </cell>
          <cell r="B1652" t="str">
            <v>025-C130000632-371</v>
          </cell>
          <cell r="C1652" t="str">
            <v>拉杆</v>
          </cell>
          <cell r="D1652" t="str">
            <v>NO PLATING,SUS301-3/4H,P=5.00,1*1,RoHS</v>
          </cell>
          <cell r="E1652" t="str">
            <v>VCYS</v>
          </cell>
          <cell r="F1652" t="str">
            <v>结案</v>
          </cell>
          <cell r="G1652">
            <v>800000</v>
          </cell>
          <cell r="H1652">
            <v>168500</v>
          </cell>
        </row>
        <row r="1653">
          <cell r="A1653" t="str">
            <v>ZVS-19080316</v>
          </cell>
          <cell r="B1653" t="str">
            <v>025-C130000641-356</v>
          </cell>
          <cell r="C1653" t="str">
            <v>右边 Hook</v>
          </cell>
          <cell r="D1653" t="str">
            <v>RIGHT_HOOK，NO PLATING,SUS301-H,P=2.50,1*2,RoHS</v>
          </cell>
          <cell r="E1653" t="str">
            <v>VCYS</v>
          </cell>
          <cell r="F1653" t="str">
            <v>结案</v>
          </cell>
          <cell r="G1653">
            <v>1200000</v>
          </cell>
          <cell r="H1653">
            <v>45000</v>
          </cell>
        </row>
        <row r="1654">
          <cell r="A1654" t="str">
            <v>ZVS-19080317</v>
          </cell>
          <cell r="B1654" t="str">
            <v>025-C130000642-356</v>
          </cell>
          <cell r="C1654" t="str">
            <v>左边 Hook</v>
          </cell>
          <cell r="D1654" t="str">
            <v>LEFT_HOOK，NO PLATING,SUS301-H,P=2.50,1*2,RoHS</v>
          </cell>
          <cell r="E1654" t="str">
            <v>VCYS</v>
          </cell>
          <cell r="F1654" t="str">
            <v>结案</v>
          </cell>
          <cell r="G1654">
            <v>1200000</v>
          </cell>
          <cell r="H1654">
            <v>75000</v>
          </cell>
        </row>
        <row r="1655">
          <cell r="A1655" t="str">
            <v>ZVS-19080318</v>
          </cell>
          <cell r="B1655" t="str">
            <v>025-0009-272</v>
          </cell>
          <cell r="C1655" t="str">
            <v>SHELL AFTER SATAMPING</v>
          </cell>
          <cell r="D1655" t="str">
            <v>1.7H MINI T-FLASH CARD</v>
          </cell>
          <cell r="E1655" t="str">
            <v>VCYS</v>
          </cell>
          <cell r="F1655" t="str">
            <v>结案</v>
          </cell>
          <cell r="G1655">
            <v>260000</v>
          </cell>
          <cell r="H1655">
            <v>256500</v>
          </cell>
        </row>
        <row r="1656">
          <cell r="A1656" t="str">
            <v>ZVS-19080319</v>
          </cell>
          <cell r="B1656" t="str">
            <v>025-U139500621-0389</v>
          </cell>
          <cell r="C1656" t="str">
            <v>素材铁壳</v>
          </cell>
          <cell r="D1656" t="str">
            <v>NO PLATING,SUS301-1/2H,P=8.0,1*1,SHELL,RoHS</v>
          </cell>
          <cell r="E1656" t="str">
            <v>VCYS</v>
          </cell>
          <cell r="F1656" t="str">
            <v>结案</v>
          </cell>
          <cell r="G1656">
            <v>110000</v>
          </cell>
          <cell r="H1656">
            <v>0</v>
          </cell>
        </row>
        <row r="1657">
          <cell r="A1657" t="str">
            <v>ZVS-19080320</v>
          </cell>
          <cell r="B1657" t="str">
            <v>025-U099500621-364</v>
          </cell>
          <cell r="C1657" t="str">
            <v>素材铁壳</v>
          </cell>
          <cell r="D1657" t="str">
            <v>NO PLATING,SUS301-1/2H,P=10.0,1*1,SHELL,RoHS</v>
          </cell>
          <cell r="E1657" t="str">
            <v>VCYS</v>
          </cell>
          <cell r="F1657" t="str">
            <v>结案</v>
          </cell>
          <cell r="G1657">
            <v>600000</v>
          </cell>
          <cell r="H1657">
            <v>299000</v>
          </cell>
        </row>
        <row r="1658">
          <cell r="A1658" t="str">
            <v>ZVS-19080321</v>
          </cell>
          <cell r="B1658" t="str">
            <v>025-U139500621-373</v>
          </cell>
          <cell r="C1658" t="str">
            <v>素材主铁壳</v>
          </cell>
          <cell r="D1658" t="str">
            <v>NO PLATING,SUS301-1/2H,P=8.0,1*1,SHELL,RoHS</v>
          </cell>
          <cell r="E1658" t="str">
            <v>VCYS</v>
          </cell>
          <cell r="F1658" t="str">
            <v>结案</v>
          </cell>
          <cell r="G1658">
            <v>400000</v>
          </cell>
          <cell r="H1658">
            <v>0</v>
          </cell>
        </row>
        <row r="1659">
          <cell r="A1659" t="str">
            <v>ZVS-19080322</v>
          </cell>
          <cell r="B1659" t="str">
            <v>050-S230000642-535</v>
          </cell>
          <cell r="C1659" t="str">
            <v>素材端子</v>
          </cell>
          <cell r="D1659" t="str">
            <v>NO PLATING CONTACT</v>
          </cell>
          <cell r="E1659" t="str">
            <v>VCYS</v>
          </cell>
          <cell r="F1659" t="str">
            <v>结案</v>
          </cell>
          <cell r="G1659">
            <v>2000</v>
          </cell>
          <cell r="H1659">
            <v>1355</v>
          </cell>
        </row>
        <row r="1660">
          <cell r="A1660" t="str">
            <v>ZVS-19080323</v>
          </cell>
          <cell r="B1660" t="str">
            <v>050-S190000641-0550</v>
          </cell>
          <cell r="C1660" t="str">
            <v>素材端子</v>
          </cell>
          <cell r="D1660" t="str">
            <v>NO PLATING CONTACT</v>
          </cell>
          <cell r="E1660" t="str">
            <v>VCYS</v>
          </cell>
          <cell r="F1660" t="str">
            <v>结案</v>
          </cell>
          <cell r="G1660">
            <v>2000</v>
          </cell>
          <cell r="H1660">
            <v>2000</v>
          </cell>
        </row>
        <row r="1661">
          <cell r="A1661" t="str">
            <v>ZVS-19080324</v>
          </cell>
          <cell r="B1661" t="str">
            <v>050-0009-487</v>
          </cell>
          <cell r="C1661" t="str">
            <v>CONTACT AFTER STAMPING</v>
          </cell>
          <cell r="D1661" t="str">
            <v>MICRO USB 5 PIN SINKING MOUNT TYPE</v>
          </cell>
          <cell r="E1661" t="str">
            <v>VCYS</v>
          </cell>
          <cell r="F1661" t="str">
            <v>结案</v>
          </cell>
          <cell r="G1661">
            <v>65</v>
          </cell>
          <cell r="H1661">
            <v>30</v>
          </cell>
        </row>
        <row r="1662">
          <cell r="A1662" t="str">
            <v>ZVS-19080325</v>
          </cell>
          <cell r="B1662" t="str">
            <v>050-0009-344</v>
          </cell>
          <cell r="C1662" t="str">
            <v>CONTACT AFTER STAMPING</v>
          </cell>
          <cell r="D1662" t="str">
            <v>5 PIN MICRO USB SINKING MOUNT</v>
          </cell>
          <cell r="E1662" t="str">
            <v>VCYS</v>
          </cell>
          <cell r="F1662" t="str">
            <v>结案</v>
          </cell>
          <cell r="G1662">
            <v>800</v>
          </cell>
          <cell r="H1662">
            <v>759</v>
          </cell>
        </row>
        <row r="1663">
          <cell r="A1663" t="str">
            <v>ZVS-19080326</v>
          </cell>
          <cell r="B1663" t="str">
            <v>050-0009-411</v>
          </cell>
          <cell r="C1663" t="str">
            <v>CONTACT AFTER STAMPING</v>
          </cell>
          <cell r="D1663" t="str">
            <v>CONTACT AFTER STAMPING</v>
          </cell>
          <cell r="E1663" t="str">
            <v>VCYS</v>
          </cell>
          <cell r="F1663" t="str">
            <v>结案</v>
          </cell>
          <cell r="G1663">
            <v>1700</v>
          </cell>
          <cell r="H1663">
            <v>897</v>
          </cell>
        </row>
        <row r="1664">
          <cell r="A1664" t="str">
            <v>ZVS-19080327</v>
          </cell>
          <cell r="B1664" t="str">
            <v>050-C039900131-506</v>
          </cell>
          <cell r="C1664" t="str">
            <v>素材端子</v>
          </cell>
          <cell r="D1664" t="str">
            <v>NO PLATING,C5240HQ-SH,P=10.50mm,1*1,RoHS</v>
          </cell>
          <cell r="E1664" t="str">
            <v>VCYS</v>
          </cell>
          <cell r="F1664" t="str">
            <v>结案</v>
          </cell>
          <cell r="G1664">
            <v>2000</v>
          </cell>
          <cell r="H1664">
            <v>2000</v>
          </cell>
        </row>
        <row r="1665">
          <cell r="A1665" t="str">
            <v>ZVS-19080328</v>
          </cell>
          <cell r="B1665" t="str">
            <v>050-S080000641-0549</v>
          </cell>
          <cell r="C1665" t="str">
            <v>素材端子</v>
          </cell>
          <cell r="D1665" t="str">
            <v>NO PLATING CONTACT</v>
          </cell>
          <cell r="E1665" t="str">
            <v>VCYS</v>
          </cell>
          <cell r="F1665" t="str">
            <v>结案</v>
          </cell>
          <cell r="G1665">
            <v>450</v>
          </cell>
          <cell r="H1665">
            <v>0</v>
          </cell>
        </row>
        <row r="1666">
          <cell r="A1666" t="str">
            <v>ZVS-19080329</v>
          </cell>
          <cell r="B1666" t="str">
            <v>050-C130000141-508</v>
          </cell>
          <cell r="C1666" t="str">
            <v>素材端子</v>
          </cell>
          <cell r="D1666" t="str">
            <v>NO PLATING,C5210R-H,P=4.0mm,1*1，RoHS</v>
          </cell>
          <cell r="E1666" t="str">
            <v>VCYS</v>
          </cell>
          <cell r="F1666" t="str">
            <v>结案</v>
          </cell>
          <cell r="G1666">
            <v>3000</v>
          </cell>
          <cell r="H1666">
            <v>2095</v>
          </cell>
        </row>
        <row r="1667">
          <cell r="A1667" t="str">
            <v>ZVS-19080330</v>
          </cell>
          <cell r="B1667" t="str">
            <v>050-C031100131-507</v>
          </cell>
          <cell r="C1667" t="str">
            <v>素材端子</v>
          </cell>
          <cell r="D1667" t="str">
            <v>NO PLATING,C5240HQ-SH,P=10.0mm,1*1,RoHS</v>
          </cell>
          <cell r="E1667" t="str">
            <v>VCYS</v>
          </cell>
          <cell r="F1667" t="str">
            <v>结案</v>
          </cell>
          <cell r="G1667">
            <v>3000</v>
          </cell>
          <cell r="H1667">
            <v>3000</v>
          </cell>
        </row>
        <row r="1668">
          <cell r="A1668" t="str">
            <v>ZVS-19080331</v>
          </cell>
          <cell r="B1668" t="str">
            <v>050-J340000141-0556</v>
          </cell>
          <cell r="C1668" t="str">
            <v>素材端子2</v>
          </cell>
          <cell r="D1668" t="str">
            <v>NO PLATING,C5210R-H,P=7,1*1,RoHS</v>
          </cell>
          <cell r="E1668" t="str">
            <v>VCYS</v>
          </cell>
          <cell r="F1668" t="str">
            <v>发放</v>
          </cell>
          <cell r="G1668">
            <v>100</v>
          </cell>
          <cell r="H1668">
            <v>0</v>
          </cell>
        </row>
        <row r="1669">
          <cell r="A1669" t="str">
            <v>ZVS-19080332</v>
          </cell>
          <cell r="B1669" t="str">
            <v>050-J200000142-0546</v>
          </cell>
          <cell r="C1669" t="str">
            <v>素材端子1</v>
          </cell>
          <cell r="D1669" t="str">
            <v>NO PLATING,C5210R-H,P=8,1*1,RoHS</v>
          </cell>
          <cell r="E1669" t="str">
            <v>VCYS</v>
          </cell>
          <cell r="F1669" t="str">
            <v>结案</v>
          </cell>
          <cell r="G1669">
            <v>1000</v>
          </cell>
          <cell r="H1669">
            <v>464.1</v>
          </cell>
        </row>
        <row r="1670">
          <cell r="A1670" t="str">
            <v>ZVS-19080333</v>
          </cell>
          <cell r="B1670" t="str">
            <v>050-J180000141-0579</v>
          </cell>
          <cell r="C1670" t="str">
            <v>素材端子2</v>
          </cell>
          <cell r="D1670" t="str">
            <v>NO PLATING,C5210R-H,P=3,1*1,RoHS</v>
          </cell>
          <cell r="E1670" t="str">
            <v>VCYS</v>
          </cell>
          <cell r="F1670" t="str">
            <v>结案</v>
          </cell>
          <cell r="G1670">
            <v>34</v>
          </cell>
          <cell r="H1670">
            <v>34</v>
          </cell>
        </row>
        <row r="1671">
          <cell r="A1671" t="str">
            <v>ZVS-19080334</v>
          </cell>
          <cell r="B1671" t="str">
            <v>025-J220000621-374</v>
          </cell>
          <cell r="C1671" t="str">
            <v>素材SHELL</v>
          </cell>
          <cell r="D1671" t="str">
            <v>NO PLATING,SUS301-1/2H,P=15,1*1,RoHS</v>
          </cell>
          <cell r="E1671" t="str">
            <v>VCYS</v>
          </cell>
          <cell r="F1671" t="str">
            <v>结案</v>
          </cell>
          <cell r="G1671">
            <v>800000</v>
          </cell>
          <cell r="H1671">
            <v>702000</v>
          </cell>
        </row>
        <row r="1672">
          <cell r="A1672" t="str">
            <v>ZVS-19080335</v>
          </cell>
          <cell r="B1672" t="str">
            <v>050-J100000141-0570</v>
          </cell>
          <cell r="C1672" t="str">
            <v>素材端子1</v>
          </cell>
          <cell r="D1672" t="str">
            <v>NO PLATING,C5210R-H,P=15,1*1,RoHS</v>
          </cell>
          <cell r="E1672" t="str">
            <v>VCYS</v>
          </cell>
          <cell r="F1672" t="str">
            <v>结案</v>
          </cell>
          <cell r="G1672">
            <v>300</v>
          </cell>
          <cell r="H1672">
            <v>293.3</v>
          </cell>
        </row>
        <row r="1673">
          <cell r="A1673" t="str">
            <v>ZVS-19080336</v>
          </cell>
          <cell r="B1673" t="str">
            <v>050-1009-358</v>
          </cell>
          <cell r="C1673" t="str">
            <v>素材端子3</v>
          </cell>
          <cell r="D1673" t="str">
            <v>NO PLATING,C5210R-H,P=4.0,1*1,RoHS</v>
          </cell>
          <cell r="E1673" t="str">
            <v>VCYS</v>
          </cell>
          <cell r="F1673" t="str">
            <v>发放</v>
          </cell>
          <cell r="G1673">
            <v>140</v>
          </cell>
          <cell r="H1673">
            <v>0</v>
          </cell>
        </row>
        <row r="1674">
          <cell r="A1674" t="str">
            <v>ZVS-19080337</v>
          </cell>
          <cell r="B1674" t="str">
            <v>050-J100000141-0568</v>
          </cell>
          <cell r="C1674" t="str">
            <v>素材端子6</v>
          </cell>
          <cell r="D1674" t="str">
            <v>NO PLATING,C5210R-H,P=7,1*1,RoHS</v>
          </cell>
          <cell r="E1674" t="str">
            <v>VCYS</v>
          </cell>
          <cell r="F1674" t="str">
            <v>结案</v>
          </cell>
          <cell r="G1674">
            <v>200</v>
          </cell>
          <cell r="H1674">
            <v>105</v>
          </cell>
        </row>
        <row r="1675">
          <cell r="A1675" t="str">
            <v>ZVS-19080338</v>
          </cell>
          <cell r="B1675" t="str">
            <v>050-J220000631-531</v>
          </cell>
          <cell r="C1675" t="str">
            <v>素材端子4</v>
          </cell>
          <cell r="D1675" t="str">
            <v>NO PLATING,SUS301-1/2H,P=5.50,1*2,RoHS</v>
          </cell>
          <cell r="E1675" t="str">
            <v>VCYS</v>
          </cell>
          <cell r="F1675" t="str">
            <v>结案</v>
          </cell>
          <cell r="G1675">
            <v>800</v>
          </cell>
          <cell r="H1675">
            <v>24</v>
          </cell>
        </row>
        <row r="1676">
          <cell r="A1676" t="str">
            <v>ZVS-19080339</v>
          </cell>
          <cell r="B1676" t="str">
            <v>050-J220000632-531</v>
          </cell>
          <cell r="C1676" t="str">
            <v>素材端子5</v>
          </cell>
          <cell r="D1676" t="str">
            <v>NO PLATING,SUS301-1/2H,P=5.50,1*2,RoHS</v>
          </cell>
          <cell r="E1676" t="str">
            <v>VCYS</v>
          </cell>
          <cell r="F1676" t="str">
            <v>结案</v>
          </cell>
          <cell r="G1676">
            <v>800</v>
          </cell>
          <cell r="H1676">
            <v>24</v>
          </cell>
        </row>
        <row r="1677">
          <cell r="A1677" t="str">
            <v>ZVS-19080340</v>
          </cell>
          <cell r="B1677" t="str">
            <v>025-C130000631-362</v>
          </cell>
          <cell r="C1677" t="str">
            <v>拉杆</v>
          </cell>
          <cell r="D1677" t="str">
            <v>NO PLATING,SUS301-3/4H,P=5.0mm,1*1,RoHS</v>
          </cell>
          <cell r="E1677" t="str">
            <v>VCYS</v>
          </cell>
          <cell r="F1677" t="str">
            <v>结案</v>
          </cell>
          <cell r="G1677">
            <v>2000000</v>
          </cell>
          <cell r="H1677">
            <v>1760300</v>
          </cell>
        </row>
        <row r="1678">
          <cell r="A1678" t="str">
            <v>ZVS-19080341</v>
          </cell>
          <cell r="B1678" t="str">
            <v>025-C130000641-363</v>
          </cell>
          <cell r="C1678" t="str">
            <v>转轴</v>
          </cell>
          <cell r="D1678" t="str">
            <v>NO PLATING,SUS301-H,P=5.0mm,1*1，RoHS</v>
          </cell>
          <cell r="E1678" t="str">
            <v>VCYS</v>
          </cell>
          <cell r="F1678" t="str">
            <v>结案</v>
          </cell>
          <cell r="G1678">
            <v>2000000</v>
          </cell>
          <cell r="H1678">
            <v>2000000</v>
          </cell>
        </row>
        <row r="1679">
          <cell r="A1679" t="str">
            <v>ZVS-19080342</v>
          </cell>
          <cell r="B1679" t="str">
            <v>050-0009-268</v>
          </cell>
          <cell r="C1679" t="str">
            <v>素材端子1</v>
          </cell>
          <cell r="D1679" t="str">
            <v>NO PLATING,C5210R-H,P=7.0,1*1,RoHS</v>
          </cell>
          <cell r="E1679" t="str">
            <v>VCYS</v>
          </cell>
          <cell r="F1679" t="str">
            <v>结案</v>
          </cell>
          <cell r="G1679">
            <v>300</v>
          </cell>
          <cell r="H1679">
            <v>164.5</v>
          </cell>
        </row>
        <row r="1680">
          <cell r="A1680" t="str">
            <v>ZVS-19080343</v>
          </cell>
          <cell r="B1680" t="str">
            <v>050-C130000131-526</v>
          </cell>
          <cell r="C1680" t="str">
            <v>素材端子</v>
          </cell>
          <cell r="D1680" t="str">
            <v>NO PLATING,C5240HQ-SH,P=22.00,1*1,RoHS</v>
          </cell>
          <cell r="E1680" t="str">
            <v>VCYS</v>
          </cell>
          <cell r="F1680" t="str">
            <v>结案</v>
          </cell>
          <cell r="G1680">
            <v>1200</v>
          </cell>
          <cell r="H1680">
            <v>10</v>
          </cell>
        </row>
        <row r="1681">
          <cell r="A1681" t="str">
            <v>ZVS-19080344</v>
          </cell>
          <cell r="B1681" t="str">
            <v>025-C130000641-354</v>
          </cell>
          <cell r="C1681" t="str">
            <v>素材铁壳</v>
          </cell>
          <cell r="D1681" t="str">
            <v>NO PLATING,SUS301-H,P=23.00,1*1,RoHS</v>
          </cell>
          <cell r="E1681" t="str">
            <v>VCYS</v>
          </cell>
          <cell r="F1681" t="str">
            <v>发放</v>
          </cell>
          <cell r="G1681">
            <v>260000</v>
          </cell>
          <cell r="H1681">
            <v>0</v>
          </cell>
        </row>
        <row r="1682">
          <cell r="A1682" t="str">
            <v>ZVS-19080345</v>
          </cell>
          <cell r="B1682" t="str">
            <v>050-0009-481</v>
          </cell>
          <cell r="C1682" t="str">
            <v>UNPLATED CONTACT</v>
          </cell>
          <cell r="D1682" t="str">
            <v>CONTACT ;1.3H PUSH_PULL SIMBLOCK WITH COVER AND STOP</v>
          </cell>
          <cell r="E1682" t="str">
            <v>VCYS</v>
          </cell>
          <cell r="F1682" t="str">
            <v>结案</v>
          </cell>
          <cell r="G1682">
            <v>600</v>
          </cell>
          <cell r="H1682">
            <v>9</v>
          </cell>
        </row>
        <row r="1683">
          <cell r="A1683" t="str">
            <v>ZVS-19080346</v>
          </cell>
          <cell r="B1683" t="str">
            <v>050-1009-443</v>
          </cell>
          <cell r="C1683" t="str">
            <v>CONTACT</v>
          </cell>
          <cell r="D1683" t="str">
            <v>4PIN 3.0MM PITCH 1.8H SMT TYPE BATTERY CONN.</v>
          </cell>
          <cell r="E1683" t="str">
            <v>VCYS</v>
          </cell>
          <cell r="F1683" t="str">
            <v>结案</v>
          </cell>
          <cell r="G1683">
            <v>500</v>
          </cell>
          <cell r="H1683">
            <v>421.5</v>
          </cell>
        </row>
        <row r="1684">
          <cell r="A1684" t="str">
            <v>ZVS-19080347</v>
          </cell>
          <cell r="B1684" t="str">
            <v>050-2009-443</v>
          </cell>
          <cell r="C1684" t="str">
            <v>CONTACT</v>
          </cell>
          <cell r="D1684" t="str">
            <v>4PIN 3.0MM PITCH 1.8H SMT TYPE BATTERY CONN.</v>
          </cell>
          <cell r="E1684" t="str">
            <v>VCYS</v>
          </cell>
          <cell r="F1684" t="str">
            <v>结案</v>
          </cell>
          <cell r="G1684">
            <v>500</v>
          </cell>
          <cell r="H1684">
            <v>499.5</v>
          </cell>
        </row>
        <row r="1685">
          <cell r="A1685" t="str">
            <v>ZVS-19080348</v>
          </cell>
          <cell r="B1685" t="str">
            <v>025-U119500623-0382</v>
          </cell>
          <cell r="C1685" t="str">
            <v>点焊铁壳</v>
          </cell>
          <cell r="D1685" t="str">
            <v>NO PLATING,SUS301-1/2H,P=8.0,1*1,SHELL,RoHS</v>
          </cell>
          <cell r="E1685" t="str">
            <v>VCYS</v>
          </cell>
          <cell r="F1685" t="str">
            <v>结案</v>
          </cell>
          <cell r="G1685">
            <v>300000</v>
          </cell>
          <cell r="H1685">
            <v>286000</v>
          </cell>
        </row>
        <row r="1686">
          <cell r="A1686" t="str">
            <v>ZVS-19080348</v>
          </cell>
          <cell r="B1686" t="str">
            <v>025-U119500623-0382</v>
          </cell>
          <cell r="C1686" t="str">
            <v>点焊铁壳</v>
          </cell>
          <cell r="D1686" t="str">
            <v>NO PLATING,SUS301-1/2H,P=8.0,1*1,SHELL,RoHS</v>
          </cell>
          <cell r="E1686" t="str">
            <v>VCYS</v>
          </cell>
          <cell r="F1686" t="str">
            <v>结案</v>
          </cell>
          <cell r="G1686">
            <v>300000</v>
          </cell>
          <cell r="H1686">
            <v>286000</v>
          </cell>
        </row>
        <row r="1687">
          <cell r="A1687" t="str">
            <v>ZVS-19080349</v>
          </cell>
          <cell r="B1687" t="str">
            <v>025-0009-256</v>
          </cell>
          <cell r="C1687" t="str">
            <v>SHELL AFTER STAMPING</v>
          </cell>
          <cell r="D1687" t="str">
            <v>5 PIN MICRO USB SINKING MOUNT</v>
          </cell>
          <cell r="E1687" t="str">
            <v>VCYS</v>
          </cell>
          <cell r="F1687" t="str">
            <v>结案</v>
          </cell>
          <cell r="G1687">
            <v>560000</v>
          </cell>
          <cell r="H1687">
            <v>211600</v>
          </cell>
        </row>
        <row r="1688">
          <cell r="A1688" t="str">
            <v>ZVS-19080350</v>
          </cell>
          <cell r="B1688" t="str">
            <v>050-J180000631-0580</v>
          </cell>
          <cell r="C1688" t="str">
            <v>素材端子4</v>
          </cell>
          <cell r="D1688" t="str">
            <v>NO PLATING,SUS301-3/4H,P=6.00,1*2,RoHS</v>
          </cell>
          <cell r="E1688" t="str">
            <v>VCYS</v>
          </cell>
          <cell r="F1688" t="str">
            <v>发放</v>
          </cell>
          <cell r="G1688">
            <v>10</v>
          </cell>
          <cell r="H1688">
            <v>0</v>
          </cell>
        </row>
        <row r="1689">
          <cell r="A1689" t="str">
            <v>ZVS-19080351</v>
          </cell>
          <cell r="B1689" t="str">
            <v>050-J100000631-0566</v>
          </cell>
          <cell r="C1689" t="str">
            <v>素材端子4</v>
          </cell>
          <cell r="D1689" t="str">
            <v>NO PLATING,SUS301-3/4H,P=7.5,1*1,RoHS</v>
          </cell>
          <cell r="E1689" t="str">
            <v>VCYS</v>
          </cell>
          <cell r="F1689" t="str">
            <v>结案</v>
          </cell>
          <cell r="G1689">
            <v>95</v>
          </cell>
          <cell r="H1689">
            <v>41</v>
          </cell>
        </row>
        <row r="1690">
          <cell r="A1690" t="str">
            <v>ZVS-19080352</v>
          </cell>
          <cell r="B1690" t="str">
            <v>050-0009-481</v>
          </cell>
          <cell r="C1690" t="str">
            <v>UNPLATED CONTACT</v>
          </cell>
          <cell r="D1690" t="str">
            <v>CONTACT ;1.3H PUSH_PULL SIMBLOCK WITH COVER AND STOP</v>
          </cell>
          <cell r="E1690" t="str">
            <v>VCYS</v>
          </cell>
          <cell r="F1690" t="str">
            <v>结案</v>
          </cell>
          <cell r="G1690">
            <v>600</v>
          </cell>
          <cell r="H1690">
            <v>600</v>
          </cell>
        </row>
        <row r="1691">
          <cell r="A1691" t="str">
            <v>ZVS-19080353</v>
          </cell>
          <cell r="B1691" t="str">
            <v>025-C130000641-0397</v>
          </cell>
          <cell r="C1691" t="str">
            <v>素材铁壳</v>
          </cell>
          <cell r="D1691" t="str">
            <v>NO PLATING,SUS301-H,P=24.0mm,1*1，RoHS</v>
          </cell>
          <cell r="E1691" t="str">
            <v>VCYS</v>
          </cell>
          <cell r="F1691" t="str">
            <v>结案</v>
          </cell>
          <cell r="G1691">
            <v>1000000</v>
          </cell>
          <cell r="H1691">
            <v>999400</v>
          </cell>
        </row>
        <row r="1692">
          <cell r="A1692" t="str">
            <v>ZVS-19080354</v>
          </cell>
          <cell r="B1692" t="str">
            <v>025-C130000641-354</v>
          </cell>
          <cell r="C1692" t="str">
            <v>素材铁壳</v>
          </cell>
          <cell r="D1692" t="str">
            <v>NO PLATING,SUS301-H,P=23.00,1*1,RoHS</v>
          </cell>
          <cell r="E1692" t="str">
            <v>VCYS</v>
          </cell>
          <cell r="F1692" t="str">
            <v>结案</v>
          </cell>
          <cell r="G1692">
            <v>1000000</v>
          </cell>
          <cell r="H1692">
            <v>1000000</v>
          </cell>
        </row>
        <row r="1693">
          <cell r="A1693" t="str">
            <v>ZVS-19080355</v>
          </cell>
          <cell r="B1693" t="str">
            <v>025-00W9-256</v>
          </cell>
          <cell r="C1693" t="str">
            <v>SHELL AFTER LASER WELDING</v>
          </cell>
          <cell r="D1693" t="str">
            <v>MICRO USB 5 PIN SUBTYPE</v>
          </cell>
          <cell r="E1693" t="str">
            <v>VCYS</v>
          </cell>
          <cell r="F1693" t="str">
            <v>结案</v>
          </cell>
          <cell r="G1693">
            <v>500000</v>
          </cell>
          <cell r="H1693">
            <v>204600</v>
          </cell>
        </row>
        <row r="1694">
          <cell r="A1694" t="str">
            <v>ZVS-19080356</v>
          </cell>
          <cell r="B1694" t="str">
            <v>025-0009-272</v>
          </cell>
          <cell r="C1694" t="str">
            <v>SHELL AFTER SATAMPING</v>
          </cell>
          <cell r="D1694" t="str">
            <v>1.7H MINI T-FLASH CARD</v>
          </cell>
          <cell r="E1694" t="str">
            <v>VCYS</v>
          </cell>
          <cell r="F1694" t="str">
            <v>结案</v>
          </cell>
          <cell r="G1694">
            <v>120000</v>
          </cell>
          <cell r="H1694">
            <v>101500</v>
          </cell>
        </row>
        <row r="1695">
          <cell r="A1695" t="str">
            <v>ZVS-19080357</v>
          </cell>
          <cell r="B1695" t="str">
            <v>025-C130000641-360</v>
          </cell>
          <cell r="C1695" t="str">
            <v>素材铁壳</v>
          </cell>
          <cell r="D1695" t="str">
            <v>NO PLATING,SUS301-H,P=24.0mm,1*1，RoHS</v>
          </cell>
          <cell r="E1695" t="str">
            <v>VCYS</v>
          </cell>
          <cell r="F1695" t="str">
            <v>结案</v>
          </cell>
          <cell r="G1695">
            <v>200000</v>
          </cell>
          <cell r="H1695">
            <v>188700</v>
          </cell>
        </row>
        <row r="1696">
          <cell r="A1696" t="str">
            <v>ZVS-19080358</v>
          </cell>
          <cell r="B1696" t="str">
            <v>050-J220000141-530</v>
          </cell>
          <cell r="C1696" t="str">
            <v>素材端子2</v>
          </cell>
          <cell r="D1696" t="str">
            <v>NO PLATING,C5210R-H,P=4,1*1,RoHS</v>
          </cell>
          <cell r="E1696" t="str">
            <v>VCYS</v>
          </cell>
          <cell r="F1696" t="str">
            <v>结案</v>
          </cell>
          <cell r="G1696">
            <v>80</v>
          </cell>
          <cell r="H1696">
            <v>80</v>
          </cell>
        </row>
        <row r="1697">
          <cell r="A1697" t="str">
            <v>ZVS-19080359</v>
          </cell>
          <cell r="B1697" t="str">
            <v>050-J200000635-531</v>
          </cell>
          <cell r="C1697" t="str">
            <v>素材端子4</v>
          </cell>
          <cell r="D1697" t="str">
            <v>NO PLATING,SUS301-3/4H,P=5.50,1*2,RoHS</v>
          </cell>
          <cell r="E1697" t="str">
            <v>VCYS</v>
          </cell>
          <cell r="F1697" t="str">
            <v>结案</v>
          </cell>
          <cell r="G1697">
            <v>800</v>
          </cell>
          <cell r="H1697">
            <v>562</v>
          </cell>
        </row>
        <row r="1698">
          <cell r="A1698" t="str">
            <v>ZVS-19080360</v>
          </cell>
          <cell r="B1698" t="str">
            <v>050-J200000636-531</v>
          </cell>
          <cell r="C1698" t="str">
            <v>素材端子5</v>
          </cell>
          <cell r="D1698" t="str">
            <v>NO PLATING,SUS301-3/4H,P=5.50,1*2,RoHS</v>
          </cell>
          <cell r="E1698" t="str">
            <v>VCYS</v>
          </cell>
          <cell r="F1698" t="str">
            <v>结案</v>
          </cell>
          <cell r="G1698">
            <v>800</v>
          </cell>
          <cell r="H1698">
            <v>562</v>
          </cell>
        </row>
        <row r="1699">
          <cell r="A1699" t="str">
            <v>ZVS-19080361</v>
          </cell>
          <cell r="B1699" t="str">
            <v>050-J100000141-0570</v>
          </cell>
          <cell r="C1699" t="str">
            <v>素材端子1</v>
          </cell>
          <cell r="D1699" t="str">
            <v>NO PLATING,C5210R-H,P=15,1*1,RoHS</v>
          </cell>
          <cell r="E1699" t="str">
            <v>VCYS</v>
          </cell>
          <cell r="F1699" t="str">
            <v>结案</v>
          </cell>
          <cell r="G1699">
            <v>10</v>
          </cell>
          <cell r="H1699">
            <v>7.7</v>
          </cell>
        </row>
        <row r="1700">
          <cell r="A1700" t="str">
            <v>ZVS-19080362</v>
          </cell>
          <cell r="B1700" t="str">
            <v>050-C171100121-509</v>
          </cell>
          <cell r="C1700" t="str">
            <v>素材端子</v>
          </cell>
          <cell r="D1700" t="str">
            <v>NO PLATING,C5210R-SH,P=12.50,1*1,RoHS</v>
          </cell>
          <cell r="E1700" t="str">
            <v>VCYS</v>
          </cell>
          <cell r="F1700" t="str">
            <v>结案</v>
          </cell>
          <cell r="G1700">
            <v>220</v>
          </cell>
          <cell r="H1700">
            <v>99</v>
          </cell>
        </row>
        <row r="1701">
          <cell r="A1701" t="str">
            <v>ZVS-19080363</v>
          </cell>
          <cell r="B1701" t="str">
            <v>050-S170000641-534</v>
          </cell>
          <cell r="C1701" t="str">
            <v>素材端子</v>
          </cell>
          <cell r="D1701" t="str">
            <v>NO PLATING CONTACT</v>
          </cell>
          <cell r="E1701" t="str">
            <v>VCYS</v>
          </cell>
          <cell r="F1701" t="str">
            <v>结案</v>
          </cell>
          <cell r="G1701">
            <v>60</v>
          </cell>
          <cell r="H1701">
            <v>40</v>
          </cell>
        </row>
        <row r="1702">
          <cell r="A1702" t="str">
            <v>ZVS-19080364</v>
          </cell>
          <cell r="B1702" t="str">
            <v>050-J220000141-530</v>
          </cell>
          <cell r="C1702" t="str">
            <v>素材端子2</v>
          </cell>
          <cell r="D1702" t="str">
            <v>NO PLATING,C5210R-H,P=4,1*1,RoHS</v>
          </cell>
          <cell r="E1702" t="str">
            <v>VCYS</v>
          </cell>
          <cell r="F1702" t="str">
            <v>结案</v>
          </cell>
          <cell r="G1702">
            <v>20</v>
          </cell>
          <cell r="H1702">
            <v>20</v>
          </cell>
        </row>
        <row r="1703">
          <cell r="A1703" t="str">
            <v>ZVS-19080365</v>
          </cell>
          <cell r="B1703" t="str">
            <v>025-U0995W1621-364</v>
          </cell>
          <cell r="C1703" t="str">
            <v>点焊铁壳</v>
          </cell>
          <cell r="D1703" t="str">
            <v>LASER WELDING,SUS301-1/2H,P=10.0,1*1,SHELL,RoHS</v>
          </cell>
          <cell r="E1703" t="str">
            <v>VCYS</v>
          </cell>
          <cell r="F1703" t="str">
            <v>结案</v>
          </cell>
          <cell r="G1703">
            <v>600000</v>
          </cell>
          <cell r="H1703">
            <v>299000</v>
          </cell>
        </row>
        <row r="1704">
          <cell r="A1704" t="str">
            <v>ZVS-19080366</v>
          </cell>
          <cell r="B1704" t="str">
            <v>050-S110000641-522</v>
          </cell>
          <cell r="C1704" t="str">
            <v>素材端子</v>
          </cell>
          <cell r="D1704" t="str">
            <v>NO PLATING CONTACT</v>
          </cell>
          <cell r="E1704" t="str">
            <v>VCYS</v>
          </cell>
          <cell r="F1704" t="str">
            <v>结案</v>
          </cell>
          <cell r="G1704">
            <v>500</v>
          </cell>
          <cell r="H1704">
            <v>225</v>
          </cell>
        </row>
        <row r="1705">
          <cell r="A1705" t="str">
            <v>ZVS-19080367</v>
          </cell>
          <cell r="B1705" t="str">
            <v>050-0009-293</v>
          </cell>
          <cell r="C1705" t="str">
            <v>CONTACT AFTER STAMPING</v>
          </cell>
          <cell r="D1705" t="str">
            <v>4PIN BATTERY 3.1MM PITCH 5.0H VERTICAL TYPE GOLD 15u" CONN.</v>
          </cell>
          <cell r="E1705" t="str">
            <v>VCYS</v>
          </cell>
          <cell r="F1705" t="str">
            <v>结案</v>
          </cell>
          <cell r="G1705">
            <v>400</v>
          </cell>
          <cell r="H1705">
            <v>370</v>
          </cell>
        </row>
        <row r="1706">
          <cell r="A1706" t="str">
            <v>ZVS-19080368</v>
          </cell>
          <cell r="B1706" t="str">
            <v>025-U069500621-364</v>
          </cell>
          <cell r="C1706" t="str">
            <v>素材铁壳</v>
          </cell>
          <cell r="D1706" t="str">
            <v>NO PLATING,SUS301-1/2H,P=10.0,1*1,SHELL,RoHS</v>
          </cell>
          <cell r="E1706" t="str">
            <v>VCYS</v>
          </cell>
          <cell r="F1706" t="str">
            <v>发放</v>
          </cell>
          <cell r="G1706">
            <v>400000</v>
          </cell>
          <cell r="H1706">
            <v>0</v>
          </cell>
        </row>
        <row r="1707">
          <cell r="A1707" t="str">
            <v>ZVS-19080369</v>
          </cell>
          <cell r="B1707" t="str">
            <v>050-0009-467</v>
          </cell>
          <cell r="C1707" t="str">
            <v>CONTACT AFTER STAMPING</v>
          </cell>
          <cell r="D1707" t="str">
            <v>ANTENNA SPRING FOR 0.7H</v>
          </cell>
          <cell r="E1707" t="str">
            <v>VCYS</v>
          </cell>
          <cell r="F1707" t="str">
            <v>结案</v>
          </cell>
          <cell r="G1707">
            <v>2000</v>
          </cell>
          <cell r="H1707">
            <v>22</v>
          </cell>
        </row>
        <row r="1708">
          <cell r="A1708" t="str">
            <v>ZVS-19080370</v>
          </cell>
          <cell r="B1708" t="str">
            <v>050-S110000641-522</v>
          </cell>
          <cell r="C1708" t="str">
            <v>素材端子</v>
          </cell>
          <cell r="D1708" t="str">
            <v>NO PLATING CONTACT</v>
          </cell>
          <cell r="E1708" t="str">
            <v>VCYS</v>
          </cell>
          <cell r="F1708" t="str">
            <v>发放</v>
          </cell>
          <cell r="G1708">
            <v>2400</v>
          </cell>
          <cell r="H1708">
            <v>0</v>
          </cell>
        </row>
        <row r="1709">
          <cell r="A1709" t="str">
            <v>ZVS-19080148</v>
          </cell>
          <cell r="B1709" t="str">
            <v>050-2009-217</v>
          </cell>
          <cell r="C1709" t="str">
            <v>CONTACT AFTER STAMPING</v>
          </cell>
          <cell r="D1709" t="str">
            <v>5 PIN MICRO USB SINKING MOUNT</v>
          </cell>
          <cell r="E1709" t="str">
            <v>VCYS</v>
          </cell>
          <cell r="F1709" t="str">
            <v>结案</v>
          </cell>
          <cell r="G1709">
            <v>150</v>
          </cell>
          <cell r="H1709">
            <v>84</v>
          </cell>
        </row>
        <row r="1710">
          <cell r="A1710" t="str">
            <v>ZVS-19080149</v>
          </cell>
          <cell r="B1710" t="str">
            <v>025-C130000681-357</v>
          </cell>
          <cell r="C1710" t="str">
            <v>拉杆(散Pin）</v>
          </cell>
          <cell r="D1710" t="str">
            <v>NO PLATING,SUS304-H,1*1,RoHS</v>
          </cell>
          <cell r="E1710" t="str">
            <v>VCYS</v>
          </cell>
          <cell r="F1710" t="str">
            <v>结案</v>
          </cell>
          <cell r="G1710">
            <v>400000</v>
          </cell>
          <cell r="H1710">
            <v>310800</v>
          </cell>
        </row>
        <row r="1711">
          <cell r="A1711" t="str">
            <v>ZVS-19080150</v>
          </cell>
          <cell r="B1711" t="str">
            <v>050-2009-443</v>
          </cell>
          <cell r="C1711" t="str">
            <v>CONTACT</v>
          </cell>
          <cell r="D1711" t="str">
            <v>4PIN 3.0MM PITCH 1.8H SMT TYPE BATTERY CONN.</v>
          </cell>
          <cell r="E1711" t="str">
            <v>VCYS</v>
          </cell>
          <cell r="F1711" t="str">
            <v>结案</v>
          </cell>
          <cell r="G1711">
            <v>800</v>
          </cell>
          <cell r="H1711">
            <v>0</v>
          </cell>
        </row>
        <row r="1712">
          <cell r="A1712" t="str">
            <v>ZVS-19080151</v>
          </cell>
          <cell r="B1712" t="str">
            <v>025-0009-256</v>
          </cell>
          <cell r="C1712" t="str">
            <v>SHELL AFTER STAMPING</v>
          </cell>
          <cell r="D1712" t="str">
            <v>5 PIN MICRO USB SINKING MOUNT</v>
          </cell>
          <cell r="E1712" t="str">
            <v>VCYS</v>
          </cell>
          <cell r="F1712" t="str">
            <v>结案</v>
          </cell>
          <cell r="G1712">
            <v>300000</v>
          </cell>
          <cell r="H1712">
            <v>274300</v>
          </cell>
        </row>
        <row r="1713">
          <cell r="A1713" t="str">
            <v>ZVS-19080152</v>
          </cell>
          <cell r="B1713" t="str">
            <v>025-1009-274</v>
          </cell>
          <cell r="C1713" t="str">
            <v>GROUNDING AFTER STAMPING</v>
          </cell>
          <cell r="D1713" t="str">
            <v>MICRO USB 5 PIN TOP MOUNT TYPE</v>
          </cell>
          <cell r="E1713" t="str">
            <v>VCYS</v>
          </cell>
          <cell r="F1713" t="str">
            <v>开立</v>
          </cell>
          <cell r="G1713">
            <v>100000</v>
          </cell>
          <cell r="H1713">
            <v>0</v>
          </cell>
        </row>
        <row r="1714">
          <cell r="A1714" t="str">
            <v>ZVS-19080157</v>
          </cell>
          <cell r="B1714" t="str">
            <v>050-S170000641-534</v>
          </cell>
          <cell r="C1714" t="str">
            <v>素材端子</v>
          </cell>
          <cell r="D1714" t="str">
            <v>NO PLATING CONTACT</v>
          </cell>
          <cell r="E1714" t="str">
            <v>VCYS</v>
          </cell>
          <cell r="F1714" t="str">
            <v>结案</v>
          </cell>
          <cell r="G1714">
            <v>2000</v>
          </cell>
          <cell r="H1714">
            <v>683</v>
          </cell>
        </row>
        <row r="1715">
          <cell r="A1715" t="str">
            <v>ZVS-19080158</v>
          </cell>
          <cell r="B1715" t="str">
            <v>050-S170000641-534</v>
          </cell>
          <cell r="C1715" t="str">
            <v>素材端子</v>
          </cell>
          <cell r="D1715" t="str">
            <v>NO PLATING CONTACT</v>
          </cell>
          <cell r="E1715" t="str">
            <v>VCYS</v>
          </cell>
          <cell r="F1715" t="str">
            <v>结案</v>
          </cell>
          <cell r="G1715">
            <v>2000</v>
          </cell>
          <cell r="H1715">
            <v>1927</v>
          </cell>
        </row>
        <row r="1716">
          <cell r="A1716" t="str">
            <v>ZVS-19080160</v>
          </cell>
          <cell r="B1716" t="str">
            <v>050-0009-499</v>
          </cell>
          <cell r="C1716" t="str">
            <v>素材端子</v>
          </cell>
          <cell r="D1716" t="str">
            <v>NO PLATING,C2680R-H,P=9.00,1*2,RoHS</v>
          </cell>
          <cell r="E1716" t="str">
            <v>VCYS</v>
          </cell>
          <cell r="F1716" t="str">
            <v>结案</v>
          </cell>
          <cell r="G1716">
            <v>2000</v>
          </cell>
          <cell r="H1716">
            <v>2000</v>
          </cell>
        </row>
        <row r="1717">
          <cell r="A1717" t="str">
            <v>ZVS-19080161</v>
          </cell>
          <cell r="B1717" t="str">
            <v>050-3006-389</v>
          </cell>
          <cell r="C1717" t="str">
            <v>CONTACT AFTER PLATING</v>
          </cell>
          <cell r="D1717" t="str">
            <v>CONTACT 4 FOR DIA 3.5MM AUDIO JACK SUBSIDE TYPE</v>
          </cell>
          <cell r="E1717" t="str">
            <v>VCYS</v>
          </cell>
          <cell r="F1717" t="str">
            <v>发放</v>
          </cell>
          <cell r="G1717">
            <v>100</v>
          </cell>
          <cell r="H1717">
            <v>0</v>
          </cell>
        </row>
        <row r="1718">
          <cell r="A1718" t="str">
            <v>ZVS-19080162</v>
          </cell>
          <cell r="B1718" t="str">
            <v>050-3009-389</v>
          </cell>
          <cell r="C1718" t="str">
            <v>CONTACT AFTER STAMPING</v>
          </cell>
          <cell r="D1718" t="str">
            <v>CONTACT 4 FOR DIA 3.5MM AUDIO JACK SUBSIDE TYPE</v>
          </cell>
          <cell r="E1718" t="str">
            <v>VCYS</v>
          </cell>
          <cell r="F1718" t="str">
            <v>发放</v>
          </cell>
          <cell r="G1718">
            <v>100</v>
          </cell>
          <cell r="H1718">
            <v>0</v>
          </cell>
        </row>
        <row r="1719">
          <cell r="A1719" t="str">
            <v>ZVS-19080163</v>
          </cell>
          <cell r="B1719" t="str">
            <v>050-4009-389</v>
          </cell>
          <cell r="C1719" t="str">
            <v>CONTACT AFTER STAMPING</v>
          </cell>
          <cell r="D1719" t="str">
            <v>CONTACT 5 FOR DIA 3.5MM AUDIO JACK SUBSIDE TYPE</v>
          </cell>
          <cell r="E1719" t="str">
            <v>VCYS</v>
          </cell>
          <cell r="F1719" t="str">
            <v>发放</v>
          </cell>
          <cell r="G1719">
            <v>100</v>
          </cell>
          <cell r="H1719">
            <v>0</v>
          </cell>
        </row>
        <row r="1720">
          <cell r="A1720" t="str">
            <v>ZVS-19080164</v>
          </cell>
          <cell r="B1720" t="str">
            <v>050-C130000441-513</v>
          </cell>
          <cell r="C1720" t="str">
            <v>素材侦测PIN</v>
          </cell>
          <cell r="D1720" t="str">
            <v>NO PLATING,C7035-TM06,P=3.20,1*1,RoHS</v>
          </cell>
          <cell r="E1720" t="str">
            <v>VCYS</v>
          </cell>
          <cell r="F1720" t="str">
            <v>结案</v>
          </cell>
          <cell r="G1720">
            <v>300</v>
          </cell>
          <cell r="H1720">
            <v>300</v>
          </cell>
        </row>
        <row r="1721">
          <cell r="A1721" t="str">
            <v>ZVS-19080165</v>
          </cell>
          <cell r="B1721" t="str">
            <v>050-J180000141-0579</v>
          </cell>
          <cell r="C1721" t="str">
            <v>素材端子2</v>
          </cell>
          <cell r="D1721" t="str">
            <v>NO PLATING,C5210R-H,P=3,1*1,RoHS</v>
          </cell>
          <cell r="E1721" t="str">
            <v>VCYS</v>
          </cell>
          <cell r="F1721" t="str">
            <v>结案</v>
          </cell>
          <cell r="G1721">
            <v>200</v>
          </cell>
          <cell r="H1721">
            <v>200</v>
          </cell>
        </row>
        <row r="1722">
          <cell r="A1722" t="str">
            <v>ZVS-19080166</v>
          </cell>
          <cell r="B1722" t="str">
            <v>050-0009-482</v>
          </cell>
          <cell r="C1722" t="str">
            <v>UNPLATED CONTACT</v>
          </cell>
          <cell r="D1722" t="str">
            <v>CONTACT; 1.3H PUSH_PULL SIMBLOCK WIWH COVER AND STOP</v>
          </cell>
          <cell r="E1722" t="str">
            <v>VCYS</v>
          </cell>
          <cell r="F1722" t="str">
            <v>结案</v>
          </cell>
          <cell r="G1722">
            <v>300</v>
          </cell>
          <cell r="H1722">
            <v>83</v>
          </cell>
        </row>
        <row r="1723">
          <cell r="A1723" t="str">
            <v>ZVS-19080167</v>
          </cell>
          <cell r="B1723" t="str">
            <v>050-1009-358</v>
          </cell>
          <cell r="C1723" t="str">
            <v>素材端子3</v>
          </cell>
          <cell r="D1723" t="str">
            <v>NO PLATING,C5210R-H,P=4.0,1*1,RoHS</v>
          </cell>
          <cell r="E1723" t="str">
            <v>VCYS</v>
          </cell>
          <cell r="F1723" t="str">
            <v>结案</v>
          </cell>
          <cell r="G1723">
            <v>100</v>
          </cell>
          <cell r="H1723">
            <v>100</v>
          </cell>
        </row>
        <row r="1724">
          <cell r="A1724" t="str">
            <v>ZVS-19080168</v>
          </cell>
          <cell r="B1724" t="str">
            <v>050-J200000145-530</v>
          </cell>
          <cell r="C1724" t="str">
            <v>素材端子3</v>
          </cell>
          <cell r="D1724" t="str">
            <v>NO PLATING,C5210R-H,P=4,1*1,RoHS</v>
          </cell>
          <cell r="E1724" t="str">
            <v>VCYS</v>
          </cell>
          <cell r="F1724" t="str">
            <v>结案</v>
          </cell>
          <cell r="G1724">
            <v>600</v>
          </cell>
          <cell r="H1724">
            <v>600</v>
          </cell>
        </row>
        <row r="1725">
          <cell r="A1725" t="str">
            <v>ZVS-19080169</v>
          </cell>
          <cell r="B1725" t="str">
            <v>050-0009-499</v>
          </cell>
          <cell r="C1725" t="str">
            <v>素材端子</v>
          </cell>
          <cell r="D1725" t="str">
            <v>NO PLATING,C2680R-H,P=9.00,1*2,RoHS</v>
          </cell>
          <cell r="E1725" t="str">
            <v>VCYS</v>
          </cell>
          <cell r="F1725" t="str">
            <v>结案</v>
          </cell>
          <cell r="G1725">
            <v>1000</v>
          </cell>
          <cell r="H1725">
            <v>279.89999999999998</v>
          </cell>
        </row>
        <row r="1726">
          <cell r="A1726" t="str">
            <v>ZVS-19080170</v>
          </cell>
          <cell r="B1726" t="str">
            <v>050-C130000131-512</v>
          </cell>
          <cell r="C1726" t="str">
            <v>素材端子</v>
          </cell>
          <cell r="D1726" t="str">
            <v>NO PLATING,C5240HQ-SH,P=24.00,1*1,RoHS</v>
          </cell>
          <cell r="E1726" t="str">
            <v>VCYS</v>
          </cell>
          <cell r="F1726" t="str">
            <v>结案</v>
          </cell>
          <cell r="G1726">
            <v>600</v>
          </cell>
          <cell r="H1726">
            <v>0</v>
          </cell>
        </row>
        <row r="1727">
          <cell r="A1727" t="str">
            <v>ZVS-19080171</v>
          </cell>
          <cell r="B1727" t="str">
            <v>050-0009-365</v>
          </cell>
          <cell r="C1727" t="str">
            <v>CONTACT AFTER SATAMPING</v>
          </cell>
          <cell r="D1727" t="str">
            <v>1.7H MINI T-FLASH CARD</v>
          </cell>
          <cell r="E1727" t="str">
            <v>VCYS</v>
          </cell>
          <cell r="F1727" t="str">
            <v>结案</v>
          </cell>
          <cell r="G1727">
            <v>150</v>
          </cell>
          <cell r="H1727">
            <v>150</v>
          </cell>
        </row>
        <row r="1728">
          <cell r="A1728" t="str">
            <v>ZVS-19080172</v>
          </cell>
          <cell r="B1728" t="str">
            <v>025-C130000631-362</v>
          </cell>
          <cell r="C1728" t="str">
            <v>拉杆</v>
          </cell>
          <cell r="D1728" t="str">
            <v>NO PLATING,SUS301-3/4H,P=5.0mm,1*1,RoHS</v>
          </cell>
          <cell r="E1728" t="str">
            <v>VCYS</v>
          </cell>
          <cell r="F1728" t="str">
            <v>结案</v>
          </cell>
          <cell r="G1728">
            <v>1200000</v>
          </cell>
          <cell r="H1728">
            <v>658000</v>
          </cell>
        </row>
        <row r="1729">
          <cell r="A1729" t="str">
            <v>ZVS-19080174</v>
          </cell>
          <cell r="B1729" t="str">
            <v>050-C130000141-508</v>
          </cell>
          <cell r="C1729" t="str">
            <v>素材端子</v>
          </cell>
          <cell r="D1729" t="str">
            <v>NO PLATING,C5210R-H,P=4.0mm,1*1，RoHS</v>
          </cell>
          <cell r="E1729" t="str">
            <v>VCYS</v>
          </cell>
          <cell r="F1729" t="str">
            <v>结案</v>
          </cell>
          <cell r="G1729">
            <v>1800</v>
          </cell>
          <cell r="H1729">
            <v>1785</v>
          </cell>
        </row>
        <row r="1730">
          <cell r="A1730" t="str">
            <v>ZVS-19080175</v>
          </cell>
          <cell r="B1730" t="str">
            <v>050-C039900131-506</v>
          </cell>
          <cell r="C1730" t="str">
            <v>素材端子</v>
          </cell>
          <cell r="D1730" t="str">
            <v>NO PLATING,C5240HQ-SH,P=10.50mm,1*1,RoHS</v>
          </cell>
          <cell r="E1730" t="str">
            <v>VCYS</v>
          </cell>
          <cell r="F1730" t="str">
            <v>结案</v>
          </cell>
          <cell r="G1730">
            <v>2500</v>
          </cell>
          <cell r="H1730">
            <v>2433</v>
          </cell>
        </row>
        <row r="1731">
          <cell r="A1731" t="str">
            <v>ZVS-19080176</v>
          </cell>
          <cell r="B1731" t="str">
            <v>025-C130000641-363</v>
          </cell>
          <cell r="C1731" t="str">
            <v>转轴</v>
          </cell>
          <cell r="D1731" t="str">
            <v>NO PLATING,SUS301-H,P=5.0mm,1*1，RoHS</v>
          </cell>
          <cell r="E1731" t="str">
            <v>VCYS</v>
          </cell>
          <cell r="F1731" t="str">
            <v>结案</v>
          </cell>
          <cell r="G1731">
            <v>1500000</v>
          </cell>
          <cell r="H1731">
            <v>1475000</v>
          </cell>
        </row>
        <row r="1732">
          <cell r="A1732" t="str">
            <v>ZVS-19080177</v>
          </cell>
          <cell r="B1732" t="str">
            <v>050-4009-195</v>
          </cell>
          <cell r="C1732" t="str">
            <v>UNPLATED CONTACT</v>
          </cell>
          <cell r="D1732" t="str">
            <v>FOR 4PIN BATTERY 5.4H 3.1MM PITCH VERTICAL TYPE CONN.</v>
          </cell>
          <cell r="E1732" t="str">
            <v>VCYS</v>
          </cell>
          <cell r="F1732" t="str">
            <v>结案</v>
          </cell>
          <cell r="G1732">
            <v>20</v>
          </cell>
          <cell r="H1732">
            <v>20</v>
          </cell>
        </row>
        <row r="1733">
          <cell r="A1733" t="str">
            <v>ZVS-19080178</v>
          </cell>
          <cell r="B1733" t="str">
            <v>025-U0695W1621-364</v>
          </cell>
          <cell r="C1733" t="str">
            <v>点焊铁壳</v>
          </cell>
          <cell r="D1733" t="str">
            <v>LASER WELDING,SUS301-1/2H,P=10.0,1*1,SHELL,RoHS</v>
          </cell>
          <cell r="E1733" t="str">
            <v>VCYS</v>
          </cell>
          <cell r="F1733" t="str">
            <v>发放</v>
          </cell>
          <cell r="G1733">
            <v>300000</v>
          </cell>
          <cell r="H1733">
            <v>0</v>
          </cell>
        </row>
        <row r="1734">
          <cell r="A1734" t="str">
            <v>ZVS-19080179</v>
          </cell>
          <cell r="B1734" t="str">
            <v>025-U0995W1621-364</v>
          </cell>
          <cell r="C1734" t="str">
            <v>点焊铁壳</v>
          </cell>
          <cell r="D1734" t="str">
            <v>LASER WELDING,SUS301-1/2H,P=10.0,1*1,SHELL,RoHS</v>
          </cell>
          <cell r="E1734" t="str">
            <v>VCYS</v>
          </cell>
          <cell r="F1734" t="str">
            <v>结案</v>
          </cell>
          <cell r="G1734">
            <v>300000</v>
          </cell>
          <cell r="H1734">
            <v>277900</v>
          </cell>
        </row>
        <row r="1735">
          <cell r="A1735" t="str">
            <v>ZVS-19080180</v>
          </cell>
          <cell r="B1735" t="str">
            <v>050-1009-358</v>
          </cell>
          <cell r="C1735" t="str">
            <v>素材端子3</v>
          </cell>
          <cell r="D1735" t="str">
            <v>NO PLATING,C5210R-H,P=4.0,1*1,RoHS</v>
          </cell>
          <cell r="E1735" t="str">
            <v>VCYS</v>
          </cell>
          <cell r="F1735" t="str">
            <v>结案</v>
          </cell>
          <cell r="G1735">
            <v>300</v>
          </cell>
          <cell r="H1735">
            <v>248</v>
          </cell>
        </row>
        <row r="1736">
          <cell r="A1736" t="str">
            <v>ZVS-19080181</v>
          </cell>
          <cell r="B1736" t="str">
            <v>050-S110000641-522</v>
          </cell>
          <cell r="C1736" t="str">
            <v>素材端子</v>
          </cell>
          <cell r="D1736" t="str">
            <v>NO PLATING CONTACT</v>
          </cell>
          <cell r="E1736" t="str">
            <v>VCYS</v>
          </cell>
          <cell r="F1736" t="str">
            <v>结案</v>
          </cell>
          <cell r="G1736">
            <v>2400</v>
          </cell>
          <cell r="H1736">
            <v>0</v>
          </cell>
        </row>
        <row r="1737">
          <cell r="A1737" t="str">
            <v>ZVS-19080182</v>
          </cell>
          <cell r="B1737" t="str">
            <v>050-J200000144-530</v>
          </cell>
          <cell r="C1737" t="str">
            <v>素材端子2</v>
          </cell>
          <cell r="D1737" t="str">
            <v>NO PLATING,C5210R-H,P=4,1*1,RoHS</v>
          </cell>
          <cell r="E1737" t="str">
            <v>VCYS</v>
          </cell>
          <cell r="F1737" t="str">
            <v>结案</v>
          </cell>
          <cell r="G1737">
            <v>500</v>
          </cell>
          <cell r="H1737">
            <v>500</v>
          </cell>
        </row>
        <row r="1738">
          <cell r="A1738" t="str">
            <v>ZVS-19080183</v>
          </cell>
          <cell r="B1738" t="str">
            <v>025-C130000641-356</v>
          </cell>
          <cell r="C1738" t="str">
            <v>右边 Hook</v>
          </cell>
          <cell r="D1738" t="str">
            <v>RIGHT_HOOK，NO PLATING,SUS301-H,P=2.50,1*2,RoHS</v>
          </cell>
          <cell r="E1738" t="str">
            <v>VCYS</v>
          </cell>
          <cell r="F1738" t="str">
            <v>发放</v>
          </cell>
          <cell r="G1738">
            <v>600000</v>
          </cell>
          <cell r="H1738">
            <v>0</v>
          </cell>
        </row>
        <row r="1739">
          <cell r="A1739" t="str">
            <v>ZVS-19080184</v>
          </cell>
          <cell r="B1739" t="str">
            <v>050-0009-482</v>
          </cell>
          <cell r="C1739" t="str">
            <v>UNPLATED CONTACT</v>
          </cell>
          <cell r="D1739" t="str">
            <v>CONTACT; 1.3H PUSH_PULL SIMBLOCK WIWH COVER AND STOP</v>
          </cell>
          <cell r="E1739" t="str">
            <v>KM11A</v>
          </cell>
          <cell r="F1739" t="str">
            <v>结案</v>
          </cell>
          <cell r="G1739">
            <v>100</v>
          </cell>
          <cell r="H1739">
            <v>100</v>
          </cell>
        </row>
        <row r="1740">
          <cell r="A1740" t="str">
            <v>ZVS-19080185</v>
          </cell>
          <cell r="B1740" t="str">
            <v>050-J200000142-0546</v>
          </cell>
          <cell r="C1740" t="str">
            <v>素材端子1</v>
          </cell>
          <cell r="D1740" t="str">
            <v>NO PLATING,C5210R-H,P=8,1*1,RoHS</v>
          </cell>
          <cell r="E1740" t="str">
            <v>KM11B</v>
          </cell>
          <cell r="F1740" t="str">
            <v>结案</v>
          </cell>
          <cell r="G1740">
            <v>1000</v>
          </cell>
          <cell r="H1740">
            <v>77</v>
          </cell>
        </row>
        <row r="1741">
          <cell r="A1741" t="str">
            <v>ZVS-19080186</v>
          </cell>
          <cell r="B1741" t="str">
            <v>025-U139500622-373</v>
          </cell>
          <cell r="C1741" t="str">
            <v>素材外铁壳</v>
          </cell>
          <cell r="D1741" t="str">
            <v>NO PLATING,SUS301-1/2H,P=8.0,1*1,SHELL,RoHS</v>
          </cell>
          <cell r="E1741" t="str">
            <v>KM11B</v>
          </cell>
          <cell r="F1741" t="str">
            <v>结案</v>
          </cell>
          <cell r="G1741">
            <v>300000</v>
          </cell>
          <cell r="H1741">
            <v>290000</v>
          </cell>
        </row>
        <row r="1742">
          <cell r="A1742" t="str">
            <v>ZVS-19080187</v>
          </cell>
          <cell r="B1742" t="str">
            <v>050-J200000144-530</v>
          </cell>
          <cell r="C1742" t="str">
            <v>素材端子2</v>
          </cell>
          <cell r="D1742" t="str">
            <v>NO PLATING,C5210R-H,P=4,1*1,RoHS</v>
          </cell>
          <cell r="E1742" t="str">
            <v>KM12B</v>
          </cell>
          <cell r="F1742" t="str">
            <v>结案</v>
          </cell>
          <cell r="G1742">
            <v>500</v>
          </cell>
          <cell r="H1742">
            <v>500</v>
          </cell>
        </row>
        <row r="1743">
          <cell r="A1743" t="str">
            <v>ZVS-19080188</v>
          </cell>
          <cell r="B1743" t="str">
            <v>050-J220000141-530</v>
          </cell>
          <cell r="C1743" t="str">
            <v>素材端子2</v>
          </cell>
          <cell r="D1743" t="str">
            <v>NO PLATING,C5210R-H,P=4,1*1,RoHS</v>
          </cell>
          <cell r="E1743" t="str">
            <v>KM12B</v>
          </cell>
          <cell r="F1743" t="str">
            <v>结案</v>
          </cell>
          <cell r="G1743">
            <v>700</v>
          </cell>
          <cell r="H1743">
            <v>0</v>
          </cell>
        </row>
        <row r="1744">
          <cell r="A1744" t="str">
            <v>ZVS-19080189</v>
          </cell>
          <cell r="B1744" t="str">
            <v>025-C130000641-0397</v>
          </cell>
          <cell r="C1744" t="str">
            <v>素材铁壳</v>
          </cell>
          <cell r="D1744" t="str">
            <v>NO PLATING,SUS301-H,P=24.0mm,1*1，RoHS</v>
          </cell>
          <cell r="E1744" t="str">
            <v>KM11A</v>
          </cell>
          <cell r="F1744" t="str">
            <v>结案</v>
          </cell>
          <cell r="G1744">
            <v>600000</v>
          </cell>
          <cell r="H1744">
            <v>246600</v>
          </cell>
        </row>
        <row r="1745">
          <cell r="A1745" t="str">
            <v>ZVS-19080190</v>
          </cell>
          <cell r="B1745" t="str">
            <v>025-C130000641-360</v>
          </cell>
          <cell r="C1745" t="str">
            <v>素材铁壳</v>
          </cell>
          <cell r="D1745" t="str">
            <v>NO PLATING,SUS301-H,P=24.0mm,1*1，RoHS</v>
          </cell>
          <cell r="E1745" t="str">
            <v>KM11A</v>
          </cell>
          <cell r="F1745" t="str">
            <v>结案</v>
          </cell>
          <cell r="G1745">
            <v>600000</v>
          </cell>
          <cell r="H1745">
            <v>80800</v>
          </cell>
        </row>
        <row r="1746">
          <cell r="A1746" t="str">
            <v>ZVS-19080191</v>
          </cell>
          <cell r="B1746" t="str">
            <v>025-U139500623-373</v>
          </cell>
          <cell r="C1746" t="str">
            <v>点焊铁壳</v>
          </cell>
          <cell r="D1746" t="str">
            <v>NO PLATING,SUS301-1/2H,P=8.0,1*1,SHELL,RoHS</v>
          </cell>
          <cell r="E1746" t="str">
            <v>KM11A</v>
          </cell>
          <cell r="F1746" t="str">
            <v>结案</v>
          </cell>
          <cell r="G1746">
            <v>200000</v>
          </cell>
          <cell r="H1746">
            <v>0</v>
          </cell>
        </row>
        <row r="1747">
          <cell r="A1747" t="str">
            <v>ZVS-19080191</v>
          </cell>
          <cell r="B1747" t="str">
            <v>025-U139500623-373</v>
          </cell>
          <cell r="C1747" t="str">
            <v>点焊铁壳</v>
          </cell>
          <cell r="D1747" t="str">
            <v>NO PLATING,SUS301-1/2H,P=8.0,1*1,SHELL,RoHS</v>
          </cell>
          <cell r="E1747" t="str">
            <v>KM11A</v>
          </cell>
          <cell r="F1747" t="str">
            <v>结案</v>
          </cell>
          <cell r="G1747">
            <v>200000</v>
          </cell>
          <cell r="H1747">
            <v>0</v>
          </cell>
        </row>
        <row r="1748">
          <cell r="A1748" t="str">
            <v>ZVS-19080192</v>
          </cell>
          <cell r="B1748" t="str">
            <v>050-1009-217</v>
          </cell>
          <cell r="C1748" t="str">
            <v>CONTACT AFTER STAMPING</v>
          </cell>
          <cell r="D1748" t="str">
            <v>5 PIN MICRO USB SINKING MOUNT</v>
          </cell>
          <cell r="E1748" t="str">
            <v>VCYS</v>
          </cell>
          <cell r="F1748" t="str">
            <v>结案</v>
          </cell>
          <cell r="G1748">
            <v>200</v>
          </cell>
          <cell r="H1748">
            <v>200</v>
          </cell>
        </row>
        <row r="1749">
          <cell r="A1749" t="str">
            <v>ZVS-19080193</v>
          </cell>
          <cell r="B1749" t="str">
            <v>050-J220000141-529</v>
          </cell>
          <cell r="C1749" t="str">
            <v>素材端子1</v>
          </cell>
          <cell r="D1749" t="str">
            <v>NO PLATING,C5210R-H,P=5,1*1,RoHS</v>
          </cell>
          <cell r="E1749" t="str">
            <v>VCYS</v>
          </cell>
          <cell r="F1749" t="str">
            <v>结案</v>
          </cell>
          <cell r="G1749">
            <v>1000</v>
          </cell>
          <cell r="H1749">
            <v>1000</v>
          </cell>
        </row>
        <row r="1750">
          <cell r="A1750" t="str">
            <v>ZVS-19080194</v>
          </cell>
          <cell r="B1750" t="str">
            <v>050-J220000121-532</v>
          </cell>
          <cell r="C1750" t="str">
            <v>素材端子6</v>
          </cell>
          <cell r="D1750" t="str">
            <v>NO PLATING,SUS301-1/2H,P=9,1*1,RoHS</v>
          </cell>
          <cell r="E1750" t="str">
            <v>VCYS</v>
          </cell>
          <cell r="F1750" t="str">
            <v>结案</v>
          </cell>
          <cell r="G1750">
            <v>1000</v>
          </cell>
          <cell r="H1750">
            <v>630</v>
          </cell>
        </row>
        <row r="1751">
          <cell r="A1751" t="str">
            <v>ZVS-19080195</v>
          </cell>
          <cell r="B1751" t="str">
            <v>025-J220000621-374</v>
          </cell>
          <cell r="C1751" t="str">
            <v>素材SHELL</v>
          </cell>
          <cell r="D1751" t="str">
            <v>NO PLATING,SUS301-1/2H,P=15,1*1,RoHS</v>
          </cell>
          <cell r="E1751" t="str">
            <v>VCYS</v>
          </cell>
          <cell r="F1751" t="str">
            <v>结案</v>
          </cell>
          <cell r="G1751">
            <v>800000</v>
          </cell>
          <cell r="H1751">
            <v>0</v>
          </cell>
        </row>
        <row r="1752">
          <cell r="A1752" t="str">
            <v>ZVS-19080196</v>
          </cell>
          <cell r="B1752" t="str">
            <v>025-U139500621-373</v>
          </cell>
          <cell r="C1752" t="str">
            <v>素材主铁壳</v>
          </cell>
          <cell r="D1752" t="str">
            <v>NO PLATING,SUS301-1/2H,P=8.0,1*1,SHELL,RoHS</v>
          </cell>
          <cell r="E1752" t="str">
            <v>VCYS</v>
          </cell>
          <cell r="F1752" t="str">
            <v>结案</v>
          </cell>
          <cell r="G1752">
            <v>300000</v>
          </cell>
          <cell r="H1752">
            <v>0</v>
          </cell>
        </row>
        <row r="1753">
          <cell r="A1753" t="str">
            <v>ZVS-19080197</v>
          </cell>
          <cell r="B1753" t="str">
            <v>050-C130000141-508</v>
          </cell>
          <cell r="C1753" t="str">
            <v>素材端子</v>
          </cell>
          <cell r="D1753" t="str">
            <v>NO PLATING,C5210R-H,P=4.0mm,1*1，RoHS</v>
          </cell>
          <cell r="E1753" t="str">
            <v>VCYS</v>
          </cell>
          <cell r="F1753" t="str">
            <v>结案</v>
          </cell>
          <cell r="G1753">
            <v>2000</v>
          </cell>
          <cell r="H1753">
            <v>115</v>
          </cell>
        </row>
        <row r="1754">
          <cell r="A1754" t="str">
            <v>ZVS-19080198</v>
          </cell>
          <cell r="B1754" t="str">
            <v>050-C039900131-506</v>
          </cell>
          <cell r="C1754" t="str">
            <v>素材端子</v>
          </cell>
          <cell r="D1754" t="str">
            <v>NO PLATING,C5240HQ-SH,P=10.50mm,1*1,RoHS</v>
          </cell>
          <cell r="E1754" t="str">
            <v>VCYS</v>
          </cell>
          <cell r="F1754" t="str">
            <v>结案</v>
          </cell>
          <cell r="G1754">
            <v>2400</v>
          </cell>
          <cell r="H1754">
            <v>2399.5</v>
          </cell>
        </row>
        <row r="1755">
          <cell r="A1755" t="str">
            <v>ZVS-19080199</v>
          </cell>
          <cell r="B1755" t="str">
            <v>050-J200000142-0546</v>
          </cell>
          <cell r="C1755" t="str">
            <v>素材端子1</v>
          </cell>
          <cell r="D1755" t="str">
            <v>NO PLATING,C5210R-H,P=8,1*1,RoHS</v>
          </cell>
          <cell r="E1755" t="str">
            <v>VCYS</v>
          </cell>
          <cell r="F1755" t="str">
            <v>结案</v>
          </cell>
          <cell r="G1755">
            <v>1000</v>
          </cell>
          <cell r="H1755">
            <v>0</v>
          </cell>
        </row>
        <row r="1756">
          <cell r="A1756" t="str">
            <v>ZVS-19080200</v>
          </cell>
          <cell r="B1756" t="str">
            <v>050-S080000641-0549</v>
          </cell>
          <cell r="C1756" t="str">
            <v>素材端子</v>
          </cell>
          <cell r="D1756" t="str">
            <v>NO PLATING CONTACT</v>
          </cell>
          <cell r="E1756" t="str">
            <v>VCYS</v>
          </cell>
          <cell r="F1756" t="str">
            <v>结案</v>
          </cell>
          <cell r="G1756">
            <v>1200</v>
          </cell>
          <cell r="H1756">
            <v>1200</v>
          </cell>
        </row>
        <row r="1757">
          <cell r="A1757" t="str">
            <v>ZVS-19080201</v>
          </cell>
          <cell r="B1757" t="str">
            <v>025-C130000631-362</v>
          </cell>
          <cell r="C1757" t="str">
            <v>拉杆</v>
          </cell>
          <cell r="D1757" t="str">
            <v>NO PLATING,SUS301-3/4H,P=5.0mm,1*1,RoHS</v>
          </cell>
          <cell r="E1757" t="str">
            <v>VCYS</v>
          </cell>
          <cell r="F1757" t="str">
            <v>结案</v>
          </cell>
          <cell r="G1757">
            <v>2000000</v>
          </cell>
          <cell r="H1757">
            <v>2000000</v>
          </cell>
        </row>
        <row r="1758">
          <cell r="A1758" t="str">
            <v>ZVS-19080202</v>
          </cell>
          <cell r="B1758" t="str">
            <v>025-U119500621-0382</v>
          </cell>
          <cell r="C1758" t="str">
            <v>素材主铁壳</v>
          </cell>
          <cell r="D1758" t="str">
            <v>NO PLATING,SUS301-1/2H,P=8.0,1*1,SHELL,RoHS</v>
          </cell>
          <cell r="E1758" t="str">
            <v>VCYS</v>
          </cell>
          <cell r="F1758" t="str">
            <v>结案</v>
          </cell>
          <cell r="G1758">
            <v>100000</v>
          </cell>
          <cell r="H1758">
            <v>73800</v>
          </cell>
        </row>
        <row r="1759">
          <cell r="A1759" t="str">
            <v>ZVS-19080203</v>
          </cell>
          <cell r="B1759" t="str">
            <v>050-J100000121-0567</v>
          </cell>
          <cell r="C1759" t="str">
            <v>素材端子5</v>
          </cell>
          <cell r="D1759" t="str">
            <v>NO PLATING,C5210R-H,P=8,1*1,RoHS</v>
          </cell>
          <cell r="E1759" t="str">
            <v>VCYS</v>
          </cell>
          <cell r="F1759" t="str">
            <v>结案</v>
          </cell>
          <cell r="G1759">
            <v>10</v>
          </cell>
          <cell r="H1759">
            <v>10</v>
          </cell>
        </row>
        <row r="1760">
          <cell r="A1760" t="str">
            <v>ZVS-19080204</v>
          </cell>
          <cell r="B1760" t="str">
            <v>050-0009-365</v>
          </cell>
          <cell r="C1760" t="str">
            <v>CONTACT AFTER SATAMPING</v>
          </cell>
          <cell r="D1760" t="str">
            <v>1.7H MINI T-FLASH CARD</v>
          </cell>
          <cell r="E1760" t="str">
            <v>VCYS</v>
          </cell>
          <cell r="F1760" t="str">
            <v>结案</v>
          </cell>
          <cell r="G1760">
            <v>46</v>
          </cell>
          <cell r="H1760">
            <v>7</v>
          </cell>
        </row>
        <row r="1761">
          <cell r="A1761" t="str">
            <v>ZVS-19080205</v>
          </cell>
          <cell r="B1761" t="str">
            <v>050-J200000145-530</v>
          </cell>
          <cell r="C1761" t="str">
            <v>素材端子3</v>
          </cell>
          <cell r="D1761" t="str">
            <v>NO PLATING,C5210R-H,P=4,1*1,RoHS</v>
          </cell>
          <cell r="E1761" t="str">
            <v>VCYS</v>
          </cell>
          <cell r="F1761" t="str">
            <v>结案</v>
          </cell>
          <cell r="G1761">
            <v>95</v>
          </cell>
          <cell r="H1761">
            <v>95</v>
          </cell>
        </row>
        <row r="1762">
          <cell r="A1762" t="str">
            <v>ZVS-19080206</v>
          </cell>
          <cell r="B1762" t="str">
            <v>025-U139500622-373</v>
          </cell>
          <cell r="C1762" t="str">
            <v>素材外铁壳</v>
          </cell>
          <cell r="D1762" t="str">
            <v>NO PLATING,SUS301-1/2H,P=8.0,1*1,SHELL,RoHS</v>
          </cell>
          <cell r="E1762" t="str">
            <v>VCYS</v>
          </cell>
          <cell r="F1762" t="str">
            <v>结案</v>
          </cell>
          <cell r="G1762">
            <v>300000</v>
          </cell>
          <cell r="H1762">
            <v>193700</v>
          </cell>
        </row>
        <row r="1763">
          <cell r="A1763" t="str">
            <v>ZVS-19080207</v>
          </cell>
          <cell r="B1763" t="str">
            <v>025-C130000641-363</v>
          </cell>
          <cell r="C1763" t="str">
            <v>转轴</v>
          </cell>
          <cell r="D1763" t="str">
            <v>NO PLATING,SUS301-H,P=5.0mm,1*1，RoHS</v>
          </cell>
          <cell r="E1763" t="str">
            <v>VCYS</v>
          </cell>
          <cell r="F1763" t="str">
            <v>结案</v>
          </cell>
          <cell r="G1763">
            <v>1500000</v>
          </cell>
          <cell r="H1763">
            <v>87000</v>
          </cell>
        </row>
        <row r="1764">
          <cell r="A1764" t="str">
            <v>ZVS-19080428</v>
          </cell>
          <cell r="B1764" t="str">
            <v>050-J200000636-531</v>
          </cell>
          <cell r="C1764" t="str">
            <v>素材端子5</v>
          </cell>
          <cell r="D1764" t="str">
            <v>NO PLATING,SUS301-3/4H,P=5.50,1*2,RoHS</v>
          </cell>
          <cell r="E1764" t="str">
            <v>VCYS</v>
          </cell>
          <cell r="F1764" t="str">
            <v>入库</v>
          </cell>
          <cell r="G1764">
            <v>500</v>
          </cell>
          <cell r="H1764">
            <v>478</v>
          </cell>
        </row>
        <row r="1765">
          <cell r="A1765" t="str">
            <v>ZVS-19080429</v>
          </cell>
          <cell r="B1765" t="str">
            <v>050-C130000131-526</v>
          </cell>
          <cell r="C1765" t="str">
            <v>素材端子</v>
          </cell>
          <cell r="D1765" t="str">
            <v>NO PLATING,C5240HQ-SH,P=22.00,1*1,RoHS</v>
          </cell>
          <cell r="E1765" t="str">
            <v>VCYS</v>
          </cell>
          <cell r="F1765" t="str">
            <v>入库</v>
          </cell>
          <cell r="G1765">
            <v>1000</v>
          </cell>
          <cell r="H1765">
            <v>111.8</v>
          </cell>
        </row>
        <row r="1766">
          <cell r="A1766" t="str">
            <v>ZVS-19080430</v>
          </cell>
          <cell r="B1766" t="str">
            <v>025-C130000631-362</v>
          </cell>
          <cell r="C1766" t="str">
            <v>拉杆</v>
          </cell>
          <cell r="D1766" t="str">
            <v>NO PLATING,SUS301-3/4H,P=5.0mm,1*1,RoHS</v>
          </cell>
          <cell r="E1766" t="str">
            <v>VCYS</v>
          </cell>
          <cell r="F1766" t="str">
            <v>结案</v>
          </cell>
          <cell r="G1766">
            <v>2000</v>
          </cell>
          <cell r="H1766">
            <v>0</v>
          </cell>
        </row>
        <row r="1767">
          <cell r="A1767" t="str">
            <v>ZVS-19080431</v>
          </cell>
          <cell r="B1767" t="str">
            <v>025-C130000641-363</v>
          </cell>
          <cell r="C1767" t="str">
            <v>转轴</v>
          </cell>
          <cell r="D1767" t="str">
            <v>NO PLATING,SUS301-H,P=5.0mm,1*1，RoHS</v>
          </cell>
          <cell r="E1767" t="str">
            <v>VCYS</v>
          </cell>
          <cell r="F1767" t="str">
            <v>结案</v>
          </cell>
          <cell r="G1767">
            <v>2000</v>
          </cell>
          <cell r="H1767">
            <v>0</v>
          </cell>
        </row>
        <row r="1768">
          <cell r="A1768" t="str">
            <v>ZVS-19080432</v>
          </cell>
          <cell r="B1768" t="str">
            <v>050-0009-481</v>
          </cell>
          <cell r="C1768" t="str">
            <v>UNPLATED CONTACT</v>
          </cell>
          <cell r="D1768" t="str">
            <v>CONTACT ;1.3H PUSH_PULL SIMBLOCK WITH COVER AND STOP</v>
          </cell>
          <cell r="E1768" t="str">
            <v>VCYS</v>
          </cell>
          <cell r="F1768" t="str">
            <v>发料</v>
          </cell>
          <cell r="G1768">
            <v>600</v>
          </cell>
          <cell r="H1768">
            <v>0</v>
          </cell>
        </row>
        <row r="1769">
          <cell r="A1769" t="str">
            <v>ZVS-19080433</v>
          </cell>
          <cell r="B1769" t="str">
            <v>025-0009-320</v>
          </cell>
          <cell r="C1769" t="str">
            <v>UNPLATED SHELL</v>
          </cell>
          <cell r="D1769" t="str">
            <v>1.3H PUSH_PULL SIMBLOCK WITH COVER AND STOP</v>
          </cell>
          <cell r="E1769" t="str">
            <v>VCYS</v>
          </cell>
          <cell r="F1769" t="str">
            <v>入库</v>
          </cell>
          <cell r="G1769">
            <v>600000</v>
          </cell>
          <cell r="H1769">
            <v>118800</v>
          </cell>
        </row>
        <row r="1770">
          <cell r="A1770" t="str">
            <v>ZVS-19080434</v>
          </cell>
          <cell r="B1770" t="str">
            <v>025-C130000631-362</v>
          </cell>
          <cell r="C1770" t="str">
            <v>拉杆</v>
          </cell>
          <cell r="D1770" t="str">
            <v>NO PLATING,SUS301-3/4H,P=5.0mm,1*1,RoHS</v>
          </cell>
          <cell r="E1770" t="str">
            <v>VCYS</v>
          </cell>
          <cell r="F1770" t="str">
            <v>入库</v>
          </cell>
          <cell r="G1770">
            <v>2000000</v>
          </cell>
          <cell r="H1770">
            <v>1249800</v>
          </cell>
        </row>
        <row r="1771">
          <cell r="A1771" t="str">
            <v>ZVS-19080435</v>
          </cell>
          <cell r="B1771" t="str">
            <v>025-C130000641-363</v>
          </cell>
          <cell r="C1771" t="str">
            <v>转轴</v>
          </cell>
          <cell r="D1771" t="str">
            <v>NO PLATING,SUS301-H,P=5.0mm,1*1，RoHS</v>
          </cell>
          <cell r="E1771" t="str">
            <v>VCYS</v>
          </cell>
          <cell r="F1771" t="str">
            <v>入库</v>
          </cell>
          <cell r="G1771">
            <v>2000000</v>
          </cell>
          <cell r="H1771">
            <v>1066500</v>
          </cell>
        </row>
        <row r="1772">
          <cell r="A1772" t="str">
            <v>ZVS-19080436</v>
          </cell>
          <cell r="B1772" t="str">
            <v>025-C130000641-0397</v>
          </cell>
          <cell r="C1772" t="str">
            <v>素材铁壳</v>
          </cell>
          <cell r="D1772" t="str">
            <v>NO PLATING,SUS301-H,P=24.0mm,1*1，RoHS</v>
          </cell>
          <cell r="E1772" t="str">
            <v>VCYS</v>
          </cell>
          <cell r="F1772" t="str">
            <v>入库</v>
          </cell>
          <cell r="G1772">
            <v>1500000</v>
          </cell>
          <cell r="H1772">
            <v>1062500</v>
          </cell>
        </row>
        <row r="1773">
          <cell r="A1773" t="str">
            <v>ZVS-19080437</v>
          </cell>
          <cell r="B1773" t="str">
            <v>050-0009-268</v>
          </cell>
          <cell r="C1773" t="str">
            <v>素材端子1</v>
          </cell>
          <cell r="D1773" t="str">
            <v>NO PLATING,C5210R-H,P=7.0,1*1,RoHS</v>
          </cell>
          <cell r="E1773" t="str">
            <v>VCYS</v>
          </cell>
          <cell r="F1773" t="str">
            <v>发放</v>
          </cell>
          <cell r="G1773">
            <v>8</v>
          </cell>
          <cell r="H1773">
            <v>0</v>
          </cell>
        </row>
        <row r="1774">
          <cell r="A1774" t="str">
            <v>ZVS-19080438</v>
          </cell>
          <cell r="B1774" t="str">
            <v>025-J180000622-0381</v>
          </cell>
          <cell r="C1774" t="str">
            <v>素材SHELL</v>
          </cell>
          <cell r="D1774" t="str">
            <v>NO PLATING,SUS301-1/2H,P=15,1*1,RoHS</v>
          </cell>
          <cell r="E1774" t="str">
            <v>VCYS</v>
          </cell>
          <cell r="F1774" t="str">
            <v>发料</v>
          </cell>
          <cell r="G1774">
            <v>500000</v>
          </cell>
          <cell r="H1774">
            <v>0</v>
          </cell>
        </row>
        <row r="1775">
          <cell r="A1775" t="str">
            <v>ZVS-19080439</v>
          </cell>
          <cell r="B1775" t="str">
            <v>025-U139500623-373</v>
          </cell>
          <cell r="C1775" t="str">
            <v>点焊铁壳</v>
          </cell>
          <cell r="D1775" t="str">
            <v>NO PLATING,SUS301-1/2H,P=8.0,1*1,SHELL,RoHS</v>
          </cell>
          <cell r="E1775" t="str">
            <v>VCYS</v>
          </cell>
          <cell r="F1775" t="str">
            <v>入库</v>
          </cell>
          <cell r="G1775">
            <v>300000</v>
          </cell>
          <cell r="H1775">
            <v>172700</v>
          </cell>
        </row>
        <row r="1776">
          <cell r="A1776" t="str">
            <v>ZVS-19080439</v>
          </cell>
          <cell r="B1776" t="str">
            <v>025-U139500623-373</v>
          </cell>
          <cell r="C1776" t="str">
            <v>点焊铁壳</v>
          </cell>
          <cell r="D1776" t="str">
            <v>NO PLATING,SUS301-1/2H,P=8.0,1*1,SHELL,RoHS</v>
          </cell>
          <cell r="E1776" t="str">
            <v>VCYS</v>
          </cell>
          <cell r="F1776" t="str">
            <v>入库</v>
          </cell>
          <cell r="G1776">
            <v>300000</v>
          </cell>
          <cell r="H1776">
            <v>172700</v>
          </cell>
        </row>
        <row r="1777">
          <cell r="A1777" t="str">
            <v>ZVS-19080440</v>
          </cell>
          <cell r="B1777" t="str">
            <v>025-U119500623-0382</v>
          </cell>
          <cell r="C1777" t="str">
            <v>点焊铁壳</v>
          </cell>
          <cell r="D1777" t="str">
            <v>NO PLATING,SUS301-1/2H,P=8.0,1*1,SHELL,RoHS</v>
          </cell>
          <cell r="E1777" t="str">
            <v>VCYS</v>
          </cell>
          <cell r="F1777" t="str">
            <v>入库</v>
          </cell>
          <cell r="G1777">
            <v>300000</v>
          </cell>
          <cell r="H1777">
            <v>39900</v>
          </cell>
        </row>
        <row r="1778">
          <cell r="A1778" t="str">
            <v>ZVS-19080440</v>
          </cell>
          <cell r="B1778" t="str">
            <v>025-U119500623-0382</v>
          </cell>
          <cell r="C1778" t="str">
            <v>点焊铁壳</v>
          </cell>
          <cell r="D1778" t="str">
            <v>NO PLATING,SUS301-1/2H,P=8.0,1*1,SHELL,RoHS</v>
          </cell>
          <cell r="E1778" t="str">
            <v>VCYS</v>
          </cell>
          <cell r="F1778" t="str">
            <v>入库</v>
          </cell>
          <cell r="G1778">
            <v>300000</v>
          </cell>
          <cell r="H1778">
            <v>39900</v>
          </cell>
        </row>
        <row r="1779">
          <cell r="A1779" t="str">
            <v>ZVS-19080441</v>
          </cell>
          <cell r="B1779" t="str">
            <v>025-U0995W1621-364</v>
          </cell>
          <cell r="C1779" t="str">
            <v>点焊铁壳</v>
          </cell>
          <cell r="D1779" t="str">
            <v>LASER WELDING,SUS301-1/2H,P=10.0,1*1,SHELL,RoHS</v>
          </cell>
          <cell r="E1779" t="str">
            <v>VCYS</v>
          </cell>
          <cell r="F1779" t="str">
            <v>入库</v>
          </cell>
          <cell r="G1779">
            <v>600000</v>
          </cell>
          <cell r="H1779">
            <v>35000</v>
          </cell>
        </row>
        <row r="1780">
          <cell r="A1780" t="str">
            <v>ZVS-19080442</v>
          </cell>
          <cell r="B1780" t="str">
            <v>050-0009-293</v>
          </cell>
          <cell r="C1780" t="str">
            <v>CONTACT AFTER STAMPING</v>
          </cell>
          <cell r="D1780" t="str">
            <v>4PIN BATTERY 3.1MM PITCH 5.0H VERTICAL TYPE GOLD 15u" CONN.</v>
          </cell>
          <cell r="E1780" t="str">
            <v>VCYS</v>
          </cell>
          <cell r="F1780" t="str">
            <v>发放</v>
          </cell>
          <cell r="G1780">
            <v>300</v>
          </cell>
          <cell r="H1780">
            <v>0</v>
          </cell>
        </row>
        <row r="1781">
          <cell r="A1781" t="str">
            <v>ZVS-19080443</v>
          </cell>
          <cell r="B1781" t="str">
            <v>050-C130000441-521</v>
          </cell>
          <cell r="C1781" t="str">
            <v>素材侦测PIN</v>
          </cell>
          <cell r="D1781" t="str">
            <v>NO PLATING,C7035-TM06,P=3.20,1*1,RoHS</v>
          </cell>
          <cell r="E1781" t="str">
            <v>VCYS</v>
          </cell>
          <cell r="F1781" t="str">
            <v>发料</v>
          </cell>
          <cell r="G1781">
            <v>400</v>
          </cell>
          <cell r="H1781">
            <v>0</v>
          </cell>
        </row>
        <row r="1782">
          <cell r="A1782" t="str">
            <v>ZVS-19080444</v>
          </cell>
          <cell r="B1782" t="str">
            <v>050-S190000641-0550</v>
          </cell>
          <cell r="C1782" t="str">
            <v>素材端子</v>
          </cell>
          <cell r="D1782" t="str">
            <v>NO PLATING CONTACT</v>
          </cell>
          <cell r="E1782" t="str">
            <v>VCYS</v>
          </cell>
          <cell r="F1782" t="str">
            <v>入库</v>
          </cell>
          <cell r="G1782">
            <v>2000</v>
          </cell>
          <cell r="H1782">
            <v>1277.5</v>
          </cell>
        </row>
        <row r="1783">
          <cell r="A1783" t="str">
            <v>ZVS-19080445</v>
          </cell>
          <cell r="B1783" t="str">
            <v>050-0009-344</v>
          </cell>
          <cell r="C1783" t="str">
            <v>CONTACT AFTER STAMPING</v>
          </cell>
          <cell r="D1783" t="str">
            <v>5 PIN MICRO USB SINKING MOUNT</v>
          </cell>
          <cell r="E1783" t="str">
            <v>VCYS</v>
          </cell>
          <cell r="F1783" t="str">
            <v>入库</v>
          </cell>
          <cell r="G1783">
            <v>230</v>
          </cell>
          <cell r="H1783">
            <v>181</v>
          </cell>
        </row>
        <row r="1784">
          <cell r="A1784" t="str">
            <v>ZVS-19080446</v>
          </cell>
          <cell r="B1784" t="str">
            <v>050-S190000641-0550</v>
          </cell>
          <cell r="C1784" t="str">
            <v>素材端子</v>
          </cell>
          <cell r="D1784" t="str">
            <v>NO PLATING CONTACT</v>
          </cell>
          <cell r="E1784" t="str">
            <v>VCYS</v>
          </cell>
          <cell r="F1784" t="str">
            <v>发放</v>
          </cell>
          <cell r="G1784">
            <v>2000</v>
          </cell>
          <cell r="H1784">
            <v>0</v>
          </cell>
        </row>
        <row r="1785">
          <cell r="A1785" t="str">
            <v>ZVS-19080447</v>
          </cell>
          <cell r="B1785" t="str">
            <v>025-U139500623-373</v>
          </cell>
          <cell r="C1785" t="str">
            <v>点焊铁壳</v>
          </cell>
          <cell r="D1785" t="str">
            <v>NO PLATING,SUS301-1/2H,P=8.0,1*1,SHELL,RoHS</v>
          </cell>
          <cell r="E1785" t="str">
            <v>VCYS</v>
          </cell>
          <cell r="F1785" t="str">
            <v>发料</v>
          </cell>
          <cell r="G1785">
            <v>200000</v>
          </cell>
          <cell r="H1785">
            <v>0</v>
          </cell>
        </row>
        <row r="1786">
          <cell r="A1786" t="str">
            <v>ZVS-19080447</v>
          </cell>
          <cell r="B1786" t="str">
            <v>025-U139500623-373</v>
          </cell>
          <cell r="C1786" t="str">
            <v>点焊铁壳</v>
          </cell>
          <cell r="D1786" t="str">
            <v>NO PLATING,SUS301-1/2H,P=8.0,1*1,SHELL,RoHS</v>
          </cell>
          <cell r="E1786" t="str">
            <v>VCYS</v>
          </cell>
          <cell r="F1786" t="str">
            <v>发料</v>
          </cell>
          <cell r="G1786">
            <v>200000</v>
          </cell>
          <cell r="H1786">
            <v>0</v>
          </cell>
        </row>
        <row r="1787">
          <cell r="A1787" t="str">
            <v>ZVS-19080448</v>
          </cell>
          <cell r="B1787" t="str">
            <v>050-0009-268</v>
          </cell>
          <cell r="C1787" t="str">
            <v>素材端子1</v>
          </cell>
          <cell r="D1787" t="str">
            <v>NO PLATING,C5210R-H,P=7.0,1*1,RoHS</v>
          </cell>
          <cell r="E1787" t="str">
            <v>VCYS</v>
          </cell>
          <cell r="F1787" t="str">
            <v>发料</v>
          </cell>
          <cell r="G1787">
            <v>600</v>
          </cell>
          <cell r="H1787">
            <v>0</v>
          </cell>
        </row>
        <row r="1788">
          <cell r="A1788" t="str">
            <v>ZVS-19080449</v>
          </cell>
          <cell r="B1788" t="str">
            <v>050-J100000121-0567</v>
          </cell>
          <cell r="C1788" t="str">
            <v>素材端子5</v>
          </cell>
          <cell r="D1788" t="str">
            <v>NO PLATING,C5210R-H,P=8,1*1,RoHS</v>
          </cell>
          <cell r="E1788" t="str">
            <v>VCYS</v>
          </cell>
          <cell r="F1788" t="str">
            <v>发放</v>
          </cell>
          <cell r="G1788">
            <v>400</v>
          </cell>
          <cell r="H1788">
            <v>0</v>
          </cell>
        </row>
        <row r="1789">
          <cell r="A1789" t="str">
            <v>ZVS-19080450</v>
          </cell>
          <cell r="B1789" t="str">
            <v>050-J310000622-538</v>
          </cell>
          <cell r="C1789" t="str">
            <v>素材端子5</v>
          </cell>
          <cell r="D1789" t="str">
            <v>NO PLATING,SUS301-1/2H,P=4.50,1*2,RoHS</v>
          </cell>
          <cell r="E1789" t="str">
            <v>VCYS</v>
          </cell>
          <cell r="F1789" t="str">
            <v>发料</v>
          </cell>
          <cell r="G1789">
            <v>800</v>
          </cell>
          <cell r="H1789">
            <v>0</v>
          </cell>
        </row>
        <row r="1790">
          <cell r="A1790" t="str">
            <v>ZVS-19080451</v>
          </cell>
          <cell r="B1790" t="str">
            <v>050-J310000621-538</v>
          </cell>
          <cell r="C1790" t="str">
            <v>素材端子4</v>
          </cell>
          <cell r="D1790" t="str">
            <v>NO PLATING,SUS301-1/2H,P=4.50,1*2,RoHS</v>
          </cell>
          <cell r="E1790" t="str">
            <v>VCYS</v>
          </cell>
          <cell r="F1790" t="str">
            <v>发放</v>
          </cell>
          <cell r="G1790">
            <v>600</v>
          </cell>
          <cell r="H1790">
            <v>0</v>
          </cell>
        </row>
        <row r="1791">
          <cell r="A1791" t="str">
            <v>ZVS-19080452</v>
          </cell>
          <cell r="B1791" t="str">
            <v>050-C130000441-513</v>
          </cell>
          <cell r="C1791" t="str">
            <v>素材侦测PIN</v>
          </cell>
          <cell r="D1791" t="str">
            <v>NO PLATING,C7035-TM06,P=3.20,1*1,RoHS</v>
          </cell>
          <cell r="E1791" t="str">
            <v>VCYS</v>
          </cell>
          <cell r="F1791" t="str">
            <v>入库</v>
          </cell>
          <cell r="G1791">
            <v>1000</v>
          </cell>
          <cell r="H1791">
            <v>45</v>
          </cell>
        </row>
        <row r="1792">
          <cell r="A1792" t="str">
            <v>ZVS-19080453</v>
          </cell>
          <cell r="B1792" t="str">
            <v>025-0009-170</v>
          </cell>
          <cell r="C1792" t="str">
            <v>UNPLATED PAD</v>
          </cell>
          <cell r="D1792" t="str">
            <v>FOR 4PIN BATTERY 5.4H 3.1MM PITCH VERTICAL TYPE CONN.</v>
          </cell>
          <cell r="E1792" t="str">
            <v>VCYS</v>
          </cell>
          <cell r="F1792" t="str">
            <v>发放</v>
          </cell>
          <cell r="G1792">
            <v>600000</v>
          </cell>
          <cell r="H1792">
            <v>0</v>
          </cell>
        </row>
        <row r="1793">
          <cell r="A1793" t="str">
            <v>ZVS-19080455</v>
          </cell>
          <cell r="B1793" t="str">
            <v>025-C130000631-358</v>
          </cell>
          <cell r="C1793" t="str">
            <v>转轴(散Pin）</v>
          </cell>
          <cell r="D1793" t="str">
            <v>NO PLATING,SUS301-3/4H,1*1,RoHS</v>
          </cell>
          <cell r="E1793" t="str">
            <v>VCYS</v>
          </cell>
          <cell r="F1793" t="str">
            <v>发放</v>
          </cell>
          <cell r="G1793">
            <v>1000000</v>
          </cell>
          <cell r="H1793">
            <v>0</v>
          </cell>
        </row>
        <row r="1794">
          <cell r="A1794" t="str">
            <v>ZVS-19080371</v>
          </cell>
          <cell r="B1794" t="str">
            <v>050-S190000641-0550</v>
          </cell>
          <cell r="C1794" t="str">
            <v>素材端子</v>
          </cell>
          <cell r="D1794" t="str">
            <v>NO PLATING CONTACT</v>
          </cell>
          <cell r="E1794" t="str">
            <v>VCYS</v>
          </cell>
          <cell r="F1794" t="str">
            <v>结案</v>
          </cell>
          <cell r="G1794">
            <v>2000</v>
          </cell>
          <cell r="H1794">
            <v>590.1</v>
          </cell>
        </row>
        <row r="1795">
          <cell r="A1795" t="str">
            <v>ZVS-19080372</v>
          </cell>
          <cell r="B1795" t="str">
            <v>050-1009-432</v>
          </cell>
          <cell r="C1795" t="str">
            <v>CONTACT AFTER STAMPING</v>
          </cell>
          <cell r="D1795" t="str">
            <v>CONTACT 2 FOR DIA 3.5MM SXM AUDIO JACK CONN.(SUBSIDE  TYPE)</v>
          </cell>
          <cell r="E1795" t="str">
            <v>VCYS</v>
          </cell>
          <cell r="F1795" t="str">
            <v>结案</v>
          </cell>
          <cell r="G1795">
            <v>200</v>
          </cell>
          <cell r="H1795">
            <v>0</v>
          </cell>
        </row>
        <row r="1796">
          <cell r="A1796" t="str">
            <v>ZVS-19080373</v>
          </cell>
          <cell r="B1796" t="str">
            <v>050-1009-432</v>
          </cell>
          <cell r="C1796" t="str">
            <v>CONTACT AFTER STAMPING</v>
          </cell>
          <cell r="D1796" t="str">
            <v>CONTACT 2 FOR DIA 3.5MM SXM AUDIO JACK CONN.(SUBSIDE  TYPE)</v>
          </cell>
          <cell r="E1796" t="str">
            <v>VCYS</v>
          </cell>
          <cell r="F1796" t="str">
            <v>结案</v>
          </cell>
          <cell r="G1796">
            <v>200</v>
          </cell>
          <cell r="H1796">
            <v>0</v>
          </cell>
        </row>
        <row r="1797">
          <cell r="A1797" t="str">
            <v>ZVS-19080374</v>
          </cell>
          <cell r="B1797" t="str">
            <v>025-C130000631-0392</v>
          </cell>
          <cell r="C1797" t="str">
            <v>拉杆</v>
          </cell>
          <cell r="D1797" t="str">
            <v>NO PLATING,SUS301-3/4H,P=5.0mm,1*1,RoHS</v>
          </cell>
          <cell r="E1797" t="str">
            <v>VCYS</v>
          </cell>
          <cell r="F1797" t="str">
            <v>结案</v>
          </cell>
          <cell r="G1797">
            <v>300000</v>
          </cell>
          <cell r="H1797">
            <v>300000</v>
          </cell>
        </row>
        <row r="1798">
          <cell r="A1798" t="str">
            <v>ZVS-19080375</v>
          </cell>
          <cell r="B1798" t="str">
            <v>050-C130003441-521</v>
          </cell>
          <cell r="C1798" t="str">
            <v>电镀侦测PIN</v>
          </cell>
          <cell r="D1798" t="str">
            <v>Au3U" ON CONTACT AREA,Au1U" ON SOLDER TAILS,NI 50-120U" UNDE</v>
          </cell>
          <cell r="E1798" t="str">
            <v>VCYS</v>
          </cell>
          <cell r="F1798" t="str">
            <v>发放</v>
          </cell>
          <cell r="G1798">
            <v>400</v>
          </cell>
          <cell r="H1798">
            <v>0</v>
          </cell>
        </row>
        <row r="1799">
          <cell r="A1799" t="str">
            <v>ZVS-19080376</v>
          </cell>
          <cell r="B1799" t="str">
            <v>050-1009-433</v>
          </cell>
          <cell r="C1799" t="str">
            <v>CONTACT AFTER STAMPING</v>
          </cell>
          <cell r="D1799" t="str">
            <v>CONTACT 4 FOR DIA 3.5MM SXM AUDIO JACK CONN.(SUBSIDE  TYPE)</v>
          </cell>
          <cell r="E1799" t="str">
            <v>VCYS</v>
          </cell>
          <cell r="F1799" t="str">
            <v>结案</v>
          </cell>
          <cell r="G1799">
            <v>400</v>
          </cell>
          <cell r="H1799">
            <v>0</v>
          </cell>
        </row>
        <row r="1800">
          <cell r="A1800" t="str">
            <v>ZVS-19080377</v>
          </cell>
          <cell r="B1800" t="str">
            <v>025-C130000641-0397</v>
          </cell>
          <cell r="C1800" t="str">
            <v>素材铁壳</v>
          </cell>
          <cell r="D1800" t="str">
            <v>NO PLATING,SUS301-H,P=24.0mm,1*1，RoHS</v>
          </cell>
          <cell r="E1800" t="str">
            <v>VCYS</v>
          </cell>
          <cell r="F1800" t="str">
            <v>结案</v>
          </cell>
          <cell r="G1800">
            <v>1500000</v>
          </cell>
          <cell r="H1800">
            <v>898000</v>
          </cell>
        </row>
        <row r="1801">
          <cell r="A1801" t="str">
            <v>ZVS-19080378</v>
          </cell>
          <cell r="B1801" t="str">
            <v>025-J220000621-374</v>
          </cell>
          <cell r="C1801" t="str">
            <v>素材SHELL</v>
          </cell>
          <cell r="D1801" t="str">
            <v>NO PLATING,SUS301-1/2H,P=15,1*1,RoHS</v>
          </cell>
          <cell r="E1801" t="str">
            <v>VCYS</v>
          </cell>
          <cell r="F1801" t="str">
            <v>入库</v>
          </cell>
          <cell r="G1801">
            <v>1200000</v>
          </cell>
          <cell r="H1801">
            <v>489000</v>
          </cell>
        </row>
        <row r="1802">
          <cell r="A1802" t="str">
            <v>ZVS-19080379</v>
          </cell>
          <cell r="B1802" t="str">
            <v>050-C171100121-509</v>
          </cell>
          <cell r="C1802" t="str">
            <v>素材端子</v>
          </cell>
          <cell r="D1802" t="str">
            <v>NO PLATING,C5210R-SH,P=12.50,1*1,RoHS</v>
          </cell>
          <cell r="E1802" t="str">
            <v>VCYS</v>
          </cell>
          <cell r="F1802" t="str">
            <v>发放</v>
          </cell>
          <cell r="G1802">
            <v>1000</v>
          </cell>
          <cell r="H1802">
            <v>0</v>
          </cell>
        </row>
        <row r="1803">
          <cell r="A1803" t="str">
            <v>ZVS-19080380</v>
          </cell>
          <cell r="B1803" t="str">
            <v>050-1009-357</v>
          </cell>
          <cell r="C1803" t="str">
            <v>素材端子2</v>
          </cell>
          <cell r="D1803" t="str">
            <v>NO PLATING,C5210R-H,P=7,1*1,RoHS</v>
          </cell>
          <cell r="E1803" t="str">
            <v>VCYS</v>
          </cell>
          <cell r="F1803" t="str">
            <v>发料</v>
          </cell>
          <cell r="G1803">
            <v>600</v>
          </cell>
          <cell r="H1803">
            <v>0</v>
          </cell>
        </row>
        <row r="1804">
          <cell r="A1804" t="str">
            <v>ZVS-19080381</v>
          </cell>
          <cell r="B1804" t="str">
            <v>050-1009-358</v>
          </cell>
          <cell r="C1804" t="str">
            <v>素材端子3</v>
          </cell>
          <cell r="D1804" t="str">
            <v>NO PLATING,C5210R-H,P=4.0,1*1,RoHS</v>
          </cell>
          <cell r="E1804" t="str">
            <v>VCYS</v>
          </cell>
          <cell r="F1804" t="str">
            <v>发放</v>
          </cell>
          <cell r="G1804">
            <v>600</v>
          </cell>
          <cell r="H1804">
            <v>0</v>
          </cell>
        </row>
        <row r="1805">
          <cell r="A1805" t="str">
            <v>ZVS-19080382</v>
          </cell>
          <cell r="B1805" t="str">
            <v>050-C039900131-506</v>
          </cell>
          <cell r="C1805" t="str">
            <v>素材端子</v>
          </cell>
          <cell r="D1805" t="str">
            <v>NO PLATING,C5240HQ-SH,P=10.50mm,1*1,RoHS</v>
          </cell>
          <cell r="E1805" t="str">
            <v>VCYS</v>
          </cell>
          <cell r="F1805" t="str">
            <v>结案</v>
          </cell>
          <cell r="G1805">
            <v>2000</v>
          </cell>
          <cell r="H1805">
            <v>1946</v>
          </cell>
        </row>
        <row r="1806">
          <cell r="A1806" t="str">
            <v>ZVS-19080383</v>
          </cell>
          <cell r="B1806" t="str">
            <v>050-C130000441-513</v>
          </cell>
          <cell r="C1806" t="str">
            <v>素材侦测PIN</v>
          </cell>
          <cell r="D1806" t="str">
            <v>NO PLATING,C7035-TM06,P=3.20,1*1,RoHS</v>
          </cell>
          <cell r="E1806" t="str">
            <v>VCYS</v>
          </cell>
          <cell r="F1806" t="str">
            <v>结案</v>
          </cell>
          <cell r="G1806">
            <v>1000</v>
          </cell>
          <cell r="H1806">
            <v>716</v>
          </cell>
        </row>
        <row r="1807">
          <cell r="A1807" t="str">
            <v>ZVS-19080384</v>
          </cell>
          <cell r="B1807" t="str">
            <v>025-C130000631-368</v>
          </cell>
          <cell r="C1807" t="str">
            <v>拉杆</v>
          </cell>
          <cell r="D1807" t="str">
            <v>NO PLATING,SUS301-3/4H,P=6.0mm,1*1,RoHS</v>
          </cell>
          <cell r="E1807" t="str">
            <v>VCYS</v>
          </cell>
          <cell r="F1807" t="str">
            <v>发料</v>
          </cell>
          <cell r="G1807">
            <v>400000</v>
          </cell>
          <cell r="H1807">
            <v>0</v>
          </cell>
        </row>
        <row r="1808">
          <cell r="A1808" t="str">
            <v>ZVS-19080385</v>
          </cell>
          <cell r="B1808" t="str">
            <v>025-C130000641-369</v>
          </cell>
          <cell r="C1808" t="str">
            <v>转轴</v>
          </cell>
          <cell r="D1808" t="str">
            <v>NO PLATING,SUS301-3/4H,1*1,RoHS</v>
          </cell>
          <cell r="E1808" t="str">
            <v>VCYS</v>
          </cell>
          <cell r="F1808" t="str">
            <v>发放</v>
          </cell>
          <cell r="G1808">
            <v>400000</v>
          </cell>
          <cell r="H1808">
            <v>0</v>
          </cell>
        </row>
        <row r="1809">
          <cell r="A1809" t="str">
            <v>ZVS-19080386</v>
          </cell>
          <cell r="B1809" t="str">
            <v>050-1009-310</v>
          </cell>
          <cell r="C1809" t="str">
            <v>素材端子4</v>
          </cell>
          <cell r="D1809" t="str">
            <v>NO PLATING,C5210R-H,P=4.50,1*2,RoHS</v>
          </cell>
          <cell r="E1809" t="str">
            <v>VCYS</v>
          </cell>
          <cell r="F1809" t="str">
            <v>结案</v>
          </cell>
          <cell r="G1809">
            <v>400</v>
          </cell>
          <cell r="H1809">
            <v>148.5</v>
          </cell>
        </row>
        <row r="1810">
          <cell r="A1810" t="str">
            <v>ZVS-19080387</v>
          </cell>
          <cell r="B1810" t="str">
            <v>050-2009-310</v>
          </cell>
          <cell r="C1810" t="str">
            <v>素材端子5</v>
          </cell>
          <cell r="D1810" t="str">
            <v>NO PLATING,C5210R-H,P=4.50,1*2,RoHS</v>
          </cell>
          <cell r="E1810" t="str">
            <v>VCYS</v>
          </cell>
          <cell r="F1810" t="str">
            <v>结案</v>
          </cell>
          <cell r="G1810">
            <v>400</v>
          </cell>
          <cell r="H1810">
            <v>148.5</v>
          </cell>
        </row>
        <row r="1811">
          <cell r="A1811" t="str">
            <v>ZVS-19080388</v>
          </cell>
          <cell r="B1811" t="str">
            <v>025-C130000641-370</v>
          </cell>
          <cell r="C1811" t="str">
            <v>素材铁壳</v>
          </cell>
          <cell r="D1811" t="str">
            <v>NO PLATING,SUS301-H,P=22.00,1*1,RoHS</v>
          </cell>
          <cell r="E1811" t="str">
            <v>VCYS</v>
          </cell>
          <cell r="F1811" t="str">
            <v>发放</v>
          </cell>
          <cell r="G1811">
            <v>1000000</v>
          </cell>
          <cell r="H1811">
            <v>0</v>
          </cell>
        </row>
        <row r="1812">
          <cell r="A1812" t="str">
            <v>ZVS-19080389</v>
          </cell>
          <cell r="B1812" t="str">
            <v>025-C130000632-371</v>
          </cell>
          <cell r="C1812" t="str">
            <v>拉杆</v>
          </cell>
          <cell r="D1812" t="str">
            <v>NO PLATING,SUS301-3/4H,P=5.00,1*1,RoHS</v>
          </cell>
          <cell r="E1812" t="str">
            <v>VCYS</v>
          </cell>
          <cell r="F1812" t="str">
            <v>入库</v>
          </cell>
          <cell r="G1812">
            <v>1000000</v>
          </cell>
          <cell r="H1812">
            <v>138000</v>
          </cell>
        </row>
        <row r="1813">
          <cell r="A1813" t="str">
            <v>ZVS-19080390</v>
          </cell>
          <cell r="B1813" t="str">
            <v>025-C130000631-372</v>
          </cell>
          <cell r="C1813" t="str">
            <v>转轴(散Pin）</v>
          </cell>
          <cell r="D1813" t="str">
            <v>NO PLATING,SUS301-3/4H,1*1,RoHS</v>
          </cell>
          <cell r="E1813" t="str">
            <v>VCYS</v>
          </cell>
          <cell r="F1813" t="str">
            <v>发放</v>
          </cell>
          <cell r="G1813">
            <v>1000000</v>
          </cell>
          <cell r="H1813">
            <v>0</v>
          </cell>
        </row>
        <row r="1814">
          <cell r="A1814" t="str">
            <v>ZVS-19080391</v>
          </cell>
          <cell r="B1814" t="str">
            <v>025-C130000641-354</v>
          </cell>
          <cell r="C1814" t="str">
            <v>素材铁壳</v>
          </cell>
          <cell r="D1814" t="str">
            <v>NO PLATING,SUS301-H,P=23.00,1*1,RoHS</v>
          </cell>
          <cell r="E1814" t="str">
            <v>VCYS</v>
          </cell>
          <cell r="F1814" t="str">
            <v>结案</v>
          </cell>
          <cell r="G1814">
            <v>1000000</v>
          </cell>
          <cell r="H1814">
            <v>58000</v>
          </cell>
        </row>
        <row r="1815">
          <cell r="A1815" t="str">
            <v>ZVS-19080392</v>
          </cell>
          <cell r="B1815" t="str">
            <v>025-C130000681-357</v>
          </cell>
          <cell r="C1815" t="str">
            <v>拉杆(散Pin）</v>
          </cell>
          <cell r="D1815" t="str">
            <v>NO PLATING,SUS304-H,1*1,RoHS</v>
          </cell>
          <cell r="E1815" t="str">
            <v>VCYS</v>
          </cell>
          <cell r="F1815" t="str">
            <v>入库</v>
          </cell>
          <cell r="G1815">
            <v>1000000</v>
          </cell>
          <cell r="H1815">
            <v>100000</v>
          </cell>
        </row>
        <row r="1816">
          <cell r="A1816" t="str">
            <v>ZVS-19080393</v>
          </cell>
          <cell r="B1816" t="str">
            <v>025-C130000631-358</v>
          </cell>
          <cell r="C1816" t="str">
            <v>转轴(散Pin）</v>
          </cell>
          <cell r="D1816" t="str">
            <v>NO PLATING,SUS301-3/4H,1*1,RoHS</v>
          </cell>
          <cell r="E1816" t="str">
            <v>VCYS</v>
          </cell>
          <cell r="F1816" t="str">
            <v>发料</v>
          </cell>
          <cell r="G1816">
            <v>800000</v>
          </cell>
          <cell r="H1816">
            <v>0</v>
          </cell>
        </row>
        <row r="1817">
          <cell r="A1817" t="str">
            <v>ZVS-19080394</v>
          </cell>
          <cell r="B1817" t="str">
            <v>025-3009-187</v>
          </cell>
          <cell r="C1817" t="str">
            <v>SHELL AFTER STAMPING</v>
          </cell>
          <cell r="D1817" t="str">
            <v>5 PIN MICRO USB SINKING MOUNT</v>
          </cell>
          <cell r="E1817" t="str">
            <v>VCYS</v>
          </cell>
          <cell r="F1817" t="str">
            <v>发放</v>
          </cell>
          <cell r="G1817">
            <v>200000</v>
          </cell>
          <cell r="H1817">
            <v>0</v>
          </cell>
        </row>
        <row r="1818">
          <cell r="A1818" t="str">
            <v>ZVS-19080395</v>
          </cell>
          <cell r="B1818" t="str">
            <v>025-0009-326</v>
          </cell>
          <cell r="C1818" t="str">
            <v>SHELL AFTER STAMPING</v>
          </cell>
          <cell r="D1818" t="str">
            <v>MICRO USB 5 PIN SINKING MOUNT TYPE</v>
          </cell>
          <cell r="E1818" t="str">
            <v>VCYS</v>
          </cell>
          <cell r="F1818" t="str">
            <v>发放</v>
          </cell>
          <cell r="G1818">
            <v>100000</v>
          </cell>
          <cell r="H1818">
            <v>0</v>
          </cell>
        </row>
        <row r="1819">
          <cell r="A1819" t="str">
            <v>ZVS-19080396</v>
          </cell>
          <cell r="B1819" t="str">
            <v>050-C130000141-508</v>
          </cell>
          <cell r="C1819" t="str">
            <v>素材端子</v>
          </cell>
          <cell r="D1819" t="str">
            <v>NO PLATING,C5210R-H,P=4.0mm,1*1，RoHS</v>
          </cell>
          <cell r="E1819" t="str">
            <v>VCYS</v>
          </cell>
          <cell r="F1819" t="str">
            <v>发料</v>
          </cell>
          <cell r="G1819">
            <v>2000</v>
          </cell>
          <cell r="H1819">
            <v>0</v>
          </cell>
        </row>
        <row r="1820">
          <cell r="A1820" t="str">
            <v>ZVS-19080397</v>
          </cell>
          <cell r="B1820" t="str">
            <v>025-C130000631-362</v>
          </cell>
          <cell r="C1820" t="str">
            <v>拉杆</v>
          </cell>
          <cell r="D1820" t="str">
            <v>NO PLATING,SUS301-3/4H,P=5.0mm,1*1,RoHS</v>
          </cell>
          <cell r="E1820" t="str">
            <v>VCYS</v>
          </cell>
          <cell r="F1820" t="str">
            <v>结案</v>
          </cell>
          <cell r="G1820">
            <v>2000000</v>
          </cell>
          <cell r="H1820">
            <v>0</v>
          </cell>
        </row>
        <row r="1821">
          <cell r="A1821" t="str">
            <v>ZVS-19080398</v>
          </cell>
          <cell r="B1821" t="str">
            <v>050-C130000131-512</v>
          </cell>
          <cell r="C1821" t="str">
            <v>素材端子</v>
          </cell>
          <cell r="D1821" t="str">
            <v>NO PLATING,C5240HQ-SH,P=24.00,1*1,RoHS</v>
          </cell>
          <cell r="E1821" t="str">
            <v>VCYS</v>
          </cell>
          <cell r="F1821" t="str">
            <v>入库</v>
          </cell>
          <cell r="G1821">
            <v>1000</v>
          </cell>
          <cell r="H1821">
            <v>771</v>
          </cell>
        </row>
        <row r="1822">
          <cell r="A1822" t="str">
            <v>ZVS-19080399</v>
          </cell>
          <cell r="B1822" t="str">
            <v>050-C039900131-506</v>
          </cell>
          <cell r="C1822" t="str">
            <v>素材端子</v>
          </cell>
          <cell r="D1822" t="str">
            <v>NO PLATING,C5240HQ-SH,P=10.50mm,1*1,RoHS</v>
          </cell>
          <cell r="E1822" t="str">
            <v>VCXS</v>
          </cell>
          <cell r="F1822" t="str">
            <v>结案</v>
          </cell>
          <cell r="G1822">
            <v>1000</v>
          </cell>
          <cell r="H1822">
            <v>0</v>
          </cell>
        </row>
        <row r="1823">
          <cell r="A1823" t="str">
            <v>ZVS-19080400</v>
          </cell>
          <cell r="B1823" t="str">
            <v>050-1009-443</v>
          </cell>
          <cell r="C1823" t="str">
            <v>CONTACT</v>
          </cell>
          <cell r="D1823" t="str">
            <v>4PIN 3.0MM PITCH 1.8H SMT TYPE BATTERY CONN.</v>
          </cell>
          <cell r="E1823" t="str">
            <v>VCYS</v>
          </cell>
          <cell r="F1823" t="str">
            <v>结案</v>
          </cell>
          <cell r="G1823">
            <v>600</v>
          </cell>
          <cell r="H1823">
            <v>0</v>
          </cell>
        </row>
        <row r="1824">
          <cell r="A1824" t="str">
            <v>ZVS-19080401</v>
          </cell>
          <cell r="B1824" t="str">
            <v>050-2009-443</v>
          </cell>
          <cell r="C1824" t="str">
            <v>CONTACT</v>
          </cell>
          <cell r="D1824" t="str">
            <v>4PIN 3.0MM PITCH 1.8H SMT TYPE BATTERY CONN.</v>
          </cell>
          <cell r="E1824" t="str">
            <v>VCYS</v>
          </cell>
          <cell r="F1824" t="str">
            <v>结案</v>
          </cell>
          <cell r="G1824">
            <v>600</v>
          </cell>
          <cell r="H1824">
            <v>381</v>
          </cell>
        </row>
        <row r="1825">
          <cell r="A1825" t="str">
            <v>ZVS-19080402</v>
          </cell>
          <cell r="B1825" t="str">
            <v>050-2009-432</v>
          </cell>
          <cell r="C1825" t="str">
            <v>CONTACT AFTER STAMPING</v>
          </cell>
          <cell r="D1825" t="str">
            <v>CONTACT 3 FOR DIA 3.5MM SXM AUDIO JACK CONN.(SUBSIDE  TYPE)</v>
          </cell>
          <cell r="E1825" t="str">
            <v>VCYS</v>
          </cell>
          <cell r="F1825" t="str">
            <v>结案</v>
          </cell>
          <cell r="G1825">
            <v>400</v>
          </cell>
          <cell r="H1825">
            <v>0</v>
          </cell>
        </row>
        <row r="1826">
          <cell r="A1826" t="str">
            <v>ZVS-19080403</v>
          </cell>
          <cell r="B1826" t="str">
            <v>050-2009-433</v>
          </cell>
          <cell r="C1826" t="str">
            <v>CONTACT AFTER STAMPING</v>
          </cell>
          <cell r="D1826" t="str">
            <v>CONTACT 5 FOR DIA 3.5MM SXM AUDIO JACK CONN.(SUBSIDE  TYPE)</v>
          </cell>
          <cell r="E1826" t="str">
            <v>VCYS</v>
          </cell>
          <cell r="F1826" t="str">
            <v>结案</v>
          </cell>
          <cell r="G1826">
            <v>400</v>
          </cell>
          <cell r="H1826">
            <v>0</v>
          </cell>
        </row>
        <row r="1827">
          <cell r="A1827" t="str">
            <v>ZVS-19080404</v>
          </cell>
          <cell r="B1827" t="str">
            <v>025-C130000631-0392</v>
          </cell>
          <cell r="C1827" t="str">
            <v>拉杆</v>
          </cell>
          <cell r="D1827" t="str">
            <v>NO PLATING,SUS301-3/4H,P=5.0mm,1*1,RoHS</v>
          </cell>
          <cell r="E1827" t="str">
            <v>VCYS</v>
          </cell>
          <cell r="F1827" t="str">
            <v>入库</v>
          </cell>
          <cell r="G1827">
            <v>250000</v>
          </cell>
          <cell r="H1827">
            <v>220900</v>
          </cell>
        </row>
        <row r="1828">
          <cell r="A1828" t="str">
            <v>ZVS-19080405</v>
          </cell>
          <cell r="B1828" t="str">
            <v>050-C031100131-507</v>
          </cell>
          <cell r="C1828" t="str">
            <v>素材端子</v>
          </cell>
          <cell r="D1828" t="str">
            <v>NO PLATING,C5240HQ-SH,P=10.0mm,1*1,RoHS</v>
          </cell>
          <cell r="E1828" t="str">
            <v>VCYS</v>
          </cell>
          <cell r="F1828" t="str">
            <v>结案</v>
          </cell>
          <cell r="G1828">
            <v>3000</v>
          </cell>
          <cell r="H1828">
            <v>161.5</v>
          </cell>
        </row>
        <row r="1829">
          <cell r="A1829" t="str">
            <v>ZVS-19080406</v>
          </cell>
          <cell r="B1829" t="str">
            <v>025-C130000641-363</v>
          </cell>
          <cell r="C1829" t="str">
            <v>转轴</v>
          </cell>
          <cell r="D1829" t="str">
            <v>NO PLATING,SUS301-H,P=5.0mm,1*1，RoHS</v>
          </cell>
          <cell r="E1829" t="str">
            <v>VCYS</v>
          </cell>
          <cell r="F1829" t="str">
            <v>结案</v>
          </cell>
          <cell r="G1829">
            <v>2000000</v>
          </cell>
          <cell r="H1829">
            <v>170200</v>
          </cell>
        </row>
        <row r="1830">
          <cell r="A1830" t="str">
            <v>ZVS-19080407</v>
          </cell>
          <cell r="B1830" t="str">
            <v>050-J100000141-0568</v>
          </cell>
          <cell r="C1830" t="str">
            <v>素材端子6</v>
          </cell>
          <cell r="D1830" t="str">
            <v>NO PLATING,C5210R-H,P=7,1*1,RoHS</v>
          </cell>
          <cell r="E1830" t="str">
            <v>VCYS</v>
          </cell>
          <cell r="F1830" t="str">
            <v>结案</v>
          </cell>
          <cell r="G1830">
            <v>120</v>
          </cell>
          <cell r="H1830">
            <v>114</v>
          </cell>
        </row>
        <row r="1831">
          <cell r="A1831" t="str">
            <v>ZVS-19080408</v>
          </cell>
          <cell r="B1831" t="str">
            <v>050-0009-344</v>
          </cell>
          <cell r="C1831" t="str">
            <v>CONTACT AFTER STAMPING</v>
          </cell>
          <cell r="D1831" t="str">
            <v>5 PIN MICRO USB SINKING MOUNT</v>
          </cell>
          <cell r="E1831" t="str">
            <v>VCYS</v>
          </cell>
          <cell r="F1831" t="str">
            <v>结案</v>
          </cell>
          <cell r="G1831">
            <v>200</v>
          </cell>
          <cell r="H1831">
            <v>200</v>
          </cell>
        </row>
        <row r="1832">
          <cell r="A1832" t="str">
            <v>ZVS-19080409</v>
          </cell>
          <cell r="B1832" t="str">
            <v>050-C130000441-527</v>
          </cell>
          <cell r="C1832" t="str">
            <v>素材侦测PIN</v>
          </cell>
          <cell r="D1832" t="str">
            <v>NO PLATING,C7035-TM06,P=3.20,1*1,RoHS</v>
          </cell>
          <cell r="E1832" t="str">
            <v>VCYS</v>
          </cell>
          <cell r="F1832" t="str">
            <v>发料</v>
          </cell>
          <cell r="G1832">
            <v>1000</v>
          </cell>
          <cell r="H1832">
            <v>0</v>
          </cell>
        </row>
        <row r="1833">
          <cell r="A1833" t="str">
            <v>ZVS-19080410</v>
          </cell>
          <cell r="B1833" t="str">
            <v>050-C130000441-513</v>
          </cell>
          <cell r="C1833" t="str">
            <v>素材侦测PIN</v>
          </cell>
          <cell r="D1833" t="str">
            <v>NO PLATING,C7035-TM06,P=3.20,1*1,RoHS</v>
          </cell>
          <cell r="E1833" t="str">
            <v>VCYS</v>
          </cell>
          <cell r="F1833" t="str">
            <v>入库</v>
          </cell>
          <cell r="G1833">
            <v>1000</v>
          </cell>
          <cell r="H1833">
            <v>986.5</v>
          </cell>
        </row>
        <row r="1834">
          <cell r="A1834" t="str">
            <v>ZVS-19080411</v>
          </cell>
          <cell r="B1834" t="str">
            <v>025-0009-225</v>
          </cell>
          <cell r="C1834" t="str">
            <v>PAD  AFTER STAMPING</v>
          </cell>
          <cell r="D1834" t="str">
            <v>4PIN BATTERY 3.1MM PITCH 5.0H VERTICAL TYPE GOLD 15u" CONN.</v>
          </cell>
          <cell r="E1834" t="str">
            <v>VCYS</v>
          </cell>
          <cell r="F1834" t="str">
            <v>入库</v>
          </cell>
          <cell r="G1834">
            <v>200000</v>
          </cell>
          <cell r="H1834">
            <v>102500</v>
          </cell>
        </row>
        <row r="1835">
          <cell r="A1835" t="str">
            <v>ZVS-19080412</v>
          </cell>
          <cell r="B1835" t="str">
            <v>025-U119500621-0382</v>
          </cell>
          <cell r="C1835" t="str">
            <v>素材主铁壳</v>
          </cell>
          <cell r="D1835" t="str">
            <v>NO PLATING,SUS301-1/2H,P=8.0,1*1,SHELL,RoHS</v>
          </cell>
          <cell r="E1835" t="str">
            <v>VCYS</v>
          </cell>
          <cell r="F1835" t="str">
            <v>入库</v>
          </cell>
          <cell r="G1835">
            <v>600000</v>
          </cell>
          <cell r="H1835">
            <v>403200</v>
          </cell>
        </row>
        <row r="1836">
          <cell r="A1836" t="str">
            <v>ZVS-19080413</v>
          </cell>
          <cell r="B1836" t="str">
            <v>025-U099500621-364</v>
          </cell>
          <cell r="C1836" t="str">
            <v>素材铁壳</v>
          </cell>
          <cell r="D1836" t="str">
            <v>NO PLATING,SUS301-1/2H,P=10.0,1*1,SHELL,RoHS</v>
          </cell>
          <cell r="E1836" t="str">
            <v>VCYS</v>
          </cell>
          <cell r="F1836" t="str">
            <v>入库</v>
          </cell>
          <cell r="G1836">
            <v>300000</v>
          </cell>
          <cell r="H1836">
            <v>35000</v>
          </cell>
        </row>
        <row r="1837">
          <cell r="A1837" t="str">
            <v>ZVS-19080414</v>
          </cell>
          <cell r="B1837" t="str">
            <v>050-0009-335</v>
          </cell>
          <cell r="C1837" t="str">
            <v>CONTACT  AFTER STAMPING</v>
          </cell>
          <cell r="D1837" t="str">
            <v>3Pin 3.0Pitch 1.9H SMT Subside 0.9H Vertical Contact Type Ba</v>
          </cell>
          <cell r="E1837" t="str">
            <v>VCYS</v>
          </cell>
          <cell r="F1837" t="str">
            <v>入库</v>
          </cell>
          <cell r="G1837">
            <v>1000</v>
          </cell>
          <cell r="H1837">
            <v>62</v>
          </cell>
        </row>
        <row r="1838">
          <cell r="A1838" t="str">
            <v>ZVS-19080415</v>
          </cell>
          <cell r="B1838" t="str">
            <v>025-U139500621-0389</v>
          </cell>
          <cell r="C1838" t="str">
            <v>素材铁壳</v>
          </cell>
          <cell r="D1838" t="str">
            <v>NO PLATING,SUS301-1/2H,P=8.0,1*1,SHELL,RoHS</v>
          </cell>
          <cell r="E1838" t="str">
            <v>VCYS</v>
          </cell>
          <cell r="F1838" t="str">
            <v>入库</v>
          </cell>
          <cell r="G1838">
            <v>110000</v>
          </cell>
          <cell r="H1838">
            <v>10500</v>
          </cell>
        </row>
        <row r="1839">
          <cell r="A1839" t="str">
            <v>ZVS-19080416</v>
          </cell>
          <cell r="B1839" t="str">
            <v>025-0009-325</v>
          </cell>
          <cell r="C1839" t="str">
            <v>SHELL AFTER STAMPING</v>
          </cell>
          <cell r="D1839" t="str">
            <v>SHELL AFTER STAMPING</v>
          </cell>
          <cell r="E1839" t="str">
            <v>VCYS</v>
          </cell>
          <cell r="F1839" t="str">
            <v>发料</v>
          </cell>
          <cell r="G1839">
            <v>400000</v>
          </cell>
          <cell r="H1839">
            <v>0</v>
          </cell>
        </row>
        <row r="1840">
          <cell r="A1840" t="str">
            <v>ZVS-19080417</v>
          </cell>
          <cell r="B1840" t="str">
            <v>050-1009-443</v>
          </cell>
          <cell r="C1840" t="str">
            <v>CONTACT</v>
          </cell>
          <cell r="D1840" t="str">
            <v>4PIN 3.0MM PITCH 1.8H SMT TYPE BATTERY CONN.</v>
          </cell>
          <cell r="E1840" t="str">
            <v>VCYS</v>
          </cell>
          <cell r="F1840" t="str">
            <v>入库</v>
          </cell>
          <cell r="G1840">
            <v>1000</v>
          </cell>
          <cell r="H1840">
            <v>325.2</v>
          </cell>
        </row>
        <row r="1841">
          <cell r="A1841" t="str">
            <v>ZVS-19080418</v>
          </cell>
          <cell r="B1841" t="str">
            <v>050-2009-443</v>
          </cell>
          <cell r="C1841" t="str">
            <v>CONTACT</v>
          </cell>
          <cell r="D1841" t="str">
            <v>4PIN 3.0MM PITCH 1.8H SMT TYPE BATTERY CONN.</v>
          </cell>
          <cell r="E1841" t="str">
            <v>VCYS</v>
          </cell>
          <cell r="F1841" t="str">
            <v>发料</v>
          </cell>
          <cell r="G1841">
            <v>200</v>
          </cell>
          <cell r="H1841">
            <v>0</v>
          </cell>
        </row>
        <row r="1842">
          <cell r="A1842" t="str">
            <v>ZVS-19080419</v>
          </cell>
          <cell r="B1842" t="str">
            <v>050-0009-467</v>
          </cell>
          <cell r="C1842" t="str">
            <v>CONTACT AFTER STAMPING</v>
          </cell>
          <cell r="D1842" t="str">
            <v>ANTENNA SPRING FOR 0.7H</v>
          </cell>
          <cell r="E1842" t="str">
            <v>VCYS</v>
          </cell>
          <cell r="F1842" t="str">
            <v>入库</v>
          </cell>
          <cell r="G1842">
            <v>2000</v>
          </cell>
          <cell r="H1842">
            <v>39</v>
          </cell>
        </row>
        <row r="1843">
          <cell r="A1843" t="str">
            <v>ZVS-19080420</v>
          </cell>
          <cell r="B1843" t="str">
            <v>050-C039900131-506</v>
          </cell>
          <cell r="C1843" t="str">
            <v>素材端子</v>
          </cell>
          <cell r="D1843" t="str">
            <v>NO PLATING,C5240HQ-SH,P=10.50mm,1*1,RoHS</v>
          </cell>
          <cell r="E1843" t="str">
            <v>VCYS</v>
          </cell>
          <cell r="F1843" t="str">
            <v>入库</v>
          </cell>
          <cell r="G1843">
            <v>2000</v>
          </cell>
          <cell r="H1843">
            <v>1877.5</v>
          </cell>
        </row>
        <row r="1844">
          <cell r="A1844" t="str">
            <v>ZVS-19080421</v>
          </cell>
          <cell r="B1844" t="str">
            <v>050-C031100131-507</v>
          </cell>
          <cell r="C1844" t="str">
            <v>素材端子</v>
          </cell>
          <cell r="D1844" t="str">
            <v>NO PLATING,C5240HQ-SH,P=10.0mm,1*1,RoHS</v>
          </cell>
          <cell r="E1844" t="str">
            <v>VCYS</v>
          </cell>
          <cell r="F1844" t="str">
            <v>入库</v>
          </cell>
          <cell r="G1844">
            <v>2000</v>
          </cell>
          <cell r="H1844">
            <v>1367</v>
          </cell>
        </row>
        <row r="1845">
          <cell r="A1845" t="str">
            <v>ZVS-19080422</v>
          </cell>
          <cell r="B1845" t="str">
            <v>050-1009-433</v>
          </cell>
          <cell r="C1845" t="str">
            <v>CONTACT AFTER STAMPING</v>
          </cell>
          <cell r="D1845" t="str">
            <v>CONTACT 4 FOR DIA 3.5MM SXM AUDIO JACK CONN.(SUBSIDE  TYPE)</v>
          </cell>
          <cell r="E1845" t="str">
            <v>VCYS</v>
          </cell>
          <cell r="F1845" t="str">
            <v>发料</v>
          </cell>
          <cell r="G1845">
            <v>400</v>
          </cell>
          <cell r="H1845">
            <v>0</v>
          </cell>
        </row>
        <row r="1846">
          <cell r="A1846" t="str">
            <v>ZVS-19080423</v>
          </cell>
          <cell r="B1846" t="str">
            <v>050-2009-433</v>
          </cell>
          <cell r="C1846" t="str">
            <v>CONTACT AFTER STAMPING</v>
          </cell>
          <cell r="D1846" t="str">
            <v>CONTACT 5 FOR DIA 3.5MM SXM AUDIO JACK CONN.(SUBSIDE  TYPE)</v>
          </cell>
          <cell r="E1846" t="str">
            <v>VCYS</v>
          </cell>
          <cell r="F1846" t="str">
            <v>发料</v>
          </cell>
          <cell r="G1846">
            <v>400</v>
          </cell>
          <cell r="H1846">
            <v>0</v>
          </cell>
        </row>
        <row r="1847">
          <cell r="A1847" t="str">
            <v>ZVS-19080424</v>
          </cell>
          <cell r="B1847" t="str">
            <v>050-1009-432</v>
          </cell>
          <cell r="C1847" t="str">
            <v>CONTACT AFTER STAMPING</v>
          </cell>
          <cell r="D1847" t="str">
            <v>CONTACT 2 FOR DIA 3.5MM SXM AUDIO JACK CONN.(SUBSIDE  TYPE)</v>
          </cell>
          <cell r="E1847" t="str">
            <v>VCYS</v>
          </cell>
          <cell r="F1847" t="str">
            <v>入库</v>
          </cell>
          <cell r="G1847">
            <v>400</v>
          </cell>
          <cell r="H1847">
            <v>57</v>
          </cell>
        </row>
        <row r="1848">
          <cell r="A1848" t="str">
            <v>ZVS-19080425</v>
          </cell>
          <cell r="B1848" t="str">
            <v>050-2009-432</v>
          </cell>
          <cell r="C1848" t="str">
            <v>CONTACT AFTER STAMPING</v>
          </cell>
          <cell r="D1848" t="str">
            <v>CONTACT 3 FOR DIA 3.5MM SXM AUDIO JACK CONN.(SUBSIDE  TYPE)</v>
          </cell>
          <cell r="E1848" t="str">
            <v>VCYS</v>
          </cell>
          <cell r="F1848" t="str">
            <v>入库</v>
          </cell>
          <cell r="G1848">
            <v>400</v>
          </cell>
          <cell r="H1848">
            <v>200</v>
          </cell>
        </row>
        <row r="1849">
          <cell r="A1849" t="str">
            <v>ZVS-19080426</v>
          </cell>
          <cell r="B1849" t="str">
            <v>050-J220000631-531</v>
          </cell>
          <cell r="C1849" t="str">
            <v>素材端子4</v>
          </cell>
          <cell r="D1849" t="str">
            <v>NO PLATING,SUS301-1/2H,P=5.50,1*2,RoHS</v>
          </cell>
          <cell r="E1849" t="str">
            <v>VCYS</v>
          </cell>
          <cell r="F1849" t="str">
            <v>发料</v>
          </cell>
          <cell r="G1849">
            <v>95</v>
          </cell>
          <cell r="H1849">
            <v>0</v>
          </cell>
        </row>
        <row r="1850">
          <cell r="A1850" t="str">
            <v>ZVS-19080427</v>
          </cell>
          <cell r="B1850" t="str">
            <v>050-J200000635-531</v>
          </cell>
          <cell r="C1850" t="str">
            <v>素材端子4</v>
          </cell>
          <cell r="D1850" t="str">
            <v>NO PLATING,SUS301-3/4H,P=5.50,1*2,RoHS</v>
          </cell>
          <cell r="E1850" t="str">
            <v>VCYS</v>
          </cell>
          <cell r="F1850" t="str">
            <v>入库</v>
          </cell>
          <cell r="G1850">
            <v>500</v>
          </cell>
          <cell r="H1850">
            <v>478</v>
          </cell>
        </row>
        <row r="1851">
          <cell r="A1851" t="str">
            <v>ZVS-19090027</v>
          </cell>
          <cell r="B1851" t="str">
            <v>050-J100000141-0565</v>
          </cell>
          <cell r="C1851" t="str">
            <v>素材端子3</v>
          </cell>
          <cell r="D1851" t="str">
            <v>NO PLATING,C5210R-H,P=5,1*1,RoHS</v>
          </cell>
          <cell r="E1851" t="str">
            <v>VCYS</v>
          </cell>
          <cell r="F1851" t="str">
            <v>发放</v>
          </cell>
          <cell r="G1851">
            <v>400</v>
          </cell>
          <cell r="H1851">
            <v>0</v>
          </cell>
        </row>
        <row r="1852">
          <cell r="A1852" t="str">
            <v>ZVS-19090028</v>
          </cell>
          <cell r="B1852" t="str">
            <v>050-J100000631-0566</v>
          </cell>
          <cell r="C1852" t="str">
            <v>素材端子4</v>
          </cell>
          <cell r="D1852" t="str">
            <v>NO PLATING,SUS301-3/4H,P=7.5,1*1,RoHS</v>
          </cell>
          <cell r="E1852" t="str">
            <v>VCYS</v>
          </cell>
          <cell r="F1852" t="str">
            <v>发放</v>
          </cell>
          <cell r="G1852">
            <v>400</v>
          </cell>
          <cell r="H1852">
            <v>0</v>
          </cell>
        </row>
        <row r="1853">
          <cell r="A1853" t="str">
            <v>ZVS-19090029</v>
          </cell>
          <cell r="B1853" t="str">
            <v>050-J100000141-0568</v>
          </cell>
          <cell r="C1853" t="str">
            <v>素材端子6</v>
          </cell>
          <cell r="D1853" t="str">
            <v>NO PLATING,C5210R-H,P=7,1*1,RoHS</v>
          </cell>
          <cell r="E1853" t="str">
            <v>VCYS</v>
          </cell>
          <cell r="F1853" t="str">
            <v>发放</v>
          </cell>
          <cell r="G1853">
            <v>400</v>
          </cell>
          <cell r="H1853">
            <v>0</v>
          </cell>
        </row>
        <row r="1854">
          <cell r="A1854" t="str">
            <v>ZVS-19090030</v>
          </cell>
          <cell r="B1854" t="str">
            <v>050-J100000141-0570</v>
          </cell>
          <cell r="C1854" t="str">
            <v>素材端子1</v>
          </cell>
          <cell r="D1854" t="str">
            <v>NO PLATING,C5210R-H,P=15,1*1,RoHS</v>
          </cell>
          <cell r="E1854" t="str">
            <v>VCYS</v>
          </cell>
          <cell r="F1854" t="str">
            <v>发放</v>
          </cell>
          <cell r="G1854">
            <v>500</v>
          </cell>
          <cell r="H1854">
            <v>0</v>
          </cell>
        </row>
        <row r="1855">
          <cell r="A1855" t="str">
            <v>ZVS-19090031</v>
          </cell>
          <cell r="B1855" t="str">
            <v>050-J100000621-0571</v>
          </cell>
          <cell r="C1855" t="str">
            <v>素材端子7</v>
          </cell>
          <cell r="D1855" t="str">
            <v>NO PLATING,C5210R-H,P=15,1*1,RoHS</v>
          </cell>
          <cell r="E1855" t="str">
            <v>VCYS</v>
          </cell>
          <cell r="F1855" t="str">
            <v>发放</v>
          </cell>
          <cell r="G1855">
            <v>500</v>
          </cell>
          <cell r="H1855">
            <v>0</v>
          </cell>
        </row>
        <row r="1856">
          <cell r="A1856" t="str">
            <v>ZVS-19090032</v>
          </cell>
          <cell r="B1856" t="str">
            <v>050-J220000121-532</v>
          </cell>
          <cell r="C1856" t="str">
            <v>素材端子6</v>
          </cell>
          <cell r="D1856" t="str">
            <v>NO PLATING,SUS301-1/2H,P=9,1*1,RoHS</v>
          </cell>
          <cell r="E1856" t="str">
            <v>VCYS</v>
          </cell>
          <cell r="F1856" t="str">
            <v>结案</v>
          </cell>
          <cell r="G1856">
            <v>600</v>
          </cell>
          <cell r="H1856">
            <v>600</v>
          </cell>
        </row>
        <row r="1857">
          <cell r="A1857" t="str">
            <v>ZVS-19090033</v>
          </cell>
          <cell r="B1857" t="str">
            <v>050-J310000621-538</v>
          </cell>
          <cell r="C1857" t="str">
            <v>素材端子4</v>
          </cell>
          <cell r="D1857" t="str">
            <v>NO PLATING,SUS301-1/2H,P=4.50,1*2,RoHS</v>
          </cell>
          <cell r="E1857" t="str">
            <v>VCYS</v>
          </cell>
          <cell r="F1857" t="str">
            <v>结案</v>
          </cell>
          <cell r="G1857">
            <v>600</v>
          </cell>
          <cell r="H1857">
            <v>476.4</v>
          </cell>
        </row>
        <row r="1858">
          <cell r="A1858" t="str">
            <v>ZVS-19090034</v>
          </cell>
          <cell r="B1858" t="str">
            <v>050-J310000622-538</v>
          </cell>
          <cell r="C1858" t="str">
            <v>素材端子5</v>
          </cell>
          <cell r="D1858" t="str">
            <v>NO PLATING,SUS301-1/2H,P=4.50,1*2,RoHS</v>
          </cell>
          <cell r="E1858" t="str">
            <v>VCYS</v>
          </cell>
          <cell r="F1858" t="str">
            <v>结案</v>
          </cell>
          <cell r="G1858">
            <v>600</v>
          </cell>
          <cell r="H1858">
            <v>463.4</v>
          </cell>
        </row>
        <row r="1859">
          <cell r="A1859" t="str">
            <v>ZVS-19090035</v>
          </cell>
          <cell r="B1859" t="str">
            <v>025-0009-320</v>
          </cell>
          <cell r="C1859" t="str">
            <v>UNPLATED SHELL</v>
          </cell>
          <cell r="D1859" t="str">
            <v>1.3H PUSH_PULL SIMBLOCK WITH COVER AND STOP</v>
          </cell>
          <cell r="E1859" t="str">
            <v>VCYS</v>
          </cell>
          <cell r="F1859" t="str">
            <v>结案</v>
          </cell>
          <cell r="G1859">
            <v>2000000</v>
          </cell>
          <cell r="H1859">
            <v>242300</v>
          </cell>
        </row>
        <row r="1860">
          <cell r="A1860" t="str">
            <v>ZVS-19090036</v>
          </cell>
          <cell r="B1860" t="str">
            <v>025-0009-310</v>
          </cell>
          <cell r="C1860" t="str">
            <v>UNPLATED SHELL</v>
          </cell>
          <cell r="D1860" t="str">
            <v>1.5H PUSH_PULL SIMBLOCK WITH COVER AND STOP</v>
          </cell>
          <cell r="E1860" t="str">
            <v>VCYS</v>
          </cell>
          <cell r="F1860" t="str">
            <v>结案</v>
          </cell>
          <cell r="G1860">
            <v>300000</v>
          </cell>
          <cell r="H1860">
            <v>297000</v>
          </cell>
        </row>
        <row r="1861">
          <cell r="A1861" t="str">
            <v>ZVS-19090037</v>
          </cell>
          <cell r="B1861" t="str">
            <v>050-0009-456</v>
          </cell>
          <cell r="C1861" t="str">
            <v>UNPLATED CONTACT</v>
          </cell>
          <cell r="D1861" t="str">
            <v>CONTACT ;1.5H PUSH_PULL SIMBLOCK WITH COVER AND STOP</v>
          </cell>
          <cell r="E1861" t="str">
            <v>VCYS</v>
          </cell>
          <cell r="F1861" t="str">
            <v>发放</v>
          </cell>
          <cell r="G1861">
            <v>300</v>
          </cell>
          <cell r="H1861">
            <v>0</v>
          </cell>
        </row>
        <row r="1862">
          <cell r="A1862" t="str">
            <v>ZVS-19090038</v>
          </cell>
          <cell r="B1862" t="str">
            <v>050-0009-457</v>
          </cell>
          <cell r="C1862" t="str">
            <v>UNPLATED CONTACT</v>
          </cell>
          <cell r="D1862" t="str">
            <v>CONTACT; 1.5H PUSH_PULL SIMBLOCK WIWH COVER AND STOP</v>
          </cell>
          <cell r="E1862" t="str">
            <v>VCYS</v>
          </cell>
          <cell r="F1862" t="str">
            <v>发放</v>
          </cell>
          <cell r="G1862">
            <v>200</v>
          </cell>
          <cell r="H1862">
            <v>0</v>
          </cell>
        </row>
        <row r="1863">
          <cell r="A1863" t="str">
            <v>ZVS-19090039</v>
          </cell>
          <cell r="B1863" t="str">
            <v>050-C130003441-521</v>
          </cell>
          <cell r="C1863" t="str">
            <v>电镀侦测PIN</v>
          </cell>
          <cell r="D1863" t="str">
            <v>Au3U" ON CONTACT AREA,Au1U" ON SOLDER TAILS,NI 50-120U" UNDE</v>
          </cell>
          <cell r="E1863" t="str">
            <v>VCYS</v>
          </cell>
          <cell r="F1863" t="str">
            <v>发放</v>
          </cell>
          <cell r="G1863">
            <v>400</v>
          </cell>
          <cell r="H1863">
            <v>0</v>
          </cell>
        </row>
        <row r="1864">
          <cell r="A1864" t="str">
            <v>ZVS-19090040</v>
          </cell>
          <cell r="B1864" t="str">
            <v>050-C130000131-526</v>
          </cell>
          <cell r="C1864" t="str">
            <v>素材端子</v>
          </cell>
          <cell r="D1864" t="str">
            <v>NO PLATING,C5240HQ-SH,P=22.00,1*1,RoHS</v>
          </cell>
          <cell r="E1864" t="str">
            <v>VCYS</v>
          </cell>
          <cell r="F1864" t="str">
            <v>结案</v>
          </cell>
          <cell r="G1864">
            <v>1000</v>
          </cell>
          <cell r="H1864">
            <v>274.5</v>
          </cell>
        </row>
        <row r="1865">
          <cell r="A1865" t="str">
            <v>ZVS-19090041</v>
          </cell>
          <cell r="B1865" t="str">
            <v>025-C130000632-371</v>
          </cell>
          <cell r="C1865" t="str">
            <v>拉杆</v>
          </cell>
          <cell r="D1865" t="str">
            <v>NO PLATING,SUS301-3/4H,P=5.00,1*1,RoHS</v>
          </cell>
          <cell r="E1865" t="str">
            <v>VCYS</v>
          </cell>
          <cell r="F1865" t="str">
            <v>结案</v>
          </cell>
          <cell r="G1865">
            <v>1500000</v>
          </cell>
          <cell r="H1865">
            <v>102500</v>
          </cell>
        </row>
        <row r="1866">
          <cell r="A1866" t="str">
            <v>ZVS-19090042</v>
          </cell>
          <cell r="B1866" t="str">
            <v>025-C130000631-372</v>
          </cell>
          <cell r="C1866" t="str">
            <v>转轴(散Pin）</v>
          </cell>
          <cell r="D1866" t="str">
            <v>NO PLATING,SUS301-3/4H,1*1,RoHS</v>
          </cell>
          <cell r="E1866" t="str">
            <v>VCYS</v>
          </cell>
          <cell r="F1866" t="str">
            <v>结案</v>
          </cell>
          <cell r="G1866">
            <v>1500000</v>
          </cell>
          <cell r="H1866">
            <v>0</v>
          </cell>
        </row>
        <row r="1867">
          <cell r="A1867" t="str">
            <v>ZVS-19090043</v>
          </cell>
          <cell r="B1867" t="str">
            <v>050-C130000131-512</v>
          </cell>
          <cell r="C1867" t="str">
            <v>素材端子</v>
          </cell>
          <cell r="D1867" t="str">
            <v>NO PLATING,C5240HQ-SH,P=24.00,1*1,RoHS</v>
          </cell>
          <cell r="E1867" t="str">
            <v>VCYS</v>
          </cell>
          <cell r="F1867" t="str">
            <v>结案</v>
          </cell>
          <cell r="G1867">
            <v>1500</v>
          </cell>
          <cell r="H1867">
            <v>29</v>
          </cell>
        </row>
        <row r="1868">
          <cell r="A1868" t="str">
            <v>ZVS-19090044</v>
          </cell>
          <cell r="B1868" t="str">
            <v>025-C130000641-356</v>
          </cell>
          <cell r="C1868" t="str">
            <v>右边 Hook</v>
          </cell>
          <cell r="D1868" t="str">
            <v>RIGHT_HOOK，NO PLATING,SUS301-H,P=2.50,1*2,RoHS</v>
          </cell>
          <cell r="E1868" t="str">
            <v>VCYS</v>
          </cell>
          <cell r="F1868" t="str">
            <v>结案</v>
          </cell>
          <cell r="G1868">
            <v>1500000</v>
          </cell>
          <cell r="H1868">
            <v>838000</v>
          </cell>
        </row>
        <row r="1869">
          <cell r="A1869" t="str">
            <v>ZVS-19090045</v>
          </cell>
          <cell r="B1869" t="str">
            <v>025-C130000642-356</v>
          </cell>
          <cell r="C1869" t="str">
            <v>左边 Hook</v>
          </cell>
          <cell r="D1869" t="str">
            <v>LEFT_HOOK，NO PLATING,SUS301-H,P=2.50,1*2,RoHS</v>
          </cell>
          <cell r="E1869" t="str">
            <v>VCYS</v>
          </cell>
          <cell r="F1869" t="str">
            <v>结案</v>
          </cell>
          <cell r="G1869">
            <v>1500000</v>
          </cell>
          <cell r="H1869">
            <v>828000</v>
          </cell>
        </row>
        <row r="1870">
          <cell r="A1870" t="str">
            <v>ZVS-19090046</v>
          </cell>
          <cell r="B1870" t="str">
            <v>025-C130000681-357</v>
          </cell>
          <cell r="C1870" t="str">
            <v>拉杆(散Pin）</v>
          </cell>
          <cell r="D1870" t="str">
            <v>NO PLATING,SUS304-H,1*1,RoHS</v>
          </cell>
          <cell r="E1870" t="str">
            <v>VCYS</v>
          </cell>
          <cell r="F1870" t="str">
            <v>结案</v>
          </cell>
          <cell r="G1870">
            <v>2000000</v>
          </cell>
          <cell r="H1870">
            <v>1227300</v>
          </cell>
        </row>
        <row r="1871">
          <cell r="A1871" t="str">
            <v>ZVS-19090047</v>
          </cell>
          <cell r="B1871" t="str">
            <v>025-C130000631-358</v>
          </cell>
          <cell r="C1871" t="str">
            <v>转轴(散Pin）</v>
          </cell>
          <cell r="D1871" t="str">
            <v>NO PLATING,SUS301-3/4H,1*1,RoHS</v>
          </cell>
          <cell r="E1871" t="str">
            <v>VCYS</v>
          </cell>
          <cell r="F1871" t="str">
            <v>结案</v>
          </cell>
          <cell r="G1871">
            <v>2000000</v>
          </cell>
          <cell r="H1871">
            <v>1939000</v>
          </cell>
        </row>
        <row r="1872">
          <cell r="A1872" t="str">
            <v>ZVS-19090048</v>
          </cell>
          <cell r="B1872" t="str">
            <v>050-C031100131-507</v>
          </cell>
          <cell r="C1872" t="str">
            <v>素材端子</v>
          </cell>
          <cell r="D1872" t="str">
            <v>NO PLATING,C5240HQ-SH,P=10.0mm,1*1,RoHS</v>
          </cell>
          <cell r="E1872" t="str">
            <v>VCYS</v>
          </cell>
          <cell r="F1872" t="str">
            <v>结案</v>
          </cell>
          <cell r="G1872">
            <v>2000</v>
          </cell>
          <cell r="H1872">
            <v>1269.5</v>
          </cell>
        </row>
        <row r="1873">
          <cell r="A1873" t="str">
            <v>ZVS-19090049</v>
          </cell>
          <cell r="B1873" t="str">
            <v>050-C039900131-506</v>
          </cell>
          <cell r="C1873" t="str">
            <v>素材端子</v>
          </cell>
          <cell r="D1873" t="str">
            <v>NO PLATING,C5240HQ-SH,P=10.50mm,1*1,RoHS</v>
          </cell>
          <cell r="E1873" t="str">
            <v>VCYS</v>
          </cell>
          <cell r="F1873" t="str">
            <v>结案</v>
          </cell>
          <cell r="G1873">
            <v>2000</v>
          </cell>
          <cell r="H1873">
            <v>1273</v>
          </cell>
        </row>
        <row r="1874">
          <cell r="A1874" t="str">
            <v>ZVS-19090050</v>
          </cell>
          <cell r="B1874" t="str">
            <v>050-C130000141-508</v>
          </cell>
          <cell r="C1874" t="str">
            <v>素材端子</v>
          </cell>
          <cell r="D1874" t="str">
            <v>NO PLATING,C5210R-H,P=4.0mm,1*1，RoHS</v>
          </cell>
          <cell r="E1874" t="str">
            <v>VCYS</v>
          </cell>
          <cell r="F1874" t="str">
            <v>结案</v>
          </cell>
          <cell r="G1874">
            <v>2000</v>
          </cell>
          <cell r="H1874">
            <v>1999.5</v>
          </cell>
        </row>
        <row r="1875">
          <cell r="A1875" t="str">
            <v>ZVS-19090051</v>
          </cell>
          <cell r="B1875" t="str">
            <v>025-C130000641-363</v>
          </cell>
          <cell r="C1875" t="str">
            <v>转轴</v>
          </cell>
          <cell r="D1875" t="str">
            <v>NO PLATING,SUS301-H,P=5.0mm,1*1，RoHS</v>
          </cell>
          <cell r="E1875" t="str">
            <v>VCYS</v>
          </cell>
          <cell r="F1875" t="str">
            <v>结案</v>
          </cell>
          <cell r="G1875">
            <v>2000000</v>
          </cell>
          <cell r="H1875">
            <v>2000000</v>
          </cell>
        </row>
        <row r="1876">
          <cell r="A1876" t="str">
            <v>ZVS-19090052</v>
          </cell>
          <cell r="B1876" t="str">
            <v>025-C130000641-360</v>
          </cell>
          <cell r="C1876" t="str">
            <v>素材铁壳</v>
          </cell>
          <cell r="D1876" t="str">
            <v>NO PLATING,SUS301-H,P=24.0mm,1*1，RoHS</v>
          </cell>
          <cell r="E1876" t="str">
            <v>VCYS</v>
          </cell>
          <cell r="F1876" t="str">
            <v>结案</v>
          </cell>
          <cell r="G1876">
            <v>1000000</v>
          </cell>
          <cell r="H1876">
            <v>35000</v>
          </cell>
        </row>
        <row r="1877">
          <cell r="A1877" t="str">
            <v>ZVS-19090053</v>
          </cell>
          <cell r="B1877" t="str">
            <v>025-C130000631-362</v>
          </cell>
          <cell r="C1877" t="str">
            <v>拉杆</v>
          </cell>
          <cell r="D1877" t="str">
            <v>NO PLATING,SUS301-3/4H,P=5.0mm,1*1,RoHS</v>
          </cell>
          <cell r="E1877" t="str">
            <v>VCYS</v>
          </cell>
          <cell r="F1877" t="str">
            <v>结案</v>
          </cell>
          <cell r="G1877">
            <v>2000000</v>
          </cell>
          <cell r="H1877">
            <v>992000</v>
          </cell>
        </row>
        <row r="1878">
          <cell r="A1878" t="str">
            <v>ZVS-19090054</v>
          </cell>
          <cell r="B1878" t="str">
            <v>025-C130000641-0397</v>
          </cell>
          <cell r="C1878" t="str">
            <v>素材铁壳</v>
          </cell>
          <cell r="D1878" t="str">
            <v>NO PLATING,SUS301-H,P=24.0mm,1*1，RoHS</v>
          </cell>
          <cell r="E1878" t="str">
            <v>VCYS</v>
          </cell>
          <cell r="F1878" t="str">
            <v>结案</v>
          </cell>
          <cell r="G1878">
            <v>1500000</v>
          </cell>
          <cell r="H1878">
            <v>1500000</v>
          </cell>
        </row>
        <row r="1879">
          <cell r="A1879" t="str">
            <v>ZVS-19090111</v>
          </cell>
          <cell r="B1879" t="str">
            <v>050-J240000637-531</v>
          </cell>
          <cell r="C1879" t="str">
            <v>素材端子4</v>
          </cell>
          <cell r="D1879" t="str">
            <v>NO PLATING,SUS301-1/2H,P=5.50,1*2,RoHS</v>
          </cell>
          <cell r="E1879" t="str">
            <v>VCYS</v>
          </cell>
          <cell r="F1879" t="str">
            <v>发料</v>
          </cell>
          <cell r="G1879">
            <v>600</v>
          </cell>
          <cell r="H1879">
            <v>0</v>
          </cell>
        </row>
        <row r="1880">
          <cell r="A1880" t="str">
            <v>ZVS-19090112</v>
          </cell>
          <cell r="B1880" t="str">
            <v>050-J310000141-537</v>
          </cell>
          <cell r="C1880" t="str">
            <v>素材端子2</v>
          </cell>
          <cell r="D1880" t="str">
            <v>NO PLATING,C5210R-H,P=4,1*1,RoHS</v>
          </cell>
          <cell r="E1880" t="str">
            <v>VCYS</v>
          </cell>
          <cell r="F1880" t="str">
            <v>发放</v>
          </cell>
          <cell r="G1880">
            <v>1000</v>
          </cell>
          <cell r="H1880">
            <v>0</v>
          </cell>
        </row>
        <row r="1881">
          <cell r="A1881" t="str">
            <v>ZVS-19090113</v>
          </cell>
          <cell r="B1881" t="str">
            <v>050-J310001142-537</v>
          </cell>
          <cell r="C1881" t="str">
            <v>电镀端子3</v>
          </cell>
          <cell r="D1881" t="str">
            <v>Au 1U" ON CONTACT AREA &amp; SOLDER TAILS,NI 50-100U" UNDER OVER</v>
          </cell>
          <cell r="E1881" t="str">
            <v>VCYS</v>
          </cell>
          <cell r="F1881" t="str">
            <v>发放</v>
          </cell>
          <cell r="G1881">
            <v>1000</v>
          </cell>
          <cell r="H1881">
            <v>0</v>
          </cell>
        </row>
        <row r="1882">
          <cell r="A1882" t="str">
            <v>ZVS-19090114</v>
          </cell>
          <cell r="B1882" t="str">
            <v>050-J310000141-536</v>
          </cell>
          <cell r="C1882" t="str">
            <v>素材端子1</v>
          </cell>
          <cell r="D1882" t="str">
            <v>NO PLATING,C5210R-H,P=8,1*1,RoHS</v>
          </cell>
          <cell r="E1882" t="str">
            <v>VCYS</v>
          </cell>
          <cell r="F1882" t="str">
            <v>结案</v>
          </cell>
          <cell r="G1882">
            <v>1000</v>
          </cell>
          <cell r="H1882">
            <v>841.6</v>
          </cell>
        </row>
        <row r="1883">
          <cell r="A1883" t="str">
            <v>ZVS-19090115</v>
          </cell>
          <cell r="B1883" t="str">
            <v>050-J340000141-0554</v>
          </cell>
          <cell r="C1883" t="str">
            <v>素材端子5</v>
          </cell>
          <cell r="D1883" t="str">
            <v>NO PLATING,C5210R-H,P=6,1*1,RoHS</v>
          </cell>
          <cell r="E1883" t="str">
            <v>VCYS</v>
          </cell>
          <cell r="F1883" t="str">
            <v>发放</v>
          </cell>
          <cell r="G1883">
            <v>600</v>
          </cell>
          <cell r="H1883">
            <v>0</v>
          </cell>
        </row>
        <row r="1884">
          <cell r="A1884" t="str">
            <v>ZVS-19090116</v>
          </cell>
          <cell r="B1884" t="str">
            <v>050-J340000141-0555</v>
          </cell>
          <cell r="C1884" t="str">
            <v>素材端子1</v>
          </cell>
          <cell r="D1884" t="str">
            <v>NO PLATING,C5210R-H,P=7,1*1,RoHS</v>
          </cell>
          <cell r="E1884" t="str">
            <v>VCYS</v>
          </cell>
          <cell r="F1884" t="str">
            <v>发放</v>
          </cell>
          <cell r="G1884">
            <v>600</v>
          </cell>
          <cell r="H1884">
            <v>0</v>
          </cell>
        </row>
        <row r="1885">
          <cell r="A1885" t="str">
            <v>ZVS-19090117</v>
          </cell>
          <cell r="B1885" t="str">
            <v>025-00W9-325</v>
          </cell>
          <cell r="C1885" t="str">
            <v>SHELL AFTER LASER WELDING</v>
          </cell>
          <cell r="D1885" t="str">
            <v>MICRO USB 5 PIN SUBTYPE</v>
          </cell>
          <cell r="E1885" t="str">
            <v>VCYS</v>
          </cell>
          <cell r="F1885" t="str">
            <v>结案</v>
          </cell>
          <cell r="G1885">
            <v>400000</v>
          </cell>
          <cell r="H1885">
            <v>351500</v>
          </cell>
        </row>
        <row r="1886">
          <cell r="A1886" t="str">
            <v>ZVS-19090118</v>
          </cell>
          <cell r="B1886" t="str">
            <v>050-J340000141-0556</v>
          </cell>
          <cell r="C1886" t="str">
            <v>素材端子2</v>
          </cell>
          <cell r="D1886" t="str">
            <v>NO PLATING,C5210R-H,P=7,1*1,RoHS</v>
          </cell>
          <cell r="E1886" t="str">
            <v>VCYS</v>
          </cell>
          <cell r="F1886" t="str">
            <v>发放</v>
          </cell>
          <cell r="G1886">
            <v>600</v>
          </cell>
          <cell r="H1886">
            <v>0</v>
          </cell>
        </row>
        <row r="1887">
          <cell r="A1887" t="str">
            <v>ZVS-19090119</v>
          </cell>
          <cell r="B1887" t="str">
            <v>050-J340000141-0557</v>
          </cell>
          <cell r="C1887" t="str">
            <v>素材端子3</v>
          </cell>
          <cell r="D1887" t="str">
            <v>NO PLATING,C5210R-H,P=4,1*1,RoHS</v>
          </cell>
          <cell r="E1887" t="str">
            <v>VCYS</v>
          </cell>
          <cell r="F1887" t="str">
            <v>发放</v>
          </cell>
          <cell r="G1887">
            <v>600</v>
          </cell>
          <cell r="H1887">
            <v>0</v>
          </cell>
        </row>
        <row r="1888">
          <cell r="A1888" t="str">
            <v>ZVS-19090120</v>
          </cell>
          <cell r="B1888" t="str">
            <v>050-J340000631-0558</v>
          </cell>
          <cell r="C1888" t="str">
            <v>素材端子4</v>
          </cell>
          <cell r="D1888" t="str">
            <v>NO PLATING,SUS301-3/4H,P=12.0,1*1,RoHS</v>
          </cell>
          <cell r="E1888" t="str">
            <v>VCYS</v>
          </cell>
          <cell r="F1888" t="str">
            <v>发放</v>
          </cell>
          <cell r="G1888">
            <v>600</v>
          </cell>
          <cell r="H1888">
            <v>0</v>
          </cell>
        </row>
        <row r="1889">
          <cell r="A1889" t="str">
            <v>ZVS-19090121</v>
          </cell>
          <cell r="B1889" t="str">
            <v>050-C171100121-509</v>
          </cell>
          <cell r="C1889" t="str">
            <v>素材端子</v>
          </cell>
          <cell r="D1889" t="str">
            <v>NO PLATING,C5210R-SH,P=12.50,1*1,RoHS</v>
          </cell>
          <cell r="E1889" t="str">
            <v>VCYS</v>
          </cell>
          <cell r="F1889" t="str">
            <v>结案</v>
          </cell>
          <cell r="G1889">
            <v>1000</v>
          </cell>
          <cell r="H1889">
            <v>319</v>
          </cell>
        </row>
        <row r="1890">
          <cell r="A1890" t="str">
            <v>ZVS-19090122</v>
          </cell>
          <cell r="B1890" t="str">
            <v>025-C130000641-0391</v>
          </cell>
          <cell r="C1890" t="str">
            <v>素材铁壳</v>
          </cell>
          <cell r="D1890" t="str">
            <v>NO PLATING,SUS301-H,P=24.0mm,1*1，RoHS</v>
          </cell>
          <cell r="E1890" t="str">
            <v>VCYS</v>
          </cell>
          <cell r="F1890" t="str">
            <v>发放</v>
          </cell>
          <cell r="G1890">
            <v>400000</v>
          </cell>
          <cell r="H1890">
            <v>0</v>
          </cell>
        </row>
        <row r="1891">
          <cell r="A1891" t="str">
            <v>ZVS-19090123</v>
          </cell>
          <cell r="B1891" t="str">
            <v>050-T130000631-514</v>
          </cell>
          <cell r="C1891" t="str">
            <v>中钢片</v>
          </cell>
          <cell r="D1891" t="str">
            <v>NO PLATING,SUS301-3/4H,P=20.0mm,1*1，RoHS</v>
          </cell>
          <cell r="E1891" t="str">
            <v>VCYS</v>
          </cell>
          <cell r="F1891" t="str">
            <v>结案</v>
          </cell>
          <cell r="G1891">
            <v>400</v>
          </cell>
          <cell r="H1891">
            <v>0</v>
          </cell>
        </row>
        <row r="1892">
          <cell r="A1892" t="str">
            <v>ZVS-19090124</v>
          </cell>
          <cell r="B1892" t="str">
            <v>025-0009-325</v>
          </cell>
          <cell r="C1892" t="str">
            <v>SHELL AFTER STAMPING</v>
          </cell>
          <cell r="D1892" t="str">
            <v>SHELL AFTER STAMPING</v>
          </cell>
          <cell r="E1892" t="str">
            <v>VCYS</v>
          </cell>
          <cell r="F1892" t="str">
            <v>结案</v>
          </cell>
          <cell r="G1892">
            <v>400000</v>
          </cell>
          <cell r="H1892">
            <v>351500</v>
          </cell>
        </row>
        <row r="1893">
          <cell r="A1893" t="str">
            <v>ZVS-19090125</v>
          </cell>
          <cell r="B1893" t="str">
            <v>050-S190000641-0550</v>
          </cell>
          <cell r="C1893" t="str">
            <v>素材端子</v>
          </cell>
          <cell r="D1893" t="str">
            <v>NO PLATING CONTACT</v>
          </cell>
          <cell r="E1893" t="str">
            <v>VCYS</v>
          </cell>
          <cell r="F1893" t="str">
            <v>结案</v>
          </cell>
          <cell r="G1893">
            <v>700</v>
          </cell>
          <cell r="H1893">
            <v>700</v>
          </cell>
        </row>
        <row r="1894">
          <cell r="A1894" t="str">
            <v>ZVS-19090126</v>
          </cell>
          <cell r="B1894" t="str">
            <v>025-C130000631-372</v>
          </cell>
          <cell r="C1894" t="str">
            <v>转轴(散Pin）</v>
          </cell>
          <cell r="D1894" t="str">
            <v>NO PLATING,SUS301-3/4H,1*1,RoHS</v>
          </cell>
          <cell r="E1894" t="str">
            <v>VCYS</v>
          </cell>
          <cell r="F1894" t="str">
            <v>结案</v>
          </cell>
          <cell r="G1894">
            <v>2000000</v>
          </cell>
          <cell r="H1894">
            <v>1590000</v>
          </cell>
        </row>
        <row r="1895">
          <cell r="A1895" t="str">
            <v>ZVS-19090127</v>
          </cell>
          <cell r="B1895" t="str">
            <v>050-C130000441-527</v>
          </cell>
          <cell r="C1895" t="str">
            <v>素材侦测PIN</v>
          </cell>
          <cell r="D1895" t="str">
            <v>NO PLATING,C7035-TM06,P=3.20,1*1,RoHS</v>
          </cell>
          <cell r="E1895" t="str">
            <v>VCYS</v>
          </cell>
          <cell r="F1895" t="str">
            <v>结案</v>
          </cell>
          <cell r="G1895">
            <v>1000</v>
          </cell>
          <cell r="H1895">
            <v>573</v>
          </cell>
        </row>
        <row r="1896">
          <cell r="A1896" t="str">
            <v>ZVS-19090128</v>
          </cell>
          <cell r="B1896" t="str">
            <v>050-S190000641-0550</v>
          </cell>
          <cell r="C1896" t="str">
            <v>素材端子</v>
          </cell>
          <cell r="D1896" t="str">
            <v>NO PLATING CONTACT</v>
          </cell>
          <cell r="E1896" t="str">
            <v>VCYS</v>
          </cell>
          <cell r="F1896" t="str">
            <v>结案</v>
          </cell>
          <cell r="G1896">
            <v>300</v>
          </cell>
          <cell r="H1896">
            <v>300</v>
          </cell>
        </row>
        <row r="1897">
          <cell r="A1897" t="str">
            <v>ZVS-19090129</v>
          </cell>
          <cell r="B1897" t="str">
            <v>025-C130000641-0387</v>
          </cell>
          <cell r="C1897" t="str">
            <v>素材铁壳</v>
          </cell>
          <cell r="D1897" t="str">
            <v>NO PLATING,SUS301-H,P=24.0mm,1*1，RoHS</v>
          </cell>
          <cell r="E1897" t="str">
            <v>KM11A</v>
          </cell>
          <cell r="F1897" t="str">
            <v>结案</v>
          </cell>
          <cell r="G1897">
            <v>200000</v>
          </cell>
          <cell r="H1897">
            <v>192500</v>
          </cell>
        </row>
        <row r="1898">
          <cell r="A1898" t="str">
            <v>ZVS-19090130</v>
          </cell>
          <cell r="B1898" t="str">
            <v>050-S190000641-0550</v>
          </cell>
          <cell r="C1898" t="str">
            <v>素材端子</v>
          </cell>
          <cell r="D1898" t="str">
            <v>NO PLATING CONTACT</v>
          </cell>
          <cell r="E1898" t="str">
            <v>VCYS</v>
          </cell>
          <cell r="F1898" t="str">
            <v>结案</v>
          </cell>
          <cell r="G1898">
            <v>33500</v>
          </cell>
          <cell r="H1898">
            <v>0</v>
          </cell>
        </row>
        <row r="1899">
          <cell r="A1899" t="str">
            <v>ZVS-19090131</v>
          </cell>
          <cell r="B1899" t="str">
            <v>050-0009-467</v>
          </cell>
          <cell r="C1899" t="str">
            <v>CONTACT AFTER STAMPING</v>
          </cell>
          <cell r="D1899" t="str">
            <v>ANTENNA SPRING FOR 0.7H</v>
          </cell>
          <cell r="E1899" t="str">
            <v>VCYS</v>
          </cell>
          <cell r="F1899" t="str">
            <v>结案</v>
          </cell>
          <cell r="G1899">
            <v>2000</v>
          </cell>
          <cell r="H1899">
            <v>1091</v>
          </cell>
        </row>
        <row r="1900">
          <cell r="A1900" t="str">
            <v>ZVS-19090132</v>
          </cell>
          <cell r="B1900" t="str">
            <v>025-C130000641-363</v>
          </cell>
          <cell r="C1900" t="str">
            <v>转轴</v>
          </cell>
          <cell r="D1900" t="str">
            <v>NO PLATING,SUS301-H,P=5.0mm,1*1，RoHS</v>
          </cell>
          <cell r="E1900" t="str">
            <v>VCYS</v>
          </cell>
          <cell r="F1900" t="str">
            <v>结案</v>
          </cell>
          <cell r="G1900">
            <v>2000000</v>
          </cell>
          <cell r="H1900">
            <v>270600</v>
          </cell>
        </row>
        <row r="1901">
          <cell r="A1901" t="str">
            <v>ZVS-19090133</v>
          </cell>
          <cell r="B1901" t="str">
            <v>050-S190000641-0550</v>
          </cell>
          <cell r="C1901" t="str">
            <v>素材端子</v>
          </cell>
          <cell r="D1901" t="str">
            <v>NO PLATING CONTACT</v>
          </cell>
          <cell r="E1901" t="str">
            <v>VCYS</v>
          </cell>
          <cell r="F1901" t="str">
            <v>结案</v>
          </cell>
          <cell r="G1901">
            <v>33.5</v>
          </cell>
          <cell r="H1901">
            <v>33.5</v>
          </cell>
        </row>
        <row r="1902">
          <cell r="A1902" t="str">
            <v>ZVS-19090134</v>
          </cell>
          <cell r="B1902" t="str">
            <v>050-S080000641-0549</v>
          </cell>
          <cell r="C1902" t="str">
            <v>素材端子</v>
          </cell>
          <cell r="D1902" t="str">
            <v>NO PLATING CONTACT</v>
          </cell>
          <cell r="E1902" t="str">
            <v>VCYS</v>
          </cell>
          <cell r="F1902" t="str">
            <v>结案</v>
          </cell>
          <cell r="G1902">
            <v>2000</v>
          </cell>
          <cell r="H1902">
            <v>272</v>
          </cell>
        </row>
        <row r="1903">
          <cell r="A1903" t="str">
            <v>ZVS-19090135</v>
          </cell>
          <cell r="B1903" t="str">
            <v>050-C031100131-507</v>
          </cell>
          <cell r="C1903" t="str">
            <v>素材端子</v>
          </cell>
          <cell r="D1903" t="str">
            <v>NO PLATING,C5240HQ-SH,P=10.0mm,1*1,RoHS</v>
          </cell>
          <cell r="E1903" t="str">
            <v>VCYS</v>
          </cell>
          <cell r="F1903" t="str">
            <v>结案</v>
          </cell>
          <cell r="G1903">
            <v>2000</v>
          </cell>
          <cell r="H1903">
            <v>0</v>
          </cell>
        </row>
        <row r="1904">
          <cell r="A1904" t="str">
            <v>ZVS-19090136</v>
          </cell>
          <cell r="B1904" t="str">
            <v>050-0009-481</v>
          </cell>
          <cell r="C1904" t="str">
            <v>UNPLATED CONTACT</v>
          </cell>
          <cell r="D1904" t="str">
            <v>CONTACT ;1.3H PUSH_PULL SIMBLOCK WITH COVER AND STOP</v>
          </cell>
          <cell r="E1904" t="str">
            <v>VCYS</v>
          </cell>
          <cell r="F1904" t="str">
            <v>发放</v>
          </cell>
          <cell r="G1904">
            <v>1000</v>
          </cell>
          <cell r="H1904">
            <v>0</v>
          </cell>
        </row>
        <row r="1905">
          <cell r="A1905" t="str">
            <v>ZVS-19090137</v>
          </cell>
          <cell r="B1905" t="str">
            <v>050-0009-482</v>
          </cell>
          <cell r="C1905" t="str">
            <v>UNPLATED CONTACT</v>
          </cell>
          <cell r="D1905" t="str">
            <v>CONTACT; 1.3H PUSH_PULL SIMBLOCK WIWH COVER AND STOP</v>
          </cell>
          <cell r="E1905" t="str">
            <v>VCYS</v>
          </cell>
          <cell r="F1905" t="str">
            <v>发料</v>
          </cell>
          <cell r="G1905">
            <v>1000</v>
          </cell>
          <cell r="H1905">
            <v>0</v>
          </cell>
        </row>
        <row r="1906">
          <cell r="A1906" t="str">
            <v>ZVS-19090138</v>
          </cell>
          <cell r="B1906" t="str">
            <v>050-C130000141-508</v>
          </cell>
          <cell r="C1906" t="str">
            <v>素材端子</v>
          </cell>
          <cell r="D1906" t="str">
            <v>NO PLATING,C5210R-H,P=4.0mm,1*1，RoHS</v>
          </cell>
          <cell r="E1906" t="str">
            <v>VCYS</v>
          </cell>
          <cell r="F1906" t="str">
            <v>结案</v>
          </cell>
          <cell r="G1906">
            <v>2000</v>
          </cell>
          <cell r="H1906">
            <v>0</v>
          </cell>
        </row>
        <row r="1907">
          <cell r="A1907" t="str">
            <v>ZVS-19090139</v>
          </cell>
          <cell r="B1907" t="str">
            <v>025-C130000631-371</v>
          </cell>
          <cell r="C1907" t="str">
            <v>拉杆</v>
          </cell>
          <cell r="D1907" t="str">
            <v>NO PLATING,SUS301-3/4H,P=5.00,1*1,RoHS</v>
          </cell>
          <cell r="E1907" t="str">
            <v>VCYS</v>
          </cell>
          <cell r="F1907" t="str">
            <v>结案</v>
          </cell>
          <cell r="G1907">
            <v>1000000</v>
          </cell>
          <cell r="H1907">
            <v>641500</v>
          </cell>
        </row>
        <row r="1908">
          <cell r="A1908" t="str">
            <v>ZVS-19090055</v>
          </cell>
          <cell r="B1908" t="str">
            <v>050-0009-499</v>
          </cell>
          <cell r="C1908" t="str">
            <v>素材端子</v>
          </cell>
          <cell r="D1908" t="str">
            <v>NO PLATING,C2680R-H,P=9.00,1*2,RoHS</v>
          </cell>
          <cell r="E1908" t="str">
            <v>VCYS</v>
          </cell>
          <cell r="F1908" t="str">
            <v>结案</v>
          </cell>
          <cell r="G1908">
            <v>1000</v>
          </cell>
          <cell r="H1908">
            <v>990</v>
          </cell>
        </row>
        <row r="1909">
          <cell r="A1909" t="str">
            <v>ZVS-19090056</v>
          </cell>
          <cell r="B1909" t="str">
            <v>050-3009-389</v>
          </cell>
          <cell r="C1909" t="str">
            <v>CONTACT AFTER STAMPING</v>
          </cell>
          <cell r="D1909" t="str">
            <v>CONTACT 4 FOR DIA 3.5MM AUDIO JACK SUBSIDE TYPE</v>
          </cell>
          <cell r="E1909" t="str">
            <v>VCYS</v>
          </cell>
          <cell r="F1909" t="str">
            <v>发放</v>
          </cell>
          <cell r="G1909">
            <v>100</v>
          </cell>
          <cell r="H1909">
            <v>0</v>
          </cell>
        </row>
        <row r="1910">
          <cell r="A1910" t="str">
            <v>ZVS-19090057</v>
          </cell>
          <cell r="B1910" t="str">
            <v>050-4009-389</v>
          </cell>
          <cell r="C1910" t="str">
            <v>CONTACT AFTER STAMPING</v>
          </cell>
          <cell r="D1910" t="str">
            <v>CONTACT 5 FOR DIA 3.5MM AUDIO JACK SUBSIDE TYPE</v>
          </cell>
          <cell r="E1910" t="str">
            <v>VCYS</v>
          </cell>
          <cell r="F1910" t="str">
            <v>发放</v>
          </cell>
          <cell r="G1910">
            <v>100</v>
          </cell>
          <cell r="H1910">
            <v>0</v>
          </cell>
        </row>
        <row r="1911">
          <cell r="A1911" t="str">
            <v>ZVS-19090058</v>
          </cell>
          <cell r="B1911" t="str">
            <v>025-3009-187</v>
          </cell>
          <cell r="C1911" t="str">
            <v>SHELL AFTER STAMPING</v>
          </cell>
          <cell r="D1911" t="str">
            <v>5 PIN MICRO USB SINKING MOUNT</v>
          </cell>
          <cell r="E1911" t="str">
            <v>VCYS</v>
          </cell>
          <cell r="F1911" t="str">
            <v>结案</v>
          </cell>
          <cell r="G1911">
            <v>200000</v>
          </cell>
          <cell r="H1911">
            <v>0</v>
          </cell>
        </row>
        <row r="1912">
          <cell r="A1912" t="str">
            <v>ZVS-19090059</v>
          </cell>
          <cell r="B1912" t="str">
            <v>025-0009-326</v>
          </cell>
          <cell r="C1912" t="str">
            <v>SHELL AFTER STAMPING</v>
          </cell>
          <cell r="D1912" t="str">
            <v>MICRO USB 5 PIN SINKING MOUNT TYPE</v>
          </cell>
          <cell r="E1912" t="str">
            <v>VCYS</v>
          </cell>
          <cell r="F1912" t="str">
            <v>发放</v>
          </cell>
          <cell r="G1912">
            <v>300000</v>
          </cell>
          <cell r="H1912">
            <v>0</v>
          </cell>
        </row>
        <row r="1913">
          <cell r="A1913" t="str">
            <v>ZVS-19090060</v>
          </cell>
          <cell r="B1913" t="str">
            <v>050-2009-479</v>
          </cell>
          <cell r="C1913" t="str">
            <v>CONTACT AFTER STAMPING</v>
          </cell>
          <cell r="D1913" t="str">
            <v>CONTACT 4 AND 5 FOR DIA 3.5MM AUDIO JACK SUBSIDE TYPE</v>
          </cell>
          <cell r="E1913" t="str">
            <v>VCYS</v>
          </cell>
          <cell r="F1913" t="str">
            <v>发放</v>
          </cell>
          <cell r="G1913">
            <v>200</v>
          </cell>
          <cell r="H1913">
            <v>0</v>
          </cell>
        </row>
        <row r="1914">
          <cell r="A1914" t="str">
            <v>ZVS-19090061</v>
          </cell>
          <cell r="B1914" t="str">
            <v>050-3009-429</v>
          </cell>
          <cell r="C1914" t="str">
            <v>CONTACT AFTER STAMPING</v>
          </cell>
          <cell r="D1914" t="str">
            <v>CONTACT 4 FOR DIA 3.5MM AUDIO JACK  SUBSIDE TYPE</v>
          </cell>
          <cell r="E1914" t="str">
            <v>VCYS</v>
          </cell>
          <cell r="F1914" t="str">
            <v>结案</v>
          </cell>
          <cell r="G1914">
            <v>200</v>
          </cell>
          <cell r="H1914">
            <v>163</v>
          </cell>
        </row>
        <row r="1915">
          <cell r="A1915" t="str">
            <v>ZVS-19090062</v>
          </cell>
          <cell r="B1915" t="str">
            <v>050-4009-429</v>
          </cell>
          <cell r="C1915" t="str">
            <v>CONTACT AFTER STAMPING</v>
          </cell>
          <cell r="D1915" t="str">
            <v>CONTACT 5 FOR DIA 3.5MM AUDIO JACK  SUBSIDE TYPE</v>
          </cell>
          <cell r="E1915" t="str">
            <v>VCYS</v>
          </cell>
          <cell r="F1915" t="str">
            <v>结案</v>
          </cell>
          <cell r="G1915">
            <v>200</v>
          </cell>
          <cell r="H1915">
            <v>163</v>
          </cell>
        </row>
        <row r="1916">
          <cell r="A1916" t="str">
            <v>ZVS-19090063</v>
          </cell>
          <cell r="B1916" t="str">
            <v>050-1009-489</v>
          </cell>
          <cell r="C1916" t="str">
            <v>CONTACT AFTER STAMPING</v>
          </cell>
          <cell r="D1916" t="str">
            <v>CONTACT 2 FOR DIA 3.5MM AUDIO JACK  SUBSIDE TYPE</v>
          </cell>
          <cell r="E1916" t="str">
            <v>VCYS</v>
          </cell>
          <cell r="F1916" t="str">
            <v>结案</v>
          </cell>
          <cell r="G1916">
            <v>400</v>
          </cell>
          <cell r="H1916">
            <v>390</v>
          </cell>
        </row>
        <row r="1917">
          <cell r="A1917" t="str">
            <v>ZVS-19090064</v>
          </cell>
          <cell r="B1917" t="str">
            <v>050-2009-489</v>
          </cell>
          <cell r="C1917" t="str">
            <v>CONTACT AFTER STAMPING</v>
          </cell>
          <cell r="D1917" t="str">
            <v>CONTACT 3  FOR DIA 3.5MM AUDIO JACK  SUBSIDE TYPE</v>
          </cell>
          <cell r="E1917" t="str">
            <v>VCYS</v>
          </cell>
          <cell r="F1917" t="str">
            <v>结案</v>
          </cell>
          <cell r="G1917">
            <v>400</v>
          </cell>
          <cell r="H1917">
            <v>368</v>
          </cell>
        </row>
        <row r="1918">
          <cell r="A1918" t="str">
            <v>ZVS-19090065</v>
          </cell>
          <cell r="B1918" t="str">
            <v>050-J220000632-531</v>
          </cell>
          <cell r="C1918" t="str">
            <v>素材端子5</v>
          </cell>
          <cell r="D1918" t="str">
            <v>NO PLATING,SUS301-1/2H,P=5.50,1*2,RoHS</v>
          </cell>
          <cell r="E1918" t="str">
            <v>VCYS</v>
          </cell>
          <cell r="F1918" t="str">
            <v>发放</v>
          </cell>
          <cell r="G1918">
            <v>800</v>
          </cell>
          <cell r="H1918">
            <v>0</v>
          </cell>
        </row>
        <row r="1919">
          <cell r="A1919" t="str">
            <v>ZVS-19090066</v>
          </cell>
          <cell r="B1919" t="str">
            <v>050-0009-293</v>
          </cell>
          <cell r="C1919" t="str">
            <v>CONTACT AFTER STAMPING</v>
          </cell>
          <cell r="D1919" t="str">
            <v>4PIN BATTERY 3.1MM PITCH 5.0H VERTICAL TYPE GOLD 15u" CONN.</v>
          </cell>
          <cell r="E1919" t="str">
            <v>VCYS</v>
          </cell>
          <cell r="F1919" t="str">
            <v>结案</v>
          </cell>
          <cell r="G1919">
            <v>1000</v>
          </cell>
          <cell r="H1919">
            <v>670</v>
          </cell>
        </row>
        <row r="1920">
          <cell r="A1920" t="str">
            <v>ZVS-19090067</v>
          </cell>
          <cell r="B1920" t="str">
            <v>050-C130000441-513</v>
          </cell>
          <cell r="C1920" t="str">
            <v>素材侦测PIN</v>
          </cell>
          <cell r="D1920" t="str">
            <v>NO PLATING,C7035-TM06,P=3.20,1*1,RoHS</v>
          </cell>
          <cell r="E1920" t="str">
            <v>VCYS</v>
          </cell>
          <cell r="F1920" t="str">
            <v>结案</v>
          </cell>
          <cell r="G1920">
            <v>800</v>
          </cell>
          <cell r="H1920">
            <v>792</v>
          </cell>
        </row>
        <row r="1921">
          <cell r="A1921" t="str">
            <v>ZVS-19090068</v>
          </cell>
          <cell r="B1921" t="str">
            <v>050-C130000441-521</v>
          </cell>
          <cell r="C1921" t="str">
            <v>素材侦测PIN</v>
          </cell>
          <cell r="D1921" t="str">
            <v>NO PLATING,C7035-TM06,P=3.20,1*1,RoHS</v>
          </cell>
          <cell r="E1921" t="str">
            <v>VCYS</v>
          </cell>
          <cell r="F1921" t="str">
            <v>结案</v>
          </cell>
          <cell r="G1921">
            <v>400</v>
          </cell>
          <cell r="H1921">
            <v>394</v>
          </cell>
        </row>
        <row r="1922">
          <cell r="A1922" t="str">
            <v>ZVS-19090069</v>
          </cell>
          <cell r="B1922" t="str">
            <v>025-C130000641-370</v>
          </cell>
          <cell r="C1922" t="str">
            <v>素材铁壳</v>
          </cell>
          <cell r="D1922" t="str">
            <v>NO PLATING,SUS301-H,P=22.00,1*1,RoHS</v>
          </cell>
          <cell r="E1922" t="str">
            <v>VCYS</v>
          </cell>
          <cell r="F1922" t="str">
            <v>结案</v>
          </cell>
          <cell r="G1922">
            <v>2000000</v>
          </cell>
          <cell r="H1922">
            <v>678000</v>
          </cell>
        </row>
        <row r="1923">
          <cell r="A1923" t="str">
            <v>ZVS-19090070</v>
          </cell>
          <cell r="B1923" t="str">
            <v>025-C130000641-369</v>
          </cell>
          <cell r="C1923" t="str">
            <v>转轴</v>
          </cell>
          <cell r="D1923" t="str">
            <v>NO PLATING,SUS301-3/4H,1*1,RoHS</v>
          </cell>
          <cell r="E1923" t="str">
            <v>VCYS</v>
          </cell>
          <cell r="F1923" t="str">
            <v>发放</v>
          </cell>
          <cell r="G1923">
            <v>200000</v>
          </cell>
          <cell r="H1923">
            <v>0</v>
          </cell>
        </row>
        <row r="1924">
          <cell r="A1924" t="str">
            <v>ZVS-19090071</v>
          </cell>
          <cell r="B1924" t="str">
            <v>050-C130000441-527</v>
          </cell>
          <cell r="C1924" t="str">
            <v>素材侦测PIN</v>
          </cell>
          <cell r="D1924" t="str">
            <v>NO PLATING,C7035-TM06,P=3.20,1*1,RoHS</v>
          </cell>
          <cell r="E1924" t="str">
            <v>VCYS</v>
          </cell>
          <cell r="F1924" t="str">
            <v>结案</v>
          </cell>
          <cell r="G1924">
            <v>1000</v>
          </cell>
          <cell r="H1924">
            <v>986</v>
          </cell>
        </row>
        <row r="1925">
          <cell r="A1925" t="str">
            <v>ZVS-19090072</v>
          </cell>
          <cell r="B1925" t="str">
            <v>025-C130000641-354</v>
          </cell>
          <cell r="C1925" t="str">
            <v>素材铁壳</v>
          </cell>
          <cell r="D1925" t="str">
            <v>NO PLATING,SUS301-H,P=23.00,1*1,RoHS</v>
          </cell>
          <cell r="E1925" t="str">
            <v>VCYS</v>
          </cell>
          <cell r="F1925" t="str">
            <v>发放</v>
          </cell>
          <cell r="G1925">
            <v>1800000</v>
          </cell>
          <cell r="H1925">
            <v>0</v>
          </cell>
        </row>
        <row r="1926">
          <cell r="A1926" t="str">
            <v>ZVS-19090073</v>
          </cell>
          <cell r="B1926" t="str">
            <v>025-C130000641-356</v>
          </cell>
          <cell r="C1926" t="str">
            <v>右边 Hook</v>
          </cell>
          <cell r="D1926" t="str">
            <v>RIGHT_HOOK，NO PLATING,SUS301-H,P=2.50,1*2,RoHS</v>
          </cell>
          <cell r="E1926" t="str">
            <v>VCYS</v>
          </cell>
          <cell r="F1926" t="str">
            <v>发放</v>
          </cell>
          <cell r="G1926">
            <v>1500000</v>
          </cell>
          <cell r="H1926">
            <v>0</v>
          </cell>
        </row>
        <row r="1927">
          <cell r="A1927" t="str">
            <v>ZVS-19090074</v>
          </cell>
          <cell r="B1927" t="str">
            <v>025-C130000631-368</v>
          </cell>
          <cell r="C1927" t="str">
            <v>拉杆</v>
          </cell>
          <cell r="D1927" t="str">
            <v>NO PLATING,SUS301-3/4H,P=6.0mm,1*1,RoHS</v>
          </cell>
          <cell r="E1927" t="str">
            <v>VCYS</v>
          </cell>
          <cell r="F1927" t="str">
            <v>结案</v>
          </cell>
          <cell r="G1927">
            <v>300000</v>
          </cell>
          <cell r="H1927">
            <v>245000</v>
          </cell>
        </row>
        <row r="1928">
          <cell r="A1928" t="str">
            <v>ZVS-19090075</v>
          </cell>
          <cell r="B1928" t="str">
            <v>025-J220000621-374</v>
          </cell>
          <cell r="C1928" t="str">
            <v>素材SHELL</v>
          </cell>
          <cell r="D1928" t="str">
            <v>NO PLATING,SUS301-1/2H,P=15,1*1,RoHS</v>
          </cell>
          <cell r="E1928" t="str">
            <v>VCYS</v>
          </cell>
          <cell r="F1928" t="str">
            <v>结案</v>
          </cell>
          <cell r="G1928">
            <v>270000</v>
          </cell>
          <cell r="H1928">
            <v>241000</v>
          </cell>
        </row>
        <row r="1929">
          <cell r="A1929" t="str">
            <v>ZVS-19090076</v>
          </cell>
          <cell r="B1929" t="str">
            <v>050-C130000441-513</v>
          </cell>
          <cell r="C1929" t="str">
            <v>素材侦测PIN</v>
          </cell>
          <cell r="D1929" t="str">
            <v>NO PLATING,C7035-TM06,P=3.20,1*1,RoHS</v>
          </cell>
          <cell r="E1929" t="str">
            <v>VCYS</v>
          </cell>
          <cell r="F1929" t="str">
            <v>结案</v>
          </cell>
          <cell r="G1929">
            <v>600</v>
          </cell>
          <cell r="H1929">
            <v>557</v>
          </cell>
        </row>
        <row r="1930">
          <cell r="A1930" t="str">
            <v>ZVS-19090077</v>
          </cell>
          <cell r="B1930" t="str">
            <v>050-C130000441-521</v>
          </cell>
          <cell r="C1930" t="str">
            <v>素材侦测PIN</v>
          </cell>
          <cell r="D1930" t="str">
            <v>NO PLATING,C7035-TM06,P=3.20,1*1,RoHS</v>
          </cell>
          <cell r="E1930" t="str">
            <v>VCYS</v>
          </cell>
          <cell r="F1930" t="str">
            <v>结案</v>
          </cell>
          <cell r="G1930">
            <v>200</v>
          </cell>
          <cell r="H1930">
            <v>200</v>
          </cell>
        </row>
        <row r="1931">
          <cell r="A1931" t="str">
            <v>ZVS-19090078</v>
          </cell>
          <cell r="B1931" t="str">
            <v>050-0009-499</v>
          </cell>
          <cell r="C1931" t="str">
            <v>素材端子</v>
          </cell>
          <cell r="D1931" t="str">
            <v>NO PLATING,C2680R-H,P=9.00,1*2,RoHS</v>
          </cell>
          <cell r="E1931" t="str">
            <v>VCYS</v>
          </cell>
          <cell r="F1931" t="str">
            <v>结案</v>
          </cell>
          <cell r="G1931">
            <v>700</v>
          </cell>
          <cell r="H1931">
            <v>486</v>
          </cell>
        </row>
        <row r="1932">
          <cell r="A1932" t="str">
            <v>ZVS-19090079</v>
          </cell>
          <cell r="B1932" t="str">
            <v>050-0009-499</v>
          </cell>
          <cell r="C1932" t="str">
            <v>素材端子</v>
          </cell>
          <cell r="D1932" t="str">
            <v>NO PLATING,C2680R-H,P=9.00,1*2,RoHS</v>
          </cell>
          <cell r="E1932" t="str">
            <v>VCYS</v>
          </cell>
          <cell r="F1932" t="str">
            <v>发放</v>
          </cell>
          <cell r="G1932">
            <v>10</v>
          </cell>
          <cell r="H1932">
            <v>0</v>
          </cell>
        </row>
        <row r="1933">
          <cell r="A1933" t="str">
            <v>ZVS-19090080</v>
          </cell>
          <cell r="B1933" t="str">
            <v>050-C130003441-521</v>
          </cell>
          <cell r="C1933" t="str">
            <v>电镀侦测PIN</v>
          </cell>
          <cell r="D1933" t="str">
            <v>Au3U" ON CONTACT AREA,Au1U" ON SOLDER TAILS,NI 50-120U" UNDE</v>
          </cell>
          <cell r="E1933" t="str">
            <v>VCYS</v>
          </cell>
          <cell r="F1933" t="str">
            <v>发放</v>
          </cell>
          <cell r="G1933">
            <v>800</v>
          </cell>
          <cell r="H1933">
            <v>0</v>
          </cell>
        </row>
        <row r="1934">
          <cell r="A1934" t="str">
            <v>ZVS-19090081</v>
          </cell>
          <cell r="B1934" t="str">
            <v>050-C130000441-521</v>
          </cell>
          <cell r="C1934" t="str">
            <v>素材侦测PIN</v>
          </cell>
          <cell r="D1934" t="str">
            <v>NO PLATING,C7035-TM06,P=3.20,1*1,RoHS</v>
          </cell>
          <cell r="E1934" t="str">
            <v>VCYS</v>
          </cell>
          <cell r="F1934" t="str">
            <v>结案</v>
          </cell>
          <cell r="G1934">
            <v>800</v>
          </cell>
          <cell r="H1934">
            <v>503.5</v>
          </cell>
        </row>
        <row r="1935">
          <cell r="A1935" t="str">
            <v>ZVS-19090082</v>
          </cell>
          <cell r="B1935" t="str">
            <v>025-U139500622-373</v>
          </cell>
          <cell r="C1935" t="str">
            <v>素材外铁壳</v>
          </cell>
          <cell r="D1935" t="str">
            <v>NO PLATING,SUS301-1/2H,P=8.0,1*1,SHELL,RoHS</v>
          </cell>
          <cell r="E1935" t="str">
            <v>VCYS</v>
          </cell>
          <cell r="F1935" t="str">
            <v>发放</v>
          </cell>
          <cell r="G1935">
            <v>10</v>
          </cell>
          <cell r="H1935">
            <v>0</v>
          </cell>
        </row>
        <row r="1936">
          <cell r="A1936" t="str">
            <v>ZVS-19090083</v>
          </cell>
          <cell r="B1936" t="str">
            <v>025-U139500622-373</v>
          </cell>
          <cell r="C1936" t="str">
            <v>素材外铁壳</v>
          </cell>
          <cell r="D1936" t="str">
            <v>NO PLATING,SUS301-1/2H,P=8.0,1*1,SHELL,RoHS</v>
          </cell>
          <cell r="E1936" t="str">
            <v>VCYS</v>
          </cell>
          <cell r="F1936" t="str">
            <v>结案</v>
          </cell>
          <cell r="G1936">
            <v>10000</v>
          </cell>
          <cell r="H1936">
            <v>8700</v>
          </cell>
        </row>
        <row r="1937">
          <cell r="A1937" t="str">
            <v>ZVS-19090084</v>
          </cell>
          <cell r="B1937" t="str">
            <v>050-0009-499</v>
          </cell>
          <cell r="C1937" t="str">
            <v>素材端子</v>
          </cell>
          <cell r="D1937" t="str">
            <v>NO PLATING,C2680R-H,P=9.00,1*2,RoHS</v>
          </cell>
          <cell r="E1937" t="str">
            <v>VCYS</v>
          </cell>
          <cell r="F1937" t="str">
            <v>结案</v>
          </cell>
          <cell r="G1937">
            <v>100</v>
          </cell>
          <cell r="H1937">
            <v>100</v>
          </cell>
        </row>
        <row r="1938">
          <cell r="A1938" t="str">
            <v>ZVS-19090085</v>
          </cell>
          <cell r="B1938" t="str">
            <v>025-0009-170</v>
          </cell>
          <cell r="C1938" t="str">
            <v>UNPLATED PAD</v>
          </cell>
          <cell r="D1938" t="str">
            <v>FOR 4PIN BATTERY 5.4H 3.1MM PITCH VERTICAL TYPE CONN.</v>
          </cell>
          <cell r="E1938" t="str">
            <v>VCYS</v>
          </cell>
          <cell r="F1938" t="str">
            <v>结案</v>
          </cell>
          <cell r="G1938">
            <v>90000</v>
          </cell>
          <cell r="H1938">
            <v>84900</v>
          </cell>
        </row>
        <row r="1939">
          <cell r="A1939" t="str">
            <v>ZVS-19090086</v>
          </cell>
          <cell r="B1939" t="str">
            <v>050-C130000141-508</v>
          </cell>
          <cell r="C1939" t="str">
            <v>素材端子</v>
          </cell>
          <cell r="D1939" t="str">
            <v>NO PLATING,C5210R-H,P=4.0mm,1*1，RoHS</v>
          </cell>
          <cell r="E1939" t="str">
            <v>VCYS</v>
          </cell>
          <cell r="F1939" t="str">
            <v>结案</v>
          </cell>
          <cell r="G1939">
            <v>3000</v>
          </cell>
          <cell r="H1939">
            <v>2717.5</v>
          </cell>
        </row>
        <row r="1940">
          <cell r="A1940" t="str">
            <v>ZVS-19090087</v>
          </cell>
          <cell r="B1940" t="str">
            <v>050-0009-335</v>
          </cell>
          <cell r="C1940" t="str">
            <v>CONTACT  AFTER STAMPING</v>
          </cell>
          <cell r="D1940" t="str">
            <v>3Pin 3.0Pitch 1.9H SMT Subside 0.9H Vertical Contact Type Ba</v>
          </cell>
          <cell r="E1940" t="str">
            <v>VCYS</v>
          </cell>
          <cell r="F1940" t="str">
            <v>结案</v>
          </cell>
          <cell r="G1940">
            <v>850</v>
          </cell>
          <cell r="H1940">
            <v>560.70000000000005</v>
          </cell>
        </row>
        <row r="1941">
          <cell r="A1941" t="str">
            <v>ZVS-19090088</v>
          </cell>
          <cell r="B1941" t="str">
            <v>025-U069500621-364</v>
          </cell>
          <cell r="C1941" t="str">
            <v>素材铁壳</v>
          </cell>
          <cell r="D1941" t="str">
            <v>NO PLATING,SUS301-1/2H,P=10.0,1*1,SHELL,RoHS</v>
          </cell>
          <cell r="E1941" t="str">
            <v>VCYS</v>
          </cell>
          <cell r="F1941" t="str">
            <v>结案</v>
          </cell>
          <cell r="G1941">
            <v>400000</v>
          </cell>
          <cell r="H1941">
            <v>0</v>
          </cell>
        </row>
        <row r="1942">
          <cell r="A1942" t="str">
            <v>ZVS-19090089</v>
          </cell>
          <cell r="B1942" t="str">
            <v>025-U139500622-373</v>
          </cell>
          <cell r="C1942" t="str">
            <v>素材外铁壳</v>
          </cell>
          <cell r="D1942" t="str">
            <v>NO PLATING,SUS301-1/2H,P=8.0,1*1,SHELL,RoHS</v>
          </cell>
          <cell r="E1942" t="str">
            <v>VCYS</v>
          </cell>
          <cell r="F1942" t="str">
            <v>结案</v>
          </cell>
          <cell r="G1942">
            <v>600000</v>
          </cell>
          <cell r="H1942">
            <v>265500</v>
          </cell>
        </row>
        <row r="1943">
          <cell r="A1943" t="str">
            <v>ZVS-19090090</v>
          </cell>
          <cell r="B1943" t="str">
            <v>050-0009-481</v>
          </cell>
          <cell r="C1943" t="str">
            <v>UNPLATED CONTACT</v>
          </cell>
          <cell r="D1943" t="str">
            <v>CONTACT ;1.3H PUSH_PULL SIMBLOCK WITH COVER AND STOP</v>
          </cell>
          <cell r="E1943" t="str">
            <v>VCYS</v>
          </cell>
          <cell r="F1943" t="str">
            <v>结案</v>
          </cell>
          <cell r="G1943">
            <v>1000</v>
          </cell>
          <cell r="H1943">
            <v>552</v>
          </cell>
        </row>
        <row r="1944">
          <cell r="A1944" t="str">
            <v>ZVS-19090091</v>
          </cell>
          <cell r="B1944" t="str">
            <v>050-0009-482</v>
          </cell>
          <cell r="C1944" t="str">
            <v>UNPLATED CONTACT</v>
          </cell>
          <cell r="D1944" t="str">
            <v>CONTACT; 1.3H PUSH_PULL SIMBLOCK WIWH COVER AND STOP</v>
          </cell>
          <cell r="E1944" t="str">
            <v>VCYS</v>
          </cell>
          <cell r="F1944" t="str">
            <v>结案</v>
          </cell>
          <cell r="G1944">
            <v>1000</v>
          </cell>
          <cell r="H1944">
            <v>992.7</v>
          </cell>
        </row>
        <row r="1945">
          <cell r="A1945" t="str">
            <v>ZVS-19090092</v>
          </cell>
          <cell r="B1945" t="str">
            <v>050-3009-429</v>
          </cell>
          <cell r="C1945" t="str">
            <v>CONTACT AFTER STAMPING</v>
          </cell>
          <cell r="D1945" t="str">
            <v>CONTACT 4 FOR DIA 3.5MM AUDIO JACK  SUBSIDE TYPE</v>
          </cell>
          <cell r="E1945" t="str">
            <v>VCYS</v>
          </cell>
          <cell r="F1945" t="str">
            <v>结案</v>
          </cell>
          <cell r="G1945">
            <v>100</v>
          </cell>
          <cell r="H1945">
            <v>100</v>
          </cell>
        </row>
        <row r="1946">
          <cell r="A1946" t="str">
            <v>ZVS-19090093</v>
          </cell>
          <cell r="B1946" t="str">
            <v>050-4009-429</v>
          </cell>
          <cell r="C1946" t="str">
            <v>CONTACT AFTER STAMPING</v>
          </cell>
          <cell r="D1946" t="str">
            <v>CONTACT 5 FOR DIA 3.5MM AUDIO JACK  SUBSIDE TYPE</v>
          </cell>
          <cell r="E1946" t="str">
            <v>VCYS</v>
          </cell>
          <cell r="F1946" t="str">
            <v>结案</v>
          </cell>
          <cell r="G1946">
            <v>100</v>
          </cell>
          <cell r="H1946">
            <v>100</v>
          </cell>
        </row>
        <row r="1947">
          <cell r="A1947" t="str">
            <v>ZVS-19090094</v>
          </cell>
          <cell r="B1947" t="str">
            <v>050-J200000142-0546</v>
          </cell>
          <cell r="C1947" t="str">
            <v>素材端子1</v>
          </cell>
          <cell r="D1947" t="str">
            <v>NO PLATING,C5210R-H,P=8,1*1,RoHS</v>
          </cell>
          <cell r="E1947" t="str">
            <v>KM10B</v>
          </cell>
          <cell r="F1947" t="str">
            <v>结案</v>
          </cell>
          <cell r="G1947">
            <v>40000</v>
          </cell>
          <cell r="H1947">
            <v>479</v>
          </cell>
        </row>
        <row r="1948">
          <cell r="A1948" t="str">
            <v>ZVS-19090095</v>
          </cell>
          <cell r="B1948" t="str">
            <v>050-2009-443</v>
          </cell>
          <cell r="C1948" t="str">
            <v>CONTACT</v>
          </cell>
          <cell r="D1948" t="str">
            <v>4PIN 3.0MM PITCH 1.8H SMT TYPE BATTERY CONN.</v>
          </cell>
          <cell r="E1948" t="str">
            <v>VCYS</v>
          </cell>
          <cell r="F1948" t="str">
            <v>发放</v>
          </cell>
          <cell r="G1948">
            <v>600</v>
          </cell>
          <cell r="H1948">
            <v>0</v>
          </cell>
        </row>
        <row r="1949">
          <cell r="A1949" t="str">
            <v>ZVS-19090096</v>
          </cell>
          <cell r="B1949" t="str">
            <v>050-0006-335</v>
          </cell>
          <cell r="C1949" t="str">
            <v>CONTACT AFTER PLATING</v>
          </cell>
          <cell r="D1949" t="str">
            <v>3Pin 3.0Pitch 1.9H SMT Subside 0.9H Vertical Contact Type Ba</v>
          </cell>
          <cell r="E1949" t="str">
            <v>VCYS</v>
          </cell>
          <cell r="F1949" t="str">
            <v>发放</v>
          </cell>
          <cell r="G1949">
            <v>1000</v>
          </cell>
          <cell r="H1949">
            <v>0</v>
          </cell>
        </row>
        <row r="1950">
          <cell r="A1950" t="str">
            <v>ZVS-19090097</v>
          </cell>
          <cell r="B1950" t="str">
            <v>025-C130000641-0397</v>
          </cell>
          <cell r="C1950" t="str">
            <v>素材铁壳</v>
          </cell>
          <cell r="D1950" t="str">
            <v>NO PLATING,SUS301-H,P=24.0mm,1*1，RoHS</v>
          </cell>
          <cell r="E1950" t="str">
            <v>VCYS</v>
          </cell>
          <cell r="F1950" t="str">
            <v>结案</v>
          </cell>
          <cell r="G1950">
            <v>1500000</v>
          </cell>
          <cell r="H1950">
            <v>801600</v>
          </cell>
        </row>
        <row r="1951">
          <cell r="A1951" t="str">
            <v>ZVS-19090098</v>
          </cell>
          <cell r="B1951" t="str">
            <v>050-0009-335</v>
          </cell>
          <cell r="C1951" t="str">
            <v>CONTACT  AFTER STAMPING</v>
          </cell>
          <cell r="D1951" t="str">
            <v>3Pin 3.0Pitch 1.9H SMT Subside 0.9H Vertical Contact Type Ba</v>
          </cell>
          <cell r="E1951" t="str">
            <v>VCYS</v>
          </cell>
          <cell r="F1951" t="str">
            <v>结案</v>
          </cell>
          <cell r="G1951">
            <v>1000</v>
          </cell>
          <cell r="H1951">
            <v>0</v>
          </cell>
        </row>
        <row r="1952">
          <cell r="A1952" t="str">
            <v>ZVS-19090099</v>
          </cell>
          <cell r="B1952" t="str">
            <v>050-0009-293</v>
          </cell>
          <cell r="C1952" t="str">
            <v>CONTACT AFTER STAMPING</v>
          </cell>
          <cell r="D1952" t="str">
            <v>4PIN BATTERY 3.1MM PITCH 5.0H VERTICAL TYPE GOLD 15u" CONN.</v>
          </cell>
          <cell r="E1952" t="str">
            <v>VCYS</v>
          </cell>
          <cell r="F1952" t="str">
            <v>发放</v>
          </cell>
          <cell r="G1952">
            <v>1000</v>
          </cell>
          <cell r="H1952">
            <v>0</v>
          </cell>
        </row>
        <row r="1953">
          <cell r="A1953" t="str">
            <v>ZVS-19090100</v>
          </cell>
          <cell r="B1953" t="str">
            <v>025-0009-225</v>
          </cell>
          <cell r="C1953" t="str">
            <v>PAD  AFTER STAMPING</v>
          </cell>
          <cell r="D1953" t="str">
            <v>4PIN BATTERY 3.1MM PITCH 5.0H VERTICAL TYPE GOLD 15u" CONN.</v>
          </cell>
          <cell r="E1953" t="str">
            <v>VCYS</v>
          </cell>
          <cell r="F1953" t="str">
            <v>发放</v>
          </cell>
          <cell r="G1953">
            <v>600000</v>
          </cell>
          <cell r="H1953">
            <v>0</v>
          </cell>
        </row>
        <row r="1954">
          <cell r="A1954" t="str">
            <v>ZVS-19090101</v>
          </cell>
          <cell r="B1954" t="str">
            <v>050-S080000641-0549</v>
          </cell>
          <cell r="C1954" t="str">
            <v>素材端子</v>
          </cell>
          <cell r="D1954" t="str">
            <v>NO PLATING CONTACT</v>
          </cell>
          <cell r="E1954" t="str">
            <v>VCYS</v>
          </cell>
          <cell r="F1954" t="str">
            <v>结案</v>
          </cell>
          <cell r="G1954">
            <v>2000</v>
          </cell>
          <cell r="H1954">
            <v>2000</v>
          </cell>
        </row>
        <row r="1955">
          <cell r="A1955" t="str">
            <v>ZVS-19090102</v>
          </cell>
          <cell r="B1955" t="str">
            <v>050-1009-310</v>
          </cell>
          <cell r="C1955" t="str">
            <v>素材端子4</v>
          </cell>
          <cell r="D1955" t="str">
            <v>NO PLATING,C5210R-H,P=4.50,1*2,RoHS</v>
          </cell>
          <cell r="E1955" t="str">
            <v>VCYS</v>
          </cell>
          <cell r="F1955" t="str">
            <v>发放</v>
          </cell>
          <cell r="G1955">
            <v>350</v>
          </cell>
          <cell r="H1955">
            <v>0</v>
          </cell>
        </row>
        <row r="1956">
          <cell r="A1956" t="str">
            <v>ZVS-19090103</v>
          </cell>
          <cell r="B1956" t="str">
            <v>050-2009-310</v>
          </cell>
          <cell r="C1956" t="str">
            <v>素材端子5</v>
          </cell>
          <cell r="D1956" t="str">
            <v>NO PLATING,C5210R-H,P=4.50,1*2,RoHS</v>
          </cell>
          <cell r="E1956" t="str">
            <v>VCYS</v>
          </cell>
          <cell r="F1956" t="str">
            <v>发放</v>
          </cell>
          <cell r="G1956">
            <v>350</v>
          </cell>
          <cell r="H1956">
            <v>0</v>
          </cell>
        </row>
        <row r="1957">
          <cell r="A1957" t="str">
            <v>ZVS-19090104</v>
          </cell>
          <cell r="B1957" t="str">
            <v>050-J200000145-530</v>
          </cell>
          <cell r="C1957" t="str">
            <v>素材端子3</v>
          </cell>
          <cell r="D1957" t="str">
            <v>NO PLATING,C5210R-H,P=4,1*1,RoHS</v>
          </cell>
          <cell r="E1957" t="str">
            <v>VCYS</v>
          </cell>
          <cell r="F1957" t="str">
            <v>发放</v>
          </cell>
          <cell r="G1957">
            <v>600</v>
          </cell>
          <cell r="H1957">
            <v>0</v>
          </cell>
        </row>
        <row r="1958">
          <cell r="A1958" t="str">
            <v>ZVS-19090105</v>
          </cell>
          <cell r="B1958" t="str">
            <v>050-J200003142-0546</v>
          </cell>
          <cell r="C1958" t="str">
            <v>电镀端子1</v>
          </cell>
          <cell r="D1958" t="str">
            <v>Au3U" ON CONTACT AREA,Au1U" ON SOLDER TAILS,NI 80-150U" UNDE</v>
          </cell>
          <cell r="E1958" t="str">
            <v>VCYS</v>
          </cell>
          <cell r="F1958" t="str">
            <v>结案</v>
          </cell>
          <cell r="G1958">
            <v>400</v>
          </cell>
          <cell r="H1958">
            <v>0</v>
          </cell>
        </row>
        <row r="1959">
          <cell r="A1959" t="str">
            <v>ZVS-19090106</v>
          </cell>
          <cell r="B1959" t="str">
            <v>050-J220000141-530</v>
          </cell>
          <cell r="C1959" t="str">
            <v>素材端子2</v>
          </cell>
          <cell r="D1959" t="str">
            <v>NO PLATING,C5210R-H,P=4,1*1,RoHS</v>
          </cell>
          <cell r="E1959" t="str">
            <v>VCYS</v>
          </cell>
          <cell r="F1959" t="str">
            <v>结案</v>
          </cell>
          <cell r="G1959">
            <v>600</v>
          </cell>
          <cell r="H1959">
            <v>600</v>
          </cell>
        </row>
        <row r="1960">
          <cell r="A1960" t="str">
            <v>ZVS-19090107</v>
          </cell>
          <cell r="B1960" t="str">
            <v>050-J220003121-532</v>
          </cell>
          <cell r="C1960" t="str">
            <v>电镀端子6</v>
          </cell>
          <cell r="D1960" t="str">
            <v>Au3U" ON CONTACT AREA,Au1U" ON SOLDER TAILS,NI 50-100U" UNDE</v>
          </cell>
          <cell r="E1960" t="str">
            <v>VCYS</v>
          </cell>
          <cell r="F1960" t="str">
            <v>发放</v>
          </cell>
          <cell r="G1960">
            <v>200</v>
          </cell>
          <cell r="H1960">
            <v>0</v>
          </cell>
        </row>
        <row r="1961">
          <cell r="A1961" t="str">
            <v>ZVS-19090108</v>
          </cell>
          <cell r="B1961" t="str">
            <v>050-J220000631-531</v>
          </cell>
          <cell r="C1961" t="str">
            <v>素材端子4</v>
          </cell>
          <cell r="D1961" t="str">
            <v>NO PLATING,SUS301-1/2H,P=5.50,1*2,RoHS</v>
          </cell>
          <cell r="E1961" t="str">
            <v>VCYS</v>
          </cell>
          <cell r="F1961" t="str">
            <v>发放</v>
          </cell>
          <cell r="G1961">
            <v>800</v>
          </cell>
          <cell r="H1961">
            <v>0</v>
          </cell>
        </row>
        <row r="1962">
          <cell r="A1962" t="str">
            <v>ZVS-19090109</v>
          </cell>
          <cell r="B1962" t="str">
            <v>050-J220000121-532</v>
          </cell>
          <cell r="C1962" t="str">
            <v>素材端子6</v>
          </cell>
          <cell r="D1962" t="str">
            <v>NO PLATING,SUS301-1/2H,P=9,1*1,RoHS</v>
          </cell>
          <cell r="E1962" t="str">
            <v>VCYS</v>
          </cell>
          <cell r="F1962" t="str">
            <v>结案</v>
          </cell>
          <cell r="G1962">
            <v>800</v>
          </cell>
          <cell r="H1962">
            <v>330.4</v>
          </cell>
        </row>
        <row r="1963">
          <cell r="A1963" t="str">
            <v>ZVS-19090110</v>
          </cell>
          <cell r="B1963" t="str">
            <v>050-J240000143-0546</v>
          </cell>
          <cell r="C1963" t="str">
            <v>素材端子1</v>
          </cell>
          <cell r="D1963" t="str">
            <v>NO PLATING,C5210R-H,P=5,1*1,RoHS</v>
          </cell>
          <cell r="E1963" t="str">
            <v>VCYS</v>
          </cell>
          <cell r="F1963" t="str">
            <v>结案</v>
          </cell>
          <cell r="G1963">
            <v>600</v>
          </cell>
          <cell r="H1963">
            <v>0</v>
          </cell>
        </row>
        <row r="1964">
          <cell r="A1964" t="str">
            <v>ZVS-19090001</v>
          </cell>
          <cell r="B1964" t="str">
            <v>050-J100000121-0567</v>
          </cell>
          <cell r="C1964" t="str">
            <v>素材端子5</v>
          </cell>
          <cell r="D1964" t="str">
            <v>NO PLATING,C5210R-H,P=8,1*1,RoHS</v>
          </cell>
          <cell r="E1964" t="str">
            <v>VCYS</v>
          </cell>
          <cell r="F1964" t="str">
            <v>结案</v>
          </cell>
          <cell r="G1964">
            <v>400</v>
          </cell>
          <cell r="H1964">
            <v>196</v>
          </cell>
        </row>
        <row r="1965">
          <cell r="A1965" t="str">
            <v>ZVS-19090002</v>
          </cell>
          <cell r="B1965" t="str">
            <v>025-0009-170</v>
          </cell>
          <cell r="C1965" t="str">
            <v>UNPLATED PAD</v>
          </cell>
          <cell r="D1965" t="str">
            <v>FOR 4PIN BATTERY 5.4H 3.1MM PITCH VERTICAL TYPE CONN.</v>
          </cell>
          <cell r="E1965" t="str">
            <v>VCYS</v>
          </cell>
          <cell r="F1965" t="str">
            <v>结案</v>
          </cell>
          <cell r="G1965">
            <v>500000</v>
          </cell>
          <cell r="H1965">
            <v>500000</v>
          </cell>
        </row>
        <row r="1966">
          <cell r="A1966" t="str">
            <v>ZVS-19090003</v>
          </cell>
          <cell r="B1966" t="str">
            <v>050-1009-443</v>
          </cell>
          <cell r="C1966" t="str">
            <v>CONTACT</v>
          </cell>
          <cell r="D1966" t="str">
            <v>4PIN 3.0MM PITCH 1.8H SMT TYPE BATTERY CONN.</v>
          </cell>
          <cell r="E1966" t="str">
            <v>VCYS</v>
          </cell>
          <cell r="F1966" t="str">
            <v>结案</v>
          </cell>
          <cell r="G1966">
            <v>600</v>
          </cell>
          <cell r="H1966">
            <v>447.5</v>
          </cell>
        </row>
        <row r="1967">
          <cell r="A1967" t="str">
            <v>ZVS-19090004</v>
          </cell>
          <cell r="B1967" t="str">
            <v>050-0009-335</v>
          </cell>
          <cell r="C1967" t="str">
            <v>CONTACT  AFTER STAMPING</v>
          </cell>
          <cell r="D1967" t="str">
            <v>3Pin 3.0Pitch 1.9H SMT Subside 0.9H Vertical Contact Type Ba</v>
          </cell>
          <cell r="E1967" t="str">
            <v>VCYS</v>
          </cell>
          <cell r="F1967" t="str">
            <v>结案</v>
          </cell>
          <cell r="G1967">
            <v>700</v>
          </cell>
          <cell r="H1967">
            <v>692</v>
          </cell>
        </row>
        <row r="1968">
          <cell r="A1968" t="str">
            <v>ZVS-19090005</v>
          </cell>
          <cell r="B1968" t="str">
            <v>050-0009-293</v>
          </cell>
          <cell r="C1968" t="str">
            <v>CONTACT AFTER STAMPING</v>
          </cell>
          <cell r="D1968" t="str">
            <v>4PIN BATTERY 3.1MM PITCH 5.0H VERTICAL TYPE GOLD 15u" CONN.</v>
          </cell>
          <cell r="E1968" t="str">
            <v>VCYS</v>
          </cell>
          <cell r="F1968" t="str">
            <v>发放</v>
          </cell>
          <cell r="G1968">
            <v>200</v>
          </cell>
          <cell r="H1968">
            <v>0</v>
          </cell>
        </row>
        <row r="1969">
          <cell r="A1969" t="str">
            <v>ZVS-19090006</v>
          </cell>
          <cell r="B1969" t="str">
            <v>025-0009-325</v>
          </cell>
          <cell r="C1969" t="str">
            <v>SHELL AFTER STAMPING</v>
          </cell>
          <cell r="D1969" t="str">
            <v>SHELL AFTER STAMPING</v>
          </cell>
          <cell r="E1969" t="str">
            <v>VCYS</v>
          </cell>
          <cell r="F1969" t="str">
            <v>发放</v>
          </cell>
          <cell r="G1969">
            <v>400</v>
          </cell>
          <cell r="H1969">
            <v>0</v>
          </cell>
        </row>
        <row r="1970">
          <cell r="A1970" t="str">
            <v>ZVS-19090007</v>
          </cell>
          <cell r="B1970" t="str">
            <v>025-U099500621-364</v>
          </cell>
          <cell r="C1970" t="str">
            <v>素材铁壳</v>
          </cell>
          <cell r="D1970" t="str">
            <v>NO PLATING,SUS301-1/2H,P=10.0,1*1,SHELL,RoHS</v>
          </cell>
          <cell r="E1970" t="str">
            <v>VCYS</v>
          </cell>
          <cell r="F1970" t="str">
            <v>结案</v>
          </cell>
          <cell r="G1970">
            <v>600000</v>
          </cell>
          <cell r="H1970">
            <v>47700</v>
          </cell>
        </row>
        <row r="1971">
          <cell r="A1971" t="str">
            <v>ZVS-19090008</v>
          </cell>
          <cell r="B1971" t="str">
            <v>025-U0695W1621-364</v>
          </cell>
          <cell r="C1971" t="str">
            <v>点焊铁壳</v>
          </cell>
          <cell r="D1971" t="str">
            <v>LASER WELDING,SUS301-1/2H,P=10.0,1*1,SHELL,RoHS</v>
          </cell>
          <cell r="E1971" t="str">
            <v>VCYS</v>
          </cell>
          <cell r="F1971" t="str">
            <v>发放</v>
          </cell>
          <cell r="G1971">
            <v>300000</v>
          </cell>
          <cell r="H1971">
            <v>0</v>
          </cell>
        </row>
        <row r="1972">
          <cell r="A1972" t="str">
            <v>ZVS-19090009</v>
          </cell>
          <cell r="B1972" t="str">
            <v>025-U0995W1621-364</v>
          </cell>
          <cell r="C1972" t="str">
            <v>点焊铁壳</v>
          </cell>
          <cell r="D1972" t="str">
            <v>LASER WELDING,SUS301-1/2H,P=10.0,1*1,SHELL,RoHS</v>
          </cell>
          <cell r="E1972" t="str">
            <v>VCYS</v>
          </cell>
          <cell r="F1972" t="str">
            <v>结案</v>
          </cell>
          <cell r="G1972">
            <v>300000</v>
          </cell>
          <cell r="H1972">
            <v>47700</v>
          </cell>
        </row>
        <row r="1973">
          <cell r="A1973" t="str">
            <v>ZVS-19090010</v>
          </cell>
          <cell r="B1973" t="str">
            <v>025-U119500623-0382</v>
          </cell>
          <cell r="C1973" t="str">
            <v>点焊铁壳</v>
          </cell>
          <cell r="D1973" t="str">
            <v>NO PLATING,SUS301-1/2H,P=8.0,1*1,SHELL,RoHS</v>
          </cell>
          <cell r="E1973" t="str">
            <v>VCYS</v>
          </cell>
          <cell r="F1973" t="str">
            <v>结案</v>
          </cell>
          <cell r="G1973">
            <v>300000</v>
          </cell>
          <cell r="H1973">
            <v>127100</v>
          </cell>
        </row>
        <row r="1974">
          <cell r="A1974" t="str">
            <v>ZVS-19090010</v>
          </cell>
          <cell r="B1974" t="str">
            <v>025-U119500623-0382</v>
          </cell>
          <cell r="C1974" t="str">
            <v>点焊铁壳</v>
          </cell>
          <cell r="D1974" t="str">
            <v>NO PLATING,SUS301-1/2H,P=8.0,1*1,SHELL,RoHS</v>
          </cell>
          <cell r="E1974" t="str">
            <v>VCYS</v>
          </cell>
          <cell r="F1974" t="str">
            <v>结案</v>
          </cell>
          <cell r="G1974">
            <v>300000</v>
          </cell>
          <cell r="H1974">
            <v>127100</v>
          </cell>
        </row>
        <row r="1975">
          <cell r="A1975" t="str">
            <v>ZVS-19090011</v>
          </cell>
          <cell r="B1975" t="str">
            <v>025-U139500623-373</v>
          </cell>
          <cell r="C1975" t="str">
            <v>点焊铁壳</v>
          </cell>
          <cell r="D1975" t="str">
            <v>NO PLATING,SUS301-1/2H,P=8.0,1*1,SHELL,RoHS</v>
          </cell>
          <cell r="E1975" t="str">
            <v>VCYS</v>
          </cell>
          <cell r="F1975" t="str">
            <v>发放</v>
          </cell>
          <cell r="G1975">
            <v>300000</v>
          </cell>
          <cell r="H1975">
            <v>0</v>
          </cell>
        </row>
        <row r="1976">
          <cell r="A1976" t="str">
            <v>ZVS-19090011</v>
          </cell>
          <cell r="B1976" t="str">
            <v>025-U139500623-373</v>
          </cell>
          <cell r="C1976" t="str">
            <v>点焊铁壳</v>
          </cell>
          <cell r="D1976" t="str">
            <v>NO PLATING,SUS301-1/2H,P=8.0,1*1,SHELL,RoHS</v>
          </cell>
          <cell r="E1976" t="str">
            <v>VCYS</v>
          </cell>
          <cell r="F1976" t="str">
            <v>发放</v>
          </cell>
          <cell r="G1976">
            <v>300000</v>
          </cell>
          <cell r="H1976">
            <v>0</v>
          </cell>
        </row>
        <row r="1977">
          <cell r="A1977" t="str">
            <v>ZVS-19090012</v>
          </cell>
          <cell r="B1977" t="str">
            <v>025-U139500623-373</v>
          </cell>
          <cell r="C1977" t="str">
            <v>点焊铁壳</v>
          </cell>
          <cell r="D1977" t="str">
            <v>NO PLATING,SUS301-1/2H,P=8.0,1*1,SHELL,RoHS</v>
          </cell>
          <cell r="E1977" t="str">
            <v>VCYS</v>
          </cell>
          <cell r="F1977" t="str">
            <v>结案</v>
          </cell>
          <cell r="G1977">
            <v>600000</v>
          </cell>
          <cell r="H1977">
            <v>350300</v>
          </cell>
        </row>
        <row r="1978">
          <cell r="A1978" t="str">
            <v>ZVS-19090012</v>
          </cell>
          <cell r="B1978" t="str">
            <v>025-U139500623-373</v>
          </cell>
          <cell r="C1978" t="str">
            <v>点焊铁壳</v>
          </cell>
          <cell r="D1978" t="str">
            <v>NO PLATING,SUS301-1/2H,P=8.0,1*1,SHELL,RoHS</v>
          </cell>
          <cell r="E1978" t="str">
            <v>VCYS</v>
          </cell>
          <cell r="F1978" t="str">
            <v>结案</v>
          </cell>
          <cell r="G1978">
            <v>600000</v>
          </cell>
          <cell r="H1978">
            <v>350300</v>
          </cell>
        </row>
        <row r="1979">
          <cell r="A1979" t="str">
            <v>ZVS-19090013</v>
          </cell>
          <cell r="B1979" t="str">
            <v>025-U139500621-373</v>
          </cell>
          <cell r="C1979" t="str">
            <v>素材主铁壳</v>
          </cell>
          <cell r="D1979" t="str">
            <v>NO PLATING,SUS301-1/2H,P=8.0,1*1,SHELL,RoHS</v>
          </cell>
          <cell r="E1979" t="str">
            <v>VCYS</v>
          </cell>
          <cell r="F1979" t="str">
            <v>结案</v>
          </cell>
          <cell r="G1979">
            <v>600000</v>
          </cell>
          <cell r="H1979">
            <v>511000</v>
          </cell>
        </row>
        <row r="1980">
          <cell r="A1980" t="str">
            <v>ZVS-19090014</v>
          </cell>
          <cell r="B1980" t="str">
            <v>050-0009-467</v>
          </cell>
          <cell r="C1980" t="str">
            <v>CONTACT AFTER STAMPING</v>
          </cell>
          <cell r="D1980" t="str">
            <v>ANTENNA SPRING FOR 0.7H</v>
          </cell>
          <cell r="E1980" t="str">
            <v>VCYS</v>
          </cell>
          <cell r="F1980" t="str">
            <v>结案</v>
          </cell>
          <cell r="G1980">
            <v>2000</v>
          </cell>
          <cell r="H1980">
            <v>1983.5</v>
          </cell>
        </row>
        <row r="1981">
          <cell r="A1981" t="str">
            <v>ZVS-19090015</v>
          </cell>
          <cell r="B1981" t="str">
            <v>050-S190000641-0550</v>
          </cell>
          <cell r="C1981" t="str">
            <v>素材端子</v>
          </cell>
          <cell r="D1981" t="str">
            <v>NO PLATING CONTACT</v>
          </cell>
          <cell r="E1981" t="str">
            <v>VCYS</v>
          </cell>
          <cell r="F1981" t="str">
            <v>结案</v>
          </cell>
          <cell r="G1981">
            <v>2000</v>
          </cell>
          <cell r="H1981">
            <v>2000</v>
          </cell>
        </row>
        <row r="1982">
          <cell r="A1982" t="str">
            <v>ZVS-19090016</v>
          </cell>
          <cell r="B1982" t="str">
            <v>050-1009-433</v>
          </cell>
          <cell r="C1982" t="str">
            <v>CONTACT AFTER STAMPING</v>
          </cell>
          <cell r="D1982" t="str">
            <v>CONTACT 4 FOR DIA 3.5MM SXM AUDIO JACK CONN.(SUBSIDE  TYPE)</v>
          </cell>
          <cell r="E1982" t="str">
            <v>VCYS</v>
          </cell>
          <cell r="F1982" t="str">
            <v>结案</v>
          </cell>
          <cell r="G1982">
            <v>400</v>
          </cell>
          <cell r="H1982">
            <v>0</v>
          </cell>
        </row>
        <row r="1983">
          <cell r="A1983" t="str">
            <v>ZVS-19090017</v>
          </cell>
          <cell r="B1983" t="str">
            <v>050-2009-433</v>
          </cell>
          <cell r="C1983" t="str">
            <v>CONTACT AFTER STAMPING</v>
          </cell>
          <cell r="D1983" t="str">
            <v>CONTACT 5 FOR DIA 3.5MM SXM AUDIO JACK CONN.(SUBSIDE  TYPE)</v>
          </cell>
          <cell r="E1983" t="str">
            <v>VCYS</v>
          </cell>
          <cell r="F1983" t="str">
            <v>结案</v>
          </cell>
          <cell r="G1983">
            <v>400</v>
          </cell>
          <cell r="H1983">
            <v>0</v>
          </cell>
        </row>
        <row r="1984">
          <cell r="A1984" t="str">
            <v>ZVS-19090018</v>
          </cell>
          <cell r="B1984" t="str">
            <v>050-1009-310</v>
          </cell>
          <cell r="C1984" t="str">
            <v>素材端子4</v>
          </cell>
          <cell r="D1984" t="str">
            <v>NO PLATING,C5210R-H,P=4.50,1*2,RoHS</v>
          </cell>
          <cell r="E1984" t="str">
            <v>VCYS</v>
          </cell>
          <cell r="F1984" t="str">
            <v>发放</v>
          </cell>
          <cell r="G1984">
            <v>250</v>
          </cell>
          <cell r="H1984">
            <v>0</v>
          </cell>
        </row>
        <row r="1985">
          <cell r="A1985" t="str">
            <v>ZVS-19090019</v>
          </cell>
          <cell r="B1985" t="str">
            <v>050-1009-310</v>
          </cell>
          <cell r="C1985" t="str">
            <v>素材端子4</v>
          </cell>
          <cell r="D1985" t="str">
            <v>NO PLATING,C5210R-H,P=4.50,1*2,RoHS</v>
          </cell>
          <cell r="E1985" t="str">
            <v>VCYS</v>
          </cell>
          <cell r="F1985" t="str">
            <v>发放</v>
          </cell>
          <cell r="G1985">
            <v>250</v>
          </cell>
          <cell r="H1985">
            <v>0</v>
          </cell>
        </row>
        <row r="1986">
          <cell r="A1986" t="str">
            <v>ZVS-19090020</v>
          </cell>
          <cell r="B1986" t="str">
            <v>050-2009-310</v>
          </cell>
          <cell r="C1986" t="str">
            <v>素材端子5</v>
          </cell>
          <cell r="D1986" t="str">
            <v>NO PLATING,C5210R-H,P=4.50,1*2,RoHS</v>
          </cell>
          <cell r="E1986" t="str">
            <v>VCYS</v>
          </cell>
          <cell r="F1986" t="str">
            <v>发放</v>
          </cell>
          <cell r="G1986">
            <v>250</v>
          </cell>
          <cell r="H1986">
            <v>0</v>
          </cell>
        </row>
        <row r="1987">
          <cell r="A1987" t="str">
            <v>ZVS-19090021</v>
          </cell>
          <cell r="B1987" t="str">
            <v>050-1009-357</v>
          </cell>
          <cell r="C1987" t="str">
            <v>素材端子2</v>
          </cell>
          <cell r="D1987" t="str">
            <v>NO PLATING,C5210R-H,P=7,1*1,RoHS</v>
          </cell>
          <cell r="E1987" t="str">
            <v>VCYS</v>
          </cell>
          <cell r="F1987" t="str">
            <v>结案</v>
          </cell>
          <cell r="G1987">
            <v>600</v>
          </cell>
          <cell r="H1987">
            <v>139</v>
          </cell>
        </row>
        <row r="1988">
          <cell r="A1988" t="str">
            <v>ZVS-19090022</v>
          </cell>
          <cell r="B1988" t="str">
            <v>050-1009-358</v>
          </cell>
          <cell r="C1988" t="str">
            <v>素材端子3</v>
          </cell>
          <cell r="D1988" t="str">
            <v>NO PLATING,C5210R-H,P=4.0,1*1,RoHS</v>
          </cell>
          <cell r="E1988" t="str">
            <v>VCYS</v>
          </cell>
          <cell r="F1988" t="str">
            <v>结案</v>
          </cell>
          <cell r="G1988">
            <v>600</v>
          </cell>
          <cell r="H1988">
            <v>60</v>
          </cell>
        </row>
        <row r="1989">
          <cell r="A1989" t="str">
            <v>ZVS-19090023</v>
          </cell>
          <cell r="B1989" t="str">
            <v>050-0009-268</v>
          </cell>
          <cell r="C1989" t="str">
            <v>素材端子1</v>
          </cell>
          <cell r="D1989" t="str">
            <v>NO PLATING,C5210R-H,P=7.0,1*1,RoHS</v>
          </cell>
          <cell r="E1989" t="str">
            <v>VCYS</v>
          </cell>
          <cell r="F1989" t="str">
            <v>结案</v>
          </cell>
          <cell r="G1989">
            <v>400</v>
          </cell>
          <cell r="H1989">
            <v>284.5</v>
          </cell>
        </row>
        <row r="1990">
          <cell r="A1990" t="str">
            <v>ZVS-19090024</v>
          </cell>
          <cell r="B1990" t="str">
            <v>050-1009-432</v>
          </cell>
          <cell r="C1990" t="str">
            <v>CONTACT AFTER STAMPING</v>
          </cell>
          <cell r="D1990" t="str">
            <v>CONTACT 2 FOR DIA 3.5MM SXM AUDIO JACK CONN.(SUBSIDE  TYPE)</v>
          </cell>
          <cell r="E1990" t="str">
            <v>VCYS</v>
          </cell>
          <cell r="F1990" t="str">
            <v>结案</v>
          </cell>
          <cell r="G1990">
            <v>400</v>
          </cell>
          <cell r="H1990">
            <v>346</v>
          </cell>
        </row>
        <row r="1991">
          <cell r="A1991" t="str">
            <v>ZVS-19090025</v>
          </cell>
          <cell r="B1991" t="str">
            <v>050-2009-432</v>
          </cell>
          <cell r="C1991" t="str">
            <v>CONTACT AFTER STAMPING</v>
          </cell>
          <cell r="D1991" t="str">
            <v>CONTACT 3 FOR DIA 3.5MM SXM AUDIO JACK CONN.(SUBSIDE  TYPE)</v>
          </cell>
          <cell r="E1991" t="str">
            <v>VCYS</v>
          </cell>
          <cell r="F1991" t="str">
            <v>结案</v>
          </cell>
          <cell r="G1991">
            <v>400</v>
          </cell>
          <cell r="H1991">
            <v>88</v>
          </cell>
        </row>
        <row r="1992">
          <cell r="A1992" t="str">
            <v>ZVS-19090026</v>
          </cell>
          <cell r="B1992" t="str">
            <v>050-J100000141-0564</v>
          </cell>
          <cell r="C1992" t="str">
            <v>素材端子2</v>
          </cell>
          <cell r="D1992" t="str">
            <v>NO PLATING,C5210R-H,P=5,1*1,RoHS</v>
          </cell>
          <cell r="E1992" t="str">
            <v>VCYS</v>
          </cell>
          <cell r="F1992" t="str">
            <v>发放</v>
          </cell>
          <cell r="G1992">
            <v>500</v>
          </cell>
          <cell r="H1992">
            <v>0</v>
          </cell>
        </row>
        <row r="1993">
          <cell r="A1993" t="str">
            <v>ZVS-19090140</v>
          </cell>
          <cell r="B1993" t="str">
            <v>025-C130000641-0387</v>
          </cell>
          <cell r="C1993" t="str">
            <v>素材铁壳</v>
          </cell>
          <cell r="D1993" t="str">
            <v>NO PLATING,SUS301-H,P=24.0mm,1*1，RoHS</v>
          </cell>
          <cell r="E1993" t="str">
            <v>VCYS</v>
          </cell>
          <cell r="F1993" t="str">
            <v>结案</v>
          </cell>
          <cell r="G1993">
            <v>10000</v>
          </cell>
          <cell r="H1993">
            <v>10000</v>
          </cell>
        </row>
        <row r="1994">
          <cell r="A1994" t="str">
            <v>ZVS-19090141</v>
          </cell>
          <cell r="B1994" t="str">
            <v>050-J220000141-530</v>
          </cell>
          <cell r="C1994" t="str">
            <v>素材端子2</v>
          </cell>
          <cell r="D1994" t="str">
            <v>NO PLATING,C5210R-H,P=4,1*1,RoHS</v>
          </cell>
          <cell r="E1994" t="str">
            <v>VCYS</v>
          </cell>
          <cell r="F1994" t="str">
            <v>结案</v>
          </cell>
          <cell r="G1994">
            <v>400</v>
          </cell>
          <cell r="H1994">
            <v>400</v>
          </cell>
        </row>
        <row r="1995">
          <cell r="A1995" t="str">
            <v>ZVS-19090142</v>
          </cell>
          <cell r="B1995" t="str">
            <v>050-J310000141-537</v>
          </cell>
          <cell r="C1995" t="str">
            <v>素材端子2</v>
          </cell>
          <cell r="D1995" t="str">
            <v>NO PLATING,C5210R-H,P=4,1*1,RoHS</v>
          </cell>
          <cell r="E1995" t="str">
            <v>VCYS</v>
          </cell>
          <cell r="F1995" t="str">
            <v>发放</v>
          </cell>
          <cell r="G1995">
            <v>800</v>
          </cell>
          <cell r="H1995">
            <v>0</v>
          </cell>
        </row>
        <row r="1996">
          <cell r="A1996" t="str">
            <v>ZVS-19090143</v>
          </cell>
          <cell r="B1996" t="str">
            <v>050-J310000142-537</v>
          </cell>
          <cell r="C1996" t="str">
            <v>素材端子3</v>
          </cell>
          <cell r="D1996" t="str">
            <v>NO PLATING,C5210R-H,P=4,1*1,RoHS</v>
          </cell>
          <cell r="E1996" t="str">
            <v>VCYS</v>
          </cell>
          <cell r="F1996" t="str">
            <v>发放</v>
          </cell>
          <cell r="G1996">
            <v>800</v>
          </cell>
          <cell r="H1996">
            <v>0</v>
          </cell>
        </row>
        <row r="1997">
          <cell r="A1997" t="str">
            <v>ZVS-19090144</v>
          </cell>
          <cell r="B1997" t="str">
            <v>050-J220000141-530</v>
          </cell>
          <cell r="C1997" t="str">
            <v>素材端子2</v>
          </cell>
          <cell r="D1997" t="str">
            <v>NO PLATING,C5210R-H,P=4,1*1,RoHS</v>
          </cell>
          <cell r="E1997" t="str">
            <v>VCYS</v>
          </cell>
          <cell r="F1997" t="str">
            <v>结案</v>
          </cell>
          <cell r="G1997">
            <v>300</v>
          </cell>
          <cell r="H1997">
            <v>238</v>
          </cell>
        </row>
        <row r="1998">
          <cell r="A1998" t="str">
            <v>ZVS-19090145</v>
          </cell>
          <cell r="B1998" t="str">
            <v>050-2009-489</v>
          </cell>
          <cell r="C1998" t="str">
            <v>CONTACT AFTER STAMPING</v>
          </cell>
          <cell r="D1998" t="str">
            <v>CONTACT 3  FOR DIA 3.5MM AUDIO JACK  SUBSIDE TYPE</v>
          </cell>
          <cell r="E1998" t="str">
            <v>VCYS</v>
          </cell>
          <cell r="F1998" t="str">
            <v>结案</v>
          </cell>
          <cell r="G1998">
            <v>300</v>
          </cell>
          <cell r="H1998">
            <v>208</v>
          </cell>
        </row>
        <row r="1999">
          <cell r="A1999" t="str">
            <v>ZVS-19090146</v>
          </cell>
          <cell r="B1999" t="str">
            <v>025-1009-298</v>
          </cell>
          <cell r="C1999" t="str">
            <v>SHELL</v>
          </cell>
          <cell r="D1999" t="str">
            <v>4PIN 3.0MM PITCH 1.8H SMT TYPE BATTERY CONN.</v>
          </cell>
          <cell r="E1999" t="str">
            <v>VCYS</v>
          </cell>
          <cell r="F1999" t="str">
            <v>发放</v>
          </cell>
          <cell r="G1999">
            <v>600000</v>
          </cell>
          <cell r="H1999">
            <v>0</v>
          </cell>
        </row>
        <row r="2000">
          <cell r="A2000" t="str">
            <v>ZVS-19090147</v>
          </cell>
          <cell r="B2000" t="str">
            <v>050-0009-335</v>
          </cell>
          <cell r="C2000" t="str">
            <v>CONTACT  AFTER STAMPING</v>
          </cell>
          <cell r="D2000" t="str">
            <v>3Pin 3.0Pitch 1.9H SMT Subside 0.9H Vertical Contact Type Ba</v>
          </cell>
          <cell r="E2000" t="str">
            <v>VCYS</v>
          </cell>
          <cell r="F2000" t="str">
            <v>发放</v>
          </cell>
          <cell r="G2000">
            <v>1000</v>
          </cell>
          <cell r="H2000">
            <v>0</v>
          </cell>
        </row>
        <row r="2001">
          <cell r="A2001" t="str">
            <v>ZVS-19090148</v>
          </cell>
          <cell r="B2001" t="str">
            <v>025-U069500621-364</v>
          </cell>
          <cell r="C2001" t="str">
            <v>素材铁壳</v>
          </cell>
          <cell r="D2001" t="str">
            <v>NO PLATING,SUS301-1/2H,P=10.0,1*1,SHELL,RoHS</v>
          </cell>
          <cell r="E2001" t="str">
            <v>VCYS</v>
          </cell>
          <cell r="F2001" t="str">
            <v>发放</v>
          </cell>
          <cell r="G2001">
            <v>400000</v>
          </cell>
          <cell r="H2001">
            <v>0</v>
          </cell>
        </row>
        <row r="2002">
          <cell r="A2002" t="str">
            <v>ZVS-19090149</v>
          </cell>
          <cell r="B2002" t="str">
            <v>025-U139500623-373</v>
          </cell>
          <cell r="C2002" t="str">
            <v>点焊铁壳</v>
          </cell>
          <cell r="D2002" t="str">
            <v>NO PLATING,SUS301-1/2H,P=8.0,1*1,SHELL,RoHS</v>
          </cell>
          <cell r="E2002" t="str">
            <v>VCYS</v>
          </cell>
          <cell r="F2002" t="str">
            <v>发放</v>
          </cell>
          <cell r="G2002">
            <v>300000</v>
          </cell>
          <cell r="H2002">
            <v>0</v>
          </cell>
        </row>
        <row r="2003">
          <cell r="A2003" t="str">
            <v>ZVS-19090149</v>
          </cell>
          <cell r="B2003" t="str">
            <v>025-U139500623-373</v>
          </cell>
          <cell r="C2003" t="str">
            <v>点焊铁壳</v>
          </cell>
          <cell r="D2003" t="str">
            <v>NO PLATING,SUS301-1/2H,P=8.0,1*1,SHELL,RoHS</v>
          </cell>
          <cell r="E2003" t="str">
            <v>VCYS</v>
          </cell>
          <cell r="F2003" t="str">
            <v>发放</v>
          </cell>
          <cell r="G2003">
            <v>300000</v>
          </cell>
          <cell r="H2003">
            <v>0</v>
          </cell>
        </row>
        <row r="2004">
          <cell r="A2004" t="str">
            <v>ZVS-19090150</v>
          </cell>
          <cell r="B2004" t="str">
            <v>025-U139500621-373</v>
          </cell>
          <cell r="C2004" t="str">
            <v>素材主铁壳</v>
          </cell>
          <cell r="D2004" t="str">
            <v>NO PLATING,SUS301-1/2H,P=8.0,1*1,SHELL,RoHS</v>
          </cell>
          <cell r="E2004" t="str">
            <v>VCYS</v>
          </cell>
          <cell r="F2004" t="str">
            <v>发放</v>
          </cell>
          <cell r="G2004">
            <v>200000</v>
          </cell>
          <cell r="H2004">
            <v>0</v>
          </cell>
        </row>
        <row r="2005">
          <cell r="A2005" t="str">
            <v>ZVS-19090151</v>
          </cell>
          <cell r="B2005" t="str">
            <v>025-U139500622-373</v>
          </cell>
          <cell r="C2005" t="str">
            <v>素材外铁壳</v>
          </cell>
          <cell r="D2005" t="str">
            <v>NO PLATING,SUS301-1/2H,P=8.0,1*1,SHELL,RoHS</v>
          </cell>
          <cell r="E2005" t="str">
            <v>VCYS</v>
          </cell>
          <cell r="F2005" t="str">
            <v>发放</v>
          </cell>
          <cell r="G2005">
            <v>400000</v>
          </cell>
          <cell r="H2005">
            <v>0</v>
          </cell>
        </row>
        <row r="2006">
          <cell r="A2006" t="str">
            <v>ZVS-19090152</v>
          </cell>
          <cell r="B2006" t="str">
            <v>050-0009-467</v>
          </cell>
          <cell r="C2006" t="str">
            <v>CONTACT AFTER STAMPING</v>
          </cell>
          <cell r="D2006" t="str">
            <v>ANTENNA SPRING FOR 0.7H</v>
          </cell>
          <cell r="E2006" t="str">
            <v>VCYS</v>
          </cell>
          <cell r="F2006" t="str">
            <v>发放</v>
          </cell>
          <cell r="G2006">
            <v>2000</v>
          </cell>
          <cell r="H2006">
            <v>0</v>
          </cell>
        </row>
        <row r="2007">
          <cell r="A2007" t="str">
            <v>ZVS-19090153</v>
          </cell>
          <cell r="B2007" t="str">
            <v>050-S080000641-0549</v>
          </cell>
          <cell r="C2007" t="str">
            <v>素材端子</v>
          </cell>
          <cell r="D2007" t="str">
            <v>NO PLATING CONTACT</v>
          </cell>
          <cell r="E2007" t="str">
            <v>VCYS</v>
          </cell>
          <cell r="F2007" t="str">
            <v>发放</v>
          </cell>
          <cell r="G2007">
            <v>2000</v>
          </cell>
          <cell r="H2007">
            <v>0</v>
          </cell>
        </row>
        <row r="2008">
          <cell r="A2008" t="str">
            <v>ZVS-19090154</v>
          </cell>
          <cell r="B2008" t="str">
            <v>050-1009-433</v>
          </cell>
          <cell r="C2008" t="str">
            <v>CONTACT AFTER STAMPING</v>
          </cell>
          <cell r="D2008" t="str">
            <v>CONTACT 4 FOR DIA 3.5MM SXM AUDIO JACK CONN.(SUBSIDE  TYPE)</v>
          </cell>
          <cell r="E2008" t="str">
            <v>VCYS</v>
          </cell>
          <cell r="F2008" t="str">
            <v>发放</v>
          </cell>
          <cell r="G2008">
            <v>400</v>
          </cell>
          <cell r="H2008">
            <v>0</v>
          </cell>
        </row>
        <row r="2009">
          <cell r="A2009" t="str">
            <v>ZVS-19090155</v>
          </cell>
          <cell r="B2009" t="str">
            <v>050-2009-433</v>
          </cell>
          <cell r="C2009" t="str">
            <v>CONTACT AFTER STAMPING</v>
          </cell>
          <cell r="D2009" t="str">
            <v>CONTACT 5 FOR DIA 3.5MM SXM AUDIO JACK CONN.(SUBSIDE  TYPE)</v>
          </cell>
          <cell r="E2009" t="str">
            <v>VCYS</v>
          </cell>
          <cell r="F2009" t="str">
            <v>发放</v>
          </cell>
          <cell r="G2009">
            <v>400</v>
          </cell>
          <cell r="H2009">
            <v>0</v>
          </cell>
        </row>
        <row r="2010">
          <cell r="A2010" t="str">
            <v>ZVS-19090156</v>
          </cell>
          <cell r="B2010" t="str">
            <v>050-1009-357</v>
          </cell>
          <cell r="C2010" t="str">
            <v>素材端子2</v>
          </cell>
          <cell r="D2010" t="str">
            <v>NO PLATING,C5210R-H,P=7,1*1,RoHS</v>
          </cell>
          <cell r="E2010" t="str">
            <v>VCYS</v>
          </cell>
          <cell r="F2010" t="str">
            <v>发放</v>
          </cell>
          <cell r="G2010">
            <v>600</v>
          </cell>
          <cell r="H2010">
            <v>0</v>
          </cell>
        </row>
        <row r="2011">
          <cell r="A2011" t="str">
            <v>ZVS-19090157</v>
          </cell>
          <cell r="B2011" t="str">
            <v>025-J180000622-0381</v>
          </cell>
          <cell r="C2011" t="str">
            <v>素材SHELL</v>
          </cell>
          <cell r="D2011" t="str">
            <v>NO PLATING,SUS301-1/2H,P=15,1*1,RoHS</v>
          </cell>
          <cell r="E2011" t="str">
            <v>VCYS</v>
          </cell>
          <cell r="F2011" t="str">
            <v>发放</v>
          </cell>
          <cell r="G2011">
            <v>400000</v>
          </cell>
          <cell r="H2011">
            <v>0</v>
          </cell>
        </row>
        <row r="2012">
          <cell r="A2012" t="str">
            <v>ZVS-19090158</v>
          </cell>
          <cell r="B2012" t="str">
            <v>050-J240000143-0546</v>
          </cell>
          <cell r="C2012" t="str">
            <v>素材端子1</v>
          </cell>
          <cell r="D2012" t="str">
            <v>NO PLATING,C5210R-H,P=5,1*1,RoHS</v>
          </cell>
          <cell r="E2012" t="str">
            <v>VCYS</v>
          </cell>
          <cell r="F2012" t="str">
            <v>发放</v>
          </cell>
          <cell r="G2012">
            <v>600</v>
          </cell>
          <cell r="H2012">
            <v>0</v>
          </cell>
        </row>
        <row r="2013">
          <cell r="A2013" t="str">
            <v>ZVS-19090159</v>
          </cell>
          <cell r="B2013" t="str">
            <v>050-J200000145-530</v>
          </cell>
          <cell r="C2013" t="str">
            <v>素材端子3</v>
          </cell>
          <cell r="D2013" t="str">
            <v>NO PLATING,C5210R-H,P=4,1*1,RoHS</v>
          </cell>
          <cell r="E2013" t="str">
            <v>VCYS</v>
          </cell>
          <cell r="F2013" t="str">
            <v>发放</v>
          </cell>
          <cell r="G2013">
            <v>600</v>
          </cell>
          <cell r="H2013">
            <v>0</v>
          </cell>
        </row>
        <row r="2014">
          <cell r="A2014" t="str">
            <v>ZVS-19090160</v>
          </cell>
          <cell r="B2014" t="str">
            <v>050-J220000631-531</v>
          </cell>
          <cell r="C2014" t="str">
            <v>素材端子4</v>
          </cell>
          <cell r="D2014" t="str">
            <v>NO PLATING,SUS301-1/2H,P=5.50,1*2,RoHS</v>
          </cell>
          <cell r="E2014" t="str">
            <v>VCYS</v>
          </cell>
          <cell r="F2014" t="str">
            <v>发放</v>
          </cell>
          <cell r="G2014">
            <v>800</v>
          </cell>
          <cell r="H2014">
            <v>0</v>
          </cell>
        </row>
        <row r="2015">
          <cell r="A2015" t="str">
            <v>ZVS-19090161</v>
          </cell>
          <cell r="B2015" t="str">
            <v>050-J220000632-531</v>
          </cell>
          <cell r="C2015" t="str">
            <v>素材端子5</v>
          </cell>
          <cell r="D2015" t="str">
            <v>NO PLATING,SUS301-1/2H,P=5.50,1*2,RoHS</v>
          </cell>
          <cell r="E2015" t="str">
            <v>VCYS</v>
          </cell>
          <cell r="F2015" t="str">
            <v>开立</v>
          </cell>
          <cell r="G2015">
            <v>800</v>
          </cell>
          <cell r="H2015">
            <v>0</v>
          </cell>
        </row>
        <row r="2016">
          <cell r="A2016" t="str">
            <v>ZVS-19090162</v>
          </cell>
          <cell r="B2016" t="str">
            <v>050-J240000638-531</v>
          </cell>
          <cell r="C2016" t="str">
            <v>素材端子5</v>
          </cell>
          <cell r="D2016" t="str">
            <v>NO PLATING,SUS301-1/2H,P=5.50,1*2,RoHS</v>
          </cell>
          <cell r="E2016" t="str">
            <v>VCYS</v>
          </cell>
          <cell r="F2016" t="str">
            <v>发料</v>
          </cell>
          <cell r="G2016">
            <v>800</v>
          </cell>
          <cell r="H2016">
            <v>0</v>
          </cell>
        </row>
        <row r="2017">
          <cell r="A2017" t="str">
            <v>ZVS-19090163</v>
          </cell>
          <cell r="B2017" t="str">
            <v>050-J310000621-538</v>
          </cell>
          <cell r="C2017" t="str">
            <v>素材端子4</v>
          </cell>
          <cell r="D2017" t="str">
            <v>NO PLATING,SUS301-1/2H,P=4.50,1*2,RoHS</v>
          </cell>
          <cell r="E2017" t="str">
            <v>VCYS</v>
          </cell>
          <cell r="F2017" t="str">
            <v>发放</v>
          </cell>
          <cell r="G2017">
            <v>600</v>
          </cell>
          <cell r="H2017">
            <v>0</v>
          </cell>
        </row>
        <row r="2018">
          <cell r="A2018" t="str">
            <v>ZVS-19090164</v>
          </cell>
          <cell r="B2018" t="str">
            <v>050-J310000622-538</v>
          </cell>
          <cell r="C2018" t="str">
            <v>素材端子5</v>
          </cell>
          <cell r="D2018" t="str">
            <v>NO PLATING,SUS301-1/2H,P=4.50,1*2,RoHS</v>
          </cell>
          <cell r="E2018" t="str">
            <v>VCYS</v>
          </cell>
          <cell r="F2018" t="str">
            <v>发放</v>
          </cell>
          <cell r="G2018">
            <v>600</v>
          </cell>
          <cell r="H2018">
            <v>0</v>
          </cell>
        </row>
        <row r="2019">
          <cell r="A2019" t="str">
            <v>ZVS-19090165</v>
          </cell>
          <cell r="B2019" t="str">
            <v>050-C171100121-509</v>
          </cell>
          <cell r="C2019" t="str">
            <v>素材端子</v>
          </cell>
          <cell r="D2019" t="str">
            <v>NO PLATING,C5210R-SH,P=12.50,1*1,RoHS</v>
          </cell>
          <cell r="E2019" t="str">
            <v>VCYS</v>
          </cell>
          <cell r="F2019" t="str">
            <v>发放</v>
          </cell>
          <cell r="G2019">
            <v>1000</v>
          </cell>
          <cell r="H2019">
            <v>0</v>
          </cell>
        </row>
        <row r="2020">
          <cell r="A2020" t="str">
            <v>ZVS-19090166</v>
          </cell>
          <cell r="B2020" t="str">
            <v>025-0009-320</v>
          </cell>
          <cell r="C2020" t="str">
            <v>UNPLATED SHELL</v>
          </cell>
          <cell r="D2020" t="str">
            <v>1.3H PUSH_PULL SIMBLOCK WITH COVER AND STOP</v>
          </cell>
          <cell r="E2020" t="str">
            <v>VCYS</v>
          </cell>
          <cell r="F2020" t="str">
            <v>发放</v>
          </cell>
          <cell r="G2020">
            <v>1000000</v>
          </cell>
          <cell r="H2020">
            <v>0</v>
          </cell>
        </row>
        <row r="2021">
          <cell r="A2021" t="str">
            <v>ZVS-19090167</v>
          </cell>
          <cell r="B2021" t="str">
            <v>050-C130000131-526</v>
          </cell>
          <cell r="C2021" t="str">
            <v>素材端子</v>
          </cell>
          <cell r="D2021" t="str">
            <v>NO PLATING,C5240HQ-SH,P=22.00,1*1,RoHS</v>
          </cell>
          <cell r="E2021" t="str">
            <v>VCYS</v>
          </cell>
          <cell r="F2021" t="str">
            <v>发放</v>
          </cell>
          <cell r="G2021">
            <v>1000</v>
          </cell>
          <cell r="H2021">
            <v>0</v>
          </cell>
        </row>
        <row r="2022">
          <cell r="A2022" t="str">
            <v>ZVS-19090168</v>
          </cell>
          <cell r="B2022" t="str">
            <v>025-C130000641-370</v>
          </cell>
          <cell r="C2022" t="str">
            <v>素材铁壳</v>
          </cell>
          <cell r="D2022" t="str">
            <v>NO PLATING,SUS301-H,P=22.00,1*1,RoHS</v>
          </cell>
          <cell r="E2022" t="str">
            <v>VCYS</v>
          </cell>
          <cell r="F2022" t="str">
            <v>发放</v>
          </cell>
          <cell r="G2022">
            <v>1000000</v>
          </cell>
          <cell r="H2022">
            <v>0</v>
          </cell>
        </row>
        <row r="2023">
          <cell r="A2023" t="str">
            <v>ZVS-19090169</v>
          </cell>
          <cell r="B2023" t="str">
            <v>025-C130000632-371</v>
          </cell>
          <cell r="C2023" t="str">
            <v>拉杆</v>
          </cell>
          <cell r="D2023" t="str">
            <v>NO PLATING,SUS301-3/4H,P=5.00,1*1,RoHS</v>
          </cell>
          <cell r="E2023" t="str">
            <v>VCYS</v>
          </cell>
          <cell r="F2023" t="str">
            <v>发料</v>
          </cell>
          <cell r="G2023">
            <v>1500000</v>
          </cell>
          <cell r="H2023">
            <v>0</v>
          </cell>
        </row>
        <row r="2024">
          <cell r="A2024" t="str">
            <v>ZVS-19090170</v>
          </cell>
          <cell r="B2024" t="str">
            <v>050-C130000441-527</v>
          </cell>
          <cell r="C2024" t="str">
            <v>素材侦测PIN</v>
          </cell>
          <cell r="D2024" t="str">
            <v>NO PLATING,C7035-TM06,P=3.20,1*1,RoHS</v>
          </cell>
          <cell r="E2024" t="str">
            <v>VCYS</v>
          </cell>
          <cell r="F2024" t="str">
            <v>开立</v>
          </cell>
          <cell r="G2024">
            <v>1000</v>
          </cell>
          <cell r="H2024">
            <v>0</v>
          </cell>
        </row>
        <row r="2025">
          <cell r="A2025" t="str">
            <v>ZVS-19090171</v>
          </cell>
          <cell r="B2025" t="str">
            <v>025-C130000681-357</v>
          </cell>
          <cell r="C2025" t="str">
            <v>拉杆(散Pin）</v>
          </cell>
          <cell r="D2025" t="str">
            <v>NO PLATING,SUS304-H,1*1,RoHS</v>
          </cell>
          <cell r="E2025" t="str">
            <v>VCYS</v>
          </cell>
          <cell r="F2025" t="str">
            <v>发放</v>
          </cell>
          <cell r="G2025">
            <v>2000000</v>
          </cell>
          <cell r="H2025">
            <v>0</v>
          </cell>
        </row>
        <row r="2026">
          <cell r="A2026" t="str">
            <v>ZVS-19090172</v>
          </cell>
          <cell r="B2026" t="str">
            <v>050-C031100131-507</v>
          </cell>
          <cell r="C2026" t="str">
            <v>素材端子</v>
          </cell>
          <cell r="D2026" t="str">
            <v>NO PLATING,C5240HQ-SH,P=10.0mm,1*1,RoHS</v>
          </cell>
          <cell r="E2026" t="str">
            <v>VCYS</v>
          </cell>
          <cell r="F2026" t="str">
            <v>发放</v>
          </cell>
          <cell r="G2026">
            <v>2000</v>
          </cell>
          <cell r="H2026">
            <v>0</v>
          </cell>
        </row>
        <row r="2027">
          <cell r="A2027" t="str">
            <v>ZVS-19090173</v>
          </cell>
          <cell r="B2027" t="str">
            <v>050-C039900131-506</v>
          </cell>
          <cell r="C2027" t="str">
            <v>素材端子</v>
          </cell>
          <cell r="D2027" t="str">
            <v>NO PLATING,C5240HQ-SH,P=10.50mm,1*1,RoHS</v>
          </cell>
          <cell r="E2027" t="str">
            <v>VCYS</v>
          </cell>
          <cell r="F2027" t="str">
            <v>发放</v>
          </cell>
          <cell r="G2027">
            <v>2000</v>
          </cell>
          <cell r="H2027">
            <v>0</v>
          </cell>
        </row>
        <row r="2028">
          <cell r="A2028" t="str">
            <v>ZVS-19090174</v>
          </cell>
          <cell r="B2028" t="str">
            <v>050-C130000141-508</v>
          </cell>
          <cell r="C2028" t="str">
            <v>素材端子</v>
          </cell>
          <cell r="D2028" t="str">
            <v>NO PLATING,C5210R-H,P=4.0mm,1*1，RoHS</v>
          </cell>
          <cell r="E2028" t="str">
            <v>VCYS</v>
          </cell>
          <cell r="F2028" t="str">
            <v>发放</v>
          </cell>
          <cell r="G2028">
            <v>2000</v>
          </cell>
          <cell r="H2028">
            <v>0</v>
          </cell>
        </row>
        <row r="2029">
          <cell r="A2029" t="str">
            <v>ZVS-19090175</v>
          </cell>
          <cell r="B2029" t="str">
            <v>025-C130000641-363</v>
          </cell>
          <cell r="C2029" t="str">
            <v>转轴</v>
          </cell>
          <cell r="D2029" t="str">
            <v>NO PLATING,SUS301-H,P=5.0mm,1*1，RoHS</v>
          </cell>
          <cell r="E2029" t="str">
            <v>VCYS</v>
          </cell>
          <cell r="F2029" t="str">
            <v>发放</v>
          </cell>
          <cell r="G2029">
            <v>2000000</v>
          </cell>
          <cell r="H2029">
            <v>0</v>
          </cell>
        </row>
        <row r="2030">
          <cell r="A2030" t="str">
            <v>ZVS-19090176</v>
          </cell>
          <cell r="B2030" t="str">
            <v>025-C130000641-360</v>
          </cell>
          <cell r="C2030" t="str">
            <v>素材铁壳</v>
          </cell>
          <cell r="D2030" t="str">
            <v>NO PLATING,SUS301-H,P=24.0mm,1*1，RoHS</v>
          </cell>
          <cell r="E2030" t="str">
            <v>VCYS</v>
          </cell>
          <cell r="F2030" t="str">
            <v>发放</v>
          </cell>
          <cell r="G2030">
            <v>1000000</v>
          </cell>
          <cell r="H2030">
            <v>0</v>
          </cell>
        </row>
        <row r="2031">
          <cell r="A2031" t="str">
            <v>ZVS-19090177</v>
          </cell>
          <cell r="B2031" t="str">
            <v>025-C130000631-362</v>
          </cell>
          <cell r="C2031" t="str">
            <v>拉杆</v>
          </cell>
          <cell r="D2031" t="str">
            <v>NO PLATING,SUS301-3/4H,P=5.0mm,1*1,RoHS</v>
          </cell>
          <cell r="E2031" t="str">
            <v>VCYS</v>
          </cell>
          <cell r="F2031" t="str">
            <v>发放</v>
          </cell>
          <cell r="G2031">
            <v>2000000</v>
          </cell>
          <cell r="H2031">
            <v>0</v>
          </cell>
        </row>
      </sheetData>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1">
          <cell r="A1" t="str">
            <v>元件料号</v>
          </cell>
          <cell r="B1" t="str">
            <v>成品</v>
          </cell>
          <cell r="C1" t="str">
            <v>系列</v>
          </cell>
          <cell r="D1" t="str">
            <v>单位</v>
          </cell>
        </row>
        <row r="2">
          <cell r="A2" t="str">
            <v>001-0001-002</v>
          </cell>
          <cell r="B2" t="str">
            <v>KBC14S301R</v>
          </cell>
          <cell r="C2" t="str">
            <v>Battery</v>
          </cell>
          <cell r="D2" t="str">
            <v>PCS</v>
          </cell>
        </row>
        <row r="3">
          <cell r="A3" t="str">
            <v>001-0001-168</v>
          </cell>
          <cell r="B3" t="str">
            <v>KJA133BY01R</v>
          </cell>
          <cell r="C3" t="str">
            <v>Jack</v>
          </cell>
          <cell r="D3" t="str">
            <v>PCS</v>
          </cell>
        </row>
        <row r="4">
          <cell r="A4" t="str">
            <v>001-0001-183</v>
          </cell>
          <cell r="B4" t="str">
            <v>KRF1S2001R</v>
          </cell>
          <cell r="C4" t="str">
            <v>小天线</v>
          </cell>
          <cell r="D4" t="str">
            <v>PCS</v>
          </cell>
        </row>
        <row r="5">
          <cell r="A5" t="str">
            <v>001-0001-201</v>
          </cell>
          <cell r="B5" t="str">
            <v>KM30084110R</v>
          </cell>
          <cell r="C5" t="str">
            <v>T-F</v>
          </cell>
          <cell r="D5" t="str">
            <v>PCS</v>
          </cell>
        </row>
        <row r="6">
          <cell r="A6" t="str">
            <v>001-0001-216</v>
          </cell>
          <cell r="B6" t="str">
            <v>KM100846M01R</v>
          </cell>
          <cell r="C6" t="str">
            <v>T-F</v>
          </cell>
          <cell r="D6" t="str">
            <v>PCS</v>
          </cell>
        </row>
        <row r="7">
          <cell r="A7" t="str">
            <v>001-0001-242</v>
          </cell>
          <cell r="B7" t="str">
            <v>KBC24S3H50R</v>
          </cell>
          <cell r="C7" t="str">
            <v>Battery</v>
          </cell>
          <cell r="D7" t="str">
            <v>PCS</v>
          </cell>
        </row>
        <row r="8">
          <cell r="A8" t="str">
            <v>001-0001-248</v>
          </cell>
          <cell r="B8" t="str">
            <v>KBC23S12210R</v>
          </cell>
          <cell r="C8" t="str">
            <v>Battery</v>
          </cell>
          <cell r="D8" t="str">
            <v>PCS</v>
          </cell>
        </row>
        <row r="9">
          <cell r="A9" t="str">
            <v>001-0001-252</v>
          </cell>
          <cell r="B9" t="str">
            <v>KBC23S1L55R</v>
          </cell>
          <cell r="C9" t="str">
            <v>Battery</v>
          </cell>
          <cell r="D9" t="str">
            <v>PCS</v>
          </cell>
        </row>
        <row r="10">
          <cell r="A10" t="str">
            <v>001-0001-262</v>
          </cell>
          <cell r="B10" t="str">
            <v>KM100843MA1R</v>
          </cell>
          <cell r="C10" t="str">
            <v>T-F</v>
          </cell>
          <cell r="D10" t="str">
            <v>PCS</v>
          </cell>
        </row>
        <row r="11">
          <cell r="A11" t="str">
            <v>001-0001-266</v>
          </cell>
          <cell r="B11" t="str">
            <v>KJA2333SNY10R</v>
          </cell>
          <cell r="C11" t="str">
            <v>Jack</v>
          </cell>
          <cell r="D11" t="str">
            <v>PCS</v>
          </cell>
        </row>
        <row r="12">
          <cell r="A12" t="str">
            <v>001-0001-271</v>
          </cell>
          <cell r="B12" t="str">
            <v>KBC23S122S11HR</v>
          </cell>
          <cell r="C12" t="str">
            <v>Battery</v>
          </cell>
          <cell r="D12" t="str">
            <v>PCS</v>
          </cell>
        </row>
        <row r="13">
          <cell r="A13" t="str">
            <v>001-0001-271</v>
          </cell>
          <cell r="B13" t="str">
            <v>KBC23S122S11R</v>
          </cell>
          <cell r="C13" t="str">
            <v>Battery</v>
          </cell>
          <cell r="D13" t="str">
            <v>PCS</v>
          </cell>
        </row>
        <row r="14">
          <cell r="A14" t="str">
            <v>001-0001-271</v>
          </cell>
          <cell r="B14" t="str">
            <v>KBC23S922S11R</v>
          </cell>
          <cell r="C14" t="str">
            <v>Battery</v>
          </cell>
          <cell r="D14" t="str">
            <v>PCS</v>
          </cell>
        </row>
        <row r="15">
          <cell r="A15" t="str">
            <v>001-0001-273</v>
          </cell>
          <cell r="B15" t="str">
            <v>KJA2333SNT50R</v>
          </cell>
          <cell r="C15" t="str">
            <v>Jack</v>
          </cell>
          <cell r="D15" t="str">
            <v>PCS</v>
          </cell>
        </row>
        <row r="16">
          <cell r="A16" t="str">
            <v>001-0001-273</v>
          </cell>
          <cell r="B16" t="str">
            <v>KJA2336SNT50R</v>
          </cell>
          <cell r="C16" t="str">
            <v>Jack</v>
          </cell>
          <cell r="D16" t="str">
            <v>PCS</v>
          </cell>
        </row>
        <row r="17">
          <cell r="A17" t="str">
            <v>001-0001-274</v>
          </cell>
          <cell r="B17" t="str">
            <v>KBC13S1D1NR</v>
          </cell>
          <cell r="C17" t="str">
            <v>Battery</v>
          </cell>
          <cell r="D17" t="str">
            <v>PCS</v>
          </cell>
        </row>
        <row r="18">
          <cell r="A18" t="str">
            <v>001-0001-278</v>
          </cell>
          <cell r="B18" t="str">
            <v>KJA2336ST50R</v>
          </cell>
          <cell r="C18" t="str">
            <v>Jack</v>
          </cell>
          <cell r="D18" t="str">
            <v>PCS</v>
          </cell>
        </row>
        <row r="19">
          <cell r="A19" t="str">
            <v>001-0001-286</v>
          </cell>
          <cell r="B19" t="str">
            <v>KJA2336SNT61CR</v>
          </cell>
          <cell r="C19" t="str">
            <v>Jack</v>
          </cell>
          <cell r="D19" t="str">
            <v>PCS</v>
          </cell>
        </row>
        <row r="20">
          <cell r="A20" t="str">
            <v>001-0001-286</v>
          </cell>
          <cell r="B20" t="str">
            <v>KJA2336SNT61R</v>
          </cell>
          <cell r="C20" t="str">
            <v>Jack</v>
          </cell>
          <cell r="D20" t="str">
            <v>PCS</v>
          </cell>
        </row>
        <row r="21">
          <cell r="A21" t="str">
            <v>001-0001-291</v>
          </cell>
          <cell r="B21" t="str">
            <v>KJA2336SNK50R</v>
          </cell>
          <cell r="C21" t="str">
            <v>Jack</v>
          </cell>
          <cell r="D21" t="str">
            <v>PCS</v>
          </cell>
        </row>
        <row r="22">
          <cell r="A22" t="str">
            <v>001-0001-292</v>
          </cell>
          <cell r="B22" t="str">
            <v>KBC14S3Y01R</v>
          </cell>
          <cell r="C22" t="str">
            <v>Battery</v>
          </cell>
          <cell r="D22" t="str">
            <v>PCS</v>
          </cell>
        </row>
        <row r="23">
          <cell r="A23" t="str">
            <v>001-0001-303</v>
          </cell>
          <cell r="B23" t="str">
            <v>KBC13S1H2NR</v>
          </cell>
          <cell r="C23" t="str">
            <v>Battery</v>
          </cell>
          <cell r="D23" t="str">
            <v>PCS</v>
          </cell>
        </row>
        <row r="24">
          <cell r="A24" t="str">
            <v>001-0001-306</v>
          </cell>
          <cell r="B24" t="str">
            <v>KJA2333SNY601R</v>
          </cell>
          <cell r="C24" t="str">
            <v>Jack</v>
          </cell>
          <cell r="D24" t="str">
            <v>PCS</v>
          </cell>
        </row>
        <row r="25">
          <cell r="A25" t="str">
            <v>001-0001-307</v>
          </cell>
          <cell r="B25" t="str">
            <v>KBC24S32318R</v>
          </cell>
          <cell r="C25" t="str">
            <v>Battery</v>
          </cell>
          <cell r="D25" t="str">
            <v>PCS</v>
          </cell>
        </row>
        <row r="26">
          <cell r="A26" t="str">
            <v>001-0001-316</v>
          </cell>
          <cell r="B26" t="str">
            <v>KJA2333SNT41NR</v>
          </cell>
          <cell r="C26" t="str">
            <v>Jack</v>
          </cell>
          <cell r="D26" t="str">
            <v>PCS</v>
          </cell>
        </row>
        <row r="27">
          <cell r="A27" t="str">
            <v>001-0001-317</v>
          </cell>
          <cell r="B27" t="str">
            <v>KJA2336NC601MR</v>
          </cell>
          <cell r="C27" t="str">
            <v>Jack</v>
          </cell>
          <cell r="D27" t="str">
            <v>PCS</v>
          </cell>
        </row>
        <row r="28">
          <cell r="A28" t="str">
            <v>001-0001-321</v>
          </cell>
          <cell r="B28" t="str">
            <v>KBC01S311TR</v>
          </cell>
          <cell r="C28" t="str">
            <v>Battery</v>
          </cell>
          <cell r="D28" t="str">
            <v>PCS</v>
          </cell>
        </row>
        <row r="29">
          <cell r="A29" t="str">
            <v>001-0001-322</v>
          </cell>
          <cell r="B29" t="str">
            <v>KT10476782</v>
          </cell>
          <cell r="C29" t="str">
            <v>卡托</v>
          </cell>
          <cell r="D29" t="str">
            <v>PCS</v>
          </cell>
        </row>
        <row r="30">
          <cell r="A30" t="str">
            <v>001-0001-324</v>
          </cell>
          <cell r="B30" t="str">
            <v>KJA2339NA601R</v>
          </cell>
          <cell r="C30" t="str">
            <v>Jack</v>
          </cell>
          <cell r="D30" t="str">
            <v>PCS</v>
          </cell>
        </row>
        <row r="31">
          <cell r="A31" t="str">
            <v>001-0002-234</v>
          </cell>
          <cell r="B31" t="str">
            <v>KJA2333ST50R</v>
          </cell>
          <cell r="C31" t="str">
            <v>Jack</v>
          </cell>
          <cell r="D31" t="str">
            <v>PCS</v>
          </cell>
        </row>
        <row r="32">
          <cell r="A32" t="str">
            <v>001-0002-313</v>
          </cell>
          <cell r="B32" t="str">
            <v>KJA2333BNT60NR</v>
          </cell>
          <cell r="C32" t="str">
            <v>Jack</v>
          </cell>
          <cell r="D32" t="str">
            <v>PCS</v>
          </cell>
        </row>
        <row r="33">
          <cell r="A33" t="str">
            <v>001-0002-316</v>
          </cell>
          <cell r="B33" t="str">
            <v>KJA2333SNT42NR</v>
          </cell>
          <cell r="C33" t="str">
            <v>Jack</v>
          </cell>
          <cell r="D33" t="str">
            <v>PCS</v>
          </cell>
        </row>
        <row r="34">
          <cell r="A34" t="str">
            <v>001-0003-273</v>
          </cell>
          <cell r="B34" t="str">
            <v>KJA2333SNT52NR</v>
          </cell>
          <cell r="C34" t="str">
            <v>Jack</v>
          </cell>
          <cell r="D34" t="str">
            <v>PCS</v>
          </cell>
        </row>
        <row r="35">
          <cell r="A35" t="str">
            <v>001-0004-306</v>
          </cell>
          <cell r="B35" t="str">
            <v>KJA2336SNY601CR</v>
          </cell>
          <cell r="C35" t="str">
            <v>Jack</v>
          </cell>
          <cell r="D35" t="str">
            <v>PCS</v>
          </cell>
        </row>
        <row r="36">
          <cell r="A36" t="str">
            <v>001-1501-246</v>
          </cell>
          <cell r="B36" t="str">
            <v>KWS6153M20R</v>
          </cell>
          <cell r="C36" t="str">
            <v>Sim卡</v>
          </cell>
          <cell r="D36" t="str">
            <v>PCS</v>
          </cell>
        </row>
        <row r="37">
          <cell r="A37" t="str">
            <v>001-1801-169</v>
          </cell>
          <cell r="B37" t="str">
            <v>KWS6186M5NR</v>
          </cell>
          <cell r="C37" t="str">
            <v>Sim卡</v>
          </cell>
          <cell r="D37" t="str">
            <v>PCS</v>
          </cell>
        </row>
        <row r="38">
          <cell r="A38" t="str">
            <v>001-5401-193</v>
          </cell>
          <cell r="B38" t="str">
            <v>KBC24S3H541R</v>
          </cell>
          <cell r="C38" t="str">
            <v>Battery</v>
          </cell>
          <cell r="D38" t="str">
            <v>PCS</v>
          </cell>
        </row>
        <row r="39">
          <cell r="A39" t="str">
            <v>001-5402-085</v>
          </cell>
          <cell r="B39" t="str">
            <v>KBC23S3HN2R</v>
          </cell>
          <cell r="C39" t="str">
            <v>Battery</v>
          </cell>
          <cell r="D39" t="str">
            <v>PCS</v>
          </cell>
        </row>
        <row r="40">
          <cell r="A40" t="str">
            <v>001-5501-078</v>
          </cell>
          <cell r="B40" t="str">
            <v>KBC23S3D43R</v>
          </cell>
          <cell r="C40" t="str">
            <v>Battery</v>
          </cell>
          <cell r="D40" t="str">
            <v>PCS</v>
          </cell>
        </row>
        <row r="41">
          <cell r="A41" t="str">
            <v>025-0006-200</v>
          </cell>
          <cell r="B41" t="str">
            <v>KM100846M01R</v>
          </cell>
          <cell r="C41" t="str">
            <v>T-F</v>
          </cell>
          <cell r="D41" t="str">
            <v>PCS</v>
          </cell>
        </row>
        <row r="42">
          <cell r="A42" t="str">
            <v>025-0006-243</v>
          </cell>
          <cell r="B42" t="str">
            <v>KM100843MA1R</v>
          </cell>
          <cell r="C42" t="str">
            <v>T-F</v>
          </cell>
          <cell r="D42" t="str">
            <v>PCS</v>
          </cell>
        </row>
        <row r="43">
          <cell r="A43" t="str">
            <v>025-0006-254</v>
          </cell>
          <cell r="B43" t="str">
            <v>KBC23S122S11HR</v>
          </cell>
          <cell r="C43" t="str">
            <v>Battery</v>
          </cell>
          <cell r="D43" t="str">
            <v>PCS</v>
          </cell>
        </row>
        <row r="44">
          <cell r="A44" t="str">
            <v>025-0006-254</v>
          </cell>
          <cell r="B44" t="str">
            <v>KBC23S122S11R</v>
          </cell>
          <cell r="C44" t="str">
            <v>Battery</v>
          </cell>
          <cell r="D44" t="str">
            <v>PCS</v>
          </cell>
        </row>
        <row r="45">
          <cell r="A45" t="str">
            <v>025-0006-272</v>
          </cell>
          <cell r="B45" t="str">
            <v>KM100846M171R</v>
          </cell>
          <cell r="C45" t="str">
            <v>T-F</v>
          </cell>
          <cell r="D45" t="str">
            <v>PCS</v>
          </cell>
        </row>
        <row r="46">
          <cell r="A46" t="str">
            <v>025-0006-281</v>
          </cell>
          <cell r="B46" t="str">
            <v>KIU90511DTM4R</v>
          </cell>
          <cell r="C46" t="str">
            <v>5P Usb</v>
          </cell>
          <cell r="D46" t="str">
            <v>PCS</v>
          </cell>
        </row>
        <row r="47">
          <cell r="A47" t="str">
            <v>025-0006-283</v>
          </cell>
          <cell r="B47" t="str">
            <v>KWS6133PT01R</v>
          </cell>
          <cell r="C47" t="str">
            <v>Sim卡</v>
          </cell>
          <cell r="D47" t="str">
            <v>PCS</v>
          </cell>
        </row>
        <row r="48">
          <cell r="A48" t="str">
            <v>025-0006-310</v>
          </cell>
          <cell r="B48" t="str">
            <v>KWS6156CN20R</v>
          </cell>
          <cell r="C48" t="str">
            <v>Sim卡</v>
          </cell>
          <cell r="D48" t="str">
            <v>PCS</v>
          </cell>
        </row>
        <row r="49">
          <cell r="A49" t="str">
            <v>025-0006-314</v>
          </cell>
          <cell r="B49" t="str">
            <v>KWS6146N10NR</v>
          </cell>
          <cell r="C49" t="str">
            <v>Sim卡</v>
          </cell>
          <cell r="D49" t="str">
            <v>PCS</v>
          </cell>
        </row>
        <row r="50">
          <cell r="A50" t="str">
            <v>025-0006-318</v>
          </cell>
          <cell r="B50" t="str">
            <v>KWS6133N10TR</v>
          </cell>
          <cell r="C50" t="str">
            <v>Sim卡</v>
          </cell>
          <cell r="D50" t="str">
            <v>PCS</v>
          </cell>
        </row>
        <row r="51">
          <cell r="A51" t="str">
            <v>025-0006-320</v>
          </cell>
          <cell r="B51" t="str">
            <v>KWS6133N10TNR</v>
          </cell>
          <cell r="C51" t="str">
            <v>Sim卡</v>
          </cell>
          <cell r="D51" t="str">
            <v>PCS</v>
          </cell>
        </row>
        <row r="52">
          <cell r="A52" t="str">
            <v>025-0006-325</v>
          </cell>
          <cell r="B52" t="str">
            <v>KIU90533ST1NR</v>
          </cell>
          <cell r="C52" t="str">
            <v>5P Usb</v>
          </cell>
          <cell r="D52" t="str">
            <v>PCS</v>
          </cell>
        </row>
        <row r="53">
          <cell r="A53" t="str">
            <v>025-0006-326</v>
          </cell>
          <cell r="B53" t="str">
            <v>KIU90562SC1R</v>
          </cell>
          <cell r="C53" t="str">
            <v>5P Usb</v>
          </cell>
          <cell r="D53" t="str">
            <v>PCS</v>
          </cell>
        </row>
        <row r="54">
          <cell r="A54" t="str">
            <v>025-0006-341</v>
          </cell>
          <cell r="B54" t="str">
            <v>KWSM3133F01NR-H</v>
          </cell>
          <cell r="C54" t="str">
            <v>PinPush</v>
          </cell>
          <cell r="D54" t="str">
            <v>PCS</v>
          </cell>
        </row>
        <row r="55">
          <cell r="A55" t="str">
            <v>025-0007-300</v>
          </cell>
          <cell r="B55" t="str">
            <v>KIU90511NY5R</v>
          </cell>
          <cell r="C55" t="str">
            <v>5P Usb</v>
          </cell>
          <cell r="D55" t="str">
            <v>PCS</v>
          </cell>
        </row>
        <row r="56">
          <cell r="A56" t="str">
            <v>025-0007-331</v>
          </cell>
          <cell r="B56" t="str">
            <v>KWSM3133F01NR-H</v>
          </cell>
          <cell r="C56" t="str">
            <v>PinPush</v>
          </cell>
          <cell r="D56" t="str">
            <v>PCS</v>
          </cell>
        </row>
        <row r="57">
          <cell r="A57" t="str">
            <v>025-0007-332</v>
          </cell>
          <cell r="B57" t="str">
            <v>KWSM3133F01NR-H</v>
          </cell>
          <cell r="C57" t="str">
            <v>PinPush</v>
          </cell>
          <cell r="D57" t="str">
            <v>PCS</v>
          </cell>
        </row>
        <row r="58">
          <cell r="A58" t="str">
            <v>025-0009-024</v>
          </cell>
          <cell r="B58" t="str">
            <v>KBC14S301R</v>
          </cell>
          <cell r="C58" t="str">
            <v>Battery</v>
          </cell>
          <cell r="D58" t="str">
            <v>PCS</v>
          </cell>
        </row>
        <row r="59">
          <cell r="A59" t="str">
            <v>025-0009-098</v>
          </cell>
          <cell r="B59" t="str">
            <v>KBC23S3D43R</v>
          </cell>
          <cell r="C59" t="str">
            <v>Battery</v>
          </cell>
          <cell r="D59" t="str">
            <v>PCS</v>
          </cell>
        </row>
        <row r="60">
          <cell r="A60" t="str">
            <v>025-0009-099</v>
          </cell>
          <cell r="B60" t="str">
            <v>KBC13S1D1NR</v>
          </cell>
          <cell r="C60" t="str">
            <v>Battery</v>
          </cell>
          <cell r="D60" t="str">
            <v>PCS</v>
          </cell>
        </row>
        <row r="61">
          <cell r="A61" t="str">
            <v>025-0009-104</v>
          </cell>
          <cell r="B61" t="str">
            <v>KBC23S1L55R</v>
          </cell>
          <cell r="C61" t="str">
            <v>Battery</v>
          </cell>
          <cell r="D61" t="str">
            <v>PCS</v>
          </cell>
        </row>
        <row r="62">
          <cell r="A62" t="str">
            <v>025-0009-170</v>
          </cell>
          <cell r="B62" t="str">
            <v>KBC24S3H541R</v>
          </cell>
          <cell r="C62" t="str">
            <v>Battery</v>
          </cell>
          <cell r="D62" t="str">
            <v>PCS</v>
          </cell>
        </row>
        <row r="63">
          <cell r="A63" t="str">
            <v>025-0009-175</v>
          </cell>
          <cell r="B63" t="str">
            <v>KBC23S3HN2R</v>
          </cell>
          <cell r="C63" t="str">
            <v>Battery</v>
          </cell>
          <cell r="D63" t="str">
            <v>PCS</v>
          </cell>
        </row>
        <row r="64">
          <cell r="A64" t="str">
            <v>025-0009-184</v>
          </cell>
          <cell r="B64" t="str">
            <v>KM30084110R</v>
          </cell>
          <cell r="C64" t="str">
            <v>T-F</v>
          </cell>
          <cell r="D64" t="str">
            <v>PCS</v>
          </cell>
        </row>
        <row r="65">
          <cell r="A65" t="str">
            <v>025-0009-200</v>
          </cell>
          <cell r="B65" t="str">
            <v>KM100846M01R</v>
          </cell>
          <cell r="C65" t="str">
            <v>T-F</v>
          </cell>
          <cell r="D65" t="str">
            <v>PCS</v>
          </cell>
        </row>
        <row r="66">
          <cell r="A66" t="str">
            <v>025-0009-210</v>
          </cell>
          <cell r="B66" t="str">
            <v>KIU90511SW1R</v>
          </cell>
          <cell r="C66" t="str">
            <v>5P Usb</v>
          </cell>
          <cell r="D66" t="str">
            <v>PCS</v>
          </cell>
        </row>
        <row r="67">
          <cell r="A67" t="str">
            <v>025-0009-225</v>
          </cell>
          <cell r="B67" t="str">
            <v>KBC24S3H50R</v>
          </cell>
          <cell r="C67" t="str">
            <v>Battery</v>
          </cell>
          <cell r="D67" t="str">
            <v>PCS</v>
          </cell>
        </row>
        <row r="68">
          <cell r="A68" t="str">
            <v>025-0009-243</v>
          </cell>
          <cell r="B68" t="str">
            <v>KM100843MA1R</v>
          </cell>
          <cell r="C68" t="str">
            <v>T-F</v>
          </cell>
          <cell r="D68" t="str">
            <v>PCS</v>
          </cell>
        </row>
        <row r="69">
          <cell r="A69" t="str">
            <v>025-0009-251</v>
          </cell>
          <cell r="B69" t="str">
            <v>KIU90511DTM4R</v>
          </cell>
          <cell r="C69" t="str">
            <v>5P Usb</v>
          </cell>
          <cell r="D69" t="str">
            <v>PCS</v>
          </cell>
        </row>
        <row r="70">
          <cell r="A70" t="str">
            <v>025-0009-251</v>
          </cell>
          <cell r="B70" t="str">
            <v>KIU90531DTM1R</v>
          </cell>
          <cell r="C70" t="str">
            <v>5P Usb</v>
          </cell>
          <cell r="D70" t="str">
            <v>PCS</v>
          </cell>
        </row>
        <row r="71">
          <cell r="A71" t="str">
            <v>025-0009-254</v>
          </cell>
          <cell r="B71" t="str">
            <v>KBC23S122S11HR</v>
          </cell>
          <cell r="C71" t="str">
            <v>Battery</v>
          </cell>
          <cell r="D71" t="str">
            <v>PCS</v>
          </cell>
        </row>
        <row r="72">
          <cell r="A72" t="str">
            <v>025-0009-254</v>
          </cell>
          <cell r="B72" t="str">
            <v>KBC23S122S11R</v>
          </cell>
          <cell r="C72" t="str">
            <v>Battery</v>
          </cell>
          <cell r="D72" t="str">
            <v>PCS</v>
          </cell>
        </row>
        <row r="73">
          <cell r="A73" t="str">
            <v>025-0009-254</v>
          </cell>
          <cell r="B73" t="str">
            <v>KBC23S922S11R</v>
          </cell>
          <cell r="C73" t="str">
            <v>Battery</v>
          </cell>
          <cell r="D73" t="str">
            <v>PCS</v>
          </cell>
        </row>
        <row r="74">
          <cell r="A74" t="str">
            <v>025-0009-256</v>
          </cell>
          <cell r="B74" t="str">
            <v>KIU90532ST1R</v>
          </cell>
          <cell r="C74" t="str">
            <v>5P Usb</v>
          </cell>
          <cell r="D74" t="str">
            <v>PCS</v>
          </cell>
        </row>
        <row r="75">
          <cell r="A75" t="str">
            <v>025-0009-266</v>
          </cell>
          <cell r="B75" t="str">
            <v>KIU90591NY1R</v>
          </cell>
          <cell r="C75" t="str">
            <v>5P Usb</v>
          </cell>
          <cell r="D75" t="str">
            <v>PCS</v>
          </cell>
        </row>
        <row r="76">
          <cell r="A76" t="str">
            <v>025-0009-269</v>
          </cell>
          <cell r="B76" t="str">
            <v>KIU90532NT3R</v>
          </cell>
          <cell r="C76" t="str">
            <v>5P Usb</v>
          </cell>
          <cell r="D76" t="str">
            <v>PCS</v>
          </cell>
        </row>
        <row r="77">
          <cell r="A77" t="str">
            <v>025-0009-272</v>
          </cell>
          <cell r="B77" t="str">
            <v>KM100846M171R</v>
          </cell>
          <cell r="C77" t="str">
            <v>T-F</v>
          </cell>
          <cell r="D77" t="str">
            <v>PCS</v>
          </cell>
        </row>
        <row r="78">
          <cell r="A78" t="str">
            <v>025-0009-272</v>
          </cell>
          <cell r="B78" t="str">
            <v>KM100849M171R</v>
          </cell>
          <cell r="C78" t="str">
            <v>T-F</v>
          </cell>
          <cell r="D78" t="str">
            <v>PCS</v>
          </cell>
        </row>
        <row r="79">
          <cell r="A79" t="str">
            <v>025-0009-281</v>
          </cell>
          <cell r="B79" t="str">
            <v>KIU90511DTM4R</v>
          </cell>
          <cell r="C79" t="str">
            <v>5P Usb</v>
          </cell>
          <cell r="D79" t="str">
            <v>PCS</v>
          </cell>
        </row>
        <row r="80">
          <cell r="A80" t="str">
            <v>025-0009-283</v>
          </cell>
          <cell r="B80" t="str">
            <v>KWS6133PT01R</v>
          </cell>
          <cell r="C80" t="str">
            <v>Sim卡</v>
          </cell>
          <cell r="D80" t="str">
            <v>PCS</v>
          </cell>
        </row>
        <row r="81">
          <cell r="A81" t="str">
            <v>025-0009-300</v>
          </cell>
          <cell r="B81" t="str">
            <v>KIU90511NY5R</v>
          </cell>
          <cell r="C81" t="str">
            <v>5P Usb</v>
          </cell>
          <cell r="D81" t="str">
            <v>PCS</v>
          </cell>
        </row>
        <row r="82">
          <cell r="A82" t="str">
            <v>025-0009-310</v>
          </cell>
          <cell r="B82" t="str">
            <v>KWS6156CN20R</v>
          </cell>
          <cell r="C82" t="str">
            <v>Sim卡</v>
          </cell>
          <cell r="D82" t="str">
            <v>PCS</v>
          </cell>
        </row>
        <row r="83">
          <cell r="A83" t="str">
            <v>025-0009-314</v>
          </cell>
          <cell r="B83" t="str">
            <v>KWS6146N10NR</v>
          </cell>
          <cell r="C83" t="str">
            <v>Sim卡</v>
          </cell>
          <cell r="D83" t="str">
            <v>PCS</v>
          </cell>
        </row>
        <row r="84">
          <cell r="A84" t="str">
            <v>025-0009-318</v>
          </cell>
          <cell r="B84" t="str">
            <v>KWS6133N10TR</v>
          </cell>
          <cell r="C84" t="str">
            <v>Sim卡</v>
          </cell>
          <cell r="D84" t="str">
            <v>PCS</v>
          </cell>
        </row>
        <row r="85">
          <cell r="A85" t="str">
            <v>025-0009-319</v>
          </cell>
          <cell r="B85" t="str">
            <v>KIU90562NC3R</v>
          </cell>
          <cell r="C85" t="str">
            <v>5P Usb</v>
          </cell>
          <cell r="D85" t="str">
            <v>PCS</v>
          </cell>
        </row>
        <row r="86">
          <cell r="A86" t="str">
            <v>025-0009-320</v>
          </cell>
          <cell r="B86" t="str">
            <v>KWS6133N10TNR</v>
          </cell>
          <cell r="C86" t="str">
            <v>Sim卡</v>
          </cell>
          <cell r="D86" t="str">
            <v>PCS</v>
          </cell>
        </row>
        <row r="87">
          <cell r="A87" t="str">
            <v>025-0009-325</v>
          </cell>
          <cell r="B87" t="str">
            <v>KIU90533ST1NR</v>
          </cell>
          <cell r="C87" t="str">
            <v>5P Usb</v>
          </cell>
          <cell r="D87" t="str">
            <v>PCS</v>
          </cell>
        </row>
        <row r="88">
          <cell r="A88" t="str">
            <v>025-0009-326</v>
          </cell>
          <cell r="B88" t="str">
            <v>KIU90562SC1R</v>
          </cell>
          <cell r="C88" t="str">
            <v>5P Usb</v>
          </cell>
          <cell r="D88" t="str">
            <v>PCS</v>
          </cell>
        </row>
        <row r="89">
          <cell r="A89" t="str">
            <v>025-0009-331</v>
          </cell>
          <cell r="B89" t="str">
            <v>KWSM3133F01NR-H</v>
          </cell>
          <cell r="C89" t="str">
            <v>PinPush</v>
          </cell>
          <cell r="D89" t="str">
            <v>PCS</v>
          </cell>
        </row>
        <row r="90">
          <cell r="A90" t="str">
            <v>025-0009-332</v>
          </cell>
          <cell r="B90" t="str">
            <v>KWSM3133F01NR-H</v>
          </cell>
          <cell r="C90" t="str">
            <v>PinPush</v>
          </cell>
          <cell r="D90" t="str">
            <v>PCS</v>
          </cell>
        </row>
        <row r="91">
          <cell r="A91" t="str">
            <v>025-0009-341</v>
          </cell>
          <cell r="B91" t="str">
            <v>KWSM3133F01NR-H</v>
          </cell>
          <cell r="C91" t="str">
            <v>PinPush</v>
          </cell>
          <cell r="D91" t="str">
            <v>PCS</v>
          </cell>
        </row>
        <row r="92">
          <cell r="A92" t="str">
            <v>025-0009-348</v>
          </cell>
          <cell r="B92" t="str">
            <v>KIU90591N3NR</v>
          </cell>
          <cell r="C92" t="str">
            <v>5P Usb</v>
          </cell>
          <cell r="D92" t="str">
            <v>PCS</v>
          </cell>
        </row>
        <row r="93">
          <cell r="A93" t="str">
            <v>025-000F-024</v>
          </cell>
          <cell r="B93" t="str">
            <v>KBC14S301R</v>
          </cell>
          <cell r="C93" t="str">
            <v>Battery</v>
          </cell>
          <cell r="D93" t="str">
            <v>PCS</v>
          </cell>
        </row>
        <row r="94">
          <cell r="A94" t="str">
            <v>025-000F-098</v>
          </cell>
          <cell r="B94" t="str">
            <v>KBC23S3D43R</v>
          </cell>
          <cell r="C94" t="str">
            <v>Battery</v>
          </cell>
          <cell r="D94" t="str">
            <v>PCS</v>
          </cell>
        </row>
        <row r="95">
          <cell r="A95" t="str">
            <v>025-000F-099</v>
          </cell>
          <cell r="B95" t="str">
            <v>KBC13S1D1NR</v>
          </cell>
          <cell r="C95" t="str">
            <v>Battery</v>
          </cell>
          <cell r="D95" t="str">
            <v>PCS</v>
          </cell>
        </row>
        <row r="96">
          <cell r="A96" t="str">
            <v>025-000F-104</v>
          </cell>
          <cell r="B96" t="str">
            <v>KBC23S1L55R</v>
          </cell>
          <cell r="C96" t="str">
            <v>Battery</v>
          </cell>
          <cell r="D96" t="str">
            <v>PCS</v>
          </cell>
        </row>
        <row r="97">
          <cell r="A97" t="str">
            <v>025-000F-170</v>
          </cell>
          <cell r="B97" t="str">
            <v>KBC24S3H541R</v>
          </cell>
          <cell r="C97" t="str">
            <v>Battery</v>
          </cell>
          <cell r="D97" t="str">
            <v>PCS</v>
          </cell>
        </row>
        <row r="98">
          <cell r="A98" t="str">
            <v>025-000F-175</v>
          </cell>
          <cell r="B98" t="str">
            <v>KBC23S3HN2R</v>
          </cell>
          <cell r="C98" t="str">
            <v>Battery</v>
          </cell>
          <cell r="D98" t="str">
            <v>PCS</v>
          </cell>
        </row>
        <row r="99">
          <cell r="A99" t="str">
            <v>025-000F-184</v>
          </cell>
          <cell r="B99" t="str">
            <v>KM30084110R</v>
          </cell>
          <cell r="C99" t="str">
            <v>T-F</v>
          </cell>
          <cell r="D99" t="str">
            <v>PCS</v>
          </cell>
        </row>
        <row r="100">
          <cell r="A100" t="str">
            <v>025-000F-210</v>
          </cell>
          <cell r="B100" t="str">
            <v>KIU90511SW1R</v>
          </cell>
          <cell r="C100" t="str">
            <v>5P Usb</v>
          </cell>
          <cell r="D100" t="str">
            <v>PCS</v>
          </cell>
        </row>
        <row r="101">
          <cell r="A101" t="str">
            <v>025-000F-225</v>
          </cell>
          <cell r="B101" t="str">
            <v>KBC24S3H50R</v>
          </cell>
          <cell r="C101" t="str">
            <v>Battery</v>
          </cell>
          <cell r="D101" t="str">
            <v>PCS</v>
          </cell>
        </row>
        <row r="102">
          <cell r="A102" t="str">
            <v>025-000F-251</v>
          </cell>
          <cell r="B102" t="str">
            <v>KIU90511DTM4R</v>
          </cell>
          <cell r="C102" t="str">
            <v>5P Usb</v>
          </cell>
          <cell r="D102" t="str">
            <v>PCS</v>
          </cell>
        </row>
        <row r="103">
          <cell r="A103" t="str">
            <v>025-000F-251</v>
          </cell>
          <cell r="B103" t="str">
            <v>KIU90531DTM1R</v>
          </cell>
          <cell r="C103" t="str">
            <v>5P Usb</v>
          </cell>
          <cell r="D103" t="str">
            <v>PCS</v>
          </cell>
        </row>
        <row r="104">
          <cell r="A104" t="str">
            <v>025-000F-256</v>
          </cell>
          <cell r="B104" t="str">
            <v>KIU90532ST1R</v>
          </cell>
          <cell r="C104" t="str">
            <v>5P Usb</v>
          </cell>
          <cell r="D104" t="str">
            <v>PCS</v>
          </cell>
        </row>
        <row r="105">
          <cell r="A105" t="str">
            <v>025-000F-266</v>
          </cell>
          <cell r="B105" t="str">
            <v>KIU90591NY1R</v>
          </cell>
          <cell r="C105" t="str">
            <v>5P Usb</v>
          </cell>
          <cell r="D105" t="str">
            <v>PCS</v>
          </cell>
        </row>
        <row r="106">
          <cell r="A106" t="str">
            <v>025-000F-269</v>
          </cell>
          <cell r="B106" t="str">
            <v>KIU90532NT3R</v>
          </cell>
          <cell r="C106" t="str">
            <v>5P Usb</v>
          </cell>
          <cell r="D106" t="str">
            <v>PCS</v>
          </cell>
        </row>
        <row r="107">
          <cell r="A107" t="str">
            <v>025-000F-319</v>
          </cell>
          <cell r="B107" t="str">
            <v>KIU90562NC3R</v>
          </cell>
          <cell r="C107" t="str">
            <v>5P Usb</v>
          </cell>
          <cell r="D107" t="str">
            <v>PCS</v>
          </cell>
        </row>
        <row r="108">
          <cell r="A108" t="str">
            <v>025-000F-348</v>
          </cell>
          <cell r="B108" t="str">
            <v>KIU90591N3NR</v>
          </cell>
          <cell r="C108" t="str">
            <v>5P Usb</v>
          </cell>
          <cell r="D108" t="str">
            <v>KPCS</v>
          </cell>
        </row>
        <row r="109">
          <cell r="A109" t="str">
            <v>025-000N-254</v>
          </cell>
          <cell r="B109" t="str">
            <v>KBC23S922S11R</v>
          </cell>
          <cell r="C109" t="str">
            <v>Battery</v>
          </cell>
          <cell r="D109" t="str">
            <v>PCS</v>
          </cell>
        </row>
        <row r="110">
          <cell r="A110" t="str">
            <v>025-000N-272</v>
          </cell>
          <cell r="B110" t="str">
            <v>KM100849M171R</v>
          </cell>
          <cell r="C110" t="str">
            <v>T-F</v>
          </cell>
          <cell r="D110" t="str">
            <v>PCS</v>
          </cell>
        </row>
        <row r="111">
          <cell r="A111" t="str">
            <v>025-00W9-256</v>
          </cell>
          <cell r="B111" t="str">
            <v>KIU90532ST1R</v>
          </cell>
          <cell r="C111" t="str">
            <v>5P Usb</v>
          </cell>
          <cell r="D111" t="str">
            <v>PCS</v>
          </cell>
        </row>
        <row r="112">
          <cell r="A112" t="str">
            <v>025-00W9-325</v>
          </cell>
          <cell r="B112" t="str">
            <v>KIU90533ST1NR</v>
          </cell>
          <cell r="C112" t="str">
            <v>5P Usb</v>
          </cell>
          <cell r="D112" t="str">
            <v>PCS</v>
          </cell>
        </row>
        <row r="113">
          <cell r="A113" t="str">
            <v>025-00W9-326</v>
          </cell>
          <cell r="B113" t="str">
            <v>KIU90562SC1R</v>
          </cell>
          <cell r="C113" t="str">
            <v>5P Usb</v>
          </cell>
          <cell r="D113" t="str">
            <v>PCS</v>
          </cell>
        </row>
        <row r="114">
          <cell r="A114" t="str">
            <v>025-1006-231</v>
          </cell>
          <cell r="B114" t="str">
            <v>KBC23S12210R</v>
          </cell>
          <cell r="C114" t="str">
            <v>Battery</v>
          </cell>
          <cell r="D114" t="str">
            <v>PCS</v>
          </cell>
        </row>
        <row r="115">
          <cell r="A115" t="str">
            <v>025-1006-298</v>
          </cell>
          <cell r="B115" t="str">
            <v>KBC24S32318R</v>
          </cell>
          <cell r="C115" t="str">
            <v>Battery</v>
          </cell>
          <cell r="D115" t="str">
            <v>PCS</v>
          </cell>
        </row>
        <row r="116">
          <cell r="A116" t="str">
            <v>025-1006-340</v>
          </cell>
          <cell r="B116" t="str">
            <v>KIC61231ST2CR</v>
          </cell>
          <cell r="C116" t="str">
            <v>Type-c</v>
          </cell>
          <cell r="D116" t="str">
            <v>PCS</v>
          </cell>
        </row>
        <row r="117">
          <cell r="A117" t="str">
            <v>025-1007-323</v>
          </cell>
          <cell r="B117" t="str">
            <v>KIC61231ST2CR</v>
          </cell>
          <cell r="C117" t="str">
            <v>Type-c</v>
          </cell>
          <cell r="D117" t="str">
            <v>PCS</v>
          </cell>
        </row>
        <row r="118">
          <cell r="A118" t="str">
            <v>025-1007-323</v>
          </cell>
          <cell r="B118" t="str">
            <v>KIC61231ST2NR</v>
          </cell>
          <cell r="C118" t="str">
            <v>Type-c</v>
          </cell>
          <cell r="D118" t="str">
            <v>PCS</v>
          </cell>
        </row>
        <row r="119">
          <cell r="A119" t="str">
            <v>025-1007-323</v>
          </cell>
          <cell r="B119" t="str">
            <v>KIC61231ST3HR</v>
          </cell>
          <cell r="C119" t="str">
            <v>Type-c</v>
          </cell>
          <cell r="D119" t="str">
            <v>PCS</v>
          </cell>
        </row>
        <row r="120">
          <cell r="A120" t="str">
            <v>025-1009-231</v>
          </cell>
          <cell r="B120" t="str">
            <v>KBC23S12210R</v>
          </cell>
          <cell r="C120" t="str">
            <v>Battery</v>
          </cell>
          <cell r="D120" t="str">
            <v>PCS</v>
          </cell>
        </row>
        <row r="121">
          <cell r="A121" t="str">
            <v>025-1009-266</v>
          </cell>
          <cell r="B121" t="str">
            <v>KIU90511NY2R</v>
          </cell>
          <cell r="C121" t="str">
            <v>5P Usb</v>
          </cell>
          <cell r="D121" t="str">
            <v>PCS</v>
          </cell>
        </row>
        <row r="122">
          <cell r="A122" t="str">
            <v>025-1009-266</v>
          </cell>
          <cell r="B122" t="str">
            <v>KIU90591NY2R</v>
          </cell>
          <cell r="C122" t="str">
            <v>5P Usb</v>
          </cell>
          <cell r="D122" t="str">
            <v>PCS</v>
          </cell>
        </row>
        <row r="123">
          <cell r="A123" t="str">
            <v>025-1009-274</v>
          </cell>
          <cell r="B123" t="str">
            <v>KIU90511S1M3NR</v>
          </cell>
          <cell r="C123" t="str">
            <v>5P Usb</v>
          </cell>
          <cell r="D123" t="str">
            <v>PCS</v>
          </cell>
        </row>
        <row r="124">
          <cell r="A124" t="str">
            <v>025-1009-285</v>
          </cell>
          <cell r="B124" t="str">
            <v>KBC13S1H2NR</v>
          </cell>
          <cell r="C124" t="str">
            <v>Battery</v>
          </cell>
          <cell r="D124" t="str">
            <v>PCS</v>
          </cell>
        </row>
        <row r="125">
          <cell r="A125" t="str">
            <v>025-1009-285</v>
          </cell>
          <cell r="B125" t="str">
            <v>KBC14S3Y01R</v>
          </cell>
          <cell r="C125" t="str">
            <v>Battery</v>
          </cell>
          <cell r="D125" t="str">
            <v>PCS</v>
          </cell>
        </row>
        <row r="126">
          <cell r="A126" t="str">
            <v>025-1009-298</v>
          </cell>
          <cell r="B126" t="str">
            <v>KBC24S32318R</v>
          </cell>
          <cell r="C126" t="str">
            <v>Battery</v>
          </cell>
          <cell r="D126" t="str">
            <v>PCS</v>
          </cell>
        </row>
        <row r="127">
          <cell r="A127" t="str">
            <v>025-1009-323</v>
          </cell>
          <cell r="B127" t="str">
            <v>KIC61231ST2CR</v>
          </cell>
          <cell r="C127" t="str">
            <v>Type-c</v>
          </cell>
          <cell r="D127" t="str">
            <v>PCS</v>
          </cell>
        </row>
        <row r="128">
          <cell r="A128" t="str">
            <v>025-1009-323</v>
          </cell>
          <cell r="B128" t="str">
            <v>KIC61231ST2NR</v>
          </cell>
          <cell r="C128" t="str">
            <v>Type-c</v>
          </cell>
          <cell r="D128" t="str">
            <v>PCS</v>
          </cell>
        </row>
        <row r="129">
          <cell r="A129" t="str">
            <v>025-1009-323</v>
          </cell>
          <cell r="B129" t="str">
            <v>KIC61231ST3HR</v>
          </cell>
          <cell r="C129" t="str">
            <v>Type-c</v>
          </cell>
          <cell r="D129" t="str">
            <v>PCS</v>
          </cell>
        </row>
        <row r="130">
          <cell r="A130" t="str">
            <v>025-1009-340</v>
          </cell>
          <cell r="B130" t="str">
            <v>KIC61231ST2CR</v>
          </cell>
          <cell r="C130" t="str">
            <v>Type-c</v>
          </cell>
          <cell r="D130" t="str">
            <v>PCS</v>
          </cell>
        </row>
        <row r="131">
          <cell r="A131" t="str">
            <v>025-1009-345</v>
          </cell>
          <cell r="B131" t="str">
            <v>KIU90562SQ1R</v>
          </cell>
          <cell r="C131" t="str">
            <v>5P Usb</v>
          </cell>
          <cell r="D131" t="str">
            <v>PCS</v>
          </cell>
        </row>
        <row r="132">
          <cell r="A132" t="str">
            <v>025-1009-345</v>
          </cell>
          <cell r="B132" t="str">
            <v>KIU90562SQ1R</v>
          </cell>
          <cell r="C132" t="str">
            <v>5P Usb</v>
          </cell>
          <cell r="D132" t="str">
            <v>PCS</v>
          </cell>
        </row>
        <row r="133">
          <cell r="A133" t="str">
            <v>025-100C-274</v>
          </cell>
          <cell r="B133" t="str">
            <v>KIU90511S1M3NR</v>
          </cell>
          <cell r="C133" t="str">
            <v>5P Usb</v>
          </cell>
          <cell r="D133" t="str">
            <v>PCS</v>
          </cell>
        </row>
        <row r="134">
          <cell r="A134" t="str">
            <v>025-100F-266</v>
          </cell>
          <cell r="B134" t="str">
            <v>KIU90511NY2R</v>
          </cell>
          <cell r="C134" t="str">
            <v>5P Usb</v>
          </cell>
          <cell r="D134" t="str">
            <v>PCS</v>
          </cell>
        </row>
        <row r="135">
          <cell r="A135" t="str">
            <v>025-100F-266</v>
          </cell>
          <cell r="B135" t="str">
            <v>KIU90591NY2R</v>
          </cell>
          <cell r="C135" t="str">
            <v>5P Usb</v>
          </cell>
          <cell r="D135" t="str">
            <v>PCS</v>
          </cell>
        </row>
        <row r="136">
          <cell r="A136" t="str">
            <v>025-100F-285</v>
          </cell>
          <cell r="B136" t="str">
            <v>KBC13S1H2NR</v>
          </cell>
          <cell r="C136" t="str">
            <v>Battery</v>
          </cell>
          <cell r="D136" t="str">
            <v>PCS</v>
          </cell>
        </row>
        <row r="137">
          <cell r="A137" t="str">
            <v>025-100F-285</v>
          </cell>
          <cell r="B137" t="str">
            <v>KBC14S3Y01R</v>
          </cell>
          <cell r="C137" t="str">
            <v>Battery</v>
          </cell>
          <cell r="D137" t="str">
            <v>PCS</v>
          </cell>
        </row>
        <row r="138">
          <cell r="A138" t="str">
            <v>025-1506-236</v>
          </cell>
          <cell r="B138" t="str">
            <v>KWS6153M20R</v>
          </cell>
          <cell r="C138" t="str">
            <v>Sim卡</v>
          </cell>
          <cell r="D138" t="str">
            <v>PCS</v>
          </cell>
        </row>
        <row r="139">
          <cell r="A139" t="str">
            <v>025-1509-236</v>
          </cell>
          <cell r="B139" t="str">
            <v>KWS6153M20R</v>
          </cell>
          <cell r="C139" t="str">
            <v>Sim卡</v>
          </cell>
          <cell r="D139" t="str">
            <v>PCS</v>
          </cell>
        </row>
        <row r="140">
          <cell r="A140" t="str">
            <v>025-1806-236</v>
          </cell>
          <cell r="B140" t="str">
            <v>KWS6186M5NR</v>
          </cell>
          <cell r="C140" t="str">
            <v>Sim卡</v>
          </cell>
          <cell r="D140" t="str">
            <v>PCS</v>
          </cell>
        </row>
        <row r="141">
          <cell r="A141" t="str">
            <v>025-1809-236</v>
          </cell>
          <cell r="B141" t="str">
            <v>KWS6186M5NR</v>
          </cell>
          <cell r="C141" t="str">
            <v>Sim卡</v>
          </cell>
          <cell r="D141" t="str">
            <v>PCS</v>
          </cell>
        </row>
        <row r="142">
          <cell r="A142" t="str">
            <v>025-2006-324</v>
          </cell>
          <cell r="B142" t="str">
            <v>KIC61231ST3HR</v>
          </cell>
          <cell r="C142" t="str">
            <v>Type-c</v>
          </cell>
          <cell r="D142" t="str">
            <v>PCS</v>
          </cell>
        </row>
        <row r="143">
          <cell r="A143" t="str">
            <v>025-2007-323</v>
          </cell>
          <cell r="B143" t="str">
            <v>KIC61231ST2CR</v>
          </cell>
          <cell r="C143" t="str">
            <v>Type-c</v>
          </cell>
          <cell r="D143" t="str">
            <v>PCS</v>
          </cell>
        </row>
        <row r="144">
          <cell r="A144" t="str">
            <v>025-2007-323</v>
          </cell>
          <cell r="B144" t="str">
            <v>KIC61231ST2NR</v>
          </cell>
          <cell r="C144" t="str">
            <v>Type-c</v>
          </cell>
          <cell r="D144" t="str">
            <v>PCS</v>
          </cell>
        </row>
        <row r="145">
          <cell r="A145" t="str">
            <v>025-2007-323</v>
          </cell>
          <cell r="B145" t="str">
            <v>KIC61231ST3HR</v>
          </cell>
          <cell r="C145" t="str">
            <v>Type-c</v>
          </cell>
          <cell r="D145" t="str">
            <v>PCS</v>
          </cell>
        </row>
        <row r="146">
          <cell r="A146" t="str">
            <v>025-2009-266</v>
          </cell>
          <cell r="B146" t="str">
            <v>KIU90511NY5R</v>
          </cell>
          <cell r="C146" t="str">
            <v>5P Usb</v>
          </cell>
          <cell r="D146" t="str">
            <v>PCS</v>
          </cell>
        </row>
        <row r="147">
          <cell r="A147" t="str">
            <v>025-2009-285</v>
          </cell>
          <cell r="B147" t="str">
            <v>KBC13S1H2NR</v>
          </cell>
          <cell r="C147" t="str">
            <v>Battery</v>
          </cell>
          <cell r="D147" t="str">
            <v>PCS</v>
          </cell>
        </row>
        <row r="148">
          <cell r="A148" t="str">
            <v>025-2009-285</v>
          </cell>
          <cell r="B148" t="str">
            <v>KBC14S3Y01R</v>
          </cell>
          <cell r="C148" t="str">
            <v>Battery</v>
          </cell>
          <cell r="D148" t="str">
            <v>PCS</v>
          </cell>
        </row>
        <row r="149">
          <cell r="A149" t="str">
            <v>025-2009-323</v>
          </cell>
          <cell r="B149" t="str">
            <v>KIC61231ST2CR</v>
          </cell>
          <cell r="C149" t="str">
            <v>Type-c</v>
          </cell>
          <cell r="D149" t="str">
            <v>PCS</v>
          </cell>
        </row>
        <row r="150">
          <cell r="A150" t="str">
            <v>025-2009-323</v>
          </cell>
          <cell r="B150" t="str">
            <v>KIC61231ST2NR</v>
          </cell>
          <cell r="C150" t="str">
            <v>Type-c</v>
          </cell>
          <cell r="D150" t="str">
            <v>PCS</v>
          </cell>
        </row>
        <row r="151">
          <cell r="A151" t="str">
            <v>025-2009-323</v>
          </cell>
          <cell r="B151" t="str">
            <v>KIC61231ST3HR</v>
          </cell>
          <cell r="C151" t="str">
            <v>Type-c</v>
          </cell>
          <cell r="D151" t="str">
            <v>PCS</v>
          </cell>
        </row>
        <row r="152">
          <cell r="A152" t="str">
            <v>025-2009-324</v>
          </cell>
          <cell r="B152" t="str">
            <v>KIC61231ST3HR</v>
          </cell>
          <cell r="C152" t="str">
            <v>Type-c</v>
          </cell>
          <cell r="D152" t="str">
            <v>PCS</v>
          </cell>
        </row>
        <row r="153">
          <cell r="A153" t="str">
            <v>025-2009-345</v>
          </cell>
          <cell r="B153" t="str">
            <v>KIU90562SQ1R</v>
          </cell>
          <cell r="C153" t="str">
            <v>5P Usb</v>
          </cell>
          <cell r="D153" t="str">
            <v>PCS</v>
          </cell>
        </row>
        <row r="154">
          <cell r="A154" t="str">
            <v>025-2009-345</v>
          </cell>
          <cell r="B154" t="str">
            <v>KIU90562SQ1R</v>
          </cell>
          <cell r="C154" t="str">
            <v>5P Usb</v>
          </cell>
          <cell r="D154" t="str">
            <v>PCS</v>
          </cell>
        </row>
        <row r="155">
          <cell r="A155" t="str">
            <v>025-200F-266</v>
          </cell>
          <cell r="B155" t="str">
            <v>KIU90511NY5R</v>
          </cell>
          <cell r="C155" t="str">
            <v>5P Usb</v>
          </cell>
          <cell r="D155" t="str">
            <v>PCS</v>
          </cell>
        </row>
        <row r="156">
          <cell r="A156" t="str">
            <v>025-200F-285</v>
          </cell>
          <cell r="B156" t="str">
            <v>KBC13S1H2NR</v>
          </cell>
          <cell r="C156" t="str">
            <v>Battery</v>
          </cell>
          <cell r="D156" t="str">
            <v>PCS</v>
          </cell>
        </row>
        <row r="157">
          <cell r="A157" t="str">
            <v>025-200F-285</v>
          </cell>
          <cell r="B157" t="str">
            <v>KBC14S3Y01R</v>
          </cell>
          <cell r="C157" t="str">
            <v>Battery</v>
          </cell>
          <cell r="D157" t="str">
            <v>PCS</v>
          </cell>
        </row>
        <row r="158">
          <cell r="A158" t="str">
            <v>025-3006-303</v>
          </cell>
          <cell r="B158" t="str">
            <v>KIU90531SP3MR</v>
          </cell>
          <cell r="C158" t="str">
            <v>5P Usb</v>
          </cell>
          <cell r="D158" t="str">
            <v>PCS</v>
          </cell>
        </row>
        <row r="159">
          <cell r="A159" t="str">
            <v>025-3009-187</v>
          </cell>
          <cell r="B159" t="str">
            <v>KIU90511S1M3NR</v>
          </cell>
          <cell r="C159" t="str">
            <v>5P Usb</v>
          </cell>
          <cell r="D159" t="str">
            <v>PCS</v>
          </cell>
        </row>
        <row r="160">
          <cell r="A160" t="str">
            <v>025-3009-187</v>
          </cell>
          <cell r="B160" t="str">
            <v>KIU90511S1M3R</v>
          </cell>
          <cell r="C160" t="str">
            <v>5P Usb</v>
          </cell>
          <cell r="D160" t="str">
            <v>PCS</v>
          </cell>
        </row>
        <row r="161">
          <cell r="A161" t="str">
            <v>025-3009-187</v>
          </cell>
          <cell r="B161" t="str">
            <v>KIU90531S1M3R</v>
          </cell>
          <cell r="C161" t="str">
            <v>5P Usb</v>
          </cell>
          <cell r="D161" t="str">
            <v>PCS</v>
          </cell>
        </row>
        <row r="162">
          <cell r="A162" t="str">
            <v>025-3009-187</v>
          </cell>
          <cell r="B162" t="str">
            <v>KIU90591S1M3R</v>
          </cell>
          <cell r="C162" t="str">
            <v>5P Usb</v>
          </cell>
          <cell r="D162" t="str">
            <v>PCS</v>
          </cell>
        </row>
        <row r="163">
          <cell r="A163" t="str">
            <v>025-3009-303</v>
          </cell>
          <cell r="B163" t="str">
            <v>KIU90531SP3MR</v>
          </cell>
          <cell r="C163" t="str">
            <v>5P Usb</v>
          </cell>
          <cell r="D163" t="str">
            <v>PCS</v>
          </cell>
        </row>
        <row r="164">
          <cell r="A164" t="str">
            <v>025-3009-345</v>
          </cell>
          <cell r="B164" t="str">
            <v>KIU90562SQ1R</v>
          </cell>
          <cell r="C164" t="str">
            <v>5P Usb</v>
          </cell>
          <cell r="D164" t="str">
            <v>PCS</v>
          </cell>
        </row>
        <row r="165">
          <cell r="A165" t="str">
            <v>025-300F-187</v>
          </cell>
          <cell r="B165" t="str">
            <v>KIU90511S1M3R</v>
          </cell>
          <cell r="C165" t="str">
            <v>5P Usb</v>
          </cell>
          <cell r="D165" t="str">
            <v>PCS</v>
          </cell>
        </row>
        <row r="166">
          <cell r="A166" t="str">
            <v>025-300F-187</v>
          </cell>
          <cell r="B166" t="str">
            <v>KIU90531S1M3R</v>
          </cell>
          <cell r="C166" t="str">
            <v>5P Usb</v>
          </cell>
          <cell r="D166" t="str">
            <v>PCS</v>
          </cell>
        </row>
        <row r="167">
          <cell r="A167" t="str">
            <v>025-300F-345</v>
          </cell>
          <cell r="B167" t="str">
            <v>KIU90562SQ1R</v>
          </cell>
          <cell r="C167" t="str">
            <v>5P Usb</v>
          </cell>
          <cell r="D167" t="str">
            <v>PCS</v>
          </cell>
        </row>
        <row r="168">
          <cell r="A168" t="str">
            <v>025-301F-187</v>
          </cell>
          <cell r="B168" t="str">
            <v>KIU90511S1M3NR</v>
          </cell>
          <cell r="C168" t="str">
            <v>5P Usb</v>
          </cell>
          <cell r="D168" t="str">
            <v>PCS</v>
          </cell>
        </row>
        <row r="169">
          <cell r="A169" t="str">
            <v>025-301F-187</v>
          </cell>
          <cell r="B169" t="str">
            <v>KIU90591S1M3R</v>
          </cell>
          <cell r="C169" t="str">
            <v>5P Usb</v>
          </cell>
          <cell r="D169" t="str">
            <v>PCS</v>
          </cell>
        </row>
        <row r="170">
          <cell r="A170" t="str">
            <v>025-30W9-303</v>
          </cell>
          <cell r="B170" t="str">
            <v>KIU90531SP3MR</v>
          </cell>
          <cell r="C170" t="str">
            <v>5P Usb</v>
          </cell>
          <cell r="D170" t="str">
            <v>PCS</v>
          </cell>
        </row>
        <row r="171">
          <cell r="A171" t="str">
            <v>025-4006-309</v>
          </cell>
          <cell r="B171" t="str">
            <v>KUF-A19001630R-0100</v>
          </cell>
          <cell r="C171" t="str">
            <v>Type-c</v>
          </cell>
          <cell r="D171" t="str">
            <v>PCS</v>
          </cell>
        </row>
        <row r="172">
          <cell r="A172" t="str">
            <v>025-4009-309</v>
          </cell>
          <cell r="B172" t="str">
            <v>KUF-A19001630R-0100</v>
          </cell>
          <cell r="C172" t="str">
            <v>Type-c</v>
          </cell>
          <cell r="D172" t="str">
            <v>PCS</v>
          </cell>
        </row>
        <row r="173">
          <cell r="A173" t="str">
            <v>025-C130000631-358</v>
          </cell>
          <cell r="B173" t="str">
            <v>KCF-A13002003R-0000</v>
          </cell>
          <cell r="C173" t="str">
            <v>PinPush</v>
          </cell>
          <cell r="D173" t="str">
            <v>PCS</v>
          </cell>
        </row>
        <row r="174">
          <cell r="A174" t="str">
            <v>025-C130000631-358</v>
          </cell>
          <cell r="B174" t="str">
            <v>KCF-A13002003R-0000</v>
          </cell>
          <cell r="C174" t="str">
            <v>PinPush</v>
          </cell>
          <cell r="D174" t="str">
            <v>PCS</v>
          </cell>
        </row>
        <row r="175">
          <cell r="A175" t="str">
            <v>025-C130000631-358</v>
          </cell>
          <cell r="B175" t="str">
            <v>KCF-A13002010R-0000</v>
          </cell>
          <cell r="C175" t="str">
            <v>PinPush</v>
          </cell>
          <cell r="D175" t="str">
            <v>PCS</v>
          </cell>
        </row>
        <row r="176">
          <cell r="A176" t="str">
            <v>025-C130000631-358</v>
          </cell>
          <cell r="B176" t="str">
            <v>KCF-A13002010R-0000</v>
          </cell>
          <cell r="C176" t="str">
            <v>PinPush</v>
          </cell>
          <cell r="D176" t="str">
            <v>PCS</v>
          </cell>
        </row>
        <row r="177">
          <cell r="A177" t="str">
            <v>025-C130000641-354</v>
          </cell>
          <cell r="B177" t="str">
            <v>KCF-A13002003R-0000</v>
          </cell>
          <cell r="C177" t="str">
            <v>PinPush</v>
          </cell>
          <cell r="D177" t="str">
            <v>PCS</v>
          </cell>
        </row>
        <row r="178">
          <cell r="A178" t="str">
            <v>025-C130000641-354</v>
          </cell>
          <cell r="B178" t="str">
            <v>KCF-A13002010R-0000</v>
          </cell>
          <cell r="C178" t="str">
            <v>PinPush</v>
          </cell>
          <cell r="D178" t="str">
            <v>PCS</v>
          </cell>
        </row>
        <row r="179">
          <cell r="A179" t="str">
            <v>025-C130000641-356</v>
          </cell>
          <cell r="B179" t="str">
            <v>KCF-A13002003R-0000</v>
          </cell>
          <cell r="C179" t="str">
            <v>PinPush</v>
          </cell>
          <cell r="D179" t="str">
            <v>PCS</v>
          </cell>
        </row>
        <row r="180">
          <cell r="A180" t="str">
            <v>025-C130000641-356</v>
          </cell>
          <cell r="B180" t="str">
            <v>KCF-A13002003R-0000</v>
          </cell>
          <cell r="C180" t="str">
            <v>PinPush</v>
          </cell>
          <cell r="D180" t="str">
            <v>PCS</v>
          </cell>
        </row>
        <row r="181">
          <cell r="A181" t="str">
            <v>025-C130000641-356</v>
          </cell>
          <cell r="B181" t="str">
            <v>KCF-A13002010R-0000</v>
          </cell>
          <cell r="C181" t="str">
            <v>PinPush</v>
          </cell>
          <cell r="D181" t="str">
            <v>PCS</v>
          </cell>
        </row>
        <row r="182">
          <cell r="A182" t="str">
            <v>025-C130000641-356</v>
          </cell>
          <cell r="B182" t="str">
            <v>KCF-A13002010R-0000</v>
          </cell>
          <cell r="C182" t="str">
            <v>PinPush</v>
          </cell>
          <cell r="D182" t="str">
            <v>PCS</v>
          </cell>
        </row>
        <row r="183">
          <cell r="A183" t="str">
            <v>025-C130000641-0391</v>
          </cell>
          <cell r="B183" t="str">
            <v>KCF-A13000003R-0100</v>
          </cell>
          <cell r="C183" t="str">
            <v>PinPush</v>
          </cell>
          <cell r="D183" t="str">
            <v>PCS</v>
          </cell>
        </row>
        <row r="184">
          <cell r="A184" t="str">
            <v>025-C130000641-0387</v>
          </cell>
          <cell r="C184" t="str">
            <v>PinPush</v>
          </cell>
          <cell r="D184" t="str">
            <v>PCS</v>
          </cell>
        </row>
        <row r="185">
          <cell r="A185" t="str">
            <v>025-C130000641-0397</v>
          </cell>
          <cell r="C185" t="str">
            <v>PinPush</v>
          </cell>
          <cell r="D185" t="str">
            <v>PCS</v>
          </cell>
        </row>
        <row r="186">
          <cell r="A186" t="str">
            <v>025-C130000641-360</v>
          </cell>
          <cell r="B186" t="str">
            <v>KCF-A13000003R-0100</v>
          </cell>
          <cell r="C186" t="str">
            <v>PinPush</v>
          </cell>
          <cell r="D186" t="str">
            <v>PCS</v>
          </cell>
        </row>
        <row r="187">
          <cell r="A187" t="str">
            <v>025-C130000641-363</v>
          </cell>
          <cell r="B187" t="str">
            <v>KCF-A13000003R-0100</v>
          </cell>
          <cell r="C187" t="str">
            <v>PinPush</v>
          </cell>
          <cell r="D187" t="str">
            <v>PCS</v>
          </cell>
        </row>
        <row r="188">
          <cell r="A188" t="str">
            <v>025-C130000641-363</v>
          </cell>
          <cell r="B188" t="str">
            <v>KCF-A13000003R-0100</v>
          </cell>
          <cell r="C188" t="str">
            <v>PinPush</v>
          </cell>
          <cell r="D188" t="str">
            <v>PCS</v>
          </cell>
        </row>
        <row r="189">
          <cell r="A189" t="str">
            <v>025-C130000642-356</v>
          </cell>
          <cell r="B189" t="str">
            <v>KCF-A13002003R-0000</v>
          </cell>
          <cell r="C189" t="str">
            <v>PinPush</v>
          </cell>
          <cell r="D189" t="str">
            <v>PCS</v>
          </cell>
        </row>
        <row r="190">
          <cell r="A190" t="str">
            <v>025-C130000642-356</v>
          </cell>
          <cell r="B190" t="str">
            <v>KCF-A13002003R-0000</v>
          </cell>
          <cell r="C190" t="str">
            <v>PinPush</v>
          </cell>
          <cell r="D190" t="str">
            <v>PCS</v>
          </cell>
        </row>
        <row r="191">
          <cell r="A191" t="str">
            <v>025-C130000642-356</v>
          </cell>
          <cell r="B191" t="str">
            <v>KCF-A13002010R-0000</v>
          </cell>
          <cell r="C191" t="str">
            <v>PinPush</v>
          </cell>
          <cell r="D191" t="str">
            <v>PCS</v>
          </cell>
        </row>
        <row r="192">
          <cell r="A192" t="str">
            <v>025-C130000642-356</v>
          </cell>
          <cell r="B192" t="str">
            <v>KCF-A13002010R-0000</v>
          </cell>
          <cell r="C192" t="str">
            <v>PinPush</v>
          </cell>
          <cell r="D192" t="str">
            <v>PCS</v>
          </cell>
        </row>
        <row r="193">
          <cell r="A193" t="str">
            <v>025-C130000681-357</v>
          </cell>
          <cell r="B193" t="str">
            <v>KCF-A13002003R-0000</v>
          </cell>
          <cell r="C193" t="str">
            <v>PinPush</v>
          </cell>
          <cell r="D193" t="str">
            <v>PCS</v>
          </cell>
        </row>
        <row r="194">
          <cell r="A194" t="str">
            <v>025-C130000681-357</v>
          </cell>
          <cell r="B194" t="str">
            <v>KCF-A13002003R-0000</v>
          </cell>
          <cell r="C194" t="str">
            <v>PinPush</v>
          </cell>
          <cell r="D194" t="str">
            <v>PCS</v>
          </cell>
        </row>
        <row r="195">
          <cell r="A195" t="str">
            <v>025-C130000681-357</v>
          </cell>
          <cell r="B195" t="str">
            <v>KCF-A13002010R-0000</v>
          </cell>
          <cell r="C195" t="str">
            <v>PinPush</v>
          </cell>
          <cell r="D195" t="str">
            <v>PCS</v>
          </cell>
        </row>
        <row r="196">
          <cell r="A196" t="str">
            <v>025-C130000681-357</v>
          </cell>
          <cell r="B196" t="str">
            <v>KCF-A13002010R-0000</v>
          </cell>
          <cell r="C196" t="str">
            <v>PinPush</v>
          </cell>
          <cell r="D196" t="str">
            <v>PCS</v>
          </cell>
        </row>
        <row r="197">
          <cell r="A197" t="str">
            <v>025-C130001641-354</v>
          </cell>
          <cell r="B197" t="str">
            <v>KCF-A13002003R-0000</v>
          </cell>
          <cell r="C197" t="str">
            <v>PinPush</v>
          </cell>
          <cell r="D197" t="str">
            <v>PCS</v>
          </cell>
        </row>
        <row r="198">
          <cell r="A198" t="str">
            <v>025-C130001641-354</v>
          </cell>
          <cell r="B198" t="str">
            <v>KCF-A13002010R-0000</v>
          </cell>
          <cell r="C198" t="str">
            <v>PinPush</v>
          </cell>
          <cell r="D198" t="str">
            <v>PCS</v>
          </cell>
        </row>
        <row r="199">
          <cell r="A199" t="str">
            <v>025-C130001641-360</v>
          </cell>
          <cell r="B199" t="str">
            <v>KCF-A13000003R-0100</v>
          </cell>
          <cell r="C199" t="str">
            <v>PinPush</v>
          </cell>
          <cell r="D199" t="str">
            <v>PCS</v>
          </cell>
        </row>
        <row r="200">
          <cell r="A200" t="str">
            <v>025-C151100621-361</v>
          </cell>
          <cell r="B200" t="str">
            <v>KCF-A15110901R-0100</v>
          </cell>
          <cell r="C200" t="str">
            <v>PinPush</v>
          </cell>
          <cell r="D200" t="str">
            <v>PCS</v>
          </cell>
        </row>
        <row r="201">
          <cell r="A201" t="str">
            <v>025-C151197621-361</v>
          </cell>
          <cell r="B201" t="str">
            <v>KCF-A15110901R-0100</v>
          </cell>
          <cell r="C201" t="str">
            <v>PinPush</v>
          </cell>
          <cell r="D201" t="str">
            <v>PCS</v>
          </cell>
        </row>
        <row r="202">
          <cell r="A202" t="str">
            <v>025-C159900621-347</v>
          </cell>
          <cell r="B202" t="str">
            <v>KCF-A15990801R-0000</v>
          </cell>
          <cell r="C202" t="str">
            <v>PinPush</v>
          </cell>
          <cell r="D202" t="str">
            <v>PCS</v>
          </cell>
        </row>
        <row r="203">
          <cell r="A203" t="str">
            <v>025-C159997621-347</v>
          </cell>
          <cell r="B203" t="str">
            <v>KCF-A15990801R-0000</v>
          </cell>
          <cell r="C203" t="str">
            <v>PinPush</v>
          </cell>
          <cell r="D203" t="str">
            <v>PCS</v>
          </cell>
        </row>
        <row r="204">
          <cell r="A204" t="str">
            <v>025-C130000642-367</v>
          </cell>
          <cell r="C204" t="str">
            <v>PinPush</v>
          </cell>
          <cell r="D204" t="str">
            <v>PCS</v>
          </cell>
        </row>
        <row r="205">
          <cell r="A205" t="str">
            <v>025-C130000631-368</v>
          </cell>
          <cell r="C205" t="str">
            <v>PinPush</v>
          </cell>
          <cell r="D205" t="str">
            <v>PCS</v>
          </cell>
        </row>
        <row r="206">
          <cell r="A206" t="str">
            <v>050-C130000131-526</v>
          </cell>
          <cell r="C206" t="str">
            <v>PinPush</v>
          </cell>
          <cell r="D206" t="str">
            <v>KPCS</v>
          </cell>
        </row>
        <row r="207">
          <cell r="A207" t="str">
            <v>050-C130000441-521</v>
          </cell>
          <cell r="C207" t="str">
            <v>PinPush</v>
          </cell>
          <cell r="D207" t="str">
            <v>KPCS</v>
          </cell>
        </row>
        <row r="208">
          <cell r="A208" t="str">
            <v>025-C130000641-369</v>
          </cell>
          <cell r="C208" t="str">
            <v>PinPush</v>
          </cell>
          <cell r="D208" t="str">
            <v>PCS</v>
          </cell>
        </row>
        <row r="209">
          <cell r="A209" t="str">
            <v>025-J220000621-374</v>
          </cell>
          <cell r="B209" t="str">
            <v>KJF-A22000603R-01HQ</v>
          </cell>
          <cell r="C209" t="str">
            <v>Jack</v>
          </cell>
          <cell r="D209" t="str">
            <v>PCS</v>
          </cell>
        </row>
        <row r="210">
          <cell r="A210" t="str">
            <v>025-J220007621-374</v>
          </cell>
          <cell r="B210" t="str">
            <v>KJF-A22000603R-01HQ</v>
          </cell>
          <cell r="C210" t="str">
            <v>Jack</v>
          </cell>
          <cell r="D210" t="str">
            <v>PCS</v>
          </cell>
        </row>
        <row r="211">
          <cell r="A211" t="str">
            <v>025-S130000711-352</v>
          </cell>
          <cell r="B211" t="str">
            <v>KSN-A13000007R-0100</v>
          </cell>
          <cell r="C211" t="str">
            <v>小天线</v>
          </cell>
          <cell r="D211" t="str">
            <v>PCS</v>
          </cell>
        </row>
        <row r="212">
          <cell r="A212" t="str">
            <v>025-S130007711-352</v>
          </cell>
          <cell r="B212" t="str">
            <v>KSN-A13000007R-0100</v>
          </cell>
          <cell r="C212" t="str">
            <v>小天线</v>
          </cell>
          <cell r="D212" t="str">
            <v>PCS</v>
          </cell>
        </row>
        <row r="213">
          <cell r="A213" t="str">
            <v>025-C130000631-0392</v>
          </cell>
          <cell r="C213" t="str">
            <v>PinPush</v>
          </cell>
          <cell r="D213" t="str">
            <v>PCS</v>
          </cell>
        </row>
        <row r="214">
          <cell r="A214" t="str">
            <v>025-C130000641-370</v>
          </cell>
          <cell r="C214" t="str">
            <v>PinPush</v>
          </cell>
          <cell r="D214" t="str">
            <v>PCS</v>
          </cell>
        </row>
        <row r="215">
          <cell r="A215" t="str">
            <v>025-C130000631-362</v>
          </cell>
          <cell r="C215" t="str">
            <v>PinPush</v>
          </cell>
          <cell r="D215" t="str">
            <v>PCS</v>
          </cell>
        </row>
        <row r="216">
          <cell r="A216" t="str">
            <v>025-U0995W1621-364</v>
          </cell>
          <cell r="C216" t="str">
            <v>5P Usb</v>
          </cell>
          <cell r="D216" t="str">
            <v>PCS</v>
          </cell>
        </row>
        <row r="217">
          <cell r="A217" t="str">
            <v>025-U169500621-0398</v>
          </cell>
          <cell r="C217" t="str">
            <v>5P Usb</v>
          </cell>
          <cell r="D217" t="str">
            <v>PCS</v>
          </cell>
        </row>
        <row r="218">
          <cell r="A218" t="str">
            <v>025-U099500621-364</v>
          </cell>
          <cell r="B218" t="str">
            <v>KUF-A099505S1R-0100</v>
          </cell>
          <cell r="C218" t="str">
            <v>5P Usb</v>
          </cell>
          <cell r="D218" t="str">
            <v>PCS</v>
          </cell>
        </row>
        <row r="219">
          <cell r="A219" t="str">
            <v>025-U099501621-364</v>
          </cell>
          <cell r="B219" t="str">
            <v>KUF-A099505S1R-0100</v>
          </cell>
          <cell r="C219" t="str">
            <v>5P Usb</v>
          </cell>
          <cell r="D219" t="str">
            <v>PCS</v>
          </cell>
        </row>
        <row r="220">
          <cell r="A220" t="str">
            <v>025-U139500621-373</v>
          </cell>
          <cell r="B220" t="str">
            <v>KUF-A13950530R-0200</v>
          </cell>
          <cell r="C220" t="str">
            <v>5P Usb</v>
          </cell>
          <cell r="D220" t="str">
            <v>PCS</v>
          </cell>
        </row>
        <row r="221">
          <cell r="A221" t="str">
            <v>025-U139500621-373</v>
          </cell>
          <cell r="B221" t="str">
            <v>KUF-A13950530R-0200</v>
          </cell>
          <cell r="C221" t="str">
            <v>5P Usb</v>
          </cell>
          <cell r="D221" t="str">
            <v>PCS</v>
          </cell>
        </row>
        <row r="222">
          <cell r="A222" t="str">
            <v>025-U139500622-373</v>
          </cell>
          <cell r="B222" t="str">
            <v>KUF-A13950530R-0200</v>
          </cell>
          <cell r="C222" t="str">
            <v>5P Usb</v>
          </cell>
          <cell r="D222" t="str">
            <v>PCS</v>
          </cell>
        </row>
        <row r="223">
          <cell r="A223" t="str">
            <v>025-U139500622-373</v>
          </cell>
          <cell r="B223" t="str">
            <v>KUF-A13950530R-0200</v>
          </cell>
          <cell r="C223" t="str">
            <v>5P Usb</v>
          </cell>
          <cell r="D223" t="str">
            <v>PCS</v>
          </cell>
        </row>
        <row r="224">
          <cell r="A224" t="str">
            <v>025-U139500623-373</v>
          </cell>
          <cell r="B224" t="str">
            <v>KUF-A13950530R-0200</v>
          </cell>
          <cell r="C224" t="str">
            <v>5P Usb</v>
          </cell>
          <cell r="D224" t="str">
            <v>PCS</v>
          </cell>
        </row>
        <row r="225">
          <cell r="A225" t="str">
            <v>025-U139501623-373</v>
          </cell>
          <cell r="B225" t="str">
            <v>KUF-A13950530R-0200</v>
          </cell>
          <cell r="C225" t="str">
            <v>5P Usb</v>
          </cell>
          <cell r="D225" t="str">
            <v>PCS</v>
          </cell>
        </row>
        <row r="226">
          <cell r="A226" t="str">
            <v>050-U119500211-0552</v>
          </cell>
          <cell r="C226" t="str">
            <v>5P Usb</v>
          </cell>
          <cell r="D226" t="str">
            <v>KPCS</v>
          </cell>
        </row>
        <row r="227">
          <cell r="A227" t="str">
            <v>050-U009500211-515</v>
          </cell>
          <cell r="C227" t="str">
            <v>5P Usb</v>
          </cell>
          <cell r="D227" t="str">
            <v>KPCS</v>
          </cell>
        </row>
        <row r="228">
          <cell r="A228" t="str">
            <v>025-U1795W1621-342</v>
          </cell>
          <cell r="C228" t="str">
            <v>5P Usb</v>
          </cell>
          <cell r="D228" t="str">
            <v>PCS</v>
          </cell>
        </row>
        <row r="229">
          <cell r="A229" t="str">
            <v>025-U179500621-342</v>
          </cell>
          <cell r="C229" t="str">
            <v>5P Usb</v>
          </cell>
          <cell r="D229" t="str">
            <v>PCS</v>
          </cell>
        </row>
        <row r="230">
          <cell r="A230" t="str">
            <v>025-U069500621-364</v>
          </cell>
          <cell r="C230" t="str">
            <v>5P Usb</v>
          </cell>
          <cell r="D230" t="str">
            <v>PCS</v>
          </cell>
        </row>
        <row r="231">
          <cell r="A231" t="str">
            <v>025-U190000651-349</v>
          </cell>
          <cell r="B231" t="str">
            <v>KUF-A19001630R-0100</v>
          </cell>
          <cell r="C231" t="str">
            <v>Type-c</v>
          </cell>
          <cell r="D231" t="str">
            <v>PCS</v>
          </cell>
        </row>
        <row r="232">
          <cell r="A232" t="str">
            <v>025-U190096651-349</v>
          </cell>
          <cell r="B232" t="str">
            <v>KUF-A19001630R-0100</v>
          </cell>
          <cell r="C232" t="str">
            <v>Type-c</v>
          </cell>
          <cell r="D232" t="str">
            <v>PCS</v>
          </cell>
        </row>
        <row r="233">
          <cell r="A233" t="str">
            <v>025-U190500621-351</v>
          </cell>
          <cell r="B233" t="str">
            <v>KIC61231ST2NR</v>
          </cell>
          <cell r="C233" t="str">
            <v>Type-c</v>
          </cell>
          <cell r="D233" t="str">
            <v>PCS</v>
          </cell>
        </row>
        <row r="234">
          <cell r="A234" t="str">
            <v>025-U190500621-351</v>
          </cell>
          <cell r="B234" t="str">
            <v>KIC61231ST2NR</v>
          </cell>
          <cell r="C234" t="str">
            <v>Type-c</v>
          </cell>
          <cell r="D234" t="str">
            <v>PCS</v>
          </cell>
        </row>
        <row r="235">
          <cell r="A235" t="str">
            <v>025-U190500621-366</v>
          </cell>
          <cell r="B235" t="str">
            <v>KIC61231ST2NR</v>
          </cell>
          <cell r="C235" t="str">
            <v>Type-c</v>
          </cell>
          <cell r="D235" t="str">
            <v>PCS</v>
          </cell>
        </row>
        <row r="236">
          <cell r="A236" t="str">
            <v>025-U190500621-366</v>
          </cell>
          <cell r="B236" t="str">
            <v>KIC61231ST2NR</v>
          </cell>
          <cell r="C236" t="str">
            <v>Type-c</v>
          </cell>
          <cell r="D236" t="str">
            <v>PCS</v>
          </cell>
        </row>
        <row r="237">
          <cell r="A237" t="str">
            <v>025-U190500622-366</v>
          </cell>
          <cell r="B237" t="str">
            <v>KIC61231ST2NR</v>
          </cell>
          <cell r="C237" t="str">
            <v>Type-c</v>
          </cell>
          <cell r="D237" t="str">
            <v>PCS</v>
          </cell>
        </row>
        <row r="238">
          <cell r="A238" t="str">
            <v>025-U190500652-322</v>
          </cell>
          <cell r="B238" t="str">
            <v>KIC61231ST2CR</v>
          </cell>
          <cell r="C238" t="str">
            <v>Type-c</v>
          </cell>
          <cell r="D238" t="str">
            <v>PCS</v>
          </cell>
        </row>
        <row r="239">
          <cell r="A239" t="str">
            <v>025-U190500652-322</v>
          </cell>
          <cell r="B239" t="str">
            <v>KIC61231ST2NR</v>
          </cell>
          <cell r="C239" t="str">
            <v>Type-c</v>
          </cell>
          <cell r="D239" t="str">
            <v>PCS</v>
          </cell>
        </row>
        <row r="240">
          <cell r="A240" t="str">
            <v>025-U190500652-322</v>
          </cell>
          <cell r="B240" t="str">
            <v>KIC61231ST3HR</v>
          </cell>
          <cell r="C240" t="str">
            <v>Type-c</v>
          </cell>
          <cell r="D240" t="str">
            <v>PCS</v>
          </cell>
        </row>
        <row r="241">
          <cell r="A241" t="str">
            <v>025-U190501622-366</v>
          </cell>
          <cell r="B241" t="str">
            <v>KIC61231ST2NR</v>
          </cell>
          <cell r="C241" t="str">
            <v>Type-c</v>
          </cell>
          <cell r="D241" t="str">
            <v>PCS</v>
          </cell>
        </row>
        <row r="242">
          <cell r="A242" t="str">
            <v>025-U190507652-322</v>
          </cell>
          <cell r="B242" t="str">
            <v>KIC61231ST2CR</v>
          </cell>
          <cell r="C242" t="str">
            <v>Type-c</v>
          </cell>
          <cell r="D242" t="str">
            <v>PCS</v>
          </cell>
        </row>
        <row r="243">
          <cell r="A243" t="str">
            <v>025-U190507652-322</v>
          </cell>
          <cell r="B243" t="str">
            <v>KIC61231ST2NR</v>
          </cell>
          <cell r="C243" t="str">
            <v>Type-c</v>
          </cell>
          <cell r="D243" t="str">
            <v>PCS</v>
          </cell>
        </row>
        <row r="244">
          <cell r="A244" t="str">
            <v>025-U190507652-322</v>
          </cell>
          <cell r="B244" t="str">
            <v>KIC61231ST3HR</v>
          </cell>
          <cell r="C244" t="str">
            <v>Type-c</v>
          </cell>
          <cell r="D244" t="str">
            <v>PCS</v>
          </cell>
        </row>
        <row r="245">
          <cell r="A245" t="str">
            <v>025-U1395W1621-0389</v>
          </cell>
          <cell r="C245" t="str">
            <v>5P Usb</v>
          </cell>
          <cell r="D245" t="str">
            <v>PCS</v>
          </cell>
        </row>
        <row r="246">
          <cell r="A246" t="str">
            <v>025-U139500621-0389</v>
          </cell>
          <cell r="C246" t="str">
            <v>5P Usb</v>
          </cell>
          <cell r="D246" t="str">
            <v>PCS</v>
          </cell>
        </row>
        <row r="247">
          <cell r="A247" t="str">
            <v>030-0003-163</v>
          </cell>
          <cell r="B247" t="str">
            <v>KIU90531S1M3R</v>
          </cell>
          <cell r="C247" t="str">
            <v>5P Usb</v>
          </cell>
          <cell r="D247" t="str">
            <v>PCS</v>
          </cell>
        </row>
        <row r="248">
          <cell r="A248" t="str">
            <v>030-0003-185</v>
          </cell>
          <cell r="B248" t="str">
            <v>KIU90531DTM1R</v>
          </cell>
          <cell r="C248" t="str">
            <v>5P Usb</v>
          </cell>
          <cell r="D248" t="str">
            <v>PCS</v>
          </cell>
        </row>
        <row r="249">
          <cell r="A249" t="str">
            <v>030-0003-188</v>
          </cell>
          <cell r="B249" t="str">
            <v>KIU90532ST1R</v>
          </cell>
          <cell r="C249" t="str">
            <v>5P Usb</v>
          </cell>
          <cell r="D249" t="str">
            <v>PCS</v>
          </cell>
        </row>
        <row r="250">
          <cell r="A250" t="str">
            <v>030-0003-192</v>
          </cell>
          <cell r="B250" t="str">
            <v>KIU90532NT3R</v>
          </cell>
          <cell r="C250" t="str">
            <v>5P Usb</v>
          </cell>
          <cell r="D250" t="str">
            <v>PCS</v>
          </cell>
        </row>
        <row r="251">
          <cell r="A251" t="str">
            <v>030-0003-201</v>
          </cell>
          <cell r="B251" t="str">
            <v>KWS6133PT01R</v>
          </cell>
          <cell r="C251" t="str">
            <v>Sim卡</v>
          </cell>
          <cell r="D251" t="str">
            <v>PCS</v>
          </cell>
        </row>
        <row r="252">
          <cell r="A252" t="str">
            <v>030-0003-220</v>
          </cell>
          <cell r="B252" t="str">
            <v>KWSM3133F01R-T</v>
          </cell>
          <cell r="C252" t="str">
            <v>PinPush</v>
          </cell>
          <cell r="D252" t="str">
            <v>PCS</v>
          </cell>
        </row>
        <row r="253">
          <cell r="A253" t="str">
            <v>030-0003-225</v>
          </cell>
          <cell r="B253" t="str">
            <v>KWS6133N10TR</v>
          </cell>
          <cell r="C253" t="str">
            <v>Sim卡</v>
          </cell>
          <cell r="D253" t="str">
            <v>PCS</v>
          </cell>
        </row>
        <row r="254">
          <cell r="A254" t="str">
            <v>030-0003-226</v>
          </cell>
          <cell r="B254" t="str">
            <v>KWS6133N10TNR</v>
          </cell>
          <cell r="C254" t="str">
            <v>Sim卡</v>
          </cell>
          <cell r="D254" t="str">
            <v>PCS</v>
          </cell>
        </row>
        <row r="255">
          <cell r="A255" t="str">
            <v>030-0003-231</v>
          </cell>
          <cell r="B255" t="str">
            <v>KWSM3133F01R-S</v>
          </cell>
          <cell r="C255" t="str">
            <v>PinPush</v>
          </cell>
          <cell r="D255" t="str">
            <v>PCS</v>
          </cell>
        </row>
        <row r="256">
          <cell r="A256" t="str">
            <v>030-0003-232</v>
          </cell>
          <cell r="B256" t="str">
            <v>KIU90533ST1NR</v>
          </cell>
          <cell r="C256" t="str">
            <v>5P Usb</v>
          </cell>
          <cell r="D256" t="str">
            <v>PCS</v>
          </cell>
        </row>
        <row r="257">
          <cell r="A257" t="str">
            <v>030-0006-163</v>
          </cell>
          <cell r="B257" t="str">
            <v>KIU90511S1M3R</v>
          </cell>
          <cell r="C257" t="str">
            <v>5P Usb</v>
          </cell>
          <cell r="D257" t="str">
            <v>PCS</v>
          </cell>
        </row>
        <row r="258">
          <cell r="A258" t="str">
            <v>030-0006-169</v>
          </cell>
          <cell r="B258" t="str">
            <v>KIU90511SW1R</v>
          </cell>
          <cell r="C258" t="str">
            <v>5P Usb</v>
          </cell>
          <cell r="D258" t="str">
            <v>PCS</v>
          </cell>
        </row>
        <row r="259">
          <cell r="A259" t="str">
            <v>030-0006-192</v>
          </cell>
          <cell r="B259" t="str">
            <v>KIU90562NC3R</v>
          </cell>
          <cell r="C259" t="str">
            <v>5P Usb</v>
          </cell>
          <cell r="D259" t="str">
            <v>PCS</v>
          </cell>
        </row>
        <row r="260">
          <cell r="A260" t="str">
            <v>030-0006-194</v>
          </cell>
          <cell r="B260" t="str">
            <v>KM100846M171R</v>
          </cell>
          <cell r="C260" t="str">
            <v>T-F</v>
          </cell>
          <cell r="D260" t="str">
            <v>PCS</v>
          </cell>
        </row>
        <row r="261">
          <cell r="A261" t="str">
            <v>030-0006-205</v>
          </cell>
          <cell r="B261" t="str">
            <v>KIU90511S1M3NR</v>
          </cell>
          <cell r="C261" t="str">
            <v>5P Usb</v>
          </cell>
          <cell r="D261" t="str">
            <v>PCS</v>
          </cell>
        </row>
        <row r="262">
          <cell r="A262" t="str">
            <v>030-0006-218</v>
          </cell>
          <cell r="B262" t="str">
            <v>KWS6156CN20R</v>
          </cell>
          <cell r="C262" t="str">
            <v>Sim卡</v>
          </cell>
          <cell r="D262" t="str">
            <v>PCS</v>
          </cell>
        </row>
        <row r="263">
          <cell r="A263" t="str">
            <v>030-0006-222</v>
          </cell>
          <cell r="B263" t="str">
            <v>KWS6146N10NR</v>
          </cell>
          <cell r="C263" t="str">
            <v>Sim卡</v>
          </cell>
          <cell r="D263" t="str">
            <v>PCS</v>
          </cell>
        </row>
        <row r="264">
          <cell r="A264" t="str">
            <v>030-0006-233</v>
          </cell>
          <cell r="B264" t="str">
            <v>KIU90562SC1R</v>
          </cell>
          <cell r="C264" t="str">
            <v>5P Usb</v>
          </cell>
          <cell r="D264" t="str">
            <v>PCS</v>
          </cell>
        </row>
        <row r="265">
          <cell r="A265" t="str">
            <v>030-0006-234</v>
          </cell>
          <cell r="B265" t="str">
            <v>KWSM3133F01NR-H</v>
          </cell>
          <cell r="C265" t="str">
            <v>PinPush</v>
          </cell>
          <cell r="D265" t="str">
            <v>PCS</v>
          </cell>
        </row>
        <row r="266">
          <cell r="A266" t="str">
            <v>030-0006-241</v>
          </cell>
          <cell r="B266" t="str">
            <v>KIU90562SQ1R</v>
          </cell>
          <cell r="C266" t="str">
            <v>5P Usb</v>
          </cell>
          <cell r="D266" t="str">
            <v>PCS</v>
          </cell>
        </row>
        <row r="267">
          <cell r="A267" t="str">
            <v>030-000G-194</v>
          </cell>
          <cell r="B267" t="str">
            <v>KM100849M171R</v>
          </cell>
          <cell r="C267" t="str">
            <v>T-F</v>
          </cell>
          <cell r="D267" t="str">
            <v>PCS</v>
          </cell>
        </row>
        <row r="268">
          <cell r="A268" t="str">
            <v>030-0016-185</v>
          </cell>
          <cell r="B268" t="str">
            <v>KIU90511NY2R</v>
          </cell>
          <cell r="C268" t="str">
            <v>5P Usb</v>
          </cell>
          <cell r="D268" t="str">
            <v>PCS</v>
          </cell>
        </row>
        <row r="269">
          <cell r="A269" t="str">
            <v>030-0016-185</v>
          </cell>
          <cell r="B269" t="str">
            <v>KIU90511NY5R</v>
          </cell>
          <cell r="C269" t="str">
            <v>5P Usb</v>
          </cell>
          <cell r="D269" t="str">
            <v>PCS</v>
          </cell>
        </row>
        <row r="270">
          <cell r="A270" t="str">
            <v>030-0026-185</v>
          </cell>
          <cell r="B270" t="str">
            <v>KIU90511DTM4R</v>
          </cell>
          <cell r="C270" t="str">
            <v>5P Usb</v>
          </cell>
          <cell r="D270" t="str">
            <v>PCS</v>
          </cell>
        </row>
        <row r="271">
          <cell r="A271" t="str">
            <v>030-0063-187</v>
          </cell>
          <cell r="B271" t="str">
            <v>KIU90531SP3MR</v>
          </cell>
          <cell r="C271" t="str">
            <v>5P Usb</v>
          </cell>
          <cell r="D271" t="str">
            <v>PCS</v>
          </cell>
        </row>
        <row r="272">
          <cell r="A272" t="str">
            <v>030-0F0G-163</v>
          </cell>
          <cell r="B272" t="str">
            <v>KIU90591S1M3R</v>
          </cell>
          <cell r="C272" t="str">
            <v>5P Usb</v>
          </cell>
          <cell r="D272" t="str">
            <v>PCS</v>
          </cell>
        </row>
        <row r="273">
          <cell r="A273" t="str">
            <v>030-0F0G-243</v>
          </cell>
          <cell r="B273" t="str">
            <v>KIU90591N3NR</v>
          </cell>
          <cell r="C273" t="str">
            <v>5P Usb</v>
          </cell>
          <cell r="D273" t="str">
            <v>PCS</v>
          </cell>
        </row>
        <row r="274">
          <cell r="A274" t="str">
            <v>030-0F1G-185</v>
          </cell>
          <cell r="B274" t="str">
            <v>KIU90591NY1R</v>
          </cell>
          <cell r="C274" t="str">
            <v>5P Usb</v>
          </cell>
          <cell r="D274" t="str">
            <v>PCS</v>
          </cell>
        </row>
        <row r="275">
          <cell r="A275" t="str">
            <v>030-0F1G-185</v>
          </cell>
          <cell r="B275" t="str">
            <v>KIU90591NY2R</v>
          </cell>
          <cell r="C275" t="str">
            <v>5P Usb</v>
          </cell>
          <cell r="D275" t="str">
            <v>PCS</v>
          </cell>
        </row>
        <row r="276">
          <cell r="A276" t="str">
            <v>030-C030603191-246</v>
          </cell>
          <cell r="B276" t="str">
            <v>KCF-A03990603R-0100</v>
          </cell>
          <cell r="C276" t="str">
            <v>PinPush</v>
          </cell>
          <cell r="D276" t="str">
            <v>PCS</v>
          </cell>
        </row>
        <row r="277">
          <cell r="A277" t="str">
            <v>030-C030610191-246</v>
          </cell>
          <cell r="B277" t="str">
            <v>KCF-A03990610R-0100</v>
          </cell>
          <cell r="C277" t="str">
            <v>PinPush</v>
          </cell>
          <cell r="D277" t="str">
            <v>PCS</v>
          </cell>
        </row>
        <row r="278">
          <cell r="A278" t="str">
            <v>030-C030615191-246</v>
          </cell>
          <cell r="B278" t="str">
            <v>KCF-A03990615R-0100</v>
          </cell>
          <cell r="C278" t="str">
            <v>PinPush</v>
          </cell>
          <cell r="D278" t="str">
            <v>PCS</v>
          </cell>
        </row>
        <row r="279">
          <cell r="A279" t="str">
            <v>030-C030803191-247</v>
          </cell>
          <cell r="B279" t="str">
            <v>KCF-A03110803R-0100</v>
          </cell>
          <cell r="C279" t="str">
            <v>PinPush</v>
          </cell>
          <cell r="D279" t="str">
            <v>KPCS</v>
          </cell>
        </row>
        <row r="280">
          <cell r="A280" t="str">
            <v>030-C030810191-247</v>
          </cell>
          <cell r="B280" t="str">
            <v>KCF-A03110810R-0100</v>
          </cell>
          <cell r="C280" t="str">
            <v>PinPush</v>
          </cell>
          <cell r="D280" t="str">
            <v>PCS</v>
          </cell>
        </row>
        <row r="281">
          <cell r="A281" t="str">
            <v>030-C030815191-247</v>
          </cell>
          <cell r="B281" t="str">
            <v>KCF-A03110815R-0100</v>
          </cell>
          <cell r="C281" t="str">
            <v>PinPush</v>
          </cell>
          <cell r="D281" t="str">
            <v>PCS</v>
          </cell>
        </row>
        <row r="282">
          <cell r="A282" t="str">
            <v>030-C130003191-248</v>
          </cell>
          <cell r="B282" t="str">
            <v>KCF-A13000003R-0100</v>
          </cell>
          <cell r="C282" t="str">
            <v>PinPush</v>
          </cell>
          <cell r="D282" t="str">
            <v>PCS</v>
          </cell>
        </row>
        <row r="283">
          <cell r="A283" t="str">
            <v>030-C132000231-252</v>
          </cell>
          <cell r="B283" t="str">
            <v>KCF-A13002003R-0000</v>
          </cell>
          <cell r="C283" t="str">
            <v>PinPush</v>
          </cell>
          <cell r="D283" t="str">
            <v>PCS</v>
          </cell>
        </row>
        <row r="284">
          <cell r="A284" t="str">
            <v>030-C132000231-252</v>
          </cell>
          <cell r="B284" t="str">
            <v>KCF-A13002010R-0000</v>
          </cell>
          <cell r="C284" t="str">
            <v>PinPush</v>
          </cell>
          <cell r="D284" t="str">
            <v>PCS</v>
          </cell>
        </row>
        <row r="285">
          <cell r="A285" t="str">
            <v>030-C132000232-252</v>
          </cell>
          <cell r="B285" t="str">
            <v>KCF-A13002003R-0000</v>
          </cell>
          <cell r="C285" t="str">
            <v>PinPush</v>
          </cell>
          <cell r="D285" t="str">
            <v>PCS</v>
          </cell>
        </row>
        <row r="286">
          <cell r="A286" t="str">
            <v>030-C132000232-252</v>
          </cell>
          <cell r="B286" t="str">
            <v>KCF-A13002010R-0000</v>
          </cell>
          <cell r="C286" t="str">
            <v>PinPush</v>
          </cell>
          <cell r="D286" t="str">
            <v>PCS</v>
          </cell>
        </row>
        <row r="287">
          <cell r="A287" t="str">
            <v>030-C1320031A1-253</v>
          </cell>
          <cell r="B287" t="str">
            <v>KCF-A13002003R-0000</v>
          </cell>
          <cell r="C287" t="str">
            <v>PinPush</v>
          </cell>
          <cell r="D287" t="str">
            <v>PCS</v>
          </cell>
        </row>
        <row r="288">
          <cell r="A288" t="str">
            <v>030-C1320101A1-253</v>
          </cell>
          <cell r="B288" t="str">
            <v>KCF-A13002010R-0000</v>
          </cell>
          <cell r="C288" t="str">
            <v>PinPush</v>
          </cell>
          <cell r="D288" t="str">
            <v>PCS</v>
          </cell>
        </row>
        <row r="289">
          <cell r="A289" t="str">
            <v>030-C150801191-242</v>
          </cell>
          <cell r="B289" t="str">
            <v>KCF-A15990801R-0000</v>
          </cell>
          <cell r="C289" t="str">
            <v>PinPush</v>
          </cell>
          <cell r="D289" t="str">
            <v>PCS</v>
          </cell>
        </row>
        <row r="290">
          <cell r="A290" t="str">
            <v>030-C150901191-249</v>
          </cell>
          <cell r="B290" t="str">
            <v>KCF-A15110901R-0100</v>
          </cell>
          <cell r="C290" t="str">
            <v>PinPush</v>
          </cell>
          <cell r="D290" t="str">
            <v>PCS</v>
          </cell>
        </row>
        <row r="291">
          <cell r="A291" t="str">
            <v>030-J220603291-266</v>
          </cell>
          <cell r="B291" t="str">
            <v>KJF-A22000603R-01HQ</v>
          </cell>
          <cell r="C291" t="str">
            <v>Jack</v>
          </cell>
          <cell r="D291" t="str">
            <v>PCS</v>
          </cell>
        </row>
        <row r="292">
          <cell r="A292" t="str">
            <v>030-U0905S1251-256</v>
          </cell>
          <cell r="B292" t="str">
            <v>KUF-A099505S1R-0100</v>
          </cell>
          <cell r="C292" t="str">
            <v>5P Usb</v>
          </cell>
          <cell r="D292" t="str">
            <v>PCS</v>
          </cell>
        </row>
        <row r="293">
          <cell r="A293" t="str">
            <v>030-U0905S1252-256</v>
          </cell>
          <cell r="B293" t="str">
            <v>KUF-A099505S1R-0100</v>
          </cell>
          <cell r="C293" t="str">
            <v>5P Usb</v>
          </cell>
          <cell r="D293" t="str">
            <v>PCS</v>
          </cell>
        </row>
        <row r="294">
          <cell r="A294" t="str">
            <v>030-U130530251-265</v>
          </cell>
          <cell r="B294" t="str">
            <v>KUF-A13950530R-0200</v>
          </cell>
          <cell r="C294" t="str">
            <v>5P Usb</v>
          </cell>
          <cell r="D294" t="str">
            <v>PCS</v>
          </cell>
        </row>
        <row r="295">
          <cell r="A295" t="str">
            <v>030-U191230211-257</v>
          </cell>
          <cell r="B295" t="str">
            <v>KIC61231ST2CR</v>
          </cell>
          <cell r="C295" t="str">
            <v>Type-c</v>
          </cell>
          <cell r="D295" t="str">
            <v>PCS</v>
          </cell>
        </row>
        <row r="296">
          <cell r="A296" t="str">
            <v>030-U191230211-257</v>
          </cell>
          <cell r="B296" t="str">
            <v>KIC61231ST2NR</v>
          </cell>
          <cell r="C296" t="str">
            <v>Type-c</v>
          </cell>
          <cell r="D296" t="str">
            <v>PCS</v>
          </cell>
        </row>
        <row r="297">
          <cell r="A297" t="str">
            <v>030-U191230211-257</v>
          </cell>
          <cell r="B297" t="str">
            <v>KIC61231ST3HR</v>
          </cell>
          <cell r="C297" t="str">
            <v>Type-c</v>
          </cell>
          <cell r="D297" t="str">
            <v>PCS</v>
          </cell>
        </row>
        <row r="298">
          <cell r="A298" t="str">
            <v>030-U191230211-258</v>
          </cell>
          <cell r="B298" t="str">
            <v>KIC61231ST2CR</v>
          </cell>
          <cell r="C298" t="str">
            <v>Type-c</v>
          </cell>
          <cell r="D298" t="str">
            <v>PCS</v>
          </cell>
        </row>
        <row r="299">
          <cell r="A299" t="str">
            <v>030-U191230211-258</v>
          </cell>
          <cell r="B299" t="str">
            <v>KIC61231ST2NR</v>
          </cell>
          <cell r="C299" t="str">
            <v>Type-c</v>
          </cell>
          <cell r="D299" t="str">
            <v>PCS</v>
          </cell>
        </row>
        <row r="300">
          <cell r="A300" t="str">
            <v>030-U191230211-258</v>
          </cell>
          <cell r="B300" t="str">
            <v>KIC61231ST3HR</v>
          </cell>
          <cell r="C300" t="str">
            <v>Type-c</v>
          </cell>
          <cell r="D300" t="str">
            <v>PCS</v>
          </cell>
        </row>
        <row r="301">
          <cell r="A301" t="str">
            <v>030-U191230211-259</v>
          </cell>
          <cell r="B301" t="str">
            <v>KIC61231ST2CR</v>
          </cell>
          <cell r="C301" t="str">
            <v>Type-c</v>
          </cell>
          <cell r="D301" t="str">
            <v>PCS</v>
          </cell>
        </row>
        <row r="302">
          <cell r="A302" t="str">
            <v>030-U191230211-259</v>
          </cell>
          <cell r="B302" t="str">
            <v>KIC61231ST2NR</v>
          </cell>
          <cell r="C302" t="str">
            <v>Type-c</v>
          </cell>
          <cell r="D302" t="str">
            <v>PCS</v>
          </cell>
        </row>
        <row r="303">
          <cell r="A303" t="str">
            <v>030-U191230211-259</v>
          </cell>
          <cell r="B303" t="str">
            <v>KIC61231ST3HR</v>
          </cell>
          <cell r="C303" t="str">
            <v>Type-c</v>
          </cell>
          <cell r="D303" t="str">
            <v>PCS</v>
          </cell>
        </row>
        <row r="304">
          <cell r="A304" t="str">
            <v>030-U191630211-260</v>
          </cell>
          <cell r="B304" t="str">
            <v>KUF-A19001630R-0100</v>
          </cell>
          <cell r="C304" t="str">
            <v>Type-c</v>
          </cell>
          <cell r="D304" t="str">
            <v>PCS</v>
          </cell>
        </row>
        <row r="305">
          <cell r="A305" t="str">
            <v>030-U191630211-261</v>
          </cell>
          <cell r="B305" t="str">
            <v>KUF-A19001630R-0100</v>
          </cell>
          <cell r="C305" t="str">
            <v>Type-c</v>
          </cell>
          <cell r="D305" t="str">
            <v>PCS</v>
          </cell>
        </row>
        <row r="306">
          <cell r="A306" t="str">
            <v>050-0003-268</v>
          </cell>
          <cell r="B306" t="str">
            <v>KJA2333ST50R</v>
          </cell>
          <cell r="C306" t="str">
            <v>Jack</v>
          </cell>
          <cell r="D306" t="str">
            <v>KPCS</v>
          </cell>
        </row>
        <row r="307">
          <cell r="A307" t="str">
            <v>025-P132500213-285</v>
          </cell>
          <cell r="C307" t="str">
            <v>Battery</v>
          </cell>
          <cell r="D307" t="str">
            <v>PCS</v>
          </cell>
        </row>
        <row r="308">
          <cell r="A308" t="str">
            <v>025-P132500214-285</v>
          </cell>
          <cell r="C308" t="str">
            <v>Battery</v>
          </cell>
          <cell r="D308" t="str">
            <v>PCS</v>
          </cell>
        </row>
        <row r="309">
          <cell r="A309" t="str">
            <v>050-0003-293</v>
          </cell>
          <cell r="B309" t="str">
            <v>KBC24S3H50R</v>
          </cell>
          <cell r="C309" t="str">
            <v>Battery</v>
          </cell>
          <cell r="D309" t="str">
            <v>KPCS</v>
          </cell>
        </row>
        <row r="310">
          <cell r="A310" t="str">
            <v>050-S080000641-0549</v>
          </cell>
          <cell r="C310" t="str">
            <v>小天线</v>
          </cell>
          <cell r="D310" t="str">
            <v>KPCS</v>
          </cell>
        </row>
        <row r="311">
          <cell r="A311" t="str">
            <v>050-0003-306</v>
          </cell>
          <cell r="B311" t="str">
            <v>KRF1S31501R</v>
          </cell>
          <cell r="C311" t="str">
            <v>小天线</v>
          </cell>
          <cell r="D311" t="str">
            <v>KPCS</v>
          </cell>
        </row>
        <row r="312">
          <cell r="A312" t="str">
            <v>050-0003-316</v>
          </cell>
          <cell r="B312" t="str">
            <v>KRF1S31001R</v>
          </cell>
          <cell r="C312" t="str">
            <v>小天线</v>
          </cell>
          <cell r="D312" t="str">
            <v>KPCS</v>
          </cell>
        </row>
        <row r="313">
          <cell r="A313" t="str">
            <v>050-0003-327</v>
          </cell>
          <cell r="B313" t="str">
            <v>KM100843MA1R</v>
          </cell>
          <cell r="C313" t="str">
            <v>T-F</v>
          </cell>
          <cell r="D313" t="str">
            <v>KPCS</v>
          </cell>
        </row>
        <row r="314">
          <cell r="A314" t="str">
            <v>050-0003-335</v>
          </cell>
          <cell r="B314" t="str">
            <v>KBC23S122S11HR</v>
          </cell>
          <cell r="C314" t="str">
            <v>Battery</v>
          </cell>
          <cell r="D314" t="str">
            <v>KPCS</v>
          </cell>
        </row>
        <row r="315">
          <cell r="A315" t="str">
            <v>050-0003-344</v>
          </cell>
          <cell r="B315" t="str">
            <v>KIU90532ST1R</v>
          </cell>
          <cell r="C315" t="str">
            <v>5P Usb</v>
          </cell>
          <cell r="D315" t="str">
            <v>KPCS</v>
          </cell>
        </row>
        <row r="316">
          <cell r="A316" t="str">
            <v>050-U139500141-0551</v>
          </cell>
          <cell r="C316" t="str">
            <v>5P Usb</v>
          </cell>
          <cell r="D316" t="str">
            <v>KPCS</v>
          </cell>
        </row>
        <row r="317">
          <cell r="A317" t="str">
            <v>050-0003-361</v>
          </cell>
          <cell r="B317" t="str">
            <v>KIU90532NT3R</v>
          </cell>
          <cell r="C317" t="str">
            <v>5P Usb</v>
          </cell>
          <cell r="D317" t="str">
            <v>KPCS</v>
          </cell>
        </row>
        <row r="318">
          <cell r="A318" t="str">
            <v>050-0003-395</v>
          </cell>
          <cell r="B318" t="str">
            <v>KWS6133PT01R</v>
          </cell>
          <cell r="C318" t="str">
            <v>Sim卡</v>
          </cell>
          <cell r="D318" t="str">
            <v>KPCS</v>
          </cell>
        </row>
        <row r="319">
          <cell r="A319" t="str">
            <v>050-0003-403</v>
          </cell>
          <cell r="B319" t="str">
            <v>KRF1S31512R</v>
          </cell>
          <cell r="C319" t="str">
            <v>小天线</v>
          </cell>
          <cell r="D319" t="str">
            <v>KPCS</v>
          </cell>
        </row>
        <row r="320">
          <cell r="A320" t="str">
            <v>050-0003-411</v>
          </cell>
          <cell r="B320" t="str">
            <v>KRF1S32012R</v>
          </cell>
          <cell r="C320" t="str">
            <v>小天线</v>
          </cell>
          <cell r="D320" t="str">
            <v>KPCS</v>
          </cell>
        </row>
        <row r="321">
          <cell r="A321" t="str">
            <v>050-0003-467</v>
          </cell>
          <cell r="B321" t="str">
            <v>KRF1S30501NR</v>
          </cell>
          <cell r="C321" t="str">
            <v>小天线</v>
          </cell>
          <cell r="D321" t="str">
            <v>KPCS</v>
          </cell>
        </row>
        <row r="322">
          <cell r="A322" t="str">
            <v>050-0003-474</v>
          </cell>
          <cell r="B322" t="str">
            <v>KWS6133N10TR</v>
          </cell>
          <cell r="C322" t="str">
            <v>Sim卡</v>
          </cell>
          <cell r="D322" t="str">
            <v>KPCS</v>
          </cell>
        </row>
        <row r="323">
          <cell r="A323" t="str">
            <v>050-0003-475</v>
          </cell>
          <cell r="B323" t="str">
            <v>KWS6133N10TR</v>
          </cell>
          <cell r="C323" t="str">
            <v>Sim卡</v>
          </cell>
          <cell r="D323" t="str">
            <v>KPCS</v>
          </cell>
        </row>
        <row r="324">
          <cell r="A324" t="str">
            <v>050-0003-481</v>
          </cell>
          <cell r="B324" t="str">
            <v>KWS6133N10TNR</v>
          </cell>
          <cell r="C324" t="str">
            <v>Sim卡</v>
          </cell>
          <cell r="D324" t="str">
            <v>KPCS</v>
          </cell>
        </row>
        <row r="325">
          <cell r="A325" t="str">
            <v>050-0003-482</v>
          </cell>
          <cell r="B325" t="str">
            <v>KWS6133N10TNR</v>
          </cell>
          <cell r="C325" t="str">
            <v>Sim卡</v>
          </cell>
          <cell r="D325" t="str">
            <v>KPCS</v>
          </cell>
        </row>
        <row r="326">
          <cell r="A326" t="str">
            <v>050-0003-487</v>
          </cell>
          <cell r="B326" t="str">
            <v>KIU90533ST1NR</v>
          </cell>
          <cell r="C326" t="str">
            <v>5P Usb</v>
          </cell>
          <cell r="D326" t="str">
            <v>KPCS</v>
          </cell>
        </row>
        <row r="327">
          <cell r="A327" t="str">
            <v>050-0003-498</v>
          </cell>
          <cell r="B327" t="str">
            <v>KBC01S311TR</v>
          </cell>
          <cell r="C327" t="str">
            <v>Battery</v>
          </cell>
          <cell r="D327" t="str">
            <v>KPCS</v>
          </cell>
        </row>
        <row r="328">
          <cell r="A328" t="str">
            <v>050-0004-499</v>
          </cell>
          <cell r="B328" t="str">
            <v>KUF-A13950530R-0200</v>
          </cell>
          <cell r="C328" t="str">
            <v>5P Usb</v>
          </cell>
          <cell r="D328" t="str">
            <v>KPCS</v>
          </cell>
        </row>
        <row r="329">
          <cell r="A329" t="str">
            <v>050-0006-206</v>
          </cell>
          <cell r="B329" t="str">
            <v>KM30084110R</v>
          </cell>
          <cell r="C329" t="str">
            <v>T-F</v>
          </cell>
          <cell r="D329" t="str">
            <v>KPCS</v>
          </cell>
        </row>
        <row r="330">
          <cell r="A330" t="str">
            <v>050-0006-227</v>
          </cell>
          <cell r="B330" t="str">
            <v>KJA133BY01R</v>
          </cell>
          <cell r="C330" t="str">
            <v>Jack</v>
          </cell>
          <cell r="D330" t="str">
            <v>KPCS</v>
          </cell>
        </row>
        <row r="331">
          <cell r="A331" t="str">
            <v>050-0006-228</v>
          </cell>
          <cell r="B331" t="str">
            <v>KJA133BY01R</v>
          </cell>
          <cell r="C331" t="str">
            <v>Jack</v>
          </cell>
          <cell r="D331" t="str">
            <v>KPCS</v>
          </cell>
        </row>
        <row r="332">
          <cell r="A332" t="str">
            <v>050-0006-229</v>
          </cell>
          <cell r="B332" t="str">
            <v>KJA133BY01R</v>
          </cell>
          <cell r="C332" t="str">
            <v>Jack</v>
          </cell>
          <cell r="D332" t="str">
            <v>KPCS</v>
          </cell>
        </row>
        <row r="333">
          <cell r="A333" t="str">
            <v>050-0006-230</v>
          </cell>
          <cell r="B333" t="str">
            <v>KJA133BY01R</v>
          </cell>
          <cell r="C333" t="str">
            <v>Jack</v>
          </cell>
          <cell r="D333" t="str">
            <v>KPCS</v>
          </cell>
        </row>
        <row r="334">
          <cell r="A334" t="str">
            <v>050-J180000631-0580</v>
          </cell>
          <cell r="C334" t="str">
            <v>Jack</v>
          </cell>
          <cell r="D334" t="str">
            <v>KPCS</v>
          </cell>
        </row>
        <row r="335">
          <cell r="A335" t="str">
            <v>050-J180000632-0580</v>
          </cell>
          <cell r="C335" t="str">
            <v>Jack</v>
          </cell>
          <cell r="D335" t="str">
            <v>KPCS</v>
          </cell>
        </row>
        <row r="336">
          <cell r="A336" t="str">
            <v>050-J180000631-0581</v>
          </cell>
          <cell r="C336" t="str">
            <v>Jack</v>
          </cell>
          <cell r="D336" t="str">
            <v>KPCS</v>
          </cell>
        </row>
        <row r="337">
          <cell r="A337" t="str">
            <v>050-J310000141-537</v>
          </cell>
          <cell r="C337" t="str">
            <v>Jack</v>
          </cell>
          <cell r="D337" t="str">
            <v>KPCS</v>
          </cell>
        </row>
        <row r="338">
          <cell r="A338" t="str">
            <v>050-J290000122-532</v>
          </cell>
          <cell r="C338" t="str">
            <v>Jack</v>
          </cell>
          <cell r="D338" t="str">
            <v>KPCS</v>
          </cell>
        </row>
        <row r="339">
          <cell r="A339" t="str">
            <v>050-0006-231</v>
          </cell>
          <cell r="B339" t="str">
            <v>KJA133BY01R</v>
          </cell>
          <cell r="C339" t="str">
            <v>Jack</v>
          </cell>
          <cell r="D339" t="str">
            <v>KPCS</v>
          </cell>
        </row>
        <row r="340">
          <cell r="A340" t="str">
            <v>050-0006-232</v>
          </cell>
          <cell r="B340" t="str">
            <v>KJA133BY01R</v>
          </cell>
          <cell r="C340" t="str">
            <v>Jack</v>
          </cell>
          <cell r="D340" t="str">
            <v>KPCS</v>
          </cell>
        </row>
        <row r="341">
          <cell r="A341" t="str">
            <v>050-0006-268</v>
          </cell>
          <cell r="B341" t="str">
            <v>KJA2336ST50R</v>
          </cell>
          <cell r="C341" t="str">
            <v>Jack</v>
          </cell>
          <cell r="D341" t="str">
            <v>KPCS</v>
          </cell>
        </row>
        <row r="342">
          <cell r="A342" t="str">
            <v>050-0006-271</v>
          </cell>
          <cell r="B342" t="str">
            <v>KWS6186M5NR</v>
          </cell>
          <cell r="C342" t="str">
            <v>Sim卡</v>
          </cell>
          <cell r="D342" t="str">
            <v>KPCS</v>
          </cell>
        </row>
        <row r="343">
          <cell r="A343" t="str">
            <v>050-0006-288</v>
          </cell>
          <cell r="B343" t="str">
            <v>KRF1S2001R</v>
          </cell>
          <cell r="C343" t="str">
            <v>小天线</v>
          </cell>
          <cell r="D343" t="str">
            <v>KPCS</v>
          </cell>
        </row>
        <row r="344">
          <cell r="A344" t="str">
            <v>050-0006-312</v>
          </cell>
          <cell r="B344" t="str">
            <v>KBC23S1L55R</v>
          </cell>
          <cell r="C344" t="str">
            <v>Battery</v>
          </cell>
          <cell r="D344" t="str">
            <v>KPCS</v>
          </cell>
        </row>
        <row r="345">
          <cell r="A345" t="str">
            <v>050-0006-328</v>
          </cell>
          <cell r="B345" t="str">
            <v>KM100843MA1R</v>
          </cell>
          <cell r="C345" t="str">
            <v>T-F</v>
          </cell>
          <cell r="D345" t="str">
            <v>KPCS</v>
          </cell>
        </row>
        <row r="346">
          <cell r="A346" t="str">
            <v>050-0006-329</v>
          </cell>
          <cell r="B346" t="str">
            <v>KM100843MA1R</v>
          </cell>
          <cell r="C346" t="str">
            <v>T-F</v>
          </cell>
          <cell r="D346" t="str">
            <v>KPCS</v>
          </cell>
        </row>
        <row r="347">
          <cell r="A347" t="str">
            <v>050-0006-335</v>
          </cell>
          <cell r="B347" t="str">
            <v>KBC23S122S11R</v>
          </cell>
          <cell r="C347" t="str">
            <v>Battery</v>
          </cell>
          <cell r="D347" t="str">
            <v>KPCS</v>
          </cell>
        </row>
        <row r="348">
          <cell r="A348" t="str">
            <v>050-0006-361</v>
          </cell>
          <cell r="B348" t="str">
            <v>KIU90562NC3R</v>
          </cell>
          <cell r="C348" t="str">
            <v>5P Usb</v>
          </cell>
          <cell r="D348" t="str">
            <v>KPCS</v>
          </cell>
        </row>
        <row r="349">
          <cell r="A349" t="str">
            <v>050-0006-365</v>
          </cell>
          <cell r="B349" t="str">
            <v>KM100846M171R</v>
          </cell>
          <cell r="C349" t="str">
            <v>T-F</v>
          </cell>
          <cell r="D349" t="str">
            <v>KPCS</v>
          </cell>
        </row>
        <row r="350">
          <cell r="A350" t="str">
            <v>050-0006-396</v>
          </cell>
          <cell r="B350" t="str">
            <v>KWS6133PT01R</v>
          </cell>
          <cell r="C350" t="str">
            <v>Sim卡</v>
          </cell>
          <cell r="D350" t="str">
            <v>KPCS</v>
          </cell>
        </row>
        <row r="351">
          <cell r="A351" t="str">
            <v>050-0006-456</v>
          </cell>
          <cell r="B351" t="str">
            <v>KWS6156CN20R</v>
          </cell>
          <cell r="C351" t="str">
            <v>Sim卡</v>
          </cell>
          <cell r="D351" t="str">
            <v>KPCS</v>
          </cell>
        </row>
        <row r="352">
          <cell r="A352" t="str">
            <v>050-0006-457</v>
          </cell>
          <cell r="B352" t="str">
            <v>KWS6156CN20R</v>
          </cell>
          <cell r="C352" t="str">
            <v>Sim卡</v>
          </cell>
          <cell r="D352" t="str">
            <v>KPCS</v>
          </cell>
        </row>
        <row r="353">
          <cell r="A353" t="str">
            <v>050-0006-459</v>
          </cell>
          <cell r="B353" t="str">
            <v>KWSM3133F01R-T</v>
          </cell>
          <cell r="C353" t="str">
            <v>PinPush</v>
          </cell>
          <cell r="D353" t="str">
            <v>KPCS</v>
          </cell>
        </row>
        <row r="354">
          <cell r="A354" t="str">
            <v>050-0006-465</v>
          </cell>
          <cell r="B354" t="str">
            <v>KWS6146N10NR</v>
          </cell>
          <cell r="C354" t="str">
            <v>Sim卡</v>
          </cell>
          <cell r="D354" t="str">
            <v>KPCS</v>
          </cell>
        </row>
        <row r="355">
          <cell r="A355" t="str">
            <v>050-0006-486</v>
          </cell>
          <cell r="B355" t="str">
            <v>KWSM3133F01R-S</v>
          </cell>
          <cell r="C355" t="str">
            <v>PinPush</v>
          </cell>
          <cell r="D355" t="str">
            <v>KPCS</v>
          </cell>
        </row>
        <row r="356">
          <cell r="A356" t="str">
            <v>050-0006-490</v>
          </cell>
          <cell r="B356" t="str">
            <v>KIU90562SC1R</v>
          </cell>
          <cell r="C356" t="str">
            <v>5P Usb</v>
          </cell>
          <cell r="D356" t="str">
            <v>KPCS</v>
          </cell>
        </row>
        <row r="357">
          <cell r="A357" t="str">
            <v>050-0006-492</v>
          </cell>
          <cell r="B357" t="str">
            <v>KWSM3133F01NR-H</v>
          </cell>
          <cell r="C357" t="str">
            <v>PinPush</v>
          </cell>
          <cell r="D357" t="str">
            <v>KPCS</v>
          </cell>
        </row>
        <row r="358">
          <cell r="A358" t="str">
            <v>050-0006-503</v>
          </cell>
          <cell r="B358" t="str">
            <v>KIU90562SQ1R</v>
          </cell>
          <cell r="C358" t="str">
            <v>5P Usb</v>
          </cell>
          <cell r="D358" t="str">
            <v>KPCS</v>
          </cell>
        </row>
        <row r="359">
          <cell r="A359" t="str">
            <v>050-0009-016</v>
          </cell>
          <cell r="B359" t="str">
            <v>KBC14S301R</v>
          </cell>
          <cell r="C359" t="str">
            <v>Battery</v>
          </cell>
          <cell r="D359" t="str">
            <v>KPCS</v>
          </cell>
        </row>
        <row r="360">
          <cell r="A360" t="str">
            <v>050-0009-183</v>
          </cell>
          <cell r="B360" t="str">
            <v>KBC13S1D1NR</v>
          </cell>
          <cell r="C360" t="str">
            <v>Battery</v>
          </cell>
          <cell r="D360" t="str">
            <v>KPCS</v>
          </cell>
        </row>
        <row r="361">
          <cell r="A361" t="str">
            <v>050-0009-206</v>
          </cell>
          <cell r="B361" t="str">
            <v>KM30084110R</v>
          </cell>
          <cell r="C361" t="str">
            <v>T-F</v>
          </cell>
          <cell r="D361" t="str">
            <v>KPCS</v>
          </cell>
        </row>
        <row r="362">
          <cell r="A362" t="str">
            <v>050-0009-227</v>
          </cell>
          <cell r="B362" t="str">
            <v>KJA133BY01R</v>
          </cell>
          <cell r="C362" t="str">
            <v>Jack</v>
          </cell>
          <cell r="D362" t="str">
            <v>KPCS</v>
          </cell>
        </row>
        <row r="363">
          <cell r="A363" t="str">
            <v>050-0009-228</v>
          </cell>
          <cell r="B363" t="str">
            <v>KJA133BY01R</v>
          </cell>
          <cell r="C363" t="str">
            <v>Jack</v>
          </cell>
          <cell r="D363" t="str">
            <v>KPCS</v>
          </cell>
        </row>
        <row r="364">
          <cell r="A364" t="str">
            <v>050-0009-229</v>
          </cell>
          <cell r="B364" t="str">
            <v>KJA133BY01R</v>
          </cell>
          <cell r="C364" t="str">
            <v>Jack</v>
          </cell>
          <cell r="D364" t="str">
            <v>KPCS</v>
          </cell>
        </row>
        <row r="365">
          <cell r="A365" t="str">
            <v>050-0009-230</v>
          </cell>
          <cell r="B365" t="str">
            <v>KJA133BY01R</v>
          </cell>
          <cell r="C365" t="str">
            <v>Jack</v>
          </cell>
          <cell r="D365" t="str">
            <v>KPCS</v>
          </cell>
        </row>
        <row r="366">
          <cell r="A366" t="str">
            <v>050-0009-231</v>
          </cell>
          <cell r="B366" t="str">
            <v>KJA133BY01R</v>
          </cell>
          <cell r="C366" t="str">
            <v>Jack</v>
          </cell>
          <cell r="D366" t="str">
            <v>KPCS</v>
          </cell>
        </row>
        <row r="367">
          <cell r="A367" t="str">
            <v>050-0009-232</v>
          </cell>
          <cell r="B367" t="str">
            <v>KJA133BY01R</v>
          </cell>
          <cell r="C367" t="str">
            <v>Jack</v>
          </cell>
          <cell r="D367" t="str">
            <v>KPCS</v>
          </cell>
        </row>
        <row r="368">
          <cell r="A368" t="str">
            <v>050-0009-268</v>
          </cell>
          <cell r="B368" t="str">
            <v>KJA2333ST50R</v>
          </cell>
          <cell r="C368" t="str">
            <v>Jack</v>
          </cell>
          <cell r="D368" t="str">
            <v>KPCS</v>
          </cell>
        </row>
        <row r="369">
          <cell r="A369" t="str">
            <v>050-0009-268</v>
          </cell>
          <cell r="B369" t="str">
            <v>KJA2336ST50R</v>
          </cell>
          <cell r="C369" t="str">
            <v>Jack</v>
          </cell>
          <cell r="D369" t="str">
            <v>KPCS</v>
          </cell>
        </row>
        <row r="370">
          <cell r="A370" t="str">
            <v>050-J310000141-536</v>
          </cell>
          <cell r="C370" t="str">
            <v>Jack</v>
          </cell>
          <cell r="D370" t="str">
            <v>KPCS</v>
          </cell>
        </row>
        <row r="371">
          <cell r="A371" t="str">
            <v>050-J310000141-537</v>
          </cell>
          <cell r="C371" t="str">
            <v>Jack</v>
          </cell>
          <cell r="D371" t="str">
            <v>KPCS</v>
          </cell>
        </row>
        <row r="372">
          <cell r="A372" t="str">
            <v>050-J310000142-537</v>
          </cell>
          <cell r="C372" t="str">
            <v>Jack</v>
          </cell>
          <cell r="D372" t="str">
            <v>KPCS</v>
          </cell>
        </row>
        <row r="373">
          <cell r="A373" t="str">
            <v>050-J310000621-538</v>
          </cell>
          <cell r="C373" t="str">
            <v>Jack</v>
          </cell>
          <cell r="D373" t="str">
            <v>KPCS</v>
          </cell>
        </row>
        <row r="374">
          <cell r="A374" t="str">
            <v>050-J310000622-538</v>
          </cell>
          <cell r="C374" t="str">
            <v>Jack</v>
          </cell>
          <cell r="D374" t="str">
            <v>KPCS</v>
          </cell>
        </row>
        <row r="375">
          <cell r="A375" t="str">
            <v>050-C139900131-520</v>
          </cell>
          <cell r="C375" t="str">
            <v>Jack</v>
          </cell>
          <cell r="D375" t="str">
            <v>KPCS</v>
          </cell>
        </row>
        <row r="376">
          <cell r="A376" t="str">
            <v>050-0009-271</v>
          </cell>
          <cell r="B376" t="str">
            <v>KWS6186M5NR</v>
          </cell>
          <cell r="C376" t="str">
            <v>Sim卡</v>
          </cell>
          <cell r="D376" t="str">
            <v>KPCS</v>
          </cell>
        </row>
        <row r="377">
          <cell r="A377" t="str">
            <v>050-S190000641-0550</v>
          </cell>
          <cell r="C377" t="str">
            <v>小天线</v>
          </cell>
          <cell r="D377" t="str">
            <v>KPCS</v>
          </cell>
        </row>
        <row r="378">
          <cell r="A378" t="str">
            <v>050-S230000642-535</v>
          </cell>
          <cell r="C378" t="str">
            <v>小天线</v>
          </cell>
          <cell r="D378" t="str">
            <v>KPCS</v>
          </cell>
        </row>
        <row r="379">
          <cell r="A379" t="str">
            <v>050-0009-288</v>
          </cell>
          <cell r="B379" t="str">
            <v>KRF1S2001R</v>
          </cell>
          <cell r="C379" t="str">
            <v>小天线</v>
          </cell>
          <cell r="D379" t="str">
            <v>KPCS</v>
          </cell>
        </row>
        <row r="380">
          <cell r="A380" t="str">
            <v>050-0009-293</v>
          </cell>
          <cell r="B380" t="str">
            <v>KBC24S3H50R</v>
          </cell>
          <cell r="C380" t="str">
            <v>Battery</v>
          </cell>
          <cell r="D380" t="str">
            <v>KPCS</v>
          </cell>
        </row>
        <row r="381">
          <cell r="A381" t="str">
            <v>050-0009-306</v>
          </cell>
          <cell r="B381" t="str">
            <v>KRF1S31501R</v>
          </cell>
          <cell r="C381" t="str">
            <v>小天线</v>
          </cell>
          <cell r="D381" t="str">
            <v>KPCS</v>
          </cell>
        </row>
        <row r="382">
          <cell r="A382" t="str">
            <v>050-0009-312</v>
          </cell>
          <cell r="B382" t="str">
            <v>KBC23S1L55R</v>
          </cell>
          <cell r="C382" t="str">
            <v>Battery</v>
          </cell>
          <cell r="D382" t="str">
            <v>KPCS</v>
          </cell>
        </row>
        <row r="383">
          <cell r="A383" t="str">
            <v>050-0009-316</v>
          </cell>
          <cell r="B383" t="str">
            <v>KRF1S31001R</v>
          </cell>
          <cell r="C383" t="str">
            <v>小天线</v>
          </cell>
          <cell r="D383" t="str">
            <v>KPCS</v>
          </cell>
        </row>
        <row r="384">
          <cell r="A384" t="str">
            <v>050-0009-327</v>
          </cell>
          <cell r="B384" t="str">
            <v>KM100843MA1R</v>
          </cell>
          <cell r="C384" t="str">
            <v>T-F</v>
          </cell>
          <cell r="D384" t="str">
            <v>KPCS</v>
          </cell>
        </row>
        <row r="385">
          <cell r="A385" t="str">
            <v>050-0009-328</v>
          </cell>
          <cell r="B385" t="str">
            <v>KM100843MA1R</v>
          </cell>
          <cell r="C385" t="str">
            <v>T-F</v>
          </cell>
          <cell r="D385" t="str">
            <v>KPCS</v>
          </cell>
        </row>
        <row r="386">
          <cell r="A386" t="str">
            <v>050-0009-329</v>
          </cell>
          <cell r="B386" t="str">
            <v>KM100843MA1R</v>
          </cell>
          <cell r="C386" t="str">
            <v>T-F</v>
          </cell>
          <cell r="D386" t="str">
            <v>KPCS</v>
          </cell>
        </row>
        <row r="387">
          <cell r="A387" t="str">
            <v>050-0009-335</v>
          </cell>
          <cell r="B387" t="str">
            <v>KBC23S122S11HR</v>
          </cell>
          <cell r="C387" t="str">
            <v>Battery</v>
          </cell>
          <cell r="D387" t="str">
            <v>KPCS</v>
          </cell>
        </row>
        <row r="388">
          <cell r="A388" t="str">
            <v>050-0009-335</v>
          </cell>
          <cell r="B388" t="str">
            <v>KBC23S122S11R</v>
          </cell>
          <cell r="C388" t="str">
            <v>Battery</v>
          </cell>
          <cell r="D388" t="str">
            <v>KPCS</v>
          </cell>
        </row>
        <row r="389">
          <cell r="A389" t="str">
            <v>050-0009-335</v>
          </cell>
          <cell r="B389" t="str">
            <v>KBC23S922S11R</v>
          </cell>
          <cell r="C389" t="str">
            <v>Battery</v>
          </cell>
          <cell r="D389" t="str">
            <v>KPCS</v>
          </cell>
        </row>
        <row r="390">
          <cell r="A390" t="str">
            <v>050-0009-344</v>
          </cell>
          <cell r="B390" t="str">
            <v>KIU90532ST1R</v>
          </cell>
          <cell r="C390" t="str">
            <v>5P Usb</v>
          </cell>
          <cell r="D390" t="str">
            <v>KPCS</v>
          </cell>
        </row>
        <row r="391">
          <cell r="A391" t="str">
            <v>050-0009-361</v>
          </cell>
          <cell r="B391" t="str">
            <v>KIU90532NT3R</v>
          </cell>
          <cell r="C391" t="str">
            <v>5P Usb</v>
          </cell>
          <cell r="D391" t="str">
            <v>KPCS</v>
          </cell>
        </row>
        <row r="392">
          <cell r="A392" t="str">
            <v>050-0009-361</v>
          </cell>
          <cell r="B392" t="str">
            <v>KIU90562NC3R</v>
          </cell>
          <cell r="C392" t="str">
            <v>5P Usb</v>
          </cell>
          <cell r="D392" t="str">
            <v>KPCS</v>
          </cell>
        </row>
        <row r="393">
          <cell r="A393" t="str">
            <v>050-0009-365</v>
          </cell>
          <cell r="B393" t="str">
            <v>KM100846M171R</v>
          </cell>
          <cell r="C393" t="str">
            <v>T-F</v>
          </cell>
          <cell r="D393" t="str">
            <v>KPCS</v>
          </cell>
        </row>
        <row r="394">
          <cell r="A394" t="str">
            <v>050-0009-365</v>
          </cell>
          <cell r="B394" t="str">
            <v>KM100849M171R</v>
          </cell>
          <cell r="C394" t="str">
            <v>T-F</v>
          </cell>
          <cell r="D394" t="str">
            <v>KPCS</v>
          </cell>
        </row>
        <row r="395">
          <cell r="A395" t="str">
            <v>050-0009-395</v>
          </cell>
          <cell r="B395" t="str">
            <v>KWS6133PT01R</v>
          </cell>
          <cell r="C395" t="str">
            <v>Sim卡</v>
          </cell>
          <cell r="D395" t="str">
            <v>KPCS</v>
          </cell>
        </row>
        <row r="396">
          <cell r="A396" t="str">
            <v>050-0009-396</v>
          </cell>
          <cell r="B396" t="str">
            <v>KWS6133PT01R</v>
          </cell>
          <cell r="C396" t="str">
            <v>Sim卡</v>
          </cell>
          <cell r="D396" t="str">
            <v>KPCS</v>
          </cell>
        </row>
        <row r="397">
          <cell r="A397" t="str">
            <v>050-0009-403</v>
          </cell>
          <cell r="B397" t="str">
            <v>KRF1S31512R</v>
          </cell>
          <cell r="C397" t="str">
            <v>小天线</v>
          </cell>
          <cell r="D397" t="str">
            <v>KPCS</v>
          </cell>
        </row>
        <row r="398">
          <cell r="A398" t="str">
            <v>050-0009-411</v>
          </cell>
          <cell r="B398" t="str">
            <v>KRF1S32012R</v>
          </cell>
          <cell r="C398" t="str">
            <v>小天线</v>
          </cell>
          <cell r="D398" t="str">
            <v>KPCS</v>
          </cell>
        </row>
        <row r="399">
          <cell r="A399" t="str">
            <v>050-0009-456</v>
          </cell>
          <cell r="B399" t="str">
            <v>KWS6156CN20R</v>
          </cell>
          <cell r="C399" t="str">
            <v>Sim卡</v>
          </cell>
          <cell r="D399" t="str">
            <v>KPCS</v>
          </cell>
        </row>
        <row r="400">
          <cell r="A400" t="str">
            <v>050-0009-457</v>
          </cell>
          <cell r="B400" t="str">
            <v>KWS6156CN20R</v>
          </cell>
          <cell r="C400" t="str">
            <v>Sim卡</v>
          </cell>
          <cell r="D400" t="str">
            <v>KPCS</v>
          </cell>
        </row>
        <row r="401">
          <cell r="A401" t="str">
            <v>050-0009-459</v>
          </cell>
          <cell r="B401" t="str">
            <v>KWSM3133F01R-T</v>
          </cell>
          <cell r="C401" t="str">
            <v>PinPush</v>
          </cell>
          <cell r="D401" t="str">
            <v>KPCS</v>
          </cell>
        </row>
        <row r="402">
          <cell r="A402" t="str">
            <v>050-0009-465</v>
          </cell>
          <cell r="B402" t="str">
            <v>KWS6146N10NR</v>
          </cell>
          <cell r="C402" t="str">
            <v>Sim卡</v>
          </cell>
          <cell r="D402" t="str">
            <v>KPCS</v>
          </cell>
        </row>
        <row r="403">
          <cell r="A403" t="str">
            <v>050-0009-465</v>
          </cell>
          <cell r="B403" t="str">
            <v>KWS6146N10NR</v>
          </cell>
          <cell r="C403" t="str">
            <v>Sim卡</v>
          </cell>
          <cell r="D403" t="str">
            <v>KPCS</v>
          </cell>
        </row>
        <row r="404">
          <cell r="A404" t="str">
            <v>050-0009-467</v>
          </cell>
          <cell r="B404" t="str">
            <v>KRF1S30501NR</v>
          </cell>
          <cell r="C404" t="str">
            <v>小天线</v>
          </cell>
          <cell r="D404" t="str">
            <v>KPCS</v>
          </cell>
        </row>
        <row r="405">
          <cell r="A405" t="str">
            <v>050-0009-474</v>
          </cell>
          <cell r="B405" t="str">
            <v>KWS6133N10TR</v>
          </cell>
          <cell r="C405" t="str">
            <v>Sim卡</v>
          </cell>
          <cell r="D405" t="str">
            <v>KPCS</v>
          </cell>
        </row>
        <row r="406">
          <cell r="A406" t="str">
            <v>050-0009-475</v>
          </cell>
          <cell r="B406" t="str">
            <v>KWS6133N10TR</v>
          </cell>
          <cell r="C406" t="str">
            <v>Sim卡</v>
          </cell>
          <cell r="D406" t="str">
            <v>KPCS</v>
          </cell>
        </row>
        <row r="407">
          <cell r="A407" t="str">
            <v>050-0009-481</v>
          </cell>
          <cell r="B407" t="str">
            <v>KWS6133N10TNR</v>
          </cell>
          <cell r="C407" t="str">
            <v>Sim卡</v>
          </cell>
          <cell r="D407" t="str">
            <v>KPCS</v>
          </cell>
        </row>
        <row r="408">
          <cell r="A408" t="str">
            <v>050-0009-482</v>
          </cell>
          <cell r="B408" t="str">
            <v>KWS6133N10TNR</v>
          </cell>
          <cell r="C408" t="str">
            <v>Sim卡</v>
          </cell>
          <cell r="D408" t="str">
            <v>KPCS</v>
          </cell>
        </row>
        <row r="409">
          <cell r="A409" t="str">
            <v>050-C031100131-506</v>
          </cell>
          <cell r="C409" t="str">
            <v>Sim卡</v>
          </cell>
          <cell r="D409" t="str">
            <v>KPCS</v>
          </cell>
        </row>
        <row r="410">
          <cell r="A410" t="str">
            <v>050-C149900121-519</v>
          </cell>
          <cell r="C410" t="str">
            <v>Sim卡</v>
          </cell>
          <cell r="D410" t="str">
            <v>KPCS</v>
          </cell>
        </row>
        <row r="411">
          <cell r="A411" t="str">
            <v>050-0009-486</v>
          </cell>
          <cell r="B411" t="str">
            <v>KWSM3133F01R-S</v>
          </cell>
          <cell r="C411" t="str">
            <v>PinPush</v>
          </cell>
          <cell r="D411" t="str">
            <v>KPCS</v>
          </cell>
        </row>
        <row r="412">
          <cell r="A412" t="str">
            <v>050-P132500511-0585</v>
          </cell>
          <cell r="C412" t="str">
            <v>PinPush</v>
          </cell>
          <cell r="D412" t="str">
            <v>KPCS</v>
          </cell>
        </row>
        <row r="413">
          <cell r="A413" t="str">
            <v>050-0009-487</v>
          </cell>
          <cell r="B413" t="str">
            <v>KIU90533ST1NR</v>
          </cell>
          <cell r="C413" t="str">
            <v>5P Usb</v>
          </cell>
          <cell r="D413" t="str">
            <v>KPCS</v>
          </cell>
        </row>
        <row r="414">
          <cell r="A414" t="str">
            <v>050-0009-490</v>
          </cell>
          <cell r="B414" t="str">
            <v>KIU90562SC1R</v>
          </cell>
          <cell r="C414" t="str">
            <v>5P Usb</v>
          </cell>
          <cell r="D414" t="str">
            <v>KPCS</v>
          </cell>
        </row>
        <row r="415">
          <cell r="A415" t="str">
            <v>050-0009-492</v>
          </cell>
          <cell r="B415" t="str">
            <v>KWSM3133F01NR-H</v>
          </cell>
          <cell r="C415" t="str">
            <v>PinPush</v>
          </cell>
          <cell r="D415" t="str">
            <v>KPCS</v>
          </cell>
        </row>
        <row r="416">
          <cell r="A416" t="str">
            <v>050-0009-492</v>
          </cell>
          <cell r="B416" t="str">
            <v>KWSM3133F01NR-H</v>
          </cell>
          <cell r="C416" t="str">
            <v>PinPush</v>
          </cell>
          <cell r="D416" t="str">
            <v>KPCS</v>
          </cell>
        </row>
        <row r="417">
          <cell r="A417" t="str">
            <v>050-0009-498</v>
          </cell>
          <cell r="B417" t="str">
            <v>KBC01S311TR</v>
          </cell>
          <cell r="C417" t="str">
            <v>Battery</v>
          </cell>
          <cell r="D417" t="str">
            <v>KPCS</v>
          </cell>
        </row>
        <row r="418">
          <cell r="A418" t="str">
            <v>050-0009-499</v>
          </cell>
          <cell r="B418" t="str">
            <v>KUF-A099505S1R-0100</v>
          </cell>
          <cell r="C418" t="str">
            <v>5P Usb</v>
          </cell>
          <cell r="D418" t="str">
            <v>KPCS</v>
          </cell>
        </row>
        <row r="419">
          <cell r="A419" t="str">
            <v>050-0009-499</v>
          </cell>
          <cell r="B419" t="str">
            <v>KUF-A13950530R-0200</v>
          </cell>
          <cell r="C419" t="str">
            <v>5P Usb</v>
          </cell>
          <cell r="D419" t="str">
            <v>KPCS</v>
          </cell>
        </row>
        <row r="420">
          <cell r="A420" t="str">
            <v>050-0009-503</v>
          </cell>
          <cell r="B420" t="str">
            <v>KIU90562SQ1R</v>
          </cell>
          <cell r="C420" t="str">
            <v>5P Usb</v>
          </cell>
          <cell r="D420" t="str">
            <v>KPCS</v>
          </cell>
        </row>
        <row r="421">
          <cell r="A421" t="str">
            <v>050-000G-365</v>
          </cell>
          <cell r="B421" t="str">
            <v>KM100849M171R</v>
          </cell>
          <cell r="C421" t="str">
            <v>T-F</v>
          </cell>
          <cell r="D421" t="str">
            <v>KPCS</v>
          </cell>
        </row>
        <row r="422">
          <cell r="A422" t="str">
            <v>050-0F06-016</v>
          </cell>
          <cell r="B422" t="str">
            <v>KBC14S301R</v>
          </cell>
          <cell r="C422" t="str">
            <v>Battery</v>
          </cell>
          <cell r="D422" t="str">
            <v>KPCS</v>
          </cell>
        </row>
        <row r="423">
          <cell r="A423" t="str">
            <v>050-0F06-183</v>
          </cell>
          <cell r="B423" t="str">
            <v>KBC13S1D1NR</v>
          </cell>
          <cell r="C423" t="str">
            <v>Battery</v>
          </cell>
          <cell r="D423" t="str">
            <v>KPCS</v>
          </cell>
        </row>
        <row r="424">
          <cell r="A424" t="str">
            <v>050-0F0G-335</v>
          </cell>
          <cell r="B424" t="str">
            <v>KBC23S922S11R</v>
          </cell>
          <cell r="C424" t="str">
            <v>Battery</v>
          </cell>
          <cell r="D424" t="str">
            <v>KPCS</v>
          </cell>
        </row>
        <row r="425">
          <cell r="A425" t="str">
            <v>050-0F0G-499</v>
          </cell>
          <cell r="B425" t="str">
            <v>KUF-A099505S1R-0100</v>
          </cell>
          <cell r="C425" t="str">
            <v>5P Usb</v>
          </cell>
          <cell r="D425" t="str">
            <v>KPCS</v>
          </cell>
        </row>
        <row r="426">
          <cell r="A426" t="str">
            <v>050-1003-310</v>
          </cell>
          <cell r="B426" t="str">
            <v>KJA2333ST50R</v>
          </cell>
          <cell r="C426" t="str">
            <v>Jack</v>
          </cell>
          <cell r="D426" t="str">
            <v>KPCS</v>
          </cell>
        </row>
        <row r="427">
          <cell r="A427" t="str">
            <v>050-1003-331</v>
          </cell>
          <cell r="B427" t="str">
            <v>KJA2333SNY10R</v>
          </cell>
          <cell r="C427" t="str">
            <v>Jack</v>
          </cell>
          <cell r="D427" t="str">
            <v>KPCS</v>
          </cell>
        </row>
        <row r="428">
          <cell r="A428" t="str">
            <v>050-1003-332</v>
          </cell>
          <cell r="B428" t="str">
            <v>KJA2333SNY10R</v>
          </cell>
          <cell r="C428" t="str">
            <v>Jack</v>
          </cell>
          <cell r="D428" t="str">
            <v>KPCS</v>
          </cell>
        </row>
        <row r="429">
          <cell r="A429" t="str">
            <v>050-1003-333</v>
          </cell>
          <cell r="B429" t="str">
            <v>KJA2333SNY10R</v>
          </cell>
          <cell r="C429" t="str">
            <v>Jack</v>
          </cell>
          <cell r="D429" t="str">
            <v>KPCS</v>
          </cell>
        </row>
        <row r="430">
          <cell r="A430" t="str">
            <v>050-1003-338</v>
          </cell>
          <cell r="B430" t="str">
            <v>KJA2333SNT50R</v>
          </cell>
          <cell r="C430" t="str">
            <v>Jack</v>
          </cell>
          <cell r="D430" t="str">
            <v>KPCS</v>
          </cell>
        </row>
        <row r="431">
          <cell r="A431" t="str">
            <v>050-1003-338</v>
          </cell>
          <cell r="B431" t="str">
            <v>KJA2333SNT52NR</v>
          </cell>
          <cell r="C431" t="str">
            <v>Jack</v>
          </cell>
          <cell r="D431" t="str">
            <v>KPCS</v>
          </cell>
        </row>
        <row r="432">
          <cell r="A432" t="str">
            <v>050-1003-339</v>
          </cell>
          <cell r="B432" t="str">
            <v>KJA2333SNT50R</v>
          </cell>
          <cell r="C432" t="str">
            <v>Jack</v>
          </cell>
          <cell r="D432" t="str">
            <v>KPCS</v>
          </cell>
        </row>
        <row r="433">
          <cell r="A433" t="str">
            <v>050-1003-339</v>
          </cell>
          <cell r="B433" t="str">
            <v>KJA2333SNT52NR</v>
          </cell>
          <cell r="C433" t="str">
            <v>Jack</v>
          </cell>
          <cell r="D433" t="str">
            <v>KPCS</v>
          </cell>
        </row>
        <row r="434">
          <cell r="A434" t="str">
            <v>050-1003-357</v>
          </cell>
          <cell r="B434" t="str">
            <v>KJA2333ST50R</v>
          </cell>
          <cell r="C434" t="str">
            <v>Jack</v>
          </cell>
          <cell r="D434" t="str">
            <v>KPCS</v>
          </cell>
        </row>
        <row r="435">
          <cell r="A435" t="str">
            <v>050-1003-358</v>
          </cell>
          <cell r="B435" t="str">
            <v>KJA2333ST50R</v>
          </cell>
          <cell r="C435" t="str">
            <v>Jack</v>
          </cell>
          <cell r="D435" t="str">
            <v>KPCS</v>
          </cell>
        </row>
        <row r="436">
          <cell r="A436" t="str">
            <v>050-1003-402</v>
          </cell>
          <cell r="B436" t="str">
            <v>KBC14S3Y01R</v>
          </cell>
          <cell r="C436" t="str">
            <v>Battery</v>
          </cell>
          <cell r="D436" t="str">
            <v>KPCS</v>
          </cell>
        </row>
        <row r="437">
          <cell r="A437" t="str">
            <v>050-1003-426</v>
          </cell>
          <cell r="B437" t="str">
            <v>KBC13S1H2NR</v>
          </cell>
          <cell r="C437" t="str">
            <v>Battery</v>
          </cell>
          <cell r="D437" t="str">
            <v>KPCS</v>
          </cell>
        </row>
        <row r="438">
          <cell r="A438" t="str">
            <v>050-1003-431</v>
          </cell>
          <cell r="B438" t="str">
            <v>KJA2333SNY601R</v>
          </cell>
          <cell r="C438" t="str">
            <v>Jack</v>
          </cell>
          <cell r="D438" t="str">
            <v>KPCS</v>
          </cell>
        </row>
        <row r="439">
          <cell r="A439" t="str">
            <v>050-1003-432</v>
          </cell>
          <cell r="B439" t="str">
            <v>KJA2333SNY601R</v>
          </cell>
          <cell r="C439" t="str">
            <v>Jack</v>
          </cell>
          <cell r="D439" t="str">
            <v>KPCS</v>
          </cell>
        </row>
        <row r="440">
          <cell r="A440" t="str">
            <v>050-1003-433</v>
          </cell>
          <cell r="B440" t="str">
            <v>KJA2333SNY601R</v>
          </cell>
          <cell r="C440" t="str">
            <v>Jack</v>
          </cell>
          <cell r="D440" t="str">
            <v>KPCS</v>
          </cell>
        </row>
        <row r="441">
          <cell r="A441" t="str">
            <v>050-1003-469</v>
          </cell>
          <cell r="B441" t="str">
            <v>KJA2333BNT60NR</v>
          </cell>
          <cell r="C441" t="str">
            <v>Jack</v>
          </cell>
          <cell r="D441" t="str">
            <v>KPCS</v>
          </cell>
        </row>
        <row r="442">
          <cell r="A442" t="str">
            <v>050-1003-470</v>
          </cell>
          <cell r="B442" t="str">
            <v>KJA2333BNT60NR</v>
          </cell>
          <cell r="C442" t="str">
            <v>Jack</v>
          </cell>
          <cell r="D442" t="str">
            <v>KPCS</v>
          </cell>
        </row>
        <row r="443">
          <cell r="A443" t="str">
            <v>050-1003-471</v>
          </cell>
          <cell r="B443" t="str">
            <v>KJA2333BNT60NR</v>
          </cell>
          <cell r="C443" t="str">
            <v>Jack</v>
          </cell>
          <cell r="D443" t="str">
            <v>KPCS</v>
          </cell>
        </row>
        <row r="444">
          <cell r="A444" t="str">
            <v>050-1003-476</v>
          </cell>
          <cell r="B444" t="str">
            <v>KJA2333SNT41NR</v>
          </cell>
          <cell r="C444" t="str">
            <v>Jack</v>
          </cell>
          <cell r="D444" t="str">
            <v>KPCS</v>
          </cell>
        </row>
        <row r="445">
          <cell r="A445" t="str">
            <v>050-1003-477</v>
          </cell>
          <cell r="B445" t="str">
            <v>KJA2333SNT41NR</v>
          </cell>
          <cell r="C445" t="str">
            <v>Jack</v>
          </cell>
          <cell r="D445" t="str">
            <v>KPCS</v>
          </cell>
        </row>
        <row r="446">
          <cell r="A446" t="str">
            <v>050-1003-478</v>
          </cell>
          <cell r="B446" t="str">
            <v>KJA2333SNT41NR</v>
          </cell>
          <cell r="C446" t="str">
            <v>Jack</v>
          </cell>
          <cell r="D446" t="str">
            <v>KPCS</v>
          </cell>
        </row>
        <row r="447">
          <cell r="A447" t="str">
            <v>050-1005-479</v>
          </cell>
          <cell r="B447" t="str">
            <v>KJA2336SNY601CR</v>
          </cell>
          <cell r="C447" t="str">
            <v>Jack</v>
          </cell>
          <cell r="D447" t="str">
            <v>KPCS</v>
          </cell>
        </row>
        <row r="448">
          <cell r="A448" t="str">
            <v>050-1006-247</v>
          </cell>
          <cell r="B448" t="str">
            <v>KM100846M01R</v>
          </cell>
          <cell r="C448" t="str">
            <v>T-F</v>
          </cell>
          <cell r="D448" t="str">
            <v>KPCS</v>
          </cell>
        </row>
        <row r="449">
          <cell r="A449" t="str">
            <v>050-1006-248</v>
          </cell>
          <cell r="B449" t="str">
            <v>KM100846M01R</v>
          </cell>
          <cell r="C449" t="str">
            <v>T-F</v>
          </cell>
          <cell r="D449" t="str">
            <v>KPCS</v>
          </cell>
        </row>
        <row r="450">
          <cell r="A450" t="str">
            <v>050-1006-249</v>
          </cell>
          <cell r="B450" t="str">
            <v>KM100846M01R</v>
          </cell>
          <cell r="C450" t="str">
            <v>T-F</v>
          </cell>
          <cell r="D450" t="str">
            <v>KPCS</v>
          </cell>
        </row>
        <row r="451">
          <cell r="A451" t="str">
            <v>050-1006-310</v>
          </cell>
          <cell r="B451" t="str">
            <v>KJA2336ST50R</v>
          </cell>
          <cell r="C451" t="str">
            <v>Jack</v>
          </cell>
          <cell r="D451" t="str">
            <v>KPCS</v>
          </cell>
        </row>
        <row r="452">
          <cell r="A452" t="str">
            <v>050-1006-338</v>
          </cell>
          <cell r="B452" t="str">
            <v>KJA2336SNT50R</v>
          </cell>
          <cell r="C452" t="str">
            <v>Jack</v>
          </cell>
          <cell r="D452" t="str">
            <v>KPCS</v>
          </cell>
        </row>
        <row r="453">
          <cell r="A453" t="str">
            <v>050-1006-339</v>
          </cell>
          <cell r="B453" t="str">
            <v>KJA2336SNT50R</v>
          </cell>
          <cell r="C453" t="str">
            <v>Jack</v>
          </cell>
          <cell r="D453" t="str">
            <v>KPCS</v>
          </cell>
        </row>
        <row r="454">
          <cell r="A454" t="str">
            <v>050-1006-357</v>
          </cell>
          <cell r="B454" t="str">
            <v>KJA2336ST50R</v>
          </cell>
          <cell r="C454" t="str">
            <v>Jack</v>
          </cell>
          <cell r="D454" t="str">
            <v>KPCS</v>
          </cell>
        </row>
        <row r="455">
          <cell r="A455" t="str">
            <v>050-1006-358</v>
          </cell>
          <cell r="B455" t="str">
            <v>KJA2336ST50R</v>
          </cell>
          <cell r="C455" t="str">
            <v>Jack</v>
          </cell>
          <cell r="D455" t="str">
            <v>KPCS</v>
          </cell>
        </row>
        <row r="456">
          <cell r="A456" t="str">
            <v>050-1006-373</v>
          </cell>
          <cell r="B456" t="str">
            <v>KJA2336SNT61CR</v>
          </cell>
          <cell r="C456" t="str">
            <v>Jack</v>
          </cell>
          <cell r="D456" t="str">
            <v>KPCS</v>
          </cell>
        </row>
        <row r="457">
          <cell r="A457" t="str">
            <v>050-1006-373</v>
          </cell>
          <cell r="B457" t="str">
            <v>KJA2336SNT61R</v>
          </cell>
          <cell r="C457" t="str">
            <v>Jack</v>
          </cell>
          <cell r="D457" t="str">
            <v>KPCS</v>
          </cell>
        </row>
        <row r="458">
          <cell r="A458" t="str">
            <v>050-J290000141-0575</v>
          </cell>
          <cell r="C458" t="str">
            <v>Jack</v>
          </cell>
          <cell r="D458" t="str">
            <v>KPCS</v>
          </cell>
        </row>
        <row r="459">
          <cell r="A459" t="str">
            <v>050-J290000631-0576</v>
          </cell>
          <cell r="C459" t="str">
            <v>Jack</v>
          </cell>
          <cell r="D459" t="str">
            <v>KPCS</v>
          </cell>
        </row>
        <row r="460">
          <cell r="A460" t="str">
            <v>050-J290000632-0576</v>
          </cell>
          <cell r="C460" t="str">
            <v>Jack</v>
          </cell>
          <cell r="D460" t="str">
            <v>KPCS</v>
          </cell>
        </row>
        <row r="461">
          <cell r="A461" t="str">
            <v>050-J100000141-0564</v>
          </cell>
          <cell r="C461" t="str">
            <v>Jack</v>
          </cell>
          <cell r="D461" t="str">
            <v>KPCS</v>
          </cell>
        </row>
        <row r="462">
          <cell r="A462" t="str">
            <v>050-J100000141-0568</v>
          </cell>
          <cell r="C462" t="str">
            <v>Jack</v>
          </cell>
          <cell r="D462" t="str">
            <v>KPCS</v>
          </cell>
        </row>
        <row r="463">
          <cell r="A463" t="str">
            <v>050-J100000631-0566</v>
          </cell>
          <cell r="C463" t="str">
            <v>Jack</v>
          </cell>
          <cell r="D463" t="str">
            <v>KPCS</v>
          </cell>
        </row>
        <row r="464">
          <cell r="A464" t="str">
            <v>050-1006-374</v>
          </cell>
          <cell r="B464" t="str">
            <v>KJA2336SNT61CR</v>
          </cell>
          <cell r="C464" t="str">
            <v>Jack</v>
          </cell>
          <cell r="D464" t="str">
            <v>KPCS</v>
          </cell>
        </row>
        <row r="465">
          <cell r="A465" t="str">
            <v>050-1006-374</v>
          </cell>
          <cell r="B465" t="str">
            <v>KJA2336SNT61R</v>
          </cell>
          <cell r="C465" t="str">
            <v>Jack</v>
          </cell>
          <cell r="D465" t="str">
            <v>KPCS</v>
          </cell>
        </row>
        <row r="466">
          <cell r="A466" t="str">
            <v>050-1006-375</v>
          </cell>
          <cell r="B466" t="str">
            <v>KJA2336SNT61R</v>
          </cell>
          <cell r="C466" t="str">
            <v>Jack</v>
          </cell>
          <cell r="D466" t="str">
            <v>KPCS</v>
          </cell>
        </row>
        <row r="467">
          <cell r="A467" t="str">
            <v>050-1006-386</v>
          </cell>
          <cell r="B467" t="str">
            <v>KJA2336SNK50R</v>
          </cell>
          <cell r="C467" t="str">
            <v>Jack</v>
          </cell>
          <cell r="D467" t="str">
            <v>KPCS</v>
          </cell>
        </row>
        <row r="468">
          <cell r="A468" t="str">
            <v>050-1006-387</v>
          </cell>
          <cell r="B468" t="str">
            <v>KJA2336SNK50R</v>
          </cell>
          <cell r="C468" t="str">
            <v>Jack</v>
          </cell>
          <cell r="D468" t="str">
            <v>KPCS</v>
          </cell>
        </row>
        <row r="469">
          <cell r="A469" t="str">
            <v>050-1006-388</v>
          </cell>
          <cell r="B469" t="str">
            <v>KJA2336SNK50R</v>
          </cell>
          <cell r="C469" t="str">
            <v>Jack</v>
          </cell>
          <cell r="D469" t="str">
            <v>KPCS</v>
          </cell>
        </row>
        <row r="470">
          <cell r="A470" t="str">
            <v>050-1006-431</v>
          </cell>
          <cell r="B470" t="str">
            <v>KJA2336SNY601CR</v>
          </cell>
          <cell r="C470" t="str">
            <v>Jack</v>
          </cell>
          <cell r="D470" t="str">
            <v>KPCS</v>
          </cell>
        </row>
        <row r="471">
          <cell r="A471" t="str">
            <v>050-1006-432</v>
          </cell>
          <cell r="B471" t="str">
            <v>KJA2336SNY601CR</v>
          </cell>
          <cell r="C471" t="str">
            <v>Jack</v>
          </cell>
          <cell r="D471" t="str">
            <v>KPCS</v>
          </cell>
        </row>
        <row r="472">
          <cell r="A472" t="str">
            <v>050-J310000142-537</v>
          </cell>
          <cell r="C472" t="str">
            <v>Jack</v>
          </cell>
          <cell r="D472" t="str">
            <v>KPCS</v>
          </cell>
        </row>
        <row r="473">
          <cell r="A473" t="str">
            <v>050-1006-465</v>
          </cell>
          <cell r="B473" t="str">
            <v>KWS6146N10NR</v>
          </cell>
          <cell r="C473" t="str">
            <v>Sim卡</v>
          </cell>
          <cell r="D473" t="str">
            <v>KPCS</v>
          </cell>
        </row>
        <row r="474">
          <cell r="A474" t="str">
            <v>050-1006-488</v>
          </cell>
          <cell r="B474" t="str">
            <v>KJA2336NC601MR</v>
          </cell>
          <cell r="C474" t="str">
            <v>Jack</v>
          </cell>
          <cell r="D474" t="str">
            <v>KPCS</v>
          </cell>
        </row>
        <row r="475">
          <cell r="A475" t="str">
            <v>050-1006-489</v>
          </cell>
          <cell r="B475" t="str">
            <v>KJA2336NC601MR</v>
          </cell>
          <cell r="C475" t="str">
            <v>Jack</v>
          </cell>
          <cell r="D475" t="str">
            <v>KPCS</v>
          </cell>
        </row>
        <row r="476">
          <cell r="A476" t="str">
            <v>050-1006-492</v>
          </cell>
          <cell r="B476" t="str">
            <v>KWSM3133F01NR-H</v>
          </cell>
          <cell r="C476" t="str">
            <v>PinPush</v>
          </cell>
          <cell r="D476" t="str">
            <v>KPCS</v>
          </cell>
        </row>
        <row r="477">
          <cell r="A477" t="str">
            <v>050-1009-217</v>
          </cell>
          <cell r="B477" t="str">
            <v>KIU90511S1M3NR</v>
          </cell>
          <cell r="C477" t="str">
            <v>5P Usb</v>
          </cell>
          <cell r="D477" t="str">
            <v>KPCS</v>
          </cell>
        </row>
        <row r="478">
          <cell r="A478" t="str">
            <v>025-U119500621-0382</v>
          </cell>
          <cell r="C478" t="str">
            <v>5P Usb</v>
          </cell>
          <cell r="D478" t="str">
            <v>PCS</v>
          </cell>
        </row>
        <row r="479">
          <cell r="A479" t="str">
            <v>025-U119500622-0382</v>
          </cell>
          <cell r="C479" t="str">
            <v>5P Usb</v>
          </cell>
          <cell r="D479" t="str">
            <v>PCS</v>
          </cell>
        </row>
        <row r="480">
          <cell r="A480" t="str">
            <v>025-U119500623-0382</v>
          </cell>
          <cell r="C480" t="str">
            <v>5P Usb</v>
          </cell>
          <cell r="D480" t="str">
            <v>PCS</v>
          </cell>
        </row>
        <row r="481">
          <cell r="A481" t="str">
            <v>050-1009-217</v>
          </cell>
          <cell r="B481" t="str">
            <v>KIU90511S1M3R</v>
          </cell>
          <cell r="C481" t="str">
            <v>5P Usb</v>
          </cell>
          <cell r="D481" t="str">
            <v>KPCS</v>
          </cell>
        </row>
        <row r="482">
          <cell r="A482" t="str">
            <v>050-1009-217</v>
          </cell>
          <cell r="B482" t="str">
            <v>KIU90531S1M3R</v>
          </cell>
          <cell r="C482" t="str">
            <v>5P Usb</v>
          </cell>
          <cell r="D482" t="str">
            <v>KPCS</v>
          </cell>
        </row>
        <row r="483">
          <cell r="A483" t="str">
            <v>050-1009-217</v>
          </cell>
          <cell r="B483" t="str">
            <v>KIU90591S1M3R</v>
          </cell>
          <cell r="C483" t="str">
            <v>5P Usb</v>
          </cell>
          <cell r="D483" t="str">
            <v>KPCS</v>
          </cell>
        </row>
        <row r="484">
          <cell r="A484" t="str">
            <v>050-1009-247</v>
          </cell>
          <cell r="B484" t="str">
            <v>KM100846M01R</v>
          </cell>
          <cell r="C484" t="str">
            <v>T-F</v>
          </cell>
          <cell r="D484" t="str">
            <v>KPCS</v>
          </cell>
        </row>
        <row r="485">
          <cell r="A485" t="str">
            <v>050-1009-248</v>
          </cell>
          <cell r="B485" t="str">
            <v>KM100846M01R</v>
          </cell>
          <cell r="C485" t="str">
            <v>T-F</v>
          </cell>
          <cell r="D485" t="str">
            <v>KPCS</v>
          </cell>
        </row>
        <row r="486">
          <cell r="A486" t="str">
            <v>050-1009-249</v>
          </cell>
          <cell r="B486" t="str">
            <v>KM100846M01R</v>
          </cell>
          <cell r="C486" t="str">
            <v>T-F</v>
          </cell>
          <cell r="D486" t="str">
            <v>KPCS</v>
          </cell>
        </row>
        <row r="487">
          <cell r="A487" t="str">
            <v>050-1009-310</v>
          </cell>
          <cell r="B487" t="str">
            <v>KJA2333ST50R</v>
          </cell>
          <cell r="C487" t="str">
            <v>Jack</v>
          </cell>
          <cell r="D487" t="str">
            <v>KPCS</v>
          </cell>
        </row>
        <row r="488">
          <cell r="A488" t="str">
            <v>050-1009-310</v>
          </cell>
          <cell r="B488" t="str">
            <v>KJA2336ST50R</v>
          </cell>
          <cell r="C488" t="str">
            <v>Jack</v>
          </cell>
          <cell r="D488" t="str">
            <v>KPCS</v>
          </cell>
        </row>
        <row r="489">
          <cell r="A489" t="str">
            <v>050-1009-331</v>
          </cell>
          <cell r="B489" t="str">
            <v>KJA2333SNY10R</v>
          </cell>
          <cell r="C489" t="str">
            <v>Jack</v>
          </cell>
          <cell r="D489" t="str">
            <v>KPCS</v>
          </cell>
        </row>
        <row r="490">
          <cell r="A490" t="str">
            <v>050-1009-332</v>
          </cell>
          <cell r="B490" t="str">
            <v>KJA2333SNY10R</v>
          </cell>
          <cell r="C490" t="str">
            <v>Jack</v>
          </cell>
          <cell r="D490" t="str">
            <v>KPCS</v>
          </cell>
        </row>
        <row r="491">
          <cell r="A491" t="str">
            <v>050-1009-333</v>
          </cell>
          <cell r="B491" t="str">
            <v>KJA2333SNY10R</v>
          </cell>
          <cell r="C491" t="str">
            <v>Jack</v>
          </cell>
          <cell r="D491" t="str">
            <v>KPCS</v>
          </cell>
        </row>
        <row r="492">
          <cell r="A492" t="str">
            <v>050-1009-338</v>
          </cell>
          <cell r="B492" t="str">
            <v>KJA2333SNT50R</v>
          </cell>
          <cell r="C492" t="str">
            <v>Jack</v>
          </cell>
          <cell r="D492" t="str">
            <v>KPCS</v>
          </cell>
        </row>
        <row r="493">
          <cell r="A493" t="str">
            <v>050-1009-338</v>
          </cell>
          <cell r="B493" t="str">
            <v>KJA2333SNT52NR</v>
          </cell>
          <cell r="C493" t="str">
            <v>Jack</v>
          </cell>
          <cell r="D493" t="str">
            <v>KPCS</v>
          </cell>
        </row>
        <row r="494">
          <cell r="A494" t="str">
            <v>050-1009-338</v>
          </cell>
          <cell r="B494" t="str">
            <v>KJA2336SNT50R</v>
          </cell>
          <cell r="C494" t="str">
            <v>Jack</v>
          </cell>
          <cell r="D494" t="str">
            <v>KPCS</v>
          </cell>
        </row>
        <row r="495">
          <cell r="A495" t="str">
            <v>050-1009-339</v>
          </cell>
          <cell r="B495" t="str">
            <v>KJA2333SNT50R</v>
          </cell>
          <cell r="C495" t="str">
            <v>Jack</v>
          </cell>
          <cell r="D495" t="str">
            <v>KPCS</v>
          </cell>
        </row>
        <row r="496">
          <cell r="A496" t="str">
            <v>050-1009-339</v>
          </cell>
          <cell r="B496" t="str">
            <v>KJA2333SNT52NR</v>
          </cell>
          <cell r="C496" t="str">
            <v>Jack</v>
          </cell>
          <cell r="D496" t="str">
            <v>KPCS</v>
          </cell>
        </row>
        <row r="497">
          <cell r="A497" t="str">
            <v>050-1009-339</v>
          </cell>
          <cell r="B497" t="str">
            <v>KJA2336SNT50R</v>
          </cell>
          <cell r="C497" t="str">
            <v>Jack</v>
          </cell>
          <cell r="D497" t="str">
            <v>KPCS</v>
          </cell>
        </row>
        <row r="498">
          <cell r="A498" t="str">
            <v>050-1009-357</v>
          </cell>
          <cell r="B498" t="str">
            <v>KJA2333ST50R</v>
          </cell>
          <cell r="C498" t="str">
            <v>Jack</v>
          </cell>
          <cell r="D498" t="str">
            <v>KPCS</v>
          </cell>
        </row>
        <row r="499">
          <cell r="A499" t="str">
            <v>050-1009-357</v>
          </cell>
          <cell r="B499" t="str">
            <v>KJA2336ST50R</v>
          </cell>
          <cell r="C499" t="str">
            <v>Jack</v>
          </cell>
          <cell r="D499" t="str">
            <v>KPCS</v>
          </cell>
        </row>
        <row r="500">
          <cell r="A500" t="str">
            <v>050-1009-358</v>
          </cell>
          <cell r="B500" t="str">
            <v>KJA2333ST50R</v>
          </cell>
          <cell r="C500" t="str">
            <v>Jack</v>
          </cell>
          <cell r="D500" t="str">
            <v>KPCS</v>
          </cell>
        </row>
        <row r="501">
          <cell r="A501" t="str">
            <v>050-1009-358</v>
          </cell>
          <cell r="B501" t="str">
            <v>KJA2336ST50R</v>
          </cell>
          <cell r="C501" t="str">
            <v>Jack</v>
          </cell>
          <cell r="D501" t="str">
            <v>KPCS</v>
          </cell>
        </row>
        <row r="502">
          <cell r="A502" t="str">
            <v>050-1009-373</v>
          </cell>
          <cell r="B502" t="str">
            <v>KJA2336SNT61CR</v>
          </cell>
          <cell r="C502" t="str">
            <v>Jack</v>
          </cell>
          <cell r="D502" t="str">
            <v>KPCS</v>
          </cell>
        </row>
        <row r="503">
          <cell r="A503" t="str">
            <v>050-1009-373</v>
          </cell>
          <cell r="B503" t="str">
            <v>KJA2336SNT61R</v>
          </cell>
          <cell r="C503" t="str">
            <v>Jack</v>
          </cell>
          <cell r="D503" t="str">
            <v>KPCS</v>
          </cell>
        </row>
        <row r="504">
          <cell r="A504" t="str">
            <v>050-1009-374</v>
          </cell>
          <cell r="B504" t="str">
            <v>KJA2336SNT61CR</v>
          </cell>
          <cell r="C504" t="str">
            <v>Jack</v>
          </cell>
          <cell r="D504" t="str">
            <v>KPCS</v>
          </cell>
        </row>
        <row r="505">
          <cell r="A505" t="str">
            <v>050-1009-374</v>
          </cell>
          <cell r="B505" t="str">
            <v>KJA2336SNT61R</v>
          </cell>
          <cell r="C505" t="str">
            <v>Jack</v>
          </cell>
          <cell r="D505" t="str">
            <v>KPCS</v>
          </cell>
        </row>
        <row r="506">
          <cell r="A506" t="str">
            <v>050-1009-375</v>
          </cell>
          <cell r="B506" t="str">
            <v>KJA2336SNT61R</v>
          </cell>
          <cell r="C506" t="str">
            <v>Jack</v>
          </cell>
          <cell r="D506" t="str">
            <v>KPCS</v>
          </cell>
        </row>
        <row r="507">
          <cell r="A507" t="str">
            <v>050-1009-386</v>
          </cell>
          <cell r="B507" t="str">
            <v>KJA2336SNK50R</v>
          </cell>
          <cell r="C507" t="str">
            <v>Jack</v>
          </cell>
          <cell r="D507" t="str">
            <v>KPCS</v>
          </cell>
        </row>
        <row r="508">
          <cell r="A508" t="str">
            <v>050-1009-387</v>
          </cell>
          <cell r="B508" t="str">
            <v>KJA2336SNK50R</v>
          </cell>
          <cell r="C508" t="str">
            <v>Jack</v>
          </cell>
          <cell r="D508" t="str">
            <v>KPCS</v>
          </cell>
        </row>
        <row r="509">
          <cell r="A509" t="str">
            <v>050-1009-388</v>
          </cell>
          <cell r="B509" t="str">
            <v>KJA2336SNK50R</v>
          </cell>
          <cell r="C509" t="str">
            <v>Jack</v>
          </cell>
          <cell r="D509" t="str">
            <v>KPCS</v>
          </cell>
        </row>
        <row r="510">
          <cell r="A510" t="str">
            <v>050-1009-402</v>
          </cell>
          <cell r="B510" t="str">
            <v>KBC14S3Y01R</v>
          </cell>
          <cell r="C510" t="str">
            <v>Battery</v>
          </cell>
          <cell r="D510" t="str">
            <v>KPCS</v>
          </cell>
        </row>
        <row r="511">
          <cell r="A511" t="str">
            <v>050-1009-426</v>
          </cell>
          <cell r="B511" t="str">
            <v>KBC13S1H2NR</v>
          </cell>
          <cell r="C511" t="str">
            <v>Battery</v>
          </cell>
          <cell r="D511" t="str">
            <v>KPCS</v>
          </cell>
        </row>
        <row r="512">
          <cell r="A512" t="str">
            <v>050-1009-431</v>
          </cell>
          <cell r="B512" t="str">
            <v>KJA2333SNY601R</v>
          </cell>
          <cell r="C512" t="str">
            <v>Jack</v>
          </cell>
          <cell r="D512" t="str">
            <v>KPCS</v>
          </cell>
        </row>
        <row r="513">
          <cell r="A513" t="str">
            <v>050-1009-431</v>
          </cell>
          <cell r="B513" t="str">
            <v>KJA2336SNY601CR</v>
          </cell>
          <cell r="C513" t="str">
            <v>Jack</v>
          </cell>
          <cell r="D513" t="str">
            <v>KPCS</v>
          </cell>
        </row>
        <row r="514">
          <cell r="A514" t="str">
            <v>050-1009-432</v>
          </cell>
          <cell r="B514" t="str">
            <v>KJA2333SNY601R</v>
          </cell>
          <cell r="C514" t="str">
            <v>Jack</v>
          </cell>
          <cell r="D514" t="str">
            <v>KPCS</v>
          </cell>
        </row>
        <row r="515">
          <cell r="A515" t="str">
            <v>050-1009-432</v>
          </cell>
          <cell r="B515" t="str">
            <v>KJA2336SNY601CR</v>
          </cell>
          <cell r="C515" t="str">
            <v>Jack</v>
          </cell>
          <cell r="D515" t="str">
            <v>KPCS</v>
          </cell>
        </row>
        <row r="516">
          <cell r="A516" t="str">
            <v>050-1009-433</v>
          </cell>
          <cell r="B516" t="str">
            <v>KJA2333SNY601R</v>
          </cell>
          <cell r="C516" t="str">
            <v>Jack</v>
          </cell>
          <cell r="D516" t="str">
            <v>KPCS</v>
          </cell>
        </row>
        <row r="517">
          <cell r="A517" t="str">
            <v>050-1009-443</v>
          </cell>
          <cell r="B517" t="str">
            <v>KBC24S32318R</v>
          </cell>
          <cell r="C517" t="str">
            <v>Battery</v>
          </cell>
          <cell r="D517" t="str">
            <v>KPCS</v>
          </cell>
        </row>
        <row r="518">
          <cell r="A518" t="str">
            <v>050-1009-469</v>
          </cell>
          <cell r="B518" t="str">
            <v>KJA2333BNT60NR</v>
          </cell>
          <cell r="C518" t="str">
            <v>Jack</v>
          </cell>
          <cell r="D518" t="str">
            <v>KPCS</v>
          </cell>
        </row>
        <row r="519">
          <cell r="A519" t="str">
            <v>050-1009-470</v>
          </cell>
          <cell r="B519" t="str">
            <v>KJA2333BNT60NR</v>
          </cell>
          <cell r="C519" t="str">
            <v>Jack</v>
          </cell>
          <cell r="D519" t="str">
            <v>KPCS</v>
          </cell>
        </row>
        <row r="520">
          <cell r="A520" t="str">
            <v>050-1009-471</v>
          </cell>
          <cell r="B520" t="str">
            <v>KJA2333BNT60NR</v>
          </cell>
          <cell r="C520" t="str">
            <v>Jack</v>
          </cell>
          <cell r="D520" t="str">
            <v>KPCS</v>
          </cell>
        </row>
        <row r="521">
          <cell r="A521" t="str">
            <v>050-1009-476</v>
          </cell>
          <cell r="B521" t="str">
            <v>KJA2333SNT41NR</v>
          </cell>
          <cell r="C521" t="str">
            <v>Jack</v>
          </cell>
          <cell r="D521" t="str">
            <v>KPCS</v>
          </cell>
        </row>
        <row r="522">
          <cell r="A522" t="str">
            <v>050-1009-477</v>
          </cell>
          <cell r="B522" t="str">
            <v>KJA2333SNT41NR</v>
          </cell>
          <cell r="C522" t="str">
            <v>Jack</v>
          </cell>
          <cell r="D522" t="str">
            <v>KPCS</v>
          </cell>
        </row>
        <row r="523">
          <cell r="A523" t="str">
            <v>050-1009-478</v>
          </cell>
          <cell r="B523" t="str">
            <v>KJA2333SNT41NR</v>
          </cell>
          <cell r="C523" t="str">
            <v>Jack</v>
          </cell>
          <cell r="D523" t="str">
            <v>KPCS</v>
          </cell>
        </row>
        <row r="524">
          <cell r="A524" t="str">
            <v>050-1009-479</v>
          </cell>
          <cell r="B524" t="str">
            <v>KJA2336SNY601CR</v>
          </cell>
          <cell r="C524" t="str">
            <v>Jack</v>
          </cell>
          <cell r="D524" t="str">
            <v>KPCS</v>
          </cell>
        </row>
        <row r="525">
          <cell r="A525" t="str">
            <v>050-1009-488</v>
          </cell>
          <cell r="B525" t="str">
            <v>KJA2336NC601MR</v>
          </cell>
          <cell r="C525" t="str">
            <v>Jack</v>
          </cell>
          <cell r="D525" t="str">
            <v>KPCS</v>
          </cell>
        </row>
        <row r="526">
          <cell r="A526" t="str">
            <v>050-1009-489</v>
          </cell>
          <cell r="B526" t="str">
            <v>KJA2336NC601MR</v>
          </cell>
          <cell r="C526" t="str">
            <v>Jack</v>
          </cell>
          <cell r="D526" t="str">
            <v>KPCS</v>
          </cell>
        </row>
        <row r="527">
          <cell r="A527" t="str">
            <v>050-1009-500</v>
          </cell>
          <cell r="B527" t="str">
            <v>KJA2339NA601R</v>
          </cell>
          <cell r="C527" t="str">
            <v>Jack</v>
          </cell>
          <cell r="D527" t="str">
            <v>KPCS</v>
          </cell>
        </row>
        <row r="528">
          <cell r="A528" t="str">
            <v>050-1009-501</v>
          </cell>
          <cell r="B528" t="str">
            <v>KJA2339NA601R</v>
          </cell>
          <cell r="C528" t="str">
            <v>Jack</v>
          </cell>
          <cell r="D528" t="str">
            <v>KPCS</v>
          </cell>
        </row>
        <row r="529">
          <cell r="A529" t="str">
            <v>050-100G-500</v>
          </cell>
          <cell r="B529" t="str">
            <v>KJA2339NA601R</v>
          </cell>
          <cell r="C529" t="str">
            <v>Jack</v>
          </cell>
          <cell r="D529" t="str">
            <v>KPCS</v>
          </cell>
        </row>
        <row r="530">
          <cell r="A530" t="str">
            <v>050-100G-501</v>
          </cell>
          <cell r="B530" t="str">
            <v>KJA2339NA601R</v>
          </cell>
          <cell r="C530" t="str">
            <v>Jack</v>
          </cell>
          <cell r="D530" t="str">
            <v>KPCS</v>
          </cell>
        </row>
        <row r="531">
          <cell r="A531" t="str">
            <v>050-1503-301</v>
          </cell>
          <cell r="B531" t="str">
            <v>KWS6153M20R</v>
          </cell>
          <cell r="C531" t="str">
            <v>Sim卡</v>
          </cell>
          <cell r="D531" t="str">
            <v>KPCS</v>
          </cell>
        </row>
        <row r="532">
          <cell r="A532" t="str">
            <v>050-1509-301</v>
          </cell>
          <cell r="B532" t="str">
            <v>KWS6153M20R</v>
          </cell>
          <cell r="C532" t="str">
            <v>Sim卡</v>
          </cell>
          <cell r="D532" t="str">
            <v>KPCS</v>
          </cell>
        </row>
        <row r="533">
          <cell r="A533" t="str">
            <v>050-1F03-217</v>
          </cell>
          <cell r="B533" t="str">
            <v>KIU90531S1M3R</v>
          </cell>
          <cell r="C533" t="str">
            <v>5P Usb</v>
          </cell>
          <cell r="D533" t="str">
            <v>KPCS</v>
          </cell>
        </row>
        <row r="534">
          <cell r="A534" t="str">
            <v>050-1F03-443</v>
          </cell>
          <cell r="B534" t="str">
            <v>KBC24S32318R</v>
          </cell>
          <cell r="C534" t="str">
            <v>Battery</v>
          </cell>
          <cell r="D534" t="str">
            <v>KPCS</v>
          </cell>
        </row>
        <row r="535">
          <cell r="A535" t="str">
            <v>050-1F06-217</v>
          </cell>
          <cell r="B535" t="str">
            <v>KIU90511S1M3NR</v>
          </cell>
          <cell r="C535" t="str">
            <v>5P Usb</v>
          </cell>
          <cell r="D535" t="str">
            <v>KPCS</v>
          </cell>
        </row>
        <row r="536">
          <cell r="A536" t="str">
            <v>050-1F06-217</v>
          </cell>
          <cell r="B536" t="str">
            <v>KIU90511S1M3R</v>
          </cell>
          <cell r="C536" t="str">
            <v>5P Usb</v>
          </cell>
          <cell r="D536" t="str">
            <v>KPCS</v>
          </cell>
        </row>
        <row r="537">
          <cell r="A537" t="str">
            <v>050-1F0G-217</v>
          </cell>
          <cell r="B537" t="str">
            <v>KIU90591S1M3R</v>
          </cell>
          <cell r="C537" t="str">
            <v>5P Usb</v>
          </cell>
          <cell r="D537" t="str">
            <v>KPCS</v>
          </cell>
        </row>
        <row r="538">
          <cell r="A538" t="str">
            <v>050-2003-310</v>
          </cell>
          <cell r="B538" t="str">
            <v>KJA2333ST50R</v>
          </cell>
          <cell r="C538" t="str">
            <v>Jack</v>
          </cell>
          <cell r="D538" t="str">
            <v>KPCS</v>
          </cell>
        </row>
        <row r="539">
          <cell r="A539" t="str">
            <v>050-2003-332</v>
          </cell>
          <cell r="B539" t="str">
            <v>KJA2333SNY10R</v>
          </cell>
          <cell r="C539" t="str">
            <v>Jack</v>
          </cell>
          <cell r="D539" t="str">
            <v>KPCS</v>
          </cell>
        </row>
        <row r="540">
          <cell r="A540" t="str">
            <v>050-2003-333</v>
          </cell>
          <cell r="B540" t="str">
            <v>KJA2333SNY10R</v>
          </cell>
          <cell r="C540" t="str">
            <v>Jack</v>
          </cell>
          <cell r="D540" t="str">
            <v>KPCS</v>
          </cell>
        </row>
        <row r="541">
          <cell r="A541" t="str">
            <v>050-2003-338</v>
          </cell>
          <cell r="B541" t="str">
            <v>KJA2333SNT50R</v>
          </cell>
          <cell r="C541" t="str">
            <v>Jack</v>
          </cell>
          <cell r="D541" t="str">
            <v>KPCS</v>
          </cell>
        </row>
        <row r="542">
          <cell r="A542" t="str">
            <v>050-2003-338</v>
          </cell>
          <cell r="B542" t="str">
            <v>KJA2333SNT52NR</v>
          </cell>
          <cell r="C542" t="str">
            <v>Jack</v>
          </cell>
          <cell r="D542" t="str">
            <v>KPCS</v>
          </cell>
        </row>
        <row r="543">
          <cell r="A543" t="str">
            <v>050-2003-341</v>
          </cell>
          <cell r="B543" t="str">
            <v>KIU90531SP3MR</v>
          </cell>
          <cell r="C543" t="str">
            <v>5P Usb</v>
          </cell>
          <cell r="D543" t="str">
            <v>KPCS</v>
          </cell>
        </row>
        <row r="544">
          <cell r="A544" t="str">
            <v>050-2003-432</v>
          </cell>
          <cell r="B544" t="str">
            <v>KJA2333SNY601R</v>
          </cell>
          <cell r="C544" t="str">
            <v>Jack</v>
          </cell>
          <cell r="D544" t="str">
            <v>KPCS</v>
          </cell>
        </row>
        <row r="545">
          <cell r="A545" t="str">
            <v>050-2003-433</v>
          </cell>
          <cell r="B545" t="str">
            <v>KJA2333SNY601R</v>
          </cell>
          <cell r="C545" t="str">
            <v>Jack</v>
          </cell>
          <cell r="D545" t="str">
            <v>KPCS</v>
          </cell>
        </row>
        <row r="546">
          <cell r="A546" t="str">
            <v>050-2003-471</v>
          </cell>
          <cell r="B546" t="str">
            <v>KJA2333BNT60NR</v>
          </cell>
          <cell r="C546" t="str">
            <v>Jack</v>
          </cell>
          <cell r="D546" t="str">
            <v>KPCS</v>
          </cell>
        </row>
        <row r="547">
          <cell r="A547" t="str">
            <v>050-2003-476</v>
          </cell>
          <cell r="B547" t="str">
            <v>KJA2333SNT42NR</v>
          </cell>
          <cell r="C547" t="str">
            <v>Jack</v>
          </cell>
          <cell r="D547" t="str">
            <v>KPCS</v>
          </cell>
        </row>
        <row r="548">
          <cell r="A548" t="str">
            <v>050-2003-477</v>
          </cell>
          <cell r="B548" t="str">
            <v>KJA2333SNT41NR</v>
          </cell>
          <cell r="C548" t="str">
            <v>Jack</v>
          </cell>
          <cell r="D548" t="str">
            <v>KPCS</v>
          </cell>
        </row>
        <row r="549">
          <cell r="A549" t="str">
            <v>050-2003-478</v>
          </cell>
          <cell r="B549" t="str">
            <v>KJA2333SNT41NR</v>
          </cell>
          <cell r="C549" t="str">
            <v>Jack</v>
          </cell>
          <cell r="D549" t="str">
            <v>KPCS</v>
          </cell>
        </row>
        <row r="550">
          <cell r="A550" t="str">
            <v>050-2005-479</v>
          </cell>
          <cell r="B550" t="str">
            <v>KJA2336SNY601CR</v>
          </cell>
          <cell r="C550" t="str">
            <v>Jack</v>
          </cell>
          <cell r="D550" t="str">
            <v>KPCS</v>
          </cell>
        </row>
        <row r="551">
          <cell r="A551" t="str">
            <v>050-2006-310</v>
          </cell>
          <cell r="B551" t="str">
            <v>KJA2336ST50R</v>
          </cell>
          <cell r="C551" t="str">
            <v>Jack</v>
          </cell>
          <cell r="D551" t="str">
            <v>KPCS</v>
          </cell>
        </row>
        <row r="552">
          <cell r="A552" t="str">
            <v>050-2006-338</v>
          </cell>
          <cell r="B552" t="str">
            <v>KJA2336SNT50R</v>
          </cell>
          <cell r="C552" t="str">
            <v>Jack</v>
          </cell>
          <cell r="D552" t="str">
            <v>KPCS</v>
          </cell>
        </row>
        <row r="553">
          <cell r="A553" t="str">
            <v>050-2006-374</v>
          </cell>
          <cell r="B553" t="str">
            <v>KJA2336SNT61CR</v>
          </cell>
          <cell r="C553" t="str">
            <v>Jack</v>
          </cell>
          <cell r="D553" t="str">
            <v>KPCS</v>
          </cell>
        </row>
        <row r="554">
          <cell r="A554" t="str">
            <v>050-2006-374</v>
          </cell>
          <cell r="B554" t="str">
            <v>KJA2336SNT61R</v>
          </cell>
          <cell r="C554" t="str">
            <v>Jack</v>
          </cell>
          <cell r="D554" t="str">
            <v>KPCS</v>
          </cell>
        </row>
        <row r="555">
          <cell r="A555" t="str">
            <v>050-2006-375</v>
          </cell>
          <cell r="B555" t="str">
            <v>KJA2336SNT61R</v>
          </cell>
          <cell r="C555" t="str">
            <v>Jack</v>
          </cell>
          <cell r="D555" t="str">
            <v>KPCS</v>
          </cell>
        </row>
        <row r="556">
          <cell r="A556" t="str">
            <v>050-2006-432</v>
          </cell>
          <cell r="B556" t="str">
            <v>KJA2336SNY601CR</v>
          </cell>
          <cell r="C556" t="str">
            <v>Jack</v>
          </cell>
          <cell r="D556" t="str">
            <v>KPCS</v>
          </cell>
        </row>
        <row r="557">
          <cell r="A557" t="str">
            <v>050-2006-489</v>
          </cell>
          <cell r="B557" t="str">
            <v>KJA2336NC601MR</v>
          </cell>
          <cell r="C557" t="str">
            <v>Jack</v>
          </cell>
          <cell r="D557" t="str">
            <v>KPCS</v>
          </cell>
        </row>
        <row r="558">
          <cell r="A558" t="str">
            <v>050-2009-217</v>
          </cell>
          <cell r="B558" t="str">
            <v>KIU90511SW1R</v>
          </cell>
          <cell r="C558" t="str">
            <v>5P Usb</v>
          </cell>
          <cell r="D558" t="str">
            <v>KPCS</v>
          </cell>
        </row>
        <row r="559">
          <cell r="A559" t="str">
            <v>050-2009-310</v>
          </cell>
          <cell r="B559" t="str">
            <v>KJA2333ST50R</v>
          </cell>
          <cell r="C559" t="str">
            <v>Jack</v>
          </cell>
          <cell r="D559" t="str">
            <v>KPCS</v>
          </cell>
        </row>
        <row r="560">
          <cell r="A560" t="str">
            <v>050-2009-310</v>
          </cell>
          <cell r="B560" t="str">
            <v>KJA2336ST50R</v>
          </cell>
          <cell r="C560" t="str">
            <v>Jack</v>
          </cell>
          <cell r="D560" t="str">
            <v>KPCS</v>
          </cell>
        </row>
        <row r="561">
          <cell r="A561" t="str">
            <v>050-2009-332</v>
          </cell>
          <cell r="B561" t="str">
            <v>KJA2333SNY10R</v>
          </cell>
          <cell r="C561" t="str">
            <v>Jack</v>
          </cell>
          <cell r="D561" t="str">
            <v>KPCS</v>
          </cell>
        </row>
        <row r="562">
          <cell r="A562" t="str">
            <v>050-2009-333</v>
          </cell>
          <cell r="B562" t="str">
            <v>KJA2333SNY10R</v>
          </cell>
          <cell r="C562" t="str">
            <v>Jack</v>
          </cell>
          <cell r="D562" t="str">
            <v>KPCS</v>
          </cell>
        </row>
        <row r="563">
          <cell r="A563" t="str">
            <v>050-2009-338</v>
          </cell>
          <cell r="B563" t="str">
            <v>KJA2333SNT50R</v>
          </cell>
          <cell r="C563" t="str">
            <v>Jack</v>
          </cell>
          <cell r="D563" t="str">
            <v>KPCS</v>
          </cell>
        </row>
        <row r="564">
          <cell r="A564" t="str">
            <v>050-2009-338</v>
          </cell>
          <cell r="B564" t="str">
            <v>KJA2333SNT52NR</v>
          </cell>
          <cell r="C564" t="str">
            <v>Jack</v>
          </cell>
          <cell r="D564" t="str">
            <v>KPCS</v>
          </cell>
        </row>
        <row r="565">
          <cell r="A565" t="str">
            <v>050-2009-338</v>
          </cell>
          <cell r="B565" t="str">
            <v>KJA2336SNT50R</v>
          </cell>
          <cell r="C565" t="str">
            <v>Jack</v>
          </cell>
          <cell r="D565" t="str">
            <v>KPCS</v>
          </cell>
        </row>
        <row r="566">
          <cell r="A566" t="str">
            <v>050-2009-341</v>
          </cell>
          <cell r="B566" t="str">
            <v>KIU90531SP3MR</v>
          </cell>
          <cell r="C566" t="str">
            <v>5P Usb</v>
          </cell>
          <cell r="D566" t="str">
            <v>KPCS</v>
          </cell>
        </row>
        <row r="567">
          <cell r="A567" t="str">
            <v>050-2009-374</v>
          </cell>
          <cell r="B567" t="str">
            <v>KJA2336SNT61CR</v>
          </cell>
          <cell r="C567" t="str">
            <v>Jack</v>
          </cell>
          <cell r="D567" t="str">
            <v>KPCS</v>
          </cell>
        </row>
        <row r="568">
          <cell r="A568" t="str">
            <v>050-2009-374</v>
          </cell>
          <cell r="B568" t="str">
            <v>KJA2336SNT61R</v>
          </cell>
          <cell r="C568" t="str">
            <v>Jack</v>
          </cell>
          <cell r="D568" t="str">
            <v>KPCS</v>
          </cell>
        </row>
        <row r="569">
          <cell r="A569" t="str">
            <v>050-2009-375</v>
          </cell>
          <cell r="B569" t="str">
            <v>KJA2336SNT61R</v>
          </cell>
          <cell r="C569" t="str">
            <v>Jack</v>
          </cell>
          <cell r="D569" t="str">
            <v>KPCS</v>
          </cell>
        </row>
        <row r="570">
          <cell r="A570" t="str">
            <v>050-2009-432</v>
          </cell>
          <cell r="B570" t="str">
            <v>KJA2333SNY601R</v>
          </cell>
          <cell r="C570" t="str">
            <v>Jack</v>
          </cell>
          <cell r="D570" t="str">
            <v>KPCS</v>
          </cell>
        </row>
        <row r="571">
          <cell r="A571" t="str">
            <v>050-2009-432</v>
          </cell>
          <cell r="B571" t="str">
            <v>KJA2336SNY601CR</v>
          </cell>
          <cell r="C571" t="str">
            <v>Jack</v>
          </cell>
          <cell r="D571" t="str">
            <v>KPCS</v>
          </cell>
        </row>
        <row r="572">
          <cell r="A572" t="str">
            <v>050-2009-433</v>
          </cell>
          <cell r="B572" t="str">
            <v>KJA2333SNY601R</v>
          </cell>
          <cell r="C572" t="str">
            <v>Jack</v>
          </cell>
          <cell r="D572" t="str">
            <v>KPCS</v>
          </cell>
        </row>
        <row r="573">
          <cell r="A573" t="str">
            <v>050-2009-443</v>
          </cell>
          <cell r="B573" t="str">
            <v>KBC24S32318R</v>
          </cell>
          <cell r="C573" t="str">
            <v>Battery</v>
          </cell>
          <cell r="D573" t="str">
            <v>KPCS</v>
          </cell>
        </row>
        <row r="574">
          <cell r="A574" t="str">
            <v>050-2009-471</v>
          </cell>
          <cell r="B574" t="str">
            <v>KJA2333BNT60NR</v>
          </cell>
          <cell r="C574" t="str">
            <v>Jack</v>
          </cell>
          <cell r="D574" t="str">
            <v>KPCS</v>
          </cell>
        </row>
        <row r="575">
          <cell r="A575" t="str">
            <v>050-2009-476</v>
          </cell>
          <cell r="B575" t="str">
            <v>KJA2333SNT42NR</v>
          </cell>
          <cell r="C575" t="str">
            <v>Jack</v>
          </cell>
          <cell r="D575" t="str">
            <v>KPCS</v>
          </cell>
        </row>
        <row r="576">
          <cell r="A576" t="str">
            <v>050-2009-477</v>
          </cell>
          <cell r="B576" t="str">
            <v>KJA2333SNT41NR</v>
          </cell>
          <cell r="C576" t="str">
            <v>Jack</v>
          </cell>
          <cell r="D576" t="str">
            <v>KPCS</v>
          </cell>
        </row>
        <row r="577">
          <cell r="A577" t="str">
            <v>050-2009-478</v>
          </cell>
          <cell r="B577" t="str">
            <v>KJA2333SNT41NR</v>
          </cell>
          <cell r="C577" t="str">
            <v>Jack</v>
          </cell>
          <cell r="D577" t="str">
            <v>KPCS</v>
          </cell>
        </row>
        <row r="578">
          <cell r="A578" t="str">
            <v>050-2009-479</v>
          </cell>
          <cell r="B578" t="str">
            <v>KJA2336SNY601CR</v>
          </cell>
          <cell r="C578" t="str">
            <v>Jack</v>
          </cell>
          <cell r="D578" t="str">
            <v>KPCS</v>
          </cell>
        </row>
        <row r="579">
          <cell r="A579" t="str">
            <v>050-2009-489</v>
          </cell>
          <cell r="B579" t="str">
            <v>KJA2336NC601MR</v>
          </cell>
          <cell r="C579" t="str">
            <v>Jack</v>
          </cell>
          <cell r="D579" t="str">
            <v>KPCS</v>
          </cell>
        </row>
        <row r="580">
          <cell r="A580" t="str">
            <v>050-2F03-443</v>
          </cell>
          <cell r="B580" t="str">
            <v>KBC24S32318R</v>
          </cell>
          <cell r="C580" t="str">
            <v>Battery</v>
          </cell>
          <cell r="D580" t="str">
            <v>KPCS</v>
          </cell>
        </row>
        <row r="581">
          <cell r="A581" t="str">
            <v>050-2F06-217</v>
          </cell>
          <cell r="B581" t="str">
            <v>KIU90511SW1R</v>
          </cell>
          <cell r="C581" t="str">
            <v>5P Usb</v>
          </cell>
          <cell r="D581" t="str">
            <v>KPCS</v>
          </cell>
        </row>
        <row r="582">
          <cell r="A582" t="str">
            <v>050-3003-333</v>
          </cell>
          <cell r="B582" t="str">
            <v>KJA2333SNT50R</v>
          </cell>
          <cell r="C582" t="str">
            <v>Jack</v>
          </cell>
          <cell r="D582" t="str">
            <v>KPCS</v>
          </cell>
        </row>
        <row r="583">
          <cell r="A583" t="str">
            <v>050-3003-333</v>
          </cell>
          <cell r="B583" t="str">
            <v>KJA2333SNT52NR</v>
          </cell>
          <cell r="C583" t="str">
            <v>Jack</v>
          </cell>
          <cell r="D583" t="str">
            <v>KPCS</v>
          </cell>
        </row>
        <row r="584">
          <cell r="A584" t="str">
            <v>050-3003-478</v>
          </cell>
          <cell r="B584" t="str">
            <v>KJA2333SNT42NR</v>
          </cell>
          <cell r="C584" t="str">
            <v>Jack</v>
          </cell>
          <cell r="D584" t="str">
            <v>KPCS</v>
          </cell>
        </row>
        <row r="585">
          <cell r="A585" t="str">
            <v>050-3006-389</v>
          </cell>
          <cell r="B585" t="str">
            <v>KJA2336SNK50R</v>
          </cell>
          <cell r="C585" t="str">
            <v>Jack</v>
          </cell>
          <cell r="D585" t="str">
            <v>KPCS</v>
          </cell>
        </row>
        <row r="586">
          <cell r="A586" t="str">
            <v>050-3006-429</v>
          </cell>
          <cell r="B586" t="str">
            <v>KJA2336NC601MR</v>
          </cell>
          <cell r="C586" t="str">
            <v>Jack</v>
          </cell>
          <cell r="D586" t="str">
            <v>KPCS</v>
          </cell>
        </row>
        <row r="587">
          <cell r="A587" t="str">
            <v>050-3006-477</v>
          </cell>
          <cell r="B587" t="str">
            <v>KJA2336SNT50R</v>
          </cell>
          <cell r="C587" t="str">
            <v>Jack</v>
          </cell>
          <cell r="D587" t="str">
            <v>KPCS</v>
          </cell>
        </row>
        <row r="588">
          <cell r="A588" t="str">
            <v>050-P153000511-0553</v>
          </cell>
          <cell r="C588" t="str">
            <v>Battery</v>
          </cell>
          <cell r="D588" t="str">
            <v>KPCS</v>
          </cell>
        </row>
        <row r="589">
          <cell r="A589" t="str">
            <v>050-3009-308</v>
          </cell>
          <cell r="B589" t="str">
            <v>KBC23S12210R</v>
          </cell>
          <cell r="C589" t="str">
            <v>Battery</v>
          </cell>
          <cell r="D589" t="str">
            <v>KPCS</v>
          </cell>
        </row>
        <row r="590">
          <cell r="A590" t="str">
            <v>050-3009-322</v>
          </cell>
          <cell r="B590" t="str">
            <v>KBC23S3D43R</v>
          </cell>
          <cell r="C590" t="str">
            <v>Battery</v>
          </cell>
          <cell r="D590" t="str">
            <v>KPCS</v>
          </cell>
        </row>
        <row r="591">
          <cell r="A591" t="str">
            <v>050-3009-333</v>
          </cell>
          <cell r="B591" t="str">
            <v>KJA2333SNT50R</v>
          </cell>
          <cell r="C591" t="str">
            <v>Jack</v>
          </cell>
          <cell r="D591" t="str">
            <v>KPCS</v>
          </cell>
        </row>
        <row r="592">
          <cell r="A592" t="str">
            <v>050-3009-333</v>
          </cell>
          <cell r="B592" t="str">
            <v>KJA2333SNT52NR</v>
          </cell>
          <cell r="C592" t="str">
            <v>Jack</v>
          </cell>
          <cell r="D592" t="str">
            <v>KPCS</v>
          </cell>
        </row>
        <row r="593">
          <cell r="A593" t="str">
            <v>050-3009-389</v>
          </cell>
          <cell r="B593" t="str">
            <v>KJA2336SNK50R</v>
          </cell>
          <cell r="C593" t="str">
            <v>Jack</v>
          </cell>
          <cell r="D593" t="str">
            <v>KPCS</v>
          </cell>
        </row>
        <row r="594">
          <cell r="A594" t="str">
            <v>050-3009-429</v>
          </cell>
          <cell r="B594" t="str">
            <v>KJA2336NC601MR</v>
          </cell>
          <cell r="C594" t="str">
            <v>Jack</v>
          </cell>
          <cell r="D594" t="str">
            <v>KPCS</v>
          </cell>
        </row>
        <row r="595">
          <cell r="A595" t="str">
            <v>050-3009-477</v>
          </cell>
          <cell r="B595" t="str">
            <v>KJA2336SNT50R</v>
          </cell>
          <cell r="C595" t="str">
            <v>Jack</v>
          </cell>
          <cell r="D595" t="str">
            <v>KPCS</v>
          </cell>
        </row>
        <row r="596">
          <cell r="A596" t="str">
            <v>050-3009-478</v>
          </cell>
          <cell r="B596" t="str">
            <v>KJA2333SNT42NR</v>
          </cell>
          <cell r="C596" t="str">
            <v>Jack</v>
          </cell>
          <cell r="D596" t="str">
            <v>KPCS</v>
          </cell>
        </row>
        <row r="597">
          <cell r="A597" t="str">
            <v>050-3F06-308</v>
          </cell>
          <cell r="B597" t="str">
            <v>KBC23S12210R</v>
          </cell>
          <cell r="C597" t="str">
            <v>Battery</v>
          </cell>
          <cell r="D597" t="str">
            <v>KPCS</v>
          </cell>
        </row>
        <row r="598">
          <cell r="A598" t="str">
            <v>050-3F06-322</v>
          </cell>
          <cell r="B598" t="str">
            <v>KBC23S3D43R</v>
          </cell>
          <cell r="C598" t="str">
            <v>Battery</v>
          </cell>
          <cell r="D598" t="str">
            <v>KPCS</v>
          </cell>
        </row>
        <row r="599">
          <cell r="A599" t="str">
            <v>050-4003-195</v>
          </cell>
          <cell r="B599" t="str">
            <v>KBC24S3H541R</v>
          </cell>
          <cell r="C599" t="str">
            <v>Battery</v>
          </cell>
          <cell r="D599" t="str">
            <v>KPCS</v>
          </cell>
        </row>
        <row r="600">
          <cell r="A600" t="str">
            <v>050-4003-333</v>
          </cell>
          <cell r="B600" t="str">
            <v>KJA2333SNT50R</v>
          </cell>
          <cell r="C600" t="str">
            <v>Jack</v>
          </cell>
          <cell r="D600" t="str">
            <v>KPCS</v>
          </cell>
        </row>
        <row r="601">
          <cell r="A601" t="str">
            <v>050-4003-333</v>
          </cell>
          <cell r="B601" t="str">
            <v>KJA2333SNT52NR</v>
          </cell>
          <cell r="C601" t="str">
            <v>Jack</v>
          </cell>
          <cell r="D601" t="str">
            <v>KPCS</v>
          </cell>
        </row>
        <row r="602">
          <cell r="A602" t="str">
            <v>050-4003-478</v>
          </cell>
          <cell r="B602" t="str">
            <v>KJA2333SNT42NR</v>
          </cell>
          <cell r="C602" t="str">
            <v>Jack</v>
          </cell>
          <cell r="D602" t="str">
            <v>KPCS</v>
          </cell>
        </row>
        <row r="603">
          <cell r="A603" t="str">
            <v>050-4006-389</v>
          </cell>
          <cell r="B603" t="str">
            <v>KJA2336SNK50R</v>
          </cell>
          <cell r="C603" t="str">
            <v>Jack</v>
          </cell>
          <cell r="D603" t="str">
            <v>KPCS</v>
          </cell>
        </row>
        <row r="604">
          <cell r="A604" t="str">
            <v>050-4006-429</v>
          </cell>
          <cell r="B604" t="str">
            <v>KJA2336NC601MR</v>
          </cell>
          <cell r="C604" t="str">
            <v>Jack</v>
          </cell>
          <cell r="D604" t="str">
            <v>KPCS</v>
          </cell>
        </row>
        <row r="605">
          <cell r="A605" t="str">
            <v>050-4006-477</v>
          </cell>
          <cell r="B605" t="str">
            <v>KJA2336SNT50R</v>
          </cell>
          <cell r="C605" t="str">
            <v>Jack</v>
          </cell>
          <cell r="D605" t="str">
            <v>KPCS</v>
          </cell>
        </row>
        <row r="606">
          <cell r="A606" t="str">
            <v>050-4009-195</v>
          </cell>
          <cell r="B606" t="str">
            <v>KBC24S3H541R</v>
          </cell>
          <cell r="C606" t="str">
            <v>Battery</v>
          </cell>
          <cell r="D606" t="str">
            <v>KPCS</v>
          </cell>
        </row>
        <row r="607">
          <cell r="A607" t="str">
            <v>050-4009-217</v>
          </cell>
          <cell r="B607" t="str">
            <v>KIU90511DTM4R</v>
          </cell>
          <cell r="C607" t="str">
            <v>5P Usb</v>
          </cell>
          <cell r="D607" t="str">
            <v>KPCS</v>
          </cell>
        </row>
        <row r="608">
          <cell r="A608" t="str">
            <v>050-4009-217</v>
          </cell>
          <cell r="B608" t="str">
            <v>KIU90511NY2R</v>
          </cell>
          <cell r="C608" t="str">
            <v>5P Usb</v>
          </cell>
          <cell r="D608" t="str">
            <v>KPCS</v>
          </cell>
        </row>
        <row r="609">
          <cell r="A609" t="str">
            <v>050-4009-217</v>
          </cell>
          <cell r="B609" t="str">
            <v>KIU90511NY5R</v>
          </cell>
          <cell r="C609" t="str">
            <v>5P Usb</v>
          </cell>
          <cell r="D609" t="str">
            <v>KPCS</v>
          </cell>
        </row>
        <row r="610">
          <cell r="A610" t="str">
            <v>050-4009-217</v>
          </cell>
          <cell r="B610" t="str">
            <v>KIU90531DTM1R</v>
          </cell>
          <cell r="C610" t="str">
            <v>5P Usb</v>
          </cell>
          <cell r="D610" t="str">
            <v>KPCS</v>
          </cell>
        </row>
        <row r="611">
          <cell r="A611" t="str">
            <v>050-4009-217</v>
          </cell>
          <cell r="B611" t="str">
            <v>KIU90591N3NR</v>
          </cell>
          <cell r="C611" t="str">
            <v>5P Usb</v>
          </cell>
          <cell r="D611" t="str">
            <v>KPCS</v>
          </cell>
        </row>
        <row r="612">
          <cell r="A612" t="str">
            <v>050-4009-217</v>
          </cell>
          <cell r="B612" t="str">
            <v>KIU90591NY1R</v>
          </cell>
          <cell r="C612" t="str">
            <v>5P Usb</v>
          </cell>
          <cell r="D612" t="str">
            <v>KPCS</v>
          </cell>
        </row>
        <row r="613">
          <cell r="A613" t="str">
            <v>050-4009-217</v>
          </cell>
          <cell r="B613" t="str">
            <v>KIU90591NY2R</v>
          </cell>
          <cell r="C613" t="str">
            <v>5P Usb</v>
          </cell>
          <cell r="D613" t="str">
            <v>KPCS</v>
          </cell>
        </row>
        <row r="614">
          <cell r="A614" t="str">
            <v>050-4009-333</v>
          </cell>
          <cell r="B614" t="str">
            <v>KJA2333SNT50R</v>
          </cell>
          <cell r="C614" t="str">
            <v>Jack</v>
          </cell>
          <cell r="D614" t="str">
            <v>KPCS</v>
          </cell>
        </row>
        <row r="615">
          <cell r="A615" t="str">
            <v>050-4009-333</v>
          </cell>
          <cell r="B615" t="str">
            <v>KJA2333SNT52NR</v>
          </cell>
          <cell r="C615" t="str">
            <v>Jack</v>
          </cell>
          <cell r="D615" t="str">
            <v>KPCS</v>
          </cell>
        </row>
        <row r="616">
          <cell r="A616" t="str">
            <v>050-4009-389</v>
          </cell>
          <cell r="B616" t="str">
            <v>KJA2336SNK50R</v>
          </cell>
          <cell r="C616" t="str">
            <v>Jack</v>
          </cell>
          <cell r="D616" t="str">
            <v>KPCS</v>
          </cell>
        </row>
        <row r="617">
          <cell r="A617" t="str">
            <v>050-4009-429</v>
          </cell>
          <cell r="B617" t="str">
            <v>KJA2336NC601MR</v>
          </cell>
          <cell r="C617" t="str">
            <v>Jack</v>
          </cell>
          <cell r="D617" t="str">
            <v>KPCS</v>
          </cell>
        </row>
        <row r="618">
          <cell r="A618" t="str">
            <v>050-4009-477</v>
          </cell>
          <cell r="B618" t="str">
            <v>KJA2336SNT50R</v>
          </cell>
          <cell r="C618" t="str">
            <v>Jack</v>
          </cell>
          <cell r="D618" t="str">
            <v>KPCS</v>
          </cell>
        </row>
        <row r="619">
          <cell r="A619" t="str">
            <v>050-4009-478</v>
          </cell>
          <cell r="B619" t="str">
            <v>KJA2333SNT42NR</v>
          </cell>
          <cell r="C619" t="str">
            <v>Jack</v>
          </cell>
          <cell r="D619" t="str">
            <v>KPCS</v>
          </cell>
        </row>
        <row r="620">
          <cell r="A620" t="str">
            <v>050-4F03-217</v>
          </cell>
          <cell r="B620" t="str">
            <v>KIU90531DTM1R</v>
          </cell>
          <cell r="C620" t="str">
            <v>5P Usb</v>
          </cell>
          <cell r="D620" t="str">
            <v>KPCS</v>
          </cell>
        </row>
        <row r="621">
          <cell r="A621" t="str">
            <v>050-4F06-217</v>
          </cell>
          <cell r="B621" t="str">
            <v>KIU90511DTM4R</v>
          </cell>
          <cell r="C621" t="str">
            <v>5P Usb</v>
          </cell>
          <cell r="D621" t="str">
            <v>KPCS</v>
          </cell>
        </row>
        <row r="622">
          <cell r="A622" t="str">
            <v>050-4F06-217</v>
          </cell>
          <cell r="B622" t="str">
            <v>KIU90511NY2R</v>
          </cell>
          <cell r="C622" t="str">
            <v>5P Usb</v>
          </cell>
          <cell r="D622" t="str">
            <v>KPCS</v>
          </cell>
        </row>
        <row r="623">
          <cell r="A623" t="str">
            <v>050-4F06-217</v>
          </cell>
          <cell r="B623" t="str">
            <v>KIU90511NY5R</v>
          </cell>
          <cell r="C623" t="str">
            <v>5P Usb</v>
          </cell>
          <cell r="D623" t="str">
            <v>KPCS</v>
          </cell>
        </row>
        <row r="624">
          <cell r="A624" t="str">
            <v>050-4F0G-217</v>
          </cell>
          <cell r="B624" t="str">
            <v>KIU90591N3NR</v>
          </cell>
          <cell r="C624" t="str">
            <v>5P Usb</v>
          </cell>
          <cell r="D624" t="str">
            <v>KPCS</v>
          </cell>
        </row>
        <row r="625">
          <cell r="A625" t="str">
            <v>050-4F0G-217</v>
          </cell>
          <cell r="B625" t="str">
            <v>KIU90591NY1R</v>
          </cell>
          <cell r="C625" t="str">
            <v>5P Usb</v>
          </cell>
          <cell r="D625" t="str">
            <v>KPCS</v>
          </cell>
        </row>
        <row r="626">
          <cell r="A626" t="str">
            <v>050-4F0G-217</v>
          </cell>
          <cell r="B626" t="str">
            <v>KIU90591NY2R</v>
          </cell>
          <cell r="C626" t="str">
            <v>5P Usb</v>
          </cell>
          <cell r="D626" t="str">
            <v>KPCS</v>
          </cell>
        </row>
        <row r="627">
          <cell r="A627" t="str">
            <v>050-5006-375</v>
          </cell>
          <cell r="B627" t="str">
            <v>KJA2336SNT61CR</v>
          </cell>
          <cell r="C627" t="str">
            <v>Jack</v>
          </cell>
          <cell r="D627" t="str">
            <v>KPCS</v>
          </cell>
        </row>
        <row r="628">
          <cell r="A628" t="str">
            <v>050-5009-209</v>
          </cell>
          <cell r="B628" t="str">
            <v>KBC23S3HN2R</v>
          </cell>
          <cell r="C628" t="str">
            <v>Battery</v>
          </cell>
          <cell r="D628" t="str">
            <v>KPCS</v>
          </cell>
        </row>
        <row r="629">
          <cell r="A629" t="str">
            <v>050-5009-375</v>
          </cell>
          <cell r="B629" t="str">
            <v>KJA2336SNT61CR</v>
          </cell>
          <cell r="C629" t="str">
            <v>Jack</v>
          </cell>
          <cell r="D629" t="str">
            <v>KPCS</v>
          </cell>
        </row>
        <row r="630">
          <cell r="A630" t="str">
            <v>050-5009-429</v>
          </cell>
          <cell r="B630" t="str">
            <v>KJA2339NA601R</v>
          </cell>
          <cell r="C630" t="str">
            <v>Jack</v>
          </cell>
          <cell r="D630" t="str">
            <v>KPCS</v>
          </cell>
        </row>
        <row r="631">
          <cell r="A631" t="str">
            <v>050-500G-429</v>
          </cell>
          <cell r="B631" t="str">
            <v>KJA2339NA601R</v>
          </cell>
          <cell r="C631" t="str">
            <v>Jack</v>
          </cell>
          <cell r="D631" t="str">
            <v>KPCS</v>
          </cell>
        </row>
        <row r="632">
          <cell r="A632" t="str">
            <v>050-5F06-209</v>
          </cell>
          <cell r="B632" t="str">
            <v>KBC23S3HN2R</v>
          </cell>
          <cell r="C632" t="str">
            <v>Battery</v>
          </cell>
          <cell r="D632" t="str">
            <v>KPCS</v>
          </cell>
        </row>
        <row r="633">
          <cell r="A633" t="str">
            <v>050-6006-375</v>
          </cell>
          <cell r="B633" t="str">
            <v>KJA2336SNT61CR</v>
          </cell>
          <cell r="C633" t="str">
            <v>Jack</v>
          </cell>
          <cell r="D633" t="str">
            <v>KPCS</v>
          </cell>
        </row>
        <row r="634">
          <cell r="A634" t="str">
            <v>050-6009-375</v>
          </cell>
          <cell r="B634" t="str">
            <v>KJA2336SNT61CR</v>
          </cell>
          <cell r="C634" t="str">
            <v>Jack</v>
          </cell>
          <cell r="D634" t="str">
            <v>KPCS</v>
          </cell>
        </row>
        <row r="635">
          <cell r="A635" t="str">
            <v>050-6009-429</v>
          </cell>
          <cell r="B635" t="str">
            <v>KJA2339NA601R</v>
          </cell>
          <cell r="C635" t="str">
            <v>Jack</v>
          </cell>
          <cell r="D635" t="str">
            <v>KPCS</v>
          </cell>
        </row>
        <row r="636">
          <cell r="A636" t="str">
            <v>050-600G-429</v>
          </cell>
          <cell r="B636" t="str">
            <v>KJA2339NA601R</v>
          </cell>
          <cell r="C636" t="str">
            <v>Jack</v>
          </cell>
          <cell r="D636" t="str">
            <v>KPCS</v>
          </cell>
        </row>
        <row r="637">
          <cell r="A637" t="str">
            <v>050-7003-477</v>
          </cell>
          <cell r="B637" t="str">
            <v>KJA2333SNT42NR</v>
          </cell>
          <cell r="C637" t="str">
            <v>Jack</v>
          </cell>
          <cell r="D637" t="str">
            <v>KPCS</v>
          </cell>
        </row>
        <row r="638">
          <cell r="A638" t="str">
            <v>050-5009-477</v>
          </cell>
          <cell r="C638" t="str">
            <v>Jack</v>
          </cell>
          <cell r="D638" t="str">
            <v>KPCS</v>
          </cell>
        </row>
        <row r="639">
          <cell r="A639" t="str">
            <v>050-6009-477</v>
          </cell>
          <cell r="C639" t="str">
            <v>Jack</v>
          </cell>
          <cell r="D639" t="str">
            <v>KPCS</v>
          </cell>
        </row>
        <row r="640">
          <cell r="A640" t="str">
            <v>050-7009-477</v>
          </cell>
          <cell r="B640" t="str">
            <v>KJA2333SNT42NR</v>
          </cell>
          <cell r="C640" t="str">
            <v>Jack</v>
          </cell>
          <cell r="D640" t="str">
            <v>KPCS</v>
          </cell>
        </row>
        <row r="641">
          <cell r="A641" t="str">
            <v>050-8003-477</v>
          </cell>
          <cell r="B641" t="str">
            <v>KJA2333SNT42NR</v>
          </cell>
          <cell r="C641" t="str">
            <v>Jack</v>
          </cell>
          <cell r="D641" t="str">
            <v>KPCS</v>
          </cell>
        </row>
        <row r="642">
          <cell r="A642" t="str">
            <v>050-8009-477</v>
          </cell>
          <cell r="B642" t="str">
            <v>KJA2333SNT42NR</v>
          </cell>
          <cell r="C642" t="str">
            <v>Jack</v>
          </cell>
          <cell r="D642" t="str">
            <v>KPCS</v>
          </cell>
        </row>
        <row r="643">
          <cell r="A643" t="str">
            <v>025-J180000622-0381</v>
          </cell>
          <cell r="C643" t="str">
            <v>Jack</v>
          </cell>
          <cell r="D643" t="str">
            <v>PCS</v>
          </cell>
        </row>
        <row r="644">
          <cell r="A644" t="str">
            <v>050-J240000143-0546</v>
          </cell>
          <cell r="C644" t="str">
            <v>Jack</v>
          </cell>
          <cell r="D644" t="str">
            <v>KPCS</v>
          </cell>
        </row>
        <row r="645">
          <cell r="A645" t="str">
            <v>050-J200000142-0546</v>
          </cell>
          <cell r="C645" t="str">
            <v>Jack</v>
          </cell>
          <cell r="D645" t="str">
            <v>KPCS</v>
          </cell>
        </row>
        <row r="646">
          <cell r="A646" t="str">
            <v>050-J180000141-0546</v>
          </cell>
          <cell r="C646" t="str">
            <v>Jack</v>
          </cell>
          <cell r="D646" t="str">
            <v>KPCS</v>
          </cell>
        </row>
        <row r="647">
          <cell r="A647" t="str">
            <v>050-J200000144-530</v>
          </cell>
          <cell r="C647" t="str">
            <v>Jack</v>
          </cell>
          <cell r="D647" t="str">
            <v>KPCS</v>
          </cell>
        </row>
        <row r="648">
          <cell r="A648" t="str">
            <v>050-J200000145-530</v>
          </cell>
          <cell r="C648" t="str">
            <v>Jack</v>
          </cell>
          <cell r="D648" t="str">
            <v>KPCS</v>
          </cell>
        </row>
        <row r="649">
          <cell r="A649" t="str">
            <v>050-J180000142-530</v>
          </cell>
          <cell r="C649" t="str">
            <v>Jack</v>
          </cell>
          <cell r="D649" t="str">
            <v>KPCS</v>
          </cell>
        </row>
        <row r="650">
          <cell r="A650" t="str">
            <v>050-J180000143-530</v>
          </cell>
          <cell r="C650" t="str">
            <v>Jack</v>
          </cell>
          <cell r="D650" t="str">
            <v>KPCS</v>
          </cell>
        </row>
        <row r="651">
          <cell r="A651" t="str">
            <v>050-J200000635-531</v>
          </cell>
          <cell r="C651" t="str">
            <v>Jack</v>
          </cell>
          <cell r="D651" t="str">
            <v>KPCS</v>
          </cell>
        </row>
        <row r="652">
          <cell r="A652" t="str">
            <v>050-J200000636-531</v>
          </cell>
          <cell r="C652" t="str">
            <v>Jack</v>
          </cell>
          <cell r="D652" t="str">
            <v>KPCS</v>
          </cell>
        </row>
        <row r="653">
          <cell r="A653" t="str">
            <v>050-J180000634-531</v>
          </cell>
          <cell r="C653" t="str">
            <v>Jack</v>
          </cell>
          <cell r="D653" t="str">
            <v>KPCS</v>
          </cell>
        </row>
        <row r="654">
          <cell r="A654" t="str">
            <v>050-J180000633-531</v>
          </cell>
          <cell r="C654" t="str">
            <v>Jack</v>
          </cell>
          <cell r="D654" t="str">
            <v>KPCS</v>
          </cell>
        </row>
        <row r="655">
          <cell r="A655" t="str">
            <v>050-J240000146-530</v>
          </cell>
          <cell r="C655" t="str">
            <v>Jack</v>
          </cell>
          <cell r="D655" t="str">
            <v>KPCS</v>
          </cell>
        </row>
        <row r="656">
          <cell r="A656" t="str">
            <v>050-J340000141-0555</v>
          </cell>
          <cell r="C656" t="str">
            <v>Jack</v>
          </cell>
          <cell r="D656" t="str">
            <v>KPCS</v>
          </cell>
        </row>
        <row r="657">
          <cell r="A657" t="str">
            <v>050-J340000141-0556</v>
          </cell>
          <cell r="C657" t="str">
            <v>Jack</v>
          </cell>
          <cell r="D657" t="str">
            <v>KPCS</v>
          </cell>
        </row>
        <row r="658">
          <cell r="A658" t="str">
            <v>050-J340000141-0557</v>
          </cell>
          <cell r="C658" t="str">
            <v>Jack</v>
          </cell>
          <cell r="D658" t="str">
            <v>KPCS</v>
          </cell>
        </row>
        <row r="659">
          <cell r="A659" t="str">
            <v>050-J340000631-0558</v>
          </cell>
          <cell r="C659" t="str">
            <v>Jack</v>
          </cell>
          <cell r="D659" t="str">
            <v>KPCS</v>
          </cell>
        </row>
        <row r="660">
          <cell r="A660" t="str">
            <v>050-J100000121-0567</v>
          </cell>
          <cell r="C660" t="str">
            <v>Jack</v>
          </cell>
          <cell r="D660" t="str">
            <v>KPCS</v>
          </cell>
        </row>
        <row r="661">
          <cell r="A661" t="str">
            <v>050-J100001141-0568</v>
          </cell>
          <cell r="C661" t="str">
            <v>Jack</v>
          </cell>
          <cell r="D661" t="str">
            <v>KPCS</v>
          </cell>
        </row>
        <row r="662">
          <cell r="A662" t="str">
            <v>050-J340000141-0554</v>
          </cell>
          <cell r="C662" t="str">
            <v>Jack</v>
          </cell>
          <cell r="D662" t="str">
            <v>KPCS</v>
          </cell>
        </row>
        <row r="663">
          <cell r="A663" t="str">
            <v>050-T130000631-514</v>
          </cell>
          <cell r="C663" t="str">
            <v>卡托</v>
          </cell>
          <cell r="D663" t="str">
            <v>KPCS</v>
          </cell>
        </row>
        <row r="664">
          <cell r="A664" t="str">
            <v>025-C130000631-372</v>
          </cell>
          <cell r="C664" t="str">
            <v>转轴</v>
          </cell>
          <cell r="D664" t="str">
            <v>PCS</v>
          </cell>
        </row>
        <row r="665">
          <cell r="A665" t="str">
            <v>025-C130000632-371</v>
          </cell>
          <cell r="C665" t="str">
            <v>拉杆</v>
          </cell>
          <cell r="D665" t="str">
            <v>PCS</v>
          </cell>
        </row>
        <row r="666">
          <cell r="A666" t="str">
            <v>050-C130000441-527</v>
          </cell>
          <cell r="C666" t="str">
            <v>PinPush</v>
          </cell>
          <cell r="D666" t="str">
            <v>KPCS</v>
          </cell>
        </row>
        <row r="667">
          <cell r="A667" t="str">
            <v>050-S170000641-534</v>
          </cell>
          <cell r="C667" t="str">
            <v>PinPush</v>
          </cell>
          <cell r="D667" t="str">
            <v>KPCS</v>
          </cell>
        </row>
        <row r="668">
          <cell r="A668" t="str">
            <v>050-C031100131-0577</v>
          </cell>
          <cell r="C668" t="str">
            <v>PinPush</v>
          </cell>
          <cell r="D668" t="str">
            <v>KPCS</v>
          </cell>
        </row>
        <row r="669">
          <cell r="A669" t="str">
            <v>050-C031100131-507</v>
          </cell>
          <cell r="B669" t="str">
            <v>KCF-A03110803R-0100</v>
          </cell>
          <cell r="C669" t="str">
            <v>PinPush</v>
          </cell>
          <cell r="D669" t="str">
            <v>KPCS</v>
          </cell>
        </row>
        <row r="670">
          <cell r="A670" t="str">
            <v>050-C031100131-507</v>
          </cell>
          <cell r="B670" t="str">
            <v>KCF-A03110810R-0100</v>
          </cell>
          <cell r="C670" t="str">
            <v>PinPush</v>
          </cell>
          <cell r="D670" t="str">
            <v>KPCS</v>
          </cell>
        </row>
        <row r="671">
          <cell r="A671" t="str">
            <v>050-C031100131-507</v>
          </cell>
          <cell r="B671" t="str">
            <v>KCF-A03110815R-0100</v>
          </cell>
          <cell r="C671" t="str">
            <v>PinPush</v>
          </cell>
          <cell r="D671" t="str">
            <v>KPCS</v>
          </cell>
        </row>
        <row r="672">
          <cell r="A672" t="str">
            <v>050-C031103131-507</v>
          </cell>
          <cell r="B672" t="str">
            <v>KCF-A03110803R-0100</v>
          </cell>
          <cell r="C672" t="str">
            <v>PinPush</v>
          </cell>
          <cell r="D672" t="str">
            <v>KPCS</v>
          </cell>
        </row>
        <row r="673">
          <cell r="A673" t="str">
            <v>050-C031110131-507</v>
          </cell>
          <cell r="B673" t="str">
            <v>KCF-A03110810R-0100</v>
          </cell>
          <cell r="C673" t="str">
            <v>PinPush</v>
          </cell>
          <cell r="D673" t="str">
            <v>KPCS</v>
          </cell>
        </row>
        <row r="674">
          <cell r="A674" t="str">
            <v>050-C031115131-507</v>
          </cell>
          <cell r="B674" t="str">
            <v>KCF-A03110815R-0100</v>
          </cell>
          <cell r="C674" t="str">
            <v>PinPush</v>
          </cell>
          <cell r="D674" t="str">
            <v>KPCS</v>
          </cell>
        </row>
        <row r="675">
          <cell r="A675" t="str">
            <v>050-C039900131-506</v>
          </cell>
          <cell r="B675" t="str">
            <v>KCF-A03990603R-0100</v>
          </cell>
          <cell r="C675" t="str">
            <v>PinPush</v>
          </cell>
          <cell r="D675" t="str">
            <v>KPCS</v>
          </cell>
        </row>
        <row r="676">
          <cell r="A676" t="str">
            <v>050-C039900131-506</v>
          </cell>
          <cell r="B676" t="str">
            <v>KCF-A03990610R-0100</v>
          </cell>
          <cell r="C676" t="str">
            <v>PinPush</v>
          </cell>
          <cell r="D676" t="str">
            <v>KPCS</v>
          </cell>
        </row>
        <row r="677">
          <cell r="A677" t="str">
            <v>050-C039900131-506</v>
          </cell>
          <cell r="B677" t="str">
            <v>KCF-A03990615R-0100</v>
          </cell>
          <cell r="C677" t="str">
            <v>PinPush</v>
          </cell>
          <cell r="D677" t="str">
            <v>KPCS</v>
          </cell>
        </row>
        <row r="678">
          <cell r="A678" t="str">
            <v>050-C039903131-506</v>
          </cell>
          <cell r="B678" t="str">
            <v>KCF-A03990603R-0100</v>
          </cell>
          <cell r="C678" t="str">
            <v>PinPush</v>
          </cell>
          <cell r="D678" t="str">
            <v>KPCS</v>
          </cell>
        </row>
        <row r="679">
          <cell r="A679" t="str">
            <v>050-C039910131-506</v>
          </cell>
          <cell r="B679" t="str">
            <v>KCF-A03990610R-0100</v>
          </cell>
          <cell r="C679" t="str">
            <v>PinPush</v>
          </cell>
          <cell r="D679" t="str">
            <v>KPCS</v>
          </cell>
        </row>
        <row r="680">
          <cell r="A680" t="str">
            <v>050-C039915131-506</v>
          </cell>
          <cell r="B680" t="str">
            <v>KCF-A03990615R-0100</v>
          </cell>
          <cell r="C680" t="str">
            <v>PinPush</v>
          </cell>
          <cell r="D680" t="str">
            <v>KPCS</v>
          </cell>
        </row>
        <row r="681">
          <cell r="A681" t="str">
            <v>050-C130000131-512</v>
          </cell>
          <cell r="B681" t="str">
            <v>KCF-A13002003R-0000</v>
          </cell>
          <cell r="C681" t="str">
            <v>PinPush</v>
          </cell>
          <cell r="D681" t="str">
            <v>KPCS</v>
          </cell>
        </row>
        <row r="682">
          <cell r="A682" t="str">
            <v>050-C130000131-512</v>
          </cell>
          <cell r="B682" t="str">
            <v>KCF-A13002010R-0000</v>
          </cell>
          <cell r="C682" t="str">
            <v>PinPush</v>
          </cell>
          <cell r="D682" t="str">
            <v>KPCS</v>
          </cell>
        </row>
        <row r="683">
          <cell r="A683" t="str">
            <v>050-C130000141-508</v>
          </cell>
          <cell r="B683" t="str">
            <v>KCF-A13000003R-0100</v>
          </cell>
          <cell r="C683" t="str">
            <v>PinPush</v>
          </cell>
          <cell r="D683" t="str">
            <v>KPCS</v>
          </cell>
        </row>
        <row r="684">
          <cell r="A684" t="str">
            <v>050-C130000441-513</v>
          </cell>
          <cell r="B684" t="str">
            <v>KCF-A13002003R-0000</v>
          </cell>
          <cell r="C684" t="str">
            <v>PinPush</v>
          </cell>
          <cell r="D684" t="str">
            <v>KPCS</v>
          </cell>
        </row>
        <row r="685">
          <cell r="A685" t="str">
            <v>050-C130000441-513</v>
          </cell>
          <cell r="B685" t="str">
            <v>KCF-A13002010R-0000</v>
          </cell>
          <cell r="C685" t="str">
            <v>PinPush</v>
          </cell>
          <cell r="D685" t="str">
            <v>KPCS</v>
          </cell>
        </row>
        <row r="686">
          <cell r="A686" t="str">
            <v>050-C130003131-512</v>
          </cell>
          <cell r="B686" t="str">
            <v>KCF-A13002003R-0000</v>
          </cell>
          <cell r="C686" t="str">
            <v>PinPush</v>
          </cell>
          <cell r="D686" t="str">
            <v>KPCS</v>
          </cell>
        </row>
        <row r="687">
          <cell r="A687" t="str">
            <v>050-C130000411-508</v>
          </cell>
          <cell r="B687" t="str">
            <v>KCF-A13002003R-0000</v>
          </cell>
          <cell r="C687" t="str">
            <v>PinPush</v>
          </cell>
          <cell r="D687" t="str">
            <v>KPCS</v>
          </cell>
        </row>
        <row r="688">
          <cell r="A688" t="str">
            <v>050-C130003141-508</v>
          </cell>
          <cell r="B688" t="str">
            <v>KCF-A13000003R-0100</v>
          </cell>
          <cell r="C688" t="str">
            <v>PinPush</v>
          </cell>
          <cell r="D688" t="str">
            <v>KPCS</v>
          </cell>
        </row>
        <row r="689">
          <cell r="A689" t="str">
            <v>050-C130003441-513</v>
          </cell>
          <cell r="B689" t="str">
            <v>KCF-A13002003R-0000</v>
          </cell>
          <cell r="C689" t="str">
            <v>PinPush</v>
          </cell>
          <cell r="D689" t="str">
            <v>KPCS</v>
          </cell>
        </row>
        <row r="690">
          <cell r="A690" t="str">
            <v>050-C130003441-513</v>
          </cell>
          <cell r="B690" t="str">
            <v>KCF-A13002010R-0000</v>
          </cell>
          <cell r="C690" t="str">
            <v>PinPush</v>
          </cell>
          <cell r="D690" t="str">
            <v>KPCS</v>
          </cell>
        </row>
        <row r="691">
          <cell r="A691" t="str">
            <v>050-C130010131-512</v>
          </cell>
          <cell r="B691" t="str">
            <v>KCF-A13002010R-0000</v>
          </cell>
          <cell r="C691" t="str">
            <v>PinPush</v>
          </cell>
          <cell r="D691" t="str">
            <v>KPCS</v>
          </cell>
        </row>
        <row r="692">
          <cell r="A692" t="str">
            <v>050-C171100121-509</v>
          </cell>
          <cell r="C692" t="str">
            <v>PinPush</v>
          </cell>
          <cell r="D692" t="str">
            <v>KPCS</v>
          </cell>
        </row>
        <row r="693">
          <cell r="A693" t="str">
            <v>050-C151100121-509</v>
          </cell>
          <cell r="B693" t="str">
            <v>KCF-A15110901R-0100</v>
          </cell>
          <cell r="C693" t="str">
            <v>PinPush</v>
          </cell>
          <cell r="D693" t="str">
            <v>KPCS</v>
          </cell>
        </row>
        <row r="694">
          <cell r="A694" t="str">
            <v>050-C151101121-509</v>
          </cell>
          <cell r="B694" t="str">
            <v>KCF-A15110901R-0100</v>
          </cell>
          <cell r="C694" t="str">
            <v>PinPush</v>
          </cell>
          <cell r="D694" t="str">
            <v>KPCS</v>
          </cell>
        </row>
        <row r="695">
          <cell r="A695" t="str">
            <v>050-C159900121-504</v>
          </cell>
          <cell r="B695" t="str">
            <v>KCF-A15990801R-0000</v>
          </cell>
          <cell r="C695" t="str">
            <v>PinPush</v>
          </cell>
          <cell r="D695" t="str">
            <v>KPCS</v>
          </cell>
        </row>
        <row r="696">
          <cell r="A696" t="str">
            <v>050-C159901121-504</v>
          </cell>
          <cell r="B696" t="str">
            <v>KCF-A15990801R-0000</v>
          </cell>
          <cell r="C696" t="str">
            <v>PinPush</v>
          </cell>
          <cell r="D696" t="str">
            <v>KPCS</v>
          </cell>
        </row>
        <row r="697">
          <cell r="A697" t="str">
            <v>025-C130000631-371</v>
          </cell>
          <cell r="C697" t="str">
            <v>PinPush</v>
          </cell>
          <cell r="D697" t="str">
            <v>PCS</v>
          </cell>
        </row>
        <row r="698">
          <cell r="A698" t="str">
            <v>050-J100000141-0565</v>
          </cell>
          <cell r="C698" t="str">
            <v>Jack</v>
          </cell>
          <cell r="D698" t="str">
            <v>KPCS</v>
          </cell>
        </row>
        <row r="699">
          <cell r="A699" t="str">
            <v>050-J100000621-0571</v>
          </cell>
          <cell r="C699" t="str">
            <v>Jack</v>
          </cell>
          <cell r="D699" t="str">
            <v>KPCS</v>
          </cell>
        </row>
        <row r="700">
          <cell r="A700" t="str">
            <v>050-J100000141-0570</v>
          </cell>
          <cell r="C700" t="str">
            <v>Jack</v>
          </cell>
          <cell r="D700" t="str">
            <v>KPCS</v>
          </cell>
        </row>
        <row r="701">
          <cell r="A701" t="str">
            <v>050-J220000121-532</v>
          </cell>
          <cell r="B701" t="str">
            <v>KJF-A22000603R-01HQ</v>
          </cell>
          <cell r="C701" t="str">
            <v>Jack</v>
          </cell>
          <cell r="D701" t="str">
            <v>KPCS</v>
          </cell>
        </row>
        <row r="702">
          <cell r="A702" t="str">
            <v>050-J220000141-529</v>
          </cell>
          <cell r="B702" t="str">
            <v>KJF-A22000603R-01HQ</v>
          </cell>
          <cell r="C702" t="str">
            <v>Jack</v>
          </cell>
          <cell r="D702" t="str">
            <v>KPCS</v>
          </cell>
        </row>
        <row r="703">
          <cell r="A703" t="str">
            <v>050-J220000141-530</v>
          </cell>
          <cell r="B703" t="str">
            <v>KJF-A22000603R-01HQ</v>
          </cell>
          <cell r="C703" t="str">
            <v>Jack</v>
          </cell>
          <cell r="D703" t="str">
            <v>KPCS</v>
          </cell>
        </row>
        <row r="704">
          <cell r="A704" t="str">
            <v>050-J240000637-531</v>
          </cell>
          <cell r="C704" t="str">
            <v>Jack</v>
          </cell>
          <cell r="D704" t="str">
            <v>KPCS</v>
          </cell>
        </row>
        <row r="705">
          <cell r="A705" t="str">
            <v>050-J240000638-531</v>
          </cell>
          <cell r="C705" t="str">
            <v>Jack</v>
          </cell>
          <cell r="D705" t="str">
            <v>KPCS</v>
          </cell>
        </row>
        <row r="706">
          <cell r="A706" t="str">
            <v>050-J220000631-531</v>
          </cell>
          <cell r="B706" t="str">
            <v>KJF-A22000603R-01HQ</v>
          </cell>
          <cell r="C706" t="str">
            <v>Jack</v>
          </cell>
          <cell r="D706" t="str">
            <v>KPCS</v>
          </cell>
        </row>
        <row r="707">
          <cell r="A707" t="str">
            <v>050-J220000632-531</v>
          </cell>
          <cell r="B707" t="str">
            <v>KJF-A22000603R-01HQ</v>
          </cell>
          <cell r="C707" t="str">
            <v>Jack</v>
          </cell>
          <cell r="D707" t="str">
            <v>KPCS</v>
          </cell>
        </row>
        <row r="708">
          <cell r="A708" t="str">
            <v>050-J220003121-532</v>
          </cell>
          <cell r="B708" t="str">
            <v>KJF-A22000603R-01HQ</v>
          </cell>
          <cell r="C708" t="str">
            <v>Jack</v>
          </cell>
          <cell r="D708" t="str">
            <v>KPCS</v>
          </cell>
        </row>
        <row r="709">
          <cell r="A709" t="str">
            <v>050-J220003141-529</v>
          </cell>
          <cell r="B709" t="str">
            <v>KJF-A22000603R-01HQ</v>
          </cell>
          <cell r="C709" t="str">
            <v>Jack</v>
          </cell>
          <cell r="D709" t="str">
            <v>KPCS</v>
          </cell>
        </row>
        <row r="710">
          <cell r="A710" t="str">
            <v>050-J220003141-530</v>
          </cell>
          <cell r="B710" t="str">
            <v>KJF-A22000603R-01HQ</v>
          </cell>
          <cell r="C710" t="str">
            <v>Jack</v>
          </cell>
          <cell r="D710" t="str">
            <v>KPCS</v>
          </cell>
        </row>
        <row r="711">
          <cell r="A711" t="str">
            <v>050-J220003631-531</v>
          </cell>
          <cell r="B711" t="str">
            <v>KJF-A22000603R-01HQ</v>
          </cell>
          <cell r="C711" t="str">
            <v>Jack</v>
          </cell>
          <cell r="D711" t="str">
            <v>KPCS</v>
          </cell>
        </row>
        <row r="712">
          <cell r="A712" t="str">
            <v>050-J220003632-531</v>
          </cell>
          <cell r="B712" t="str">
            <v>KJF-A22000603R-01HQ</v>
          </cell>
          <cell r="C712" t="str">
            <v>Jack</v>
          </cell>
          <cell r="D712" t="str">
            <v>KPCS</v>
          </cell>
        </row>
        <row r="713">
          <cell r="A713" t="str">
            <v>050-J180000141-0578</v>
          </cell>
          <cell r="C713" t="str">
            <v>Jack</v>
          </cell>
          <cell r="D713" t="str">
            <v>KPCS</v>
          </cell>
        </row>
        <row r="714">
          <cell r="A714" t="str">
            <v>050-J180000141-0579</v>
          </cell>
          <cell r="C714" t="str">
            <v>Jack</v>
          </cell>
          <cell r="D714" t="str">
            <v>KPCS</v>
          </cell>
        </row>
        <row r="715">
          <cell r="A715" t="str">
            <v>050-S200000641-0589</v>
          </cell>
          <cell r="C715" t="str">
            <v>小天线</v>
          </cell>
          <cell r="D715" t="str">
            <v>KPCS</v>
          </cell>
        </row>
        <row r="716">
          <cell r="A716" t="str">
            <v>050-S180000641-0561</v>
          </cell>
          <cell r="C716" t="str">
            <v>小天线</v>
          </cell>
          <cell r="D716" t="str">
            <v>KPCS</v>
          </cell>
        </row>
        <row r="717">
          <cell r="A717" t="str">
            <v>050-S120000641-0572</v>
          </cell>
          <cell r="C717" t="str">
            <v>小天线</v>
          </cell>
          <cell r="D717" t="str">
            <v>KPCS</v>
          </cell>
        </row>
        <row r="718">
          <cell r="A718" t="str">
            <v>050-S110000641-522</v>
          </cell>
          <cell r="B718" t="str">
            <v>KSN-A11000103R-0100</v>
          </cell>
          <cell r="C718" t="str">
            <v>小天线</v>
          </cell>
          <cell r="D718" t="str">
            <v>KPCS</v>
          </cell>
        </row>
        <row r="719">
          <cell r="A719" t="str">
            <v>050-S110003641-522</v>
          </cell>
          <cell r="B719" t="str">
            <v>KSN-A11000103R-0100</v>
          </cell>
          <cell r="C719" t="str">
            <v>小天线</v>
          </cell>
          <cell r="D719" t="str">
            <v>KPCS</v>
          </cell>
        </row>
        <row r="720">
          <cell r="A720" t="str">
            <v>050-S130000641-533</v>
          </cell>
          <cell r="B720" t="str">
            <v>KSN-A13000101R-0100</v>
          </cell>
          <cell r="C720" t="str">
            <v>小天线</v>
          </cell>
          <cell r="D720" t="str">
            <v>KPCS</v>
          </cell>
        </row>
        <row r="721">
          <cell r="A721" t="str">
            <v>050-S130001641-533</v>
          </cell>
          <cell r="B721" t="str">
            <v>KSN-A13000101R-0100</v>
          </cell>
          <cell r="C721" t="str">
            <v>小天线</v>
          </cell>
          <cell r="D721" t="str">
            <v>KPCS</v>
          </cell>
        </row>
        <row r="722">
          <cell r="A722" t="str">
            <v>050-S200000641-523</v>
          </cell>
          <cell r="B722" t="str">
            <v>KSN-A20000103R-0100</v>
          </cell>
          <cell r="C722" t="str">
            <v>小天线</v>
          </cell>
          <cell r="D722" t="str">
            <v>KPCS</v>
          </cell>
        </row>
        <row r="723">
          <cell r="A723" t="str">
            <v>050-S200003641-523</v>
          </cell>
          <cell r="B723" t="str">
            <v>KSN-A20000103R-0100</v>
          </cell>
          <cell r="C723" t="str">
            <v>小天线</v>
          </cell>
          <cell r="D723" t="str">
            <v>KPCS</v>
          </cell>
        </row>
        <row r="724">
          <cell r="A724" t="str">
            <v>050-S230000641-524</v>
          </cell>
          <cell r="B724" t="str">
            <v>KSN-A23000103R-0100</v>
          </cell>
          <cell r="C724" t="str">
            <v>小天线</v>
          </cell>
          <cell r="D724" t="str">
            <v>KPCS</v>
          </cell>
        </row>
        <row r="725">
          <cell r="A725" t="str">
            <v>050-S230003641-524</v>
          </cell>
          <cell r="B725" t="str">
            <v>KSN-A23000103R-0100</v>
          </cell>
          <cell r="C725" t="str">
            <v>小天线</v>
          </cell>
          <cell r="D725" t="str">
            <v>KPCS</v>
          </cell>
        </row>
        <row r="726">
          <cell r="A726" t="str">
            <v>050-S250000641-525</v>
          </cell>
          <cell r="B726" t="str">
            <v>KSN-A25000103R-0100</v>
          </cell>
          <cell r="C726" t="str">
            <v>小天线</v>
          </cell>
          <cell r="D726" t="str">
            <v>KPCS</v>
          </cell>
        </row>
        <row r="727">
          <cell r="A727" t="str">
            <v>050-S250003641-525</v>
          </cell>
          <cell r="B727" t="str">
            <v>KSN-A25000103R-0100</v>
          </cell>
          <cell r="C727" t="str">
            <v>小天线</v>
          </cell>
          <cell r="D727" t="str">
            <v>KPCS</v>
          </cell>
        </row>
        <row r="728">
          <cell r="A728" t="str">
            <v>025-U380000621-0378</v>
          </cell>
          <cell r="C728" t="str">
            <v>Type-c</v>
          </cell>
          <cell r="D728" t="str">
            <v>PCS</v>
          </cell>
        </row>
        <row r="729">
          <cell r="A729" t="str">
            <v>050-U190000811-518</v>
          </cell>
          <cell r="B729" t="str">
            <v>KUF-A19001630R-0100</v>
          </cell>
          <cell r="C729" t="str">
            <v>Type-c</v>
          </cell>
          <cell r="D729" t="str">
            <v>KPCS</v>
          </cell>
        </row>
        <row r="730">
          <cell r="A730" t="str">
            <v>050-U190000812-518</v>
          </cell>
          <cell r="B730" t="str">
            <v>KUF-A19001630R-0100</v>
          </cell>
          <cell r="C730" t="str">
            <v>Type-c</v>
          </cell>
          <cell r="D730" t="str">
            <v>KPCS</v>
          </cell>
        </row>
        <row r="731">
          <cell r="A731" t="str">
            <v>050-U190030811-518</v>
          </cell>
          <cell r="B731" t="str">
            <v>KUF-A19001630R-0100</v>
          </cell>
          <cell r="C731" t="str">
            <v>Type-c</v>
          </cell>
          <cell r="D731" t="str">
            <v>KPCS</v>
          </cell>
        </row>
        <row r="732">
          <cell r="A732" t="str">
            <v>050-U190030812-518</v>
          </cell>
          <cell r="B732" t="str">
            <v>KUF-A19001630R-0100</v>
          </cell>
          <cell r="C732" t="str">
            <v>Type-c</v>
          </cell>
          <cell r="D732" t="str">
            <v>KPCS</v>
          </cell>
        </row>
        <row r="733">
          <cell r="A733" t="str">
            <v>050-U190500811-516</v>
          </cell>
          <cell r="B733" t="str">
            <v>KIC61231ST2CR</v>
          </cell>
          <cell r="C733" t="str">
            <v>Type-c</v>
          </cell>
          <cell r="D733" t="str">
            <v>KPCS</v>
          </cell>
        </row>
        <row r="734">
          <cell r="A734" t="str">
            <v>050-U190500811-516</v>
          </cell>
          <cell r="B734" t="str">
            <v>KIC61231ST2NR</v>
          </cell>
          <cell r="C734" t="str">
            <v>Type-c</v>
          </cell>
          <cell r="D734" t="str">
            <v>KPCS</v>
          </cell>
        </row>
        <row r="735">
          <cell r="A735" t="str">
            <v>050-U190500811-516</v>
          </cell>
          <cell r="B735" t="str">
            <v>KIC61231ST3HR</v>
          </cell>
          <cell r="C735" t="str">
            <v>Type-c</v>
          </cell>
          <cell r="D735" t="str">
            <v>KPCS</v>
          </cell>
        </row>
        <row r="736">
          <cell r="A736" t="str">
            <v>050-U190500811-517</v>
          </cell>
          <cell r="B736" t="str">
            <v>KIC61231ST2CR</v>
          </cell>
          <cell r="C736" t="str">
            <v>Type-c</v>
          </cell>
          <cell r="D736" t="str">
            <v>KPCS</v>
          </cell>
        </row>
        <row r="737">
          <cell r="A737" t="str">
            <v>050-U190500811-517</v>
          </cell>
          <cell r="B737" t="str">
            <v>KIC61231ST2NR</v>
          </cell>
          <cell r="C737" t="str">
            <v>Type-c</v>
          </cell>
          <cell r="D737" t="str">
            <v>KPCS</v>
          </cell>
        </row>
        <row r="738">
          <cell r="A738" t="str">
            <v>050-U190500811-517</v>
          </cell>
          <cell r="B738" t="str">
            <v>KIC61231ST3HR</v>
          </cell>
          <cell r="C738" t="str">
            <v>Type-c</v>
          </cell>
          <cell r="D738" t="str">
            <v>KPCS</v>
          </cell>
        </row>
        <row r="739">
          <cell r="A739" t="str">
            <v>050-U190530811-516</v>
          </cell>
          <cell r="B739" t="str">
            <v>KIC61231ST2CR</v>
          </cell>
          <cell r="C739" t="str">
            <v>Type-c</v>
          </cell>
          <cell r="D739" t="str">
            <v>KPCS</v>
          </cell>
        </row>
        <row r="740">
          <cell r="A740" t="str">
            <v>050-U190530811-516</v>
          </cell>
          <cell r="B740" t="str">
            <v>KIC61231ST2NR</v>
          </cell>
          <cell r="C740" t="str">
            <v>Type-c</v>
          </cell>
          <cell r="D740" t="str">
            <v>KPCS</v>
          </cell>
        </row>
        <row r="741">
          <cell r="A741" t="str">
            <v>050-U190530811-516</v>
          </cell>
          <cell r="B741" t="str">
            <v>KIC61231ST3HR</v>
          </cell>
          <cell r="C741" t="str">
            <v>Type-c</v>
          </cell>
          <cell r="D741" t="str">
            <v>KPCS</v>
          </cell>
        </row>
        <row r="742">
          <cell r="A742" t="str">
            <v>050-U190530811-517</v>
          </cell>
          <cell r="B742" t="str">
            <v>KIC61231ST2CR</v>
          </cell>
          <cell r="C742" t="str">
            <v>Type-c</v>
          </cell>
          <cell r="D742" t="str">
            <v>KPCS</v>
          </cell>
        </row>
        <row r="743">
          <cell r="A743" t="str">
            <v>050-U190530811-517</v>
          </cell>
          <cell r="B743" t="str">
            <v>KIC61231ST2NR</v>
          </cell>
          <cell r="C743" t="str">
            <v>Type-c</v>
          </cell>
          <cell r="D743" t="str">
            <v>KPCS</v>
          </cell>
        </row>
        <row r="744">
          <cell r="A744" t="str">
            <v>050-U190530811-517</v>
          </cell>
          <cell r="B744" t="str">
            <v>KIC61231ST3HR</v>
          </cell>
          <cell r="C744" t="str">
            <v>Type-c</v>
          </cell>
          <cell r="D744" t="str">
            <v>KPCS</v>
          </cell>
        </row>
        <row r="745">
          <cell r="A745" t="str">
            <v>KBC01S311TR</v>
          </cell>
          <cell r="C745" t="str">
            <v>Battery</v>
          </cell>
          <cell r="D745" t="str">
            <v>PCS</v>
          </cell>
        </row>
        <row r="746">
          <cell r="A746" t="str">
            <v>KBC13S1D1NR</v>
          </cell>
          <cell r="C746" t="str">
            <v>Battery</v>
          </cell>
          <cell r="D746" t="str">
            <v>PCS</v>
          </cell>
        </row>
        <row r="747">
          <cell r="A747" t="str">
            <v>KBC13S1H2NR</v>
          </cell>
          <cell r="C747" t="str">
            <v>Battery</v>
          </cell>
          <cell r="D747" t="str">
            <v>PCS</v>
          </cell>
        </row>
        <row r="748">
          <cell r="A748" t="str">
            <v>KBC14S301R</v>
          </cell>
          <cell r="C748" t="str">
            <v>Battery</v>
          </cell>
          <cell r="D748" t="str">
            <v>PCS</v>
          </cell>
        </row>
        <row r="749">
          <cell r="A749" t="str">
            <v>KBC14S3Y01R</v>
          </cell>
          <cell r="C749" t="str">
            <v>Battery</v>
          </cell>
          <cell r="D749" t="str">
            <v>PCS</v>
          </cell>
        </row>
        <row r="750">
          <cell r="A750" t="str">
            <v>KBC23S12210R</v>
          </cell>
          <cell r="C750" t="str">
            <v>Battery</v>
          </cell>
          <cell r="D750" t="str">
            <v>PCS</v>
          </cell>
        </row>
        <row r="751">
          <cell r="A751" t="str">
            <v>KBC23S122S11HR</v>
          </cell>
          <cell r="C751" t="str">
            <v>Battery</v>
          </cell>
          <cell r="D751" t="str">
            <v>PCS</v>
          </cell>
        </row>
        <row r="752">
          <cell r="A752" t="str">
            <v>KBC23S122S11R</v>
          </cell>
          <cell r="C752" t="str">
            <v>Battery</v>
          </cell>
          <cell r="D752" t="str">
            <v>PCS</v>
          </cell>
        </row>
        <row r="753">
          <cell r="A753" t="str">
            <v>KBC23S1L55R</v>
          </cell>
          <cell r="C753" t="str">
            <v>Battery</v>
          </cell>
          <cell r="D753" t="str">
            <v>PCS</v>
          </cell>
        </row>
        <row r="754">
          <cell r="A754" t="str">
            <v>KBC23S3D43R</v>
          </cell>
          <cell r="C754" t="str">
            <v>Battery</v>
          </cell>
          <cell r="D754" t="str">
            <v>PCS</v>
          </cell>
        </row>
        <row r="755">
          <cell r="A755" t="str">
            <v>KBC23S3HN2R</v>
          </cell>
          <cell r="C755" t="str">
            <v>Battery</v>
          </cell>
          <cell r="D755" t="str">
            <v>PCS</v>
          </cell>
        </row>
        <row r="756">
          <cell r="A756" t="str">
            <v>KBC23S922S11R</v>
          </cell>
          <cell r="C756" t="str">
            <v>Battery</v>
          </cell>
          <cell r="D756" t="str">
            <v>PCS</v>
          </cell>
        </row>
        <row r="757">
          <cell r="A757" t="str">
            <v>KBC24S32318R</v>
          </cell>
          <cell r="C757" t="str">
            <v>Battery</v>
          </cell>
          <cell r="D757" t="str">
            <v>PCS</v>
          </cell>
        </row>
        <row r="758">
          <cell r="A758" t="str">
            <v>KBC24S3H50R</v>
          </cell>
          <cell r="C758" t="str">
            <v>Battery</v>
          </cell>
          <cell r="D758" t="str">
            <v>PCS</v>
          </cell>
        </row>
        <row r="759">
          <cell r="A759" t="str">
            <v>KBC24S3H541R</v>
          </cell>
          <cell r="C759" t="str">
            <v>Battery</v>
          </cell>
          <cell r="D759" t="str">
            <v>PCS</v>
          </cell>
        </row>
        <row r="760">
          <cell r="A760" t="str">
            <v>KCF-A03110803R-0100</v>
          </cell>
          <cell r="C760" t="str">
            <v>PinPush</v>
          </cell>
          <cell r="D760" t="str">
            <v>PCS</v>
          </cell>
        </row>
        <row r="761">
          <cell r="A761" t="str">
            <v>KCF-A03110810R-0100</v>
          </cell>
          <cell r="C761" t="str">
            <v>PinPush</v>
          </cell>
          <cell r="D761" t="str">
            <v>PCS</v>
          </cell>
        </row>
        <row r="762">
          <cell r="A762" t="str">
            <v>KCF-A03110815R-0100</v>
          </cell>
          <cell r="C762" t="str">
            <v>PinPush</v>
          </cell>
          <cell r="D762" t="str">
            <v>PCS</v>
          </cell>
        </row>
        <row r="763">
          <cell r="A763" t="str">
            <v>KCF-A03990603R-0100</v>
          </cell>
          <cell r="C763" t="str">
            <v>PinPush</v>
          </cell>
          <cell r="D763" t="str">
            <v>PCS</v>
          </cell>
        </row>
        <row r="764">
          <cell r="A764" t="str">
            <v>KCF-A03990610R-0100</v>
          </cell>
          <cell r="C764" t="str">
            <v>PinPush</v>
          </cell>
          <cell r="D764" t="str">
            <v>PCS</v>
          </cell>
        </row>
        <row r="765">
          <cell r="A765" t="str">
            <v>KCF-A03990615R-0100</v>
          </cell>
          <cell r="C765" t="str">
            <v>PinPush</v>
          </cell>
          <cell r="D765" t="str">
            <v>PCS</v>
          </cell>
        </row>
        <row r="766">
          <cell r="A766" t="str">
            <v>KCF-A13000003R-0100</v>
          </cell>
          <cell r="C766" t="str">
            <v>PinPush</v>
          </cell>
          <cell r="D766" t="str">
            <v>PCS</v>
          </cell>
        </row>
        <row r="767">
          <cell r="A767" t="str">
            <v>KCF-A13002003R-0000</v>
          </cell>
          <cell r="C767" t="str">
            <v>PinPush</v>
          </cell>
          <cell r="D767" t="str">
            <v>PCS</v>
          </cell>
        </row>
        <row r="768">
          <cell r="A768" t="str">
            <v>KCF-A13002010R-0000</v>
          </cell>
          <cell r="C768" t="str">
            <v>PinPush</v>
          </cell>
          <cell r="D768" t="str">
            <v>PCS</v>
          </cell>
        </row>
        <row r="769">
          <cell r="A769" t="str">
            <v>KCF-A13990603R-0100</v>
          </cell>
          <cell r="C769" t="str">
            <v>PinPush</v>
          </cell>
          <cell r="D769" t="str">
            <v>PCS</v>
          </cell>
        </row>
        <row r="770">
          <cell r="A770" t="str">
            <v>KCF-A15110901R-0100</v>
          </cell>
          <cell r="C770" t="str">
            <v>PinPush</v>
          </cell>
          <cell r="D770" t="str">
            <v>PCS</v>
          </cell>
        </row>
        <row r="771">
          <cell r="A771" t="str">
            <v>KCF-A15990801R-0000</v>
          </cell>
          <cell r="C771" t="str">
            <v>PinPush</v>
          </cell>
          <cell r="D771" t="str">
            <v>PCS</v>
          </cell>
        </row>
        <row r="772">
          <cell r="A772" t="str">
            <v>KIC61231ST2CR</v>
          </cell>
          <cell r="C772" t="str">
            <v>Type-c</v>
          </cell>
          <cell r="D772" t="str">
            <v>PCS</v>
          </cell>
        </row>
        <row r="773">
          <cell r="A773" t="str">
            <v>KIC61231ST2NR</v>
          </cell>
          <cell r="C773" t="str">
            <v>Type-c</v>
          </cell>
          <cell r="D773" t="str">
            <v>PCS</v>
          </cell>
        </row>
        <row r="774">
          <cell r="A774" t="str">
            <v>KIC61231ST3HR</v>
          </cell>
          <cell r="C774" t="str">
            <v>Type-c</v>
          </cell>
          <cell r="D774" t="str">
            <v>PCS</v>
          </cell>
        </row>
        <row r="775">
          <cell r="A775" t="str">
            <v>KIU90511DTM4R</v>
          </cell>
          <cell r="C775" t="str">
            <v>5P Usb</v>
          </cell>
          <cell r="D775" t="str">
            <v>PCS</v>
          </cell>
        </row>
        <row r="776">
          <cell r="A776" t="str">
            <v>KIU90511NY2R</v>
          </cell>
          <cell r="C776" t="str">
            <v>5P Usb</v>
          </cell>
          <cell r="D776" t="str">
            <v>PCS</v>
          </cell>
        </row>
        <row r="777">
          <cell r="A777" t="str">
            <v>KIU90511NY5R</v>
          </cell>
          <cell r="C777" t="str">
            <v>5P Usb</v>
          </cell>
          <cell r="D777" t="str">
            <v>PCS</v>
          </cell>
        </row>
        <row r="778">
          <cell r="A778" t="str">
            <v>KIU90511S1M3NR</v>
          </cell>
          <cell r="C778" t="str">
            <v>5P Usb</v>
          </cell>
          <cell r="D778" t="str">
            <v>PCS</v>
          </cell>
        </row>
        <row r="779">
          <cell r="A779" t="str">
            <v>KIU90511S1M3R</v>
          </cell>
          <cell r="C779" t="str">
            <v>5P Usb</v>
          </cell>
          <cell r="D779" t="str">
            <v>PCS</v>
          </cell>
        </row>
        <row r="780">
          <cell r="A780" t="str">
            <v>KIU90511SW1R</v>
          </cell>
          <cell r="C780" t="str">
            <v>5P Usb</v>
          </cell>
          <cell r="D780" t="str">
            <v>PCS</v>
          </cell>
        </row>
        <row r="781">
          <cell r="A781" t="str">
            <v>KIU90531DTM1R</v>
          </cell>
          <cell r="C781" t="str">
            <v>5P Usb</v>
          </cell>
          <cell r="D781" t="str">
            <v>PCS</v>
          </cell>
        </row>
        <row r="782">
          <cell r="A782" t="str">
            <v>KIU90531S1M3R</v>
          </cell>
          <cell r="C782" t="str">
            <v>5P Usb</v>
          </cell>
          <cell r="D782" t="str">
            <v>PCS</v>
          </cell>
        </row>
        <row r="783">
          <cell r="A783" t="str">
            <v>KIU90531SP1YNR</v>
          </cell>
          <cell r="C783" t="str">
            <v>5P Usb</v>
          </cell>
          <cell r="D783" t="str">
            <v>PCS</v>
          </cell>
        </row>
        <row r="784">
          <cell r="A784" t="str">
            <v>KIU90531SP3MR</v>
          </cell>
          <cell r="C784" t="str">
            <v>5P Usb</v>
          </cell>
          <cell r="D784" t="str">
            <v>PCS</v>
          </cell>
        </row>
        <row r="785">
          <cell r="A785" t="str">
            <v>KIU90532NT3R</v>
          </cell>
          <cell r="C785" t="str">
            <v>5P Usb</v>
          </cell>
          <cell r="D785" t="str">
            <v>PCS</v>
          </cell>
        </row>
        <row r="786">
          <cell r="A786" t="str">
            <v>KIU90532ST1R</v>
          </cell>
          <cell r="C786" t="str">
            <v>5P Usb</v>
          </cell>
          <cell r="D786" t="str">
            <v>PCS</v>
          </cell>
        </row>
        <row r="787">
          <cell r="A787" t="str">
            <v>KIU90533ST1NR</v>
          </cell>
          <cell r="C787" t="str">
            <v>5P Usb</v>
          </cell>
          <cell r="D787" t="str">
            <v>PCS</v>
          </cell>
        </row>
        <row r="788">
          <cell r="A788" t="str">
            <v>KIU90562NC3R</v>
          </cell>
          <cell r="C788" t="str">
            <v>5P Usb</v>
          </cell>
          <cell r="D788" t="str">
            <v>PCS</v>
          </cell>
        </row>
        <row r="789">
          <cell r="A789" t="str">
            <v>KIU90562SC1R</v>
          </cell>
          <cell r="C789" t="str">
            <v>5P Usb</v>
          </cell>
          <cell r="D789" t="str">
            <v>PCS</v>
          </cell>
        </row>
        <row r="790">
          <cell r="A790" t="str">
            <v>KIU90562SQ1R</v>
          </cell>
          <cell r="C790" t="str">
            <v>5P Usb</v>
          </cell>
          <cell r="D790" t="str">
            <v>PCS</v>
          </cell>
        </row>
        <row r="791">
          <cell r="A791" t="str">
            <v>KIU90591N3NR</v>
          </cell>
          <cell r="C791" t="str">
            <v>5P Usb</v>
          </cell>
          <cell r="D791" t="str">
            <v>PCS</v>
          </cell>
        </row>
        <row r="792">
          <cell r="A792" t="str">
            <v>KIU90591NY1R</v>
          </cell>
          <cell r="C792" t="str">
            <v>5P Usb</v>
          </cell>
          <cell r="D792" t="str">
            <v>PCS</v>
          </cell>
        </row>
        <row r="793">
          <cell r="A793" t="str">
            <v>KIU90591NY2R</v>
          </cell>
          <cell r="C793" t="str">
            <v>5P Usb</v>
          </cell>
          <cell r="D793" t="str">
            <v>PCS</v>
          </cell>
        </row>
        <row r="794">
          <cell r="A794" t="str">
            <v>KIU90591S1M3R</v>
          </cell>
          <cell r="C794" t="str">
            <v>5P Usb</v>
          </cell>
          <cell r="D794" t="str">
            <v>PCS</v>
          </cell>
        </row>
        <row r="795">
          <cell r="A795" t="str">
            <v>KJA133BY01R</v>
          </cell>
          <cell r="C795" t="str">
            <v>Jack</v>
          </cell>
          <cell r="D795" t="str">
            <v>PCS</v>
          </cell>
        </row>
        <row r="796">
          <cell r="A796" t="str">
            <v>KJA2333BNT60NR</v>
          </cell>
          <cell r="C796" t="str">
            <v>Jack</v>
          </cell>
          <cell r="D796" t="str">
            <v>PCS</v>
          </cell>
        </row>
        <row r="797">
          <cell r="A797" t="str">
            <v>KJA2333SNT41NR</v>
          </cell>
          <cell r="C797" t="str">
            <v>Jack</v>
          </cell>
          <cell r="D797" t="str">
            <v>PCS</v>
          </cell>
        </row>
        <row r="798">
          <cell r="A798" t="str">
            <v>KJA2333SNT42NR</v>
          </cell>
          <cell r="C798" t="str">
            <v>Jack</v>
          </cell>
          <cell r="D798" t="str">
            <v>PCS</v>
          </cell>
        </row>
        <row r="799">
          <cell r="A799" t="str">
            <v>KJA2333SNT50R</v>
          </cell>
          <cell r="C799" t="str">
            <v>Jack</v>
          </cell>
          <cell r="D799" t="str">
            <v>PCS</v>
          </cell>
        </row>
        <row r="800">
          <cell r="A800" t="str">
            <v>KJA2333SNT52NR</v>
          </cell>
          <cell r="C800" t="str">
            <v>Jack</v>
          </cell>
          <cell r="D800" t="str">
            <v>PCS</v>
          </cell>
        </row>
        <row r="801">
          <cell r="A801" t="str">
            <v>KJA2333SNY10R</v>
          </cell>
          <cell r="C801" t="str">
            <v>Jack</v>
          </cell>
          <cell r="D801" t="str">
            <v>PCS</v>
          </cell>
        </row>
        <row r="802">
          <cell r="A802" t="str">
            <v>KJA2333SNY601R</v>
          </cell>
          <cell r="C802" t="str">
            <v>Jack</v>
          </cell>
          <cell r="D802" t="str">
            <v>PCS</v>
          </cell>
        </row>
        <row r="803">
          <cell r="A803" t="str">
            <v>KJA2333ST50R</v>
          </cell>
          <cell r="C803" t="str">
            <v>Jack</v>
          </cell>
          <cell r="D803" t="str">
            <v>PCS</v>
          </cell>
        </row>
        <row r="804">
          <cell r="A804" t="str">
            <v>KJA2336NC601MR</v>
          </cell>
          <cell r="C804" t="str">
            <v>Jack</v>
          </cell>
          <cell r="D804" t="str">
            <v>PCS</v>
          </cell>
        </row>
        <row r="805">
          <cell r="A805" t="str">
            <v>KJA2336SNK50R</v>
          </cell>
          <cell r="C805" t="str">
            <v>Jack</v>
          </cell>
          <cell r="D805" t="str">
            <v>PCS</v>
          </cell>
        </row>
        <row r="806">
          <cell r="A806" t="str">
            <v>KJA2336SNT50R</v>
          </cell>
          <cell r="C806" t="str">
            <v>Jack</v>
          </cell>
          <cell r="D806" t="str">
            <v>PCS</v>
          </cell>
        </row>
        <row r="807">
          <cell r="A807" t="str">
            <v>KJA2336SNT61CR</v>
          </cell>
          <cell r="C807" t="str">
            <v>Jack</v>
          </cell>
          <cell r="D807" t="str">
            <v>PCS</v>
          </cell>
        </row>
        <row r="808">
          <cell r="A808" t="str">
            <v>KJA2336SNT61R</v>
          </cell>
          <cell r="C808" t="str">
            <v>Jack</v>
          </cell>
          <cell r="D808" t="str">
            <v>PCS</v>
          </cell>
        </row>
        <row r="809">
          <cell r="A809" t="str">
            <v>KJA2336SNY601CR</v>
          </cell>
          <cell r="C809" t="str">
            <v>Jack</v>
          </cell>
          <cell r="D809" t="str">
            <v>PCS</v>
          </cell>
        </row>
        <row r="810">
          <cell r="A810" t="str">
            <v>KJA2336ST50R</v>
          </cell>
          <cell r="C810" t="str">
            <v>Jack</v>
          </cell>
          <cell r="D810" t="str">
            <v>PCS</v>
          </cell>
        </row>
        <row r="811">
          <cell r="A811" t="str">
            <v>KJA2339NA601R</v>
          </cell>
          <cell r="C811" t="str">
            <v>Jack</v>
          </cell>
          <cell r="D811" t="str">
            <v>PCS</v>
          </cell>
        </row>
        <row r="812">
          <cell r="A812" t="str">
            <v>KJF-A22000603R-01HQ</v>
          </cell>
          <cell r="C812" t="str">
            <v>Jack</v>
          </cell>
          <cell r="D812" t="str">
            <v>PCS</v>
          </cell>
        </row>
        <row r="813">
          <cell r="A813" t="str">
            <v>KM100843MA1R</v>
          </cell>
          <cell r="C813" t="str">
            <v>T-F</v>
          </cell>
          <cell r="D813" t="str">
            <v>PCS</v>
          </cell>
        </row>
        <row r="814">
          <cell r="A814" t="str">
            <v>KM100846M01R</v>
          </cell>
          <cell r="C814" t="str">
            <v>T-F</v>
          </cell>
          <cell r="D814" t="str">
            <v>PCS</v>
          </cell>
        </row>
        <row r="815">
          <cell r="A815" t="str">
            <v>KM100846M171R</v>
          </cell>
          <cell r="C815" t="str">
            <v>T-F</v>
          </cell>
          <cell r="D815" t="str">
            <v>PCS</v>
          </cell>
        </row>
        <row r="816">
          <cell r="A816" t="str">
            <v>KM100849M171R</v>
          </cell>
          <cell r="C816" t="str">
            <v>T-F</v>
          </cell>
          <cell r="D816" t="str">
            <v>PCS</v>
          </cell>
        </row>
        <row r="817">
          <cell r="A817" t="str">
            <v>KM30084110R</v>
          </cell>
          <cell r="C817" t="str">
            <v>小天线</v>
          </cell>
          <cell r="D817" t="str">
            <v>PCS</v>
          </cell>
        </row>
        <row r="818">
          <cell r="A818" t="str">
            <v>KRF1S2001R</v>
          </cell>
          <cell r="C818" t="str">
            <v>小天线</v>
          </cell>
          <cell r="D818" t="str">
            <v>PCS</v>
          </cell>
        </row>
        <row r="819">
          <cell r="A819" t="str">
            <v>KRF1S30501NR</v>
          </cell>
          <cell r="C819" t="str">
            <v>小天线</v>
          </cell>
          <cell r="D819" t="str">
            <v>PCS</v>
          </cell>
        </row>
        <row r="820">
          <cell r="A820" t="str">
            <v>KRF1S31001R</v>
          </cell>
          <cell r="C820" t="str">
            <v>小天线</v>
          </cell>
          <cell r="D820" t="str">
            <v>PCS</v>
          </cell>
        </row>
        <row r="821">
          <cell r="A821" t="str">
            <v>KRF1S31501R</v>
          </cell>
          <cell r="C821" t="str">
            <v>小天线</v>
          </cell>
          <cell r="D821" t="str">
            <v>PCS</v>
          </cell>
        </row>
        <row r="822">
          <cell r="A822" t="str">
            <v>KRF1S31512R</v>
          </cell>
          <cell r="C822" t="str">
            <v>小天线</v>
          </cell>
          <cell r="D822" t="str">
            <v>PCS</v>
          </cell>
        </row>
        <row r="823">
          <cell r="A823" t="str">
            <v>KRF1S32012R</v>
          </cell>
          <cell r="C823" t="str">
            <v>小天线</v>
          </cell>
          <cell r="D823" t="str">
            <v>PCS</v>
          </cell>
        </row>
        <row r="824">
          <cell r="A824" t="str">
            <v>KRF2S302T01R</v>
          </cell>
          <cell r="C824" t="str">
            <v>小天线</v>
          </cell>
          <cell r="D824" t="str">
            <v>PCS</v>
          </cell>
        </row>
        <row r="825">
          <cell r="A825" t="str">
            <v>KSN-A11000103R-0100</v>
          </cell>
          <cell r="C825" t="str">
            <v>小天线</v>
          </cell>
          <cell r="D825" t="str">
            <v>PCS</v>
          </cell>
        </row>
        <row r="826">
          <cell r="A826" t="str">
            <v>KSN-A13000007R-0100</v>
          </cell>
          <cell r="C826" t="str">
            <v>小天线</v>
          </cell>
          <cell r="D826" t="str">
            <v>PCS</v>
          </cell>
        </row>
        <row r="827">
          <cell r="A827" t="str">
            <v>KSN-A13000101R-0100</v>
          </cell>
          <cell r="C827" t="str">
            <v>小天线</v>
          </cell>
          <cell r="D827" t="str">
            <v>PCS</v>
          </cell>
        </row>
        <row r="828">
          <cell r="A828" t="str">
            <v>KSN-A20000103R-0100</v>
          </cell>
          <cell r="C828" t="str">
            <v>小天线</v>
          </cell>
          <cell r="D828" t="str">
            <v>PCS</v>
          </cell>
        </row>
        <row r="829">
          <cell r="A829" t="str">
            <v>KSN-A23000103R-0100</v>
          </cell>
          <cell r="C829" t="str">
            <v>小天线</v>
          </cell>
          <cell r="D829" t="str">
            <v>PCS</v>
          </cell>
        </row>
        <row r="830">
          <cell r="A830" t="str">
            <v>KSN-A25000103R-0100</v>
          </cell>
          <cell r="C830" t="str">
            <v>小天线</v>
          </cell>
          <cell r="D830" t="str">
            <v>PCS</v>
          </cell>
        </row>
        <row r="831">
          <cell r="A831" t="str">
            <v>KT10476782</v>
          </cell>
          <cell r="C831" t="str">
            <v>卡托</v>
          </cell>
          <cell r="D831" t="str">
            <v>PCS</v>
          </cell>
        </row>
        <row r="832">
          <cell r="A832" t="str">
            <v>KUF-A099505S1R-0100</v>
          </cell>
          <cell r="C832" t="str">
            <v>5P Usb</v>
          </cell>
          <cell r="D832" t="str">
            <v>PCS</v>
          </cell>
        </row>
        <row r="833">
          <cell r="A833" t="str">
            <v>KUF-A13950530R-0200</v>
          </cell>
          <cell r="C833" t="str">
            <v>5P Usb</v>
          </cell>
          <cell r="D833" t="str">
            <v>PCS</v>
          </cell>
        </row>
        <row r="834">
          <cell r="A834" t="str">
            <v>KUF-A19001630R-0100</v>
          </cell>
          <cell r="C834" t="str">
            <v>Type-c</v>
          </cell>
          <cell r="D834" t="str">
            <v>PCS</v>
          </cell>
        </row>
        <row r="835">
          <cell r="A835" t="str">
            <v>KWS6133N10TNR</v>
          </cell>
          <cell r="C835" t="str">
            <v>Sim卡</v>
          </cell>
          <cell r="D835" t="str">
            <v>PCS</v>
          </cell>
        </row>
        <row r="836">
          <cell r="A836" t="str">
            <v>KWS6133N10TR</v>
          </cell>
          <cell r="C836" t="str">
            <v>Sim卡</v>
          </cell>
          <cell r="D836" t="str">
            <v>PCS</v>
          </cell>
        </row>
        <row r="837">
          <cell r="A837" t="str">
            <v>KWS6133PT01R</v>
          </cell>
          <cell r="C837" t="str">
            <v>Sim卡</v>
          </cell>
          <cell r="D837" t="str">
            <v>PCS</v>
          </cell>
        </row>
        <row r="838">
          <cell r="A838" t="str">
            <v>KWS6146N10NR</v>
          </cell>
          <cell r="C838" t="str">
            <v>Sim卡</v>
          </cell>
          <cell r="D838" t="str">
            <v>PCS</v>
          </cell>
        </row>
        <row r="839">
          <cell r="A839" t="str">
            <v>KWS6153M20R</v>
          </cell>
          <cell r="C839" t="str">
            <v>Sim卡</v>
          </cell>
          <cell r="D839" t="str">
            <v>PCS</v>
          </cell>
        </row>
        <row r="840">
          <cell r="A840" t="str">
            <v>KWS6156CN20R</v>
          </cell>
          <cell r="C840" t="str">
            <v>Sim卡</v>
          </cell>
          <cell r="D840" t="str">
            <v>PCS</v>
          </cell>
        </row>
        <row r="841">
          <cell r="A841" t="str">
            <v>KWS6186M5NR</v>
          </cell>
          <cell r="C841" t="str">
            <v>Sim卡</v>
          </cell>
          <cell r="D841" t="str">
            <v>PCS</v>
          </cell>
        </row>
        <row r="842">
          <cell r="A842" t="str">
            <v>KWSM3133F01NR-H</v>
          </cell>
          <cell r="C842" t="str">
            <v>PinPush</v>
          </cell>
          <cell r="D842" t="str">
            <v>PCS</v>
          </cell>
        </row>
        <row r="843">
          <cell r="A843" t="str">
            <v>KWSM3133F01R-S</v>
          </cell>
          <cell r="C843" t="str">
            <v>PinPush</v>
          </cell>
          <cell r="D843" t="str">
            <v>PCS</v>
          </cell>
        </row>
        <row r="844">
          <cell r="A844" t="str">
            <v>KWSM3133F01R-T</v>
          </cell>
          <cell r="C844" t="str">
            <v>PinPush</v>
          </cell>
          <cell r="D844" t="str">
            <v>PCS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冲压"/>
      <sheetName val="截止8月26日总入库量"/>
      <sheetName val="34周总入库量(k)"/>
      <sheetName val="34周技术员换模明细"/>
      <sheetName val="月份总产出"/>
      <sheetName val="每周每个料号总产出"/>
      <sheetName val="每日每个料号的入库量"/>
      <sheetName val="每日总产出"/>
      <sheetName val="产能趋势图"/>
      <sheetName val="技术员周效率汇总"/>
      <sheetName val="技术员月效率汇总 "/>
      <sheetName val="技术员周效率汇总 (2)"/>
      <sheetName val="技术员日效率汇总"/>
      <sheetName val="周平均"/>
      <sheetName val="换模次数-周技术员"/>
      <sheetName val="换模次数-模具"/>
      <sheetName val="换模次数-模具1"/>
      <sheetName val="冲压生产指标"/>
      <sheetName val="周生产效率"/>
      <sheetName val="基础"/>
      <sheetName val="作业员月效率"/>
      <sheetName val="9月1日"/>
      <sheetName val="8月31日"/>
      <sheetName val="8月30日"/>
      <sheetName val="8月29日"/>
      <sheetName val="8月28日"/>
      <sheetName val="8月27日"/>
      <sheetName val="8月26日"/>
      <sheetName val="8月25日"/>
      <sheetName val="8月24日"/>
      <sheetName val="8月23日"/>
      <sheetName val="8月22日"/>
      <sheetName val="8月21日"/>
      <sheetName val="8月20日"/>
      <sheetName val="8月19日"/>
      <sheetName val="8月18日"/>
      <sheetName val="8月17日"/>
      <sheetName val="8月16日"/>
      <sheetName val="8月15日"/>
      <sheetName val="8月14日"/>
      <sheetName val="8月13日"/>
      <sheetName val="8月12日"/>
      <sheetName val="8月11日"/>
      <sheetName val="8月10日"/>
      <sheetName val="8月9日"/>
      <sheetName val="8月8日"/>
      <sheetName val="8月7日"/>
      <sheetName val="8月6日"/>
      <sheetName val="8月5日"/>
      <sheetName val="8月4日"/>
      <sheetName val="8月3日"/>
      <sheetName val="8月1日"/>
      <sheetName val="8月2日"/>
      <sheetName val="7月31日"/>
      <sheetName val="7月30日"/>
      <sheetName val="7月29日"/>
      <sheetName val="7月28日"/>
      <sheetName val="7月17日"/>
      <sheetName val="7月27日"/>
      <sheetName val="7月26日"/>
      <sheetName val="7月25日"/>
      <sheetName val="7月24日"/>
      <sheetName val="7月23日"/>
      <sheetName val="7月22日"/>
      <sheetName val="7月21日"/>
      <sheetName val="7月20日"/>
      <sheetName val="7月19日"/>
      <sheetName val="7月18日"/>
      <sheetName val="7月16日"/>
      <sheetName val="7月15日"/>
      <sheetName val="7月14日"/>
      <sheetName val="7月13日"/>
      <sheetName val="7月12日"/>
      <sheetName val="7月11日"/>
      <sheetName val="7月10日"/>
      <sheetName val="7月9日"/>
      <sheetName val="7月8日"/>
      <sheetName val="7月7日"/>
      <sheetName val="7月6日"/>
      <sheetName val="7月4日"/>
      <sheetName val="7月5日"/>
      <sheetName val="7月3日"/>
      <sheetName val="7月2日"/>
      <sheetName val="7月1日"/>
      <sheetName val="工单一览表"/>
      <sheetName val="品质人力-20190503"/>
      <sheetName val="管理人力-20190503"/>
      <sheetName val="品质人力-20190504"/>
      <sheetName val="管理人力-20190504"/>
      <sheetName val="品质人力-20190505"/>
      <sheetName val="管理人力-20190505"/>
      <sheetName val="品质人力-20190506"/>
      <sheetName val="管理人力-20190506"/>
      <sheetName val="管理人力-20190507"/>
      <sheetName val="品质人力-20190507"/>
      <sheetName val="管理人力-20190508"/>
      <sheetName val="品质人力-20190508"/>
      <sheetName val="管理人力-20190509"/>
      <sheetName val="品质人力-20190509"/>
      <sheetName val="管理人力-20190510"/>
      <sheetName val="品质人力-20190510"/>
      <sheetName val="管理人力-20190511"/>
      <sheetName val="品质人力-20190511"/>
      <sheetName val="管理人力-20190512"/>
      <sheetName val="品质人力-20190512"/>
      <sheetName val="管理人力-20190513"/>
      <sheetName val="品质人力-20190513"/>
      <sheetName val="管理人力-20190514"/>
      <sheetName val="品质人力-20190514"/>
      <sheetName val="管理人力-20190515"/>
      <sheetName val="品质人力-20190515"/>
      <sheetName val="管理人力-20190516"/>
      <sheetName val="品质人力-20190516"/>
      <sheetName val="管理人力-20190517"/>
      <sheetName val="品质人力-20190517"/>
      <sheetName val="管理人力-20190518"/>
      <sheetName val="品质人力-20190518"/>
      <sheetName val="管理人力-20190519"/>
      <sheetName val="品质人力-20190519"/>
      <sheetName val="管理人力-20190520"/>
      <sheetName val="品质人力-20190520"/>
      <sheetName val="管理人力-20190521"/>
      <sheetName val="品质人力-20190521"/>
      <sheetName val="品质人力-20190522"/>
      <sheetName val="管理人力-20190522"/>
      <sheetName val="品质人力-20190523"/>
      <sheetName val="管理人力-20190523"/>
      <sheetName val="品质人力-20190524"/>
      <sheetName val="管理人力-20190524"/>
      <sheetName val="管理人力-20190525"/>
      <sheetName val="品质人力-20190525"/>
      <sheetName val="品质人力-20190526"/>
      <sheetName val="管理人力-20190526"/>
      <sheetName val="品质人力-20190527"/>
      <sheetName val="品质人力-20190528"/>
      <sheetName val="管理人力-20190527"/>
      <sheetName val="管理人力-20190528"/>
      <sheetName val="品质人力-20190529"/>
      <sheetName val="管理人力-20190529"/>
      <sheetName val="管理人力-20190530"/>
      <sheetName val="管理人力-20190531"/>
      <sheetName val="品质人力-20190531"/>
      <sheetName val="品质人力-20190530"/>
      <sheetName val="管理人力-20190601"/>
      <sheetName val="品质人力-20190601"/>
      <sheetName val="管理人力-20190602"/>
      <sheetName val="品质人力-20190602"/>
      <sheetName val="管理人力-20190603"/>
      <sheetName val="品质人力-20190603"/>
      <sheetName val="管理人力-20190604"/>
      <sheetName val="品质人力-20190604"/>
      <sheetName val="管理人力-20190605"/>
      <sheetName val="品质人力-20190605"/>
      <sheetName val="管理人力-20190606"/>
      <sheetName val="品质人力-20190606"/>
      <sheetName val="管理人力-20190609"/>
      <sheetName val="品质人力-20190609"/>
      <sheetName val="管理人力-20190610"/>
      <sheetName val="管理人力-20190611"/>
      <sheetName val="品质人力-20190610"/>
      <sheetName val="品质人力-20190611"/>
      <sheetName val="品质人力-20190612"/>
      <sheetName val="管理人力-20190612"/>
      <sheetName val="品质人力-20190613"/>
      <sheetName val="管理人力-20190613"/>
      <sheetName val="品质人力-20190614"/>
      <sheetName val="管理人力-20190614"/>
      <sheetName val="品质人力-20190615"/>
      <sheetName val="管理人力-20190615"/>
      <sheetName val="品质人力-20190616"/>
      <sheetName val="管理人力-20190616"/>
      <sheetName val="管理人力-20190617"/>
      <sheetName val="品质人力-20190617"/>
      <sheetName val="管理人力-20190618"/>
      <sheetName val="品质人力-20190618"/>
      <sheetName val="管理人力-20190619"/>
      <sheetName val="品质人力-20190619"/>
      <sheetName val="品质人力-20190620"/>
      <sheetName val="管理人力-20190620"/>
      <sheetName val="品质人力-20190621"/>
      <sheetName val="管理人力-20190621"/>
      <sheetName val="品质人力-20190622"/>
      <sheetName val="管理人力-20190622"/>
      <sheetName val="品质人力-20190623"/>
      <sheetName val="管理人力-20190623"/>
      <sheetName val="管理人力-20190624"/>
      <sheetName val="品质人力-20190624"/>
      <sheetName val="管理人力-20190625"/>
      <sheetName val="品质人力-20190625"/>
      <sheetName val="管理人力-20190626"/>
      <sheetName val="品质人力-20190626"/>
      <sheetName val="管理人力-20190627"/>
      <sheetName val="品质人力-20190627"/>
      <sheetName val="管理人力-20190628"/>
      <sheetName val="品质人力-20190628"/>
      <sheetName val="管理人力-20190629"/>
      <sheetName val="品质人力-20190629"/>
      <sheetName val="管理人力-20190630"/>
      <sheetName val="品质人力-20190630"/>
      <sheetName val="管理人力-20190701"/>
      <sheetName val="品质人力-20190701"/>
      <sheetName val="管理人力-20190702"/>
      <sheetName val="品质人力-20190702"/>
      <sheetName val="管理人力-20190703"/>
      <sheetName val="品质人力-20190703"/>
      <sheetName val="管理人力-20190704"/>
      <sheetName val="品质人力-20190704"/>
      <sheetName val="管理人力-20190705"/>
      <sheetName val="品质人力-20190705"/>
      <sheetName val="管理人力-20190706"/>
      <sheetName val="品质人力-20190706"/>
      <sheetName val="管理人力-20190707"/>
      <sheetName val="品质人力-20190708"/>
      <sheetName val="管理人力-20190708"/>
      <sheetName val="品质人力-20190707"/>
      <sheetName val="品质人力-20190709"/>
      <sheetName val="管理人力-20190709"/>
      <sheetName val="管理人力-20190710"/>
      <sheetName val="品质人力-20190710"/>
      <sheetName val="品质人力-20190711"/>
      <sheetName val="管理人力-20190711"/>
      <sheetName val="品质人力-20190712"/>
      <sheetName val="管理人力-20190712"/>
      <sheetName val="品质人力-20190713"/>
      <sheetName val="管理人力-20190713"/>
      <sheetName val="管理人力-20190714"/>
      <sheetName val="品质人力-20190714"/>
      <sheetName val="管理人力-20190715"/>
      <sheetName val="品质人力-20190715"/>
      <sheetName val="管理人力-20190716"/>
      <sheetName val="品质人力-20190716"/>
      <sheetName val="管理人力-20190717"/>
      <sheetName val="品质人力-20190717"/>
      <sheetName val="管理人力-20190718"/>
      <sheetName val="品质人力-20190718"/>
      <sheetName val="管理人力-20190719"/>
      <sheetName val="品质人力-20190719"/>
      <sheetName val="品质人力-20190720"/>
      <sheetName val="管理人力-20190720"/>
      <sheetName val="品质人力-20190721"/>
      <sheetName val="管理人力-20190721"/>
      <sheetName val="品质人力-20190722"/>
      <sheetName val="管理人力-20190722"/>
      <sheetName val="品质人力-20190723"/>
      <sheetName val="管理人力-20190723"/>
      <sheetName val="品质人力-20190724"/>
      <sheetName val="管理人力-20190724"/>
      <sheetName val="品质人力-20190725"/>
      <sheetName val="管理人力-20190725"/>
      <sheetName val="品质人力-20190726"/>
      <sheetName val="管理人力-20190726"/>
      <sheetName val="品质人力-20190727"/>
      <sheetName val="管理人力-20190727"/>
      <sheetName val="品质人力-20190728"/>
      <sheetName val="管理人力-20190728"/>
      <sheetName val="品质人力-20190729"/>
      <sheetName val="管理人力-20190729"/>
      <sheetName val="品质人力-20190730"/>
      <sheetName val="管理人力-20190730"/>
      <sheetName val="品质人力-20190731"/>
      <sheetName val="管理人力-20190731"/>
      <sheetName val="品质人力-20190801"/>
      <sheetName val="管理人力-20190801"/>
      <sheetName val="品质人力-20190802"/>
      <sheetName val="管理人力-20190802"/>
      <sheetName val="品质人力-20190803"/>
      <sheetName val="管理人力-20190803"/>
      <sheetName val="品质人力-20190804"/>
      <sheetName val="管理人力-20190804"/>
      <sheetName val="品质人力-20190805"/>
      <sheetName val="管理人力-20190805"/>
      <sheetName val="管理人力-20190806"/>
      <sheetName val="品质人力-20190806"/>
      <sheetName val="管理人力-20190807"/>
      <sheetName val="品质人力-20190807"/>
      <sheetName val="管理人力-20190808"/>
      <sheetName val="品质人力-20190808"/>
      <sheetName val="管理人力-20190809"/>
      <sheetName val="品质人力-20190809"/>
      <sheetName val="管理人力-20190810"/>
      <sheetName val="品质人力-20190810"/>
      <sheetName val="管理人力-20190811"/>
      <sheetName val="品质人力-20190811"/>
      <sheetName val="管理人力-20190812"/>
      <sheetName val="品质人力-20190812"/>
      <sheetName val="管理人力-20190813"/>
      <sheetName val="品质人力-20190813"/>
      <sheetName val="管理人力-20190814"/>
      <sheetName val="品质人力-20190814"/>
      <sheetName val="管理人力-20190815"/>
      <sheetName val="品质人力-20190815"/>
      <sheetName val="品质人力-20190816"/>
      <sheetName val="管理人力-20190816"/>
      <sheetName val="品质人力-20190817"/>
      <sheetName val="管理人力-20190817"/>
      <sheetName val="品质人力-20190818"/>
      <sheetName val="管理人力-20190818"/>
      <sheetName val="品质人力-20190819"/>
      <sheetName val="管理人力-20190819"/>
      <sheetName val="品质人力-20190820"/>
      <sheetName val="管理人力-20190820"/>
      <sheetName val="品质人力-20190821"/>
      <sheetName val="管理人力-20190821"/>
      <sheetName val="品质人力-20190822"/>
      <sheetName val="管理人力-20190822"/>
      <sheetName val="品质人力-20190823"/>
      <sheetName val="管理人力-20190823"/>
      <sheetName val="品质人力-20190824"/>
      <sheetName val="管理人力-20190824"/>
      <sheetName val="品质人力-20190825"/>
      <sheetName val="管理人力-20190825"/>
      <sheetName val="品质人力-20190826"/>
      <sheetName val="管理人力-20190826"/>
      <sheetName val="品质人力-20190827"/>
      <sheetName val="管理人力-20190827"/>
      <sheetName val="品质人力-20190828"/>
      <sheetName val="管理人力-20190828"/>
      <sheetName val="品质人力-20190829"/>
      <sheetName val="管理人力-20190829"/>
      <sheetName val="品质人力-20190830"/>
      <sheetName val="管理人力-20190830"/>
      <sheetName val="管理人力-20190831"/>
      <sheetName val="品质人力-20190831"/>
      <sheetName val="管理人力-20190901"/>
      <sheetName val="品质人力-20190901"/>
      <sheetName val="系列对照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ow r="1">
          <cell r="A1" t="str">
            <v>工单编号</v>
          </cell>
          <cell r="B1" t="str">
            <v>产品品号</v>
          </cell>
          <cell r="C1" t="str">
            <v>品名</v>
          </cell>
          <cell r="D1" t="str">
            <v>规格</v>
          </cell>
          <cell r="E1" t="str">
            <v>生产线别</v>
          </cell>
          <cell r="F1" t="str">
            <v>工单状态</v>
          </cell>
          <cell r="G1" t="str">
            <v>预计产量</v>
          </cell>
          <cell r="H1" t="str">
            <v>实际产量</v>
          </cell>
        </row>
        <row r="2">
          <cell r="A2" t="str">
            <v>ZVS-18110125</v>
          </cell>
          <cell r="B2" t="str">
            <v>025-U190500622-366</v>
          </cell>
          <cell r="C2" t="str">
            <v>点焊铁壳</v>
          </cell>
          <cell r="D2" t="str">
            <v>NO PLATING,SUS301-1/2H,1*1,RoHS</v>
          </cell>
          <cell r="E2" t="str">
            <v>VCYS</v>
          </cell>
          <cell r="F2" t="str">
            <v>结案</v>
          </cell>
          <cell r="G2">
            <v>300000</v>
          </cell>
          <cell r="H2">
            <v>283500</v>
          </cell>
        </row>
        <row r="3">
          <cell r="A3" t="str">
            <v>ZVS-18110125</v>
          </cell>
          <cell r="B3" t="str">
            <v>025-U190500622-366</v>
          </cell>
          <cell r="C3" t="str">
            <v>点焊铁壳</v>
          </cell>
          <cell r="D3" t="str">
            <v>NO PLATING,SUS301-1/2H,1*1,RoHS</v>
          </cell>
          <cell r="E3" t="str">
            <v>VCYS</v>
          </cell>
          <cell r="F3" t="str">
            <v>结案</v>
          </cell>
          <cell r="G3">
            <v>300000</v>
          </cell>
          <cell r="H3">
            <v>283500</v>
          </cell>
        </row>
        <row r="4">
          <cell r="A4" t="str">
            <v>ZVS-19010063</v>
          </cell>
          <cell r="B4" t="str">
            <v>050-J220000141-529</v>
          </cell>
          <cell r="C4" t="str">
            <v>素材端子1</v>
          </cell>
          <cell r="D4" t="str">
            <v>NO PLATING,C5210R-H,P=5,1*1,RoHS</v>
          </cell>
          <cell r="E4" t="str">
            <v>VCYS</v>
          </cell>
          <cell r="F4" t="str">
            <v>结案</v>
          </cell>
          <cell r="G4">
            <v>200</v>
          </cell>
          <cell r="H4">
            <v>165</v>
          </cell>
        </row>
        <row r="5">
          <cell r="A5" t="str">
            <v>ZVS-19010065</v>
          </cell>
          <cell r="B5" t="str">
            <v>025-U139500622-373</v>
          </cell>
          <cell r="C5" t="str">
            <v>素材外铁壳</v>
          </cell>
          <cell r="D5" t="str">
            <v>NO PLATING,SUS301-1/2H,P=8.0,1*1,SHELL,RoHS</v>
          </cell>
          <cell r="E5" t="str">
            <v>VCYS</v>
          </cell>
          <cell r="F5" t="str">
            <v>结案</v>
          </cell>
          <cell r="G5">
            <v>200000</v>
          </cell>
          <cell r="H5">
            <v>200000</v>
          </cell>
        </row>
        <row r="6">
          <cell r="A6" t="str">
            <v>ZVS-19010066</v>
          </cell>
          <cell r="B6" t="str">
            <v>025-U139500621-373</v>
          </cell>
          <cell r="C6" t="str">
            <v>素材主铁壳</v>
          </cell>
          <cell r="D6" t="str">
            <v>NO PLATING,SUS301-1/2H,P=8.0,1*1,SHELL,RoHS</v>
          </cell>
          <cell r="E6" t="str">
            <v>VCYS</v>
          </cell>
          <cell r="F6" t="str">
            <v>结案</v>
          </cell>
          <cell r="G6">
            <v>200000</v>
          </cell>
          <cell r="H6">
            <v>198000</v>
          </cell>
        </row>
        <row r="7">
          <cell r="A7" t="str">
            <v>ZVS-19010068</v>
          </cell>
          <cell r="B7" t="str">
            <v>050-5009-477</v>
          </cell>
          <cell r="C7" t="str">
            <v>CONTACT AFTER STAMPING</v>
          </cell>
          <cell r="D7" t="str">
            <v>CONTACT 5 FOR DIA 3.5MM AUDIO JACK  SUBSIDE TYPE</v>
          </cell>
          <cell r="E7" t="str">
            <v>VCYS</v>
          </cell>
          <cell r="F7" t="str">
            <v>结案</v>
          </cell>
          <cell r="G7">
            <v>500</v>
          </cell>
          <cell r="H7">
            <v>500</v>
          </cell>
        </row>
        <row r="8">
          <cell r="A8" t="str">
            <v>ZVS-19010069</v>
          </cell>
          <cell r="B8" t="str">
            <v>050-0009-481</v>
          </cell>
          <cell r="C8" t="str">
            <v>UNPLATED CONTACT</v>
          </cell>
          <cell r="D8" t="str">
            <v>CONTACT ;1.3H PUSH_PULL SIMBLOCK WITH COVER AND STOP</v>
          </cell>
          <cell r="E8" t="str">
            <v>VCYS</v>
          </cell>
          <cell r="F8" t="str">
            <v>结案</v>
          </cell>
          <cell r="G8">
            <v>600</v>
          </cell>
          <cell r="H8">
            <v>538.79999999999995</v>
          </cell>
        </row>
        <row r="9">
          <cell r="A9" t="str">
            <v>ZVS-19010070</v>
          </cell>
          <cell r="B9" t="str">
            <v>050-0009-482</v>
          </cell>
          <cell r="C9" t="str">
            <v>UNPLATED CONTACT</v>
          </cell>
          <cell r="D9" t="str">
            <v>CONTACT; 1.3H PUSH_PULL SIMBLOCK WIWH COVER AND STOP</v>
          </cell>
          <cell r="E9" t="str">
            <v>VCYS</v>
          </cell>
          <cell r="F9" t="str">
            <v>入库</v>
          </cell>
          <cell r="G9">
            <v>600</v>
          </cell>
          <cell r="H9">
            <v>458</v>
          </cell>
        </row>
        <row r="10">
          <cell r="A10" t="str">
            <v>ZVS-19010071</v>
          </cell>
          <cell r="B10" t="str">
            <v>050-S110000641-522</v>
          </cell>
          <cell r="C10" t="str">
            <v>素材端子</v>
          </cell>
          <cell r="D10" t="str">
            <v>NO PLATING CONTACT</v>
          </cell>
          <cell r="E10" t="str">
            <v>VCYS</v>
          </cell>
          <cell r="F10" t="str">
            <v>入库</v>
          </cell>
          <cell r="G10">
            <v>4000</v>
          </cell>
          <cell r="H10">
            <v>4000</v>
          </cell>
        </row>
        <row r="11">
          <cell r="A11" t="str">
            <v>ZVS-19010072</v>
          </cell>
          <cell r="B11" t="str">
            <v>050-S170000641-534</v>
          </cell>
          <cell r="C11" t="str">
            <v>素材端子</v>
          </cell>
          <cell r="D11" t="str">
            <v>NO PLATING CONTACT</v>
          </cell>
          <cell r="E11" t="str">
            <v>VCYS</v>
          </cell>
          <cell r="F11" t="str">
            <v>结案</v>
          </cell>
          <cell r="G11">
            <v>500</v>
          </cell>
          <cell r="H11">
            <v>500</v>
          </cell>
        </row>
        <row r="12">
          <cell r="A12" t="str">
            <v>ZVS-19010073</v>
          </cell>
          <cell r="B12" t="str">
            <v>050-C130000131-512</v>
          </cell>
          <cell r="C12" t="str">
            <v>素材端子</v>
          </cell>
          <cell r="D12" t="str">
            <v>NO PLATING,C5240HQ-SH,P=24.00,1*1,RoHS</v>
          </cell>
          <cell r="E12" t="str">
            <v>VCYS</v>
          </cell>
          <cell r="F12" t="str">
            <v>结案</v>
          </cell>
          <cell r="G12">
            <v>500</v>
          </cell>
          <cell r="H12">
            <v>225</v>
          </cell>
        </row>
        <row r="13">
          <cell r="A13" t="str">
            <v>ZVS-19010074</v>
          </cell>
          <cell r="B13" t="str">
            <v>050-0009-403</v>
          </cell>
          <cell r="C13" t="str">
            <v>CONTACT AFTER STAMPING</v>
          </cell>
          <cell r="D13" t="str">
            <v>ANTENNA SPRING FOR 1.5H</v>
          </cell>
          <cell r="E13" t="str">
            <v>VCYS</v>
          </cell>
          <cell r="F13" t="str">
            <v>结案</v>
          </cell>
          <cell r="G13">
            <v>2000</v>
          </cell>
          <cell r="H13">
            <v>1967</v>
          </cell>
        </row>
        <row r="14">
          <cell r="A14" t="str">
            <v>ZVS-19010075</v>
          </cell>
          <cell r="B14" t="str">
            <v>050-C039900131-506</v>
          </cell>
          <cell r="C14" t="str">
            <v>素材端子</v>
          </cell>
          <cell r="D14" t="str">
            <v>NO PLATING,C5240HQ-SH,P=10.50mm,1*1,RoHS</v>
          </cell>
          <cell r="E14" t="str">
            <v>VCYS</v>
          </cell>
          <cell r="F14" t="str">
            <v>结案</v>
          </cell>
          <cell r="G14">
            <v>1000</v>
          </cell>
          <cell r="H14">
            <v>1000</v>
          </cell>
        </row>
        <row r="15">
          <cell r="A15" t="str">
            <v>ZVS-19010076</v>
          </cell>
          <cell r="B15" t="str">
            <v>050-0009-456</v>
          </cell>
          <cell r="C15" t="str">
            <v>UNPLATED CONTACT</v>
          </cell>
          <cell r="D15" t="str">
            <v>CONTACT ;1.5H PUSH_PULL SIMBLOCK WITH COVER AND STOP</v>
          </cell>
          <cell r="E15" t="str">
            <v>VCYS</v>
          </cell>
          <cell r="F15" t="str">
            <v>入库</v>
          </cell>
          <cell r="G15">
            <v>300</v>
          </cell>
          <cell r="H15">
            <v>299.5</v>
          </cell>
        </row>
        <row r="16">
          <cell r="A16" t="str">
            <v>ZVS-19010077</v>
          </cell>
          <cell r="B16" t="str">
            <v>050-0009-457</v>
          </cell>
          <cell r="C16" t="str">
            <v>UNPLATED CONTACT</v>
          </cell>
          <cell r="D16" t="str">
            <v>CONTACT; 1.5H PUSH_PULL SIMBLOCK WIWH COVER AND STOP</v>
          </cell>
          <cell r="E16" t="str">
            <v>VCYS</v>
          </cell>
          <cell r="F16" t="str">
            <v>入库</v>
          </cell>
          <cell r="G16">
            <v>300</v>
          </cell>
          <cell r="H16">
            <v>293.5</v>
          </cell>
        </row>
        <row r="17">
          <cell r="A17" t="str">
            <v>ZVS-19010078</v>
          </cell>
          <cell r="B17" t="str">
            <v>050-S250000641-525</v>
          </cell>
          <cell r="C17" t="str">
            <v>素材端子</v>
          </cell>
          <cell r="D17" t="str">
            <v>NO PLATING CONTACT</v>
          </cell>
          <cell r="E17" t="str">
            <v>VCYS</v>
          </cell>
          <cell r="F17" t="str">
            <v>结案</v>
          </cell>
          <cell r="G17">
            <v>500</v>
          </cell>
          <cell r="H17">
            <v>498</v>
          </cell>
        </row>
        <row r="18">
          <cell r="A18" t="str">
            <v>ZVS-19010079</v>
          </cell>
          <cell r="B18" t="str">
            <v>050-S230000642-535</v>
          </cell>
          <cell r="C18" t="str">
            <v>素材端子</v>
          </cell>
          <cell r="D18" t="str">
            <v>NO PLATING CONTACT</v>
          </cell>
          <cell r="E18" t="str">
            <v>VCYS</v>
          </cell>
          <cell r="F18" t="str">
            <v>结案</v>
          </cell>
          <cell r="G18">
            <v>2000</v>
          </cell>
          <cell r="H18">
            <v>1975</v>
          </cell>
        </row>
        <row r="19">
          <cell r="A19" t="str">
            <v>ZVS-19010081</v>
          </cell>
          <cell r="B19" t="str">
            <v>025-U139500621-373</v>
          </cell>
          <cell r="C19" t="str">
            <v>素材主铁壳</v>
          </cell>
          <cell r="D19" t="str">
            <v>NO PLATING,SUS301-1/2H,P=8.0,1*1,SHELL,RoHS</v>
          </cell>
          <cell r="E19" t="str">
            <v>VCYS</v>
          </cell>
          <cell r="F19" t="str">
            <v>结案</v>
          </cell>
          <cell r="G19">
            <v>300000</v>
          </cell>
          <cell r="H19">
            <v>289400</v>
          </cell>
        </row>
        <row r="20">
          <cell r="A20" t="str">
            <v>ZVS-19010082</v>
          </cell>
          <cell r="B20" t="str">
            <v>025-U139500622-373</v>
          </cell>
          <cell r="C20" t="str">
            <v>素材外铁壳</v>
          </cell>
          <cell r="D20" t="str">
            <v>NO PLATING,SUS301-1/2H,P=8.0,1*1,SHELL,RoHS</v>
          </cell>
          <cell r="E20" t="str">
            <v>VCYS</v>
          </cell>
          <cell r="F20" t="str">
            <v>结案</v>
          </cell>
          <cell r="G20">
            <v>300000</v>
          </cell>
          <cell r="H20">
            <v>294000</v>
          </cell>
        </row>
        <row r="21">
          <cell r="A21" t="str">
            <v>ZVS-19010084</v>
          </cell>
          <cell r="B21" t="str">
            <v>050-S250000641-525</v>
          </cell>
          <cell r="C21" t="str">
            <v>素材端子</v>
          </cell>
          <cell r="D21" t="str">
            <v>NO PLATING CONTACT</v>
          </cell>
          <cell r="E21" t="str">
            <v>VCYS</v>
          </cell>
          <cell r="F21" t="str">
            <v>结案</v>
          </cell>
          <cell r="G21">
            <v>45</v>
          </cell>
          <cell r="H21">
            <v>2</v>
          </cell>
        </row>
        <row r="22">
          <cell r="A22" t="str">
            <v>ZVS-19010085</v>
          </cell>
          <cell r="B22" t="str">
            <v>050-S170000641-534</v>
          </cell>
          <cell r="C22" t="str">
            <v>素材端子</v>
          </cell>
          <cell r="D22" t="str">
            <v>NO PLATING CONTACT</v>
          </cell>
          <cell r="E22" t="str">
            <v>VCYS</v>
          </cell>
          <cell r="F22" t="str">
            <v>入库</v>
          </cell>
          <cell r="G22">
            <v>130</v>
          </cell>
          <cell r="H22">
            <v>35</v>
          </cell>
        </row>
        <row r="23">
          <cell r="A23" t="str">
            <v>ZVS-19010086</v>
          </cell>
          <cell r="B23" t="str">
            <v>025-C130000631-362</v>
          </cell>
          <cell r="C23" t="str">
            <v>拉杆</v>
          </cell>
          <cell r="D23" t="str">
            <v>NO PLATING,SUS301-3/4H,P=5.0mm,1*1,RoHS</v>
          </cell>
          <cell r="E23" t="str">
            <v>VCYS</v>
          </cell>
          <cell r="F23" t="str">
            <v>结案</v>
          </cell>
          <cell r="G23">
            <v>600000</v>
          </cell>
          <cell r="H23">
            <v>421000</v>
          </cell>
        </row>
        <row r="24">
          <cell r="A24" t="str">
            <v>ZVS-19010087</v>
          </cell>
          <cell r="B24" t="str">
            <v>025-C130000641-363</v>
          </cell>
          <cell r="C24" t="str">
            <v>转轴</v>
          </cell>
          <cell r="D24" t="str">
            <v>NO PLATING,SUS301-H,P=5.0mm,1*1，RoHS</v>
          </cell>
          <cell r="E24" t="str">
            <v>VCYS</v>
          </cell>
          <cell r="F24" t="str">
            <v>入库</v>
          </cell>
          <cell r="G24">
            <v>800000</v>
          </cell>
          <cell r="H24">
            <v>613000</v>
          </cell>
        </row>
        <row r="25">
          <cell r="A25" t="str">
            <v>ZVS-19010088</v>
          </cell>
          <cell r="B25" t="str">
            <v>050-J220000121-532</v>
          </cell>
          <cell r="C25" t="str">
            <v>素材端子6</v>
          </cell>
          <cell r="D25" t="str">
            <v>NO PLATING,SUS301-1/2H,P=9,1*1,RoHS</v>
          </cell>
          <cell r="E25" t="str">
            <v>VCYS</v>
          </cell>
          <cell r="F25" t="str">
            <v>结案</v>
          </cell>
          <cell r="G25">
            <v>500</v>
          </cell>
          <cell r="H25">
            <v>483.6</v>
          </cell>
        </row>
        <row r="26">
          <cell r="A26" t="str">
            <v>ZVS-19010089</v>
          </cell>
          <cell r="B26" t="str">
            <v>050-3009-478</v>
          </cell>
          <cell r="C26" t="str">
            <v>CONTACT AFTER STAMPING</v>
          </cell>
          <cell r="D26" t="str">
            <v>CONTACT 2 FOR DIA 3.5MM AUDIO JACK  SUBSIDE TYPE</v>
          </cell>
          <cell r="E26" t="str">
            <v>VCYS</v>
          </cell>
          <cell r="F26" t="str">
            <v>结案</v>
          </cell>
          <cell r="G26">
            <v>500</v>
          </cell>
          <cell r="H26">
            <v>486.3</v>
          </cell>
        </row>
        <row r="27">
          <cell r="A27" t="str">
            <v>ZVS-19010090</v>
          </cell>
          <cell r="B27" t="str">
            <v>025-0009-331</v>
          </cell>
          <cell r="C27" t="str">
            <v>UNCLARED  PUSHER</v>
          </cell>
          <cell r="D27" t="str">
            <v>1.35H PIN PUSH TRAY NANO SIM&amp;USD OR DUAL NANO SIM CONN</v>
          </cell>
          <cell r="E27" t="str">
            <v>VCYS</v>
          </cell>
          <cell r="F27" t="str">
            <v>入库</v>
          </cell>
          <cell r="G27">
            <v>250000</v>
          </cell>
          <cell r="H27">
            <v>140000</v>
          </cell>
        </row>
        <row r="28">
          <cell r="A28" t="str">
            <v>ZVS-19010091</v>
          </cell>
          <cell r="B28" t="str">
            <v>025-U139500623-373</v>
          </cell>
          <cell r="C28" t="str">
            <v>点焊铁壳</v>
          </cell>
          <cell r="D28" t="str">
            <v>NO PLATING,SUS301-1/2H,P=8.0,1*1,SHELL,RoHS</v>
          </cell>
          <cell r="E28" t="str">
            <v>VCYS</v>
          </cell>
          <cell r="F28" t="str">
            <v>入库</v>
          </cell>
          <cell r="G28">
            <v>300000</v>
          </cell>
          <cell r="H28">
            <v>182000</v>
          </cell>
        </row>
        <row r="29">
          <cell r="A29" t="str">
            <v>ZVS-19010091</v>
          </cell>
          <cell r="B29" t="str">
            <v>025-U139500623-373</v>
          </cell>
          <cell r="C29" t="str">
            <v>点焊铁壳</v>
          </cell>
          <cell r="D29" t="str">
            <v>NO PLATING,SUS301-1/2H,P=8.0,1*1,SHELL,RoHS</v>
          </cell>
          <cell r="E29" t="str">
            <v>VCYS</v>
          </cell>
          <cell r="F29" t="str">
            <v>入库</v>
          </cell>
          <cell r="G29">
            <v>300000</v>
          </cell>
          <cell r="H29">
            <v>182000</v>
          </cell>
        </row>
        <row r="30">
          <cell r="A30" t="str">
            <v>ZVS-19010092</v>
          </cell>
          <cell r="B30" t="str">
            <v>050-J220000141-530</v>
          </cell>
          <cell r="C30" t="str">
            <v>素材端子2</v>
          </cell>
          <cell r="D30" t="str">
            <v>NO PLATING,C5210R-H,P=4,1*1,RoHS</v>
          </cell>
          <cell r="E30" t="str">
            <v>VCYS</v>
          </cell>
          <cell r="F30" t="str">
            <v>结案</v>
          </cell>
          <cell r="G30">
            <v>80</v>
          </cell>
          <cell r="H30">
            <v>73.3</v>
          </cell>
        </row>
        <row r="31">
          <cell r="A31" t="str">
            <v>ZVS-19010093</v>
          </cell>
          <cell r="B31" t="str">
            <v>025-C130000681-357</v>
          </cell>
          <cell r="C31" t="str">
            <v>拉杆(散Pin）</v>
          </cell>
          <cell r="D31" t="str">
            <v>NO PLATING,SUS304-H,1*1,RoHS</v>
          </cell>
          <cell r="E31" t="str">
            <v>VCYS</v>
          </cell>
          <cell r="F31" t="str">
            <v>入库</v>
          </cell>
          <cell r="G31">
            <v>500000</v>
          </cell>
          <cell r="H31">
            <v>491000</v>
          </cell>
        </row>
        <row r="32">
          <cell r="A32" t="str">
            <v>ZVS-19010094</v>
          </cell>
          <cell r="B32" t="str">
            <v>050-S190000641-0550</v>
          </cell>
          <cell r="C32" t="str">
            <v>素材端子</v>
          </cell>
          <cell r="D32" t="str">
            <v>NO PLATING CONTACT</v>
          </cell>
          <cell r="E32" t="str">
            <v>VCYS</v>
          </cell>
          <cell r="F32" t="str">
            <v>结案</v>
          </cell>
          <cell r="G32">
            <v>2000</v>
          </cell>
          <cell r="H32">
            <v>1988</v>
          </cell>
        </row>
        <row r="33">
          <cell r="A33" t="str">
            <v>ZVS-19010095</v>
          </cell>
          <cell r="B33" t="str">
            <v>050-S230000642-535</v>
          </cell>
          <cell r="C33" t="str">
            <v>素材端子</v>
          </cell>
          <cell r="D33" t="str">
            <v>NO PLATING CONTACT</v>
          </cell>
          <cell r="E33" t="str">
            <v>VCYS</v>
          </cell>
          <cell r="F33" t="str">
            <v>结案</v>
          </cell>
          <cell r="G33">
            <v>220</v>
          </cell>
          <cell r="H33">
            <v>122</v>
          </cell>
        </row>
        <row r="34">
          <cell r="A34" t="str">
            <v>ZVS-19010096</v>
          </cell>
          <cell r="B34" t="str">
            <v>025-U139500622-373</v>
          </cell>
          <cell r="C34" t="str">
            <v>素材外铁壳</v>
          </cell>
          <cell r="D34" t="str">
            <v>NO PLATING,SUS301-1/2H,P=8.0,1*1,SHELL,RoHS</v>
          </cell>
          <cell r="E34" t="str">
            <v>VCYS</v>
          </cell>
          <cell r="F34" t="str">
            <v>结案</v>
          </cell>
          <cell r="G34">
            <v>30000</v>
          </cell>
          <cell r="H34">
            <v>6000</v>
          </cell>
        </row>
        <row r="35">
          <cell r="A35" t="str">
            <v>ZVS-19010097</v>
          </cell>
          <cell r="B35" t="str">
            <v>050-S110000641-522</v>
          </cell>
          <cell r="C35" t="str">
            <v>素材端子</v>
          </cell>
          <cell r="D35" t="str">
            <v>NO PLATING CONTACT</v>
          </cell>
          <cell r="E35" t="str">
            <v>VCYS</v>
          </cell>
          <cell r="F35" t="str">
            <v>结案</v>
          </cell>
          <cell r="G35">
            <v>2000</v>
          </cell>
          <cell r="H35">
            <v>1939</v>
          </cell>
        </row>
        <row r="36">
          <cell r="A36" t="str">
            <v>ZVS-19010099</v>
          </cell>
          <cell r="B36" t="str">
            <v>050-C039900131-506</v>
          </cell>
          <cell r="C36" t="str">
            <v>素材端子</v>
          </cell>
          <cell r="D36" t="str">
            <v>NO PLATING,C5240HQ-SH,P=10.50mm,1*1,RoHS</v>
          </cell>
          <cell r="E36" t="str">
            <v>VCYS</v>
          </cell>
          <cell r="F36" t="str">
            <v>结案</v>
          </cell>
          <cell r="G36">
            <v>30</v>
          </cell>
          <cell r="H36">
            <v>0</v>
          </cell>
        </row>
        <row r="37">
          <cell r="A37" t="str">
            <v>ZVS-19010100</v>
          </cell>
          <cell r="B37" t="str">
            <v>050-5009-477</v>
          </cell>
          <cell r="C37" t="str">
            <v>CONTACT AFTER STAMPING</v>
          </cell>
          <cell r="D37" t="str">
            <v>CONTACT 5 FOR DIA 3.5MM AUDIO JACK  SUBSIDE TYPE</v>
          </cell>
          <cell r="E37" t="str">
            <v>VCYS</v>
          </cell>
          <cell r="F37" t="str">
            <v>结案</v>
          </cell>
          <cell r="G37">
            <v>25</v>
          </cell>
          <cell r="H37">
            <v>0</v>
          </cell>
        </row>
        <row r="38">
          <cell r="A38" t="str">
            <v>ZVS-19010101</v>
          </cell>
          <cell r="B38" t="str">
            <v>025-U139500621-373</v>
          </cell>
          <cell r="C38" t="str">
            <v>素材主铁壳</v>
          </cell>
          <cell r="D38" t="str">
            <v>NO PLATING,SUS301-1/2H,P=8.0,1*1,SHELL,RoHS</v>
          </cell>
          <cell r="E38" t="str">
            <v>VCYS</v>
          </cell>
          <cell r="F38" t="str">
            <v>结案</v>
          </cell>
          <cell r="G38">
            <v>300000</v>
          </cell>
          <cell r="H38">
            <v>155600</v>
          </cell>
        </row>
        <row r="39">
          <cell r="A39" t="str">
            <v>ZVS-19010102</v>
          </cell>
          <cell r="B39" t="str">
            <v>025-C130000641-360</v>
          </cell>
          <cell r="C39" t="str">
            <v>素材铁壳</v>
          </cell>
          <cell r="D39" t="str">
            <v>NO PLATING,SUS301-H,P=24.0mm,1*1，RoHS</v>
          </cell>
          <cell r="E39" t="str">
            <v>VCYS</v>
          </cell>
          <cell r="F39" t="str">
            <v>入库</v>
          </cell>
          <cell r="G39">
            <v>650000</v>
          </cell>
          <cell r="H39">
            <v>612200</v>
          </cell>
        </row>
        <row r="40">
          <cell r="A40" t="str">
            <v>ZVS-19010103</v>
          </cell>
          <cell r="B40" t="str">
            <v>025-C130000642-356</v>
          </cell>
          <cell r="C40" t="str">
            <v>左边 Hook</v>
          </cell>
          <cell r="D40" t="str">
            <v>LEFT_HOOK，NO PLATING,SUS301-H,P=2.50,1*2,RoHS</v>
          </cell>
          <cell r="E40" t="str">
            <v>VCYS</v>
          </cell>
          <cell r="F40" t="str">
            <v>入库</v>
          </cell>
          <cell r="G40">
            <v>700000</v>
          </cell>
          <cell r="H40">
            <v>656000</v>
          </cell>
        </row>
        <row r="41">
          <cell r="A41" t="str">
            <v>ZVS-19010104</v>
          </cell>
          <cell r="B41" t="str">
            <v>025-C130000641-356</v>
          </cell>
          <cell r="C41" t="str">
            <v>右边 Hook</v>
          </cell>
          <cell r="D41" t="str">
            <v>RIGHT_HOOK，NO PLATING,SUS301-H,P=2.50,1*2,RoHS</v>
          </cell>
          <cell r="E41" t="str">
            <v>VCYS</v>
          </cell>
          <cell r="F41" t="str">
            <v>入库</v>
          </cell>
          <cell r="G41">
            <v>700000</v>
          </cell>
          <cell r="H41">
            <v>650000</v>
          </cell>
        </row>
        <row r="42">
          <cell r="A42" t="str">
            <v>ZVS-19010105</v>
          </cell>
          <cell r="B42" t="str">
            <v>050-4009-217</v>
          </cell>
          <cell r="C42" t="str">
            <v>CONTACT AFTER STAMPING</v>
          </cell>
          <cell r="D42" t="str">
            <v>5 PIN MICRO USB TOP MOUNT</v>
          </cell>
          <cell r="E42" t="str">
            <v>VCYS</v>
          </cell>
          <cell r="F42" t="str">
            <v>结案</v>
          </cell>
          <cell r="G42">
            <v>500</v>
          </cell>
          <cell r="H42">
            <v>499</v>
          </cell>
        </row>
        <row r="43">
          <cell r="A43" t="str">
            <v>ZVS-19010106</v>
          </cell>
          <cell r="B43" t="str">
            <v>050-J220000141-530</v>
          </cell>
          <cell r="C43" t="str">
            <v>素材端子2</v>
          </cell>
          <cell r="D43" t="str">
            <v>NO PLATING,C5210R-H,P=4,1*1,RoHS</v>
          </cell>
          <cell r="E43" t="str">
            <v>VCYS</v>
          </cell>
          <cell r="F43" t="str">
            <v>结案</v>
          </cell>
          <cell r="G43">
            <v>1200</v>
          </cell>
          <cell r="H43">
            <v>1198.5</v>
          </cell>
        </row>
        <row r="44">
          <cell r="A44" t="str">
            <v>ZVS-19010107</v>
          </cell>
          <cell r="B44" t="str">
            <v>025-J220000621-374</v>
          </cell>
          <cell r="C44" t="str">
            <v>素材SHELL</v>
          </cell>
          <cell r="D44" t="str">
            <v>NO PLATING,SUS301-1/2H,P=15,1*1,RoHS</v>
          </cell>
          <cell r="E44" t="str">
            <v>VCYS</v>
          </cell>
          <cell r="F44" t="str">
            <v>入库</v>
          </cell>
          <cell r="G44">
            <v>690000</v>
          </cell>
          <cell r="H44">
            <v>616500</v>
          </cell>
        </row>
        <row r="45">
          <cell r="A45" t="str">
            <v>ZVS-19010108</v>
          </cell>
          <cell r="B45" t="str">
            <v>050-J220000141-529</v>
          </cell>
          <cell r="C45" t="str">
            <v>素材端子1</v>
          </cell>
          <cell r="D45" t="str">
            <v>NO PLATING,C5210R-H,P=5,1*1,RoHS</v>
          </cell>
          <cell r="E45" t="str">
            <v>VCYS</v>
          </cell>
          <cell r="F45" t="str">
            <v>结案</v>
          </cell>
          <cell r="G45">
            <v>710</v>
          </cell>
          <cell r="H45">
            <v>686</v>
          </cell>
        </row>
        <row r="46">
          <cell r="A46" t="str">
            <v>ZVS-19010109</v>
          </cell>
          <cell r="B46" t="str">
            <v>050-J220000631-531</v>
          </cell>
          <cell r="C46" t="str">
            <v>素材端子4</v>
          </cell>
          <cell r="D46" t="str">
            <v>NO PLATING,SUS301-1/2H,P=5.50,1*2,RoHS</v>
          </cell>
          <cell r="E46" t="str">
            <v>VCYS</v>
          </cell>
          <cell r="F46" t="str">
            <v>入库</v>
          </cell>
          <cell r="G46">
            <v>610</v>
          </cell>
          <cell r="H46">
            <v>610</v>
          </cell>
        </row>
        <row r="47">
          <cell r="A47" t="str">
            <v>ZVS-19010110</v>
          </cell>
          <cell r="B47" t="str">
            <v>050-J220000632-531</v>
          </cell>
          <cell r="C47" t="str">
            <v>素材端子5</v>
          </cell>
          <cell r="D47" t="str">
            <v>NO PLATING,SUS301-1/2H,P=5.50,1*2,RoHS</v>
          </cell>
          <cell r="E47" t="str">
            <v>VCYS</v>
          </cell>
          <cell r="F47" t="str">
            <v>入库</v>
          </cell>
          <cell r="G47">
            <v>610</v>
          </cell>
          <cell r="H47">
            <v>610</v>
          </cell>
        </row>
        <row r="48">
          <cell r="A48" t="str">
            <v>ZVS-19010111</v>
          </cell>
          <cell r="B48" t="str">
            <v>050-J220000121-532</v>
          </cell>
          <cell r="C48" t="str">
            <v>素材端子6</v>
          </cell>
          <cell r="D48" t="str">
            <v>NO PLATING,SUS301-1/2H,P=9,1*1,RoHS</v>
          </cell>
          <cell r="E48" t="str">
            <v>VCYS</v>
          </cell>
          <cell r="F48" t="str">
            <v>发放</v>
          </cell>
          <cell r="G48">
            <v>50</v>
          </cell>
          <cell r="H48">
            <v>0</v>
          </cell>
        </row>
        <row r="49">
          <cell r="A49" t="str">
            <v>ZVS-19010112</v>
          </cell>
          <cell r="B49" t="str">
            <v>050-3009-478</v>
          </cell>
          <cell r="C49" t="str">
            <v>CONTACT AFTER STAMPING</v>
          </cell>
          <cell r="D49" t="str">
            <v>CONTACT 2 FOR DIA 3.5MM AUDIO JACK  SUBSIDE TYPE</v>
          </cell>
          <cell r="E49" t="str">
            <v>VCYS</v>
          </cell>
          <cell r="F49" t="str">
            <v>结案</v>
          </cell>
          <cell r="G49">
            <v>25</v>
          </cell>
          <cell r="H49">
            <v>18.7</v>
          </cell>
        </row>
        <row r="50">
          <cell r="A50" t="str">
            <v>ZVS-19010113</v>
          </cell>
          <cell r="B50" t="str">
            <v>050-4009-217</v>
          </cell>
          <cell r="C50" t="str">
            <v>CONTACT AFTER STAMPING</v>
          </cell>
          <cell r="D50" t="str">
            <v>5 PIN MICRO USB TOP MOUNT</v>
          </cell>
          <cell r="E50" t="str">
            <v>VCYS</v>
          </cell>
          <cell r="F50" t="str">
            <v>结案</v>
          </cell>
          <cell r="G50">
            <v>80</v>
          </cell>
          <cell r="H50">
            <v>66</v>
          </cell>
        </row>
        <row r="51">
          <cell r="A51" t="str">
            <v>ZVS-19010114</v>
          </cell>
          <cell r="B51" t="str">
            <v>050-S230000642-535</v>
          </cell>
          <cell r="C51" t="str">
            <v>素材端子</v>
          </cell>
          <cell r="D51" t="str">
            <v>NO PLATING CONTACT</v>
          </cell>
          <cell r="E51" t="str">
            <v>VCYS</v>
          </cell>
          <cell r="F51" t="str">
            <v>入库</v>
          </cell>
          <cell r="G51">
            <v>2000</v>
          </cell>
          <cell r="H51">
            <v>1995</v>
          </cell>
        </row>
        <row r="52">
          <cell r="A52" t="str">
            <v>ZVS-19010115</v>
          </cell>
          <cell r="B52" t="str">
            <v>025-U190500622-366</v>
          </cell>
          <cell r="C52" t="str">
            <v>点焊铁壳</v>
          </cell>
          <cell r="D52" t="str">
            <v>NO PLATING,SUS301-1/2H,1*1,RoHS</v>
          </cell>
          <cell r="E52" t="str">
            <v>VCYS</v>
          </cell>
          <cell r="F52" t="str">
            <v>发料</v>
          </cell>
          <cell r="G52">
            <v>160000</v>
          </cell>
          <cell r="H52">
            <v>0</v>
          </cell>
        </row>
        <row r="53">
          <cell r="A53" t="str">
            <v>ZVS-19010115</v>
          </cell>
          <cell r="B53" t="str">
            <v>025-U190500622-366</v>
          </cell>
          <cell r="C53" t="str">
            <v>点焊铁壳</v>
          </cell>
          <cell r="D53" t="str">
            <v>NO PLATING,SUS301-1/2H,1*1,RoHS</v>
          </cell>
          <cell r="E53" t="str">
            <v>VCYS</v>
          </cell>
          <cell r="F53" t="str">
            <v>发料</v>
          </cell>
          <cell r="G53">
            <v>160000</v>
          </cell>
          <cell r="H53">
            <v>0</v>
          </cell>
        </row>
        <row r="54">
          <cell r="A54" t="str">
            <v>ZVS-19010116</v>
          </cell>
          <cell r="B54" t="str">
            <v>050-1009-426</v>
          </cell>
          <cell r="C54" t="str">
            <v>CONTACT</v>
          </cell>
          <cell r="D54" t="str">
            <v>FOR 3 PIN 2.8mm PITCH 3.75mmH  SMT TYPE BATTERY CONN.</v>
          </cell>
          <cell r="E54" t="str">
            <v>VCYS</v>
          </cell>
          <cell r="F54" t="str">
            <v>入库</v>
          </cell>
          <cell r="G54">
            <v>200</v>
          </cell>
          <cell r="H54">
            <v>197</v>
          </cell>
        </row>
        <row r="55">
          <cell r="A55" t="str">
            <v>ZVS-19010117</v>
          </cell>
          <cell r="B55" t="str">
            <v>025-C130000681-357</v>
          </cell>
          <cell r="C55" t="str">
            <v>拉杆(散Pin）</v>
          </cell>
          <cell r="D55" t="str">
            <v>NO PLATING,SUS304-H,1*1,RoHS</v>
          </cell>
          <cell r="E55" t="str">
            <v>VCYS</v>
          </cell>
          <cell r="F55" t="str">
            <v>入库</v>
          </cell>
          <cell r="G55">
            <v>90000</v>
          </cell>
          <cell r="H55">
            <v>31000</v>
          </cell>
        </row>
        <row r="56">
          <cell r="A56" t="str">
            <v>ZVS-19010118</v>
          </cell>
          <cell r="B56" t="str">
            <v>025-C130000641-356</v>
          </cell>
          <cell r="C56" t="str">
            <v>右边 Hook</v>
          </cell>
          <cell r="D56" t="str">
            <v>RIGHT_HOOK，NO PLATING,SUS301-H,P=2.50,1*2,RoHS</v>
          </cell>
          <cell r="E56" t="str">
            <v>VCYS</v>
          </cell>
          <cell r="F56" t="str">
            <v>发料</v>
          </cell>
          <cell r="G56">
            <v>500000</v>
          </cell>
          <cell r="H56">
            <v>0</v>
          </cell>
        </row>
        <row r="57">
          <cell r="A57" t="str">
            <v>ZVS-19010119</v>
          </cell>
          <cell r="B57" t="str">
            <v>025-C130000642-356</v>
          </cell>
          <cell r="C57" t="str">
            <v>左边 Hook</v>
          </cell>
          <cell r="D57" t="str">
            <v>LEFT_HOOK，NO PLATING,SUS301-H,P=2.50,1*2,RoHS</v>
          </cell>
          <cell r="E57" t="str">
            <v>VCYS</v>
          </cell>
          <cell r="F57" t="str">
            <v>发料</v>
          </cell>
          <cell r="G57">
            <v>500000</v>
          </cell>
          <cell r="H57">
            <v>0</v>
          </cell>
        </row>
        <row r="58">
          <cell r="A58" t="str">
            <v>ZVS-19010120</v>
          </cell>
          <cell r="B58" t="str">
            <v>050-S190000641-0550</v>
          </cell>
          <cell r="C58" t="str">
            <v>素材端子</v>
          </cell>
          <cell r="D58" t="str">
            <v>NO PLATING CONTACT</v>
          </cell>
          <cell r="E58" t="str">
            <v>VCYS</v>
          </cell>
          <cell r="F58" t="str">
            <v>结案</v>
          </cell>
          <cell r="G58">
            <v>250</v>
          </cell>
          <cell r="H58">
            <v>0</v>
          </cell>
        </row>
        <row r="59">
          <cell r="A59" t="str">
            <v>ZVS-19010121</v>
          </cell>
          <cell r="B59" t="str">
            <v>050-S110000641-522</v>
          </cell>
          <cell r="C59" t="str">
            <v>素材端子</v>
          </cell>
          <cell r="D59" t="str">
            <v>NO PLATING CONTACT</v>
          </cell>
          <cell r="E59" t="str">
            <v>VCYS</v>
          </cell>
          <cell r="F59" t="str">
            <v>入库</v>
          </cell>
          <cell r="G59">
            <v>500</v>
          </cell>
          <cell r="H59">
            <v>462</v>
          </cell>
        </row>
        <row r="60">
          <cell r="A60" t="str">
            <v>ZVS-19010001</v>
          </cell>
          <cell r="B60" t="str">
            <v>025-C130000641-360</v>
          </cell>
          <cell r="C60" t="str">
            <v>素材铁壳</v>
          </cell>
          <cell r="D60" t="str">
            <v>NO PLATING,SUS301-H,P=24.0mm,1*1，RoHS</v>
          </cell>
          <cell r="E60" t="str">
            <v>VCYS</v>
          </cell>
          <cell r="F60" t="str">
            <v>入库</v>
          </cell>
          <cell r="G60">
            <v>1000000</v>
          </cell>
          <cell r="H60">
            <v>998400</v>
          </cell>
        </row>
        <row r="61">
          <cell r="A61" t="str">
            <v>ZVS-19010002</v>
          </cell>
          <cell r="B61" t="str">
            <v>025-C130000642-367</v>
          </cell>
          <cell r="C61" t="str">
            <v>素材铁壳</v>
          </cell>
          <cell r="D61" t="str">
            <v>NO PLATING,SUS301-H,P=17.5mm,1*1，RoHS</v>
          </cell>
          <cell r="E61" t="str">
            <v>VCYS</v>
          </cell>
          <cell r="F61" t="str">
            <v>结案</v>
          </cell>
          <cell r="G61">
            <v>280000</v>
          </cell>
          <cell r="H61">
            <v>272000</v>
          </cell>
        </row>
        <row r="62">
          <cell r="A62" t="str">
            <v>ZVS-19010003</v>
          </cell>
          <cell r="B62" t="str">
            <v>025-J220000621-374</v>
          </cell>
          <cell r="C62" t="str">
            <v>素材SHELL</v>
          </cell>
          <cell r="D62" t="str">
            <v>NO PLATING,SUS301-1/2H,P=15,1*1,RoHS</v>
          </cell>
          <cell r="E62" t="str">
            <v>VCYS</v>
          </cell>
          <cell r="F62" t="str">
            <v>结案</v>
          </cell>
          <cell r="G62">
            <v>300000</v>
          </cell>
          <cell r="H62">
            <v>299300</v>
          </cell>
        </row>
        <row r="63">
          <cell r="A63" t="str">
            <v>ZVS-19010004</v>
          </cell>
          <cell r="B63" t="str">
            <v>025-U139500621-373</v>
          </cell>
          <cell r="C63" t="str">
            <v>素材主铁壳</v>
          </cell>
          <cell r="D63" t="str">
            <v>NO PLATING,SUS301-1/2H,P=8.0,1*1,SHELL,RoHS</v>
          </cell>
          <cell r="E63" t="str">
            <v>VCYS</v>
          </cell>
          <cell r="F63" t="str">
            <v>结案</v>
          </cell>
          <cell r="G63">
            <v>320000</v>
          </cell>
          <cell r="H63">
            <v>312600</v>
          </cell>
        </row>
        <row r="64">
          <cell r="A64" t="str">
            <v>ZVS-19010006</v>
          </cell>
          <cell r="B64" t="str">
            <v>050-0009-499</v>
          </cell>
          <cell r="C64" t="str">
            <v>素材端子</v>
          </cell>
          <cell r="D64" t="str">
            <v>NO PLATING,C2680R-H,P=9.00,1*2,RoHS</v>
          </cell>
          <cell r="E64" t="str">
            <v>VCYS</v>
          </cell>
          <cell r="F64" t="str">
            <v>结案</v>
          </cell>
          <cell r="G64">
            <v>450000</v>
          </cell>
          <cell r="H64">
            <v>467</v>
          </cell>
        </row>
        <row r="65">
          <cell r="A65" t="str">
            <v>ZVS-19010007</v>
          </cell>
          <cell r="B65" t="str">
            <v>050-3009-308</v>
          </cell>
          <cell r="C65" t="str">
            <v>CONTACT AFTER STAMPING</v>
          </cell>
          <cell r="D65" t="str">
            <v>3 PIN 3.0MM PITCH 1.9MM HEIGHT SMT TYPE BATTERY CONN</v>
          </cell>
          <cell r="E65" t="str">
            <v>VCYS</v>
          </cell>
          <cell r="F65" t="str">
            <v>结案</v>
          </cell>
          <cell r="G65">
            <v>290</v>
          </cell>
          <cell r="H65">
            <v>250</v>
          </cell>
        </row>
        <row r="66">
          <cell r="A66" t="str">
            <v>ZVS-19010008</v>
          </cell>
          <cell r="B66" t="str">
            <v>050-C130000131-512</v>
          </cell>
          <cell r="C66" t="str">
            <v>素材端子</v>
          </cell>
          <cell r="D66" t="str">
            <v>NO PLATING,C5240HQ-SH,P=24.00,1*1,RoHS</v>
          </cell>
          <cell r="E66" t="str">
            <v>VCYS</v>
          </cell>
          <cell r="F66" t="str">
            <v>结案</v>
          </cell>
          <cell r="G66">
            <v>400</v>
          </cell>
          <cell r="H66">
            <v>372.5</v>
          </cell>
        </row>
        <row r="67">
          <cell r="A67" t="str">
            <v>ZVS-19010009</v>
          </cell>
          <cell r="B67" t="str">
            <v>050-C130000441-521</v>
          </cell>
          <cell r="C67" t="str">
            <v>素材侦测PIN</v>
          </cell>
          <cell r="D67" t="str">
            <v>NO PLATING,C7035-TM06,P=3.20,1*1,RoHS</v>
          </cell>
          <cell r="E67" t="str">
            <v>VCYS</v>
          </cell>
          <cell r="F67" t="str">
            <v>结案</v>
          </cell>
          <cell r="G67">
            <v>20000</v>
          </cell>
          <cell r="H67">
            <v>99</v>
          </cell>
        </row>
        <row r="68">
          <cell r="A68" t="str">
            <v>ZVS-19010010</v>
          </cell>
          <cell r="B68" t="str">
            <v>050-C139900131-520</v>
          </cell>
          <cell r="C68" t="str">
            <v>素材端子</v>
          </cell>
          <cell r="D68" t="str">
            <v>NO PLATING,C5240HQ-SH,P=16.0mm,1*1，RoHS</v>
          </cell>
          <cell r="E68" t="str">
            <v>VCYS</v>
          </cell>
          <cell r="F68" t="str">
            <v>结案</v>
          </cell>
          <cell r="G68">
            <v>550</v>
          </cell>
          <cell r="H68">
            <v>485</v>
          </cell>
        </row>
        <row r="69">
          <cell r="A69" t="str">
            <v>ZVS-19010012</v>
          </cell>
          <cell r="B69" t="str">
            <v>050-J220000631-531</v>
          </cell>
          <cell r="C69" t="str">
            <v>素材端子4</v>
          </cell>
          <cell r="D69" t="str">
            <v>NO PLATING,SUS301-1/2H,P=5.50,1*2,RoHS</v>
          </cell>
          <cell r="E69" t="str">
            <v>VCYS</v>
          </cell>
          <cell r="F69" t="str">
            <v>结案</v>
          </cell>
          <cell r="G69">
            <v>300</v>
          </cell>
          <cell r="H69">
            <v>286</v>
          </cell>
        </row>
        <row r="70">
          <cell r="A70" t="str">
            <v>ZVS-19010013</v>
          </cell>
          <cell r="B70" t="str">
            <v>050-J220000632-531</v>
          </cell>
          <cell r="C70" t="str">
            <v>素材端子5</v>
          </cell>
          <cell r="D70" t="str">
            <v>NO PLATING,SUS301-1/2H,P=5.50,1*2,RoHS</v>
          </cell>
          <cell r="E70" t="str">
            <v>VCYS</v>
          </cell>
          <cell r="F70" t="str">
            <v>结案</v>
          </cell>
          <cell r="G70">
            <v>300</v>
          </cell>
          <cell r="H70">
            <v>286</v>
          </cell>
        </row>
        <row r="71">
          <cell r="A71" t="str">
            <v>ZVS-19010015</v>
          </cell>
          <cell r="B71" t="str">
            <v>050-J310000142-537</v>
          </cell>
          <cell r="C71" t="str">
            <v>素材端子3</v>
          </cell>
          <cell r="D71" t="str">
            <v>NO PLATING,C5210R-H,P=4,1*1,RoHS</v>
          </cell>
          <cell r="E71" t="str">
            <v>VCYS</v>
          </cell>
          <cell r="F71" t="str">
            <v>结案</v>
          </cell>
          <cell r="G71">
            <v>435</v>
          </cell>
          <cell r="H71">
            <v>408.5</v>
          </cell>
        </row>
        <row r="72">
          <cell r="A72" t="str">
            <v>ZVS-19010016</v>
          </cell>
          <cell r="B72" t="str">
            <v>050-J310000141-536</v>
          </cell>
          <cell r="C72" t="str">
            <v>素材端子1</v>
          </cell>
          <cell r="D72" t="str">
            <v>NO PLATING,C5210R-H,P=8,1*1,RoHS</v>
          </cell>
          <cell r="E72" t="str">
            <v>VCYS</v>
          </cell>
          <cell r="F72" t="str">
            <v>结案</v>
          </cell>
          <cell r="G72">
            <v>390</v>
          </cell>
          <cell r="H72">
            <v>301.8</v>
          </cell>
        </row>
        <row r="73">
          <cell r="A73" t="str">
            <v>ZVS-19010017</v>
          </cell>
          <cell r="B73" t="str">
            <v>050-J310000621-538</v>
          </cell>
          <cell r="C73" t="str">
            <v>素材端子4</v>
          </cell>
          <cell r="D73" t="str">
            <v>NO PLATING,SUS301-1/2H,P=4.50,1*2,RoHS</v>
          </cell>
          <cell r="E73" t="str">
            <v>VCYS</v>
          </cell>
          <cell r="F73" t="str">
            <v>结案</v>
          </cell>
          <cell r="G73">
            <v>400</v>
          </cell>
          <cell r="H73">
            <v>300</v>
          </cell>
        </row>
        <row r="74">
          <cell r="A74" t="str">
            <v>ZVS-19010018</v>
          </cell>
          <cell r="B74" t="str">
            <v>050-J310000622-538</v>
          </cell>
          <cell r="C74" t="str">
            <v>素材端子5</v>
          </cell>
          <cell r="D74" t="str">
            <v>NO PLATING,SUS301-1/2H,P=4.50,1*2,RoHS</v>
          </cell>
          <cell r="E74" t="str">
            <v>VCYS</v>
          </cell>
          <cell r="F74" t="str">
            <v>结案</v>
          </cell>
          <cell r="G74">
            <v>400</v>
          </cell>
          <cell r="H74">
            <v>300</v>
          </cell>
        </row>
        <row r="75">
          <cell r="A75" t="str">
            <v>ZVS-19010019</v>
          </cell>
          <cell r="B75" t="str">
            <v>050-S110000641-522</v>
          </cell>
          <cell r="C75" t="str">
            <v>素材端子</v>
          </cell>
          <cell r="D75" t="str">
            <v>NO PLATING CONTACT</v>
          </cell>
          <cell r="E75" t="str">
            <v>VCYS</v>
          </cell>
          <cell r="F75" t="str">
            <v>结案</v>
          </cell>
          <cell r="G75">
            <v>3000</v>
          </cell>
          <cell r="H75">
            <v>2818</v>
          </cell>
        </row>
        <row r="76">
          <cell r="A76" t="str">
            <v>ZVS-19010020</v>
          </cell>
          <cell r="B76" t="str">
            <v>050-S250000641-525</v>
          </cell>
          <cell r="C76" t="str">
            <v>素材端子</v>
          </cell>
          <cell r="D76" t="str">
            <v>NO PLATING CONTACT</v>
          </cell>
          <cell r="E76" t="str">
            <v>VCYS</v>
          </cell>
          <cell r="F76" t="str">
            <v>结案</v>
          </cell>
          <cell r="G76">
            <v>1000</v>
          </cell>
          <cell r="H76">
            <v>384.5</v>
          </cell>
        </row>
        <row r="77">
          <cell r="A77" t="str">
            <v>ZVS-19010021</v>
          </cell>
          <cell r="B77" t="str">
            <v>050-J220000121-532</v>
          </cell>
          <cell r="C77" t="str">
            <v>素材端子6</v>
          </cell>
          <cell r="D77" t="str">
            <v>NO PLATING,SUS301-1/2H,P=9,1*1,RoHS</v>
          </cell>
          <cell r="E77" t="str">
            <v>VCYS</v>
          </cell>
          <cell r="F77" t="str">
            <v>结案</v>
          </cell>
          <cell r="G77">
            <v>300000</v>
          </cell>
          <cell r="H77">
            <v>320</v>
          </cell>
        </row>
        <row r="78">
          <cell r="A78" t="str">
            <v>ZVS-19010022</v>
          </cell>
          <cell r="B78" t="str">
            <v>050-J310000141-537</v>
          </cell>
          <cell r="C78" t="str">
            <v>素材端子2</v>
          </cell>
          <cell r="D78" t="str">
            <v>NO PLATING,C5210R-H,P=4,1*1,RoHS</v>
          </cell>
          <cell r="E78" t="str">
            <v>VCYS</v>
          </cell>
          <cell r="F78" t="str">
            <v>结案</v>
          </cell>
          <cell r="G78">
            <v>300</v>
          </cell>
          <cell r="H78">
            <v>295</v>
          </cell>
        </row>
        <row r="79">
          <cell r="A79" t="str">
            <v>ZVS-19010023</v>
          </cell>
          <cell r="B79" t="str">
            <v>025-U190500621-351</v>
          </cell>
          <cell r="C79" t="str">
            <v>素材铁壳-辅</v>
          </cell>
          <cell r="D79" t="str">
            <v>NO PLATING,SUS301-1/2H,P=7.0,1*1,SUB SHELL,RoHS</v>
          </cell>
          <cell r="E79" t="str">
            <v>VCYS</v>
          </cell>
          <cell r="F79" t="str">
            <v>结案</v>
          </cell>
          <cell r="G79">
            <v>160000</v>
          </cell>
          <cell r="H79">
            <v>131000</v>
          </cell>
        </row>
        <row r="80">
          <cell r="A80" t="str">
            <v>ZVS-19010024</v>
          </cell>
          <cell r="B80" t="str">
            <v>050-2009-476</v>
          </cell>
          <cell r="C80" t="str">
            <v>CONTACT AFTER STAMPING</v>
          </cell>
          <cell r="D80" t="str">
            <v>CONTACT 1 FOR DIA 3.5MM AUDIO JACK  SUBSIDE TYPE</v>
          </cell>
          <cell r="E80" t="str">
            <v>VCYS</v>
          </cell>
          <cell r="F80" t="str">
            <v>结案</v>
          </cell>
          <cell r="G80">
            <v>500</v>
          </cell>
          <cell r="H80">
            <v>500</v>
          </cell>
        </row>
        <row r="81">
          <cell r="A81" t="str">
            <v>ZVS-19010025</v>
          </cell>
          <cell r="B81" t="str">
            <v>050-J220000141-530</v>
          </cell>
          <cell r="C81" t="str">
            <v>素材端子2</v>
          </cell>
          <cell r="D81" t="str">
            <v>NO PLATING,C5210R-H,P=4,1*1,RoHS</v>
          </cell>
          <cell r="E81" t="str">
            <v>VCYS</v>
          </cell>
          <cell r="F81" t="str">
            <v>结案</v>
          </cell>
          <cell r="G81">
            <v>800</v>
          </cell>
          <cell r="H81">
            <v>800</v>
          </cell>
        </row>
        <row r="82">
          <cell r="A82" t="str">
            <v>ZVS-19010026</v>
          </cell>
          <cell r="B82" t="str">
            <v>050-2009-479</v>
          </cell>
          <cell r="C82" t="str">
            <v>CONTACT AFTER PLATING</v>
          </cell>
          <cell r="D82" t="str">
            <v>CONTACT 4 AND 5 FOR DIA 3.5MM AUDIO JACK SUBSIDE TYPE</v>
          </cell>
          <cell r="E82" t="str">
            <v>VCYS</v>
          </cell>
          <cell r="F82" t="str">
            <v>结案</v>
          </cell>
          <cell r="G82">
            <v>200</v>
          </cell>
          <cell r="H82">
            <v>190</v>
          </cell>
        </row>
        <row r="83">
          <cell r="A83" t="str">
            <v>ZVS-19010027</v>
          </cell>
          <cell r="B83" t="str">
            <v>050-1009-479</v>
          </cell>
          <cell r="C83" t="str">
            <v>CONTACT AFTER PLATING</v>
          </cell>
          <cell r="D83" t="str">
            <v>CONTACT 4 AND 5 FOR DIA 3.5MM AUDIO JACK SUBSIDE TYPE</v>
          </cell>
          <cell r="E83" t="str">
            <v>VCYS</v>
          </cell>
          <cell r="F83" t="str">
            <v>结案</v>
          </cell>
          <cell r="G83">
            <v>200</v>
          </cell>
          <cell r="H83">
            <v>200</v>
          </cell>
        </row>
        <row r="84">
          <cell r="A84" t="str">
            <v>ZVS-19010028</v>
          </cell>
          <cell r="B84" t="str">
            <v>025-0009-200</v>
          </cell>
          <cell r="C84" t="str">
            <v>SHELL AFTER STAMPING</v>
          </cell>
          <cell r="D84" t="str">
            <v>2.5H T-FLASH CARD WITH DETECT PIN CONN.</v>
          </cell>
          <cell r="E84" t="str">
            <v>VCYS</v>
          </cell>
          <cell r="F84" t="str">
            <v>入库</v>
          </cell>
          <cell r="G84">
            <v>200000</v>
          </cell>
          <cell r="H84">
            <v>197700</v>
          </cell>
        </row>
        <row r="85">
          <cell r="A85" t="str">
            <v>ZVS-19010030</v>
          </cell>
          <cell r="B85" t="str">
            <v>050-S200000641-523</v>
          </cell>
          <cell r="C85" t="str">
            <v>素材端子</v>
          </cell>
          <cell r="D85" t="str">
            <v>NO PLATING CONTACT</v>
          </cell>
          <cell r="E85" t="str">
            <v>VCYS</v>
          </cell>
          <cell r="F85" t="str">
            <v>结案</v>
          </cell>
          <cell r="G85">
            <v>1880</v>
          </cell>
          <cell r="H85">
            <v>1557</v>
          </cell>
        </row>
        <row r="86">
          <cell r="A86" t="str">
            <v>ZVS-19010031</v>
          </cell>
          <cell r="B86" t="str">
            <v>025-C130000642-356</v>
          </cell>
          <cell r="C86" t="str">
            <v>左边 Hook</v>
          </cell>
          <cell r="D86" t="str">
            <v>LEFT_HOOK，NO PLATING,SUS301-H,P=2.50,1*2,RoHS</v>
          </cell>
          <cell r="E86" t="str">
            <v>VCYS</v>
          </cell>
          <cell r="F86" t="str">
            <v>结案</v>
          </cell>
          <cell r="G86">
            <v>500000</v>
          </cell>
          <cell r="H86">
            <v>406000</v>
          </cell>
        </row>
        <row r="87">
          <cell r="A87" t="str">
            <v>ZVS-19010032</v>
          </cell>
          <cell r="B87" t="str">
            <v>025-C130000641-356</v>
          </cell>
          <cell r="C87" t="str">
            <v>右边 Hook</v>
          </cell>
          <cell r="D87" t="str">
            <v>RIGHT_HOOK，NO PLATING,SUS301-H,P=2.50,1*2,RoHS</v>
          </cell>
          <cell r="E87" t="str">
            <v>VCYS</v>
          </cell>
          <cell r="F87" t="str">
            <v>结案</v>
          </cell>
          <cell r="G87">
            <v>500000</v>
          </cell>
          <cell r="H87">
            <v>436000</v>
          </cell>
        </row>
        <row r="88">
          <cell r="A88" t="str">
            <v>ZVS-19010033</v>
          </cell>
          <cell r="B88" t="str">
            <v>050-0009-467</v>
          </cell>
          <cell r="C88" t="str">
            <v>CONTACT AFTER STAMPING</v>
          </cell>
          <cell r="D88" t="str">
            <v>ANTENNA SPRING FOR 0.7H</v>
          </cell>
          <cell r="E88" t="str">
            <v>VCYS</v>
          </cell>
          <cell r="F88" t="str">
            <v>结案</v>
          </cell>
          <cell r="G88">
            <v>2000</v>
          </cell>
          <cell r="H88">
            <v>1923</v>
          </cell>
        </row>
        <row r="89">
          <cell r="A89" t="str">
            <v>ZVS-19010035</v>
          </cell>
          <cell r="B89" t="str">
            <v>025-C130000631-372</v>
          </cell>
          <cell r="C89" t="str">
            <v>转轴(散Pin）</v>
          </cell>
          <cell r="D89" t="str">
            <v>NO PLATING,SUS301-3/4H,1*1,RoHS</v>
          </cell>
          <cell r="E89" t="str">
            <v>VCYS</v>
          </cell>
          <cell r="F89" t="str">
            <v>结案</v>
          </cell>
          <cell r="G89">
            <v>120000</v>
          </cell>
          <cell r="H89">
            <v>120000</v>
          </cell>
        </row>
        <row r="90">
          <cell r="A90" t="str">
            <v>ZVS-19010036</v>
          </cell>
          <cell r="B90" t="str">
            <v>025-C130000641-354</v>
          </cell>
          <cell r="C90" t="str">
            <v>素材铁壳</v>
          </cell>
          <cell r="D90" t="str">
            <v>NO PLATING,SUS301-H,P=23.00,1*1,RoHS</v>
          </cell>
          <cell r="E90" t="str">
            <v>VCYS</v>
          </cell>
          <cell r="F90" t="str">
            <v>结案</v>
          </cell>
          <cell r="G90">
            <v>300000</v>
          </cell>
          <cell r="H90">
            <v>294600</v>
          </cell>
        </row>
        <row r="91">
          <cell r="A91" t="str">
            <v>ZVS-19010037</v>
          </cell>
          <cell r="B91" t="str">
            <v>050-C039900131-506</v>
          </cell>
          <cell r="C91" t="str">
            <v>素材端子</v>
          </cell>
          <cell r="D91" t="str">
            <v>NO PLATING,C5240HQ-SH,P=10.50mm,1*1,RoHS</v>
          </cell>
          <cell r="E91" t="str">
            <v>VCYS</v>
          </cell>
          <cell r="F91" t="str">
            <v>结案</v>
          </cell>
          <cell r="G91">
            <v>2000</v>
          </cell>
          <cell r="H91">
            <v>1951.8</v>
          </cell>
        </row>
        <row r="92">
          <cell r="A92" t="str">
            <v>ZVS-19010038</v>
          </cell>
          <cell r="B92" t="str">
            <v>025-J220000621-374</v>
          </cell>
          <cell r="C92" t="str">
            <v>素材SHELL</v>
          </cell>
          <cell r="D92" t="str">
            <v>NO PLATING,SUS301-1/2H,P=15,1*1,RoHS</v>
          </cell>
          <cell r="E92" t="str">
            <v>VCYS</v>
          </cell>
          <cell r="F92" t="str">
            <v>结案</v>
          </cell>
          <cell r="G92">
            <v>100000</v>
          </cell>
          <cell r="H92">
            <v>64400</v>
          </cell>
        </row>
        <row r="93">
          <cell r="A93" t="str">
            <v>ZVS-19010039</v>
          </cell>
          <cell r="B93" t="str">
            <v>025-C130000681-357</v>
          </cell>
          <cell r="C93" t="str">
            <v>拉杆(散Pin）</v>
          </cell>
          <cell r="D93" t="str">
            <v>NO PLATING,SUS304-H,1*1,RoHS</v>
          </cell>
          <cell r="E93" t="str">
            <v>VCYS</v>
          </cell>
          <cell r="F93" t="str">
            <v>结案</v>
          </cell>
          <cell r="G93">
            <v>500000</v>
          </cell>
          <cell r="H93">
            <v>89100</v>
          </cell>
        </row>
        <row r="94">
          <cell r="A94" t="str">
            <v>ZVS-19010040</v>
          </cell>
          <cell r="B94" t="str">
            <v>025-C130000641-363</v>
          </cell>
          <cell r="C94" t="str">
            <v>转轴</v>
          </cell>
          <cell r="D94" t="str">
            <v>NO PLATING,SUS301-H,P=5.0mm,1*1，RoHS</v>
          </cell>
          <cell r="E94" t="str">
            <v>VCYS</v>
          </cell>
          <cell r="F94" t="str">
            <v>入库</v>
          </cell>
          <cell r="G94">
            <v>800000</v>
          </cell>
          <cell r="H94">
            <v>669500</v>
          </cell>
        </row>
        <row r="95">
          <cell r="A95" t="str">
            <v>ZVS-19010041</v>
          </cell>
          <cell r="B95" t="str">
            <v>025-C130000631-362</v>
          </cell>
          <cell r="C95" t="str">
            <v>拉杆</v>
          </cell>
          <cell r="D95" t="str">
            <v>NO PLATING,SUS301-3/4H,P=5.0mm,1*1,RoHS</v>
          </cell>
          <cell r="E95" t="str">
            <v>VCYS</v>
          </cell>
          <cell r="F95" t="str">
            <v>结案</v>
          </cell>
          <cell r="G95">
            <v>700000</v>
          </cell>
          <cell r="H95">
            <v>695500</v>
          </cell>
        </row>
        <row r="96">
          <cell r="A96" t="str">
            <v>ZVS-19010044</v>
          </cell>
          <cell r="B96" t="str">
            <v>050-S190000641-0550</v>
          </cell>
          <cell r="C96" t="str">
            <v>素材端子</v>
          </cell>
          <cell r="D96" t="str">
            <v>NO PLATING CONTACT</v>
          </cell>
          <cell r="E96" t="str">
            <v>VCYS</v>
          </cell>
          <cell r="F96" t="str">
            <v>结案</v>
          </cell>
          <cell r="G96">
            <v>230</v>
          </cell>
          <cell r="H96">
            <v>200</v>
          </cell>
        </row>
        <row r="97">
          <cell r="A97" t="str">
            <v>ZVS-19010046</v>
          </cell>
          <cell r="B97" t="str">
            <v>050-C130000141-508</v>
          </cell>
          <cell r="C97" t="str">
            <v>素材端子</v>
          </cell>
          <cell r="D97" t="str">
            <v>NO PLATING,C5210R-H,P=4.0mm,1*1，RoHS</v>
          </cell>
          <cell r="E97" t="str">
            <v>VCYS</v>
          </cell>
          <cell r="F97" t="str">
            <v>结案</v>
          </cell>
          <cell r="G97">
            <v>800</v>
          </cell>
          <cell r="H97">
            <v>792</v>
          </cell>
        </row>
        <row r="98">
          <cell r="A98" t="str">
            <v>ZVS-19010047</v>
          </cell>
          <cell r="B98" t="str">
            <v>050-C130000441-513</v>
          </cell>
          <cell r="C98" t="str">
            <v>素材侦测PIN</v>
          </cell>
          <cell r="D98" t="str">
            <v>NO PLATING,C7035-TM06,P=3.20,1*1,RoHS</v>
          </cell>
          <cell r="E98" t="str">
            <v>VCYS</v>
          </cell>
          <cell r="F98" t="str">
            <v>结案</v>
          </cell>
          <cell r="G98">
            <v>870</v>
          </cell>
          <cell r="H98">
            <v>837.5</v>
          </cell>
        </row>
        <row r="99">
          <cell r="A99" t="str">
            <v>ZVS-19010048</v>
          </cell>
          <cell r="B99" t="str">
            <v>050-C130000131-512</v>
          </cell>
          <cell r="C99" t="str">
            <v>素材端子</v>
          </cell>
          <cell r="D99" t="str">
            <v>NO PLATING,C5240HQ-SH,P=24.00,1*1,RoHS</v>
          </cell>
          <cell r="E99" t="str">
            <v>VCYS</v>
          </cell>
          <cell r="F99" t="str">
            <v>结案</v>
          </cell>
          <cell r="G99">
            <v>500</v>
          </cell>
          <cell r="H99">
            <v>418.7</v>
          </cell>
        </row>
        <row r="100">
          <cell r="A100" t="str">
            <v>ZVS-19010049</v>
          </cell>
          <cell r="B100" t="str">
            <v>050-0009-467</v>
          </cell>
          <cell r="C100" t="str">
            <v>CONTACT AFTER STAMPING</v>
          </cell>
          <cell r="D100" t="str">
            <v>ANTENNA SPRING FOR 0.7H</v>
          </cell>
          <cell r="E100" t="str">
            <v>VCYS</v>
          </cell>
          <cell r="F100" t="str">
            <v>结案</v>
          </cell>
          <cell r="G100">
            <v>2000</v>
          </cell>
          <cell r="H100">
            <v>1958.5</v>
          </cell>
        </row>
        <row r="101">
          <cell r="A101" t="str">
            <v>ZVS-19010050</v>
          </cell>
          <cell r="B101" t="str">
            <v>050-S110000641-522</v>
          </cell>
          <cell r="C101" t="str">
            <v>素材端子</v>
          </cell>
          <cell r="D101" t="str">
            <v>NO PLATING CONTACT</v>
          </cell>
          <cell r="E101" t="str">
            <v>VCYS</v>
          </cell>
          <cell r="F101" t="str">
            <v>结案</v>
          </cell>
          <cell r="G101">
            <v>4000</v>
          </cell>
          <cell r="H101">
            <v>3931</v>
          </cell>
        </row>
        <row r="102">
          <cell r="A102" t="str">
            <v>ZVS-19010051</v>
          </cell>
          <cell r="B102" t="str">
            <v>025-U139500623-373</v>
          </cell>
          <cell r="C102" t="str">
            <v>点焊铁壳</v>
          </cell>
          <cell r="D102" t="str">
            <v>NO PLATING,SUS301-1/2H,P=8.0,1*1,SHELL,RoHS</v>
          </cell>
          <cell r="E102" t="str">
            <v>VCYS</v>
          </cell>
          <cell r="F102" t="str">
            <v>结案</v>
          </cell>
          <cell r="G102">
            <v>400000</v>
          </cell>
          <cell r="H102">
            <v>398000</v>
          </cell>
        </row>
        <row r="103">
          <cell r="A103" t="str">
            <v>ZVS-19010051</v>
          </cell>
          <cell r="B103" t="str">
            <v>025-U139500623-373</v>
          </cell>
          <cell r="C103" t="str">
            <v>点焊铁壳</v>
          </cell>
          <cell r="D103" t="str">
            <v>NO PLATING,SUS301-1/2H,P=8.0,1*1,SHELL,RoHS</v>
          </cell>
          <cell r="E103" t="str">
            <v>VCYS</v>
          </cell>
          <cell r="F103" t="str">
            <v>结案</v>
          </cell>
          <cell r="G103">
            <v>400000</v>
          </cell>
          <cell r="H103">
            <v>398000</v>
          </cell>
        </row>
        <row r="104">
          <cell r="A104" t="str">
            <v>ZVS-19010052</v>
          </cell>
          <cell r="B104" t="str">
            <v>050-0009-293</v>
          </cell>
          <cell r="C104" t="str">
            <v>CONTACT AFTER STAMPING</v>
          </cell>
          <cell r="D104" t="str">
            <v>4PIN BATTERY 3.1MM PITCH 5.0H VERTICAL TYPE GOLD 15u" CONN.</v>
          </cell>
          <cell r="E104" t="str">
            <v>VCYS</v>
          </cell>
          <cell r="F104" t="str">
            <v>结案</v>
          </cell>
          <cell r="G104">
            <v>3000</v>
          </cell>
          <cell r="H104">
            <v>2776</v>
          </cell>
        </row>
        <row r="105">
          <cell r="A105" t="str">
            <v>ZVS-19010053</v>
          </cell>
          <cell r="B105" t="str">
            <v>025-0009-225</v>
          </cell>
          <cell r="C105" t="str">
            <v>PAD  AFTER STAMPING</v>
          </cell>
          <cell r="D105" t="str">
            <v>4PIN BATTERY 3.1MM PITCH 5.0H VERTICAL TYPE GOLD 15u" CONN.</v>
          </cell>
          <cell r="E105" t="str">
            <v>VCYS</v>
          </cell>
          <cell r="F105" t="str">
            <v>结案</v>
          </cell>
          <cell r="G105">
            <v>600000</v>
          </cell>
          <cell r="H105">
            <v>566200</v>
          </cell>
        </row>
        <row r="106">
          <cell r="A106" t="str">
            <v>ZVS-19010054</v>
          </cell>
          <cell r="B106" t="str">
            <v>050-6009-477</v>
          </cell>
          <cell r="C106" t="str">
            <v>CONTACT AFTER STAMPING</v>
          </cell>
          <cell r="D106" t="str">
            <v>CONTACT 5 FOR DIA 3.5MM AUDIO JACK  SUBSIDE TYPE</v>
          </cell>
          <cell r="E106" t="str">
            <v>VCYS</v>
          </cell>
          <cell r="F106" t="str">
            <v>结案</v>
          </cell>
          <cell r="G106">
            <v>500</v>
          </cell>
          <cell r="H106">
            <v>497</v>
          </cell>
        </row>
        <row r="107">
          <cell r="A107" t="str">
            <v>ZVS-19010055</v>
          </cell>
          <cell r="B107" t="str">
            <v>050-J310000141-537</v>
          </cell>
          <cell r="C107" t="str">
            <v>素材端子2</v>
          </cell>
          <cell r="D107" t="str">
            <v>NO PLATING,C5210R-H,P=4,1*1,RoHS</v>
          </cell>
          <cell r="E107" t="str">
            <v>VCYS</v>
          </cell>
          <cell r="F107" t="str">
            <v>结案</v>
          </cell>
          <cell r="G107">
            <v>180</v>
          </cell>
          <cell r="H107">
            <v>155</v>
          </cell>
        </row>
        <row r="108">
          <cell r="A108" t="str">
            <v>ZVS-19010057</v>
          </cell>
          <cell r="B108" t="str">
            <v>025-C130000641-354</v>
          </cell>
          <cell r="C108" t="str">
            <v>素材铁壳</v>
          </cell>
          <cell r="D108" t="str">
            <v>NO PLATING,SUS301-H,P=23.00,1*1,RoHS</v>
          </cell>
          <cell r="E108" t="str">
            <v>VCYS</v>
          </cell>
          <cell r="F108" t="str">
            <v>入库</v>
          </cell>
          <cell r="G108">
            <v>500000</v>
          </cell>
          <cell r="H108">
            <v>448000</v>
          </cell>
        </row>
        <row r="109">
          <cell r="A109" t="str">
            <v>ZVS-19010058</v>
          </cell>
          <cell r="B109" t="str">
            <v>050-C130000141-508</v>
          </cell>
          <cell r="C109" t="str">
            <v>素材端子</v>
          </cell>
          <cell r="D109" t="str">
            <v>NO PLATING,C5210R-H,P=4.0mm,1*1，RoHS</v>
          </cell>
          <cell r="E109" t="str">
            <v>VCYS</v>
          </cell>
          <cell r="F109" t="str">
            <v>结案</v>
          </cell>
          <cell r="G109">
            <v>500</v>
          </cell>
          <cell r="H109">
            <v>490.8</v>
          </cell>
        </row>
        <row r="110">
          <cell r="A110" t="str">
            <v>ZVS-19010059</v>
          </cell>
          <cell r="B110" t="str">
            <v>050-4009-478</v>
          </cell>
          <cell r="C110" t="str">
            <v>CONTACT AFTER STAMPING</v>
          </cell>
          <cell r="D110" t="str">
            <v>CONTACT 3  FOR DIA 3.5MM AUDIO JACK  SUBSIDE TYPE</v>
          </cell>
          <cell r="E110" t="str">
            <v>VCYS</v>
          </cell>
          <cell r="F110" t="str">
            <v>结案</v>
          </cell>
          <cell r="G110">
            <v>700</v>
          </cell>
          <cell r="H110">
            <v>609</v>
          </cell>
        </row>
        <row r="111">
          <cell r="A111" t="str">
            <v>ZVS-19010060</v>
          </cell>
          <cell r="B111" t="str">
            <v>050-0009-467</v>
          </cell>
          <cell r="C111" t="str">
            <v>CONTACT AFTER STAMPING</v>
          </cell>
          <cell r="D111" t="str">
            <v>ANTENNA SPRING FOR 0.7H</v>
          </cell>
          <cell r="E111" t="str">
            <v>VCYS</v>
          </cell>
          <cell r="F111" t="str">
            <v>结案</v>
          </cell>
          <cell r="G111">
            <v>4000</v>
          </cell>
          <cell r="H111">
            <v>2918.5</v>
          </cell>
        </row>
        <row r="112">
          <cell r="A112" t="str">
            <v>ZVS-19010061</v>
          </cell>
          <cell r="B112" t="str">
            <v>025-C130000641-356</v>
          </cell>
          <cell r="C112" t="str">
            <v>右边 Hook</v>
          </cell>
          <cell r="D112" t="str">
            <v>RIGHT_HOOK，NO PLATING,SUS301-H,P=2.50,1*2,RoHS</v>
          </cell>
          <cell r="E112" t="str">
            <v>VCYS</v>
          </cell>
          <cell r="F112" t="str">
            <v>结案</v>
          </cell>
          <cell r="G112">
            <v>500000</v>
          </cell>
          <cell r="H112">
            <v>469000</v>
          </cell>
        </row>
        <row r="113">
          <cell r="A113" t="str">
            <v>ZVS-19010062</v>
          </cell>
          <cell r="B113" t="str">
            <v>025-C130000642-356</v>
          </cell>
          <cell r="C113" t="str">
            <v>左边 Hook</v>
          </cell>
          <cell r="D113" t="str">
            <v>LEFT_HOOK，NO PLATING,SUS301-H,P=2.50,1*2,RoHS</v>
          </cell>
          <cell r="E113" t="str">
            <v>VCYS</v>
          </cell>
          <cell r="F113" t="str">
            <v>结案</v>
          </cell>
          <cell r="G113">
            <v>500000</v>
          </cell>
          <cell r="H113">
            <v>469000</v>
          </cell>
        </row>
        <row r="114">
          <cell r="A114" t="str">
            <v>NVK-19020001</v>
          </cell>
          <cell r="B114" t="str">
            <v>025-U179500621-342</v>
          </cell>
          <cell r="C114" t="str">
            <v>素材铁壳</v>
          </cell>
          <cell r="D114" t="str">
            <v>NO PLATING,SUS301-1/2H,P=10.0,1*2,SHELL,RoHS</v>
          </cell>
          <cell r="E114" t="str">
            <v>VCYS</v>
          </cell>
          <cell r="F114" t="str">
            <v>入库</v>
          </cell>
          <cell r="G114">
            <v>20000</v>
          </cell>
          <cell r="H114">
            <v>20000</v>
          </cell>
        </row>
        <row r="115">
          <cell r="A115" t="str">
            <v>NVK-19020003</v>
          </cell>
          <cell r="B115" t="str">
            <v>050-S110000641-522</v>
          </cell>
          <cell r="C115" t="str">
            <v>素材端子</v>
          </cell>
          <cell r="D115" t="str">
            <v>NO PLATING CONTACT</v>
          </cell>
          <cell r="E115" t="str">
            <v>VCYS</v>
          </cell>
          <cell r="F115" t="str">
            <v>入库</v>
          </cell>
          <cell r="G115">
            <v>50</v>
          </cell>
          <cell r="H115">
            <v>50</v>
          </cell>
        </row>
        <row r="116">
          <cell r="A116" t="str">
            <v>ZVS-19020029</v>
          </cell>
          <cell r="B116" t="str">
            <v>025-C130000641-363</v>
          </cell>
          <cell r="C116" t="str">
            <v>转轴</v>
          </cell>
          <cell r="D116" t="str">
            <v>NO PLATING,SUS301-H,P=5.0mm,1*1，RoHS</v>
          </cell>
          <cell r="E116" t="str">
            <v>VCYS</v>
          </cell>
          <cell r="F116" t="str">
            <v>结案</v>
          </cell>
          <cell r="G116">
            <v>500000</v>
          </cell>
          <cell r="H116">
            <v>482000</v>
          </cell>
        </row>
        <row r="117">
          <cell r="A117" t="str">
            <v>ZVS-19020030</v>
          </cell>
          <cell r="B117" t="str">
            <v>025-C130000631-362</v>
          </cell>
          <cell r="C117" t="str">
            <v>拉杆</v>
          </cell>
          <cell r="D117" t="str">
            <v>NO PLATING,SUS301-3/4H,P=5.0mm,1*1,RoHS</v>
          </cell>
          <cell r="E117" t="str">
            <v>VCYS</v>
          </cell>
          <cell r="F117" t="str">
            <v>结案</v>
          </cell>
          <cell r="G117">
            <v>500000</v>
          </cell>
          <cell r="H117">
            <v>474000</v>
          </cell>
        </row>
        <row r="118">
          <cell r="A118" t="str">
            <v>ZVS-19020031</v>
          </cell>
          <cell r="B118" t="str">
            <v>050-2009-476</v>
          </cell>
          <cell r="C118" t="str">
            <v>CONTACT AFTER STAMPING</v>
          </cell>
          <cell r="D118" t="str">
            <v>CONTACT 1 FOR DIA 3.5MM AUDIO JACK  SUBSIDE TYPE</v>
          </cell>
          <cell r="E118" t="str">
            <v>VCYS</v>
          </cell>
          <cell r="F118" t="str">
            <v>结案</v>
          </cell>
          <cell r="G118">
            <v>120</v>
          </cell>
          <cell r="H118">
            <v>115</v>
          </cell>
        </row>
        <row r="119">
          <cell r="A119" t="str">
            <v>ZVS-19020032</v>
          </cell>
          <cell r="B119" t="str">
            <v>025-U069500621-364</v>
          </cell>
          <cell r="C119" t="str">
            <v>素材铁壳</v>
          </cell>
          <cell r="D119" t="str">
            <v>NO PLATING,SUS301-1/2H,P=10.0,1*1,SHELL,RoHS</v>
          </cell>
          <cell r="E119" t="str">
            <v>VCYS</v>
          </cell>
          <cell r="F119" t="str">
            <v>入库</v>
          </cell>
          <cell r="G119">
            <v>450000</v>
          </cell>
          <cell r="H119">
            <v>373600</v>
          </cell>
        </row>
        <row r="120">
          <cell r="A120" t="str">
            <v>ZVS-19020033</v>
          </cell>
          <cell r="B120" t="str">
            <v>025-0009-251</v>
          </cell>
          <cell r="C120" t="str">
            <v>SHELL AFTER STAMPING</v>
          </cell>
          <cell r="D120" t="str">
            <v>5 PIN MICRO USB TOP MOUNT</v>
          </cell>
          <cell r="E120" t="str">
            <v>VCYS</v>
          </cell>
          <cell r="F120" t="str">
            <v>结案</v>
          </cell>
          <cell r="G120">
            <v>500000</v>
          </cell>
          <cell r="H120">
            <v>471600</v>
          </cell>
        </row>
        <row r="121">
          <cell r="A121" t="str">
            <v>ZVS-19020034</v>
          </cell>
          <cell r="B121" t="str">
            <v>050-0009-361</v>
          </cell>
          <cell r="C121" t="str">
            <v>CONTACT AFTER STAMPING</v>
          </cell>
          <cell r="D121" t="str">
            <v>5 PIN MICRO USB TOP MOUNT</v>
          </cell>
          <cell r="E121" t="str">
            <v>VCYS</v>
          </cell>
          <cell r="F121" t="str">
            <v>结案</v>
          </cell>
          <cell r="G121">
            <v>320</v>
          </cell>
          <cell r="H121">
            <v>313</v>
          </cell>
        </row>
        <row r="122">
          <cell r="A122" t="str">
            <v>ZVS-19020035</v>
          </cell>
          <cell r="B122" t="str">
            <v>025-0009-319</v>
          </cell>
          <cell r="C122" t="str">
            <v>SHELL AFTER STAMPING</v>
          </cell>
          <cell r="D122" t="str">
            <v>MICRO USB 5 PIN TOP MOUNT TYPE</v>
          </cell>
          <cell r="E122" t="str">
            <v>VCYS</v>
          </cell>
          <cell r="F122" t="str">
            <v>结案</v>
          </cell>
          <cell r="G122">
            <v>350000</v>
          </cell>
          <cell r="H122">
            <v>297500</v>
          </cell>
        </row>
        <row r="123">
          <cell r="A123" t="str">
            <v>ZVS-19020038</v>
          </cell>
          <cell r="B123" t="str">
            <v>050-0009-481</v>
          </cell>
          <cell r="C123" t="str">
            <v>UNPLATED CONTACT</v>
          </cell>
          <cell r="D123" t="str">
            <v>CONTACT ;1.3H PUSH_PULL SIMBLOCK WITH COVER AND STOP</v>
          </cell>
          <cell r="E123" t="str">
            <v>VCYS</v>
          </cell>
          <cell r="F123" t="str">
            <v>结案</v>
          </cell>
          <cell r="G123">
            <v>170</v>
          </cell>
          <cell r="H123">
            <v>169.7</v>
          </cell>
        </row>
        <row r="124">
          <cell r="A124" t="str">
            <v>ZVS-19020039</v>
          </cell>
          <cell r="B124" t="str">
            <v>025-0009-320</v>
          </cell>
          <cell r="C124" t="str">
            <v>UNPLATED SHELL</v>
          </cell>
          <cell r="D124" t="str">
            <v>1.3H PUSH_PULL SIMBLOCK WITH COVER AND STOP</v>
          </cell>
          <cell r="E124" t="str">
            <v>VCYS</v>
          </cell>
          <cell r="F124" t="str">
            <v>结案</v>
          </cell>
          <cell r="G124">
            <v>700000</v>
          </cell>
          <cell r="H124">
            <v>676500</v>
          </cell>
        </row>
        <row r="125">
          <cell r="A125" t="str">
            <v>ZVS-19020040</v>
          </cell>
          <cell r="B125" t="str">
            <v>050-0009-482</v>
          </cell>
          <cell r="C125" t="str">
            <v>UNPLATED CONTACT</v>
          </cell>
          <cell r="D125" t="str">
            <v>CONTACT; 1.3H PUSH_PULL SIMBLOCK WIWH COVER AND STOP</v>
          </cell>
          <cell r="E125" t="str">
            <v>VCYS</v>
          </cell>
          <cell r="F125" t="str">
            <v>结案</v>
          </cell>
          <cell r="G125">
            <v>70</v>
          </cell>
          <cell r="H125">
            <v>68</v>
          </cell>
        </row>
        <row r="126">
          <cell r="A126" t="str">
            <v>ZVS-19020041</v>
          </cell>
          <cell r="B126" t="str">
            <v>050-0009-481</v>
          </cell>
          <cell r="C126" t="str">
            <v>UNPLATED CONTACT</v>
          </cell>
          <cell r="D126" t="str">
            <v>CONTACT ;1.3H PUSH_PULL SIMBLOCK WITH COVER AND STOP</v>
          </cell>
          <cell r="E126" t="str">
            <v>VCYS</v>
          </cell>
          <cell r="F126" t="str">
            <v>结案</v>
          </cell>
          <cell r="G126">
            <v>70</v>
          </cell>
          <cell r="H126">
            <v>70</v>
          </cell>
        </row>
        <row r="127">
          <cell r="A127" t="str">
            <v>ZVS-19020042</v>
          </cell>
          <cell r="B127" t="str">
            <v>050-J220000121-532</v>
          </cell>
          <cell r="C127" t="str">
            <v>素材端子6</v>
          </cell>
          <cell r="D127" t="str">
            <v>NO PLATING,SUS301-1/2H,P=9,1*1,RoHS</v>
          </cell>
          <cell r="E127" t="str">
            <v>VCYS</v>
          </cell>
          <cell r="F127" t="str">
            <v>结案</v>
          </cell>
          <cell r="G127">
            <v>300</v>
          </cell>
          <cell r="H127">
            <v>290</v>
          </cell>
        </row>
        <row r="128">
          <cell r="A128" t="str">
            <v>ZVS-19020043</v>
          </cell>
          <cell r="B128" t="str">
            <v>025-1009-285</v>
          </cell>
          <cell r="C128" t="str">
            <v>SOLDER PAD</v>
          </cell>
          <cell r="D128" t="str">
            <v>FOR 4PIN BATTERY</v>
          </cell>
          <cell r="E128" t="str">
            <v>VCYS</v>
          </cell>
          <cell r="F128" t="str">
            <v>结案</v>
          </cell>
          <cell r="G128">
            <v>300000</v>
          </cell>
          <cell r="H128">
            <v>300000</v>
          </cell>
        </row>
        <row r="129">
          <cell r="A129" t="str">
            <v>ZVS-19020044</v>
          </cell>
          <cell r="B129" t="str">
            <v>025-2009-285</v>
          </cell>
          <cell r="C129" t="str">
            <v>SOLDER PAD</v>
          </cell>
          <cell r="D129" t="str">
            <v>FOR 4PIN BATTERY</v>
          </cell>
          <cell r="E129" t="str">
            <v>VCYS</v>
          </cell>
          <cell r="F129" t="str">
            <v>结案</v>
          </cell>
          <cell r="G129">
            <v>300000</v>
          </cell>
          <cell r="H129">
            <v>300000</v>
          </cell>
        </row>
        <row r="130">
          <cell r="A130" t="str">
            <v>ZVS-19020045</v>
          </cell>
          <cell r="B130" t="str">
            <v>050-0009-361</v>
          </cell>
          <cell r="C130" t="str">
            <v>CONTACT AFTER STAMPING</v>
          </cell>
          <cell r="D130" t="str">
            <v>5 PIN MICRO USB TOP MOUNT</v>
          </cell>
          <cell r="E130" t="str">
            <v>VCYS</v>
          </cell>
          <cell r="F130" t="str">
            <v>结案</v>
          </cell>
          <cell r="G130">
            <v>8</v>
          </cell>
          <cell r="H130">
            <v>8</v>
          </cell>
        </row>
        <row r="131">
          <cell r="A131" t="str">
            <v>ZVS-19020046</v>
          </cell>
          <cell r="B131" t="str">
            <v>050-S190000641-0550</v>
          </cell>
          <cell r="C131" t="str">
            <v>素材端子</v>
          </cell>
          <cell r="D131" t="str">
            <v>NO PLATING CONTACT</v>
          </cell>
          <cell r="E131" t="str">
            <v>VCYS</v>
          </cell>
          <cell r="F131" t="str">
            <v>结案</v>
          </cell>
          <cell r="G131">
            <v>4000</v>
          </cell>
          <cell r="H131">
            <v>4000</v>
          </cell>
        </row>
        <row r="132">
          <cell r="A132" t="str">
            <v>ZVS-19020047</v>
          </cell>
          <cell r="B132" t="str">
            <v>050-C130000141-508</v>
          </cell>
          <cell r="C132" t="str">
            <v>素材端子</v>
          </cell>
          <cell r="D132" t="str">
            <v>NO PLATING,C5210R-H,P=4.0mm,1*1，RoHS</v>
          </cell>
          <cell r="E132" t="str">
            <v>VCYS</v>
          </cell>
          <cell r="F132" t="str">
            <v>结案</v>
          </cell>
          <cell r="G132">
            <v>1000</v>
          </cell>
          <cell r="H132">
            <v>995</v>
          </cell>
        </row>
        <row r="133">
          <cell r="A133" t="str">
            <v>ZVS-19020048</v>
          </cell>
          <cell r="B133" t="str">
            <v>025-0009-314</v>
          </cell>
          <cell r="C133" t="str">
            <v>UNPLATED SHELL</v>
          </cell>
          <cell r="D133" t="str">
            <v>1.4H PUSH_PULL SIMBLOCK WITH COVER AND STOP</v>
          </cell>
          <cell r="E133" t="str">
            <v>VCYS</v>
          </cell>
          <cell r="F133" t="str">
            <v>结案</v>
          </cell>
          <cell r="G133">
            <v>640000</v>
          </cell>
          <cell r="H133">
            <v>373400</v>
          </cell>
        </row>
        <row r="134">
          <cell r="A134" t="str">
            <v>ZVS-19020049</v>
          </cell>
          <cell r="B134" t="str">
            <v>050-S110000641-522</v>
          </cell>
          <cell r="C134" t="str">
            <v>素材端子</v>
          </cell>
          <cell r="D134" t="str">
            <v>NO PLATING CONTACT</v>
          </cell>
          <cell r="E134" t="str">
            <v>VCYS</v>
          </cell>
          <cell r="F134" t="str">
            <v>结案</v>
          </cell>
          <cell r="G134">
            <v>50</v>
          </cell>
          <cell r="H134">
            <v>0</v>
          </cell>
        </row>
        <row r="135">
          <cell r="A135" t="str">
            <v>ZVS-19020050</v>
          </cell>
          <cell r="B135" t="str">
            <v>050-J310000141-536</v>
          </cell>
          <cell r="C135" t="str">
            <v>素材端子1</v>
          </cell>
          <cell r="D135" t="str">
            <v>NO PLATING,C5210R-H,P=8,1*1,RoHS</v>
          </cell>
          <cell r="E135" t="str">
            <v>VCYS</v>
          </cell>
          <cell r="F135" t="str">
            <v>结案</v>
          </cell>
          <cell r="G135">
            <v>330</v>
          </cell>
          <cell r="H135">
            <v>330</v>
          </cell>
        </row>
        <row r="136">
          <cell r="A136" t="str">
            <v>ZVS-19020051</v>
          </cell>
          <cell r="B136" t="str">
            <v>050-J310000141-537</v>
          </cell>
          <cell r="C136" t="str">
            <v>素材端子2</v>
          </cell>
          <cell r="D136" t="str">
            <v>NO PLATING,C5210R-H,P=4,1*1,RoHS</v>
          </cell>
          <cell r="E136" t="str">
            <v>VCYS</v>
          </cell>
          <cell r="F136" t="str">
            <v>结案</v>
          </cell>
          <cell r="G136">
            <v>210</v>
          </cell>
          <cell r="H136">
            <v>210</v>
          </cell>
        </row>
        <row r="137">
          <cell r="A137" t="str">
            <v>ZVS-19020052</v>
          </cell>
          <cell r="B137" t="str">
            <v>050-J310000142-537</v>
          </cell>
          <cell r="C137" t="str">
            <v>素材端子3</v>
          </cell>
          <cell r="D137" t="str">
            <v>NO PLATING,C5210R-H,P=4,1*1,RoHS</v>
          </cell>
          <cell r="E137" t="str">
            <v>VCYS</v>
          </cell>
          <cell r="F137" t="str">
            <v>结案</v>
          </cell>
          <cell r="G137">
            <v>200</v>
          </cell>
          <cell r="H137">
            <v>194</v>
          </cell>
        </row>
        <row r="138">
          <cell r="A138" t="str">
            <v>ZVS-19020053</v>
          </cell>
          <cell r="B138" t="str">
            <v>050-J310000621-538</v>
          </cell>
          <cell r="C138" t="str">
            <v>素材端子4</v>
          </cell>
          <cell r="D138" t="str">
            <v>NO PLATING,SUS301-1/2H,P=4.50,1*2,RoHS</v>
          </cell>
          <cell r="E138" t="str">
            <v>VCYS</v>
          </cell>
          <cell r="F138" t="str">
            <v>结案</v>
          </cell>
          <cell r="G138">
            <v>390</v>
          </cell>
          <cell r="H138">
            <v>374</v>
          </cell>
        </row>
        <row r="139">
          <cell r="A139" t="str">
            <v>ZVS-19020054</v>
          </cell>
          <cell r="B139" t="str">
            <v>050-J310000622-538</v>
          </cell>
          <cell r="C139" t="str">
            <v>素材端子5</v>
          </cell>
          <cell r="D139" t="str">
            <v>NO PLATING,SUS301-1/2H,P=4.50,1*2,RoHS</v>
          </cell>
          <cell r="E139" t="str">
            <v>VCYS</v>
          </cell>
          <cell r="F139" t="str">
            <v>结案</v>
          </cell>
          <cell r="G139">
            <v>355</v>
          </cell>
          <cell r="H139">
            <v>347</v>
          </cell>
        </row>
        <row r="140">
          <cell r="A140" t="str">
            <v>ZVS-19020055</v>
          </cell>
          <cell r="B140" t="str">
            <v>050-0009-499</v>
          </cell>
          <cell r="C140" t="str">
            <v>素材端子</v>
          </cell>
          <cell r="D140" t="str">
            <v>NO PLATING,C2680R-H,P=9.00,1*2,RoHS</v>
          </cell>
          <cell r="E140" t="str">
            <v>VCYS</v>
          </cell>
          <cell r="F140" t="str">
            <v>结案</v>
          </cell>
          <cell r="G140">
            <v>1000</v>
          </cell>
          <cell r="H140">
            <v>0</v>
          </cell>
        </row>
        <row r="141">
          <cell r="A141" t="str">
            <v>ZVS-19020056</v>
          </cell>
          <cell r="B141" t="str">
            <v>050-0009-457</v>
          </cell>
          <cell r="C141" t="str">
            <v>UNPLATED CONTACT</v>
          </cell>
          <cell r="D141" t="str">
            <v>CONTACT; 1.5H PUSH_PULL SIMBLOCK WIWH COVER AND STOP</v>
          </cell>
          <cell r="E141" t="str">
            <v>VCXS</v>
          </cell>
          <cell r="F141" t="str">
            <v>结案</v>
          </cell>
          <cell r="G141">
            <v>22</v>
          </cell>
          <cell r="H141">
            <v>0</v>
          </cell>
        </row>
        <row r="142">
          <cell r="A142" t="str">
            <v>ZVS-19020057</v>
          </cell>
          <cell r="B142" t="str">
            <v>050-3009-478</v>
          </cell>
          <cell r="C142" t="str">
            <v>CONTACT AFTER STAMPING</v>
          </cell>
          <cell r="D142" t="str">
            <v>CONTACT 2 FOR DIA 3.5MM AUDIO JACK  SUBSIDE TYPE</v>
          </cell>
          <cell r="E142" t="str">
            <v>VCYS</v>
          </cell>
          <cell r="F142" t="str">
            <v>结案</v>
          </cell>
          <cell r="G142">
            <v>45</v>
          </cell>
          <cell r="H142">
            <v>0</v>
          </cell>
        </row>
        <row r="143">
          <cell r="A143" t="str">
            <v>ZVS-19020058</v>
          </cell>
          <cell r="B143" t="str">
            <v>050-5009-477</v>
          </cell>
          <cell r="C143" t="str">
            <v>CONTACT AFTER STAMPING</v>
          </cell>
          <cell r="D143" t="str">
            <v>CONTACT 5 FOR DIA 3.5MM AUDIO JACK  SUBSIDE TYPE</v>
          </cell>
          <cell r="E143" t="str">
            <v>VCXS</v>
          </cell>
          <cell r="F143" t="str">
            <v>结案</v>
          </cell>
          <cell r="G143">
            <v>15</v>
          </cell>
          <cell r="H143">
            <v>0</v>
          </cell>
        </row>
        <row r="144">
          <cell r="A144" t="str">
            <v>ZVS-19020059</v>
          </cell>
          <cell r="B144" t="str">
            <v>050-J220000121-532</v>
          </cell>
          <cell r="C144" t="str">
            <v>素材端子6</v>
          </cell>
          <cell r="D144" t="str">
            <v>NO PLATING,SUS301-1/2H,P=9,1*1,RoHS</v>
          </cell>
          <cell r="E144" t="str">
            <v>VCYS</v>
          </cell>
          <cell r="F144" t="str">
            <v>结案</v>
          </cell>
          <cell r="G144">
            <v>300</v>
          </cell>
          <cell r="H144">
            <v>278.5</v>
          </cell>
        </row>
        <row r="145">
          <cell r="A145" t="str">
            <v>ZVS-19020003</v>
          </cell>
          <cell r="B145" t="str">
            <v>050-C159900121-504</v>
          </cell>
          <cell r="C145" t="str">
            <v>UNPLATED CONTACT</v>
          </cell>
          <cell r="D145" t="str">
            <v>MICRO SIM CARD 8P PUSH-PULL H=1.50MM</v>
          </cell>
          <cell r="E145" t="str">
            <v>VCYS</v>
          </cell>
          <cell r="F145" t="str">
            <v>结案</v>
          </cell>
          <cell r="G145">
            <v>170</v>
          </cell>
          <cell r="H145">
            <v>169</v>
          </cell>
        </row>
        <row r="146">
          <cell r="A146" t="str">
            <v>ZVS-19020004</v>
          </cell>
          <cell r="B146" t="str">
            <v>025-C159900621-347</v>
          </cell>
          <cell r="C146" t="str">
            <v>UNPLATED SHELL</v>
          </cell>
          <cell r="D146" t="str">
            <v>MICRO SIM CARD 8P PUSH PULL H=1.50MM</v>
          </cell>
          <cell r="E146" t="str">
            <v>VCYS</v>
          </cell>
          <cell r="F146" t="str">
            <v>结案</v>
          </cell>
          <cell r="G146">
            <v>130000</v>
          </cell>
          <cell r="H146">
            <v>129000</v>
          </cell>
        </row>
        <row r="147">
          <cell r="A147" t="str">
            <v>ZVS-19020005</v>
          </cell>
          <cell r="B147" t="str">
            <v>025-0009-314</v>
          </cell>
          <cell r="C147" t="str">
            <v>UNPLATED SHELL</v>
          </cell>
          <cell r="D147" t="str">
            <v>1.4H PUSH_PULL SIMBLOCK WITH COVER AND STOP</v>
          </cell>
          <cell r="E147" t="str">
            <v>VCYS</v>
          </cell>
          <cell r="F147" t="str">
            <v>结案</v>
          </cell>
          <cell r="G147">
            <v>1300000</v>
          </cell>
          <cell r="H147">
            <v>1200800</v>
          </cell>
        </row>
        <row r="148">
          <cell r="A148" t="str">
            <v>ZVS-19020006</v>
          </cell>
          <cell r="B148" t="str">
            <v>050-C149900121-519</v>
          </cell>
          <cell r="C148" t="str">
            <v>UNPLATED CONTACT</v>
          </cell>
          <cell r="D148" t="str">
            <v>CONTACT ;1.5H PUSH_PULL SIMBLOCK WITH COVER AND STOP</v>
          </cell>
          <cell r="E148" t="str">
            <v>VCYS</v>
          </cell>
          <cell r="F148" t="str">
            <v>结案</v>
          </cell>
          <cell r="G148">
            <v>1000</v>
          </cell>
          <cell r="H148">
            <v>861</v>
          </cell>
        </row>
        <row r="149">
          <cell r="A149" t="str">
            <v>ZVS-19020007</v>
          </cell>
          <cell r="B149" t="str">
            <v>050-0009-482</v>
          </cell>
          <cell r="C149" t="str">
            <v>UNPLATED CONTACT</v>
          </cell>
          <cell r="D149" t="str">
            <v>CONTACT; 1.3H PUSH_PULL SIMBLOCK WIWH COVER AND STOP</v>
          </cell>
          <cell r="E149" t="str">
            <v>VCYS</v>
          </cell>
          <cell r="F149" t="str">
            <v>结案</v>
          </cell>
          <cell r="G149">
            <v>600</v>
          </cell>
          <cell r="H149">
            <v>598.5</v>
          </cell>
        </row>
        <row r="150">
          <cell r="A150" t="str">
            <v>ZVS-19020008</v>
          </cell>
          <cell r="B150" t="str">
            <v>050-S170000641-534</v>
          </cell>
          <cell r="C150" t="str">
            <v>素材端子</v>
          </cell>
          <cell r="D150" t="str">
            <v>NO PLATING CONTACT</v>
          </cell>
          <cell r="E150" t="str">
            <v>VCYS</v>
          </cell>
          <cell r="F150" t="str">
            <v>结案</v>
          </cell>
          <cell r="G150">
            <v>1000</v>
          </cell>
          <cell r="H150">
            <v>1000</v>
          </cell>
        </row>
        <row r="151">
          <cell r="A151" t="str">
            <v>ZVS-19020009</v>
          </cell>
          <cell r="B151" t="str">
            <v>050-2009-476</v>
          </cell>
          <cell r="C151" t="str">
            <v>CONTACT AFTER STAMPING</v>
          </cell>
          <cell r="D151" t="str">
            <v>CONTACT 1 FOR DIA 3.5MM AUDIO JACK  SUBSIDE TYPE</v>
          </cell>
          <cell r="E151" t="str">
            <v>VCYS</v>
          </cell>
          <cell r="F151" t="str">
            <v>结案</v>
          </cell>
          <cell r="G151">
            <v>730</v>
          </cell>
          <cell r="H151">
            <v>680</v>
          </cell>
        </row>
        <row r="152">
          <cell r="A152" t="str">
            <v>ZVS-19020010</v>
          </cell>
          <cell r="B152" t="str">
            <v>050-S230000642-535</v>
          </cell>
          <cell r="C152" t="str">
            <v>素材端子</v>
          </cell>
          <cell r="D152" t="str">
            <v>NO PLATING CONTACT</v>
          </cell>
          <cell r="E152" t="str">
            <v>VCYS</v>
          </cell>
          <cell r="F152" t="str">
            <v>结案</v>
          </cell>
          <cell r="G152">
            <v>60</v>
          </cell>
          <cell r="H152">
            <v>60</v>
          </cell>
        </row>
        <row r="153">
          <cell r="A153" t="str">
            <v>ZVS-19020011</v>
          </cell>
          <cell r="B153" t="str">
            <v>050-4009-478</v>
          </cell>
          <cell r="C153" t="str">
            <v>CONTACT AFTER STAMPING</v>
          </cell>
          <cell r="D153" t="str">
            <v>CONTACT 3  FOR DIA 3.5MM AUDIO JACK  SUBSIDE TYPE</v>
          </cell>
          <cell r="E153" t="str">
            <v>VCYS</v>
          </cell>
          <cell r="F153" t="str">
            <v>结案</v>
          </cell>
          <cell r="G153">
            <v>550</v>
          </cell>
          <cell r="H153">
            <v>550</v>
          </cell>
        </row>
        <row r="154">
          <cell r="A154" t="str">
            <v>ZVS-19020012</v>
          </cell>
          <cell r="B154" t="str">
            <v>025-C130000641-360</v>
          </cell>
          <cell r="C154" t="str">
            <v>素材铁壳</v>
          </cell>
          <cell r="D154" t="str">
            <v>NO PLATING,SUS301-H,P=24.0mm,1*1，RoHS</v>
          </cell>
          <cell r="E154" t="str">
            <v>VCYS</v>
          </cell>
          <cell r="F154" t="str">
            <v>结案</v>
          </cell>
          <cell r="G154">
            <v>500000</v>
          </cell>
          <cell r="H154">
            <v>499600</v>
          </cell>
        </row>
        <row r="155">
          <cell r="A155" t="str">
            <v>ZVS-19020013</v>
          </cell>
          <cell r="B155" t="str">
            <v>050-3009-478</v>
          </cell>
          <cell r="C155" t="str">
            <v>CONTACT AFTER STAMPING</v>
          </cell>
          <cell r="D155" t="str">
            <v>CONTACT 2 FOR DIA 3.5MM AUDIO JACK  SUBSIDE TYPE</v>
          </cell>
          <cell r="E155" t="str">
            <v>VCYS</v>
          </cell>
          <cell r="F155" t="str">
            <v>结案</v>
          </cell>
          <cell r="G155">
            <v>360</v>
          </cell>
          <cell r="H155">
            <v>360</v>
          </cell>
        </row>
        <row r="156">
          <cell r="A156" t="str">
            <v>ZVS-19020014</v>
          </cell>
          <cell r="B156" t="str">
            <v>050-6009-477</v>
          </cell>
          <cell r="C156" t="str">
            <v>CONTACT AFTER STAMPING</v>
          </cell>
          <cell r="D156" t="str">
            <v>CONTACT 5 FOR DIA 3.5MM AUDIO JACK  SUBSIDE TYPE</v>
          </cell>
          <cell r="E156" t="str">
            <v>VCYS</v>
          </cell>
          <cell r="F156" t="str">
            <v>结案</v>
          </cell>
          <cell r="G156">
            <v>660</v>
          </cell>
          <cell r="H156">
            <v>643.5</v>
          </cell>
        </row>
        <row r="157">
          <cell r="A157" t="str">
            <v>ZVS-19020015</v>
          </cell>
          <cell r="B157" t="str">
            <v>050-5009-477</v>
          </cell>
          <cell r="C157" t="str">
            <v>CONTACT AFTER STAMPING</v>
          </cell>
          <cell r="D157" t="str">
            <v>CONTACT 5 FOR DIA 3.5MM AUDIO JACK  SUBSIDE TYPE</v>
          </cell>
          <cell r="E157" t="str">
            <v>VCYS</v>
          </cell>
          <cell r="F157" t="str">
            <v>结案</v>
          </cell>
          <cell r="G157">
            <v>450</v>
          </cell>
          <cell r="H157">
            <v>435</v>
          </cell>
        </row>
        <row r="158">
          <cell r="A158" t="str">
            <v>ZVS-19020016</v>
          </cell>
          <cell r="B158" t="str">
            <v>050-2009-217</v>
          </cell>
          <cell r="C158" t="str">
            <v>CONTACT AFTER STAMPING</v>
          </cell>
          <cell r="D158" t="str">
            <v>5 PIN MICRO USB SINKING MOUNT</v>
          </cell>
          <cell r="E158" t="str">
            <v>VCYS</v>
          </cell>
          <cell r="F158" t="str">
            <v>结案</v>
          </cell>
          <cell r="G158">
            <v>180</v>
          </cell>
          <cell r="H158">
            <v>180</v>
          </cell>
        </row>
        <row r="159">
          <cell r="A159" t="str">
            <v>ZVS-19020017</v>
          </cell>
          <cell r="B159" t="str">
            <v>025-0009-210</v>
          </cell>
          <cell r="C159" t="str">
            <v>SHELL AFTER STAMPING</v>
          </cell>
          <cell r="D159" t="str">
            <v>5 PIN MICRO USB TOP MOUNT</v>
          </cell>
          <cell r="E159" t="str">
            <v>VCYS</v>
          </cell>
          <cell r="F159" t="str">
            <v>结案</v>
          </cell>
          <cell r="G159">
            <v>100000</v>
          </cell>
          <cell r="H159">
            <v>95000</v>
          </cell>
        </row>
        <row r="160">
          <cell r="A160" t="str">
            <v>ZVS-19020018</v>
          </cell>
          <cell r="B160" t="str">
            <v>050-C159900121-504</v>
          </cell>
          <cell r="C160" t="str">
            <v>UNPLATED CONTACT</v>
          </cell>
          <cell r="D160" t="str">
            <v>MICRO SIM CARD 8P PUSH-PULL H=1.50MM</v>
          </cell>
          <cell r="E160" t="str">
            <v>VCYS</v>
          </cell>
          <cell r="F160" t="str">
            <v>结案</v>
          </cell>
          <cell r="G160">
            <v>2</v>
          </cell>
          <cell r="H160">
            <v>2</v>
          </cell>
        </row>
        <row r="161">
          <cell r="A161" t="str">
            <v>ZVS-19020019</v>
          </cell>
          <cell r="B161" t="str">
            <v>050-0009-499</v>
          </cell>
          <cell r="C161" t="str">
            <v>素材端子</v>
          </cell>
          <cell r="D161" t="str">
            <v>NO PLATING,C2680R-H,P=9.00,1*2,RoHS</v>
          </cell>
          <cell r="E161" t="str">
            <v>VCYS</v>
          </cell>
          <cell r="F161" t="str">
            <v>结案</v>
          </cell>
          <cell r="G161">
            <v>1000</v>
          </cell>
          <cell r="H161">
            <v>999</v>
          </cell>
        </row>
        <row r="162">
          <cell r="A162" t="str">
            <v>ZVS-19020020</v>
          </cell>
          <cell r="B162" t="str">
            <v>025-U099500621-364</v>
          </cell>
          <cell r="C162" t="str">
            <v>素材铁壳</v>
          </cell>
          <cell r="D162" t="str">
            <v>NO PLATING,SUS301-1/2H,P=10.0,1*1,SHELL,RoHS</v>
          </cell>
          <cell r="E162" t="str">
            <v>VCYS</v>
          </cell>
          <cell r="F162" t="str">
            <v>结案</v>
          </cell>
          <cell r="G162">
            <v>300000</v>
          </cell>
          <cell r="H162">
            <v>0</v>
          </cell>
        </row>
        <row r="163">
          <cell r="A163" t="str">
            <v>ZVS-19020021</v>
          </cell>
          <cell r="B163" t="str">
            <v>050-S230000642-535</v>
          </cell>
          <cell r="C163" t="str">
            <v>素材端子</v>
          </cell>
          <cell r="D163" t="str">
            <v>NO PLATING CONTACT</v>
          </cell>
          <cell r="E163" t="str">
            <v>VCYS</v>
          </cell>
          <cell r="F163" t="str">
            <v>结案</v>
          </cell>
          <cell r="G163">
            <v>83</v>
          </cell>
          <cell r="H163">
            <v>83</v>
          </cell>
        </row>
        <row r="164">
          <cell r="A164" t="str">
            <v>ZVS-19020022</v>
          </cell>
          <cell r="B164" t="str">
            <v>050-S170000641-534</v>
          </cell>
          <cell r="C164" t="str">
            <v>素材端子</v>
          </cell>
          <cell r="D164" t="str">
            <v>NO PLATING CONTACT</v>
          </cell>
          <cell r="E164" t="str">
            <v>VCYS</v>
          </cell>
          <cell r="F164" t="str">
            <v>结案</v>
          </cell>
          <cell r="G164">
            <v>3000</v>
          </cell>
          <cell r="H164">
            <v>2982.9</v>
          </cell>
        </row>
        <row r="165">
          <cell r="A165" t="str">
            <v>ZVS-19020023</v>
          </cell>
          <cell r="B165" t="str">
            <v>025-0009-210</v>
          </cell>
          <cell r="C165" t="str">
            <v>SHELL AFTER STAMPING</v>
          </cell>
          <cell r="D165" t="str">
            <v>5 PIN MICRO USB TOP MOUNT</v>
          </cell>
          <cell r="E165" t="str">
            <v>VCYS</v>
          </cell>
          <cell r="F165" t="str">
            <v>结案</v>
          </cell>
          <cell r="G165">
            <v>30000</v>
          </cell>
          <cell r="H165">
            <v>5000</v>
          </cell>
        </row>
        <row r="166">
          <cell r="A166" t="str">
            <v>ZVS-19020024</v>
          </cell>
          <cell r="B166" t="str">
            <v>050-C039900131-506</v>
          </cell>
          <cell r="C166" t="str">
            <v>素材端子</v>
          </cell>
          <cell r="D166" t="str">
            <v>NO PLATING,C5240HQ-SH,P=10.50mm,1*1,RoHS</v>
          </cell>
          <cell r="E166" t="str">
            <v>VCYS</v>
          </cell>
          <cell r="F166" t="str">
            <v>结案</v>
          </cell>
          <cell r="G166">
            <v>1000</v>
          </cell>
          <cell r="H166">
            <v>988.6</v>
          </cell>
        </row>
        <row r="167">
          <cell r="A167" t="str">
            <v>ZVS-19020025</v>
          </cell>
          <cell r="B167" t="str">
            <v>050-0009-467</v>
          </cell>
          <cell r="C167" t="str">
            <v>CONTACT AFTER STAMPING</v>
          </cell>
          <cell r="D167" t="str">
            <v>ANTENNA SPRING FOR 0.7H</v>
          </cell>
          <cell r="E167" t="str">
            <v>VCYS</v>
          </cell>
          <cell r="F167" t="str">
            <v>结案</v>
          </cell>
          <cell r="G167">
            <v>2000</v>
          </cell>
          <cell r="H167">
            <v>1790</v>
          </cell>
        </row>
        <row r="168">
          <cell r="A168" t="str">
            <v>ZVS-19020026</v>
          </cell>
          <cell r="B168" t="str">
            <v>050-0009-481</v>
          </cell>
          <cell r="C168" t="str">
            <v>UNPLATED CONTACT</v>
          </cell>
          <cell r="D168" t="str">
            <v>CONTACT ;1.3H PUSH_PULL SIMBLOCK WITH COVER AND STOP</v>
          </cell>
          <cell r="E168" t="str">
            <v>VCYS</v>
          </cell>
          <cell r="F168" t="str">
            <v>结案</v>
          </cell>
          <cell r="G168">
            <v>480</v>
          </cell>
          <cell r="H168">
            <v>456.8</v>
          </cell>
        </row>
        <row r="169">
          <cell r="A169" t="str">
            <v>ZVS-19020027</v>
          </cell>
          <cell r="B169" t="str">
            <v>025-2009-285</v>
          </cell>
          <cell r="C169" t="str">
            <v>SOLDER PAD</v>
          </cell>
          <cell r="D169" t="str">
            <v>FOR 4PIN BATTERY</v>
          </cell>
          <cell r="E169" t="str">
            <v>VCYS</v>
          </cell>
          <cell r="F169" t="str">
            <v>结案</v>
          </cell>
          <cell r="G169">
            <v>70000</v>
          </cell>
          <cell r="H169">
            <v>0</v>
          </cell>
        </row>
        <row r="170">
          <cell r="A170" t="str">
            <v>ZVS-19020001</v>
          </cell>
          <cell r="B170" t="str">
            <v>050-0009-456</v>
          </cell>
          <cell r="C170" t="str">
            <v>UNPLATED CONTACT</v>
          </cell>
          <cell r="D170" t="str">
            <v>CONTACT ;1.5H PUSH_PULL SIMBLOCK WITH COVER AND STOP</v>
          </cell>
          <cell r="E170" t="str">
            <v>VCYS</v>
          </cell>
          <cell r="F170" t="str">
            <v>结案</v>
          </cell>
          <cell r="G170">
            <v>100</v>
          </cell>
          <cell r="H170">
            <v>98.5</v>
          </cell>
        </row>
        <row r="171">
          <cell r="A171" t="str">
            <v>ZVS-19020002</v>
          </cell>
          <cell r="B171" t="str">
            <v>050-0009-457</v>
          </cell>
          <cell r="C171" t="str">
            <v>UNPLATED CONTACT</v>
          </cell>
          <cell r="D171" t="str">
            <v>CONTACT; 1.5H PUSH_PULL SIMBLOCK WIWH COVER AND STOP</v>
          </cell>
          <cell r="E171" t="str">
            <v>VCYS</v>
          </cell>
          <cell r="F171" t="str">
            <v>结案</v>
          </cell>
          <cell r="G171">
            <v>100</v>
          </cell>
          <cell r="H171">
            <v>98.5</v>
          </cell>
        </row>
        <row r="172">
          <cell r="A172" t="str">
            <v>ZVS-19020028</v>
          </cell>
          <cell r="B172" t="str">
            <v>050-C039900131-506</v>
          </cell>
          <cell r="C172" t="str">
            <v>素材端子</v>
          </cell>
          <cell r="D172" t="str">
            <v>NO PLATING,C5240HQ-SH,P=10.50mm,1*1,RoHS</v>
          </cell>
          <cell r="E172" t="str">
            <v>VCYS</v>
          </cell>
          <cell r="F172" t="str">
            <v>结案</v>
          </cell>
          <cell r="G172">
            <v>2000</v>
          </cell>
          <cell r="H172">
            <v>1973</v>
          </cell>
        </row>
        <row r="173">
          <cell r="A173" t="str">
            <v>ZVS-19020060</v>
          </cell>
          <cell r="B173" t="str">
            <v>025-0009-200</v>
          </cell>
          <cell r="C173" t="str">
            <v>SHELL AFTER STAMPING</v>
          </cell>
          <cell r="D173" t="str">
            <v>2.5H T-FLASH CARD WITH DETECT PIN CONN.</v>
          </cell>
          <cell r="E173" t="str">
            <v>VCYS</v>
          </cell>
          <cell r="F173" t="str">
            <v>结案</v>
          </cell>
          <cell r="G173">
            <v>30000</v>
          </cell>
          <cell r="H173">
            <v>0</v>
          </cell>
        </row>
        <row r="174">
          <cell r="A174" t="str">
            <v>ZVS-19020061</v>
          </cell>
          <cell r="B174" t="str">
            <v>050-C130000141-508</v>
          </cell>
          <cell r="C174" t="str">
            <v>素材端子</v>
          </cell>
          <cell r="D174" t="str">
            <v>NO PLATING,C5210R-H,P=4.0mm,1*1，RoHS</v>
          </cell>
          <cell r="E174" t="str">
            <v>VCYS</v>
          </cell>
          <cell r="F174" t="str">
            <v>结案</v>
          </cell>
          <cell r="G174">
            <v>170</v>
          </cell>
          <cell r="H174">
            <v>163</v>
          </cell>
        </row>
        <row r="175">
          <cell r="A175" t="str">
            <v>ZVY-19020003</v>
          </cell>
          <cell r="B175" t="str">
            <v>050-J180000634-531</v>
          </cell>
          <cell r="C175" t="str">
            <v>素材端子5</v>
          </cell>
          <cell r="D175" t="str">
            <v>NO PLATING,SUS301-3/4H,P=5.50,1*2,RoHS</v>
          </cell>
          <cell r="E175" t="str">
            <v>VCYS</v>
          </cell>
          <cell r="F175" t="str">
            <v>入库</v>
          </cell>
          <cell r="G175">
            <v>830</v>
          </cell>
          <cell r="H175">
            <v>658.5</v>
          </cell>
        </row>
        <row r="176">
          <cell r="A176" t="str">
            <v>ZVY-19020004</v>
          </cell>
          <cell r="B176" t="str">
            <v>050-J180000633-531</v>
          </cell>
          <cell r="C176" t="str">
            <v>素材端子4</v>
          </cell>
          <cell r="D176" t="str">
            <v>NO PLATING,SUS301-3/4H,P=5.50,1*2,RoHS</v>
          </cell>
          <cell r="E176" t="str">
            <v>VCYS</v>
          </cell>
          <cell r="F176" t="str">
            <v>入库</v>
          </cell>
          <cell r="G176">
            <v>830</v>
          </cell>
          <cell r="H176">
            <v>645.5</v>
          </cell>
        </row>
        <row r="177">
          <cell r="A177" t="str">
            <v>ZVY-19020008</v>
          </cell>
          <cell r="B177" t="str">
            <v>025-J180000622-0381</v>
          </cell>
          <cell r="C177" t="str">
            <v>素材SHELL</v>
          </cell>
          <cell r="D177" t="str">
            <v>NO PLATING,SUS301-1/2H,P=15,1*1,RoHS</v>
          </cell>
          <cell r="E177" t="str">
            <v>VCYS</v>
          </cell>
          <cell r="F177" t="str">
            <v>结案</v>
          </cell>
          <cell r="G177">
            <v>900000</v>
          </cell>
          <cell r="H177">
            <v>0</v>
          </cell>
        </row>
        <row r="178">
          <cell r="A178" t="str">
            <v>ZVY-19020009</v>
          </cell>
          <cell r="B178" t="str">
            <v>025-U139500622-373</v>
          </cell>
          <cell r="C178" t="str">
            <v>素材外铁壳</v>
          </cell>
          <cell r="D178" t="str">
            <v>NO PLATING,SUS301-1/2H,P=8.0,1*1,SHELL,RoHS</v>
          </cell>
          <cell r="E178" t="str">
            <v>VCYS</v>
          </cell>
          <cell r="F178" t="str">
            <v>结案</v>
          </cell>
          <cell r="G178">
            <v>500000</v>
          </cell>
          <cell r="H178">
            <v>493000</v>
          </cell>
        </row>
        <row r="179">
          <cell r="A179" t="str">
            <v>ZVY-19020010</v>
          </cell>
          <cell r="B179" t="str">
            <v>025-U139500621-373</v>
          </cell>
          <cell r="C179" t="str">
            <v>素材主铁壳</v>
          </cell>
          <cell r="D179" t="str">
            <v>NO PLATING,SUS301-1/2H,P=8.0,1*1,SHELL,RoHS</v>
          </cell>
          <cell r="E179" t="str">
            <v>VCYS</v>
          </cell>
          <cell r="F179" t="str">
            <v>结案</v>
          </cell>
          <cell r="G179">
            <v>360000</v>
          </cell>
          <cell r="H179">
            <v>356000</v>
          </cell>
        </row>
        <row r="180">
          <cell r="A180" t="str">
            <v>ZVY-19020011</v>
          </cell>
          <cell r="B180" t="str">
            <v>050-P153000511-0553</v>
          </cell>
          <cell r="C180" t="str">
            <v>素材端子</v>
          </cell>
          <cell r="D180" t="str">
            <v>NO PLATING,NKT322-ESH,P=3,1*1,RoHS</v>
          </cell>
          <cell r="E180" t="str">
            <v>VCYS</v>
          </cell>
          <cell r="F180" t="str">
            <v>结案</v>
          </cell>
          <cell r="G180">
            <v>400</v>
          </cell>
          <cell r="H180">
            <v>80</v>
          </cell>
        </row>
        <row r="181">
          <cell r="A181" t="str">
            <v>ZVY-19020012</v>
          </cell>
          <cell r="B181" t="str">
            <v>025-J180000622-0381</v>
          </cell>
          <cell r="C181" t="str">
            <v>素材SHELL</v>
          </cell>
          <cell r="D181" t="str">
            <v>NO PLATING,SUS301-1/2H,P=15,1*1,RoHS</v>
          </cell>
          <cell r="E181" t="str">
            <v>VCYS</v>
          </cell>
          <cell r="F181" t="str">
            <v>结案</v>
          </cell>
          <cell r="G181">
            <v>900000</v>
          </cell>
          <cell r="H181">
            <v>871200</v>
          </cell>
        </row>
        <row r="182">
          <cell r="A182" t="str">
            <v>ZVY-19020014</v>
          </cell>
          <cell r="B182" t="str">
            <v>050-J180000141-0546</v>
          </cell>
          <cell r="C182" t="str">
            <v>素材端子1</v>
          </cell>
          <cell r="D182" t="str">
            <v>NO PLATING,C5210R-H,P=8,1*1,RoHS</v>
          </cell>
          <cell r="E182" t="str">
            <v>VCYS</v>
          </cell>
          <cell r="F182" t="str">
            <v>结案</v>
          </cell>
          <cell r="G182">
            <v>830</v>
          </cell>
          <cell r="H182">
            <v>820</v>
          </cell>
        </row>
        <row r="183">
          <cell r="A183" t="str">
            <v>ZVY-19020015</v>
          </cell>
          <cell r="B183" t="str">
            <v>050-J180000142-530</v>
          </cell>
          <cell r="C183" t="str">
            <v>素材端子2</v>
          </cell>
          <cell r="D183" t="str">
            <v>NO PLATING,C5210R-H,P=4,1*1,RoHS</v>
          </cell>
          <cell r="E183" t="str">
            <v>VCYS</v>
          </cell>
          <cell r="F183" t="str">
            <v>结案</v>
          </cell>
          <cell r="G183">
            <v>830</v>
          </cell>
          <cell r="H183">
            <v>819.5</v>
          </cell>
        </row>
        <row r="184">
          <cell r="A184" t="str">
            <v>ZVY-19020016</v>
          </cell>
          <cell r="B184" t="str">
            <v>050-J180000143-530</v>
          </cell>
          <cell r="C184" t="str">
            <v>素材端子3</v>
          </cell>
          <cell r="D184" t="str">
            <v>NO PLATING,C5210R-H,P=4,1*1,RoHS</v>
          </cell>
          <cell r="E184" t="str">
            <v>VCYS</v>
          </cell>
          <cell r="F184" t="str">
            <v>结案</v>
          </cell>
          <cell r="G184">
            <v>830</v>
          </cell>
          <cell r="H184">
            <v>782</v>
          </cell>
        </row>
        <row r="185">
          <cell r="A185" t="str">
            <v>ZVY-19020018</v>
          </cell>
          <cell r="B185" t="str">
            <v>025-U139500623-373</v>
          </cell>
          <cell r="C185" t="str">
            <v>点焊铁壳</v>
          </cell>
          <cell r="D185" t="str">
            <v>NO PLATING,SUS301-1/2H,P=8.0,1*1,SHELL,RoHS</v>
          </cell>
          <cell r="E185" t="str">
            <v>VCYS</v>
          </cell>
          <cell r="F185" t="str">
            <v>结案</v>
          </cell>
          <cell r="G185">
            <v>300000</v>
          </cell>
          <cell r="H185">
            <v>278400</v>
          </cell>
        </row>
        <row r="186">
          <cell r="A186" t="str">
            <v>ZVY-19020018</v>
          </cell>
          <cell r="B186" t="str">
            <v>025-U139500623-373</v>
          </cell>
          <cell r="C186" t="str">
            <v>点焊铁壳</v>
          </cell>
          <cell r="D186" t="str">
            <v>NO PLATING,SUS301-1/2H,P=8.0,1*1,SHELL,RoHS</v>
          </cell>
          <cell r="E186" t="str">
            <v>VCYS</v>
          </cell>
          <cell r="F186" t="str">
            <v>结案</v>
          </cell>
          <cell r="G186">
            <v>300000</v>
          </cell>
          <cell r="H186">
            <v>278400</v>
          </cell>
        </row>
        <row r="187">
          <cell r="A187" t="str">
            <v>ZVY-19020025</v>
          </cell>
          <cell r="B187" t="str">
            <v>025-U380000621-0378</v>
          </cell>
          <cell r="C187" t="str">
            <v>素材铁壳</v>
          </cell>
          <cell r="D187" t="str">
            <v>NO PLATING,SUS301-1/2H,P=25.00,1*1,RoHS</v>
          </cell>
          <cell r="E187" t="str">
            <v>VCYS</v>
          </cell>
          <cell r="F187" t="str">
            <v>结案</v>
          </cell>
          <cell r="G187">
            <v>80000</v>
          </cell>
          <cell r="H187">
            <v>67000</v>
          </cell>
        </row>
        <row r="188">
          <cell r="A188" t="str">
            <v>ZVY-19020026</v>
          </cell>
          <cell r="B188" t="str">
            <v>050-U380000811-0542</v>
          </cell>
          <cell r="C188" t="str">
            <v>素材上端子</v>
          </cell>
          <cell r="D188" t="str">
            <v>NO PLATING,C18400-H,P=12.00,1*1,TOP CONTACT,RoHS</v>
          </cell>
          <cell r="E188" t="str">
            <v>VCYS</v>
          </cell>
          <cell r="F188" t="str">
            <v>结案</v>
          </cell>
          <cell r="G188">
            <v>60</v>
          </cell>
          <cell r="H188">
            <v>60</v>
          </cell>
        </row>
        <row r="189">
          <cell r="A189" t="str">
            <v>ZVY-19020027</v>
          </cell>
          <cell r="B189" t="str">
            <v>050-U380000811-0543</v>
          </cell>
          <cell r="C189" t="str">
            <v>素材下端子</v>
          </cell>
          <cell r="D189" t="str">
            <v>NO PLATING,C18400-H,P=12.00,1*1,LOWER CONTACT,RoHS</v>
          </cell>
          <cell r="E189" t="str">
            <v>VCYS</v>
          </cell>
          <cell r="F189" t="str">
            <v>结案</v>
          </cell>
          <cell r="G189">
            <v>60</v>
          </cell>
          <cell r="H189">
            <v>60</v>
          </cell>
        </row>
        <row r="190">
          <cell r="A190" t="str">
            <v>ZVY-19020028</v>
          </cell>
          <cell r="B190" t="str">
            <v>025-U380000651-0379</v>
          </cell>
          <cell r="C190" t="str">
            <v>素材中钢片</v>
          </cell>
          <cell r="D190" t="str">
            <v>NO PLATING,SUS301-EH,P=12.00,1*1,SHIELD PLATE,RoHS</v>
          </cell>
          <cell r="E190" t="str">
            <v>VCYS</v>
          </cell>
          <cell r="F190" t="str">
            <v>结案</v>
          </cell>
          <cell r="G190">
            <v>80000</v>
          </cell>
          <cell r="H190">
            <v>42200</v>
          </cell>
        </row>
        <row r="191">
          <cell r="A191" t="str">
            <v>ZVY-19020031</v>
          </cell>
          <cell r="B191" t="str">
            <v>025-U139500621-373</v>
          </cell>
          <cell r="C191" t="str">
            <v>素材主铁壳</v>
          </cell>
          <cell r="D191" t="str">
            <v>NO PLATING,SUS301-1/2H,P=8.0,1*1,SHELL,RoHS</v>
          </cell>
          <cell r="E191" t="str">
            <v>VCYS</v>
          </cell>
          <cell r="F191" t="str">
            <v>结案</v>
          </cell>
          <cell r="G191">
            <v>200000</v>
          </cell>
          <cell r="H191">
            <v>181900</v>
          </cell>
        </row>
        <row r="192">
          <cell r="A192" t="str">
            <v>ZVY-19020033</v>
          </cell>
          <cell r="B192" t="str">
            <v>050-C130000441-521</v>
          </cell>
          <cell r="C192" t="str">
            <v>素材侦测PIN</v>
          </cell>
          <cell r="D192" t="str">
            <v>NO PLATING,C7035-TM06,P=3.20,1*1,RoHS</v>
          </cell>
          <cell r="E192" t="str">
            <v>VCYS</v>
          </cell>
          <cell r="F192" t="str">
            <v>结案</v>
          </cell>
          <cell r="G192">
            <v>50</v>
          </cell>
          <cell r="H192">
            <v>0</v>
          </cell>
        </row>
        <row r="193">
          <cell r="A193" t="str">
            <v>ZVY-19020034</v>
          </cell>
          <cell r="B193" t="str">
            <v>050-S200000641-523</v>
          </cell>
          <cell r="C193" t="str">
            <v>素材端子</v>
          </cell>
          <cell r="D193" t="str">
            <v>NO PLATING CONTACT</v>
          </cell>
          <cell r="E193" t="str">
            <v>VCYS</v>
          </cell>
          <cell r="F193" t="str">
            <v>结案</v>
          </cell>
          <cell r="G193">
            <v>50</v>
          </cell>
          <cell r="H193">
            <v>0</v>
          </cell>
        </row>
        <row r="194">
          <cell r="A194" t="str">
            <v>ZVY-19020041</v>
          </cell>
          <cell r="B194" t="str">
            <v>025-U139500622-373</v>
          </cell>
          <cell r="C194" t="str">
            <v>素材外铁壳</v>
          </cell>
          <cell r="D194" t="str">
            <v>NO PLATING,SUS301-1/2H,P=8.0,1*1,SHELL,RoHS</v>
          </cell>
          <cell r="E194" t="str">
            <v>VCYS</v>
          </cell>
          <cell r="F194" t="str">
            <v>结案</v>
          </cell>
          <cell r="G194">
            <v>600000</v>
          </cell>
          <cell r="H194">
            <v>595100</v>
          </cell>
        </row>
        <row r="195">
          <cell r="A195" t="str">
            <v>ZVY-19020042</v>
          </cell>
          <cell r="B195" t="str">
            <v>025-U139500621-373</v>
          </cell>
          <cell r="C195" t="str">
            <v>素材主铁壳</v>
          </cell>
          <cell r="D195" t="str">
            <v>NO PLATING,SUS301-1/2H,P=8.0,1*1,SHELL,RoHS</v>
          </cell>
          <cell r="E195" t="str">
            <v>VCYS</v>
          </cell>
          <cell r="F195" t="str">
            <v>结案</v>
          </cell>
          <cell r="G195">
            <v>400000</v>
          </cell>
          <cell r="H195">
            <v>374000</v>
          </cell>
        </row>
        <row r="196">
          <cell r="A196" t="str">
            <v>ZVY-19020044</v>
          </cell>
          <cell r="B196" t="str">
            <v>050-P153000511-0553</v>
          </cell>
          <cell r="C196" t="str">
            <v>素材端子</v>
          </cell>
          <cell r="D196" t="str">
            <v>NO PLATING,NKT322-ESH,P=3,1*1,RoHS</v>
          </cell>
          <cell r="E196" t="str">
            <v>VCYS</v>
          </cell>
          <cell r="F196" t="str">
            <v>结案</v>
          </cell>
          <cell r="G196">
            <v>800</v>
          </cell>
          <cell r="H196">
            <v>744</v>
          </cell>
        </row>
        <row r="197">
          <cell r="A197" t="str">
            <v>ZVY-19020048</v>
          </cell>
          <cell r="B197" t="str">
            <v>050-C171100121-509</v>
          </cell>
          <cell r="C197" t="str">
            <v>素材端子</v>
          </cell>
          <cell r="D197" t="str">
            <v>NO PLATING,C5210R-SH,P=12.50,1*1,RoHS</v>
          </cell>
          <cell r="E197" t="str">
            <v>VCYS</v>
          </cell>
          <cell r="F197" t="str">
            <v>结案</v>
          </cell>
          <cell r="G197">
            <v>400</v>
          </cell>
          <cell r="H197">
            <v>0</v>
          </cell>
        </row>
        <row r="198">
          <cell r="A198" t="str">
            <v>ZVY-19020049</v>
          </cell>
          <cell r="B198" t="str">
            <v>050-C130000131-526</v>
          </cell>
          <cell r="C198" t="str">
            <v>素材端子</v>
          </cell>
          <cell r="D198" t="str">
            <v>NO PLATING,C5240HQ-SH,P=22.00,1*1,RoHS</v>
          </cell>
          <cell r="E198" t="str">
            <v>VCYS</v>
          </cell>
          <cell r="F198" t="str">
            <v>入库</v>
          </cell>
          <cell r="G198">
            <v>70</v>
          </cell>
          <cell r="H198">
            <v>35</v>
          </cell>
        </row>
        <row r="199">
          <cell r="A199" t="str">
            <v>ZVY-19020051</v>
          </cell>
          <cell r="B199" t="str">
            <v>025-U119500623-0382</v>
          </cell>
          <cell r="C199" t="str">
            <v>点焊铁壳</v>
          </cell>
          <cell r="D199" t="str">
            <v>NO PLATING,SUS301-1/2H,P=8.0,1*1,SHELL,RoHS</v>
          </cell>
          <cell r="E199" t="str">
            <v>VCYS</v>
          </cell>
          <cell r="F199" t="str">
            <v>发料</v>
          </cell>
          <cell r="G199">
            <v>10000</v>
          </cell>
          <cell r="H199">
            <v>0</v>
          </cell>
        </row>
        <row r="200">
          <cell r="A200" t="str">
            <v>ZVY-19020051</v>
          </cell>
          <cell r="B200" t="str">
            <v>025-U119500623-0382</v>
          </cell>
          <cell r="C200" t="str">
            <v>点焊铁壳</v>
          </cell>
          <cell r="D200" t="str">
            <v>NO PLATING,SUS301-1/2H,P=8.0,1*1,SHELL,RoHS</v>
          </cell>
          <cell r="E200" t="str">
            <v>VCYS</v>
          </cell>
          <cell r="F200" t="str">
            <v>发料</v>
          </cell>
          <cell r="G200">
            <v>10000</v>
          </cell>
          <cell r="H200">
            <v>0</v>
          </cell>
        </row>
        <row r="201">
          <cell r="A201" t="str">
            <v>ZVY-19020052</v>
          </cell>
          <cell r="B201" t="str">
            <v>050-J180000143-530</v>
          </cell>
          <cell r="C201" t="str">
            <v>素材端子3</v>
          </cell>
          <cell r="D201" t="str">
            <v>NO PLATING,C5210R-H,P=4,1*1,RoHS</v>
          </cell>
          <cell r="E201" t="str">
            <v>VCYS</v>
          </cell>
          <cell r="F201" t="str">
            <v>入库</v>
          </cell>
          <cell r="G201">
            <v>150</v>
          </cell>
          <cell r="H201">
            <v>77</v>
          </cell>
        </row>
        <row r="202">
          <cell r="A202" t="str">
            <v>ZVY-19020054</v>
          </cell>
          <cell r="B202" t="str">
            <v>025-U380097621-0378</v>
          </cell>
          <cell r="C202" t="str">
            <v>电镀铁壳</v>
          </cell>
          <cell r="D202" t="str">
            <v>SOLDREABLE NI 50-100U" UNDER OVERALL,RoHS</v>
          </cell>
          <cell r="E202" t="str">
            <v>VCYS</v>
          </cell>
          <cell r="F202" t="str">
            <v>发料</v>
          </cell>
          <cell r="G202">
            <v>30000</v>
          </cell>
          <cell r="H202">
            <v>0</v>
          </cell>
        </row>
        <row r="203">
          <cell r="A203" t="str">
            <v>ZVY-19020055</v>
          </cell>
          <cell r="B203" t="str">
            <v>025-U180000621-351</v>
          </cell>
          <cell r="C203" t="str">
            <v>素材上铁壳</v>
          </cell>
          <cell r="D203" t="str">
            <v>NO PLATING,SUS301-1/2H,P=7.00,1*1,RoHS</v>
          </cell>
          <cell r="E203" t="str">
            <v>VCYS</v>
          </cell>
          <cell r="F203" t="str">
            <v>结案</v>
          </cell>
          <cell r="G203">
            <v>50000</v>
          </cell>
          <cell r="H203">
            <v>50000</v>
          </cell>
        </row>
        <row r="204">
          <cell r="A204" t="str">
            <v>ZVY-19020056</v>
          </cell>
          <cell r="B204" t="str">
            <v>050-C171100121-509</v>
          </cell>
          <cell r="C204" t="str">
            <v>素材端子</v>
          </cell>
          <cell r="D204" t="str">
            <v>NO PLATING,C5210R-SH,P=12.50,1*1,RoHS</v>
          </cell>
          <cell r="E204" t="str">
            <v>VCYS</v>
          </cell>
          <cell r="F204" t="str">
            <v>结案</v>
          </cell>
          <cell r="G204">
            <v>400</v>
          </cell>
          <cell r="H204">
            <v>361</v>
          </cell>
        </row>
        <row r="205">
          <cell r="A205" t="str">
            <v>ZVY-19020057</v>
          </cell>
          <cell r="B205" t="str">
            <v>025-J220000621-374</v>
          </cell>
          <cell r="C205" t="str">
            <v>素材SHELL</v>
          </cell>
          <cell r="D205" t="str">
            <v>NO PLATING,SUS301-1/2H,P=15,1*1,RoHS</v>
          </cell>
          <cell r="E205" t="str">
            <v>VCYS</v>
          </cell>
          <cell r="F205" t="str">
            <v>结案</v>
          </cell>
          <cell r="G205">
            <v>500000</v>
          </cell>
          <cell r="H205">
            <v>500000</v>
          </cell>
        </row>
        <row r="206">
          <cell r="A206" t="str">
            <v>ZVY-19030087</v>
          </cell>
          <cell r="B206" t="str">
            <v>050-J340000631-0558</v>
          </cell>
          <cell r="C206" t="str">
            <v>素材端子4</v>
          </cell>
          <cell r="D206" t="str">
            <v>NO PLATING,SUS301-3/4H,P=12.0,1*1,RoHS</v>
          </cell>
          <cell r="E206" t="str">
            <v>VCYS</v>
          </cell>
          <cell r="F206" t="str">
            <v>结案</v>
          </cell>
          <cell r="G206">
            <v>10</v>
          </cell>
          <cell r="H206">
            <v>10</v>
          </cell>
        </row>
        <row r="207">
          <cell r="A207" t="str">
            <v>ZVY-19030089</v>
          </cell>
          <cell r="B207" t="str">
            <v>025-J220000621-374</v>
          </cell>
          <cell r="C207" t="str">
            <v>素材SHELL</v>
          </cell>
          <cell r="D207" t="str">
            <v>NO PLATING,SUS301-1/2H,P=15,1*1,RoHS</v>
          </cell>
          <cell r="E207" t="str">
            <v>VCYS</v>
          </cell>
          <cell r="F207" t="str">
            <v>结案</v>
          </cell>
          <cell r="G207">
            <v>250000</v>
          </cell>
          <cell r="H207">
            <v>0</v>
          </cell>
        </row>
        <row r="208">
          <cell r="A208" t="str">
            <v>ZVY-19030094</v>
          </cell>
          <cell r="B208" t="str">
            <v>050-J180000141-0546</v>
          </cell>
          <cell r="C208" t="str">
            <v>素材端子1</v>
          </cell>
          <cell r="D208" t="str">
            <v>NO PLATING,C5210R-H,P=8,1*1,RoHS</v>
          </cell>
          <cell r="E208" t="str">
            <v>VCYS</v>
          </cell>
          <cell r="F208" t="str">
            <v>结案</v>
          </cell>
          <cell r="G208">
            <v>150</v>
          </cell>
          <cell r="H208">
            <v>150</v>
          </cell>
        </row>
        <row r="209">
          <cell r="A209" t="str">
            <v>ZVY-19030102</v>
          </cell>
          <cell r="B209" t="str">
            <v>025-C130000641-0391</v>
          </cell>
          <cell r="C209" t="str">
            <v>素材铁壳</v>
          </cell>
          <cell r="D209" t="str">
            <v>NO PLATING,SUS301-H,P=24.0mm,1*1，RoHS</v>
          </cell>
          <cell r="E209" t="str">
            <v>VCYS</v>
          </cell>
          <cell r="F209" t="str">
            <v>入库</v>
          </cell>
          <cell r="G209">
            <v>400000</v>
          </cell>
          <cell r="H209">
            <v>196300</v>
          </cell>
        </row>
        <row r="210">
          <cell r="A210" t="str">
            <v>ZVY-19030103</v>
          </cell>
          <cell r="B210" t="str">
            <v>025-C130000631-0392</v>
          </cell>
          <cell r="C210" t="str">
            <v>拉杆</v>
          </cell>
          <cell r="D210" t="str">
            <v>NO PLATING,SUS301-3/4H,P=5.0mm,1*1,RoHS</v>
          </cell>
          <cell r="E210" t="str">
            <v>VCYS</v>
          </cell>
          <cell r="F210" t="str">
            <v>入库</v>
          </cell>
          <cell r="G210">
            <v>400000</v>
          </cell>
          <cell r="H210">
            <v>235500</v>
          </cell>
        </row>
        <row r="211">
          <cell r="A211" t="str">
            <v>ZVY-19030019</v>
          </cell>
          <cell r="B211" t="str">
            <v>050-T130000631-514</v>
          </cell>
          <cell r="C211" t="str">
            <v>中钢片</v>
          </cell>
          <cell r="D211" t="str">
            <v>NO PLATING,SUS301-3/4H,P=20.0mm,1*1，RoHS</v>
          </cell>
          <cell r="E211" t="str">
            <v>VCYS</v>
          </cell>
          <cell r="F211" t="str">
            <v>结案</v>
          </cell>
          <cell r="G211">
            <v>280</v>
          </cell>
          <cell r="H211">
            <v>277.60000000000002</v>
          </cell>
        </row>
        <row r="212">
          <cell r="A212" t="str">
            <v>ZVY-19030023</v>
          </cell>
          <cell r="B212" t="str">
            <v>050-U119500211-0552</v>
          </cell>
          <cell r="C212" t="str">
            <v>素材端子</v>
          </cell>
          <cell r="D212" t="str">
            <v>NO PLATING,C2680R-H,P=12.5,1*1,RoHS</v>
          </cell>
          <cell r="E212" t="str">
            <v>VCYS</v>
          </cell>
          <cell r="F212" t="str">
            <v>结案</v>
          </cell>
          <cell r="G212">
            <v>40</v>
          </cell>
          <cell r="H212">
            <v>40</v>
          </cell>
        </row>
        <row r="213">
          <cell r="A213" t="str">
            <v>ZVY-19030024</v>
          </cell>
          <cell r="B213" t="str">
            <v>025-U119500622-0382</v>
          </cell>
          <cell r="C213" t="str">
            <v>素材外铁壳</v>
          </cell>
          <cell r="D213" t="str">
            <v>NO PLATING,SUS301-1/2H,P=8.0,1*1,SHELL,RoHS</v>
          </cell>
          <cell r="E213" t="str">
            <v>VCYS</v>
          </cell>
          <cell r="F213" t="str">
            <v>结案</v>
          </cell>
          <cell r="G213">
            <v>30000</v>
          </cell>
          <cell r="H213">
            <v>30000</v>
          </cell>
        </row>
        <row r="214">
          <cell r="A214" t="str">
            <v>ZVY-19030027</v>
          </cell>
          <cell r="B214" t="str">
            <v>025-J180000622-0381</v>
          </cell>
          <cell r="C214" t="str">
            <v>素材SHELL</v>
          </cell>
          <cell r="D214" t="str">
            <v>NO PLATING,SUS301-1/2H,P=15,1*1,RoHS</v>
          </cell>
          <cell r="E214" t="str">
            <v>VCYS</v>
          </cell>
          <cell r="F214" t="str">
            <v>结案</v>
          </cell>
          <cell r="G214">
            <v>600000</v>
          </cell>
          <cell r="H214">
            <v>590000</v>
          </cell>
        </row>
        <row r="215">
          <cell r="A215" t="str">
            <v>ZVY-19030028</v>
          </cell>
          <cell r="B215" t="str">
            <v>050-J180000634-531</v>
          </cell>
          <cell r="C215" t="str">
            <v>素材端子5</v>
          </cell>
          <cell r="D215" t="str">
            <v>NO PLATING,SUS301-3/4H,P=5.50,1*2,RoHS</v>
          </cell>
          <cell r="E215" t="str">
            <v>VCYS</v>
          </cell>
          <cell r="F215" t="str">
            <v>结案</v>
          </cell>
          <cell r="G215">
            <v>600</v>
          </cell>
          <cell r="H215">
            <v>600</v>
          </cell>
        </row>
        <row r="216">
          <cell r="A216" t="str">
            <v>ZVY-19030029</v>
          </cell>
          <cell r="B216" t="str">
            <v>050-J180000633-531</v>
          </cell>
          <cell r="C216" t="str">
            <v>素材端子4</v>
          </cell>
          <cell r="D216" t="str">
            <v>NO PLATING,SUS301-3/4H,P=5.50,1*2,RoHS</v>
          </cell>
          <cell r="E216" t="str">
            <v>VCYS</v>
          </cell>
          <cell r="F216" t="str">
            <v>结案</v>
          </cell>
          <cell r="G216">
            <v>600</v>
          </cell>
          <cell r="H216">
            <v>600</v>
          </cell>
        </row>
        <row r="217">
          <cell r="A217" t="str">
            <v>ZVY-19030033</v>
          </cell>
          <cell r="B217" t="str">
            <v>050-J180000141-0546</v>
          </cell>
          <cell r="C217" t="str">
            <v>素材端子1</v>
          </cell>
          <cell r="D217" t="str">
            <v>NO PLATING,C5210R-H,P=8,1*1,RoHS</v>
          </cell>
          <cell r="E217" t="str">
            <v>VCYS</v>
          </cell>
          <cell r="F217" t="str">
            <v>结案</v>
          </cell>
          <cell r="G217">
            <v>600</v>
          </cell>
          <cell r="H217">
            <v>600</v>
          </cell>
        </row>
        <row r="218">
          <cell r="A218" t="str">
            <v>ZVY-19030034</v>
          </cell>
          <cell r="B218" t="str">
            <v>050-J200000142-0546</v>
          </cell>
          <cell r="C218" t="str">
            <v>素材端子1</v>
          </cell>
          <cell r="D218" t="str">
            <v>NO PLATING,C5210R-H,P=8,1*1,RoHS</v>
          </cell>
          <cell r="E218" t="str">
            <v>VCYS</v>
          </cell>
          <cell r="F218" t="str">
            <v>结案</v>
          </cell>
          <cell r="G218">
            <v>200</v>
          </cell>
          <cell r="H218">
            <v>198</v>
          </cell>
        </row>
        <row r="219">
          <cell r="A219" t="str">
            <v>ZVY-19030035</v>
          </cell>
          <cell r="B219" t="str">
            <v>050-J200000144-530</v>
          </cell>
          <cell r="C219" t="str">
            <v>素材端子2</v>
          </cell>
          <cell r="D219" t="str">
            <v>NO PLATING,C5210R-H,P=4,1*1,RoHS</v>
          </cell>
          <cell r="E219" t="str">
            <v>VCYS</v>
          </cell>
          <cell r="F219" t="str">
            <v>结案</v>
          </cell>
          <cell r="G219">
            <v>200</v>
          </cell>
          <cell r="H219">
            <v>200</v>
          </cell>
        </row>
        <row r="220">
          <cell r="A220" t="str">
            <v>ZVY-19030011</v>
          </cell>
          <cell r="B220" t="str">
            <v>050-J240000637-531</v>
          </cell>
          <cell r="C220" t="str">
            <v>素材端子4</v>
          </cell>
          <cell r="D220" t="str">
            <v>NO PLATING,SUS301-1/2H,P=5.50,1*2,RoHS</v>
          </cell>
          <cell r="E220" t="str">
            <v>VCYS</v>
          </cell>
          <cell r="F220" t="str">
            <v>结案</v>
          </cell>
          <cell r="G220">
            <v>50</v>
          </cell>
          <cell r="H220">
            <v>50</v>
          </cell>
        </row>
        <row r="221">
          <cell r="A221" t="str">
            <v>ZVY-19030013</v>
          </cell>
          <cell r="B221" t="str">
            <v>025-C130000641-370</v>
          </cell>
          <cell r="C221" t="str">
            <v>素材铁壳</v>
          </cell>
          <cell r="D221" t="str">
            <v>NO PLATING,SUS301-H,P=22.00,1*1,RoHS</v>
          </cell>
          <cell r="E221" t="str">
            <v>VCYS</v>
          </cell>
          <cell r="F221" t="str">
            <v>结案</v>
          </cell>
          <cell r="G221">
            <v>20000</v>
          </cell>
          <cell r="H221">
            <v>20000</v>
          </cell>
        </row>
        <row r="222">
          <cell r="A222" t="str">
            <v>ZVY-19030036</v>
          </cell>
          <cell r="B222" t="str">
            <v>050-J200000145-530</v>
          </cell>
          <cell r="C222" t="str">
            <v>素材端子3</v>
          </cell>
          <cell r="D222" t="str">
            <v>NO PLATING,C5210R-H,P=4,1*1,RoHS</v>
          </cell>
          <cell r="E222" t="str">
            <v>VCYS</v>
          </cell>
          <cell r="F222" t="str">
            <v>结案</v>
          </cell>
          <cell r="G222">
            <v>200</v>
          </cell>
          <cell r="H222">
            <v>200</v>
          </cell>
        </row>
        <row r="223">
          <cell r="A223" t="str">
            <v>ZVY-19030037</v>
          </cell>
          <cell r="B223" t="str">
            <v>050-J200000635-531</v>
          </cell>
          <cell r="C223" t="str">
            <v>素材端子4</v>
          </cell>
          <cell r="D223" t="str">
            <v>NO PLATING,SUS301-3/4H,P=5.50,1*2,RoHS</v>
          </cell>
          <cell r="E223" t="str">
            <v>VCYS</v>
          </cell>
          <cell r="F223" t="str">
            <v>结案</v>
          </cell>
          <cell r="G223">
            <v>200</v>
          </cell>
          <cell r="H223">
            <v>200</v>
          </cell>
        </row>
        <row r="224">
          <cell r="A224" t="str">
            <v>ZVY-19030038</v>
          </cell>
          <cell r="B224" t="str">
            <v>050-J200000636-531</v>
          </cell>
          <cell r="C224" t="str">
            <v>素材端子5</v>
          </cell>
          <cell r="D224" t="str">
            <v>NO PLATING,SUS301-3/4H,P=5.50,1*2,RoHS</v>
          </cell>
          <cell r="E224" t="str">
            <v>VCYS</v>
          </cell>
          <cell r="F224" t="str">
            <v>结案</v>
          </cell>
          <cell r="G224">
            <v>200</v>
          </cell>
          <cell r="H224">
            <v>200</v>
          </cell>
        </row>
        <row r="225">
          <cell r="A225" t="str">
            <v>ZVY-19030039</v>
          </cell>
          <cell r="B225" t="str">
            <v>025-U119500621-0382</v>
          </cell>
          <cell r="C225" t="str">
            <v>素材主铁壳</v>
          </cell>
          <cell r="D225" t="str">
            <v>NO PLATING,SUS301-1/2H,P=8.0,1*1,SHELL,RoHS</v>
          </cell>
          <cell r="E225" t="str">
            <v>VCYS</v>
          </cell>
          <cell r="F225" t="str">
            <v>结案</v>
          </cell>
          <cell r="G225">
            <v>70000</v>
          </cell>
          <cell r="H225">
            <v>70000</v>
          </cell>
        </row>
        <row r="226">
          <cell r="A226" t="str">
            <v>ZVY-19030040</v>
          </cell>
          <cell r="B226" t="str">
            <v>025-U119500622-0382</v>
          </cell>
          <cell r="C226" t="str">
            <v>素材外铁壳</v>
          </cell>
          <cell r="D226" t="str">
            <v>NO PLATING,SUS301-1/2H,P=8.0,1*1,SHELL,RoHS</v>
          </cell>
          <cell r="E226" t="str">
            <v>VCYS</v>
          </cell>
          <cell r="F226" t="str">
            <v>结案</v>
          </cell>
          <cell r="G226">
            <v>70000</v>
          </cell>
          <cell r="H226">
            <v>70000</v>
          </cell>
        </row>
        <row r="227">
          <cell r="A227" t="str">
            <v>ZVY-19030041</v>
          </cell>
          <cell r="B227" t="str">
            <v>050-U119500211-0552</v>
          </cell>
          <cell r="C227" t="str">
            <v>素材端子</v>
          </cell>
          <cell r="D227" t="str">
            <v>NO PLATING,C2680R-H,P=12.5,1*1,RoHS</v>
          </cell>
          <cell r="E227" t="str">
            <v>VCYS</v>
          </cell>
          <cell r="F227" t="str">
            <v>结案</v>
          </cell>
          <cell r="G227">
            <v>70</v>
          </cell>
          <cell r="H227">
            <v>70</v>
          </cell>
        </row>
        <row r="228">
          <cell r="A228" t="str">
            <v>ZVY-19030043</v>
          </cell>
          <cell r="B228" t="str">
            <v>025-U119500623-0382</v>
          </cell>
          <cell r="C228" t="str">
            <v>点焊铁壳</v>
          </cell>
          <cell r="D228" t="str">
            <v>NO PLATING,SUS301-1/2H,P=8.0,1*1,SHELL,RoHS</v>
          </cell>
          <cell r="E228" t="str">
            <v>VCYS</v>
          </cell>
          <cell r="F228" t="str">
            <v>结案</v>
          </cell>
          <cell r="G228">
            <v>100000</v>
          </cell>
          <cell r="H228">
            <v>85000</v>
          </cell>
        </row>
        <row r="229">
          <cell r="A229" t="str">
            <v>ZVY-19030043</v>
          </cell>
          <cell r="B229" t="str">
            <v>025-U119500623-0382</v>
          </cell>
          <cell r="C229" t="str">
            <v>点焊铁壳</v>
          </cell>
          <cell r="D229" t="str">
            <v>NO PLATING,SUS301-1/2H,P=8.0,1*1,SHELL,RoHS</v>
          </cell>
          <cell r="E229" t="str">
            <v>VCYS</v>
          </cell>
          <cell r="F229" t="str">
            <v>结案</v>
          </cell>
          <cell r="G229">
            <v>100000</v>
          </cell>
          <cell r="H229">
            <v>85000</v>
          </cell>
        </row>
        <row r="230">
          <cell r="A230" t="str">
            <v>ZVY-19030047</v>
          </cell>
          <cell r="B230" t="str">
            <v>050-J200000142-0546</v>
          </cell>
          <cell r="C230" t="str">
            <v>素材端子1</v>
          </cell>
          <cell r="D230" t="str">
            <v>NO PLATING,C5210R-H,P=8,1*1,RoHS</v>
          </cell>
          <cell r="E230" t="str">
            <v>VCYS</v>
          </cell>
          <cell r="F230" t="str">
            <v>结案</v>
          </cell>
          <cell r="G230">
            <v>200</v>
          </cell>
          <cell r="H230">
            <v>186</v>
          </cell>
        </row>
        <row r="231">
          <cell r="A231" t="str">
            <v>ZVY-19030048</v>
          </cell>
          <cell r="B231" t="str">
            <v>050-J200000144-530</v>
          </cell>
          <cell r="C231" t="str">
            <v>素材端子2</v>
          </cell>
          <cell r="D231" t="str">
            <v>NO PLATING,C5210R-H,P=4,1*1,RoHS</v>
          </cell>
          <cell r="E231" t="str">
            <v>VCYS</v>
          </cell>
          <cell r="F231" t="str">
            <v>结案</v>
          </cell>
          <cell r="G231">
            <v>200</v>
          </cell>
          <cell r="H231">
            <v>200</v>
          </cell>
        </row>
        <row r="232">
          <cell r="A232" t="str">
            <v>ZVY-19030049</v>
          </cell>
          <cell r="B232" t="str">
            <v>050-J200000145-530</v>
          </cell>
          <cell r="C232" t="str">
            <v>素材端子3</v>
          </cell>
          <cell r="D232" t="str">
            <v>NO PLATING,C5210R-H,P=4,1*1,RoHS</v>
          </cell>
          <cell r="E232" t="str">
            <v>VCYS</v>
          </cell>
          <cell r="F232" t="str">
            <v>结案</v>
          </cell>
          <cell r="G232">
            <v>200</v>
          </cell>
          <cell r="H232">
            <v>200</v>
          </cell>
        </row>
        <row r="233">
          <cell r="A233" t="str">
            <v>ZVY-19030050</v>
          </cell>
          <cell r="B233" t="str">
            <v>050-J200000635-531</v>
          </cell>
          <cell r="C233" t="str">
            <v>素材端子4</v>
          </cell>
          <cell r="D233" t="str">
            <v>NO PLATING,SUS301-3/4H,P=5.50,1*2,RoHS</v>
          </cell>
          <cell r="E233" t="str">
            <v>VCYS</v>
          </cell>
          <cell r="F233" t="str">
            <v>结案</v>
          </cell>
          <cell r="G233">
            <v>200</v>
          </cell>
          <cell r="H233">
            <v>200</v>
          </cell>
        </row>
        <row r="234">
          <cell r="A234" t="str">
            <v>ZVY-19030051</v>
          </cell>
          <cell r="B234" t="str">
            <v>050-J200000636-531</v>
          </cell>
          <cell r="C234" t="str">
            <v>素材端子5</v>
          </cell>
          <cell r="D234" t="str">
            <v>NO PLATING,SUS301-3/4H,P=5.50,1*2,RoHS</v>
          </cell>
          <cell r="E234" t="str">
            <v>VCYS</v>
          </cell>
          <cell r="F234" t="str">
            <v>结案</v>
          </cell>
          <cell r="G234">
            <v>200</v>
          </cell>
          <cell r="H234">
            <v>200</v>
          </cell>
        </row>
        <row r="235">
          <cell r="A235" t="str">
            <v>ZVY-19030071</v>
          </cell>
          <cell r="B235" t="str">
            <v>050-J180000143-530</v>
          </cell>
          <cell r="C235" t="str">
            <v>素材端子3</v>
          </cell>
          <cell r="D235" t="str">
            <v>NO PLATING,C5210R-H,P=4,1*1,RoHS</v>
          </cell>
          <cell r="E235" t="str">
            <v>VCYS</v>
          </cell>
          <cell r="F235" t="str">
            <v>结案</v>
          </cell>
          <cell r="G235">
            <v>600</v>
          </cell>
          <cell r="H235">
            <v>580</v>
          </cell>
        </row>
        <row r="236">
          <cell r="A236" t="str">
            <v>ZVY-19030076</v>
          </cell>
          <cell r="B236" t="str">
            <v>050-S180000641-0561</v>
          </cell>
          <cell r="C236" t="str">
            <v>素材端子</v>
          </cell>
          <cell r="D236" t="str">
            <v>NO PLATING CONTACT</v>
          </cell>
          <cell r="E236" t="str">
            <v>VCYS</v>
          </cell>
          <cell r="F236" t="str">
            <v>结案</v>
          </cell>
          <cell r="G236">
            <v>630</v>
          </cell>
          <cell r="H236">
            <v>605</v>
          </cell>
        </row>
        <row r="237">
          <cell r="A237" t="str">
            <v>ZVY-19030084</v>
          </cell>
          <cell r="B237" t="str">
            <v>050-J180000634-531</v>
          </cell>
          <cell r="C237" t="str">
            <v>素材端子5</v>
          </cell>
          <cell r="D237" t="str">
            <v>NO PLATING,SUS301-3/4H,P=5.50,1*2,RoHS</v>
          </cell>
          <cell r="E237" t="str">
            <v>VCYS</v>
          </cell>
          <cell r="F237" t="str">
            <v>结案</v>
          </cell>
          <cell r="G237">
            <v>33</v>
          </cell>
          <cell r="H237">
            <v>0</v>
          </cell>
        </row>
        <row r="238">
          <cell r="A238" t="str">
            <v>ZVS-19030002</v>
          </cell>
          <cell r="B238" t="str">
            <v>025-C130000631-362</v>
          </cell>
          <cell r="C238" t="str">
            <v>拉杆</v>
          </cell>
          <cell r="D238" t="str">
            <v>NO PLATING,SUS301-3/4H,P=5.0mm,1*1,RoHS</v>
          </cell>
          <cell r="E238" t="str">
            <v>VCXS</v>
          </cell>
          <cell r="F238" t="str">
            <v>结案</v>
          </cell>
          <cell r="G238">
            <v>500000</v>
          </cell>
          <cell r="H238">
            <v>482000</v>
          </cell>
        </row>
        <row r="239">
          <cell r="A239" t="str">
            <v>ZVS-19030003</v>
          </cell>
          <cell r="B239" t="str">
            <v>025-C130000641-363</v>
          </cell>
          <cell r="C239" t="str">
            <v>转轴</v>
          </cell>
          <cell r="D239" t="str">
            <v>NO PLATING,SUS301-H,P=5.0mm,1*1，RoHS</v>
          </cell>
          <cell r="E239" t="str">
            <v>VCYS</v>
          </cell>
          <cell r="F239" t="str">
            <v>结案</v>
          </cell>
          <cell r="G239">
            <v>500000</v>
          </cell>
          <cell r="H239">
            <v>452000</v>
          </cell>
        </row>
        <row r="240">
          <cell r="A240" t="str">
            <v>ZVS-19030004</v>
          </cell>
          <cell r="B240" t="str">
            <v>050-C149900121-519</v>
          </cell>
          <cell r="C240" t="str">
            <v>UNPLATED CONTACT</v>
          </cell>
          <cell r="D240" t="str">
            <v>CONTACT ;1.5H PUSH_PULL SIMBLOCK WITH COVER AND STOP</v>
          </cell>
          <cell r="E240" t="str">
            <v>VCYS</v>
          </cell>
          <cell r="F240" t="str">
            <v>结案</v>
          </cell>
          <cell r="G240">
            <v>1000</v>
          </cell>
          <cell r="H240">
            <v>983</v>
          </cell>
        </row>
        <row r="241">
          <cell r="A241" t="str">
            <v>ZVS-19030005</v>
          </cell>
          <cell r="B241" t="str">
            <v>050-0009-467</v>
          </cell>
          <cell r="C241" t="str">
            <v>CONTACT AFTER STAMPING</v>
          </cell>
          <cell r="D241" t="str">
            <v>ANTENNA SPRING FOR 0.7H</v>
          </cell>
          <cell r="E241" t="str">
            <v>VCYS</v>
          </cell>
          <cell r="F241" t="str">
            <v>结案</v>
          </cell>
          <cell r="G241">
            <v>3000</v>
          </cell>
          <cell r="H241">
            <v>1999</v>
          </cell>
        </row>
        <row r="242">
          <cell r="A242" t="str">
            <v>ZVS-19030006</v>
          </cell>
          <cell r="B242" t="str">
            <v>050-J180000141-0546</v>
          </cell>
          <cell r="C242" t="str">
            <v>素材端子1</v>
          </cell>
          <cell r="D242" t="str">
            <v>NO PLATING,C5210R-H,P=8,1*1,RoHS</v>
          </cell>
          <cell r="E242" t="str">
            <v>VCYS</v>
          </cell>
          <cell r="F242" t="str">
            <v>结案</v>
          </cell>
          <cell r="G242">
            <v>90</v>
          </cell>
          <cell r="H242">
            <v>20</v>
          </cell>
        </row>
        <row r="243">
          <cell r="A243" t="str">
            <v>ZVS-19030007</v>
          </cell>
          <cell r="B243" t="str">
            <v>025-0009-251</v>
          </cell>
          <cell r="C243" t="str">
            <v>SHELL AFTER STAMPING</v>
          </cell>
          <cell r="D243" t="str">
            <v>5 PIN MICRO USB TOP MOUNT</v>
          </cell>
          <cell r="E243" t="str">
            <v>VCYS</v>
          </cell>
          <cell r="F243" t="str">
            <v>结案</v>
          </cell>
          <cell r="G243">
            <v>70000</v>
          </cell>
          <cell r="H243">
            <v>36500</v>
          </cell>
        </row>
        <row r="244">
          <cell r="A244" t="str">
            <v>ZVS-19030008</v>
          </cell>
          <cell r="B244" t="str">
            <v>025-U139500622-373</v>
          </cell>
          <cell r="C244" t="str">
            <v>素材外铁壳</v>
          </cell>
          <cell r="D244" t="str">
            <v>NO PLATING,SUS301-1/2H,P=8.0,1*1,SHELL,RoHS</v>
          </cell>
          <cell r="E244" t="str">
            <v>VCYS</v>
          </cell>
          <cell r="F244" t="str">
            <v>结案</v>
          </cell>
          <cell r="G244">
            <v>15000</v>
          </cell>
          <cell r="H244">
            <v>10000</v>
          </cell>
        </row>
        <row r="245">
          <cell r="A245" t="str">
            <v>ZVS-19030009</v>
          </cell>
          <cell r="B245" t="str">
            <v>050-J220000631-531</v>
          </cell>
          <cell r="C245" t="str">
            <v>素材端子4</v>
          </cell>
          <cell r="D245" t="str">
            <v>NO PLATING,SUS301-1/2H,P=5.50,1*2,RoHS</v>
          </cell>
          <cell r="E245" t="str">
            <v>VCYS</v>
          </cell>
          <cell r="F245" t="str">
            <v>结案</v>
          </cell>
          <cell r="G245">
            <v>415</v>
          </cell>
          <cell r="H245">
            <v>318</v>
          </cell>
        </row>
        <row r="246">
          <cell r="A246" t="str">
            <v>ZVS-19030010</v>
          </cell>
          <cell r="B246" t="str">
            <v>050-J220000632-531</v>
          </cell>
          <cell r="C246" t="str">
            <v>素材端子5</v>
          </cell>
          <cell r="D246" t="str">
            <v>NO PLATING,SUS301-1/2H,P=5.50,1*2,RoHS</v>
          </cell>
          <cell r="E246" t="str">
            <v>VCYS</v>
          </cell>
          <cell r="F246" t="str">
            <v>结案</v>
          </cell>
          <cell r="G246">
            <v>400</v>
          </cell>
          <cell r="H246">
            <v>315</v>
          </cell>
        </row>
        <row r="247">
          <cell r="A247" t="str">
            <v>ZVS-19030011</v>
          </cell>
          <cell r="B247" t="str">
            <v>050-J310000622-538</v>
          </cell>
          <cell r="C247" t="str">
            <v>素材端子5</v>
          </cell>
          <cell r="D247" t="str">
            <v>NO PLATING,SUS301-1/2H,P=4.50,1*2,RoHS</v>
          </cell>
          <cell r="E247" t="str">
            <v>VCYS</v>
          </cell>
          <cell r="F247" t="str">
            <v>结案</v>
          </cell>
          <cell r="G247">
            <v>25</v>
          </cell>
          <cell r="H247">
            <v>20</v>
          </cell>
        </row>
        <row r="248">
          <cell r="A248" t="str">
            <v>ZVS-19030012</v>
          </cell>
          <cell r="B248" t="str">
            <v>025-C130000631-362</v>
          </cell>
          <cell r="C248" t="str">
            <v>拉杆</v>
          </cell>
          <cell r="D248" t="str">
            <v>NO PLATING,SUS301-3/4H,P=5.0mm,1*1,RoHS</v>
          </cell>
          <cell r="E248" t="str">
            <v>VCYS</v>
          </cell>
          <cell r="F248" t="str">
            <v>结案</v>
          </cell>
          <cell r="G248">
            <v>500000</v>
          </cell>
          <cell r="H248">
            <v>498000</v>
          </cell>
        </row>
        <row r="249">
          <cell r="A249" t="str">
            <v>ZVS-19030013</v>
          </cell>
          <cell r="B249" t="str">
            <v>025-U069500621-364</v>
          </cell>
          <cell r="C249" t="str">
            <v>素材铁壳</v>
          </cell>
          <cell r="D249" t="str">
            <v>NO PLATING,SUS301-1/2H,P=10.0,1*1,SHELL,RoHS</v>
          </cell>
          <cell r="E249" t="str">
            <v>VCYS</v>
          </cell>
          <cell r="F249" t="str">
            <v>结案</v>
          </cell>
          <cell r="G249">
            <v>150000</v>
          </cell>
          <cell r="H249">
            <v>121000</v>
          </cell>
        </row>
        <row r="250">
          <cell r="A250" t="str">
            <v>ZVS-19030014</v>
          </cell>
          <cell r="B250" t="str">
            <v>025-C130000641-360</v>
          </cell>
          <cell r="C250" t="str">
            <v>素材铁壳</v>
          </cell>
          <cell r="D250" t="str">
            <v>NO PLATING,SUS301-H,P=24.0mm,1*1，RoHS</v>
          </cell>
          <cell r="E250" t="str">
            <v>VCYS</v>
          </cell>
          <cell r="F250" t="str">
            <v>结案</v>
          </cell>
          <cell r="G250">
            <v>1000000</v>
          </cell>
          <cell r="H250">
            <v>948300</v>
          </cell>
        </row>
        <row r="251">
          <cell r="A251" t="str">
            <v>ZVS-19030015</v>
          </cell>
          <cell r="B251" t="str">
            <v>050-C031100131-507</v>
          </cell>
          <cell r="C251" t="str">
            <v>素材端子</v>
          </cell>
          <cell r="D251" t="str">
            <v>NO PLATING,C5240HQ-SH,P=10.0mm,1*1,RoHS</v>
          </cell>
          <cell r="E251" t="str">
            <v>VCYS</v>
          </cell>
          <cell r="F251" t="str">
            <v>结案</v>
          </cell>
          <cell r="G251">
            <v>1150</v>
          </cell>
          <cell r="H251">
            <v>1017</v>
          </cell>
        </row>
        <row r="252">
          <cell r="A252" t="str">
            <v>ZVS-19030016</v>
          </cell>
          <cell r="B252" t="str">
            <v>025-0009-331</v>
          </cell>
          <cell r="C252" t="str">
            <v>UNCLARED  PUSHER</v>
          </cell>
          <cell r="D252" t="str">
            <v>1.35H PIN PUSH TRAY NANO SIM&amp;USD OR DUAL NANO SIM CONN</v>
          </cell>
          <cell r="E252" t="str">
            <v>VCYS</v>
          </cell>
          <cell r="F252" t="str">
            <v>结案</v>
          </cell>
          <cell r="G252">
            <v>200000</v>
          </cell>
          <cell r="H252">
            <v>166500</v>
          </cell>
        </row>
        <row r="253">
          <cell r="A253" t="str">
            <v>ZVS-19030001</v>
          </cell>
          <cell r="B253" t="str">
            <v>025-U139500623-373</v>
          </cell>
          <cell r="C253" t="str">
            <v>点焊铁壳</v>
          </cell>
          <cell r="D253" t="str">
            <v>NO PLATING,SUS301-1/2H,P=8.0,1*1,SHELL,RoHS</v>
          </cell>
          <cell r="E253" t="str">
            <v>VCYS</v>
          </cell>
          <cell r="F253" t="str">
            <v>结案</v>
          </cell>
          <cell r="G253">
            <v>400000</v>
          </cell>
          <cell r="H253">
            <v>265100</v>
          </cell>
        </row>
        <row r="254">
          <cell r="A254" t="str">
            <v>ZVS-19030001</v>
          </cell>
          <cell r="B254" t="str">
            <v>025-U139500623-373</v>
          </cell>
          <cell r="C254" t="str">
            <v>点焊铁壳</v>
          </cell>
          <cell r="D254" t="str">
            <v>NO PLATING,SUS301-1/2H,P=8.0,1*1,SHELL,RoHS</v>
          </cell>
          <cell r="E254" t="str">
            <v>VCYS</v>
          </cell>
          <cell r="F254" t="str">
            <v>结案</v>
          </cell>
          <cell r="G254">
            <v>400000</v>
          </cell>
          <cell r="H254">
            <v>265100</v>
          </cell>
        </row>
        <row r="255">
          <cell r="A255" t="str">
            <v>ZVS-19030017</v>
          </cell>
          <cell r="B255" t="str">
            <v>025-0009-310</v>
          </cell>
          <cell r="C255" t="str">
            <v>UNPLATED SHELL</v>
          </cell>
          <cell r="D255" t="str">
            <v>1.5H PUSH_PULL SIMBLOCK WITH COVER AND STOP</v>
          </cell>
          <cell r="E255" t="str">
            <v>VCYS</v>
          </cell>
          <cell r="F255" t="str">
            <v>结案</v>
          </cell>
          <cell r="G255">
            <v>300000</v>
          </cell>
          <cell r="H255">
            <v>0</v>
          </cell>
        </row>
        <row r="256">
          <cell r="A256" t="str">
            <v>ZVS-19030018</v>
          </cell>
          <cell r="B256" t="str">
            <v>050-C039900131-506</v>
          </cell>
          <cell r="C256" t="str">
            <v>素材端子</v>
          </cell>
          <cell r="D256" t="str">
            <v>NO PLATING,C5240HQ-SH,P=10.50mm,1*1,RoHS</v>
          </cell>
          <cell r="E256" t="str">
            <v>VCYS</v>
          </cell>
          <cell r="F256" t="str">
            <v>结案</v>
          </cell>
          <cell r="G256">
            <v>1100</v>
          </cell>
          <cell r="H256">
            <v>733</v>
          </cell>
        </row>
        <row r="257">
          <cell r="A257" t="str">
            <v>ZVS-19030019</v>
          </cell>
          <cell r="B257" t="str">
            <v>025-C130000641-363</v>
          </cell>
          <cell r="C257" t="str">
            <v>转轴</v>
          </cell>
          <cell r="D257" t="str">
            <v>NO PLATING,SUS301-H,P=5.0mm,1*1，RoHS</v>
          </cell>
          <cell r="E257" t="str">
            <v>VCYS</v>
          </cell>
          <cell r="F257" t="str">
            <v>结案</v>
          </cell>
          <cell r="G257">
            <v>500000</v>
          </cell>
          <cell r="H257">
            <v>441500</v>
          </cell>
        </row>
        <row r="258">
          <cell r="A258" t="str">
            <v>ZVS-19030020</v>
          </cell>
          <cell r="B258" t="str">
            <v>050-J310000141-536</v>
          </cell>
          <cell r="C258" t="str">
            <v>素材端子1</v>
          </cell>
          <cell r="D258" t="str">
            <v>NO PLATING,C5210R-H,P=8,1*1,RoHS</v>
          </cell>
          <cell r="E258" t="str">
            <v>VCYS</v>
          </cell>
          <cell r="F258" t="str">
            <v>结案</v>
          </cell>
          <cell r="G258">
            <v>65</v>
          </cell>
          <cell r="H258">
            <v>0</v>
          </cell>
        </row>
        <row r="259">
          <cell r="A259" t="str">
            <v>ZVS-19030021</v>
          </cell>
          <cell r="B259" t="str">
            <v>050-S230000642-535</v>
          </cell>
          <cell r="C259" t="str">
            <v>素材端子</v>
          </cell>
          <cell r="D259" t="str">
            <v>NO PLATING CONTACT</v>
          </cell>
          <cell r="E259" t="str">
            <v>VCYS</v>
          </cell>
          <cell r="F259" t="str">
            <v>结案</v>
          </cell>
          <cell r="G259">
            <v>2000</v>
          </cell>
          <cell r="H259">
            <v>2000</v>
          </cell>
        </row>
        <row r="260">
          <cell r="A260" t="str">
            <v>ZVS-19030022</v>
          </cell>
          <cell r="B260" t="str">
            <v>050-C130000141-508</v>
          </cell>
          <cell r="C260" t="str">
            <v>素材端子</v>
          </cell>
          <cell r="D260" t="str">
            <v>NO PLATING,C5210R-H,P=4.0mm,1*1，RoHS</v>
          </cell>
          <cell r="E260" t="str">
            <v>VCYS</v>
          </cell>
          <cell r="F260" t="str">
            <v>结案</v>
          </cell>
          <cell r="G260">
            <v>1000</v>
          </cell>
          <cell r="H260">
            <v>989</v>
          </cell>
        </row>
        <row r="261">
          <cell r="A261" t="str">
            <v>ZVS-19030023</v>
          </cell>
          <cell r="B261" t="str">
            <v>050-S190000641-0550</v>
          </cell>
          <cell r="C261" t="str">
            <v>素材端子</v>
          </cell>
          <cell r="D261" t="str">
            <v>NO PLATING CONTACT</v>
          </cell>
          <cell r="E261" t="str">
            <v>VCYS</v>
          </cell>
          <cell r="F261" t="str">
            <v>结案</v>
          </cell>
          <cell r="G261">
            <v>75</v>
          </cell>
          <cell r="H261">
            <v>73.5</v>
          </cell>
        </row>
        <row r="262">
          <cell r="A262" t="str">
            <v>ZVS-19030024</v>
          </cell>
          <cell r="B262" t="str">
            <v>025-C130000641-360</v>
          </cell>
          <cell r="C262" t="str">
            <v>素材铁壳</v>
          </cell>
          <cell r="D262" t="str">
            <v>NO PLATING,SUS301-H,P=24.0mm,1*1，RoHS</v>
          </cell>
          <cell r="E262" t="str">
            <v>VCYS</v>
          </cell>
          <cell r="F262" t="str">
            <v>结案</v>
          </cell>
          <cell r="G262">
            <v>500000</v>
          </cell>
          <cell r="H262">
            <v>499800</v>
          </cell>
        </row>
        <row r="263">
          <cell r="A263" t="str">
            <v>ZVS-19030025</v>
          </cell>
          <cell r="B263" t="str">
            <v>025-C130000641-363</v>
          </cell>
          <cell r="C263" t="str">
            <v>转轴</v>
          </cell>
          <cell r="D263" t="str">
            <v>NO PLATING,SUS301-H,P=5.0mm,1*1，RoHS</v>
          </cell>
          <cell r="E263" t="str">
            <v>VCYS</v>
          </cell>
          <cell r="F263" t="str">
            <v>结案</v>
          </cell>
          <cell r="G263">
            <v>6000</v>
          </cell>
          <cell r="H263">
            <v>0</v>
          </cell>
        </row>
        <row r="264">
          <cell r="A264" t="str">
            <v>ZVS-19030026</v>
          </cell>
          <cell r="B264" t="str">
            <v>050-0009-481</v>
          </cell>
          <cell r="C264" t="str">
            <v>UNPLATED CONTACT</v>
          </cell>
          <cell r="D264" t="str">
            <v>CONTACT ;1.3H PUSH_PULL SIMBLOCK WITH COVER AND STOP</v>
          </cell>
          <cell r="E264" t="str">
            <v>VCYS</v>
          </cell>
          <cell r="F264" t="str">
            <v>结案</v>
          </cell>
          <cell r="G264">
            <v>160</v>
          </cell>
          <cell r="H264">
            <v>0</v>
          </cell>
        </row>
        <row r="265">
          <cell r="A265" t="str">
            <v>ZVS-19030027</v>
          </cell>
          <cell r="B265" t="str">
            <v>050-C130000441-521</v>
          </cell>
          <cell r="C265" t="str">
            <v>素材侦测PIN</v>
          </cell>
          <cell r="D265" t="str">
            <v>NO PLATING,C7035-TM06,P=3.20,1*1,RoHS</v>
          </cell>
          <cell r="E265" t="str">
            <v>VCYS</v>
          </cell>
          <cell r="F265" t="str">
            <v>结案</v>
          </cell>
          <cell r="G265">
            <v>155</v>
          </cell>
          <cell r="H265">
            <v>0</v>
          </cell>
        </row>
        <row r="266">
          <cell r="A266" t="str">
            <v>ZVS-19030028</v>
          </cell>
          <cell r="B266" t="str">
            <v>050-J220000121-532</v>
          </cell>
          <cell r="C266" t="str">
            <v>素材端子6</v>
          </cell>
          <cell r="D266" t="str">
            <v>NO PLATING,SUS301-1/2H,P=9,1*1,RoHS</v>
          </cell>
          <cell r="E266" t="str">
            <v>VCYS</v>
          </cell>
          <cell r="F266" t="str">
            <v>结案</v>
          </cell>
          <cell r="G266">
            <v>20</v>
          </cell>
          <cell r="H266">
            <v>0</v>
          </cell>
        </row>
        <row r="267">
          <cell r="A267" t="str">
            <v>ZVS-19030029</v>
          </cell>
          <cell r="B267" t="str">
            <v>050-0009-499</v>
          </cell>
          <cell r="C267" t="str">
            <v>素材端子</v>
          </cell>
          <cell r="D267" t="str">
            <v>NO PLATING,C2680R-H,P=9.00,1*2,RoHS</v>
          </cell>
          <cell r="E267" t="str">
            <v>VCYS</v>
          </cell>
          <cell r="F267" t="str">
            <v>结案</v>
          </cell>
          <cell r="G267">
            <v>100</v>
          </cell>
          <cell r="H267">
            <v>90</v>
          </cell>
        </row>
        <row r="268">
          <cell r="A268" t="str">
            <v>ZVS-19030031</v>
          </cell>
          <cell r="B268" t="str">
            <v>050-C149900121-519</v>
          </cell>
          <cell r="C268" t="str">
            <v>UNPLATED CONTACT</v>
          </cell>
          <cell r="D268" t="str">
            <v>CONTACT ;1.5H PUSH_PULL SIMBLOCK WITH COVER AND STOP</v>
          </cell>
          <cell r="E268" t="str">
            <v>VCYS</v>
          </cell>
          <cell r="F268" t="str">
            <v>结案</v>
          </cell>
          <cell r="G268">
            <v>100</v>
          </cell>
          <cell r="H268">
            <v>100</v>
          </cell>
        </row>
        <row r="269">
          <cell r="A269" t="str">
            <v>ZVS-19030033</v>
          </cell>
          <cell r="B269" t="str">
            <v>050-C031100131-507</v>
          </cell>
          <cell r="C269" t="str">
            <v>素材端子</v>
          </cell>
          <cell r="D269" t="str">
            <v>NO PLATING,C5240HQ-SH,P=10.0mm,1*1,RoHS</v>
          </cell>
          <cell r="E269" t="str">
            <v>VCYS</v>
          </cell>
          <cell r="F269" t="str">
            <v>结案</v>
          </cell>
          <cell r="G269">
            <v>1000</v>
          </cell>
          <cell r="H269">
            <v>962</v>
          </cell>
        </row>
        <row r="270">
          <cell r="A270" t="str">
            <v>ZVS-19030034</v>
          </cell>
          <cell r="B270" t="str">
            <v>025-C130000641-360</v>
          </cell>
          <cell r="C270" t="str">
            <v>素材铁壳</v>
          </cell>
          <cell r="D270" t="str">
            <v>NO PLATING,SUS301-H,P=24.0mm,1*1，RoHS</v>
          </cell>
          <cell r="E270" t="str">
            <v>VCYS</v>
          </cell>
          <cell r="F270" t="str">
            <v>结案</v>
          </cell>
          <cell r="G270">
            <v>1000000</v>
          </cell>
          <cell r="H270">
            <v>999700</v>
          </cell>
        </row>
        <row r="271">
          <cell r="A271" t="str">
            <v>ZVS-19030035</v>
          </cell>
          <cell r="B271" t="str">
            <v>050-S190000641-0550</v>
          </cell>
          <cell r="C271" t="str">
            <v>素材端子</v>
          </cell>
          <cell r="D271" t="str">
            <v>NO PLATING CONTACT</v>
          </cell>
          <cell r="E271" t="str">
            <v>VCYS</v>
          </cell>
          <cell r="F271" t="str">
            <v>结案</v>
          </cell>
          <cell r="G271">
            <v>2000</v>
          </cell>
          <cell r="H271">
            <v>1990</v>
          </cell>
        </row>
        <row r="272">
          <cell r="A272" t="str">
            <v>ZVS-19030037</v>
          </cell>
          <cell r="B272" t="str">
            <v>025-J180000622-0381</v>
          </cell>
          <cell r="C272" t="str">
            <v>素材SHELL</v>
          </cell>
          <cell r="D272" t="str">
            <v>NO PLATING,SUS301-1/2H,P=15,1*1,RoHS</v>
          </cell>
          <cell r="E272" t="str">
            <v>VCYS</v>
          </cell>
          <cell r="F272" t="str">
            <v>结案</v>
          </cell>
          <cell r="G272">
            <v>1000000</v>
          </cell>
          <cell r="H272">
            <v>960000</v>
          </cell>
        </row>
        <row r="273">
          <cell r="A273" t="str">
            <v>ZVS-19030038</v>
          </cell>
          <cell r="B273" t="str">
            <v>050-J180000142-530</v>
          </cell>
          <cell r="C273" t="str">
            <v>素材端子2</v>
          </cell>
          <cell r="D273" t="str">
            <v>NO PLATING,C5210R-H,P=4,1*1,RoHS</v>
          </cell>
          <cell r="E273" t="str">
            <v>VCYS</v>
          </cell>
          <cell r="F273" t="str">
            <v>结案</v>
          </cell>
          <cell r="G273">
            <v>600</v>
          </cell>
          <cell r="H273">
            <v>600</v>
          </cell>
        </row>
        <row r="274">
          <cell r="A274" t="str">
            <v>ZVS-19030039</v>
          </cell>
          <cell r="B274" t="str">
            <v>050-0009-459</v>
          </cell>
          <cell r="C274" t="str">
            <v>UNPLATED CONTACT</v>
          </cell>
          <cell r="D274" t="str">
            <v>CONTACT ;1.35H PIN PUSH TRAY NANO SIM&amp;USD OR DUAL NANO SIM C</v>
          </cell>
          <cell r="E274" t="str">
            <v>VCYS</v>
          </cell>
          <cell r="F274" t="str">
            <v>入库</v>
          </cell>
          <cell r="G274">
            <v>100</v>
          </cell>
          <cell r="H274">
            <v>91.5</v>
          </cell>
        </row>
        <row r="275">
          <cell r="A275" t="str">
            <v>ZVS-19030040</v>
          </cell>
          <cell r="B275" t="str">
            <v>050-C039900131-506</v>
          </cell>
          <cell r="C275" t="str">
            <v>素材端子</v>
          </cell>
          <cell r="D275" t="str">
            <v>NO PLATING,C5240HQ-SH,P=10.50mm,1*1,RoHS</v>
          </cell>
          <cell r="E275" t="str">
            <v>VCYS</v>
          </cell>
          <cell r="F275" t="str">
            <v>结案</v>
          </cell>
          <cell r="G275">
            <v>1400</v>
          </cell>
          <cell r="H275">
            <v>1400</v>
          </cell>
        </row>
        <row r="276">
          <cell r="A276" t="str">
            <v>ZVS-19030041</v>
          </cell>
          <cell r="B276" t="str">
            <v>025-0009-314</v>
          </cell>
          <cell r="C276" t="str">
            <v>UNPLATED SHELL</v>
          </cell>
          <cell r="D276" t="str">
            <v>1.4H PUSH_PULL SIMBLOCK WITH COVER AND STOP</v>
          </cell>
          <cell r="E276" t="str">
            <v>VCYS</v>
          </cell>
          <cell r="F276" t="str">
            <v>结案</v>
          </cell>
          <cell r="G276">
            <v>750000</v>
          </cell>
          <cell r="H276">
            <v>746500</v>
          </cell>
        </row>
        <row r="277">
          <cell r="A277" t="str">
            <v>ZVS-19030044</v>
          </cell>
          <cell r="B277" t="str">
            <v>025-C130000641-363</v>
          </cell>
          <cell r="C277" t="str">
            <v>转轴</v>
          </cell>
          <cell r="D277" t="str">
            <v>NO PLATING,SUS301-H,P=5.0mm,1*1，RoHS</v>
          </cell>
          <cell r="E277" t="str">
            <v>VCYS</v>
          </cell>
          <cell r="F277" t="str">
            <v>结案</v>
          </cell>
          <cell r="G277">
            <v>850000</v>
          </cell>
          <cell r="H277">
            <v>850000</v>
          </cell>
        </row>
        <row r="278">
          <cell r="A278" t="str">
            <v>ZVS-19030045</v>
          </cell>
          <cell r="B278" t="str">
            <v>025-C130000631-362</v>
          </cell>
          <cell r="C278" t="str">
            <v>拉杆</v>
          </cell>
          <cell r="D278" t="str">
            <v>NO PLATING,SUS301-3/4H,P=5.0mm,1*1,RoHS</v>
          </cell>
          <cell r="E278" t="str">
            <v>VCYS</v>
          </cell>
          <cell r="F278" t="str">
            <v>结案</v>
          </cell>
          <cell r="G278">
            <v>850000</v>
          </cell>
          <cell r="H278">
            <v>809100</v>
          </cell>
        </row>
        <row r="279">
          <cell r="A279" t="str">
            <v>ZVS-19030046</v>
          </cell>
          <cell r="B279" t="str">
            <v>050-C130000141-508</v>
          </cell>
          <cell r="C279" t="str">
            <v>素材端子</v>
          </cell>
          <cell r="D279" t="str">
            <v>NO PLATING,C5210R-H,P=4.0mm,1*1，RoHS</v>
          </cell>
          <cell r="E279" t="str">
            <v>VCYS</v>
          </cell>
          <cell r="F279" t="str">
            <v>结案</v>
          </cell>
          <cell r="G279">
            <v>1000</v>
          </cell>
          <cell r="H279">
            <v>965</v>
          </cell>
        </row>
        <row r="280">
          <cell r="A280" t="str">
            <v>ZVS-19030047</v>
          </cell>
          <cell r="B280" t="str">
            <v>050-C031100131-507</v>
          </cell>
          <cell r="C280" t="str">
            <v>素材端子</v>
          </cell>
          <cell r="D280" t="str">
            <v>NO PLATING,C5240HQ-SH,P=10.0mm,1*1,RoHS</v>
          </cell>
          <cell r="E280" t="str">
            <v>VCYS</v>
          </cell>
          <cell r="F280" t="str">
            <v>结案</v>
          </cell>
          <cell r="G280">
            <v>1000</v>
          </cell>
          <cell r="H280">
            <v>999.9</v>
          </cell>
        </row>
        <row r="281">
          <cell r="A281" t="str">
            <v>ZVS-19030048</v>
          </cell>
          <cell r="B281" t="str">
            <v>050-4009-195</v>
          </cell>
          <cell r="C281" t="str">
            <v>UNPLATED CONTACT</v>
          </cell>
          <cell r="D281" t="str">
            <v>FOR 4PIN BATTERY 5.4H 3.1MM PITCH VERTICAL TYPE CONN.</v>
          </cell>
          <cell r="E281" t="str">
            <v>VCXS</v>
          </cell>
          <cell r="F281" t="str">
            <v>入库</v>
          </cell>
          <cell r="G281">
            <v>1000</v>
          </cell>
          <cell r="H281">
            <v>631.5</v>
          </cell>
        </row>
        <row r="282">
          <cell r="A282" t="str">
            <v>ZVS-19030049</v>
          </cell>
          <cell r="B282" t="str">
            <v>025-0009-170</v>
          </cell>
          <cell r="C282" t="str">
            <v>UNPLATED PAD</v>
          </cell>
          <cell r="D282" t="str">
            <v>FOR 4PIN BATTERY 5.4H 3.1MM PITCH VERTICAL TYPE CONN.</v>
          </cell>
          <cell r="E282" t="str">
            <v>VCYS</v>
          </cell>
          <cell r="F282" t="str">
            <v>结案</v>
          </cell>
          <cell r="G282">
            <v>130000</v>
          </cell>
          <cell r="H282">
            <v>108000</v>
          </cell>
        </row>
        <row r="283">
          <cell r="A283" t="str">
            <v>ZVS-19030050</v>
          </cell>
          <cell r="B283" t="str">
            <v>050-0009-344</v>
          </cell>
          <cell r="C283" t="str">
            <v>CONTACT AFTER STAMPING</v>
          </cell>
          <cell r="D283" t="str">
            <v>5 PIN MICRO USB SINKING MOUNT</v>
          </cell>
          <cell r="E283" t="str">
            <v>VCYS</v>
          </cell>
          <cell r="F283" t="str">
            <v>结案</v>
          </cell>
          <cell r="G283">
            <v>250</v>
          </cell>
          <cell r="H283">
            <v>250</v>
          </cell>
        </row>
        <row r="284">
          <cell r="A284" t="str">
            <v>ZVS-19030051</v>
          </cell>
          <cell r="B284" t="str">
            <v>025-0009-256</v>
          </cell>
          <cell r="C284" t="str">
            <v>SHELL AFTER STAMPING</v>
          </cell>
          <cell r="D284" t="str">
            <v>5 PIN MICRO USB SINKING MOUNT</v>
          </cell>
          <cell r="E284" t="str">
            <v>VCYS</v>
          </cell>
          <cell r="F284" t="str">
            <v>入库</v>
          </cell>
          <cell r="G284">
            <v>380000</v>
          </cell>
          <cell r="H284">
            <v>122600</v>
          </cell>
        </row>
        <row r="285">
          <cell r="A285" t="str">
            <v>ZVS-19030052</v>
          </cell>
          <cell r="B285" t="str">
            <v>025-00W9-256</v>
          </cell>
          <cell r="C285" t="str">
            <v>SHELL AFTER LASER WELDING</v>
          </cell>
          <cell r="D285" t="str">
            <v>MICRO USB 5 PIN SUBTYPE</v>
          </cell>
          <cell r="E285" t="str">
            <v>VCYS</v>
          </cell>
          <cell r="F285" t="str">
            <v>发放</v>
          </cell>
          <cell r="G285">
            <v>380000</v>
          </cell>
          <cell r="H285">
            <v>0</v>
          </cell>
        </row>
        <row r="286">
          <cell r="A286" t="str">
            <v>ZVS-19030053</v>
          </cell>
          <cell r="B286" t="str">
            <v>050-0009-293</v>
          </cell>
          <cell r="C286" t="str">
            <v>CONTACT AFTER STAMPING</v>
          </cell>
          <cell r="D286" t="str">
            <v>4PIN BATTERY 3.1MM PITCH 5.0H VERTICAL TYPE GOLD 15u" CONN.</v>
          </cell>
          <cell r="E286" t="str">
            <v>VCYS</v>
          </cell>
          <cell r="F286" t="str">
            <v>结案</v>
          </cell>
          <cell r="G286">
            <v>800000</v>
          </cell>
          <cell r="H286">
            <v>780.6</v>
          </cell>
        </row>
        <row r="287">
          <cell r="A287" t="str">
            <v>ZVS-19030054</v>
          </cell>
          <cell r="B287" t="str">
            <v>025-0009-225</v>
          </cell>
          <cell r="C287" t="str">
            <v>PAD  AFTER STAMPING</v>
          </cell>
          <cell r="D287" t="str">
            <v>4PIN BATTERY 3.1MM PITCH 5.0H VERTICAL TYPE GOLD 15u" CONN.</v>
          </cell>
          <cell r="E287" t="str">
            <v>VCYS</v>
          </cell>
          <cell r="F287" t="str">
            <v>结案</v>
          </cell>
          <cell r="G287">
            <v>180000</v>
          </cell>
          <cell r="H287">
            <v>125000</v>
          </cell>
        </row>
        <row r="288">
          <cell r="A288" t="str">
            <v>ZVS-19030055</v>
          </cell>
          <cell r="B288" t="str">
            <v>050-0009-499</v>
          </cell>
          <cell r="C288" t="str">
            <v>素材端子</v>
          </cell>
          <cell r="D288" t="str">
            <v>NO PLATING,C2680R-H,P=9.00,1*2,RoHS</v>
          </cell>
          <cell r="E288" t="str">
            <v>VCYS</v>
          </cell>
          <cell r="F288" t="str">
            <v>结案</v>
          </cell>
          <cell r="G288">
            <v>400000</v>
          </cell>
          <cell r="H288">
            <v>390</v>
          </cell>
        </row>
        <row r="289">
          <cell r="A289" t="str">
            <v>ZVS-19030056</v>
          </cell>
          <cell r="B289" t="str">
            <v>050-S080000641-0549</v>
          </cell>
          <cell r="C289" t="str">
            <v>素材端子</v>
          </cell>
          <cell r="D289" t="str">
            <v>NO PLATING CONTACT</v>
          </cell>
          <cell r="E289" t="str">
            <v>VCYS</v>
          </cell>
          <cell r="F289" t="str">
            <v>结案</v>
          </cell>
          <cell r="G289">
            <v>250</v>
          </cell>
          <cell r="H289">
            <v>237.5</v>
          </cell>
        </row>
        <row r="290">
          <cell r="A290" t="str">
            <v>ZVS-19030057</v>
          </cell>
          <cell r="B290" t="str">
            <v>025-U179500621-342</v>
          </cell>
          <cell r="C290" t="str">
            <v>素材铁壳</v>
          </cell>
          <cell r="D290" t="str">
            <v>NO PLATING,SUS301-1/2H,P=10.0,1*2,SHELL,RoHS</v>
          </cell>
          <cell r="E290" t="str">
            <v>VCYS</v>
          </cell>
          <cell r="F290" t="str">
            <v>结案</v>
          </cell>
          <cell r="G290">
            <v>7000</v>
          </cell>
          <cell r="H290">
            <v>0</v>
          </cell>
        </row>
        <row r="291">
          <cell r="A291" t="str">
            <v>ZVS-19030058</v>
          </cell>
          <cell r="B291" t="str">
            <v>050-S200000641-523</v>
          </cell>
          <cell r="C291" t="str">
            <v>素材端子</v>
          </cell>
          <cell r="D291" t="str">
            <v>NO PLATING CONTACT</v>
          </cell>
          <cell r="E291" t="str">
            <v>VCYS</v>
          </cell>
          <cell r="F291" t="str">
            <v>结案</v>
          </cell>
          <cell r="G291">
            <v>35</v>
          </cell>
          <cell r="H291">
            <v>0</v>
          </cell>
        </row>
        <row r="292">
          <cell r="A292" t="str">
            <v>ZVS-19030059</v>
          </cell>
          <cell r="B292" t="str">
            <v>050-C149900121-519</v>
          </cell>
          <cell r="C292" t="str">
            <v>UNPLATED CONTACT</v>
          </cell>
          <cell r="D292" t="str">
            <v>CONTACT ;1.5H PUSH_PULL SIMBLOCK WITH COVER AND STOP</v>
          </cell>
          <cell r="E292" t="str">
            <v>VCYS</v>
          </cell>
          <cell r="F292" t="str">
            <v>结案</v>
          </cell>
          <cell r="G292">
            <v>520</v>
          </cell>
          <cell r="H292">
            <v>499</v>
          </cell>
        </row>
        <row r="293">
          <cell r="A293" t="str">
            <v>ZVS-19030060</v>
          </cell>
          <cell r="B293" t="str">
            <v>025-U179500621-342</v>
          </cell>
          <cell r="C293" t="str">
            <v>素材铁壳</v>
          </cell>
          <cell r="D293" t="str">
            <v>NO PLATING,SUS301-1/2H,P=10.0,1*2,SHELL,RoHS</v>
          </cell>
          <cell r="E293" t="str">
            <v>VCYS</v>
          </cell>
          <cell r="F293" t="str">
            <v>入库</v>
          </cell>
          <cell r="G293">
            <v>350000</v>
          </cell>
          <cell r="H293">
            <v>223000</v>
          </cell>
        </row>
        <row r="294">
          <cell r="A294" t="str">
            <v>ZVS-19030062</v>
          </cell>
          <cell r="B294" t="str">
            <v>050-C039900131-506</v>
          </cell>
          <cell r="C294" t="str">
            <v>素材端子</v>
          </cell>
          <cell r="D294" t="str">
            <v>NO PLATING,C5240HQ-SH,P=10.50mm,1*1,RoHS</v>
          </cell>
          <cell r="E294" t="str">
            <v>VCYS</v>
          </cell>
          <cell r="F294" t="str">
            <v>结案</v>
          </cell>
          <cell r="G294">
            <v>1000</v>
          </cell>
          <cell r="H294">
            <v>1000</v>
          </cell>
        </row>
        <row r="295">
          <cell r="A295" t="str">
            <v>ZVS-19030063</v>
          </cell>
          <cell r="B295" t="str">
            <v>050-S230000642-535</v>
          </cell>
          <cell r="C295" t="str">
            <v>素材端子</v>
          </cell>
          <cell r="D295" t="str">
            <v>NO PLATING CONTACT</v>
          </cell>
          <cell r="E295" t="str">
            <v>VCYS</v>
          </cell>
          <cell r="F295" t="str">
            <v>结案</v>
          </cell>
          <cell r="G295">
            <v>2000</v>
          </cell>
          <cell r="H295">
            <v>2000</v>
          </cell>
        </row>
        <row r="296">
          <cell r="A296" t="str">
            <v>ZVS-19030064</v>
          </cell>
          <cell r="B296" t="str">
            <v>050-S190000641-0550</v>
          </cell>
          <cell r="C296" t="str">
            <v>素材端子</v>
          </cell>
          <cell r="D296" t="str">
            <v>NO PLATING CONTACT</v>
          </cell>
          <cell r="E296" t="str">
            <v>VCYS</v>
          </cell>
          <cell r="F296" t="str">
            <v>结案</v>
          </cell>
          <cell r="G296">
            <v>1000</v>
          </cell>
          <cell r="H296">
            <v>100</v>
          </cell>
        </row>
        <row r="297">
          <cell r="A297" t="str">
            <v>ZVS-19030065</v>
          </cell>
          <cell r="B297" t="str">
            <v>050-U009500211-515</v>
          </cell>
          <cell r="C297" t="str">
            <v>素材端子</v>
          </cell>
          <cell r="D297" t="str">
            <v>NO PLATING,C2680R-H,P=9.00,1*2,RoHS</v>
          </cell>
          <cell r="E297" t="str">
            <v>VCYS</v>
          </cell>
          <cell r="F297" t="str">
            <v>结案</v>
          </cell>
          <cell r="G297">
            <v>350</v>
          </cell>
          <cell r="H297">
            <v>350</v>
          </cell>
        </row>
        <row r="298">
          <cell r="A298" t="str">
            <v>ZVS-19030066</v>
          </cell>
          <cell r="B298" t="str">
            <v>050-C039900131-506</v>
          </cell>
          <cell r="C298" t="str">
            <v>素材端子</v>
          </cell>
          <cell r="D298" t="str">
            <v>NO PLATING,C5240HQ-SH,P=10.50mm,1*1,RoHS</v>
          </cell>
          <cell r="E298" t="str">
            <v>VCYS</v>
          </cell>
          <cell r="F298" t="str">
            <v>结案</v>
          </cell>
          <cell r="G298">
            <v>800</v>
          </cell>
          <cell r="H298">
            <v>771</v>
          </cell>
        </row>
        <row r="299">
          <cell r="A299" t="str">
            <v>ZVS-19030067</v>
          </cell>
          <cell r="B299" t="str">
            <v>050-C031100131-507</v>
          </cell>
          <cell r="C299" t="str">
            <v>素材端子</v>
          </cell>
          <cell r="D299" t="str">
            <v>NO PLATING,C5240HQ-SH,P=10.0mm,1*1,RoHS</v>
          </cell>
          <cell r="E299" t="str">
            <v>VCYS</v>
          </cell>
          <cell r="F299" t="str">
            <v>结案</v>
          </cell>
          <cell r="G299">
            <v>600</v>
          </cell>
          <cell r="H299">
            <v>362</v>
          </cell>
        </row>
        <row r="300">
          <cell r="A300" t="str">
            <v>ZVS-19030068</v>
          </cell>
          <cell r="B300" t="str">
            <v>050-C130000141-508</v>
          </cell>
          <cell r="C300" t="str">
            <v>素材端子</v>
          </cell>
          <cell r="D300" t="str">
            <v>NO PLATING,C5210R-H,P=4.0mm,1*1，RoHS</v>
          </cell>
          <cell r="E300" t="str">
            <v>VCYS</v>
          </cell>
          <cell r="F300" t="str">
            <v>结案</v>
          </cell>
          <cell r="G300">
            <v>1000</v>
          </cell>
          <cell r="H300">
            <v>681</v>
          </cell>
        </row>
        <row r="301">
          <cell r="A301" t="str">
            <v>ZVS-19030069</v>
          </cell>
          <cell r="B301" t="str">
            <v>025-C130000641-363</v>
          </cell>
          <cell r="C301" t="str">
            <v>转轴</v>
          </cell>
          <cell r="D301" t="str">
            <v>NO PLATING,SUS301-H,P=5.0mm,1*1，RoHS</v>
          </cell>
          <cell r="E301" t="str">
            <v>VCYS</v>
          </cell>
          <cell r="F301" t="str">
            <v>结案</v>
          </cell>
          <cell r="G301">
            <v>1000000</v>
          </cell>
          <cell r="H301">
            <v>997500</v>
          </cell>
        </row>
        <row r="302">
          <cell r="A302" t="str">
            <v>ZVS-19030070</v>
          </cell>
          <cell r="B302" t="str">
            <v>025-C130000641-360</v>
          </cell>
          <cell r="C302" t="str">
            <v>素材铁壳</v>
          </cell>
          <cell r="D302" t="str">
            <v>NO PLATING,SUS301-H,P=24.0mm,1*1，RoHS</v>
          </cell>
          <cell r="E302" t="str">
            <v>VCYS</v>
          </cell>
          <cell r="F302" t="str">
            <v>入库</v>
          </cell>
          <cell r="G302">
            <v>1000000</v>
          </cell>
          <cell r="H302">
            <v>575200</v>
          </cell>
        </row>
        <row r="303">
          <cell r="A303" t="str">
            <v>ZVS-19030071</v>
          </cell>
          <cell r="B303" t="str">
            <v>050-J220000141-529</v>
          </cell>
          <cell r="C303" t="str">
            <v>素材端子1</v>
          </cell>
          <cell r="D303" t="str">
            <v>NO PLATING,C5210R-H,P=5,1*1,RoHS</v>
          </cell>
          <cell r="E303" t="str">
            <v>VCYS</v>
          </cell>
          <cell r="F303" t="str">
            <v>结案</v>
          </cell>
          <cell r="G303">
            <v>370</v>
          </cell>
          <cell r="H303">
            <v>370</v>
          </cell>
        </row>
        <row r="304">
          <cell r="A304" t="str">
            <v>ZVS-19030072</v>
          </cell>
          <cell r="B304" t="str">
            <v>050-J220000141-530</v>
          </cell>
          <cell r="C304" t="str">
            <v>素材端子2</v>
          </cell>
          <cell r="D304" t="str">
            <v>NO PLATING,C5210R-H,P=4,1*1,RoHS</v>
          </cell>
          <cell r="E304" t="str">
            <v>VCYS</v>
          </cell>
          <cell r="F304" t="str">
            <v>结案</v>
          </cell>
          <cell r="G304">
            <v>400</v>
          </cell>
          <cell r="H304">
            <v>400</v>
          </cell>
        </row>
        <row r="305">
          <cell r="A305" t="str">
            <v>ZVS-19030074</v>
          </cell>
          <cell r="B305" t="str">
            <v>050-J200000635-531</v>
          </cell>
          <cell r="C305" t="str">
            <v>素材端子4</v>
          </cell>
          <cell r="D305" t="str">
            <v>NO PLATING,SUS301-3/4H,P=5.50,1*2,RoHS</v>
          </cell>
          <cell r="E305" t="str">
            <v>VCYS</v>
          </cell>
          <cell r="F305" t="str">
            <v>结案</v>
          </cell>
          <cell r="G305">
            <v>300</v>
          </cell>
          <cell r="H305">
            <v>271.5</v>
          </cell>
        </row>
        <row r="306">
          <cell r="A306" t="str">
            <v>ZVS-19030075</v>
          </cell>
          <cell r="B306" t="str">
            <v>050-J200000144-530</v>
          </cell>
          <cell r="C306" t="str">
            <v>素材端子2</v>
          </cell>
          <cell r="D306" t="str">
            <v>NO PLATING,C5210R-H,P=4,1*1,RoHS</v>
          </cell>
          <cell r="E306" t="str">
            <v>VCYS</v>
          </cell>
          <cell r="F306" t="str">
            <v>结案</v>
          </cell>
          <cell r="G306">
            <v>300</v>
          </cell>
          <cell r="H306">
            <v>300</v>
          </cell>
        </row>
        <row r="307">
          <cell r="A307" t="str">
            <v>ZVS-19030076</v>
          </cell>
          <cell r="B307" t="str">
            <v>050-J200000145-530</v>
          </cell>
          <cell r="C307" t="str">
            <v>素材端子3</v>
          </cell>
          <cell r="D307" t="str">
            <v>NO PLATING,C5210R-H,P=4,1*1,RoHS</v>
          </cell>
          <cell r="E307" t="str">
            <v>VCYS</v>
          </cell>
          <cell r="F307" t="str">
            <v>结案</v>
          </cell>
          <cell r="G307">
            <v>300</v>
          </cell>
          <cell r="H307">
            <v>300</v>
          </cell>
        </row>
        <row r="308">
          <cell r="A308" t="str">
            <v>ZVS-19030077</v>
          </cell>
          <cell r="B308" t="str">
            <v>050-J200000142-0546</v>
          </cell>
          <cell r="C308" t="str">
            <v>素材端子1</v>
          </cell>
          <cell r="D308" t="str">
            <v>NO PLATING,C5210R-H,P=8,1*1,RoHS</v>
          </cell>
          <cell r="E308" t="str">
            <v>VCYS</v>
          </cell>
          <cell r="F308" t="str">
            <v>结案</v>
          </cell>
          <cell r="G308">
            <v>300</v>
          </cell>
          <cell r="H308">
            <v>300</v>
          </cell>
        </row>
        <row r="309">
          <cell r="A309" t="str">
            <v>ZVS-19030078</v>
          </cell>
          <cell r="B309" t="str">
            <v>050-J200000636-531</v>
          </cell>
          <cell r="C309" t="str">
            <v>素材端子5</v>
          </cell>
          <cell r="D309" t="str">
            <v>NO PLATING,SUS301-3/4H,P=5.50,1*2,RoHS</v>
          </cell>
          <cell r="E309" t="str">
            <v>VCYS</v>
          </cell>
          <cell r="F309" t="str">
            <v>结案</v>
          </cell>
          <cell r="G309">
            <v>300</v>
          </cell>
          <cell r="H309">
            <v>271.5</v>
          </cell>
        </row>
        <row r="310">
          <cell r="A310" t="str">
            <v>ZVS-19030079</v>
          </cell>
          <cell r="B310" t="str">
            <v>050-0009-459</v>
          </cell>
          <cell r="C310" t="str">
            <v>UNPLATED CONTACT</v>
          </cell>
          <cell r="D310" t="str">
            <v>CONTACT ;1.35H PIN PUSH TRAY NANO SIM&amp;USD OR DUAL NANO SIM C</v>
          </cell>
          <cell r="E310" t="str">
            <v>VCYS</v>
          </cell>
          <cell r="F310" t="str">
            <v>入库</v>
          </cell>
          <cell r="G310">
            <v>300</v>
          </cell>
          <cell r="H310">
            <v>155</v>
          </cell>
        </row>
        <row r="311">
          <cell r="A311" t="str">
            <v>ZVS-19030080</v>
          </cell>
          <cell r="B311" t="str">
            <v>025-J180000622-0381</v>
          </cell>
          <cell r="C311" t="str">
            <v>素材SHELL</v>
          </cell>
          <cell r="D311" t="str">
            <v>NO PLATING,SUS301-1/2H,P=15,1*1,RoHS</v>
          </cell>
          <cell r="E311" t="str">
            <v>VCYS</v>
          </cell>
          <cell r="F311" t="str">
            <v>入库</v>
          </cell>
          <cell r="G311">
            <v>500000</v>
          </cell>
          <cell r="H311">
            <v>452000</v>
          </cell>
        </row>
        <row r="312">
          <cell r="A312" t="str">
            <v>ZVS-19030081</v>
          </cell>
          <cell r="B312" t="str">
            <v>025-0009-348</v>
          </cell>
          <cell r="C312" t="str">
            <v>素材铁壳</v>
          </cell>
          <cell r="D312" t="str">
            <v>NO PLATING,SUS301-1/2H,P=9.0,1*1,SHELL,RoHS</v>
          </cell>
          <cell r="E312" t="str">
            <v>VCYS</v>
          </cell>
          <cell r="F312" t="str">
            <v>结案</v>
          </cell>
          <cell r="G312">
            <v>50000</v>
          </cell>
          <cell r="H312">
            <v>45000</v>
          </cell>
        </row>
        <row r="313">
          <cell r="A313" t="str">
            <v>ZVS-19030082</v>
          </cell>
          <cell r="B313" t="str">
            <v>025-C130000631-362</v>
          </cell>
          <cell r="C313" t="str">
            <v>拉杆</v>
          </cell>
          <cell r="D313" t="str">
            <v>NO PLATING,SUS301-3/4H,P=5.0mm,1*1,RoHS</v>
          </cell>
          <cell r="E313" t="str">
            <v>VCYS</v>
          </cell>
          <cell r="F313" t="str">
            <v>入库</v>
          </cell>
          <cell r="G313">
            <v>1000000</v>
          </cell>
          <cell r="H313">
            <v>158100</v>
          </cell>
        </row>
        <row r="314">
          <cell r="A314" t="str">
            <v>ZVS-19030083</v>
          </cell>
          <cell r="B314" t="str">
            <v>050-C039900131-506</v>
          </cell>
          <cell r="C314" t="str">
            <v>素材端子</v>
          </cell>
          <cell r="D314" t="str">
            <v>NO PLATING,C5240HQ-SH,P=10.50mm,1*1,RoHS</v>
          </cell>
          <cell r="E314" t="str">
            <v>VCYS</v>
          </cell>
          <cell r="F314" t="str">
            <v>结案</v>
          </cell>
          <cell r="G314">
            <v>1000</v>
          </cell>
          <cell r="H314">
            <v>1000</v>
          </cell>
        </row>
        <row r="315">
          <cell r="A315" t="str">
            <v>ZVS-19030086</v>
          </cell>
          <cell r="B315" t="str">
            <v>050-S230000642-535</v>
          </cell>
          <cell r="C315" t="str">
            <v>素材端子</v>
          </cell>
          <cell r="D315" t="str">
            <v>NO PLATING CONTACT</v>
          </cell>
          <cell r="E315" t="str">
            <v>VCXS</v>
          </cell>
          <cell r="F315" t="str">
            <v>结案</v>
          </cell>
          <cell r="G315">
            <v>1000</v>
          </cell>
          <cell r="H315">
            <v>960</v>
          </cell>
        </row>
        <row r="316">
          <cell r="A316" t="str">
            <v>ZVS-19030087</v>
          </cell>
          <cell r="B316" t="str">
            <v>050-C130000411-508</v>
          </cell>
          <cell r="C316" t="str">
            <v>素材端子</v>
          </cell>
          <cell r="D316" t="str">
            <v>NO PLATING,C7025-TM03,P=4.0mm,1*1，RoHS</v>
          </cell>
          <cell r="E316" t="str">
            <v>VCYS</v>
          </cell>
          <cell r="F316" t="str">
            <v>结案</v>
          </cell>
          <cell r="G316">
            <v>430</v>
          </cell>
          <cell r="H316">
            <v>399.5</v>
          </cell>
        </row>
        <row r="317">
          <cell r="A317" t="str">
            <v>ZVS-19030088</v>
          </cell>
          <cell r="B317" t="str">
            <v>050-S230000642-535</v>
          </cell>
          <cell r="C317" t="str">
            <v>素材端子</v>
          </cell>
          <cell r="D317" t="str">
            <v>NO PLATING CONTACT</v>
          </cell>
          <cell r="E317" t="str">
            <v>VCYS</v>
          </cell>
          <cell r="F317" t="str">
            <v>入库</v>
          </cell>
          <cell r="G317">
            <v>2000</v>
          </cell>
          <cell r="H317">
            <v>1308</v>
          </cell>
        </row>
        <row r="318">
          <cell r="A318" t="str">
            <v>ZVS-19030089</v>
          </cell>
          <cell r="B318" t="str">
            <v>050-S080000641-0549</v>
          </cell>
          <cell r="C318" t="str">
            <v>素材端子</v>
          </cell>
          <cell r="D318" t="str">
            <v>NO PLATING CONTACT</v>
          </cell>
          <cell r="E318" t="str">
            <v>VCYS</v>
          </cell>
          <cell r="F318" t="str">
            <v>入库</v>
          </cell>
          <cell r="G318">
            <v>1000</v>
          </cell>
          <cell r="H318">
            <v>50</v>
          </cell>
        </row>
        <row r="319">
          <cell r="A319" t="str">
            <v>ZVS-19030090</v>
          </cell>
          <cell r="B319" t="str">
            <v>050-J180000141-0546</v>
          </cell>
          <cell r="C319" t="str">
            <v>素材端子1</v>
          </cell>
          <cell r="D319" t="str">
            <v>NO PLATING,C5210R-H,P=8,1*1,RoHS</v>
          </cell>
          <cell r="E319" t="str">
            <v>VCYS</v>
          </cell>
          <cell r="F319" t="str">
            <v>结案</v>
          </cell>
          <cell r="G319">
            <v>64</v>
          </cell>
          <cell r="H319">
            <v>0</v>
          </cell>
        </row>
        <row r="320">
          <cell r="A320" t="str">
            <v>ZVS-19030091</v>
          </cell>
          <cell r="B320" t="str">
            <v>050-J220000141-530</v>
          </cell>
          <cell r="C320" t="str">
            <v>素材端子2</v>
          </cell>
          <cell r="D320" t="str">
            <v>NO PLATING,C5210R-H,P=4,1*1,RoHS</v>
          </cell>
          <cell r="E320" t="str">
            <v>VCYS</v>
          </cell>
          <cell r="F320" t="str">
            <v>结案</v>
          </cell>
          <cell r="G320">
            <v>90</v>
          </cell>
          <cell r="H320">
            <v>0</v>
          </cell>
        </row>
        <row r="321">
          <cell r="A321" t="str">
            <v>ZVS-19030092</v>
          </cell>
          <cell r="B321" t="str">
            <v>050-C039900131-506</v>
          </cell>
          <cell r="C321" t="str">
            <v>素材端子</v>
          </cell>
          <cell r="D321" t="str">
            <v>NO PLATING,C5240HQ-SH,P=10.50mm,1*1,RoHS</v>
          </cell>
          <cell r="E321" t="str">
            <v>VCYS</v>
          </cell>
          <cell r="F321" t="str">
            <v>结案</v>
          </cell>
          <cell r="G321">
            <v>110</v>
          </cell>
          <cell r="H321">
            <v>65.5</v>
          </cell>
        </row>
        <row r="322">
          <cell r="A322" t="str">
            <v>ZVS-19030093</v>
          </cell>
          <cell r="B322" t="str">
            <v>025-0009-256</v>
          </cell>
          <cell r="C322" t="str">
            <v>SHELL AFTER STAMPING</v>
          </cell>
          <cell r="D322" t="str">
            <v>5 PIN MICRO USB SINKING MOUNT</v>
          </cell>
          <cell r="E322" t="str">
            <v>VCYS</v>
          </cell>
          <cell r="F322" t="str">
            <v>发放</v>
          </cell>
          <cell r="G322">
            <v>200000</v>
          </cell>
          <cell r="H322">
            <v>0</v>
          </cell>
        </row>
        <row r="323">
          <cell r="A323" t="str">
            <v>ZVS-19030094</v>
          </cell>
          <cell r="B323" t="str">
            <v>050-0009-344</v>
          </cell>
          <cell r="C323" t="str">
            <v>CONTACT AFTER STAMPING</v>
          </cell>
          <cell r="D323" t="str">
            <v>5 PIN MICRO USB SINKING MOUNT</v>
          </cell>
          <cell r="E323" t="str">
            <v>VCYS</v>
          </cell>
          <cell r="F323" t="str">
            <v>结案</v>
          </cell>
          <cell r="G323">
            <v>200</v>
          </cell>
          <cell r="H323">
            <v>200</v>
          </cell>
        </row>
        <row r="324">
          <cell r="A324" t="str">
            <v>ZVS-19030095</v>
          </cell>
          <cell r="B324" t="str">
            <v>025-00W9-256</v>
          </cell>
          <cell r="C324" t="str">
            <v>SHELL AFTER LASER WELDING</v>
          </cell>
          <cell r="D324" t="str">
            <v>MICRO USB 5 PIN SUBTYPE</v>
          </cell>
          <cell r="E324" t="str">
            <v>VCYS</v>
          </cell>
          <cell r="F324" t="str">
            <v>发放</v>
          </cell>
          <cell r="G324">
            <v>200000</v>
          </cell>
          <cell r="H324">
            <v>0</v>
          </cell>
        </row>
        <row r="325">
          <cell r="A325" t="str">
            <v>ZVS-19030097</v>
          </cell>
          <cell r="B325" t="str">
            <v>025-0009-325</v>
          </cell>
          <cell r="C325" t="str">
            <v>SHELL AFTER STAMPING</v>
          </cell>
          <cell r="D325" t="str">
            <v>SHELL AFTER STAMPING</v>
          </cell>
          <cell r="E325" t="str">
            <v>VCYS</v>
          </cell>
          <cell r="F325" t="str">
            <v>发放</v>
          </cell>
          <cell r="G325">
            <v>140000</v>
          </cell>
          <cell r="H325">
            <v>0</v>
          </cell>
        </row>
        <row r="326">
          <cell r="A326" t="str">
            <v>ZVS-19030098</v>
          </cell>
          <cell r="B326" t="str">
            <v>025-C130000641-363</v>
          </cell>
          <cell r="C326" t="str">
            <v>转轴</v>
          </cell>
          <cell r="D326" t="str">
            <v>NO PLATING,SUS301-H,P=5.0mm,1*1，RoHS</v>
          </cell>
          <cell r="E326" t="str">
            <v>VCYS</v>
          </cell>
          <cell r="F326" t="str">
            <v>发料</v>
          </cell>
          <cell r="G326">
            <v>1000000</v>
          </cell>
          <cell r="H326">
            <v>0</v>
          </cell>
        </row>
        <row r="327">
          <cell r="A327" t="str">
            <v>ZVS-19030099</v>
          </cell>
          <cell r="B327" t="str">
            <v>025-U139500623-373</v>
          </cell>
          <cell r="C327" t="str">
            <v>点焊铁壳</v>
          </cell>
          <cell r="D327" t="str">
            <v>NO PLATING,SUS301-1/2H,P=8.0,1*1,SHELL,RoHS</v>
          </cell>
          <cell r="E327" t="str">
            <v>VCYS</v>
          </cell>
          <cell r="F327" t="str">
            <v>发料</v>
          </cell>
          <cell r="G327">
            <v>170000</v>
          </cell>
          <cell r="H327">
            <v>0</v>
          </cell>
        </row>
        <row r="328">
          <cell r="A328" t="str">
            <v>ZVS-19030099</v>
          </cell>
          <cell r="B328" t="str">
            <v>025-U139500623-373</v>
          </cell>
          <cell r="C328" t="str">
            <v>点焊铁壳</v>
          </cell>
          <cell r="D328" t="str">
            <v>NO PLATING,SUS301-1/2H,P=8.0,1*1,SHELL,RoHS</v>
          </cell>
          <cell r="E328" t="str">
            <v>VCYS</v>
          </cell>
          <cell r="F328" t="str">
            <v>发料</v>
          </cell>
          <cell r="G328">
            <v>170000</v>
          </cell>
          <cell r="H328">
            <v>0</v>
          </cell>
        </row>
        <row r="329">
          <cell r="A329" t="str">
            <v>ZVS-19030100</v>
          </cell>
          <cell r="B329" t="str">
            <v>050-C039900131-506</v>
          </cell>
          <cell r="C329" t="str">
            <v>素材端子</v>
          </cell>
          <cell r="D329" t="str">
            <v>NO PLATING,C5240HQ-SH,P=10.50mm,1*1,RoHS</v>
          </cell>
          <cell r="E329" t="str">
            <v>VCYS</v>
          </cell>
          <cell r="F329" t="str">
            <v>入库</v>
          </cell>
          <cell r="G329">
            <v>1500</v>
          </cell>
          <cell r="H329">
            <v>793</v>
          </cell>
        </row>
        <row r="330">
          <cell r="A330" t="str">
            <v>ZVS-19030002</v>
          </cell>
          <cell r="B330" t="str">
            <v>025-C130000631-362</v>
          </cell>
          <cell r="C330" t="str">
            <v>拉杆</v>
          </cell>
          <cell r="D330" t="str">
            <v>NO PLATING,SUS301-3/4H,P=5.0mm,1*1,RoHS</v>
          </cell>
          <cell r="E330" t="str">
            <v>VCXS</v>
          </cell>
          <cell r="F330" t="str">
            <v>结案</v>
          </cell>
          <cell r="G330">
            <v>500000</v>
          </cell>
          <cell r="H330">
            <v>482000</v>
          </cell>
        </row>
        <row r="331">
          <cell r="A331" t="str">
            <v>ZVS-19030003</v>
          </cell>
          <cell r="B331" t="str">
            <v>025-C130000641-363</v>
          </cell>
          <cell r="C331" t="str">
            <v>转轴</v>
          </cell>
          <cell r="D331" t="str">
            <v>NO PLATING,SUS301-H,P=5.0mm,1*1，RoHS</v>
          </cell>
          <cell r="E331" t="str">
            <v>VCYS</v>
          </cell>
          <cell r="F331" t="str">
            <v>结案</v>
          </cell>
          <cell r="G331">
            <v>500000</v>
          </cell>
          <cell r="H331">
            <v>452000</v>
          </cell>
        </row>
        <row r="332">
          <cell r="A332" t="str">
            <v>ZVS-19030004</v>
          </cell>
          <cell r="B332" t="str">
            <v>050-C149900121-519</v>
          </cell>
          <cell r="C332" t="str">
            <v>UNPLATED CONTACT</v>
          </cell>
          <cell r="D332" t="str">
            <v>CONTACT ;1.5H PUSH_PULL SIMBLOCK WITH COVER AND STOP</v>
          </cell>
          <cell r="E332" t="str">
            <v>VCYS</v>
          </cell>
          <cell r="F332" t="str">
            <v>结案</v>
          </cell>
          <cell r="G332">
            <v>1000</v>
          </cell>
          <cell r="H332">
            <v>983</v>
          </cell>
        </row>
        <row r="333">
          <cell r="A333" t="str">
            <v>ZVS-19030005</v>
          </cell>
          <cell r="B333" t="str">
            <v>050-0009-467</v>
          </cell>
          <cell r="C333" t="str">
            <v>CONTACT AFTER STAMPING</v>
          </cell>
          <cell r="D333" t="str">
            <v>ANTENNA SPRING FOR 0.7H</v>
          </cell>
          <cell r="E333" t="str">
            <v>VCYS</v>
          </cell>
          <cell r="F333" t="str">
            <v>结案</v>
          </cell>
          <cell r="G333">
            <v>3000</v>
          </cell>
          <cell r="H333">
            <v>1999</v>
          </cell>
        </row>
        <row r="334">
          <cell r="A334" t="str">
            <v>ZVS-19030006</v>
          </cell>
          <cell r="B334" t="str">
            <v>050-J180000141-0546</v>
          </cell>
          <cell r="C334" t="str">
            <v>素材端子1</v>
          </cell>
          <cell r="D334" t="str">
            <v>NO PLATING,C5210R-H,P=8,1*1,RoHS</v>
          </cell>
          <cell r="E334" t="str">
            <v>VCYS</v>
          </cell>
          <cell r="F334" t="str">
            <v>结案</v>
          </cell>
          <cell r="G334">
            <v>90</v>
          </cell>
          <cell r="H334">
            <v>20</v>
          </cell>
        </row>
        <row r="335">
          <cell r="A335" t="str">
            <v>ZVS-19030007</v>
          </cell>
          <cell r="B335" t="str">
            <v>025-0009-251</v>
          </cell>
          <cell r="C335" t="str">
            <v>SHELL AFTER STAMPING</v>
          </cell>
          <cell r="D335" t="str">
            <v>5 PIN MICRO USB TOP MOUNT</v>
          </cell>
          <cell r="E335" t="str">
            <v>VCYS</v>
          </cell>
          <cell r="F335" t="str">
            <v>结案</v>
          </cell>
          <cell r="G335">
            <v>70000</v>
          </cell>
          <cell r="H335">
            <v>36500</v>
          </cell>
        </row>
        <row r="336">
          <cell r="A336" t="str">
            <v>ZVS-19030008</v>
          </cell>
          <cell r="B336" t="str">
            <v>025-U139500622-373</v>
          </cell>
          <cell r="C336" t="str">
            <v>素材外铁壳</v>
          </cell>
          <cell r="D336" t="str">
            <v>NO PLATING,SUS301-1/2H,P=8.0,1*1,SHELL,RoHS</v>
          </cell>
          <cell r="E336" t="str">
            <v>VCYS</v>
          </cell>
          <cell r="F336" t="str">
            <v>结案</v>
          </cell>
          <cell r="G336">
            <v>15000</v>
          </cell>
          <cell r="H336">
            <v>10000</v>
          </cell>
        </row>
        <row r="337">
          <cell r="A337" t="str">
            <v>ZVS-19030009</v>
          </cell>
          <cell r="B337" t="str">
            <v>050-J220000631-531</v>
          </cell>
          <cell r="C337" t="str">
            <v>素材端子4</v>
          </cell>
          <cell r="D337" t="str">
            <v>NO PLATING,SUS301-1/2H,P=5.50,1*2,RoHS</v>
          </cell>
          <cell r="E337" t="str">
            <v>VCYS</v>
          </cell>
          <cell r="F337" t="str">
            <v>结案</v>
          </cell>
          <cell r="G337">
            <v>415</v>
          </cell>
          <cell r="H337">
            <v>318</v>
          </cell>
        </row>
        <row r="338">
          <cell r="A338" t="str">
            <v>ZVS-19030010</v>
          </cell>
          <cell r="B338" t="str">
            <v>050-J220000632-531</v>
          </cell>
          <cell r="C338" t="str">
            <v>素材端子5</v>
          </cell>
          <cell r="D338" t="str">
            <v>NO PLATING,SUS301-1/2H,P=5.50,1*2,RoHS</v>
          </cell>
          <cell r="E338" t="str">
            <v>VCYS</v>
          </cell>
          <cell r="F338" t="str">
            <v>结案</v>
          </cell>
          <cell r="G338">
            <v>400</v>
          </cell>
          <cell r="H338">
            <v>315</v>
          </cell>
        </row>
        <row r="339">
          <cell r="A339" t="str">
            <v>ZVS-19030011</v>
          </cell>
          <cell r="B339" t="str">
            <v>050-J310000622-538</v>
          </cell>
          <cell r="C339" t="str">
            <v>素材端子5</v>
          </cell>
          <cell r="D339" t="str">
            <v>NO PLATING,SUS301-1/2H,P=4.50,1*2,RoHS</v>
          </cell>
          <cell r="E339" t="str">
            <v>VCYS</v>
          </cell>
          <cell r="F339" t="str">
            <v>结案</v>
          </cell>
          <cell r="G339">
            <v>25</v>
          </cell>
          <cell r="H339">
            <v>20</v>
          </cell>
        </row>
        <row r="340">
          <cell r="A340" t="str">
            <v>ZVS-19030012</v>
          </cell>
          <cell r="B340" t="str">
            <v>025-C130000631-362</v>
          </cell>
          <cell r="C340" t="str">
            <v>拉杆</v>
          </cell>
          <cell r="D340" t="str">
            <v>NO PLATING,SUS301-3/4H,P=5.0mm,1*1,RoHS</v>
          </cell>
          <cell r="E340" t="str">
            <v>VCYS</v>
          </cell>
          <cell r="F340" t="str">
            <v>结案</v>
          </cell>
          <cell r="G340">
            <v>500000</v>
          </cell>
          <cell r="H340">
            <v>498000</v>
          </cell>
        </row>
        <row r="341">
          <cell r="A341" t="str">
            <v>ZVS-19030013</v>
          </cell>
          <cell r="B341" t="str">
            <v>025-U069500621-364</v>
          </cell>
          <cell r="C341" t="str">
            <v>素材铁壳</v>
          </cell>
          <cell r="D341" t="str">
            <v>NO PLATING,SUS301-1/2H,P=10.0,1*1,SHELL,RoHS</v>
          </cell>
          <cell r="E341" t="str">
            <v>VCYS</v>
          </cell>
          <cell r="F341" t="str">
            <v>结案</v>
          </cell>
          <cell r="G341">
            <v>150000</v>
          </cell>
          <cell r="H341">
            <v>121000</v>
          </cell>
        </row>
        <row r="342">
          <cell r="A342" t="str">
            <v>ZVS-19030014</v>
          </cell>
          <cell r="B342" t="str">
            <v>025-C130000641-360</v>
          </cell>
          <cell r="C342" t="str">
            <v>素材铁壳</v>
          </cell>
          <cell r="D342" t="str">
            <v>NO PLATING,SUS301-H,P=24.0mm,1*1，RoHS</v>
          </cell>
          <cell r="E342" t="str">
            <v>VCYS</v>
          </cell>
          <cell r="F342" t="str">
            <v>结案</v>
          </cell>
          <cell r="G342">
            <v>1000000</v>
          </cell>
          <cell r="H342">
            <v>948300</v>
          </cell>
        </row>
        <row r="343">
          <cell r="A343" t="str">
            <v>ZVS-19030015</v>
          </cell>
          <cell r="B343" t="str">
            <v>050-C031100131-507</v>
          </cell>
          <cell r="C343" t="str">
            <v>素材端子</v>
          </cell>
          <cell r="D343" t="str">
            <v>NO PLATING,C5240HQ-SH,P=10.0mm,1*1,RoHS</v>
          </cell>
          <cell r="E343" t="str">
            <v>VCYS</v>
          </cell>
          <cell r="F343" t="str">
            <v>结案</v>
          </cell>
          <cell r="G343">
            <v>1150</v>
          </cell>
          <cell r="H343">
            <v>1017</v>
          </cell>
        </row>
        <row r="344">
          <cell r="A344" t="str">
            <v>ZVS-19030016</v>
          </cell>
          <cell r="B344" t="str">
            <v>025-0009-331</v>
          </cell>
          <cell r="C344" t="str">
            <v>UNCLARED  PUSHER</v>
          </cell>
          <cell r="D344" t="str">
            <v>1.35H PIN PUSH TRAY NANO SIM&amp;USD OR DUAL NANO SIM CONN</v>
          </cell>
          <cell r="E344" t="str">
            <v>VCYS</v>
          </cell>
          <cell r="F344" t="str">
            <v>结案</v>
          </cell>
          <cell r="G344">
            <v>200000</v>
          </cell>
          <cell r="H344">
            <v>166500</v>
          </cell>
        </row>
        <row r="345">
          <cell r="A345" t="str">
            <v>ZVS-19030001</v>
          </cell>
          <cell r="B345" t="str">
            <v>025-U139500623-373</v>
          </cell>
          <cell r="C345" t="str">
            <v>点焊铁壳</v>
          </cell>
          <cell r="D345" t="str">
            <v>NO PLATING,SUS301-1/2H,P=8.0,1*1,SHELL,RoHS</v>
          </cell>
          <cell r="E345" t="str">
            <v>VCYS</v>
          </cell>
          <cell r="F345" t="str">
            <v>结案</v>
          </cell>
          <cell r="G345">
            <v>400000</v>
          </cell>
          <cell r="H345">
            <v>265100</v>
          </cell>
        </row>
        <row r="346">
          <cell r="A346" t="str">
            <v>ZVS-19030001</v>
          </cell>
          <cell r="B346" t="str">
            <v>025-U139500623-373</v>
          </cell>
          <cell r="C346" t="str">
            <v>点焊铁壳</v>
          </cell>
          <cell r="D346" t="str">
            <v>NO PLATING,SUS301-1/2H,P=8.0,1*1,SHELL,RoHS</v>
          </cell>
          <cell r="E346" t="str">
            <v>VCYS</v>
          </cell>
          <cell r="F346" t="str">
            <v>结案</v>
          </cell>
          <cell r="G346">
            <v>400000</v>
          </cell>
          <cell r="H346">
            <v>265100</v>
          </cell>
        </row>
        <row r="347">
          <cell r="A347" t="str">
            <v>ZVS-19030017</v>
          </cell>
          <cell r="B347" t="str">
            <v>025-0009-310</v>
          </cell>
          <cell r="C347" t="str">
            <v>UNPLATED SHELL</v>
          </cell>
          <cell r="D347" t="str">
            <v>1.5H PUSH_PULL SIMBLOCK WITH COVER AND STOP</v>
          </cell>
          <cell r="E347" t="str">
            <v>VCYS</v>
          </cell>
          <cell r="F347" t="str">
            <v>结案</v>
          </cell>
          <cell r="G347">
            <v>300000</v>
          </cell>
          <cell r="H347">
            <v>0</v>
          </cell>
        </row>
        <row r="348">
          <cell r="A348" t="str">
            <v>ZVS-19030018</v>
          </cell>
          <cell r="B348" t="str">
            <v>050-C039900131-506</v>
          </cell>
          <cell r="C348" t="str">
            <v>素材端子</v>
          </cell>
          <cell r="D348" t="str">
            <v>NO PLATING,C5240HQ-SH,P=10.50mm,1*1,RoHS</v>
          </cell>
          <cell r="E348" t="str">
            <v>VCYS</v>
          </cell>
          <cell r="F348" t="str">
            <v>结案</v>
          </cell>
          <cell r="G348">
            <v>1100</v>
          </cell>
          <cell r="H348">
            <v>733</v>
          </cell>
        </row>
        <row r="349">
          <cell r="A349" t="str">
            <v>ZVS-19030019</v>
          </cell>
          <cell r="B349" t="str">
            <v>025-C130000641-363</v>
          </cell>
          <cell r="C349" t="str">
            <v>转轴</v>
          </cell>
          <cell r="D349" t="str">
            <v>NO PLATING,SUS301-H,P=5.0mm,1*1，RoHS</v>
          </cell>
          <cell r="E349" t="str">
            <v>VCYS</v>
          </cell>
          <cell r="F349" t="str">
            <v>结案</v>
          </cell>
          <cell r="G349">
            <v>500000</v>
          </cell>
          <cell r="H349">
            <v>441500</v>
          </cell>
        </row>
        <row r="350">
          <cell r="A350" t="str">
            <v>ZVS-19030020</v>
          </cell>
          <cell r="B350" t="str">
            <v>050-J310000141-536</v>
          </cell>
          <cell r="C350" t="str">
            <v>素材端子1</v>
          </cell>
          <cell r="D350" t="str">
            <v>NO PLATING,C5210R-H,P=8,1*1,RoHS</v>
          </cell>
          <cell r="E350" t="str">
            <v>VCYS</v>
          </cell>
          <cell r="F350" t="str">
            <v>结案</v>
          </cell>
          <cell r="G350">
            <v>65</v>
          </cell>
          <cell r="H350">
            <v>0</v>
          </cell>
        </row>
        <row r="351">
          <cell r="A351" t="str">
            <v>ZVS-19030021</v>
          </cell>
          <cell r="B351" t="str">
            <v>050-S230000642-535</v>
          </cell>
          <cell r="C351" t="str">
            <v>素材端子</v>
          </cell>
          <cell r="D351" t="str">
            <v>NO PLATING CONTACT</v>
          </cell>
          <cell r="E351" t="str">
            <v>VCYS</v>
          </cell>
          <cell r="F351" t="str">
            <v>结案</v>
          </cell>
          <cell r="G351">
            <v>2000</v>
          </cell>
          <cell r="H351">
            <v>2000</v>
          </cell>
        </row>
        <row r="352">
          <cell r="A352" t="str">
            <v>ZVS-19030022</v>
          </cell>
          <cell r="B352" t="str">
            <v>050-C130000141-508</v>
          </cell>
          <cell r="C352" t="str">
            <v>素材端子</v>
          </cell>
          <cell r="D352" t="str">
            <v>NO PLATING,C5210R-H,P=4.0mm,1*1，RoHS</v>
          </cell>
          <cell r="E352" t="str">
            <v>VCYS</v>
          </cell>
          <cell r="F352" t="str">
            <v>结案</v>
          </cell>
          <cell r="G352">
            <v>1000</v>
          </cell>
          <cell r="H352">
            <v>989</v>
          </cell>
        </row>
        <row r="353">
          <cell r="A353" t="str">
            <v>ZVS-19030023</v>
          </cell>
          <cell r="B353" t="str">
            <v>050-S190000641-0550</v>
          </cell>
          <cell r="C353" t="str">
            <v>素材端子</v>
          </cell>
          <cell r="D353" t="str">
            <v>NO PLATING CONTACT</v>
          </cell>
          <cell r="E353" t="str">
            <v>VCYS</v>
          </cell>
          <cell r="F353" t="str">
            <v>结案</v>
          </cell>
          <cell r="G353">
            <v>75</v>
          </cell>
          <cell r="H353">
            <v>73.5</v>
          </cell>
        </row>
        <row r="354">
          <cell r="A354" t="str">
            <v>ZVS-19030024</v>
          </cell>
          <cell r="B354" t="str">
            <v>025-C130000641-360</v>
          </cell>
          <cell r="C354" t="str">
            <v>素材铁壳</v>
          </cell>
          <cell r="D354" t="str">
            <v>NO PLATING,SUS301-H,P=24.0mm,1*1，RoHS</v>
          </cell>
          <cell r="E354" t="str">
            <v>VCYS</v>
          </cell>
          <cell r="F354" t="str">
            <v>结案</v>
          </cell>
          <cell r="G354">
            <v>500000</v>
          </cell>
          <cell r="H354">
            <v>499800</v>
          </cell>
        </row>
        <row r="355">
          <cell r="A355" t="str">
            <v>ZVS-19030025</v>
          </cell>
          <cell r="B355" t="str">
            <v>025-C130000641-363</v>
          </cell>
          <cell r="C355" t="str">
            <v>转轴</v>
          </cell>
          <cell r="D355" t="str">
            <v>NO PLATING,SUS301-H,P=5.0mm,1*1，RoHS</v>
          </cell>
          <cell r="E355" t="str">
            <v>VCYS</v>
          </cell>
          <cell r="F355" t="str">
            <v>结案</v>
          </cell>
          <cell r="G355">
            <v>6000</v>
          </cell>
          <cell r="H355">
            <v>0</v>
          </cell>
        </row>
        <row r="356">
          <cell r="A356" t="str">
            <v>ZVS-19030026</v>
          </cell>
          <cell r="B356" t="str">
            <v>050-0009-481</v>
          </cell>
          <cell r="C356" t="str">
            <v>UNPLATED CONTACT</v>
          </cell>
          <cell r="D356" t="str">
            <v>CONTACT ;1.3H PUSH_PULL SIMBLOCK WITH COVER AND STOP</v>
          </cell>
          <cell r="E356" t="str">
            <v>VCYS</v>
          </cell>
          <cell r="F356" t="str">
            <v>结案</v>
          </cell>
          <cell r="G356">
            <v>160</v>
          </cell>
          <cell r="H356">
            <v>0</v>
          </cell>
        </row>
        <row r="357">
          <cell r="A357" t="str">
            <v>ZVS-19030027</v>
          </cell>
          <cell r="B357" t="str">
            <v>050-C130000441-521</v>
          </cell>
          <cell r="C357" t="str">
            <v>素材侦测PIN</v>
          </cell>
          <cell r="D357" t="str">
            <v>NO PLATING,C7035-TM06,P=3.20,1*1,RoHS</v>
          </cell>
          <cell r="E357" t="str">
            <v>VCYS</v>
          </cell>
          <cell r="F357" t="str">
            <v>结案</v>
          </cell>
          <cell r="G357">
            <v>155</v>
          </cell>
          <cell r="H357">
            <v>0</v>
          </cell>
        </row>
        <row r="358">
          <cell r="A358" t="str">
            <v>ZVS-19030028</v>
          </cell>
          <cell r="B358" t="str">
            <v>050-J220000121-532</v>
          </cell>
          <cell r="C358" t="str">
            <v>素材端子6</v>
          </cell>
          <cell r="D358" t="str">
            <v>NO PLATING,SUS301-1/2H,P=9,1*1,RoHS</v>
          </cell>
          <cell r="E358" t="str">
            <v>VCYS</v>
          </cell>
          <cell r="F358" t="str">
            <v>结案</v>
          </cell>
          <cell r="G358">
            <v>20</v>
          </cell>
          <cell r="H358">
            <v>0</v>
          </cell>
        </row>
        <row r="359">
          <cell r="A359" t="str">
            <v>ZVS-19030029</v>
          </cell>
          <cell r="B359" t="str">
            <v>050-0009-499</v>
          </cell>
          <cell r="C359" t="str">
            <v>素材端子</v>
          </cell>
          <cell r="D359" t="str">
            <v>NO PLATING,C2680R-H,P=9.00,1*2,RoHS</v>
          </cell>
          <cell r="E359" t="str">
            <v>VCYS</v>
          </cell>
          <cell r="F359" t="str">
            <v>结案</v>
          </cell>
          <cell r="G359">
            <v>100</v>
          </cell>
          <cell r="H359">
            <v>90</v>
          </cell>
        </row>
        <row r="360">
          <cell r="A360" t="str">
            <v>ZVS-19030031</v>
          </cell>
          <cell r="B360" t="str">
            <v>050-C149900121-519</v>
          </cell>
          <cell r="C360" t="str">
            <v>UNPLATED CONTACT</v>
          </cell>
          <cell r="D360" t="str">
            <v>CONTACT ;1.5H PUSH_PULL SIMBLOCK WITH COVER AND STOP</v>
          </cell>
          <cell r="E360" t="str">
            <v>VCYS</v>
          </cell>
          <cell r="F360" t="str">
            <v>结案</v>
          </cell>
          <cell r="G360">
            <v>100</v>
          </cell>
          <cell r="H360">
            <v>100</v>
          </cell>
        </row>
        <row r="361">
          <cell r="A361" t="str">
            <v>ZVS-19030033</v>
          </cell>
          <cell r="B361" t="str">
            <v>050-C031100131-507</v>
          </cell>
          <cell r="C361" t="str">
            <v>素材端子</v>
          </cell>
          <cell r="D361" t="str">
            <v>NO PLATING,C5240HQ-SH,P=10.0mm,1*1,RoHS</v>
          </cell>
          <cell r="E361" t="str">
            <v>VCYS</v>
          </cell>
          <cell r="F361" t="str">
            <v>结案</v>
          </cell>
          <cell r="G361">
            <v>1000</v>
          </cell>
          <cell r="H361">
            <v>962</v>
          </cell>
        </row>
        <row r="362">
          <cell r="A362" t="str">
            <v>ZVS-19030034</v>
          </cell>
          <cell r="B362" t="str">
            <v>025-C130000641-360</v>
          </cell>
          <cell r="C362" t="str">
            <v>素材铁壳</v>
          </cell>
          <cell r="D362" t="str">
            <v>NO PLATING,SUS301-H,P=24.0mm,1*1，RoHS</v>
          </cell>
          <cell r="E362" t="str">
            <v>VCYS</v>
          </cell>
          <cell r="F362" t="str">
            <v>结案</v>
          </cell>
          <cell r="G362">
            <v>1000000</v>
          </cell>
          <cell r="H362">
            <v>999700</v>
          </cell>
        </row>
        <row r="363">
          <cell r="A363" t="str">
            <v>ZVS-19030035</v>
          </cell>
          <cell r="B363" t="str">
            <v>050-S190000641-0550</v>
          </cell>
          <cell r="C363" t="str">
            <v>素材端子</v>
          </cell>
          <cell r="D363" t="str">
            <v>NO PLATING CONTACT</v>
          </cell>
          <cell r="E363" t="str">
            <v>VCYS</v>
          </cell>
          <cell r="F363" t="str">
            <v>结案</v>
          </cell>
          <cell r="G363">
            <v>2000</v>
          </cell>
          <cell r="H363">
            <v>1990</v>
          </cell>
        </row>
        <row r="364">
          <cell r="A364" t="str">
            <v>ZVS-19030037</v>
          </cell>
          <cell r="B364" t="str">
            <v>025-J180000622-0381</v>
          </cell>
          <cell r="C364" t="str">
            <v>素材SHELL</v>
          </cell>
          <cell r="D364" t="str">
            <v>NO PLATING,SUS301-1/2H,P=15,1*1,RoHS</v>
          </cell>
          <cell r="E364" t="str">
            <v>VCYS</v>
          </cell>
          <cell r="F364" t="str">
            <v>结案</v>
          </cell>
          <cell r="G364">
            <v>1000000</v>
          </cell>
          <cell r="H364">
            <v>960000</v>
          </cell>
        </row>
        <row r="365">
          <cell r="A365" t="str">
            <v>ZVS-19030038</v>
          </cell>
          <cell r="B365" t="str">
            <v>050-J180000142-530</v>
          </cell>
          <cell r="C365" t="str">
            <v>素材端子2</v>
          </cell>
          <cell r="D365" t="str">
            <v>NO PLATING,C5210R-H,P=4,1*1,RoHS</v>
          </cell>
          <cell r="E365" t="str">
            <v>VCYS</v>
          </cell>
          <cell r="F365" t="str">
            <v>结案</v>
          </cell>
          <cell r="G365">
            <v>600</v>
          </cell>
          <cell r="H365">
            <v>600</v>
          </cell>
        </row>
        <row r="366">
          <cell r="A366" t="str">
            <v>ZVS-19030039</v>
          </cell>
          <cell r="B366" t="str">
            <v>050-0009-459</v>
          </cell>
          <cell r="C366" t="str">
            <v>UNPLATED CONTACT</v>
          </cell>
          <cell r="D366" t="str">
            <v>CONTACT ;1.35H PIN PUSH TRAY NANO SIM&amp;USD OR DUAL NANO SIM C</v>
          </cell>
          <cell r="E366" t="str">
            <v>VCYS</v>
          </cell>
          <cell r="F366" t="str">
            <v>入库</v>
          </cell>
          <cell r="G366">
            <v>100</v>
          </cell>
          <cell r="H366">
            <v>91.5</v>
          </cell>
        </row>
        <row r="367">
          <cell r="A367" t="str">
            <v>ZVS-19030040</v>
          </cell>
          <cell r="B367" t="str">
            <v>050-C039900131-506</v>
          </cell>
          <cell r="C367" t="str">
            <v>素材端子</v>
          </cell>
          <cell r="D367" t="str">
            <v>NO PLATING,C5240HQ-SH,P=10.50mm,1*1,RoHS</v>
          </cell>
          <cell r="E367" t="str">
            <v>VCYS</v>
          </cell>
          <cell r="F367" t="str">
            <v>结案</v>
          </cell>
          <cell r="G367">
            <v>1400</v>
          </cell>
          <cell r="H367">
            <v>1400</v>
          </cell>
        </row>
        <row r="368">
          <cell r="A368" t="str">
            <v>ZVS-19030041</v>
          </cell>
          <cell r="B368" t="str">
            <v>025-0009-314</v>
          </cell>
          <cell r="C368" t="str">
            <v>UNPLATED SHELL</v>
          </cell>
          <cell r="D368" t="str">
            <v>1.4H PUSH_PULL SIMBLOCK WITH COVER AND STOP</v>
          </cell>
          <cell r="E368" t="str">
            <v>VCYS</v>
          </cell>
          <cell r="F368" t="str">
            <v>结案</v>
          </cell>
          <cell r="G368">
            <v>750000</v>
          </cell>
          <cell r="H368">
            <v>746500</v>
          </cell>
        </row>
        <row r="369">
          <cell r="A369" t="str">
            <v>ZVS-19030044</v>
          </cell>
          <cell r="B369" t="str">
            <v>025-C130000641-363</v>
          </cell>
          <cell r="C369" t="str">
            <v>转轴</v>
          </cell>
          <cell r="D369" t="str">
            <v>NO PLATING,SUS301-H,P=5.0mm,1*1，RoHS</v>
          </cell>
          <cell r="E369" t="str">
            <v>VCYS</v>
          </cell>
          <cell r="F369" t="str">
            <v>结案</v>
          </cell>
          <cell r="G369">
            <v>850000</v>
          </cell>
          <cell r="H369">
            <v>850000</v>
          </cell>
        </row>
        <row r="370">
          <cell r="A370" t="str">
            <v>ZVS-19030045</v>
          </cell>
          <cell r="B370" t="str">
            <v>025-C130000631-362</v>
          </cell>
          <cell r="C370" t="str">
            <v>拉杆</v>
          </cell>
          <cell r="D370" t="str">
            <v>NO PLATING,SUS301-3/4H,P=5.0mm,1*1,RoHS</v>
          </cell>
          <cell r="E370" t="str">
            <v>VCYS</v>
          </cell>
          <cell r="F370" t="str">
            <v>结案</v>
          </cell>
          <cell r="G370">
            <v>850000</v>
          </cell>
          <cell r="H370">
            <v>809100</v>
          </cell>
        </row>
        <row r="371">
          <cell r="A371" t="str">
            <v>ZVS-19030046</v>
          </cell>
          <cell r="B371" t="str">
            <v>050-C130000141-508</v>
          </cell>
          <cell r="C371" t="str">
            <v>素材端子</v>
          </cell>
          <cell r="D371" t="str">
            <v>NO PLATING,C5210R-H,P=4.0mm,1*1，RoHS</v>
          </cell>
          <cell r="E371" t="str">
            <v>VCYS</v>
          </cell>
          <cell r="F371" t="str">
            <v>结案</v>
          </cell>
          <cell r="G371">
            <v>1000</v>
          </cell>
          <cell r="H371">
            <v>965</v>
          </cell>
        </row>
        <row r="372">
          <cell r="A372" t="str">
            <v>ZVS-19030047</v>
          </cell>
          <cell r="B372" t="str">
            <v>050-C031100131-507</v>
          </cell>
          <cell r="C372" t="str">
            <v>素材端子</v>
          </cell>
          <cell r="D372" t="str">
            <v>NO PLATING,C5240HQ-SH,P=10.0mm,1*1,RoHS</v>
          </cell>
          <cell r="E372" t="str">
            <v>VCYS</v>
          </cell>
          <cell r="F372" t="str">
            <v>结案</v>
          </cell>
          <cell r="G372">
            <v>1000</v>
          </cell>
          <cell r="H372">
            <v>999.9</v>
          </cell>
        </row>
        <row r="373">
          <cell r="A373" t="str">
            <v>ZVS-19030048</v>
          </cell>
          <cell r="B373" t="str">
            <v>050-4009-195</v>
          </cell>
          <cell r="C373" t="str">
            <v>UNPLATED CONTACT</v>
          </cell>
          <cell r="D373" t="str">
            <v>FOR 4PIN BATTERY 5.4H 3.1MM PITCH VERTICAL TYPE CONN.</v>
          </cell>
          <cell r="E373" t="str">
            <v>VCXS</v>
          </cell>
          <cell r="F373" t="str">
            <v>入库</v>
          </cell>
          <cell r="G373">
            <v>1000</v>
          </cell>
          <cell r="H373">
            <v>631.5</v>
          </cell>
        </row>
        <row r="374">
          <cell r="A374" t="str">
            <v>ZVS-19030049</v>
          </cell>
          <cell r="B374" t="str">
            <v>025-0009-170</v>
          </cell>
          <cell r="C374" t="str">
            <v>UNPLATED PAD</v>
          </cell>
          <cell r="D374" t="str">
            <v>FOR 4PIN BATTERY 5.4H 3.1MM PITCH VERTICAL TYPE CONN.</v>
          </cell>
          <cell r="E374" t="str">
            <v>VCYS</v>
          </cell>
          <cell r="F374" t="str">
            <v>结案</v>
          </cell>
          <cell r="G374">
            <v>130000</v>
          </cell>
          <cell r="H374">
            <v>108000</v>
          </cell>
        </row>
        <row r="375">
          <cell r="A375" t="str">
            <v>ZVS-19030050</v>
          </cell>
          <cell r="B375" t="str">
            <v>050-0009-344</v>
          </cell>
          <cell r="C375" t="str">
            <v>CONTACT AFTER STAMPING</v>
          </cell>
          <cell r="D375" t="str">
            <v>5 PIN MICRO USB SINKING MOUNT</v>
          </cell>
          <cell r="E375" t="str">
            <v>VCYS</v>
          </cell>
          <cell r="F375" t="str">
            <v>结案</v>
          </cell>
          <cell r="G375">
            <v>250</v>
          </cell>
          <cell r="H375">
            <v>250</v>
          </cell>
        </row>
        <row r="376">
          <cell r="A376" t="str">
            <v>ZVS-19030051</v>
          </cell>
          <cell r="B376" t="str">
            <v>025-0009-256</v>
          </cell>
          <cell r="C376" t="str">
            <v>SHELL AFTER STAMPING</v>
          </cell>
          <cell r="D376" t="str">
            <v>5 PIN MICRO USB SINKING MOUNT</v>
          </cell>
          <cell r="E376" t="str">
            <v>VCYS</v>
          </cell>
          <cell r="F376" t="str">
            <v>入库</v>
          </cell>
          <cell r="G376">
            <v>380000</v>
          </cell>
          <cell r="H376">
            <v>122600</v>
          </cell>
        </row>
        <row r="377">
          <cell r="A377" t="str">
            <v>ZVS-19030052</v>
          </cell>
          <cell r="B377" t="str">
            <v>025-00W9-256</v>
          </cell>
          <cell r="C377" t="str">
            <v>SHELL AFTER LASER WELDING</v>
          </cell>
          <cell r="D377" t="str">
            <v>MICRO USB 5 PIN SUBTYPE</v>
          </cell>
          <cell r="E377" t="str">
            <v>VCYS</v>
          </cell>
          <cell r="F377" t="str">
            <v>发放</v>
          </cell>
          <cell r="G377">
            <v>380000</v>
          </cell>
          <cell r="H377">
            <v>0</v>
          </cell>
        </row>
        <row r="378">
          <cell r="A378" t="str">
            <v>ZVS-19030053</v>
          </cell>
          <cell r="B378" t="str">
            <v>050-0009-293</v>
          </cell>
          <cell r="C378" t="str">
            <v>CONTACT AFTER STAMPING</v>
          </cell>
          <cell r="D378" t="str">
            <v>4PIN BATTERY 3.1MM PITCH 5.0H VERTICAL TYPE GOLD 15u" CONN.</v>
          </cell>
          <cell r="E378" t="str">
            <v>VCYS</v>
          </cell>
          <cell r="F378" t="str">
            <v>结案</v>
          </cell>
          <cell r="G378">
            <v>800000</v>
          </cell>
          <cell r="H378">
            <v>780.6</v>
          </cell>
        </row>
        <row r="379">
          <cell r="A379" t="str">
            <v>ZVS-19030054</v>
          </cell>
          <cell r="B379" t="str">
            <v>025-0009-225</v>
          </cell>
          <cell r="C379" t="str">
            <v>PAD  AFTER STAMPING</v>
          </cell>
          <cell r="D379" t="str">
            <v>4PIN BATTERY 3.1MM PITCH 5.0H VERTICAL TYPE GOLD 15u" CONN.</v>
          </cell>
          <cell r="E379" t="str">
            <v>VCYS</v>
          </cell>
          <cell r="F379" t="str">
            <v>结案</v>
          </cell>
          <cell r="G379">
            <v>180000</v>
          </cell>
          <cell r="H379">
            <v>125000</v>
          </cell>
        </row>
        <row r="380">
          <cell r="A380" t="str">
            <v>ZVS-19030055</v>
          </cell>
          <cell r="B380" t="str">
            <v>050-0009-499</v>
          </cell>
          <cell r="C380" t="str">
            <v>素材端子</v>
          </cell>
          <cell r="D380" t="str">
            <v>NO PLATING,C2680R-H,P=9.00,1*2,RoHS</v>
          </cell>
          <cell r="E380" t="str">
            <v>VCYS</v>
          </cell>
          <cell r="F380" t="str">
            <v>结案</v>
          </cell>
          <cell r="G380">
            <v>400000</v>
          </cell>
          <cell r="H380">
            <v>390</v>
          </cell>
        </row>
        <row r="381">
          <cell r="A381" t="str">
            <v>ZVS-19030056</v>
          </cell>
          <cell r="B381" t="str">
            <v>050-S080000641-0549</v>
          </cell>
          <cell r="C381" t="str">
            <v>素材端子</v>
          </cell>
          <cell r="D381" t="str">
            <v>NO PLATING CONTACT</v>
          </cell>
          <cell r="E381" t="str">
            <v>VCYS</v>
          </cell>
          <cell r="F381" t="str">
            <v>结案</v>
          </cell>
          <cell r="G381">
            <v>250</v>
          </cell>
          <cell r="H381">
            <v>237.5</v>
          </cell>
        </row>
        <row r="382">
          <cell r="A382" t="str">
            <v>ZVS-19030057</v>
          </cell>
          <cell r="B382" t="str">
            <v>025-U179500621-342</v>
          </cell>
          <cell r="C382" t="str">
            <v>素材铁壳</v>
          </cell>
          <cell r="D382" t="str">
            <v>NO PLATING,SUS301-1/2H,P=10.0,1*2,SHELL,RoHS</v>
          </cell>
          <cell r="E382" t="str">
            <v>VCYS</v>
          </cell>
          <cell r="F382" t="str">
            <v>结案</v>
          </cell>
          <cell r="G382">
            <v>7000</v>
          </cell>
          <cell r="H382">
            <v>0</v>
          </cell>
        </row>
        <row r="383">
          <cell r="A383" t="str">
            <v>ZVS-19030058</v>
          </cell>
          <cell r="B383" t="str">
            <v>050-S200000641-523</v>
          </cell>
          <cell r="C383" t="str">
            <v>素材端子</v>
          </cell>
          <cell r="D383" t="str">
            <v>NO PLATING CONTACT</v>
          </cell>
          <cell r="E383" t="str">
            <v>VCYS</v>
          </cell>
          <cell r="F383" t="str">
            <v>结案</v>
          </cell>
          <cell r="G383">
            <v>35</v>
          </cell>
          <cell r="H383">
            <v>0</v>
          </cell>
        </row>
        <row r="384">
          <cell r="A384" t="str">
            <v>ZVS-19030059</v>
          </cell>
          <cell r="B384" t="str">
            <v>050-C149900121-519</v>
          </cell>
          <cell r="C384" t="str">
            <v>UNPLATED CONTACT</v>
          </cell>
          <cell r="D384" t="str">
            <v>CONTACT ;1.5H PUSH_PULL SIMBLOCK WITH COVER AND STOP</v>
          </cell>
          <cell r="E384" t="str">
            <v>VCYS</v>
          </cell>
          <cell r="F384" t="str">
            <v>结案</v>
          </cell>
          <cell r="G384">
            <v>520</v>
          </cell>
          <cell r="H384">
            <v>499</v>
          </cell>
        </row>
        <row r="385">
          <cell r="A385" t="str">
            <v>ZVS-19030060</v>
          </cell>
          <cell r="B385" t="str">
            <v>025-U179500621-342</v>
          </cell>
          <cell r="C385" t="str">
            <v>素材铁壳</v>
          </cell>
          <cell r="D385" t="str">
            <v>NO PLATING,SUS301-1/2H,P=10.0,1*2,SHELL,RoHS</v>
          </cell>
          <cell r="E385" t="str">
            <v>VCYS</v>
          </cell>
          <cell r="F385" t="str">
            <v>入库</v>
          </cell>
          <cell r="G385">
            <v>350000</v>
          </cell>
          <cell r="H385">
            <v>223000</v>
          </cell>
        </row>
        <row r="386">
          <cell r="A386" t="str">
            <v>ZVS-19030062</v>
          </cell>
          <cell r="B386" t="str">
            <v>050-C039900131-506</v>
          </cell>
          <cell r="C386" t="str">
            <v>素材端子</v>
          </cell>
          <cell r="D386" t="str">
            <v>NO PLATING,C5240HQ-SH,P=10.50mm,1*1,RoHS</v>
          </cell>
          <cell r="E386" t="str">
            <v>VCYS</v>
          </cell>
          <cell r="F386" t="str">
            <v>结案</v>
          </cell>
          <cell r="G386">
            <v>1000</v>
          </cell>
          <cell r="H386">
            <v>1000</v>
          </cell>
        </row>
        <row r="387">
          <cell r="A387" t="str">
            <v>ZVS-19030063</v>
          </cell>
          <cell r="B387" t="str">
            <v>050-S230000642-535</v>
          </cell>
          <cell r="C387" t="str">
            <v>素材端子</v>
          </cell>
          <cell r="D387" t="str">
            <v>NO PLATING CONTACT</v>
          </cell>
          <cell r="E387" t="str">
            <v>VCYS</v>
          </cell>
          <cell r="F387" t="str">
            <v>结案</v>
          </cell>
          <cell r="G387">
            <v>2000</v>
          </cell>
          <cell r="H387">
            <v>2000</v>
          </cell>
        </row>
        <row r="388">
          <cell r="A388" t="str">
            <v>ZVS-19030064</v>
          </cell>
          <cell r="B388" t="str">
            <v>050-S190000641-0550</v>
          </cell>
          <cell r="C388" t="str">
            <v>素材端子</v>
          </cell>
          <cell r="D388" t="str">
            <v>NO PLATING CONTACT</v>
          </cell>
          <cell r="E388" t="str">
            <v>VCYS</v>
          </cell>
          <cell r="F388" t="str">
            <v>结案</v>
          </cell>
          <cell r="G388">
            <v>1000</v>
          </cell>
          <cell r="H388">
            <v>100</v>
          </cell>
        </row>
        <row r="389">
          <cell r="A389" t="str">
            <v>ZVS-19030065</v>
          </cell>
          <cell r="B389" t="str">
            <v>050-U009500211-515</v>
          </cell>
          <cell r="C389" t="str">
            <v>素材端子</v>
          </cell>
          <cell r="D389" t="str">
            <v>NO PLATING,C2680R-H,P=9.00,1*2,RoHS</v>
          </cell>
          <cell r="E389" t="str">
            <v>VCYS</v>
          </cell>
          <cell r="F389" t="str">
            <v>结案</v>
          </cell>
          <cell r="G389">
            <v>350</v>
          </cell>
          <cell r="H389">
            <v>350</v>
          </cell>
        </row>
        <row r="390">
          <cell r="A390" t="str">
            <v>ZVS-19030066</v>
          </cell>
          <cell r="B390" t="str">
            <v>050-C039900131-506</v>
          </cell>
          <cell r="C390" t="str">
            <v>素材端子</v>
          </cell>
          <cell r="D390" t="str">
            <v>NO PLATING,C5240HQ-SH,P=10.50mm,1*1,RoHS</v>
          </cell>
          <cell r="E390" t="str">
            <v>VCYS</v>
          </cell>
          <cell r="F390" t="str">
            <v>结案</v>
          </cell>
          <cell r="G390">
            <v>800</v>
          </cell>
          <cell r="H390">
            <v>771</v>
          </cell>
        </row>
        <row r="391">
          <cell r="A391" t="str">
            <v>ZVS-19030067</v>
          </cell>
          <cell r="B391" t="str">
            <v>050-C031100131-507</v>
          </cell>
          <cell r="C391" t="str">
            <v>素材端子</v>
          </cell>
          <cell r="D391" t="str">
            <v>NO PLATING,C5240HQ-SH,P=10.0mm,1*1,RoHS</v>
          </cell>
          <cell r="E391" t="str">
            <v>VCYS</v>
          </cell>
          <cell r="F391" t="str">
            <v>结案</v>
          </cell>
          <cell r="G391">
            <v>600</v>
          </cell>
          <cell r="H391">
            <v>362</v>
          </cell>
        </row>
        <row r="392">
          <cell r="A392" t="str">
            <v>ZVS-19030068</v>
          </cell>
          <cell r="B392" t="str">
            <v>050-C130000141-508</v>
          </cell>
          <cell r="C392" t="str">
            <v>素材端子</v>
          </cell>
          <cell r="D392" t="str">
            <v>NO PLATING,C5210R-H,P=4.0mm,1*1，RoHS</v>
          </cell>
          <cell r="E392" t="str">
            <v>VCYS</v>
          </cell>
          <cell r="F392" t="str">
            <v>结案</v>
          </cell>
          <cell r="G392">
            <v>1000</v>
          </cell>
          <cell r="H392">
            <v>681</v>
          </cell>
        </row>
        <row r="393">
          <cell r="A393" t="str">
            <v>ZVS-19030069</v>
          </cell>
          <cell r="B393" t="str">
            <v>025-C130000641-363</v>
          </cell>
          <cell r="C393" t="str">
            <v>转轴</v>
          </cell>
          <cell r="D393" t="str">
            <v>NO PLATING,SUS301-H,P=5.0mm,1*1，RoHS</v>
          </cell>
          <cell r="E393" t="str">
            <v>VCYS</v>
          </cell>
          <cell r="F393" t="str">
            <v>结案</v>
          </cell>
          <cell r="G393">
            <v>1000000</v>
          </cell>
          <cell r="H393">
            <v>997500</v>
          </cell>
        </row>
        <row r="394">
          <cell r="A394" t="str">
            <v>ZVS-19030070</v>
          </cell>
          <cell r="B394" t="str">
            <v>025-C130000641-360</v>
          </cell>
          <cell r="C394" t="str">
            <v>素材铁壳</v>
          </cell>
          <cell r="D394" t="str">
            <v>NO PLATING,SUS301-H,P=24.0mm,1*1，RoHS</v>
          </cell>
          <cell r="E394" t="str">
            <v>VCYS</v>
          </cell>
          <cell r="F394" t="str">
            <v>入库</v>
          </cell>
          <cell r="G394">
            <v>1000000</v>
          </cell>
          <cell r="H394">
            <v>575200</v>
          </cell>
        </row>
        <row r="395">
          <cell r="A395" t="str">
            <v>ZVS-19030071</v>
          </cell>
          <cell r="B395" t="str">
            <v>050-J220000141-529</v>
          </cell>
          <cell r="C395" t="str">
            <v>素材端子1</v>
          </cell>
          <cell r="D395" t="str">
            <v>NO PLATING,C5210R-H,P=5,1*1,RoHS</v>
          </cell>
          <cell r="E395" t="str">
            <v>VCYS</v>
          </cell>
          <cell r="F395" t="str">
            <v>结案</v>
          </cell>
          <cell r="G395">
            <v>370</v>
          </cell>
          <cell r="H395">
            <v>370</v>
          </cell>
        </row>
        <row r="396">
          <cell r="A396" t="str">
            <v>ZVS-19030072</v>
          </cell>
          <cell r="B396" t="str">
            <v>050-J220000141-530</v>
          </cell>
          <cell r="C396" t="str">
            <v>素材端子2</v>
          </cell>
          <cell r="D396" t="str">
            <v>NO PLATING,C5210R-H,P=4,1*1,RoHS</v>
          </cell>
          <cell r="E396" t="str">
            <v>VCYS</v>
          </cell>
          <cell r="F396" t="str">
            <v>结案</v>
          </cell>
          <cell r="G396">
            <v>400</v>
          </cell>
          <cell r="H396">
            <v>400</v>
          </cell>
        </row>
        <row r="397">
          <cell r="A397" t="str">
            <v>ZVS-19030074</v>
          </cell>
          <cell r="B397" t="str">
            <v>050-J200000635-531</v>
          </cell>
          <cell r="C397" t="str">
            <v>素材端子4</v>
          </cell>
          <cell r="D397" t="str">
            <v>NO PLATING,SUS301-3/4H,P=5.50,1*2,RoHS</v>
          </cell>
          <cell r="E397" t="str">
            <v>VCYS</v>
          </cell>
          <cell r="F397" t="str">
            <v>结案</v>
          </cell>
          <cell r="G397">
            <v>300</v>
          </cell>
          <cell r="H397">
            <v>271.5</v>
          </cell>
        </row>
        <row r="398">
          <cell r="A398" t="str">
            <v>ZVS-19030075</v>
          </cell>
          <cell r="B398" t="str">
            <v>050-J200000144-530</v>
          </cell>
          <cell r="C398" t="str">
            <v>素材端子2</v>
          </cell>
          <cell r="D398" t="str">
            <v>NO PLATING,C5210R-H,P=4,1*1,RoHS</v>
          </cell>
          <cell r="E398" t="str">
            <v>VCYS</v>
          </cell>
          <cell r="F398" t="str">
            <v>结案</v>
          </cell>
          <cell r="G398">
            <v>300</v>
          </cell>
          <cell r="H398">
            <v>300</v>
          </cell>
        </row>
        <row r="399">
          <cell r="A399" t="str">
            <v>ZVS-19030076</v>
          </cell>
          <cell r="B399" t="str">
            <v>050-J200000145-530</v>
          </cell>
          <cell r="C399" t="str">
            <v>素材端子3</v>
          </cell>
          <cell r="D399" t="str">
            <v>NO PLATING,C5210R-H,P=4,1*1,RoHS</v>
          </cell>
          <cell r="E399" t="str">
            <v>VCYS</v>
          </cell>
          <cell r="F399" t="str">
            <v>结案</v>
          </cell>
          <cell r="G399">
            <v>300</v>
          </cell>
          <cell r="H399">
            <v>300</v>
          </cell>
        </row>
        <row r="400">
          <cell r="A400" t="str">
            <v>ZVS-19030077</v>
          </cell>
          <cell r="B400" t="str">
            <v>050-J200000142-0546</v>
          </cell>
          <cell r="C400" t="str">
            <v>素材端子1</v>
          </cell>
          <cell r="D400" t="str">
            <v>NO PLATING,C5210R-H,P=8,1*1,RoHS</v>
          </cell>
          <cell r="E400" t="str">
            <v>VCYS</v>
          </cell>
          <cell r="F400" t="str">
            <v>结案</v>
          </cell>
          <cell r="G400">
            <v>300</v>
          </cell>
          <cell r="H400">
            <v>300</v>
          </cell>
        </row>
        <row r="401">
          <cell r="A401" t="str">
            <v>ZVS-19030078</v>
          </cell>
          <cell r="B401" t="str">
            <v>050-J200000636-531</v>
          </cell>
          <cell r="C401" t="str">
            <v>素材端子5</v>
          </cell>
          <cell r="D401" t="str">
            <v>NO PLATING,SUS301-3/4H,P=5.50,1*2,RoHS</v>
          </cell>
          <cell r="E401" t="str">
            <v>VCYS</v>
          </cell>
          <cell r="F401" t="str">
            <v>结案</v>
          </cell>
          <cell r="G401">
            <v>300</v>
          </cell>
          <cell r="H401">
            <v>271.5</v>
          </cell>
        </row>
        <row r="402">
          <cell r="A402" t="str">
            <v>ZVS-19030079</v>
          </cell>
          <cell r="B402" t="str">
            <v>050-0009-459</v>
          </cell>
          <cell r="C402" t="str">
            <v>UNPLATED CONTACT</v>
          </cell>
          <cell r="D402" t="str">
            <v>CONTACT ;1.35H PIN PUSH TRAY NANO SIM&amp;USD OR DUAL NANO SIM C</v>
          </cell>
          <cell r="E402" t="str">
            <v>VCYS</v>
          </cell>
          <cell r="F402" t="str">
            <v>入库</v>
          </cell>
          <cell r="G402">
            <v>300</v>
          </cell>
          <cell r="H402">
            <v>155</v>
          </cell>
        </row>
        <row r="403">
          <cell r="A403" t="str">
            <v>ZVS-19030080</v>
          </cell>
          <cell r="B403" t="str">
            <v>025-J180000622-0381</v>
          </cell>
          <cell r="C403" t="str">
            <v>素材SHELL</v>
          </cell>
          <cell r="D403" t="str">
            <v>NO PLATING,SUS301-1/2H,P=15,1*1,RoHS</v>
          </cell>
          <cell r="E403" t="str">
            <v>VCYS</v>
          </cell>
          <cell r="F403" t="str">
            <v>入库</v>
          </cell>
          <cell r="G403">
            <v>500000</v>
          </cell>
          <cell r="H403">
            <v>452000</v>
          </cell>
        </row>
        <row r="404">
          <cell r="A404" t="str">
            <v>ZVS-19030081</v>
          </cell>
          <cell r="B404" t="str">
            <v>025-0009-348</v>
          </cell>
          <cell r="C404" t="str">
            <v>素材铁壳</v>
          </cell>
          <cell r="D404" t="str">
            <v>NO PLATING,SUS301-1/2H,P=9.0,1*1,SHELL,RoHS</v>
          </cell>
          <cell r="E404" t="str">
            <v>VCYS</v>
          </cell>
          <cell r="F404" t="str">
            <v>结案</v>
          </cell>
          <cell r="G404">
            <v>50000</v>
          </cell>
          <cell r="H404">
            <v>45000</v>
          </cell>
        </row>
        <row r="405">
          <cell r="A405" t="str">
            <v>ZVS-19030082</v>
          </cell>
          <cell r="B405" t="str">
            <v>025-C130000631-362</v>
          </cell>
          <cell r="C405" t="str">
            <v>拉杆</v>
          </cell>
          <cell r="D405" t="str">
            <v>NO PLATING,SUS301-3/4H,P=5.0mm,1*1,RoHS</v>
          </cell>
          <cell r="E405" t="str">
            <v>VCYS</v>
          </cell>
          <cell r="F405" t="str">
            <v>入库</v>
          </cell>
          <cell r="G405">
            <v>1000000</v>
          </cell>
          <cell r="H405">
            <v>158100</v>
          </cell>
        </row>
        <row r="406">
          <cell r="A406" t="str">
            <v>ZVS-19030083</v>
          </cell>
          <cell r="B406" t="str">
            <v>050-C039900131-506</v>
          </cell>
          <cell r="C406" t="str">
            <v>素材端子</v>
          </cell>
          <cell r="D406" t="str">
            <v>NO PLATING,C5240HQ-SH,P=10.50mm,1*1,RoHS</v>
          </cell>
          <cell r="E406" t="str">
            <v>VCYS</v>
          </cell>
          <cell r="F406" t="str">
            <v>结案</v>
          </cell>
          <cell r="G406">
            <v>1000</v>
          </cell>
          <cell r="H406">
            <v>1000</v>
          </cell>
        </row>
        <row r="407">
          <cell r="A407" t="str">
            <v>ZVS-19030086</v>
          </cell>
          <cell r="B407" t="str">
            <v>050-S230000642-535</v>
          </cell>
          <cell r="C407" t="str">
            <v>素材端子</v>
          </cell>
          <cell r="D407" t="str">
            <v>NO PLATING CONTACT</v>
          </cell>
          <cell r="E407" t="str">
            <v>VCXS</v>
          </cell>
          <cell r="F407" t="str">
            <v>结案</v>
          </cell>
          <cell r="G407">
            <v>1000</v>
          </cell>
          <cell r="H407">
            <v>960</v>
          </cell>
        </row>
        <row r="408">
          <cell r="A408" t="str">
            <v>ZVS-19030087</v>
          </cell>
          <cell r="B408" t="str">
            <v>050-C130000411-508</v>
          </cell>
          <cell r="C408" t="str">
            <v>素材端子</v>
          </cell>
          <cell r="D408" t="str">
            <v>NO PLATING,C7025-TM03,P=4.0mm,1*1，RoHS</v>
          </cell>
          <cell r="E408" t="str">
            <v>VCYS</v>
          </cell>
          <cell r="F408" t="str">
            <v>结案</v>
          </cell>
          <cell r="G408">
            <v>430</v>
          </cell>
          <cell r="H408">
            <v>399.5</v>
          </cell>
        </row>
        <row r="409">
          <cell r="A409" t="str">
            <v>ZVS-19030088</v>
          </cell>
          <cell r="B409" t="str">
            <v>050-S230000642-535</v>
          </cell>
          <cell r="C409" t="str">
            <v>素材端子</v>
          </cell>
          <cell r="D409" t="str">
            <v>NO PLATING CONTACT</v>
          </cell>
          <cell r="E409" t="str">
            <v>VCYS</v>
          </cell>
          <cell r="F409" t="str">
            <v>入库</v>
          </cell>
          <cell r="G409">
            <v>2000</v>
          </cell>
          <cell r="H409">
            <v>1308</v>
          </cell>
        </row>
        <row r="410">
          <cell r="A410" t="str">
            <v>ZVS-19030089</v>
          </cell>
          <cell r="B410" t="str">
            <v>050-S080000641-0549</v>
          </cell>
          <cell r="C410" t="str">
            <v>素材端子</v>
          </cell>
          <cell r="D410" t="str">
            <v>NO PLATING CONTACT</v>
          </cell>
          <cell r="E410" t="str">
            <v>VCYS</v>
          </cell>
          <cell r="F410" t="str">
            <v>入库</v>
          </cell>
          <cell r="G410">
            <v>1000</v>
          </cell>
          <cell r="H410">
            <v>50</v>
          </cell>
        </row>
        <row r="411">
          <cell r="A411" t="str">
            <v>ZVS-19030090</v>
          </cell>
          <cell r="B411" t="str">
            <v>050-J180000141-0546</v>
          </cell>
          <cell r="C411" t="str">
            <v>素材端子1</v>
          </cell>
          <cell r="D411" t="str">
            <v>NO PLATING,C5210R-H,P=8,1*1,RoHS</v>
          </cell>
          <cell r="E411" t="str">
            <v>VCYS</v>
          </cell>
          <cell r="F411" t="str">
            <v>结案</v>
          </cell>
          <cell r="G411">
            <v>64</v>
          </cell>
          <cell r="H411">
            <v>0</v>
          </cell>
        </row>
        <row r="412">
          <cell r="A412" t="str">
            <v>ZVS-19030091</v>
          </cell>
          <cell r="B412" t="str">
            <v>050-J220000141-530</v>
          </cell>
          <cell r="C412" t="str">
            <v>素材端子2</v>
          </cell>
          <cell r="D412" t="str">
            <v>NO PLATING,C5210R-H,P=4,1*1,RoHS</v>
          </cell>
          <cell r="E412" t="str">
            <v>VCYS</v>
          </cell>
          <cell r="F412" t="str">
            <v>结案</v>
          </cell>
          <cell r="G412">
            <v>90</v>
          </cell>
          <cell r="H412">
            <v>0</v>
          </cell>
        </row>
        <row r="413">
          <cell r="A413" t="str">
            <v>ZVS-19030092</v>
          </cell>
          <cell r="B413" t="str">
            <v>050-C039900131-506</v>
          </cell>
          <cell r="C413" t="str">
            <v>素材端子</v>
          </cell>
          <cell r="D413" t="str">
            <v>NO PLATING,C5240HQ-SH,P=10.50mm,1*1,RoHS</v>
          </cell>
          <cell r="E413" t="str">
            <v>VCYS</v>
          </cell>
          <cell r="F413" t="str">
            <v>结案</v>
          </cell>
          <cell r="G413">
            <v>110</v>
          </cell>
          <cell r="H413">
            <v>65.5</v>
          </cell>
        </row>
        <row r="414">
          <cell r="A414" t="str">
            <v>ZVS-19030093</v>
          </cell>
          <cell r="B414" t="str">
            <v>025-0009-256</v>
          </cell>
          <cell r="C414" t="str">
            <v>SHELL AFTER STAMPING</v>
          </cell>
          <cell r="D414" t="str">
            <v>5 PIN MICRO USB SINKING MOUNT</v>
          </cell>
          <cell r="E414" t="str">
            <v>VCYS</v>
          </cell>
          <cell r="F414" t="str">
            <v>发放</v>
          </cell>
          <cell r="G414">
            <v>200000</v>
          </cell>
          <cell r="H414">
            <v>0</v>
          </cell>
        </row>
        <row r="415">
          <cell r="A415" t="str">
            <v>ZVS-19030094</v>
          </cell>
          <cell r="B415" t="str">
            <v>050-0009-344</v>
          </cell>
          <cell r="C415" t="str">
            <v>CONTACT AFTER STAMPING</v>
          </cell>
          <cell r="D415" t="str">
            <v>5 PIN MICRO USB SINKING MOUNT</v>
          </cell>
          <cell r="E415" t="str">
            <v>VCYS</v>
          </cell>
          <cell r="F415" t="str">
            <v>结案</v>
          </cell>
          <cell r="G415">
            <v>200</v>
          </cell>
          <cell r="H415">
            <v>200</v>
          </cell>
        </row>
        <row r="416">
          <cell r="A416" t="str">
            <v>ZVS-19030095</v>
          </cell>
          <cell r="B416" t="str">
            <v>025-00W9-256</v>
          </cell>
          <cell r="C416" t="str">
            <v>SHELL AFTER LASER WELDING</v>
          </cell>
          <cell r="D416" t="str">
            <v>MICRO USB 5 PIN SUBTYPE</v>
          </cell>
          <cell r="E416" t="str">
            <v>VCYS</v>
          </cell>
          <cell r="F416" t="str">
            <v>发放</v>
          </cell>
          <cell r="G416">
            <v>200000</v>
          </cell>
          <cell r="H416">
            <v>0</v>
          </cell>
        </row>
        <row r="417">
          <cell r="A417" t="str">
            <v>ZVS-19030097</v>
          </cell>
          <cell r="B417" t="str">
            <v>025-0009-325</v>
          </cell>
          <cell r="C417" t="str">
            <v>SHELL AFTER STAMPING</v>
          </cell>
          <cell r="D417" t="str">
            <v>SHELL AFTER STAMPING</v>
          </cell>
          <cell r="E417" t="str">
            <v>VCYS</v>
          </cell>
          <cell r="F417" t="str">
            <v>发放</v>
          </cell>
          <cell r="G417">
            <v>140000</v>
          </cell>
          <cell r="H417">
            <v>0</v>
          </cell>
        </row>
        <row r="418">
          <cell r="A418" t="str">
            <v>ZVS-19030098</v>
          </cell>
          <cell r="B418" t="str">
            <v>025-C130000641-363</v>
          </cell>
          <cell r="C418" t="str">
            <v>转轴</v>
          </cell>
          <cell r="D418" t="str">
            <v>NO PLATING,SUS301-H,P=5.0mm,1*1，RoHS</v>
          </cell>
          <cell r="E418" t="str">
            <v>VCYS</v>
          </cell>
          <cell r="F418" t="str">
            <v>发料</v>
          </cell>
          <cell r="G418">
            <v>1000000</v>
          </cell>
          <cell r="H418">
            <v>0</v>
          </cell>
        </row>
        <row r="419">
          <cell r="A419" t="str">
            <v>ZVS-19030099</v>
          </cell>
          <cell r="B419" t="str">
            <v>025-U139500623-373</v>
          </cell>
          <cell r="C419" t="str">
            <v>点焊铁壳</v>
          </cell>
          <cell r="D419" t="str">
            <v>NO PLATING,SUS301-1/2H,P=8.0,1*1,SHELL,RoHS</v>
          </cell>
          <cell r="E419" t="str">
            <v>VCYS</v>
          </cell>
          <cell r="F419" t="str">
            <v>发料</v>
          </cell>
          <cell r="G419">
            <v>170000</v>
          </cell>
          <cell r="H419">
            <v>0</v>
          </cell>
        </row>
        <row r="420">
          <cell r="A420" t="str">
            <v>ZVS-19030099</v>
          </cell>
          <cell r="B420" t="str">
            <v>025-U139500623-373</v>
          </cell>
          <cell r="C420" t="str">
            <v>点焊铁壳</v>
          </cell>
          <cell r="D420" t="str">
            <v>NO PLATING,SUS301-1/2H,P=8.0,1*1,SHELL,RoHS</v>
          </cell>
          <cell r="E420" t="str">
            <v>VCYS</v>
          </cell>
          <cell r="F420" t="str">
            <v>发料</v>
          </cell>
          <cell r="G420">
            <v>170000</v>
          </cell>
          <cell r="H420">
            <v>0</v>
          </cell>
        </row>
        <row r="421">
          <cell r="A421" t="str">
            <v>ZVS-19030100</v>
          </cell>
          <cell r="B421" t="str">
            <v>050-C039900131-506</v>
          </cell>
          <cell r="C421" t="str">
            <v>素材端子</v>
          </cell>
          <cell r="D421" t="str">
            <v>NO PLATING,C5240HQ-SH,P=10.50mm,1*1,RoHS</v>
          </cell>
          <cell r="E421" t="str">
            <v>VCYS</v>
          </cell>
          <cell r="F421" t="str">
            <v>入库</v>
          </cell>
          <cell r="G421">
            <v>1500</v>
          </cell>
          <cell r="H421">
            <v>793</v>
          </cell>
        </row>
        <row r="422">
          <cell r="A422" t="str">
            <v>ZVY-19040002</v>
          </cell>
          <cell r="B422" t="str">
            <v>025-J220000621-374</v>
          </cell>
          <cell r="C422" t="str">
            <v>素材SHELL</v>
          </cell>
          <cell r="D422" t="str">
            <v>NO PLATING,SUS301-1/2H,P=15,1*1,RoHS</v>
          </cell>
          <cell r="E422" t="str">
            <v>VCYS</v>
          </cell>
          <cell r="F422" t="str">
            <v>发料</v>
          </cell>
          <cell r="G422">
            <v>240000</v>
          </cell>
          <cell r="H422">
            <v>0</v>
          </cell>
        </row>
        <row r="423">
          <cell r="A423" t="str">
            <v>ZVY-19040005</v>
          </cell>
          <cell r="B423" t="str">
            <v>030-J240507291-0277</v>
          </cell>
          <cell r="C423" t="str">
            <v>塑胶零件</v>
          </cell>
          <cell r="D423" t="str">
            <v>2.40H,5PIN,PA10T,35%GF,BLACK,HSF</v>
          </cell>
          <cell r="E423" t="str">
            <v>VCYS</v>
          </cell>
          <cell r="F423" t="str">
            <v>入库</v>
          </cell>
          <cell r="G423">
            <v>12000</v>
          </cell>
          <cell r="H423">
            <v>12000</v>
          </cell>
        </row>
        <row r="424">
          <cell r="A424" t="str">
            <v>ZVY-19040005</v>
          </cell>
          <cell r="B424" t="str">
            <v>030-J240507291-0277</v>
          </cell>
          <cell r="C424" t="str">
            <v>塑胶零件</v>
          </cell>
          <cell r="D424" t="str">
            <v>2.40H,5PIN,PA10T,35%GF,BLACK,HSF</v>
          </cell>
          <cell r="E424" t="str">
            <v>VCYS</v>
          </cell>
          <cell r="F424" t="str">
            <v>入库</v>
          </cell>
          <cell r="G424">
            <v>12000</v>
          </cell>
          <cell r="H424">
            <v>12000</v>
          </cell>
        </row>
        <row r="425">
          <cell r="A425" t="str">
            <v>ZVY-19040010</v>
          </cell>
          <cell r="B425" t="str">
            <v>050-S120000641-0572</v>
          </cell>
          <cell r="C425" t="str">
            <v>素材端子</v>
          </cell>
          <cell r="D425" t="str">
            <v>NO PLATING CONTACT</v>
          </cell>
          <cell r="E425" t="str">
            <v>VCYS</v>
          </cell>
          <cell r="F425" t="str">
            <v>发放</v>
          </cell>
          <cell r="G425">
            <v>100</v>
          </cell>
          <cell r="H425">
            <v>0</v>
          </cell>
        </row>
        <row r="426">
          <cell r="A426" t="str">
            <v>ZVY-19040011</v>
          </cell>
          <cell r="B426" t="str">
            <v>050-S120000641-0572</v>
          </cell>
          <cell r="C426" t="str">
            <v>素材端子</v>
          </cell>
          <cell r="D426" t="str">
            <v>NO PLATING CONTACT</v>
          </cell>
          <cell r="E426" t="str">
            <v>VCYS</v>
          </cell>
          <cell r="F426" t="str">
            <v>发放</v>
          </cell>
          <cell r="G426">
            <v>100</v>
          </cell>
          <cell r="H426">
            <v>0</v>
          </cell>
        </row>
        <row r="427">
          <cell r="A427" t="str">
            <v>ZVY-19040014</v>
          </cell>
          <cell r="B427" t="str">
            <v>050-J100000141-0565</v>
          </cell>
          <cell r="C427" t="str">
            <v>素材端子3</v>
          </cell>
          <cell r="D427" t="str">
            <v>NO PLATING,C5210R-H,P=5,1*1,RoHS</v>
          </cell>
          <cell r="E427" t="str">
            <v>VCYS</v>
          </cell>
          <cell r="F427" t="str">
            <v>发料</v>
          </cell>
          <cell r="G427">
            <v>100</v>
          </cell>
          <cell r="H427">
            <v>0</v>
          </cell>
        </row>
        <row r="428">
          <cell r="A428" t="str">
            <v>ZVY-19040015</v>
          </cell>
          <cell r="B428" t="str">
            <v>050-J100000141-0564</v>
          </cell>
          <cell r="C428" t="str">
            <v>素材端子2</v>
          </cell>
          <cell r="D428" t="str">
            <v>NO PLATING,C5210R-H,P=5,1*1,RoHS</v>
          </cell>
          <cell r="E428" t="str">
            <v>VCYS</v>
          </cell>
          <cell r="F428" t="str">
            <v>发料</v>
          </cell>
          <cell r="G428">
            <v>100</v>
          </cell>
          <cell r="H428">
            <v>0</v>
          </cell>
        </row>
        <row r="429">
          <cell r="A429" t="str">
            <v>ZVY-19040016</v>
          </cell>
          <cell r="B429" t="str">
            <v>050-J100000141-0568</v>
          </cell>
          <cell r="C429" t="str">
            <v>素材端子6</v>
          </cell>
          <cell r="D429" t="str">
            <v>NO PLATING,C5210R-H,P=7,1*1,RoHS</v>
          </cell>
          <cell r="E429" t="str">
            <v>VCYS</v>
          </cell>
          <cell r="F429" t="str">
            <v>发放</v>
          </cell>
          <cell r="G429">
            <v>100</v>
          </cell>
          <cell r="H429">
            <v>0</v>
          </cell>
        </row>
        <row r="430">
          <cell r="A430" t="str">
            <v>ZVY-19040018</v>
          </cell>
          <cell r="B430" t="str">
            <v>050-J100000141-0570</v>
          </cell>
          <cell r="C430" t="str">
            <v>素材端子1</v>
          </cell>
          <cell r="D430" t="str">
            <v>NO PLATING,C5210R-H,P=15,1*1,RoHS</v>
          </cell>
          <cell r="E430" t="str">
            <v>VCYS</v>
          </cell>
          <cell r="F430" t="str">
            <v>发放</v>
          </cell>
          <cell r="G430">
            <v>100</v>
          </cell>
          <cell r="H430">
            <v>0</v>
          </cell>
        </row>
        <row r="431">
          <cell r="A431" t="str">
            <v>ZVY-19040019</v>
          </cell>
          <cell r="B431" t="str">
            <v>050-J100000621-0571</v>
          </cell>
          <cell r="C431" t="str">
            <v>素材端子7</v>
          </cell>
          <cell r="D431" t="str">
            <v>NO PLATING,C5210R-H,P=15,1*1,RoHS</v>
          </cell>
          <cell r="E431" t="str">
            <v>VCYS</v>
          </cell>
          <cell r="F431" t="str">
            <v>发放</v>
          </cell>
          <cell r="G431">
            <v>100</v>
          </cell>
          <cell r="H431">
            <v>0</v>
          </cell>
        </row>
        <row r="432">
          <cell r="A432" t="str">
            <v>ZVY-19040020</v>
          </cell>
          <cell r="B432" t="str">
            <v>050-J100000631-0566</v>
          </cell>
          <cell r="C432" t="str">
            <v>素材端子4</v>
          </cell>
          <cell r="D432" t="str">
            <v>NO PLATING,SUS301-3/4H,P=7.5,1*1,RoHS</v>
          </cell>
          <cell r="E432" t="str">
            <v>VCYS</v>
          </cell>
          <cell r="F432" t="str">
            <v>发放</v>
          </cell>
          <cell r="G432">
            <v>100</v>
          </cell>
          <cell r="H432">
            <v>0</v>
          </cell>
        </row>
        <row r="433">
          <cell r="A433" t="str">
            <v>ZVY-19040021</v>
          </cell>
          <cell r="B433" t="str">
            <v>050-0009-467</v>
          </cell>
          <cell r="C433" t="str">
            <v>CONTACT AFTER STAMPING</v>
          </cell>
          <cell r="D433" t="str">
            <v>ANTENNA SPRING FOR 0.7H</v>
          </cell>
          <cell r="E433" t="str">
            <v>VCYS</v>
          </cell>
          <cell r="F433" t="str">
            <v>发放</v>
          </cell>
          <cell r="G433">
            <v>100</v>
          </cell>
          <cell r="H433">
            <v>0</v>
          </cell>
        </row>
        <row r="434">
          <cell r="A434" t="str">
            <v>ZVS-19040001</v>
          </cell>
          <cell r="B434" t="str">
            <v>025-1009-285</v>
          </cell>
          <cell r="C434" t="str">
            <v>SOLDER PAD</v>
          </cell>
          <cell r="D434" t="str">
            <v>FOR 4PIN BATTERY</v>
          </cell>
          <cell r="E434" t="str">
            <v>VCYS</v>
          </cell>
          <cell r="F434" t="str">
            <v>结案</v>
          </cell>
          <cell r="G434">
            <v>200000</v>
          </cell>
          <cell r="H434">
            <v>200000</v>
          </cell>
        </row>
        <row r="435">
          <cell r="A435" t="str">
            <v>ZVS-19040002</v>
          </cell>
          <cell r="B435" t="str">
            <v>025-2009-285</v>
          </cell>
          <cell r="C435" t="str">
            <v>SOLDER PAD</v>
          </cell>
          <cell r="D435" t="str">
            <v>FOR 4PIN BATTERY</v>
          </cell>
          <cell r="E435" t="str">
            <v>VCYS</v>
          </cell>
          <cell r="F435" t="str">
            <v>结案</v>
          </cell>
          <cell r="G435">
            <v>200000</v>
          </cell>
          <cell r="H435">
            <v>200000</v>
          </cell>
        </row>
        <row r="436">
          <cell r="A436" t="str">
            <v>ZVS-19040003</v>
          </cell>
          <cell r="B436" t="str">
            <v>050-P153000511-0553</v>
          </cell>
          <cell r="C436" t="str">
            <v>素材端子</v>
          </cell>
          <cell r="D436" t="str">
            <v>NO PLATING,NKT322-ESH,P=3,1*1,RoHS</v>
          </cell>
          <cell r="E436" t="str">
            <v>VCYS</v>
          </cell>
          <cell r="F436" t="str">
            <v>结案</v>
          </cell>
          <cell r="G436">
            <v>500</v>
          </cell>
          <cell r="H436">
            <v>500</v>
          </cell>
        </row>
        <row r="437">
          <cell r="A437" t="str">
            <v>ZVS-19040005</v>
          </cell>
          <cell r="B437" t="str">
            <v>050-J220000631-531</v>
          </cell>
          <cell r="C437" t="str">
            <v>素材端子4</v>
          </cell>
          <cell r="D437" t="str">
            <v>NO PLATING,SUS301-1/2H,P=5.50,1*2,RoHS</v>
          </cell>
          <cell r="E437" t="str">
            <v>VCYS</v>
          </cell>
          <cell r="F437" t="str">
            <v>结案</v>
          </cell>
          <cell r="G437">
            <v>400</v>
          </cell>
          <cell r="H437">
            <v>383</v>
          </cell>
        </row>
        <row r="438">
          <cell r="A438" t="str">
            <v>ZVS-19040006</v>
          </cell>
          <cell r="B438" t="str">
            <v>050-J220000632-531</v>
          </cell>
          <cell r="C438" t="str">
            <v>素材端子5</v>
          </cell>
          <cell r="D438" t="str">
            <v>NO PLATING,SUS301-1/2H,P=5.50,1*2,RoHS</v>
          </cell>
          <cell r="E438" t="str">
            <v>VCYS</v>
          </cell>
          <cell r="F438" t="str">
            <v>结案</v>
          </cell>
          <cell r="G438">
            <v>400</v>
          </cell>
          <cell r="H438">
            <v>386</v>
          </cell>
        </row>
        <row r="439">
          <cell r="A439" t="str">
            <v>ZVS-19040007</v>
          </cell>
          <cell r="B439" t="str">
            <v>050-J220000141-530</v>
          </cell>
          <cell r="C439" t="str">
            <v>素材端子2</v>
          </cell>
          <cell r="D439" t="str">
            <v>NO PLATING,C5210R-H,P=4,1*1,RoHS</v>
          </cell>
          <cell r="E439" t="str">
            <v>VCYS</v>
          </cell>
          <cell r="F439" t="str">
            <v>结案</v>
          </cell>
          <cell r="G439">
            <v>800</v>
          </cell>
          <cell r="H439">
            <v>753</v>
          </cell>
        </row>
        <row r="440">
          <cell r="A440" t="str">
            <v>ZVS-19040008</v>
          </cell>
          <cell r="B440" t="str">
            <v>050-J220000141-529</v>
          </cell>
          <cell r="C440" t="str">
            <v>素材端子1</v>
          </cell>
          <cell r="D440" t="str">
            <v>NO PLATING,C5210R-H,P=5,1*1,RoHS</v>
          </cell>
          <cell r="E440" t="str">
            <v>VCYS</v>
          </cell>
          <cell r="F440" t="str">
            <v>结案</v>
          </cell>
          <cell r="G440">
            <v>400</v>
          </cell>
          <cell r="H440">
            <v>348</v>
          </cell>
        </row>
        <row r="441">
          <cell r="A441" t="str">
            <v>ZVS-19040009</v>
          </cell>
          <cell r="B441" t="str">
            <v>050-J220000121-532</v>
          </cell>
          <cell r="C441" t="str">
            <v>素材端子6</v>
          </cell>
          <cell r="D441" t="str">
            <v>NO PLATING,SUS301-1/2H,P=9,1*1,RoHS</v>
          </cell>
          <cell r="E441" t="str">
            <v>VCYS</v>
          </cell>
          <cell r="F441" t="str">
            <v>结案</v>
          </cell>
          <cell r="G441">
            <v>300</v>
          </cell>
          <cell r="H441">
            <v>257.7</v>
          </cell>
        </row>
        <row r="442">
          <cell r="A442" t="str">
            <v>ZVS-19040011</v>
          </cell>
          <cell r="B442" t="str">
            <v>050-4009-217</v>
          </cell>
          <cell r="C442" t="str">
            <v>CONTACT AFTER STAMPING</v>
          </cell>
          <cell r="D442" t="str">
            <v>5 PIN MICRO USB TOP MOUNT</v>
          </cell>
          <cell r="E442" t="str">
            <v>VCYS</v>
          </cell>
          <cell r="F442" t="str">
            <v>结案</v>
          </cell>
          <cell r="G442">
            <v>600</v>
          </cell>
          <cell r="H442">
            <v>600</v>
          </cell>
        </row>
        <row r="443">
          <cell r="A443" t="str">
            <v>ZVS-19040012</v>
          </cell>
          <cell r="B443" t="str">
            <v>025-C130000631-0392</v>
          </cell>
          <cell r="C443" t="str">
            <v>拉杆</v>
          </cell>
          <cell r="D443" t="str">
            <v>NO PLATING,SUS301-3/4H,P=5.0mm,1*1,RoHS</v>
          </cell>
          <cell r="E443" t="str">
            <v>VCYS</v>
          </cell>
          <cell r="F443" t="str">
            <v>结案</v>
          </cell>
          <cell r="G443">
            <v>100000</v>
          </cell>
          <cell r="H443">
            <v>70000</v>
          </cell>
        </row>
        <row r="444">
          <cell r="A444" t="str">
            <v>ZVS-19040014</v>
          </cell>
          <cell r="B444" t="str">
            <v>050-S190000641-0550</v>
          </cell>
          <cell r="C444" t="str">
            <v>素材端子</v>
          </cell>
          <cell r="D444" t="str">
            <v>NO PLATING CONTACT</v>
          </cell>
          <cell r="E444" t="str">
            <v>VCYS</v>
          </cell>
          <cell r="F444" t="str">
            <v>结案</v>
          </cell>
          <cell r="G444">
            <v>3000</v>
          </cell>
          <cell r="H444">
            <v>3000</v>
          </cell>
        </row>
        <row r="445">
          <cell r="A445" t="str">
            <v>ZVS-19040015</v>
          </cell>
          <cell r="B445" t="str">
            <v>025-0009-314</v>
          </cell>
          <cell r="C445" t="str">
            <v>UNPLATED SHELL</v>
          </cell>
          <cell r="D445" t="str">
            <v>1.4H PUSH_PULL SIMBLOCK WITH COVER AND STOP</v>
          </cell>
          <cell r="E445" t="str">
            <v>VCYS</v>
          </cell>
          <cell r="F445" t="str">
            <v>结案</v>
          </cell>
          <cell r="G445">
            <v>750000</v>
          </cell>
          <cell r="H445">
            <v>737000</v>
          </cell>
        </row>
        <row r="446">
          <cell r="A446" t="str">
            <v>ZVS-19040018</v>
          </cell>
          <cell r="B446" t="str">
            <v>050-0009-487</v>
          </cell>
          <cell r="C446" t="str">
            <v>CONTACT AFTER STAMPING</v>
          </cell>
          <cell r="D446" t="str">
            <v>MICRO USB 5 PIN SINKING MOUNT TYPE</v>
          </cell>
          <cell r="E446" t="str">
            <v>VCYS</v>
          </cell>
          <cell r="F446" t="str">
            <v>结案</v>
          </cell>
          <cell r="G446">
            <v>330</v>
          </cell>
          <cell r="H446">
            <v>329</v>
          </cell>
        </row>
        <row r="447">
          <cell r="A447" t="str">
            <v>ZVS-19040019</v>
          </cell>
          <cell r="B447" t="str">
            <v>050-C149900121-519</v>
          </cell>
          <cell r="C447" t="str">
            <v>UNPLATED CONTACT</v>
          </cell>
          <cell r="D447" t="str">
            <v>CONTACT ;1.5H PUSH_PULL SIMBLOCK WITH COVER AND STOP</v>
          </cell>
          <cell r="E447" t="str">
            <v>VCYS</v>
          </cell>
          <cell r="F447" t="str">
            <v>结案</v>
          </cell>
          <cell r="G447">
            <v>720</v>
          </cell>
          <cell r="H447">
            <v>718</v>
          </cell>
        </row>
        <row r="448">
          <cell r="A448" t="str">
            <v>ZVS-19040021</v>
          </cell>
          <cell r="B448" t="str">
            <v>025-J220000621-374</v>
          </cell>
          <cell r="C448" t="str">
            <v>素材SHELL</v>
          </cell>
          <cell r="D448" t="str">
            <v>NO PLATING,SUS301-1/2H,P=15,1*1,RoHS</v>
          </cell>
          <cell r="E448" t="str">
            <v>VCYS</v>
          </cell>
          <cell r="F448" t="str">
            <v>结案</v>
          </cell>
          <cell r="G448">
            <v>400000</v>
          </cell>
          <cell r="H448">
            <v>398900</v>
          </cell>
        </row>
        <row r="449">
          <cell r="A449" t="str">
            <v>ZVS-19040023</v>
          </cell>
          <cell r="B449" t="str">
            <v>025-C130000631-362</v>
          </cell>
          <cell r="C449" t="str">
            <v>拉杆</v>
          </cell>
          <cell r="D449" t="str">
            <v>NO PLATING,SUS301-3/4H,P=5.0mm,1*1,RoHS</v>
          </cell>
          <cell r="E449" t="str">
            <v>VCYS</v>
          </cell>
          <cell r="F449" t="str">
            <v>入库</v>
          </cell>
          <cell r="G449">
            <v>1000000</v>
          </cell>
          <cell r="H449">
            <v>866000</v>
          </cell>
        </row>
        <row r="450">
          <cell r="A450" t="str">
            <v>ZVS-19040024</v>
          </cell>
          <cell r="B450" t="str">
            <v>025-C130000641-360</v>
          </cell>
          <cell r="C450" t="str">
            <v>素材铁壳</v>
          </cell>
          <cell r="D450" t="str">
            <v>NO PLATING,SUS301-H,P=24.0mm,1*1，RoHS</v>
          </cell>
          <cell r="E450" t="str">
            <v>VCYS</v>
          </cell>
          <cell r="F450" t="str">
            <v>结案</v>
          </cell>
          <cell r="G450">
            <v>1000000</v>
          </cell>
          <cell r="H450">
            <v>1000000</v>
          </cell>
        </row>
        <row r="451">
          <cell r="A451" t="str">
            <v>ZVS-19040025</v>
          </cell>
          <cell r="B451" t="str">
            <v>050-C130000141-508</v>
          </cell>
          <cell r="C451" t="str">
            <v>素材端子</v>
          </cell>
          <cell r="D451" t="str">
            <v>NO PLATING,C5210R-H,P=4.0mm,1*1，RoHS</v>
          </cell>
          <cell r="E451" t="str">
            <v>VCYS</v>
          </cell>
          <cell r="F451" t="str">
            <v>结案</v>
          </cell>
          <cell r="G451">
            <v>1200</v>
          </cell>
          <cell r="H451">
            <v>1105</v>
          </cell>
        </row>
        <row r="452">
          <cell r="A452" t="str">
            <v>ZVS-19040026</v>
          </cell>
          <cell r="B452" t="str">
            <v>050-C039900131-506</v>
          </cell>
          <cell r="C452" t="str">
            <v>素材端子</v>
          </cell>
          <cell r="D452" t="str">
            <v>NO PLATING,C5240HQ-SH,P=10.50mm,1*1,RoHS</v>
          </cell>
          <cell r="E452" t="str">
            <v>VCYS</v>
          </cell>
          <cell r="F452" t="str">
            <v>结案</v>
          </cell>
          <cell r="G452">
            <v>1500</v>
          </cell>
          <cell r="H452">
            <v>1500</v>
          </cell>
        </row>
        <row r="453">
          <cell r="A453" t="str">
            <v>ZVS-19040027</v>
          </cell>
          <cell r="B453" t="str">
            <v>050-C031100131-507</v>
          </cell>
          <cell r="C453" t="str">
            <v>素材端子</v>
          </cell>
          <cell r="D453" t="str">
            <v>NO PLATING,C5240HQ-SH,P=10.0mm,1*1,RoHS</v>
          </cell>
          <cell r="E453" t="str">
            <v>VCYS</v>
          </cell>
          <cell r="F453" t="str">
            <v>结案</v>
          </cell>
          <cell r="G453">
            <v>1200</v>
          </cell>
          <cell r="H453">
            <v>1195</v>
          </cell>
        </row>
        <row r="454">
          <cell r="A454" t="str">
            <v>ZVS-19040028</v>
          </cell>
          <cell r="B454" t="str">
            <v>025-1009-285</v>
          </cell>
          <cell r="C454" t="str">
            <v>SOLDER PAD</v>
          </cell>
          <cell r="D454" t="str">
            <v>FOR 4PIN BATTERY</v>
          </cell>
          <cell r="E454" t="str">
            <v>VCYS</v>
          </cell>
          <cell r="F454" t="str">
            <v>结案</v>
          </cell>
          <cell r="G454">
            <v>200000</v>
          </cell>
          <cell r="H454">
            <v>200000</v>
          </cell>
        </row>
        <row r="455">
          <cell r="A455" t="str">
            <v>ZVS-19040031</v>
          </cell>
          <cell r="B455" t="str">
            <v>025-2009-285</v>
          </cell>
          <cell r="C455" t="str">
            <v>SOLDER PAD</v>
          </cell>
          <cell r="D455" t="str">
            <v>FOR 4PIN BATTERY</v>
          </cell>
          <cell r="E455" t="str">
            <v>VCYS</v>
          </cell>
          <cell r="F455" t="str">
            <v>结案</v>
          </cell>
          <cell r="G455">
            <v>200000</v>
          </cell>
          <cell r="H455">
            <v>200000</v>
          </cell>
        </row>
        <row r="456">
          <cell r="A456" t="str">
            <v>ZVS-19040032</v>
          </cell>
          <cell r="B456" t="str">
            <v>050-P153000511-0553</v>
          </cell>
          <cell r="C456" t="str">
            <v>素材端子</v>
          </cell>
          <cell r="D456" t="str">
            <v>NO PLATING,NKT322-ESH,P=3,1*1,RoHS</v>
          </cell>
          <cell r="E456" t="str">
            <v>VCYS</v>
          </cell>
          <cell r="F456" t="str">
            <v>结案</v>
          </cell>
          <cell r="G456">
            <v>300</v>
          </cell>
          <cell r="H456">
            <v>292.5</v>
          </cell>
        </row>
        <row r="457">
          <cell r="A457" t="str">
            <v>ZVS-19040033</v>
          </cell>
          <cell r="B457" t="str">
            <v>025-C130000641-0391</v>
          </cell>
          <cell r="C457" t="str">
            <v>素材铁壳</v>
          </cell>
          <cell r="D457" t="str">
            <v>NO PLATING,SUS301-H,P=24.0mm,1*1，RoHS</v>
          </cell>
          <cell r="E457" t="str">
            <v>VCYS</v>
          </cell>
          <cell r="F457" t="str">
            <v>结案</v>
          </cell>
          <cell r="G457">
            <v>300000</v>
          </cell>
          <cell r="H457">
            <v>261300</v>
          </cell>
        </row>
        <row r="458">
          <cell r="A458" t="str">
            <v>ZVS-19040034</v>
          </cell>
          <cell r="B458" t="str">
            <v>050-J240000146-530</v>
          </cell>
          <cell r="C458" t="str">
            <v>素材端子2</v>
          </cell>
          <cell r="D458" t="str">
            <v>NO PLATING,C5210R-H,P=4,1*1,RoHS</v>
          </cell>
          <cell r="E458" t="str">
            <v>VCYS</v>
          </cell>
          <cell r="F458" t="str">
            <v>结案</v>
          </cell>
          <cell r="G458">
            <v>40</v>
          </cell>
          <cell r="H458">
            <v>40</v>
          </cell>
        </row>
        <row r="459">
          <cell r="A459" t="str">
            <v>ZVS-19040035</v>
          </cell>
          <cell r="B459" t="str">
            <v>050-J340000141-0555</v>
          </cell>
          <cell r="C459" t="str">
            <v>素材端子1</v>
          </cell>
          <cell r="D459" t="str">
            <v>NO PLATING,C5210R-H,P=7,1*1,RoHS</v>
          </cell>
          <cell r="E459" t="str">
            <v>VCYS</v>
          </cell>
          <cell r="F459" t="str">
            <v>结案</v>
          </cell>
          <cell r="G459">
            <v>150</v>
          </cell>
          <cell r="H459">
            <v>150</v>
          </cell>
        </row>
        <row r="460">
          <cell r="A460" t="str">
            <v>ZVS-19040036</v>
          </cell>
          <cell r="B460" t="str">
            <v>050-J340000141-0556</v>
          </cell>
          <cell r="C460" t="str">
            <v>素材端子2</v>
          </cell>
          <cell r="D460" t="str">
            <v>NO PLATING,C5210R-H,P=7,1*1,RoHS</v>
          </cell>
          <cell r="E460" t="str">
            <v>VCYS</v>
          </cell>
          <cell r="F460" t="str">
            <v>结案</v>
          </cell>
          <cell r="G460">
            <v>150</v>
          </cell>
          <cell r="H460">
            <v>150</v>
          </cell>
        </row>
        <row r="461">
          <cell r="A461" t="str">
            <v>ZVS-19040037</v>
          </cell>
          <cell r="B461" t="str">
            <v>050-J340000141-0557</v>
          </cell>
          <cell r="C461" t="str">
            <v>素材端子3</v>
          </cell>
          <cell r="D461" t="str">
            <v>NO PLATING,C5210R-H,P=4,1*1,RoHS</v>
          </cell>
          <cell r="E461" t="str">
            <v>VCYS</v>
          </cell>
          <cell r="F461" t="str">
            <v>结案</v>
          </cell>
          <cell r="G461">
            <v>150</v>
          </cell>
          <cell r="H461">
            <v>150</v>
          </cell>
        </row>
        <row r="462">
          <cell r="A462" t="str">
            <v>ZVS-19040038</v>
          </cell>
          <cell r="B462" t="str">
            <v>050-J340000631-0558</v>
          </cell>
          <cell r="C462" t="str">
            <v>素材端子4</v>
          </cell>
          <cell r="D462" t="str">
            <v>NO PLATING,SUS301-3/4H,P=12.0,1*1,RoHS</v>
          </cell>
          <cell r="E462" t="str">
            <v>VCYS</v>
          </cell>
          <cell r="F462" t="str">
            <v>结案</v>
          </cell>
          <cell r="G462">
            <v>150</v>
          </cell>
          <cell r="H462">
            <v>150</v>
          </cell>
        </row>
        <row r="463">
          <cell r="A463" t="str">
            <v>ZVS-19040039</v>
          </cell>
          <cell r="B463" t="str">
            <v>050-J340000141-0554</v>
          </cell>
          <cell r="C463" t="str">
            <v>素材端子5</v>
          </cell>
          <cell r="D463" t="str">
            <v>NO PLATING,C5210R-H,P=6,1*1,RoHS</v>
          </cell>
          <cell r="E463" t="str">
            <v>VCYS</v>
          </cell>
          <cell r="F463" t="str">
            <v>结案</v>
          </cell>
          <cell r="G463">
            <v>150</v>
          </cell>
          <cell r="H463">
            <v>150</v>
          </cell>
        </row>
        <row r="464">
          <cell r="A464" t="str">
            <v>ZVS-19040040</v>
          </cell>
          <cell r="B464" t="str">
            <v>050-U009500211-515</v>
          </cell>
          <cell r="C464" t="str">
            <v>素材端子</v>
          </cell>
          <cell r="D464" t="str">
            <v>NO PLATING,C2680R-H,P=9.00,1*2,RoHS</v>
          </cell>
          <cell r="E464" t="str">
            <v>VCYS</v>
          </cell>
          <cell r="F464" t="str">
            <v>结案</v>
          </cell>
          <cell r="G464">
            <v>500</v>
          </cell>
          <cell r="H464">
            <v>500</v>
          </cell>
        </row>
        <row r="465">
          <cell r="A465" t="str">
            <v>ZVS-19040041</v>
          </cell>
          <cell r="B465" t="str">
            <v>050-J220000631-531</v>
          </cell>
          <cell r="C465" t="str">
            <v>素材端子4</v>
          </cell>
          <cell r="D465" t="str">
            <v>NO PLATING,SUS301-1/2H,P=5.50,1*2,RoHS</v>
          </cell>
          <cell r="E465" t="str">
            <v>VCYS</v>
          </cell>
          <cell r="F465" t="str">
            <v>结案</v>
          </cell>
          <cell r="G465">
            <v>115</v>
          </cell>
          <cell r="H465">
            <v>0</v>
          </cell>
        </row>
        <row r="466">
          <cell r="A466" t="str">
            <v>ZVS-19040042</v>
          </cell>
          <cell r="B466" t="str">
            <v>050-J220000632-531</v>
          </cell>
          <cell r="C466" t="str">
            <v>素材端子5</v>
          </cell>
          <cell r="D466" t="str">
            <v>NO PLATING,SUS301-1/2H,P=5.50,1*2,RoHS</v>
          </cell>
          <cell r="E466" t="str">
            <v>VCYS</v>
          </cell>
          <cell r="F466" t="str">
            <v>结案</v>
          </cell>
          <cell r="G466">
            <v>115</v>
          </cell>
          <cell r="H466">
            <v>0</v>
          </cell>
        </row>
        <row r="467">
          <cell r="A467" t="str">
            <v>ZVS-19040043</v>
          </cell>
          <cell r="B467" t="str">
            <v>025-0009-256</v>
          </cell>
          <cell r="C467" t="str">
            <v>SHELL AFTER STAMPING</v>
          </cell>
          <cell r="D467" t="str">
            <v>5 PIN MICRO USB SINKING MOUNT</v>
          </cell>
          <cell r="E467" t="str">
            <v>VCYS</v>
          </cell>
          <cell r="F467" t="str">
            <v>结案</v>
          </cell>
          <cell r="G467">
            <v>6000</v>
          </cell>
          <cell r="H467">
            <v>0</v>
          </cell>
        </row>
        <row r="468">
          <cell r="A468" t="str">
            <v>ZVS-19040044</v>
          </cell>
          <cell r="B468" t="str">
            <v>050-C130000131-526</v>
          </cell>
          <cell r="C468" t="str">
            <v>素材端子</v>
          </cell>
          <cell r="D468" t="str">
            <v>NO PLATING,C5240HQ-SH,P=22.00,1*1,RoHS</v>
          </cell>
          <cell r="E468" t="str">
            <v>VCYS</v>
          </cell>
          <cell r="F468" t="str">
            <v>入库</v>
          </cell>
          <cell r="G468">
            <v>150</v>
          </cell>
          <cell r="H468">
            <v>89</v>
          </cell>
        </row>
        <row r="469">
          <cell r="A469" t="str">
            <v>ZVS-19040045</v>
          </cell>
          <cell r="B469" t="str">
            <v>025-C130000631-371</v>
          </cell>
          <cell r="C469" t="str">
            <v>拉杆</v>
          </cell>
          <cell r="D469" t="str">
            <v>NO PLATING,SUS301-3/4H,P=5.00,1*1,RoHS</v>
          </cell>
          <cell r="E469" t="str">
            <v>VCYS</v>
          </cell>
          <cell r="F469" t="str">
            <v>结案</v>
          </cell>
          <cell r="G469">
            <v>100000</v>
          </cell>
          <cell r="H469">
            <v>73400</v>
          </cell>
        </row>
        <row r="470">
          <cell r="A470" t="str">
            <v>ZVS-19040046</v>
          </cell>
          <cell r="B470" t="str">
            <v>050-C130000441-527</v>
          </cell>
          <cell r="C470" t="str">
            <v>素材侦测PIN</v>
          </cell>
          <cell r="D470" t="str">
            <v>NO PLATING,C7035-TM06,P=3.20,1*1,RoHS</v>
          </cell>
          <cell r="E470" t="str">
            <v>VCYS</v>
          </cell>
          <cell r="F470" t="str">
            <v>结案</v>
          </cell>
          <cell r="G470">
            <v>50</v>
          </cell>
          <cell r="H470">
            <v>50</v>
          </cell>
        </row>
        <row r="471">
          <cell r="A471" t="str">
            <v>ZVS-19040047</v>
          </cell>
          <cell r="B471" t="str">
            <v>025-C130000641-370</v>
          </cell>
          <cell r="C471" t="str">
            <v>素材铁壳</v>
          </cell>
          <cell r="D471" t="str">
            <v>NO PLATING,SUS301-H,P=22.00,1*1,RoHS</v>
          </cell>
          <cell r="E471" t="str">
            <v>VCYS</v>
          </cell>
          <cell r="F471" t="str">
            <v>入库</v>
          </cell>
          <cell r="G471">
            <v>80000</v>
          </cell>
          <cell r="H471">
            <v>62000</v>
          </cell>
        </row>
        <row r="472">
          <cell r="A472" t="str">
            <v>ZVS-19040048</v>
          </cell>
          <cell r="B472" t="str">
            <v>025-C130000631-372</v>
          </cell>
          <cell r="C472" t="str">
            <v>转轴(散Pin）</v>
          </cell>
          <cell r="D472" t="str">
            <v>NO PLATING,SUS301-3/4H,1*1,RoHS</v>
          </cell>
          <cell r="E472" t="str">
            <v>VCYS</v>
          </cell>
          <cell r="F472" t="str">
            <v>结案</v>
          </cell>
          <cell r="G472">
            <v>40000</v>
          </cell>
          <cell r="H472">
            <v>30000</v>
          </cell>
        </row>
        <row r="473">
          <cell r="A473" t="str">
            <v>ZVS-19040049</v>
          </cell>
          <cell r="B473" t="str">
            <v>050-0009-499</v>
          </cell>
          <cell r="C473" t="str">
            <v>素材端子</v>
          </cell>
          <cell r="D473" t="str">
            <v>NO PLATING,C2680R-H,P=9.00,1*2,RoHS</v>
          </cell>
          <cell r="E473" t="str">
            <v>VCYS</v>
          </cell>
          <cell r="F473" t="str">
            <v>结案</v>
          </cell>
          <cell r="G473">
            <v>800</v>
          </cell>
          <cell r="H473">
            <v>746</v>
          </cell>
        </row>
        <row r="474">
          <cell r="A474" t="str">
            <v>ZVS-19040050</v>
          </cell>
          <cell r="B474" t="str">
            <v>050-C130000141-508</v>
          </cell>
          <cell r="C474" t="str">
            <v>素材端子</v>
          </cell>
          <cell r="D474" t="str">
            <v>NO PLATING,C5210R-H,P=4.0mm,1*1，RoHS</v>
          </cell>
          <cell r="E474" t="str">
            <v>VCYS</v>
          </cell>
          <cell r="F474" t="str">
            <v>结案</v>
          </cell>
          <cell r="G474">
            <v>180</v>
          </cell>
          <cell r="H474">
            <v>156.5</v>
          </cell>
        </row>
        <row r="475">
          <cell r="A475" t="str">
            <v>ZVS-19040051</v>
          </cell>
          <cell r="B475" t="str">
            <v>050-0009-481</v>
          </cell>
          <cell r="C475" t="str">
            <v>UNPLATED CONTACT</v>
          </cell>
          <cell r="D475" t="str">
            <v>CONTACT ;1.3H PUSH_PULL SIMBLOCK WITH COVER AND STOP</v>
          </cell>
          <cell r="E475" t="str">
            <v>VCXS</v>
          </cell>
          <cell r="F475" t="str">
            <v>结案</v>
          </cell>
          <cell r="G475">
            <v>570</v>
          </cell>
          <cell r="H475">
            <v>524</v>
          </cell>
        </row>
        <row r="476">
          <cell r="A476" t="str">
            <v>ZVS-19040052</v>
          </cell>
          <cell r="B476" t="str">
            <v>050-0009-482</v>
          </cell>
          <cell r="C476" t="str">
            <v>UNPLATED CONTACT</v>
          </cell>
          <cell r="D476" t="str">
            <v>CONTACT; 1.3H PUSH_PULL SIMBLOCK WIWH COVER AND STOP</v>
          </cell>
          <cell r="E476" t="str">
            <v>VCYS</v>
          </cell>
          <cell r="F476" t="str">
            <v>结案</v>
          </cell>
          <cell r="G476">
            <v>550</v>
          </cell>
          <cell r="H476">
            <v>548</v>
          </cell>
        </row>
        <row r="477">
          <cell r="A477" t="str">
            <v>ZVS-19040053</v>
          </cell>
          <cell r="B477" t="str">
            <v>025-U139500622-373</v>
          </cell>
          <cell r="C477" t="str">
            <v>素材外铁壳</v>
          </cell>
          <cell r="D477" t="str">
            <v>NO PLATING,SUS301-1/2H,P=8.0,1*1,SHELL,RoHS</v>
          </cell>
          <cell r="E477" t="str">
            <v>VCYS</v>
          </cell>
          <cell r="F477" t="str">
            <v>发放</v>
          </cell>
          <cell r="G477">
            <v>60000</v>
          </cell>
          <cell r="H477">
            <v>0</v>
          </cell>
        </row>
        <row r="478">
          <cell r="A478" t="str">
            <v>ZVS-19040055</v>
          </cell>
          <cell r="B478" t="str">
            <v>025-0009-225</v>
          </cell>
          <cell r="C478" t="str">
            <v>PAD  AFTER STAMPING</v>
          </cell>
          <cell r="D478" t="str">
            <v>4PIN BATTERY 3.1MM PITCH 5.0H VERTICAL TYPE GOLD 15u" CONN.</v>
          </cell>
          <cell r="E478" t="str">
            <v>VCYS</v>
          </cell>
          <cell r="F478" t="str">
            <v>结案</v>
          </cell>
          <cell r="G478">
            <v>6000</v>
          </cell>
          <cell r="H478">
            <v>0</v>
          </cell>
        </row>
        <row r="479">
          <cell r="A479" t="str">
            <v>ZVS-19040056</v>
          </cell>
          <cell r="B479" t="str">
            <v>025-U069500621-364</v>
          </cell>
          <cell r="C479" t="str">
            <v>素材铁壳</v>
          </cell>
          <cell r="D479" t="str">
            <v>NO PLATING,SUS301-1/2H,P=10.0,1*1,SHELL,RoHS</v>
          </cell>
          <cell r="E479" t="str">
            <v>VCYS</v>
          </cell>
          <cell r="F479" t="str">
            <v>入库</v>
          </cell>
          <cell r="G479">
            <v>400000</v>
          </cell>
          <cell r="H479">
            <v>352100</v>
          </cell>
        </row>
        <row r="480">
          <cell r="A480" t="str">
            <v>ZVS-19040057</v>
          </cell>
          <cell r="B480" t="str">
            <v>050-C039900131-506</v>
          </cell>
          <cell r="C480" t="str">
            <v>素材端子</v>
          </cell>
          <cell r="D480" t="str">
            <v>NO PLATING,C5240HQ-SH,P=10.50mm,1*1,RoHS</v>
          </cell>
          <cell r="E480" t="str">
            <v>VCYS</v>
          </cell>
          <cell r="F480" t="str">
            <v>结案</v>
          </cell>
          <cell r="G480">
            <v>1500</v>
          </cell>
          <cell r="H480">
            <v>1500</v>
          </cell>
        </row>
        <row r="481">
          <cell r="A481" t="str">
            <v>ZVS-19040058</v>
          </cell>
          <cell r="B481" t="str">
            <v>050-C130000411-508</v>
          </cell>
          <cell r="C481" t="str">
            <v>素材端子</v>
          </cell>
          <cell r="D481" t="str">
            <v>NO PLATING,C7025-TM03,P=4.0mm,1*1，RoHS</v>
          </cell>
          <cell r="E481" t="str">
            <v>VCYS</v>
          </cell>
          <cell r="F481" t="str">
            <v>结案</v>
          </cell>
          <cell r="G481">
            <v>900</v>
          </cell>
          <cell r="H481">
            <v>780</v>
          </cell>
        </row>
        <row r="482">
          <cell r="A482" t="str">
            <v>ZVS-19040060</v>
          </cell>
          <cell r="B482" t="str">
            <v>050-0009-459</v>
          </cell>
          <cell r="C482" t="str">
            <v>UNPLATED CONTACT</v>
          </cell>
          <cell r="D482" t="str">
            <v>CONTACT ;1.35H PIN PUSH TRAY NANO SIM&amp;USD OR DUAL NANO SIM C</v>
          </cell>
          <cell r="E482" t="str">
            <v>VCYS</v>
          </cell>
          <cell r="F482" t="str">
            <v>结案</v>
          </cell>
          <cell r="G482">
            <v>300</v>
          </cell>
          <cell r="H482">
            <v>185</v>
          </cell>
        </row>
        <row r="483">
          <cell r="A483" t="str">
            <v>ZVS-19040061</v>
          </cell>
          <cell r="B483" t="str">
            <v>025-C130000641-360</v>
          </cell>
          <cell r="C483" t="str">
            <v>素材铁壳</v>
          </cell>
          <cell r="D483" t="str">
            <v>NO PLATING,SUS301-H,P=24.0mm,1*1，RoHS</v>
          </cell>
          <cell r="E483" t="str">
            <v>VCYS</v>
          </cell>
          <cell r="F483" t="str">
            <v>结案</v>
          </cell>
          <cell r="G483">
            <v>1000000</v>
          </cell>
          <cell r="H483">
            <v>998900</v>
          </cell>
        </row>
        <row r="484">
          <cell r="A484" t="str">
            <v>ZVS-19040062</v>
          </cell>
          <cell r="B484" t="str">
            <v>025-C130000631-0392</v>
          </cell>
          <cell r="C484" t="str">
            <v>拉杆</v>
          </cell>
          <cell r="D484" t="str">
            <v>NO PLATING,SUS301-3/4H,P=5.0mm,1*1,RoHS</v>
          </cell>
          <cell r="E484" t="str">
            <v>VCYS</v>
          </cell>
          <cell r="F484" t="str">
            <v>结案</v>
          </cell>
          <cell r="G484">
            <v>400000</v>
          </cell>
          <cell r="H484">
            <v>350000</v>
          </cell>
        </row>
        <row r="485">
          <cell r="A485" t="str">
            <v>ZVS-19040063</v>
          </cell>
          <cell r="B485" t="str">
            <v>025-C130000641-0391</v>
          </cell>
          <cell r="C485" t="str">
            <v>素材铁壳</v>
          </cell>
          <cell r="D485" t="str">
            <v>NO PLATING,SUS301-H,P=24.0mm,1*1，RoHS</v>
          </cell>
          <cell r="E485" t="str">
            <v>VCYS</v>
          </cell>
          <cell r="F485" t="str">
            <v>结案</v>
          </cell>
          <cell r="G485">
            <v>400000</v>
          </cell>
          <cell r="H485">
            <v>303300</v>
          </cell>
        </row>
        <row r="486">
          <cell r="A486" t="str">
            <v>ZVS-19040065</v>
          </cell>
          <cell r="B486" t="str">
            <v>025-J180000622-0381</v>
          </cell>
          <cell r="C486" t="str">
            <v>素材SHELL</v>
          </cell>
          <cell r="D486" t="str">
            <v>NO PLATING,SUS301-1/2H,P=15,1*1,RoHS</v>
          </cell>
          <cell r="E486" t="str">
            <v>VCYS</v>
          </cell>
          <cell r="F486" t="str">
            <v>结案</v>
          </cell>
          <cell r="G486">
            <v>500000</v>
          </cell>
          <cell r="H486">
            <v>490000</v>
          </cell>
        </row>
        <row r="487">
          <cell r="A487" t="str">
            <v>ZVS-19040066</v>
          </cell>
          <cell r="B487" t="str">
            <v>025-J220000621-374</v>
          </cell>
          <cell r="C487" t="str">
            <v>素材SHELL</v>
          </cell>
          <cell r="D487" t="str">
            <v>NO PLATING,SUS301-1/2H,P=15,1*1,RoHS</v>
          </cell>
          <cell r="E487" t="str">
            <v>VCYS</v>
          </cell>
          <cell r="F487" t="str">
            <v>结案</v>
          </cell>
          <cell r="G487">
            <v>300000</v>
          </cell>
          <cell r="H487">
            <v>300000</v>
          </cell>
        </row>
        <row r="488">
          <cell r="A488" t="str">
            <v>ZVS-19040067</v>
          </cell>
          <cell r="B488" t="str">
            <v>050-J220000632-531</v>
          </cell>
          <cell r="C488" t="str">
            <v>素材端子5</v>
          </cell>
          <cell r="D488" t="str">
            <v>NO PLATING,SUS301-1/2H,P=5.50,1*2,RoHS</v>
          </cell>
          <cell r="E488" t="str">
            <v>VCYS</v>
          </cell>
          <cell r="F488" t="str">
            <v>结案</v>
          </cell>
          <cell r="G488">
            <v>430</v>
          </cell>
          <cell r="H488">
            <v>430</v>
          </cell>
        </row>
        <row r="489">
          <cell r="A489" t="str">
            <v>ZVS-19040068</v>
          </cell>
          <cell r="B489" t="str">
            <v>050-J220000631-531</v>
          </cell>
          <cell r="C489" t="str">
            <v>素材端子4</v>
          </cell>
          <cell r="D489" t="str">
            <v>NO PLATING,SUS301-1/2H,P=5.50,1*2,RoHS</v>
          </cell>
          <cell r="E489" t="str">
            <v>VCYS</v>
          </cell>
          <cell r="F489" t="str">
            <v>结案</v>
          </cell>
          <cell r="G489">
            <v>430</v>
          </cell>
          <cell r="H489">
            <v>430</v>
          </cell>
        </row>
        <row r="490">
          <cell r="A490" t="str">
            <v>ZVS-19040069</v>
          </cell>
          <cell r="B490" t="str">
            <v>050-J220000141-530</v>
          </cell>
          <cell r="C490" t="str">
            <v>素材端子2</v>
          </cell>
          <cell r="D490" t="str">
            <v>NO PLATING,C5210R-H,P=4,1*1,RoHS</v>
          </cell>
          <cell r="E490" t="str">
            <v>VCYS</v>
          </cell>
          <cell r="F490" t="str">
            <v>结案</v>
          </cell>
          <cell r="G490">
            <v>620</v>
          </cell>
          <cell r="H490">
            <v>604</v>
          </cell>
        </row>
        <row r="491">
          <cell r="A491" t="str">
            <v>ZVS-19040070</v>
          </cell>
          <cell r="B491" t="str">
            <v>050-J220000141-529</v>
          </cell>
          <cell r="C491" t="str">
            <v>素材端子1</v>
          </cell>
          <cell r="D491" t="str">
            <v>NO PLATING,C5210R-H,P=5,1*1,RoHS</v>
          </cell>
          <cell r="E491" t="str">
            <v>VCYS</v>
          </cell>
          <cell r="F491" t="str">
            <v>结案</v>
          </cell>
          <cell r="G491">
            <v>330</v>
          </cell>
          <cell r="H491">
            <v>330</v>
          </cell>
        </row>
        <row r="492">
          <cell r="A492" t="str">
            <v>ZVS-19040071</v>
          </cell>
          <cell r="B492" t="str">
            <v>050-J220000121-532</v>
          </cell>
          <cell r="C492" t="str">
            <v>素材端子6</v>
          </cell>
          <cell r="D492" t="str">
            <v>NO PLATING,SUS301-1/2H,P=9,1*1,RoHS</v>
          </cell>
          <cell r="E492" t="str">
            <v>VCYS</v>
          </cell>
          <cell r="F492" t="str">
            <v>结案</v>
          </cell>
          <cell r="G492">
            <v>350</v>
          </cell>
          <cell r="H492">
            <v>350</v>
          </cell>
        </row>
        <row r="493">
          <cell r="A493" t="str">
            <v>ZVS-19040072</v>
          </cell>
          <cell r="B493" t="str">
            <v>050-J220000141-530</v>
          </cell>
          <cell r="C493" t="str">
            <v>素材端子2</v>
          </cell>
          <cell r="D493" t="str">
            <v>NO PLATING,C5210R-H,P=4,1*1,RoHS</v>
          </cell>
          <cell r="E493" t="str">
            <v>VCYS</v>
          </cell>
          <cell r="F493" t="str">
            <v>结案</v>
          </cell>
          <cell r="G493">
            <v>200</v>
          </cell>
          <cell r="H493">
            <v>195</v>
          </cell>
        </row>
        <row r="494">
          <cell r="A494" t="str">
            <v>ZVS-19040073</v>
          </cell>
          <cell r="B494" t="str">
            <v>050-J240000143-0546</v>
          </cell>
          <cell r="C494" t="str">
            <v>素材端子1</v>
          </cell>
          <cell r="D494" t="str">
            <v>NO PLATING,C5210R-H,P=5,1*1,RoHS</v>
          </cell>
          <cell r="E494" t="str">
            <v>VCYS</v>
          </cell>
          <cell r="F494" t="str">
            <v>结案</v>
          </cell>
          <cell r="G494">
            <v>120</v>
          </cell>
          <cell r="H494">
            <v>115.5</v>
          </cell>
        </row>
        <row r="495">
          <cell r="A495" t="str">
            <v>ZVS-19040074</v>
          </cell>
          <cell r="B495" t="str">
            <v>050-J240000146-530</v>
          </cell>
          <cell r="C495" t="str">
            <v>素材端子2</v>
          </cell>
          <cell r="D495" t="str">
            <v>NO PLATING,C5210R-H,P=4,1*1,RoHS</v>
          </cell>
          <cell r="E495" t="str">
            <v>VCYS</v>
          </cell>
          <cell r="F495" t="str">
            <v>结案</v>
          </cell>
          <cell r="G495">
            <v>100</v>
          </cell>
          <cell r="H495">
            <v>100</v>
          </cell>
        </row>
        <row r="496">
          <cell r="A496" t="str">
            <v>ZVS-19040075</v>
          </cell>
          <cell r="B496" t="str">
            <v>050-J240000637-531</v>
          </cell>
          <cell r="C496" t="str">
            <v>素材端子4</v>
          </cell>
          <cell r="D496" t="str">
            <v>NO PLATING,SUS301-1/2H,P=5.50,1*2,RoHS</v>
          </cell>
          <cell r="E496" t="str">
            <v>VCYS</v>
          </cell>
          <cell r="F496" t="str">
            <v>结案</v>
          </cell>
          <cell r="G496">
            <v>90</v>
          </cell>
          <cell r="H496">
            <v>90</v>
          </cell>
        </row>
        <row r="497">
          <cell r="A497" t="str">
            <v>ZVS-19040076</v>
          </cell>
          <cell r="B497" t="str">
            <v>050-J240000638-531</v>
          </cell>
          <cell r="C497" t="str">
            <v>素材端子5</v>
          </cell>
          <cell r="D497" t="str">
            <v>NO PLATING,SUS301-1/2H,P=5.50,1*2,RoHS</v>
          </cell>
          <cell r="E497" t="str">
            <v>VCYS</v>
          </cell>
          <cell r="F497" t="str">
            <v>结案</v>
          </cell>
          <cell r="G497">
            <v>90</v>
          </cell>
          <cell r="H497">
            <v>50</v>
          </cell>
        </row>
        <row r="498">
          <cell r="A498" t="str">
            <v>ZVS-19040077</v>
          </cell>
          <cell r="B498" t="str">
            <v>050-U190000811-518</v>
          </cell>
          <cell r="C498" t="str">
            <v>素材端子</v>
          </cell>
          <cell r="D498" t="str">
            <v>NO PLATING,C18400-H,P=10.00,1*1,RoHS</v>
          </cell>
          <cell r="E498" t="str">
            <v>VCXS</v>
          </cell>
          <cell r="F498" t="str">
            <v>结案</v>
          </cell>
          <cell r="G498">
            <v>85</v>
          </cell>
          <cell r="H498">
            <v>85</v>
          </cell>
        </row>
        <row r="499">
          <cell r="A499" t="str">
            <v>ZVS-19040078</v>
          </cell>
          <cell r="B499" t="str">
            <v>050-U190000812-518</v>
          </cell>
          <cell r="C499" t="str">
            <v>素材端子</v>
          </cell>
          <cell r="D499" t="str">
            <v>NO PLATING,C18400-H,P=10.00,1*1,RoHS</v>
          </cell>
          <cell r="E499" t="str">
            <v>VCYS</v>
          </cell>
          <cell r="F499" t="str">
            <v>结案</v>
          </cell>
          <cell r="G499">
            <v>90</v>
          </cell>
          <cell r="H499">
            <v>90</v>
          </cell>
        </row>
        <row r="500">
          <cell r="A500" t="str">
            <v>ZVS-19040079</v>
          </cell>
          <cell r="B500" t="str">
            <v>025-U190000651-349</v>
          </cell>
          <cell r="C500" t="str">
            <v>素材中铁片</v>
          </cell>
          <cell r="D500" t="str">
            <v>NO PLATING,SUS301-EH,P=10.00,1*1,RoHS</v>
          </cell>
          <cell r="E500" t="str">
            <v>VCYS</v>
          </cell>
          <cell r="F500" t="str">
            <v>发放</v>
          </cell>
          <cell r="G500">
            <v>70000</v>
          </cell>
          <cell r="H500">
            <v>0</v>
          </cell>
        </row>
        <row r="501">
          <cell r="A501" t="str">
            <v>ZVS-19040080</v>
          </cell>
          <cell r="B501" t="str">
            <v>025-C130000641-363</v>
          </cell>
          <cell r="C501" t="str">
            <v>转轴</v>
          </cell>
          <cell r="D501" t="str">
            <v>NO PLATING,SUS301-H,P=5.0mm,1*1，RoHS</v>
          </cell>
          <cell r="E501" t="str">
            <v>VCYS</v>
          </cell>
          <cell r="F501" t="str">
            <v>结案</v>
          </cell>
          <cell r="G501">
            <v>1000000</v>
          </cell>
          <cell r="H501">
            <v>964000</v>
          </cell>
        </row>
        <row r="502">
          <cell r="A502" t="str">
            <v>ZVS-19040081</v>
          </cell>
          <cell r="B502" t="str">
            <v>050-0009-499</v>
          </cell>
          <cell r="C502" t="str">
            <v>素材端子</v>
          </cell>
          <cell r="D502" t="str">
            <v>NO PLATING,C2680R-H,P=9.00,1*2,RoHS</v>
          </cell>
          <cell r="E502" t="str">
            <v>VCYS</v>
          </cell>
          <cell r="F502" t="str">
            <v>结案</v>
          </cell>
          <cell r="G502">
            <v>800</v>
          </cell>
          <cell r="H502">
            <v>800</v>
          </cell>
        </row>
        <row r="503">
          <cell r="A503" t="str">
            <v>ZVS-19040082</v>
          </cell>
          <cell r="B503" t="str">
            <v>050-C149900121-519</v>
          </cell>
          <cell r="C503" t="str">
            <v>UNPLATED CONTACT</v>
          </cell>
          <cell r="D503" t="str">
            <v>CONTACT ;1.5H PUSH_PULL SIMBLOCK WITH COVER AND STOP</v>
          </cell>
          <cell r="E503" t="str">
            <v>VCYS</v>
          </cell>
          <cell r="F503" t="str">
            <v>结案</v>
          </cell>
          <cell r="G503">
            <v>15</v>
          </cell>
          <cell r="H503">
            <v>0</v>
          </cell>
        </row>
        <row r="504">
          <cell r="A504" t="str">
            <v>ZVS-19040083</v>
          </cell>
          <cell r="B504" t="str">
            <v>025-U099500621-364</v>
          </cell>
          <cell r="C504" t="str">
            <v>素材铁壳</v>
          </cell>
          <cell r="D504" t="str">
            <v>NO PLATING,SUS301-1/2H,P=10.0,1*1,SHELL,RoHS</v>
          </cell>
          <cell r="E504" t="str">
            <v>VCYS</v>
          </cell>
          <cell r="F504" t="str">
            <v>入库</v>
          </cell>
          <cell r="G504">
            <v>500000</v>
          </cell>
          <cell r="H504">
            <v>337000</v>
          </cell>
        </row>
        <row r="505">
          <cell r="A505" t="str">
            <v>ZVS-19040084</v>
          </cell>
          <cell r="B505" t="str">
            <v>050-S190000641-0550</v>
          </cell>
          <cell r="C505" t="str">
            <v>素材端子</v>
          </cell>
          <cell r="D505" t="str">
            <v>NO PLATING CONTACT</v>
          </cell>
          <cell r="E505" t="str">
            <v>VCYS</v>
          </cell>
          <cell r="F505" t="str">
            <v>结案</v>
          </cell>
          <cell r="G505">
            <v>3000</v>
          </cell>
          <cell r="H505">
            <v>3000</v>
          </cell>
        </row>
        <row r="506">
          <cell r="A506" t="str">
            <v>ZVS-19040085</v>
          </cell>
          <cell r="B506" t="str">
            <v>025-C130000641-360</v>
          </cell>
          <cell r="C506" t="str">
            <v>素材铁壳</v>
          </cell>
          <cell r="D506" t="str">
            <v>NO PLATING,SUS301-H,P=24.0mm,1*1，RoHS</v>
          </cell>
          <cell r="E506" t="str">
            <v>VCYS</v>
          </cell>
          <cell r="F506" t="str">
            <v>结案</v>
          </cell>
          <cell r="G506">
            <v>1000000</v>
          </cell>
          <cell r="H506">
            <v>329700</v>
          </cell>
        </row>
        <row r="507">
          <cell r="A507" t="str">
            <v>ZVS-19040086</v>
          </cell>
          <cell r="B507" t="str">
            <v>050-1009-357</v>
          </cell>
          <cell r="C507" t="str">
            <v>CONTACT AFTER STAMPING</v>
          </cell>
          <cell r="D507" t="str">
            <v>CONTACT 2 FOR DIA 3.5MM AUDIO JACK SUBSIDE TYPE</v>
          </cell>
          <cell r="E507" t="str">
            <v>VCYS</v>
          </cell>
          <cell r="F507" t="str">
            <v>结案</v>
          </cell>
          <cell r="G507">
            <v>130</v>
          </cell>
          <cell r="H507">
            <v>129.5</v>
          </cell>
        </row>
        <row r="508">
          <cell r="A508" t="str">
            <v>ZVS-19040087</v>
          </cell>
          <cell r="B508" t="str">
            <v>050-1009-358</v>
          </cell>
          <cell r="C508" t="str">
            <v>CONTACT AFTER STAMPING</v>
          </cell>
          <cell r="D508" t="str">
            <v>CONTACT 3 FOR DIA 3.5MM AUDIO JACK SUBSIDE TYPE</v>
          </cell>
          <cell r="E508" t="str">
            <v>VCYS</v>
          </cell>
          <cell r="F508" t="str">
            <v>结案</v>
          </cell>
          <cell r="G508">
            <v>70</v>
          </cell>
          <cell r="H508">
            <v>65</v>
          </cell>
        </row>
        <row r="509">
          <cell r="A509" t="str">
            <v>ZVS-19040088</v>
          </cell>
          <cell r="B509" t="str">
            <v>050-0009-268</v>
          </cell>
          <cell r="C509" t="str">
            <v>CONTACT AFTER STAMPING</v>
          </cell>
          <cell r="D509" t="str">
            <v>CONTACT 1 FOR DIA 3.5MM AUDIO JACK SUBSIDE TYPE</v>
          </cell>
          <cell r="E509" t="str">
            <v>VCYS</v>
          </cell>
          <cell r="F509" t="str">
            <v>结案</v>
          </cell>
          <cell r="G509">
            <v>130</v>
          </cell>
          <cell r="H509">
            <v>128.5</v>
          </cell>
        </row>
        <row r="510">
          <cell r="A510" t="str">
            <v>ZVS-19040089</v>
          </cell>
          <cell r="B510" t="str">
            <v>025-J220000621-374</v>
          </cell>
          <cell r="C510" t="str">
            <v>素材SHELL</v>
          </cell>
          <cell r="D510" t="str">
            <v>NO PLATING,SUS301-1/2H,P=15,1*1,RoHS</v>
          </cell>
          <cell r="E510" t="str">
            <v>VCYS</v>
          </cell>
          <cell r="F510" t="str">
            <v>结案</v>
          </cell>
          <cell r="G510">
            <v>100000</v>
          </cell>
          <cell r="H510">
            <v>100000</v>
          </cell>
        </row>
        <row r="511">
          <cell r="A511" t="str">
            <v>ZVS-19040090</v>
          </cell>
          <cell r="B511" t="str">
            <v>050-J240000146-530</v>
          </cell>
          <cell r="C511" t="str">
            <v>素材端子2</v>
          </cell>
          <cell r="D511" t="str">
            <v>NO PLATING,C5210R-H,P=4,1*1,RoHS</v>
          </cell>
          <cell r="E511" t="str">
            <v>VCYS</v>
          </cell>
          <cell r="F511" t="str">
            <v>结案</v>
          </cell>
          <cell r="G511">
            <v>100</v>
          </cell>
          <cell r="H511">
            <v>100</v>
          </cell>
        </row>
        <row r="512">
          <cell r="A512" t="str">
            <v>ZVS-19040093</v>
          </cell>
          <cell r="B512" t="str">
            <v>050-C171100121-509</v>
          </cell>
          <cell r="C512" t="str">
            <v>素材端子</v>
          </cell>
          <cell r="D512" t="str">
            <v>NO PLATING,C5210R-SH,P=12.50,1*1,RoHS</v>
          </cell>
          <cell r="E512" t="str">
            <v>VCYS</v>
          </cell>
          <cell r="F512" t="str">
            <v>结案</v>
          </cell>
          <cell r="G512">
            <v>450</v>
          </cell>
          <cell r="H512">
            <v>450</v>
          </cell>
        </row>
        <row r="513">
          <cell r="A513" t="str">
            <v>ZVS-19040094</v>
          </cell>
          <cell r="B513" t="str">
            <v>050-C130000141-508</v>
          </cell>
          <cell r="C513" t="str">
            <v>素材端子</v>
          </cell>
          <cell r="D513" t="str">
            <v>NO PLATING,C5210R-H,P=4.0mm,1*1，RoHS</v>
          </cell>
          <cell r="E513" t="str">
            <v>VCYS</v>
          </cell>
          <cell r="F513" t="str">
            <v>结案</v>
          </cell>
          <cell r="G513">
            <v>1200</v>
          </cell>
          <cell r="H513">
            <v>1156.5</v>
          </cell>
        </row>
        <row r="514">
          <cell r="A514" t="str">
            <v>ZVS-19040095</v>
          </cell>
          <cell r="B514" t="str">
            <v>050-J340000141-0557</v>
          </cell>
          <cell r="C514" t="str">
            <v>素材端子3</v>
          </cell>
          <cell r="D514" t="str">
            <v>NO PLATING,C5210R-H,P=4,1*1,RoHS</v>
          </cell>
          <cell r="E514" t="str">
            <v>VCYS</v>
          </cell>
          <cell r="F514" t="str">
            <v>结案</v>
          </cell>
          <cell r="G514">
            <v>80</v>
          </cell>
          <cell r="H514">
            <v>80</v>
          </cell>
        </row>
        <row r="515">
          <cell r="A515" t="str">
            <v>ZVS-19040096</v>
          </cell>
          <cell r="B515" t="str">
            <v>025-U179500621-342</v>
          </cell>
          <cell r="C515" t="str">
            <v>素材铁壳</v>
          </cell>
          <cell r="D515" t="str">
            <v>NO PLATING,SUS301-1/2H,P=10.0,1*2,SHELL,RoHS</v>
          </cell>
          <cell r="E515" t="str">
            <v>VCYS</v>
          </cell>
          <cell r="F515" t="str">
            <v>入库</v>
          </cell>
          <cell r="G515">
            <v>500000</v>
          </cell>
          <cell r="H515">
            <v>460500</v>
          </cell>
        </row>
        <row r="516">
          <cell r="A516" t="str">
            <v>ZVS-19040097</v>
          </cell>
          <cell r="B516" t="str">
            <v>050-1009-426</v>
          </cell>
          <cell r="C516" t="str">
            <v>CONTACT</v>
          </cell>
          <cell r="D516" t="str">
            <v>FOR 3 PIN 2.8mm PITCH 3.75mmH  SMT TYPE BATTERY CONN.</v>
          </cell>
          <cell r="E516" t="str">
            <v>VCYS</v>
          </cell>
          <cell r="F516" t="str">
            <v>结案</v>
          </cell>
          <cell r="G516">
            <v>860</v>
          </cell>
          <cell r="H516">
            <v>845</v>
          </cell>
        </row>
        <row r="517">
          <cell r="A517" t="str">
            <v>ZVS-19040098</v>
          </cell>
          <cell r="B517" t="str">
            <v>050-C031100131-507</v>
          </cell>
          <cell r="C517" t="str">
            <v>素材端子</v>
          </cell>
          <cell r="D517" t="str">
            <v>NO PLATING,C5240HQ-SH,P=10.0mm,1*1,RoHS</v>
          </cell>
          <cell r="E517" t="str">
            <v>VCYS</v>
          </cell>
          <cell r="F517" t="str">
            <v>结案</v>
          </cell>
          <cell r="G517">
            <v>300</v>
          </cell>
          <cell r="H517">
            <v>300</v>
          </cell>
        </row>
        <row r="518">
          <cell r="A518" t="str">
            <v>ZVS-19040099</v>
          </cell>
          <cell r="B518" t="str">
            <v>025-0009-314</v>
          </cell>
          <cell r="C518" t="str">
            <v>UNPLATED SHELL</v>
          </cell>
          <cell r="D518" t="str">
            <v>1.4H PUSH_PULL SIMBLOCK WITH COVER AND STOP</v>
          </cell>
          <cell r="E518" t="str">
            <v>VCYS</v>
          </cell>
          <cell r="F518" t="str">
            <v>结案</v>
          </cell>
          <cell r="G518">
            <v>300000</v>
          </cell>
          <cell r="H518">
            <v>262000</v>
          </cell>
        </row>
        <row r="519">
          <cell r="A519" t="str">
            <v>ZVS-19040100</v>
          </cell>
          <cell r="B519" t="str">
            <v>050-J200000142-0546</v>
          </cell>
          <cell r="C519" t="str">
            <v>素材端子1</v>
          </cell>
          <cell r="D519" t="str">
            <v>NO PLATING,C5210R-H,P=8,1*1,RoHS</v>
          </cell>
          <cell r="E519" t="str">
            <v>VCYS</v>
          </cell>
          <cell r="F519" t="str">
            <v>结案</v>
          </cell>
          <cell r="G519">
            <v>430</v>
          </cell>
          <cell r="H519">
            <v>430</v>
          </cell>
        </row>
        <row r="520">
          <cell r="A520" t="str">
            <v>ZVS-19040101</v>
          </cell>
          <cell r="B520" t="str">
            <v>050-J200000144-530</v>
          </cell>
          <cell r="C520" t="str">
            <v>素材端子2</v>
          </cell>
          <cell r="D520" t="str">
            <v>NO PLATING,C5210R-H,P=4,1*1,RoHS</v>
          </cell>
          <cell r="E520" t="str">
            <v>VCYS</v>
          </cell>
          <cell r="F520" t="str">
            <v>结案</v>
          </cell>
          <cell r="G520">
            <v>400</v>
          </cell>
          <cell r="H520">
            <v>395</v>
          </cell>
        </row>
        <row r="521">
          <cell r="A521" t="str">
            <v>ZVS-19040102</v>
          </cell>
          <cell r="B521" t="str">
            <v>050-J200000145-530</v>
          </cell>
          <cell r="C521" t="str">
            <v>素材端子3</v>
          </cell>
          <cell r="D521" t="str">
            <v>NO PLATING,C5210R-H,P=4,1*1,RoHS</v>
          </cell>
          <cell r="E521" t="str">
            <v>VCYS</v>
          </cell>
          <cell r="F521" t="str">
            <v>结案</v>
          </cell>
          <cell r="G521">
            <v>400</v>
          </cell>
          <cell r="H521">
            <v>382</v>
          </cell>
        </row>
        <row r="522">
          <cell r="A522" t="str">
            <v>ZVS-19040103</v>
          </cell>
          <cell r="B522" t="str">
            <v>050-J200000635-531</v>
          </cell>
          <cell r="C522" t="str">
            <v>素材端子4</v>
          </cell>
          <cell r="D522" t="str">
            <v>NO PLATING,SUS301-3/4H,P=5.50,1*2,RoHS</v>
          </cell>
          <cell r="E522" t="str">
            <v>VCYS</v>
          </cell>
          <cell r="F522" t="str">
            <v>结案</v>
          </cell>
          <cell r="G522">
            <v>460</v>
          </cell>
          <cell r="H522">
            <v>460</v>
          </cell>
        </row>
        <row r="523">
          <cell r="A523" t="str">
            <v>ZVS-19040104</v>
          </cell>
          <cell r="B523" t="str">
            <v>050-J200000636-531</v>
          </cell>
          <cell r="C523" t="str">
            <v>素材端子5</v>
          </cell>
          <cell r="D523" t="str">
            <v>NO PLATING,SUS301-3/4H,P=5.50,1*2,RoHS</v>
          </cell>
          <cell r="E523" t="str">
            <v>VCYS</v>
          </cell>
          <cell r="F523" t="str">
            <v>结案</v>
          </cell>
          <cell r="G523">
            <v>460</v>
          </cell>
          <cell r="H523">
            <v>460</v>
          </cell>
        </row>
        <row r="524">
          <cell r="A524" t="str">
            <v>ZVS-19040105</v>
          </cell>
          <cell r="B524" t="str">
            <v>025-J180000622-0381</v>
          </cell>
          <cell r="C524" t="str">
            <v>素材SHELL</v>
          </cell>
          <cell r="D524" t="str">
            <v>NO PLATING,SUS301-1/2H,P=15,1*1,RoHS</v>
          </cell>
          <cell r="E524" t="str">
            <v>VCYS</v>
          </cell>
          <cell r="F524" t="str">
            <v>结案</v>
          </cell>
          <cell r="G524">
            <v>400000</v>
          </cell>
          <cell r="H524">
            <v>387800</v>
          </cell>
        </row>
        <row r="525">
          <cell r="A525" t="str">
            <v>ZVS-19040106</v>
          </cell>
          <cell r="B525" t="str">
            <v>050-J340000141-0555</v>
          </cell>
          <cell r="C525" t="str">
            <v>素材端子1</v>
          </cell>
          <cell r="D525" t="str">
            <v>NO PLATING,C5210R-H,P=7,1*1,RoHS</v>
          </cell>
          <cell r="E525" t="str">
            <v>VCYS</v>
          </cell>
          <cell r="F525" t="str">
            <v>结案</v>
          </cell>
          <cell r="G525">
            <v>12</v>
          </cell>
          <cell r="H525">
            <v>0</v>
          </cell>
        </row>
        <row r="526">
          <cell r="A526" t="str">
            <v>ZVS-19040107</v>
          </cell>
          <cell r="B526" t="str">
            <v>050-S080000641-0549</v>
          </cell>
          <cell r="C526" t="str">
            <v>素材端子</v>
          </cell>
          <cell r="D526" t="str">
            <v>NO PLATING CONTACT</v>
          </cell>
          <cell r="E526" t="str">
            <v>VCYS</v>
          </cell>
          <cell r="F526" t="str">
            <v>结案</v>
          </cell>
          <cell r="G526">
            <v>60</v>
          </cell>
          <cell r="H526">
            <v>0</v>
          </cell>
        </row>
        <row r="527">
          <cell r="A527" t="str">
            <v>ZVS-19040108</v>
          </cell>
          <cell r="B527" t="str">
            <v>025-C130000631-0392</v>
          </cell>
          <cell r="C527" t="str">
            <v>拉杆</v>
          </cell>
          <cell r="D527" t="str">
            <v>NO PLATING,SUS301-3/4H,P=5.0mm,1*1,RoHS</v>
          </cell>
          <cell r="E527" t="str">
            <v>VCYS</v>
          </cell>
          <cell r="F527" t="str">
            <v>结案</v>
          </cell>
          <cell r="G527">
            <v>120000</v>
          </cell>
          <cell r="H527">
            <v>67000</v>
          </cell>
        </row>
        <row r="528">
          <cell r="A528" t="str">
            <v>ZVS-19040109</v>
          </cell>
          <cell r="B528" t="str">
            <v>050-C031100131-507</v>
          </cell>
          <cell r="C528" t="str">
            <v>素材端子</v>
          </cell>
          <cell r="D528" t="str">
            <v>NO PLATING,C5240HQ-SH,P=10.0mm,1*1,RoHS</v>
          </cell>
          <cell r="E528" t="str">
            <v>VCYS</v>
          </cell>
          <cell r="F528" t="str">
            <v>结案</v>
          </cell>
          <cell r="G528">
            <v>1000</v>
          </cell>
          <cell r="H528">
            <v>836.7</v>
          </cell>
        </row>
        <row r="529">
          <cell r="A529" t="str">
            <v>ZVS-19040110</v>
          </cell>
          <cell r="B529" t="str">
            <v>050-C039900131-506</v>
          </cell>
          <cell r="C529" t="str">
            <v>素材端子</v>
          </cell>
          <cell r="D529" t="str">
            <v>NO PLATING,C5240HQ-SH,P=10.50mm,1*1,RoHS</v>
          </cell>
          <cell r="E529" t="str">
            <v>VCYS</v>
          </cell>
          <cell r="F529" t="str">
            <v>结案</v>
          </cell>
          <cell r="G529">
            <v>1500</v>
          </cell>
          <cell r="H529">
            <v>1500</v>
          </cell>
        </row>
        <row r="530">
          <cell r="A530" t="str">
            <v>ZVS-19040111</v>
          </cell>
          <cell r="B530" t="str">
            <v>025-C130000631-362</v>
          </cell>
          <cell r="C530" t="str">
            <v>拉杆</v>
          </cell>
          <cell r="D530" t="str">
            <v>NO PLATING,SUS301-3/4H,P=5.0mm,1*1,RoHS</v>
          </cell>
          <cell r="E530" t="str">
            <v>VCYS</v>
          </cell>
          <cell r="F530" t="str">
            <v>入库</v>
          </cell>
          <cell r="G530">
            <v>1000000</v>
          </cell>
          <cell r="H530">
            <v>956000</v>
          </cell>
        </row>
        <row r="531">
          <cell r="A531" t="str">
            <v>ZVS-19040112</v>
          </cell>
          <cell r="B531" t="str">
            <v>050-0009-499</v>
          </cell>
          <cell r="C531" t="str">
            <v>素材端子</v>
          </cell>
          <cell r="D531" t="str">
            <v>NO PLATING,C2680R-H,P=9.00,1*2,RoHS</v>
          </cell>
          <cell r="E531" t="str">
            <v>VCYS</v>
          </cell>
          <cell r="F531" t="str">
            <v>结案</v>
          </cell>
          <cell r="G531">
            <v>400</v>
          </cell>
          <cell r="H531">
            <v>400</v>
          </cell>
        </row>
        <row r="532">
          <cell r="A532" t="str">
            <v>ZVS-19040113</v>
          </cell>
          <cell r="B532" t="str">
            <v>025-0009-320</v>
          </cell>
          <cell r="C532" t="str">
            <v>UNPLATED SHELL</v>
          </cell>
          <cell r="D532" t="str">
            <v>1.3H PUSH_PULL SIMBLOCK WITH COVER AND STOP</v>
          </cell>
          <cell r="E532" t="str">
            <v>VCYS</v>
          </cell>
          <cell r="F532" t="str">
            <v>入库</v>
          </cell>
          <cell r="G532">
            <v>300000</v>
          </cell>
          <cell r="H532">
            <v>33000</v>
          </cell>
        </row>
        <row r="533">
          <cell r="A533" t="str">
            <v>ZVS-19040114</v>
          </cell>
          <cell r="B533" t="str">
            <v>025-U190000651-349</v>
          </cell>
          <cell r="C533" t="str">
            <v>素材中铁片</v>
          </cell>
          <cell r="D533" t="str">
            <v>NO PLATING,SUS301-EH,P=10.00,1*1,RoHS</v>
          </cell>
          <cell r="E533" t="str">
            <v>VCXS</v>
          </cell>
          <cell r="F533" t="str">
            <v>结案</v>
          </cell>
          <cell r="G533">
            <v>70000</v>
          </cell>
          <cell r="H533">
            <v>70000</v>
          </cell>
        </row>
        <row r="534">
          <cell r="A534" t="str">
            <v>ZVS-19040116</v>
          </cell>
          <cell r="B534" t="str">
            <v>025-C130000641-363</v>
          </cell>
          <cell r="C534" t="str">
            <v>转轴</v>
          </cell>
          <cell r="D534" t="str">
            <v>NO PLATING,SUS301-H,P=5.0mm,1*1，RoHS</v>
          </cell>
          <cell r="E534" t="str">
            <v>VCYS</v>
          </cell>
          <cell r="F534" t="str">
            <v>结案</v>
          </cell>
          <cell r="G534">
            <v>1000000</v>
          </cell>
          <cell r="H534">
            <v>934700</v>
          </cell>
        </row>
        <row r="535">
          <cell r="A535" t="str">
            <v>ZVS-19040117</v>
          </cell>
          <cell r="B535" t="str">
            <v>050-J340000141-0557</v>
          </cell>
          <cell r="C535" t="str">
            <v>素材端子3</v>
          </cell>
          <cell r="D535" t="str">
            <v>NO PLATING,C5210R-H,P=4,1*1,RoHS</v>
          </cell>
          <cell r="E535" t="str">
            <v>VCYS</v>
          </cell>
          <cell r="F535" t="str">
            <v>结案</v>
          </cell>
          <cell r="G535">
            <v>18</v>
          </cell>
          <cell r="H535">
            <v>0</v>
          </cell>
        </row>
        <row r="536">
          <cell r="A536" t="str">
            <v>ZVS-19040118</v>
          </cell>
          <cell r="B536" t="str">
            <v>050-J220000141-530</v>
          </cell>
          <cell r="C536" t="str">
            <v>素材端子2</v>
          </cell>
          <cell r="D536" t="str">
            <v>NO PLATING,C5210R-H,P=4,1*1,RoHS</v>
          </cell>
          <cell r="E536" t="str">
            <v>VCYS</v>
          </cell>
          <cell r="F536" t="str">
            <v>结案</v>
          </cell>
          <cell r="G536">
            <v>80</v>
          </cell>
          <cell r="H536">
            <v>20</v>
          </cell>
        </row>
        <row r="537">
          <cell r="A537" t="str">
            <v>ZVS-19040119</v>
          </cell>
          <cell r="B537" t="str">
            <v>050-J240000146-530</v>
          </cell>
          <cell r="C537" t="str">
            <v>素材端子2</v>
          </cell>
          <cell r="D537" t="str">
            <v>NO PLATING,C5210R-H,P=4,1*1,RoHS</v>
          </cell>
          <cell r="E537" t="str">
            <v>VCYS</v>
          </cell>
          <cell r="F537" t="str">
            <v>结案</v>
          </cell>
          <cell r="G537">
            <v>90</v>
          </cell>
          <cell r="H537">
            <v>0</v>
          </cell>
        </row>
        <row r="538">
          <cell r="A538" t="str">
            <v>ZVS-19040120</v>
          </cell>
          <cell r="B538" t="str">
            <v>050-1009-357</v>
          </cell>
          <cell r="C538" t="str">
            <v>CONTACT AFTER STAMPING</v>
          </cell>
          <cell r="D538" t="str">
            <v>CONTACT 2 FOR DIA 3.5MM AUDIO JACK SUBSIDE TYPE</v>
          </cell>
          <cell r="E538" t="str">
            <v>VCYS</v>
          </cell>
          <cell r="F538" t="str">
            <v>结案</v>
          </cell>
          <cell r="G538">
            <v>5</v>
          </cell>
          <cell r="H538">
            <v>0</v>
          </cell>
        </row>
        <row r="539">
          <cell r="A539" t="str">
            <v>ZVS-19040121</v>
          </cell>
          <cell r="B539" t="str">
            <v>050-S190000641-0550</v>
          </cell>
          <cell r="C539" t="str">
            <v>素材端子</v>
          </cell>
          <cell r="D539" t="str">
            <v>NO PLATING CONTACT</v>
          </cell>
          <cell r="E539" t="str">
            <v>VCYS</v>
          </cell>
          <cell r="F539" t="str">
            <v>结案</v>
          </cell>
          <cell r="G539">
            <v>400</v>
          </cell>
          <cell r="H539">
            <v>281.5</v>
          </cell>
        </row>
        <row r="540">
          <cell r="A540" t="str">
            <v>ZVS-19040122</v>
          </cell>
          <cell r="B540" t="str">
            <v>050-S170000641-534</v>
          </cell>
          <cell r="C540" t="str">
            <v>素材端子</v>
          </cell>
          <cell r="D540" t="str">
            <v>NO PLATING CONTACT</v>
          </cell>
          <cell r="E540" t="str">
            <v>VCYS</v>
          </cell>
          <cell r="F540" t="str">
            <v>入库</v>
          </cell>
          <cell r="G540">
            <v>3000</v>
          </cell>
          <cell r="H540">
            <v>3000</v>
          </cell>
        </row>
        <row r="541">
          <cell r="A541" t="str">
            <v>ZVS-19040123</v>
          </cell>
          <cell r="B541" t="str">
            <v>025-J220000621-374</v>
          </cell>
          <cell r="C541" t="str">
            <v>素材SHELL</v>
          </cell>
          <cell r="D541" t="str">
            <v>NO PLATING,SUS301-1/2H,P=15,1*1,RoHS</v>
          </cell>
          <cell r="E541" t="str">
            <v>VCYS</v>
          </cell>
          <cell r="F541" t="str">
            <v>结案</v>
          </cell>
          <cell r="G541">
            <v>35000</v>
          </cell>
          <cell r="H541">
            <v>32500</v>
          </cell>
        </row>
        <row r="542">
          <cell r="A542" t="str">
            <v>ZVS-19040124</v>
          </cell>
          <cell r="B542" t="str">
            <v>050-J200000144-530</v>
          </cell>
          <cell r="C542" t="str">
            <v>素材端子2</v>
          </cell>
          <cell r="D542" t="str">
            <v>NO PLATING,C5210R-H,P=4,1*1,RoHS</v>
          </cell>
          <cell r="E542" t="str">
            <v>VCYS</v>
          </cell>
          <cell r="F542" t="str">
            <v>结案</v>
          </cell>
          <cell r="G542">
            <v>60</v>
          </cell>
          <cell r="H542">
            <v>27</v>
          </cell>
        </row>
        <row r="543">
          <cell r="A543" t="str">
            <v>ZVS-19040125</v>
          </cell>
          <cell r="B543" t="str">
            <v>025-C130000631-372</v>
          </cell>
          <cell r="C543" t="str">
            <v>转轴(散Pin）</v>
          </cell>
          <cell r="D543" t="str">
            <v>NO PLATING,SUS301-3/4H,1*1,RoHS</v>
          </cell>
          <cell r="E543" t="str">
            <v>VCYS</v>
          </cell>
          <cell r="F543" t="str">
            <v>结案</v>
          </cell>
          <cell r="G543">
            <v>200000</v>
          </cell>
          <cell r="H543">
            <v>20000</v>
          </cell>
        </row>
        <row r="544">
          <cell r="A544" t="str">
            <v>ZVS-19040126</v>
          </cell>
          <cell r="B544" t="str">
            <v>050-J180000142-530</v>
          </cell>
          <cell r="C544" t="str">
            <v>素材端子2</v>
          </cell>
          <cell r="D544" t="str">
            <v>NO PLATING,C5210R-H,P=4,1*1,RoHS</v>
          </cell>
          <cell r="E544" t="str">
            <v>VCYS</v>
          </cell>
          <cell r="F544" t="str">
            <v>结案</v>
          </cell>
          <cell r="G544">
            <v>400</v>
          </cell>
          <cell r="H544">
            <v>400</v>
          </cell>
        </row>
        <row r="545">
          <cell r="A545" t="str">
            <v>ZVS-19040127</v>
          </cell>
          <cell r="B545" t="str">
            <v>050-J180000143-530</v>
          </cell>
          <cell r="C545" t="str">
            <v>素材端子3</v>
          </cell>
          <cell r="D545" t="str">
            <v>NO PLATING,C5210R-H,P=4,1*1,RoHS</v>
          </cell>
          <cell r="E545" t="str">
            <v>VCYS</v>
          </cell>
          <cell r="F545" t="str">
            <v>结案</v>
          </cell>
          <cell r="G545">
            <v>420</v>
          </cell>
          <cell r="H545">
            <v>420</v>
          </cell>
        </row>
        <row r="546">
          <cell r="A546" t="str">
            <v>ZVS-19040128</v>
          </cell>
          <cell r="B546" t="str">
            <v>050-J180000141-0546</v>
          </cell>
          <cell r="C546" t="str">
            <v>素材端子1</v>
          </cell>
          <cell r="D546" t="str">
            <v>NO PLATING,C5210R-H,P=8,1*1,RoHS</v>
          </cell>
          <cell r="E546" t="str">
            <v>VCYS</v>
          </cell>
          <cell r="F546" t="str">
            <v>结案</v>
          </cell>
          <cell r="G546">
            <v>420</v>
          </cell>
          <cell r="H546">
            <v>411.5</v>
          </cell>
        </row>
        <row r="547">
          <cell r="A547" t="str">
            <v>ZVS-19040129</v>
          </cell>
          <cell r="B547" t="str">
            <v>050-J180000633-531</v>
          </cell>
          <cell r="C547" t="str">
            <v>素材端子4</v>
          </cell>
          <cell r="D547" t="str">
            <v>NO PLATING,SUS301-3/4H,P=5.50,1*2,RoHS</v>
          </cell>
          <cell r="E547" t="str">
            <v>VCYS</v>
          </cell>
          <cell r="F547" t="str">
            <v>结案</v>
          </cell>
          <cell r="G547">
            <v>420</v>
          </cell>
          <cell r="H547">
            <v>419</v>
          </cell>
        </row>
        <row r="548">
          <cell r="A548" t="str">
            <v>ZVS-19040130</v>
          </cell>
          <cell r="B548" t="str">
            <v>050-J180000634-531</v>
          </cell>
          <cell r="C548" t="str">
            <v>素材端子5</v>
          </cell>
          <cell r="D548" t="str">
            <v>NO PLATING,SUS301-3/4H,P=5.50,1*2,RoHS</v>
          </cell>
          <cell r="E548" t="str">
            <v>VCYS</v>
          </cell>
          <cell r="F548" t="str">
            <v>结案</v>
          </cell>
          <cell r="G548">
            <v>420</v>
          </cell>
          <cell r="H548">
            <v>416</v>
          </cell>
        </row>
        <row r="549">
          <cell r="A549" t="str">
            <v>ZVS-19040131</v>
          </cell>
          <cell r="B549" t="str">
            <v>025-0009-320</v>
          </cell>
          <cell r="C549" t="str">
            <v>UNPLATED SHELL</v>
          </cell>
          <cell r="D549" t="str">
            <v>1.3H PUSH_PULL SIMBLOCK WITH COVER AND STOP</v>
          </cell>
          <cell r="E549" t="str">
            <v>VCYS</v>
          </cell>
          <cell r="F549" t="str">
            <v>开立</v>
          </cell>
          <cell r="G549">
            <v>300000</v>
          </cell>
          <cell r="H549">
            <v>0</v>
          </cell>
        </row>
        <row r="550">
          <cell r="A550" t="str">
            <v>ZVS-19040132</v>
          </cell>
          <cell r="B550" t="str">
            <v>025-0009-310</v>
          </cell>
          <cell r="C550" t="str">
            <v>UNPLATED SHELL</v>
          </cell>
          <cell r="D550" t="str">
            <v>1.5H PUSH_PULL SIMBLOCK WITH COVER AND STOP</v>
          </cell>
          <cell r="E550" t="str">
            <v>VCYS</v>
          </cell>
          <cell r="F550" t="str">
            <v>发放</v>
          </cell>
          <cell r="G550">
            <v>200000</v>
          </cell>
          <cell r="H550">
            <v>0</v>
          </cell>
        </row>
        <row r="551">
          <cell r="A551" t="str">
            <v>ZVS-19040133</v>
          </cell>
          <cell r="B551" t="str">
            <v>025-1009-285</v>
          </cell>
          <cell r="C551" t="str">
            <v>SOLDER PAD</v>
          </cell>
          <cell r="D551" t="str">
            <v>FOR 4PIN BATTERY</v>
          </cell>
          <cell r="E551" t="str">
            <v>VCYS</v>
          </cell>
          <cell r="F551" t="str">
            <v>入库</v>
          </cell>
          <cell r="G551">
            <v>350000</v>
          </cell>
          <cell r="H551">
            <v>350000</v>
          </cell>
        </row>
        <row r="552">
          <cell r="A552" t="str">
            <v>ZVS-19040134</v>
          </cell>
          <cell r="B552" t="str">
            <v>025-2009-285</v>
          </cell>
          <cell r="C552" t="str">
            <v>SOLDER PAD</v>
          </cell>
          <cell r="D552" t="str">
            <v>FOR 4PIN BATTERY</v>
          </cell>
          <cell r="E552" t="str">
            <v>VCYS</v>
          </cell>
          <cell r="F552" t="str">
            <v>入库</v>
          </cell>
          <cell r="G552">
            <v>350000</v>
          </cell>
          <cell r="H552">
            <v>350000</v>
          </cell>
        </row>
        <row r="553">
          <cell r="A553" t="str">
            <v>ZVS-19040135</v>
          </cell>
          <cell r="B553" t="str">
            <v>050-C130000141-508</v>
          </cell>
          <cell r="C553" t="str">
            <v>素材端子</v>
          </cell>
          <cell r="D553" t="str">
            <v>NO PLATING,C5210R-H,P=4.0mm,1*1，RoHS</v>
          </cell>
          <cell r="E553" t="str">
            <v>VCYS</v>
          </cell>
          <cell r="F553" t="str">
            <v>结案</v>
          </cell>
          <cell r="G553">
            <v>1000</v>
          </cell>
          <cell r="H553">
            <v>1000</v>
          </cell>
        </row>
        <row r="554">
          <cell r="A554" t="str">
            <v>ZVS-19040136</v>
          </cell>
          <cell r="B554" t="str">
            <v>050-C130000141-508</v>
          </cell>
          <cell r="C554" t="str">
            <v>素材端子</v>
          </cell>
          <cell r="D554" t="str">
            <v>NO PLATING,C5210R-H,P=4.0mm,1*1，RoHS</v>
          </cell>
          <cell r="E554" t="str">
            <v>VCYS</v>
          </cell>
          <cell r="F554" t="str">
            <v>结案</v>
          </cell>
          <cell r="G554">
            <v>300</v>
          </cell>
          <cell r="H554">
            <v>300</v>
          </cell>
        </row>
        <row r="555">
          <cell r="A555" t="str">
            <v>ZVS-19040137</v>
          </cell>
          <cell r="B555" t="str">
            <v>025-0009-314</v>
          </cell>
          <cell r="C555" t="str">
            <v>UNPLATED SHELL</v>
          </cell>
          <cell r="D555" t="str">
            <v>1.4H PUSH_PULL SIMBLOCK WITH COVER AND STOP</v>
          </cell>
          <cell r="E555" t="str">
            <v>VCYS</v>
          </cell>
          <cell r="F555" t="str">
            <v>结案</v>
          </cell>
          <cell r="G555">
            <v>80000</v>
          </cell>
          <cell r="H555">
            <v>49500</v>
          </cell>
        </row>
        <row r="556">
          <cell r="A556" t="str">
            <v>ZVS-19040138</v>
          </cell>
          <cell r="B556" t="str">
            <v>025-J180000622-0381</v>
          </cell>
          <cell r="C556" t="str">
            <v>素材SHELL</v>
          </cell>
          <cell r="D556" t="str">
            <v>NO PLATING,SUS301-1/2H,P=15,1*1,RoHS</v>
          </cell>
          <cell r="E556" t="str">
            <v>VCYS</v>
          </cell>
          <cell r="F556" t="str">
            <v>结案</v>
          </cell>
          <cell r="G556">
            <v>25000</v>
          </cell>
          <cell r="H556">
            <v>10000</v>
          </cell>
        </row>
        <row r="557">
          <cell r="A557" t="str">
            <v>ZVS-19040139</v>
          </cell>
          <cell r="B557" t="str">
            <v>025-U0995W1621-364</v>
          </cell>
          <cell r="C557" t="str">
            <v>点焊铁壳</v>
          </cell>
          <cell r="D557" t="str">
            <v>LASER WELDING,SUS301-1/2H,P=10.0,1*1,SHELL,RoHS</v>
          </cell>
          <cell r="E557" t="str">
            <v>VCYS</v>
          </cell>
          <cell r="F557" t="str">
            <v>入库</v>
          </cell>
          <cell r="G557">
            <v>600000</v>
          </cell>
          <cell r="H557">
            <v>337000</v>
          </cell>
        </row>
        <row r="558">
          <cell r="A558" t="str">
            <v>ZVS-19040142</v>
          </cell>
          <cell r="B558" t="str">
            <v>025-0009-341</v>
          </cell>
          <cell r="C558" t="str">
            <v>UNPLATED SHELL</v>
          </cell>
          <cell r="D558" t="str">
            <v>1.35H PIN PUSH TRAY NANO SIM&amp;USD OR DUAL NANO SIM CONN</v>
          </cell>
          <cell r="E558" t="str">
            <v>VCYS</v>
          </cell>
          <cell r="F558" t="str">
            <v>开立</v>
          </cell>
          <cell r="G558">
            <v>300000</v>
          </cell>
          <cell r="H558">
            <v>0</v>
          </cell>
        </row>
        <row r="559">
          <cell r="A559" t="str">
            <v>ZVS-19040143</v>
          </cell>
          <cell r="B559" t="str">
            <v>025-0009-225</v>
          </cell>
          <cell r="C559" t="str">
            <v>PAD  AFTER STAMPING</v>
          </cell>
          <cell r="D559" t="str">
            <v>4PIN BATTERY 3.1MM PITCH 5.0H VERTICAL TYPE GOLD 15u" CONN.</v>
          </cell>
          <cell r="E559" t="str">
            <v>VCYS</v>
          </cell>
          <cell r="F559" t="str">
            <v>结案</v>
          </cell>
          <cell r="G559">
            <v>1200000</v>
          </cell>
          <cell r="H559">
            <v>243500</v>
          </cell>
        </row>
        <row r="560">
          <cell r="A560" t="str">
            <v>ZVS-19040145</v>
          </cell>
          <cell r="B560" t="str">
            <v>025-J180000622-0381</v>
          </cell>
          <cell r="C560" t="str">
            <v>素材SHELL</v>
          </cell>
          <cell r="D560" t="str">
            <v>NO PLATING,SUS301-1/2H,P=15,1*1,RoHS</v>
          </cell>
          <cell r="E560" t="str">
            <v>VCYS</v>
          </cell>
          <cell r="F560" t="str">
            <v>结案</v>
          </cell>
          <cell r="G560">
            <v>500000</v>
          </cell>
          <cell r="H560">
            <v>500000</v>
          </cell>
        </row>
        <row r="561">
          <cell r="A561" t="str">
            <v>ZVS-19040146</v>
          </cell>
          <cell r="B561" t="str">
            <v>025-U139500621-373</v>
          </cell>
          <cell r="C561" t="str">
            <v>素材主铁壳</v>
          </cell>
          <cell r="D561" t="str">
            <v>NO PLATING,SUS301-1/2H,P=8.0,1*1,SHELL,RoHS</v>
          </cell>
          <cell r="E561" t="str">
            <v>VCYS</v>
          </cell>
          <cell r="F561" t="str">
            <v>入库</v>
          </cell>
          <cell r="G561">
            <v>400000</v>
          </cell>
          <cell r="H561">
            <v>365700</v>
          </cell>
        </row>
        <row r="562">
          <cell r="A562" t="str">
            <v>ZVS-19040147</v>
          </cell>
          <cell r="B562" t="str">
            <v>025-U139500622-373</v>
          </cell>
          <cell r="C562" t="str">
            <v>素材外铁壳</v>
          </cell>
          <cell r="D562" t="str">
            <v>NO PLATING,SUS301-1/2H,P=8.0,1*1,SHELL,RoHS</v>
          </cell>
          <cell r="E562" t="str">
            <v>VCYS</v>
          </cell>
          <cell r="F562" t="str">
            <v>结案</v>
          </cell>
          <cell r="G562">
            <v>400000</v>
          </cell>
          <cell r="H562">
            <v>398000</v>
          </cell>
        </row>
        <row r="563">
          <cell r="A563" t="str">
            <v>ZVS-19040150</v>
          </cell>
          <cell r="B563" t="str">
            <v>050-0009-293</v>
          </cell>
          <cell r="C563" t="str">
            <v>CONTACT AFTER STAMPING</v>
          </cell>
          <cell r="D563" t="str">
            <v>4PIN BATTERY 3.1MM PITCH 5.0H VERTICAL TYPE GOLD 15u" CONN.</v>
          </cell>
          <cell r="E563" t="str">
            <v>VCYS</v>
          </cell>
          <cell r="F563" t="str">
            <v>入库</v>
          </cell>
          <cell r="G563">
            <v>300</v>
          </cell>
          <cell r="H563">
            <v>287</v>
          </cell>
        </row>
        <row r="564">
          <cell r="A564" t="str">
            <v>ZVS-19040151</v>
          </cell>
          <cell r="B564" t="str">
            <v>050-1009-443</v>
          </cell>
          <cell r="C564" t="str">
            <v>CONTACT</v>
          </cell>
          <cell r="D564" t="str">
            <v>4PIN 3.0MM PITCH 1.8H SMT TYPE BATTERY CONN.</v>
          </cell>
          <cell r="E564" t="str">
            <v>VCYS</v>
          </cell>
          <cell r="F564" t="str">
            <v>结案</v>
          </cell>
          <cell r="G564">
            <v>400</v>
          </cell>
          <cell r="H564">
            <v>230</v>
          </cell>
        </row>
        <row r="565">
          <cell r="A565" t="str">
            <v>ZVS-19040152</v>
          </cell>
          <cell r="B565" t="str">
            <v>050-1009-426</v>
          </cell>
          <cell r="C565" t="str">
            <v>CONTACT</v>
          </cell>
          <cell r="D565" t="str">
            <v>FOR 3 PIN 2.8mm PITCH 3.75mmH  SMT TYPE BATTERY CONN.</v>
          </cell>
          <cell r="E565" t="str">
            <v>VCYS</v>
          </cell>
          <cell r="F565" t="str">
            <v>入库</v>
          </cell>
          <cell r="G565">
            <v>800</v>
          </cell>
          <cell r="H565">
            <v>490</v>
          </cell>
        </row>
        <row r="566">
          <cell r="A566" t="str">
            <v>ZVS-19040153</v>
          </cell>
          <cell r="B566" t="str">
            <v>050-C031100131-507</v>
          </cell>
          <cell r="C566" t="str">
            <v>素材端子</v>
          </cell>
          <cell r="D566" t="str">
            <v>NO PLATING,C5240HQ-SH,P=10.0mm,1*1,RoHS</v>
          </cell>
          <cell r="E566" t="str">
            <v>VCYS</v>
          </cell>
          <cell r="F566" t="str">
            <v>发放</v>
          </cell>
          <cell r="G566">
            <v>1000</v>
          </cell>
          <cell r="H566">
            <v>0</v>
          </cell>
        </row>
        <row r="567">
          <cell r="A567" t="str">
            <v>ZVS-19040155</v>
          </cell>
          <cell r="B567" t="str">
            <v>050-C149900121-519</v>
          </cell>
          <cell r="C567" t="str">
            <v>UNPLATED CONTACT</v>
          </cell>
          <cell r="D567" t="str">
            <v>CONTACT ;1.5H PUSH_PULL SIMBLOCK WITH COVER AND STOP</v>
          </cell>
          <cell r="E567" t="str">
            <v>VCYS</v>
          </cell>
          <cell r="F567" t="str">
            <v>入库</v>
          </cell>
          <cell r="G567">
            <v>600</v>
          </cell>
          <cell r="H567">
            <v>547.29999999999995</v>
          </cell>
        </row>
        <row r="568">
          <cell r="A568" t="str">
            <v>ZVS-19040156</v>
          </cell>
          <cell r="B568" t="str">
            <v>050-J180000141-0546</v>
          </cell>
          <cell r="C568" t="str">
            <v>素材端子1</v>
          </cell>
          <cell r="D568" t="str">
            <v>NO PLATING,C5210R-H,P=8,1*1,RoHS</v>
          </cell>
          <cell r="E568" t="str">
            <v>VCYS</v>
          </cell>
          <cell r="F568" t="str">
            <v>入库</v>
          </cell>
          <cell r="G568">
            <v>600</v>
          </cell>
          <cell r="H568">
            <v>260</v>
          </cell>
        </row>
        <row r="569">
          <cell r="A569" t="str">
            <v>ZVS-19040157</v>
          </cell>
          <cell r="B569" t="str">
            <v>050-J200000142-0546</v>
          </cell>
          <cell r="C569" t="str">
            <v>素材端子1</v>
          </cell>
          <cell r="D569" t="str">
            <v>NO PLATING,C5210R-H,P=8,1*1,RoHS</v>
          </cell>
          <cell r="E569" t="str">
            <v>VCYS</v>
          </cell>
          <cell r="F569" t="str">
            <v>发料</v>
          </cell>
          <cell r="G569">
            <v>400</v>
          </cell>
          <cell r="H569">
            <v>0</v>
          </cell>
        </row>
        <row r="570">
          <cell r="A570" t="str">
            <v>ZVS-19040158</v>
          </cell>
          <cell r="B570" t="str">
            <v>050-J200000145-530</v>
          </cell>
          <cell r="C570" t="str">
            <v>素材端子3</v>
          </cell>
          <cell r="D570" t="str">
            <v>NO PLATING,C5210R-H,P=4,1*1,RoHS</v>
          </cell>
          <cell r="E570" t="str">
            <v>VCYS</v>
          </cell>
          <cell r="F570" t="str">
            <v>结案</v>
          </cell>
          <cell r="G570">
            <v>600</v>
          </cell>
          <cell r="H570">
            <v>572.6</v>
          </cell>
        </row>
        <row r="571">
          <cell r="A571" t="str">
            <v>ZVS-19040159</v>
          </cell>
          <cell r="B571" t="str">
            <v>050-J200000635-531</v>
          </cell>
          <cell r="C571" t="str">
            <v>素材端子4</v>
          </cell>
          <cell r="D571" t="str">
            <v>NO PLATING,SUS301-3/4H,P=5.50,1*2,RoHS</v>
          </cell>
          <cell r="E571" t="str">
            <v>VCYS</v>
          </cell>
          <cell r="F571" t="str">
            <v>入库</v>
          </cell>
          <cell r="G571">
            <v>600</v>
          </cell>
          <cell r="H571">
            <v>526</v>
          </cell>
        </row>
        <row r="572">
          <cell r="A572" t="str">
            <v>ZVS-19040160</v>
          </cell>
          <cell r="B572" t="str">
            <v>050-P153000511-0553</v>
          </cell>
          <cell r="C572" t="str">
            <v>素材端子</v>
          </cell>
          <cell r="D572" t="str">
            <v>NO PLATING,NKT322-ESH,P=3,1*1,RoHS</v>
          </cell>
          <cell r="E572" t="str">
            <v>VCYS</v>
          </cell>
          <cell r="F572" t="str">
            <v>发放</v>
          </cell>
          <cell r="G572">
            <v>600</v>
          </cell>
          <cell r="H572">
            <v>0</v>
          </cell>
        </row>
        <row r="573">
          <cell r="A573" t="str">
            <v>ZVS-19040162</v>
          </cell>
          <cell r="B573" t="str">
            <v>025-0009-331</v>
          </cell>
          <cell r="C573" t="str">
            <v>UNCLARED  PUSHER</v>
          </cell>
          <cell r="D573" t="str">
            <v>1.35H PIN PUSH TRAY NANO SIM&amp;USD OR DUAL NANO SIM CONN</v>
          </cell>
          <cell r="E573" t="str">
            <v>VCYS</v>
          </cell>
          <cell r="F573" t="str">
            <v>结案</v>
          </cell>
          <cell r="G573">
            <v>200000</v>
          </cell>
          <cell r="H573">
            <v>164500</v>
          </cell>
        </row>
        <row r="574">
          <cell r="A574" t="str">
            <v>ZVS-19040163</v>
          </cell>
          <cell r="B574" t="str">
            <v>050-0009-293</v>
          </cell>
          <cell r="C574" t="str">
            <v>CONTACT AFTER STAMPING</v>
          </cell>
          <cell r="D574" t="str">
            <v>4PIN BATTERY 3.1MM PITCH 5.0H VERTICAL TYPE GOLD 15u" CONN.</v>
          </cell>
          <cell r="E574" t="str">
            <v>VCYS</v>
          </cell>
          <cell r="F574" t="str">
            <v>入库</v>
          </cell>
          <cell r="G574">
            <v>900</v>
          </cell>
          <cell r="H574">
            <v>716</v>
          </cell>
        </row>
        <row r="575">
          <cell r="A575" t="str">
            <v>ZVS-19040164</v>
          </cell>
          <cell r="B575" t="str">
            <v>050-J200000636-531</v>
          </cell>
          <cell r="C575" t="str">
            <v>素材端子5</v>
          </cell>
          <cell r="D575" t="str">
            <v>NO PLATING,SUS301-3/4H,P=5.50,1*2,RoHS</v>
          </cell>
          <cell r="E575" t="str">
            <v>VCYS</v>
          </cell>
          <cell r="F575" t="str">
            <v>入库</v>
          </cell>
          <cell r="G575">
            <v>600</v>
          </cell>
          <cell r="H575">
            <v>536</v>
          </cell>
        </row>
        <row r="576">
          <cell r="A576" t="str">
            <v>ZVS-19040165</v>
          </cell>
          <cell r="B576" t="str">
            <v>050-J200000144-530</v>
          </cell>
          <cell r="C576" t="str">
            <v>素材端子2</v>
          </cell>
          <cell r="D576" t="str">
            <v>NO PLATING,C5210R-H,P=4,1*1,RoHS</v>
          </cell>
          <cell r="E576" t="str">
            <v>VCYS</v>
          </cell>
          <cell r="F576" t="str">
            <v>结案</v>
          </cell>
          <cell r="G576">
            <v>600</v>
          </cell>
          <cell r="H576">
            <v>600</v>
          </cell>
        </row>
        <row r="577">
          <cell r="A577" t="str">
            <v>ZVS-19040166</v>
          </cell>
          <cell r="B577" t="str">
            <v>050-C039900131-506</v>
          </cell>
          <cell r="C577" t="str">
            <v>素材端子</v>
          </cell>
          <cell r="D577" t="str">
            <v>NO PLATING,C5240HQ-SH,P=10.50mm,1*1,RoHS</v>
          </cell>
          <cell r="E577" t="str">
            <v>VCYS</v>
          </cell>
          <cell r="F577" t="str">
            <v>结案</v>
          </cell>
          <cell r="G577">
            <v>1500</v>
          </cell>
          <cell r="H577">
            <v>1430</v>
          </cell>
        </row>
        <row r="578">
          <cell r="A578" t="str">
            <v>ZVS-19040167</v>
          </cell>
          <cell r="B578" t="str">
            <v>025-U1795W1621-342</v>
          </cell>
          <cell r="C578" t="str">
            <v>点焊铁壳</v>
          </cell>
          <cell r="D578" t="str">
            <v>LASER WELDING,SUS301-1/2H,P=10.0,1*2,SHELL,RoHS</v>
          </cell>
          <cell r="E578" t="str">
            <v>VCYS</v>
          </cell>
          <cell r="F578" t="str">
            <v>入库</v>
          </cell>
          <cell r="G578">
            <v>500000</v>
          </cell>
          <cell r="H578">
            <v>500000</v>
          </cell>
        </row>
        <row r="579">
          <cell r="A579" t="str">
            <v>ZVS-19040169</v>
          </cell>
          <cell r="B579" t="str">
            <v>050-C130000441-527</v>
          </cell>
          <cell r="C579" t="str">
            <v>素材侦测PIN</v>
          </cell>
          <cell r="D579" t="str">
            <v>NO PLATING,C7035-TM06,P=3.20,1*1,RoHS</v>
          </cell>
          <cell r="E579" t="str">
            <v>VCYS</v>
          </cell>
          <cell r="F579" t="str">
            <v>结案</v>
          </cell>
          <cell r="G579">
            <v>17</v>
          </cell>
          <cell r="H579">
            <v>0</v>
          </cell>
        </row>
        <row r="580">
          <cell r="A580" t="str">
            <v>ZVS-19040170</v>
          </cell>
          <cell r="B580" t="str">
            <v>050-C130000141-508</v>
          </cell>
          <cell r="C580" t="str">
            <v>素材端子</v>
          </cell>
          <cell r="D580" t="str">
            <v>NO PLATING,C5210R-H,P=4.0mm,1*1，RoHS</v>
          </cell>
          <cell r="E580" t="str">
            <v>VCYS</v>
          </cell>
          <cell r="F580" t="str">
            <v>入库</v>
          </cell>
          <cell r="G580">
            <v>490</v>
          </cell>
          <cell r="H580">
            <v>336</v>
          </cell>
        </row>
        <row r="581">
          <cell r="A581" t="str">
            <v>ZVS-19040171</v>
          </cell>
          <cell r="B581" t="str">
            <v>050-0009-482</v>
          </cell>
          <cell r="C581" t="str">
            <v>UNPLATED CONTACT</v>
          </cell>
          <cell r="D581" t="str">
            <v>CONTACT; 1.3H PUSH_PULL SIMBLOCK WIWH COVER AND STOP</v>
          </cell>
          <cell r="E581" t="str">
            <v>VCYS</v>
          </cell>
          <cell r="F581" t="str">
            <v>结案</v>
          </cell>
          <cell r="G581">
            <v>55</v>
          </cell>
          <cell r="H581">
            <v>0</v>
          </cell>
        </row>
        <row r="582">
          <cell r="A582" t="str">
            <v>ZVS-19040172</v>
          </cell>
          <cell r="B582" t="str">
            <v>050-U190000811-518</v>
          </cell>
          <cell r="C582" t="str">
            <v>素材端子</v>
          </cell>
          <cell r="D582" t="str">
            <v>NO PLATING,C18400-H,P=10.00,1*1,RoHS</v>
          </cell>
          <cell r="E582" t="str">
            <v>VCYS</v>
          </cell>
          <cell r="F582" t="str">
            <v>结案</v>
          </cell>
          <cell r="G582">
            <v>63</v>
          </cell>
          <cell r="H582">
            <v>0</v>
          </cell>
        </row>
        <row r="583">
          <cell r="A583" t="str">
            <v>ZVS-19040173</v>
          </cell>
          <cell r="B583" t="str">
            <v>050-1009-358</v>
          </cell>
          <cell r="C583" t="str">
            <v>CONTACT AFTER STAMPING</v>
          </cell>
          <cell r="D583" t="str">
            <v>CONTACT 3 FOR DIA 3.5MM AUDIO JACK SUBSIDE TYPE</v>
          </cell>
          <cell r="E583" t="str">
            <v>VCYS</v>
          </cell>
          <cell r="F583" t="str">
            <v>结案</v>
          </cell>
          <cell r="G583">
            <v>60</v>
          </cell>
          <cell r="H583">
            <v>0</v>
          </cell>
        </row>
        <row r="584">
          <cell r="A584" t="str">
            <v>ZVS-19040174</v>
          </cell>
          <cell r="B584" t="str">
            <v>025-C130000631-362</v>
          </cell>
          <cell r="C584" t="str">
            <v>拉杆</v>
          </cell>
          <cell r="D584" t="str">
            <v>NO PLATING,SUS301-3/4H,P=5.0mm,1*1,RoHS</v>
          </cell>
          <cell r="E584" t="str">
            <v>VCYS</v>
          </cell>
          <cell r="F584" t="str">
            <v>入库</v>
          </cell>
          <cell r="G584">
            <v>1000000</v>
          </cell>
          <cell r="H584">
            <v>489500</v>
          </cell>
        </row>
        <row r="585">
          <cell r="A585" t="str">
            <v>ZVS-19040175</v>
          </cell>
          <cell r="B585" t="str">
            <v>050-S110000641-522</v>
          </cell>
          <cell r="C585" t="str">
            <v>素材端子</v>
          </cell>
          <cell r="D585" t="str">
            <v>NO PLATING CONTACT</v>
          </cell>
          <cell r="E585" t="str">
            <v>VCYS</v>
          </cell>
          <cell r="F585" t="str">
            <v>入库</v>
          </cell>
          <cell r="G585">
            <v>3000</v>
          </cell>
          <cell r="H585">
            <v>456</v>
          </cell>
        </row>
        <row r="586">
          <cell r="A586" t="str">
            <v>ZVS-19040176</v>
          </cell>
          <cell r="B586" t="str">
            <v>050-1009-431</v>
          </cell>
          <cell r="C586" t="str">
            <v>CONTACT AFTER STAMPING</v>
          </cell>
          <cell r="D586" t="str">
            <v>CONTACT 1 FOR DIA 3.5MM SXM AUDIO JACK CONN.(SUBSIDE  TYPE)</v>
          </cell>
          <cell r="E586" t="str">
            <v>VCYS</v>
          </cell>
          <cell r="F586" t="str">
            <v>入库</v>
          </cell>
          <cell r="G586">
            <v>300</v>
          </cell>
          <cell r="H586">
            <v>299</v>
          </cell>
        </row>
        <row r="587">
          <cell r="A587" t="str">
            <v>ZVS-19040177</v>
          </cell>
          <cell r="B587" t="str">
            <v>050-1009-432</v>
          </cell>
          <cell r="C587" t="str">
            <v>CONTACT AFTER STAMPING</v>
          </cell>
          <cell r="D587" t="str">
            <v>CONTACT 2 FOR DIA 3.5MM SXM AUDIO JACK CONN.(SUBSIDE  TYPE)</v>
          </cell>
          <cell r="E587" t="str">
            <v>VCYS</v>
          </cell>
          <cell r="F587" t="str">
            <v>入库</v>
          </cell>
          <cell r="G587">
            <v>300</v>
          </cell>
          <cell r="H587">
            <v>300</v>
          </cell>
        </row>
        <row r="588">
          <cell r="A588" t="str">
            <v>ZVS-19040178</v>
          </cell>
          <cell r="B588" t="str">
            <v>050-2009-432</v>
          </cell>
          <cell r="C588" t="str">
            <v>CONTACT AFTER STAMPING</v>
          </cell>
          <cell r="D588" t="str">
            <v>CONTACT 3 FOR DIA 3.5MM SXM AUDIO JACK CONN.(SUBSIDE  TYPE)</v>
          </cell>
          <cell r="E588" t="str">
            <v>VCYS</v>
          </cell>
          <cell r="F588" t="str">
            <v>发料</v>
          </cell>
          <cell r="G588">
            <v>300</v>
          </cell>
          <cell r="H588">
            <v>0</v>
          </cell>
        </row>
        <row r="589">
          <cell r="A589" t="str">
            <v>ZVS-19040179</v>
          </cell>
          <cell r="B589" t="str">
            <v>050-C039900131-506</v>
          </cell>
          <cell r="C589" t="str">
            <v>素材端子</v>
          </cell>
          <cell r="D589" t="str">
            <v>NO PLATING,C5240HQ-SH,P=10.50mm,1*1,RoHS</v>
          </cell>
          <cell r="E589" t="str">
            <v>VCYS</v>
          </cell>
          <cell r="F589" t="str">
            <v>结案</v>
          </cell>
          <cell r="G589">
            <v>3000</v>
          </cell>
          <cell r="H589">
            <v>1096</v>
          </cell>
        </row>
        <row r="590">
          <cell r="A590" t="str">
            <v>ZVS-19040180</v>
          </cell>
          <cell r="B590" t="str">
            <v>050-C151100121-509</v>
          </cell>
          <cell r="C590" t="str">
            <v>素材端子</v>
          </cell>
          <cell r="D590" t="str">
            <v>NO PLATING,C5210R-SH,P=12.50,1*1,RoHS</v>
          </cell>
          <cell r="E590" t="str">
            <v>VCYS</v>
          </cell>
          <cell r="F590" t="str">
            <v>入库</v>
          </cell>
          <cell r="G590">
            <v>300</v>
          </cell>
          <cell r="H590">
            <v>299</v>
          </cell>
        </row>
        <row r="591">
          <cell r="A591" t="str">
            <v>ZVS-19040181</v>
          </cell>
          <cell r="B591" t="str">
            <v>050-C130000141-508</v>
          </cell>
          <cell r="C591" t="str">
            <v>素材端子</v>
          </cell>
          <cell r="D591" t="str">
            <v>NO PLATING,C5210R-H,P=4.0mm,1*1，RoHS</v>
          </cell>
          <cell r="E591" t="str">
            <v>VCYS</v>
          </cell>
          <cell r="F591" t="str">
            <v>入库</v>
          </cell>
          <cell r="G591">
            <v>500</v>
          </cell>
          <cell r="H591">
            <v>499</v>
          </cell>
        </row>
        <row r="592">
          <cell r="A592" t="str">
            <v>ZVS-19040182</v>
          </cell>
          <cell r="B592" t="str">
            <v>025-0009-225</v>
          </cell>
          <cell r="C592" t="str">
            <v>PAD  AFTER STAMPING</v>
          </cell>
          <cell r="D592" t="str">
            <v>4PIN BATTERY 3.1MM PITCH 5.0H VERTICAL TYPE GOLD 15u" CONN.</v>
          </cell>
          <cell r="E592" t="str">
            <v>VCYS</v>
          </cell>
          <cell r="F592" t="str">
            <v>入库</v>
          </cell>
          <cell r="G592">
            <v>1200000</v>
          </cell>
          <cell r="H592">
            <v>39000</v>
          </cell>
        </row>
        <row r="593">
          <cell r="A593" t="str">
            <v>ZVS-19040183</v>
          </cell>
          <cell r="B593" t="str">
            <v>025-U139500623-373</v>
          </cell>
          <cell r="C593" t="str">
            <v>点焊铁壳</v>
          </cell>
          <cell r="D593" t="str">
            <v>NO PLATING,SUS301-1/2H,P=8.0,1*1,SHELL,RoHS</v>
          </cell>
          <cell r="E593" t="str">
            <v>VCYS</v>
          </cell>
          <cell r="F593" t="str">
            <v>结案</v>
          </cell>
          <cell r="G593">
            <v>400</v>
          </cell>
          <cell r="H593">
            <v>0</v>
          </cell>
        </row>
        <row r="594">
          <cell r="A594" t="str">
            <v>ZVS-19040183</v>
          </cell>
          <cell r="B594" t="str">
            <v>025-U139500623-373</v>
          </cell>
          <cell r="C594" t="str">
            <v>点焊铁壳</v>
          </cell>
          <cell r="D594" t="str">
            <v>NO PLATING,SUS301-1/2H,P=8.0,1*1,SHELL,RoHS</v>
          </cell>
          <cell r="E594" t="str">
            <v>VCYS</v>
          </cell>
          <cell r="F594" t="str">
            <v>结案</v>
          </cell>
          <cell r="G594">
            <v>400</v>
          </cell>
          <cell r="H594">
            <v>0</v>
          </cell>
        </row>
        <row r="595">
          <cell r="A595" t="str">
            <v>ZVS-19040184</v>
          </cell>
          <cell r="B595" t="str">
            <v>050-J180000142-530</v>
          </cell>
          <cell r="C595" t="str">
            <v>素材端子2</v>
          </cell>
          <cell r="D595" t="str">
            <v>NO PLATING,C5210R-H,P=4,1*1,RoHS</v>
          </cell>
          <cell r="E595" t="str">
            <v>VCYS</v>
          </cell>
          <cell r="F595" t="str">
            <v>入库</v>
          </cell>
          <cell r="G595">
            <v>600</v>
          </cell>
          <cell r="H595">
            <v>90</v>
          </cell>
        </row>
        <row r="596">
          <cell r="A596" t="str">
            <v>ZVS-19040185</v>
          </cell>
          <cell r="B596" t="str">
            <v>050-J180000143-530</v>
          </cell>
          <cell r="C596" t="str">
            <v>素材端子3</v>
          </cell>
          <cell r="D596" t="str">
            <v>NO PLATING,C5210R-H,P=4,1*1,RoHS</v>
          </cell>
          <cell r="E596" t="str">
            <v>VCYS</v>
          </cell>
          <cell r="F596" t="str">
            <v>发料</v>
          </cell>
          <cell r="G596">
            <v>600</v>
          </cell>
          <cell r="H596">
            <v>0</v>
          </cell>
        </row>
        <row r="597">
          <cell r="A597" t="str">
            <v>ZVS-19040186</v>
          </cell>
          <cell r="B597" t="str">
            <v>050-J180000633-531</v>
          </cell>
          <cell r="C597" t="str">
            <v>素材端子4</v>
          </cell>
          <cell r="D597" t="str">
            <v>NO PLATING,SUS301-3/4H,P=5.50,1*2,RoHS</v>
          </cell>
          <cell r="E597" t="str">
            <v>VCYS</v>
          </cell>
          <cell r="F597" t="str">
            <v>入库</v>
          </cell>
          <cell r="G597">
            <v>600</v>
          </cell>
          <cell r="H597">
            <v>86.5</v>
          </cell>
        </row>
        <row r="598">
          <cell r="A598" t="str">
            <v>ZVS-19040187</v>
          </cell>
          <cell r="B598" t="str">
            <v>050-J180000634-531</v>
          </cell>
          <cell r="C598" t="str">
            <v>素材端子5</v>
          </cell>
          <cell r="D598" t="str">
            <v>NO PLATING,SUS301-3/4H,P=5.50,1*2,RoHS</v>
          </cell>
          <cell r="E598" t="str">
            <v>VCYS</v>
          </cell>
          <cell r="F598" t="str">
            <v>入库</v>
          </cell>
          <cell r="G598">
            <v>600</v>
          </cell>
          <cell r="H598">
            <v>79</v>
          </cell>
        </row>
        <row r="599">
          <cell r="A599" t="str">
            <v>ZVS-19040188</v>
          </cell>
          <cell r="B599" t="str">
            <v>050-S080000641-0549</v>
          </cell>
          <cell r="C599" t="str">
            <v>素材端子</v>
          </cell>
          <cell r="D599" t="str">
            <v>NO PLATING CONTACT</v>
          </cell>
          <cell r="E599" t="str">
            <v>VCYS</v>
          </cell>
          <cell r="F599" t="str">
            <v>发料</v>
          </cell>
          <cell r="G599">
            <v>2000</v>
          </cell>
          <cell r="H599">
            <v>0</v>
          </cell>
        </row>
        <row r="600">
          <cell r="A600" t="str">
            <v>ZVS-19040189</v>
          </cell>
          <cell r="B600" t="str">
            <v>050-S230000642-535</v>
          </cell>
          <cell r="C600" t="str">
            <v>素材端子</v>
          </cell>
          <cell r="D600" t="str">
            <v>NO PLATING CONTACT</v>
          </cell>
          <cell r="E600" t="str">
            <v>VCYS</v>
          </cell>
          <cell r="F600" t="str">
            <v>入库</v>
          </cell>
          <cell r="G600">
            <v>4000</v>
          </cell>
          <cell r="H600">
            <v>334</v>
          </cell>
        </row>
        <row r="601">
          <cell r="A601" t="str">
            <v>ZVS-19040190</v>
          </cell>
          <cell r="B601" t="str">
            <v>050-S230000641-524</v>
          </cell>
          <cell r="C601" t="str">
            <v>素材端子</v>
          </cell>
          <cell r="D601" t="str">
            <v>NO PLATING CONTACT</v>
          </cell>
          <cell r="E601" t="str">
            <v>VCYS</v>
          </cell>
          <cell r="F601" t="str">
            <v>发放</v>
          </cell>
          <cell r="G601">
            <v>1000</v>
          </cell>
          <cell r="H601">
            <v>0</v>
          </cell>
        </row>
        <row r="602">
          <cell r="A602" t="str">
            <v>ZVS-19040191</v>
          </cell>
          <cell r="B602" t="str">
            <v>025-J180000622-0381</v>
          </cell>
          <cell r="C602" t="str">
            <v>素材SHELL</v>
          </cell>
          <cell r="D602" t="str">
            <v>NO PLATING,SUS301-1/2H,P=15,1*1,RoHS</v>
          </cell>
          <cell r="E602" t="str">
            <v>VCYS</v>
          </cell>
          <cell r="F602" t="str">
            <v>结案</v>
          </cell>
          <cell r="G602">
            <v>45000</v>
          </cell>
          <cell r="H602">
            <v>42500</v>
          </cell>
        </row>
        <row r="603">
          <cell r="A603" t="str">
            <v>ZVS-19040192</v>
          </cell>
          <cell r="B603" t="str">
            <v>025-C130000641-363</v>
          </cell>
          <cell r="C603" t="str">
            <v>转轴</v>
          </cell>
          <cell r="D603" t="str">
            <v>NO PLATING,SUS301-H,P=5.0mm,1*1，RoHS</v>
          </cell>
          <cell r="E603" t="str">
            <v>VCYS</v>
          </cell>
          <cell r="F603" t="str">
            <v>结案</v>
          </cell>
          <cell r="G603">
            <v>170000</v>
          </cell>
          <cell r="H603">
            <v>110000</v>
          </cell>
        </row>
        <row r="604">
          <cell r="A604" t="str">
            <v>ZVS-19040193</v>
          </cell>
          <cell r="B604" t="str">
            <v>025-C130000641-360</v>
          </cell>
          <cell r="C604" t="str">
            <v>素材铁壳</v>
          </cell>
          <cell r="D604" t="str">
            <v>NO PLATING,SUS301-H,P=24.0mm,1*1，RoHS</v>
          </cell>
          <cell r="E604" t="str">
            <v>VCYS</v>
          </cell>
          <cell r="F604" t="str">
            <v>入库</v>
          </cell>
          <cell r="G604">
            <v>700000</v>
          </cell>
          <cell r="H604">
            <v>98600</v>
          </cell>
        </row>
        <row r="605">
          <cell r="A605" t="str">
            <v>ZVS-19040194</v>
          </cell>
          <cell r="B605" t="str">
            <v>025-C151100621-361</v>
          </cell>
          <cell r="C605" t="str">
            <v>素材铁壳</v>
          </cell>
          <cell r="D605" t="str">
            <v>NO PLATING,SUS301-1/2H,P=10.0,1*1,SHELL,RoHS</v>
          </cell>
          <cell r="E605" t="str">
            <v>VCYS</v>
          </cell>
          <cell r="F605" t="str">
            <v>发放</v>
          </cell>
          <cell r="G605">
            <v>300000</v>
          </cell>
          <cell r="H605">
            <v>0</v>
          </cell>
        </row>
        <row r="606">
          <cell r="A606" t="str">
            <v>ZVS-19040195</v>
          </cell>
          <cell r="B606" t="str">
            <v>025-U139500623-373</v>
          </cell>
          <cell r="C606" t="str">
            <v>点焊铁壳</v>
          </cell>
          <cell r="D606" t="str">
            <v>NO PLATING,SUS301-1/2H,P=8.0,1*1,SHELL,RoHS</v>
          </cell>
          <cell r="E606" t="str">
            <v>VCYS</v>
          </cell>
          <cell r="F606" t="str">
            <v>入库</v>
          </cell>
          <cell r="G606">
            <v>400000</v>
          </cell>
          <cell r="H606">
            <v>61500</v>
          </cell>
        </row>
        <row r="607">
          <cell r="A607" t="str">
            <v>ZVS-19040195</v>
          </cell>
          <cell r="B607" t="str">
            <v>025-U139500623-373</v>
          </cell>
          <cell r="C607" t="str">
            <v>点焊铁壳</v>
          </cell>
          <cell r="D607" t="str">
            <v>NO PLATING,SUS301-1/2H,P=8.0,1*1,SHELL,RoHS</v>
          </cell>
          <cell r="E607" t="str">
            <v>VCYS</v>
          </cell>
          <cell r="F607" t="str">
            <v>入库</v>
          </cell>
          <cell r="G607">
            <v>400000</v>
          </cell>
          <cell r="H607">
            <v>61500</v>
          </cell>
        </row>
        <row r="608">
          <cell r="A608" t="str">
            <v>ZVS-19040196</v>
          </cell>
          <cell r="B608" t="str">
            <v>025-U139500622-373</v>
          </cell>
          <cell r="C608" t="str">
            <v>素材外铁壳</v>
          </cell>
          <cell r="D608" t="str">
            <v>NO PLATING,SUS301-1/2H,P=8.0,1*1,SHELL,RoHS</v>
          </cell>
          <cell r="E608" t="str">
            <v>VCYS</v>
          </cell>
          <cell r="F608" t="str">
            <v>发料</v>
          </cell>
          <cell r="G608">
            <v>8000</v>
          </cell>
          <cell r="H608">
            <v>0</v>
          </cell>
        </row>
        <row r="609">
          <cell r="A609" t="str">
            <v>ZVS-19040197</v>
          </cell>
          <cell r="B609" t="str">
            <v>025-U139500621-373</v>
          </cell>
          <cell r="C609" t="str">
            <v>素材主铁壳</v>
          </cell>
          <cell r="D609" t="str">
            <v>NO PLATING,SUS301-1/2H,P=8.0,1*1,SHELL,RoHS</v>
          </cell>
          <cell r="E609" t="str">
            <v>VCYS</v>
          </cell>
          <cell r="F609" t="str">
            <v>入库</v>
          </cell>
          <cell r="G609">
            <v>100000</v>
          </cell>
          <cell r="H609">
            <v>91600</v>
          </cell>
        </row>
        <row r="610">
          <cell r="A610" t="str">
            <v>ZVS-19040198</v>
          </cell>
          <cell r="B610" t="str">
            <v>050-S170000641-534</v>
          </cell>
          <cell r="C610" t="str">
            <v>素材端子</v>
          </cell>
          <cell r="D610" t="str">
            <v>NO PLATING CONTACT</v>
          </cell>
          <cell r="E610" t="str">
            <v>VCYS</v>
          </cell>
          <cell r="F610" t="str">
            <v>入库</v>
          </cell>
          <cell r="G610">
            <v>51</v>
          </cell>
          <cell r="H610">
            <v>50.2</v>
          </cell>
        </row>
        <row r="611">
          <cell r="A611" t="str">
            <v>ZVS-19040199</v>
          </cell>
          <cell r="B611" t="str">
            <v>025-U179500621-342</v>
          </cell>
          <cell r="C611" t="str">
            <v>素材铁壳</v>
          </cell>
          <cell r="D611" t="str">
            <v>NO PLATING,SUS301-1/2H,P=10.0,1*2,SHELL,RoHS</v>
          </cell>
          <cell r="E611" t="str">
            <v>VCYS</v>
          </cell>
          <cell r="F611" t="str">
            <v>入库</v>
          </cell>
          <cell r="G611">
            <v>83000</v>
          </cell>
          <cell r="H611">
            <v>80000</v>
          </cell>
        </row>
        <row r="612">
          <cell r="A612" t="str">
            <v>ZVS-19040200</v>
          </cell>
          <cell r="B612" t="str">
            <v>025-U1795W1621-342</v>
          </cell>
          <cell r="C612" t="str">
            <v>点焊铁壳</v>
          </cell>
          <cell r="D612" t="str">
            <v>LASER WELDING,SUS301-1/2H,P=10.0,1*2,SHELL,RoHS</v>
          </cell>
          <cell r="E612" t="str">
            <v>VCYS</v>
          </cell>
          <cell r="F612" t="str">
            <v>入库</v>
          </cell>
          <cell r="G612">
            <v>100000</v>
          </cell>
          <cell r="H612">
            <v>40500</v>
          </cell>
        </row>
        <row r="613">
          <cell r="A613" t="str">
            <v>ZVS-19040201</v>
          </cell>
          <cell r="B613" t="str">
            <v>025-C130000641-363</v>
          </cell>
          <cell r="C613" t="str">
            <v>转轴</v>
          </cell>
          <cell r="D613" t="str">
            <v>NO PLATING,SUS301-H,P=5.0mm,1*1，RoHS</v>
          </cell>
          <cell r="E613" t="str">
            <v>VCYS</v>
          </cell>
          <cell r="F613" t="str">
            <v>发料</v>
          </cell>
          <cell r="G613">
            <v>700000</v>
          </cell>
          <cell r="H613">
            <v>0</v>
          </cell>
        </row>
        <row r="614">
          <cell r="A614" t="str">
            <v>ZVS-19040202</v>
          </cell>
          <cell r="B614" t="str">
            <v>050-C130000411-508</v>
          </cell>
          <cell r="C614" t="str">
            <v>素材端子</v>
          </cell>
          <cell r="D614" t="str">
            <v>NO PLATING,C7025-TM03,P=4.0mm,1*1，RoHS</v>
          </cell>
          <cell r="E614" t="str">
            <v>VCYS</v>
          </cell>
          <cell r="F614" t="str">
            <v>发料</v>
          </cell>
          <cell r="G614">
            <v>400</v>
          </cell>
          <cell r="H614">
            <v>0</v>
          </cell>
        </row>
        <row r="615">
          <cell r="A615" t="str">
            <v>ZVS-19040203</v>
          </cell>
          <cell r="B615" t="str">
            <v>025-U139500622-373</v>
          </cell>
          <cell r="C615" t="str">
            <v>素材外铁壳</v>
          </cell>
          <cell r="D615" t="str">
            <v>NO PLATING,SUS301-1/2H,P=8.0,1*1,SHELL,RoHS</v>
          </cell>
          <cell r="E615" t="str">
            <v>VCYS</v>
          </cell>
          <cell r="F615" t="str">
            <v>发料</v>
          </cell>
          <cell r="G615">
            <v>200000</v>
          </cell>
          <cell r="H615">
            <v>0</v>
          </cell>
        </row>
        <row r="616">
          <cell r="A616" t="str">
            <v>ZVS-19040204</v>
          </cell>
          <cell r="B616" t="str">
            <v>025-U139500621-373</v>
          </cell>
          <cell r="C616" t="str">
            <v>素材主铁壳</v>
          </cell>
          <cell r="D616" t="str">
            <v>NO PLATING,SUS301-1/2H,P=8.0,1*1,SHELL,RoHS</v>
          </cell>
          <cell r="E616" t="str">
            <v>VCYS</v>
          </cell>
          <cell r="F616" t="str">
            <v>发料</v>
          </cell>
          <cell r="G616">
            <v>200000</v>
          </cell>
          <cell r="H616">
            <v>0</v>
          </cell>
        </row>
        <row r="617">
          <cell r="A617" t="str">
            <v>ZVS-19040205</v>
          </cell>
          <cell r="B617" t="str">
            <v>050-U009500211-515</v>
          </cell>
          <cell r="C617" t="str">
            <v>素材端子</v>
          </cell>
          <cell r="D617" t="str">
            <v>NO PLATING,C2680R-H,P=9.00,1*2,RoHS</v>
          </cell>
          <cell r="E617" t="str">
            <v>VCYS</v>
          </cell>
          <cell r="F617" t="str">
            <v>发料</v>
          </cell>
          <cell r="G617">
            <v>200</v>
          </cell>
          <cell r="H617">
            <v>0</v>
          </cell>
        </row>
        <row r="618">
          <cell r="A618" t="str">
            <v>ZVS-19040206</v>
          </cell>
          <cell r="B618" t="str">
            <v>050-C139900131-520</v>
          </cell>
          <cell r="C618" t="str">
            <v>素材端子</v>
          </cell>
          <cell r="D618" t="str">
            <v>NO PLATING,C5240HQ-SH,P=16.0mm,1*1，RoHS</v>
          </cell>
          <cell r="E618" t="str">
            <v>VCYS</v>
          </cell>
          <cell r="F618" t="str">
            <v>发料</v>
          </cell>
          <cell r="G618">
            <v>300</v>
          </cell>
          <cell r="H618">
            <v>0</v>
          </cell>
        </row>
        <row r="619">
          <cell r="A619" t="str">
            <v>ZVY-19050001</v>
          </cell>
          <cell r="B619" t="str">
            <v>050-J100000141-0568</v>
          </cell>
          <cell r="C619" t="str">
            <v>素材端子6</v>
          </cell>
          <cell r="D619" t="str">
            <v>NO PLATING,C5210R-H,P=7,1*1,RoHS</v>
          </cell>
          <cell r="E619" t="str">
            <v>VCYS</v>
          </cell>
          <cell r="F619" t="str">
            <v>结案</v>
          </cell>
          <cell r="G619">
            <v>8</v>
          </cell>
          <cell r="H619">
            <v>0</v>
          </cell>
        </row>
        <row r="620">
          <cell r="A620" t="str">
            <v>ZVY-19050002</v>
          </cell>
          <cell r="B620" t="str">
            <v>050-J100000141-0570</v>
          </cell>
          <cell r="C620" t="str">
            <v>素材端子1</v>
          </cell>
          <cell r="D620" t="str">
            <v>NO PLATING,C5210R-H,P=15,1*1,RoHS</v>
          </cell>
          <cell r="E620" t="str">
            <v>VCYS</v>
          </cell>
          <cell r="F620" t="str">
            <v>结案</v>
          </cell>
          <cell r="G620">
            <v>4</v>
          </cell>
          <cell r="H620">
            <v>2.8</v>
          </cell>
        </row>
        <row r="621">
          <cell r="A621" t="str">
            <v>ZVY-19050011</v>
          </cell>
          <cell r="B621" t="str">
            <v>050-C130000441-521</v>
          </cell>
          <cell r="C621" t="str">
            <v>素材侦测PIN</v>
          </cell>
          <cell r="D621" t="str">
            <v>NO PLATING,C7035-TM06,P=3.20,1*1,RoHS</v>
          </cell>
          <cell r="E621" t="str">
            <v>VCYS</v>
          </cell>
          <cell r="F621" t="str">
            <v>发放</v>
          </cell>
          <cell r="G621">
            <v>200</v>
          </cell>
          <cell r="H621">
            <v>0</v>
          </cell>
        </row>
        <row r="622">
          <cell r="A622" t="str">
            <v>ZVY-19050012</v>
          </cell>
          <cell r="B622" t="str">
            <v>025-S230000911-161</v>
          </cell>
          <cell r="C622" t="str">
            <v>素材铁壳</v>
          </cell>
          <cell r="D622" t="str">
            <v>NO PLANTING ,SPCE (KS SCP-2),T=0.15±0.01，W=24.0，P=23.00mm</v>
          </cell>
          <cell r="E622" t="str">
            <v>VCYS</v>
          </cell>
          <cell r="F622" t="str">
            <v>入库</v>
          </cell>
          <cell r="G622">
            <v>200000</v>
          </cell>
          <cell r="H622">
            <v>36000</v>
          </cell>
        </row>
        <row r="623">
          <cell r="A623" t="str">
            <v>ZVS-19050087</v>
          </cell>
          <cell r="B623" t="str">
            <v>025-J180000622-0381</v>
          </cell>
          <cell r="C623" t="str">
            <v>素材SHELL</v>
          </cell>
          <cell r="D623" t="str">
            <v>NO PLATING,SUS301-1/2H,P=15,1*1,RoHS</v>
          </cell>
          <cell r="E623" t="str">
            <v>VCYS</v>
          </cell>
          <cell r="F623" t="str">
            <v>结案</v>
          </cell>
          <cell r="G623">
            <v>50000</v>
          </cell>
          <cell r="H623">
            <v>46300</v>
          </cell>
        </row>
        <row r="624">
          <cell r="A624" t="str">
            <v>ZVS-19050088</v>
          </cell>
          <cell r="B624" t="str">
            <v>025-C130000641-363</v>
          </cell>
          <cell r="C624" t="str">
            <v>转轴</v>
          </cell>
          <cell r="D624" t="str">
            <v>NO PLATING,SUS301-H,P=5.0mm,1*1，RoHS</v>
          </cell>
          <cell r="E624" t="str">
            <v>VCYS</v>
          </cell>
          <cell r="F624" t="str">
            <v>结案</v>
          </cell>
          <cell r="G624">
            <v>70000</v>
          </cell>
          <cell r="H624">
            <v>68000</v>
          </cell>
        </row>
        <row r="625">
          <cell r="A625" t="str">
            <v>ZVS-19050089</v>
          </cell>
          <cell r="B625" t="str">
            <v>025-U139500621-373</v>
          </cell>
          <cell r="C625" t="str">
            <v>素材主铁壳</v>
          </cell>
          <cell r="D625" t="str">
            <v>NO PLATING,SUS301-1/2H,P=8.0,1*1,SHELL,RoHS</v>
          </cell>
          <cell r="E625" t="str">
            <v>VCYS</v>
          </cell>
          <cell r="F625" t="str">
            <v>结案</v>
          </cell>
          <cell r="G625">
            <v>500000</v>
          </cell>
          <cell r="H625">
            <v>469900</v>
          </cell>
        </row>
        <row r="626">
          <cell r="A626" t="str">
            <v>ZVS-19050090</v>
          </cell>
          <cell r="B626" t="str">
            <v>025-U139500622-373</v>
          </cell>
          <cell r="C626" t="str">
            <v>素材外铁壳</v>
          </cell>
          <cell r="D626" t="str">
            <v>NO PLATING,SUS301-1/2H,P=8.0,1*1,SHELL,RoHS</v>
          </cell>
          <cell r="E626" t="str">
            <v>VCYS</v>
          </cell>
          <cell r="F626" t="str">
            <v>结案</v>
          </cell>
          <cell r="G626">
            <v>500000</v>
          </cell>
          <cell r="H626">
            <v>483100</v>
          </cell>
        </row>
        <row r="627">
          <cell r="A627" t="str">
            <v>ZVS-19050091</v>
          </cell>
          <cell r="B627" t="str">
            <v>025-U139500623-373</v>
          </cell>
          <cell r="C627" t="str">
            <v>点焊铁壳</v>
          </cell>
          <cell r="D627" t="str">
            <v>NO PLATING,SUS301-1/2H,P=8.0,1*1,SHELL,RoHS</v>
          </cell>
          <cell r="E627" t="str">
            <v>VCYS</v>
          </cell>
          <cell r="F627" t="str">
            <v>结案</v>
          </cell>
          <cell r="G627">
            <v>500000</v>
          </cell>
          <cell r="H627">
            <v>500000</v>
          </cell>
        </row>
        <row r="628">
          <cell r="A628" t="str">
            <v>ZVS-19050091</v>
          </cell>
          <cell r="B628" t="str">
            <v>025-U139500623-373</v>
          </cell>
          <cell r="C628" t="str">
            <v>点焊铁壳</v>
          </cell>
          <cell r="D628" t="str">
            <v>NO PLATING,SUS301-1/2H,P=8.0,1*1,SHELL,RoHS</v>
          </cell>
          <cell r="E628" t="str">
            <v>VCYS</v>
          </cell>
          <cell r="F628" t="str">
            <v>结案</v>
          </cell>
          <cell r="G628">
            <v>500000</v>
          </cell>
          <cell r="H628">
            <v>500000</v>
          </cell>
        </row>
        <row r="629">
          <cell r="A629" t="str">
            <v>ZVS-19050092</v>
          </cell>
          <cell r="B629" t="str">
            <v>025-0009-170</v>
          </cell>
          <cell r="C629" t="str">
            <v>UNPLATED PAD</v>
          </cell>
          <cell r="D629" t="str">
            <v>FOR 4PIN BATTERY 5.4H 3.1MM PITCH VERTICAL TYPE CONN.</v>
          </cell>
          <cell r="E629" t="str">
            <v>VCYS</v>
          </cell>
          <cell r="F629" t="str">
            <v>结案</v>
          </cell>
          <cell r="G629">
            <v>400000</v>
          </cell>
          <cell r="H629">
            <v>396800</v>
          </cell>
        </row>
        <row r="630">
          <cell r="A630" t="str">
            <v>ZVS-19050094</v>
          </cell>
          <cell r="B630" t="str">
            <v>050-J180000633-531</v>
          </cell>
          <cell r="C630" t="str">
            <v>素材端子4</v>
          </cell>
          <cell r="D630" t="str">
            <v>NO PLATING,SUS301-3/4H,P=5.50,1*2,RoHS</v>
          </cell>
          <cell r="E630" t="str">
            <v>VCYS</v>
          </cell>
          <cell r="F630" t="str">
            <v>结案</v>
          </cell>
          <cell r="G630">
            <v>85</v>
          </cell>
          <cell r="H630">
            <v>22</v>
          </cell>
        </row>
        <row r="631">
          <cell r="A631" t="str">
            <v>ZVS-19050095</v>
          </cell>
          <cell r="B631" t="str">
            <v>050-J180000143-530</v>
          </cell>
          <cell r="C631" t="str">
            <v>素材端子3</v>
          </cell>
          <cell r="D631" t="str">
            <v>NO PLATING,C5210R-H,P=4,1*1,RoHS</v>
          </cell>
          <cell r="E631" t="str">
            <v>VCYS</v>
          </cell>
          <cell r="F631" t="str">
            <v>结案</v>
          </cell>
          <cell r="G631">
            <v>250</v>
          </cell>
          <cell r="H631">
            <v>250</v>
          </cell>
        </row>
        <row r="632">
          <cell r="A632" t="str">
            <v>ZVS-19050096</v>
          </cell>
          <cell r="B632" t="str">
            <v>025-J180000622-0381</v>
          </cell>
          <cell r="C632" t="str">
            <v>素材SHELL</v>
          </cell>
          <cell r="D632" t="str">
            <v>NO PLATING,SUS301-1/2H,P=15,1*1,RoHS</v>
          </cell>
          <cell r="E632" t="str">
            <v>VCYS</v>
          </cell>
          <cell r="F632" t="str">
            <v>结案</v>
          </cell>
          <cell r="G632">
            <v>1000000</v>
          </cell>
          <cell r="H632">
            <v>1000000</v>
          </cell>
        </row>
        <row r="633">
          <cell r="A633" t="str">
            <v>ZVS-19050097</v>
          </cell>
          <cell r="B633" t="str">
            <v>025-0009-314</v>
          </cell>
          <cell r="C633" t="str">
            <v>UNPLATED SHELL</v>
          </cell>
          <cell r="D633" t="str">
            <v>1.4H PUSH_PULL SIMBLOCK WITH COVER AND STOP</v>
          </cell>
          <cell r="E633" t="str">
            <v>VCYS</v>
          </cell>
          <cell r="F633" t="str">
            <v>结案</v>
          </cell>
          <cell r="G633">
            <v>500000</v>
          </cell>
          <cell r="H633">
            <v>488200</v>
          </cell>
        </row>
        <row r="634">
          <cell r="A634" t="str">
            <v>ZVS-19050098</v>
          </cell>
          <cell r="B634" t="str">
            <v>025-C130000641-363</v>
          </cell>
          <cell r="C634" t="str">
            <v>转轴</v>
          </cell>
          <cell r="D634" t="str">
            <v>NO PLATING,SUS301-H,P=5.0mm,1*1，RoHS</v>
          </cell>
          <cell r="E634" t="str">
            <v>VCYS</v>
          </cell>
          <cell r="F634" t="str">
            <v>结案</v>
          </cell>
          <cell r="G634">
            <v>1000000</v>
          </cell>
          <cell r="H634">
            <v>977800</v>
          </cell>
        </row>
        <row r="635">
          <cell r="A635" t="str">
            <v>ZVS-19050099</v>
          </cell>
          <cell r="B635" t="str">
            <v>050-U009500211-515</v>
          </cell>
          <cell r="C635" t="str">
            <v>素材端子</v>
          </cell>
          <cell r="D635" t="str">
            <v>NO PLATING,C2680R-H,P=9.00,1*2,RoHS</v>
          </cell>
          <cell r="E635" t="str">
            <v>VCYS</v>
          </cell>
          <cell r="F635" t="str">
            <v>结案</v>
          </cell>
          <cell r="G635">
            <v>1200</v>
          </cell>
          <cell r="H635">
            <v>0</v>
          </cell>
        </row>
        <row r="636">
          <cell r="A636" t="str">
            <v>ZVS-19050100</v>
          </cell>
          <cell r="B636" t="str">
            <v>050-C130000411-508</v>
          </cell>
          <cell r="C636" t="str">
            <v>素材端子</v>
          </cell>
          <cell r="D636" t="str">
            <v>NO PLATING,C7025-TM03,P=4.0mm,1*1，RoHS</v>
          </cell>
          <cell r="E636" t="str">
            <v>VCYS</v>
          </cell>
          <cell r="F636" t="str">
            <v>结案</v>
          </cell>
          <cell r="G636">
            <v>1000</v>
          </cell>
          <cell r="H636">
            <v>882.5</v>
          </cell>
        </row>
        <row r="637">
          <cell r="A637" t="str">
            <v>ZVS-19050101</v>
          </cell>
          <cell r="B637" t="str">
            <v>050-C130000141-508</v>
          </cell>
          <cell r="C637" t="str">
            <v>素材端子</v>
          </cell>
          <cell r="D637" t="str">
            <v>NO PLATING,C5210R-H,P=4.0mm,1*1，RoHS</v>
          </cell>
          <cell r="E637" t="str">
            <v>VCYS</v>
          </cell>
          <cell r="F637" t="str">
            <v>结案</v>
          </cell>
          <cell r="G637">
            <v>1000</v>
          </cell>
          <cell r="H637">
            <v>378</v>
          </cell>
        </row>
        <row r="638">
          <cell r="A638" t="str">
            <v>ZVS-19050102</v>
          </cell>
          <cell r="B638" t="str">
            <v>050-0009-499</v>
          </cell>
          <cell r="C638" t="str">
            <v>素材端子</v>
          </cell>
          <cell r="D638" t="str">
            <v>NO PLATING,C2680R-H,P=9.00,1*2,RoHS</v>
          </cell>
          <cell r="E638" t="str">
            <v>VCYS</v>
          </cell>
          <cell r="F638" t="str">
            <v>结案</v>
          </cell>
          <cell r="G638">
            <v>1500</v>
          </cell>
          <cell r="H638">
            <v>1392</v>
          </cell>
        </row>
        <row r="639">
          <cell r="A639" t="str">
            <v>ZVS-19050103</v>
          </cell>
          <cell r="B639" t="str">
            <v>050-J220000141-529</v>
          </cell>
          <cell r="C639" t="str">
            <v>素材端子1</v>
          </cell>
          <cell r="D639" t="str">
            <v>NO PLATING,C5210R-H,P=5,1*1,RoHS</v>
          </cell>
          <cell r="E639" t="str">
            <v>VCYS</v>
          </cell>
          <cell r="F639" t="str">
            <v>结案</v>
          </cell>
          <cell r="G639">
            <v>600</v>
          </cell>
          <cell r="H639">
            <v>577.5</v>
          </cell>
        </row>
        <row r="640">
          <cell r="A640" t="str">
            <v>ZVS-19050104</v>
          </cell>
          <cell r="B640" t="str">
            <v>050-J220000141-530</v>
          </cell>
          <cell r="C640" t="str">
            <v>素材端子2</v>
          </cell>
          <cell r="D640" t="str">
            <v>NO PLATING,C5210R-H,P=4,1*1,RoHS</v>
          </cell>
          <cell r="E640" t="str">
            <v>VCYS</v>
          </cell>
          <cell r="F640" t="str">
            <v>结案</v>
          </cell>
          <cell r="G640">
            <v>1200</v>
          </cell>
          <cell r="H640">
            <v>1200</v>
          </cell>
        </row>
        <row r="641">
          <cell r="A641" t="str">
            <v>ZVS-19050105</v>
          </cell>
          <cell r="B641" t="str">
            <v>050-J220000631-531</v>
          </cell>
          <cell r="C641" t="str">
            <v>素材端子4</v>
          </cell>
          <cell r="D641" t="str">
            <v>NO PLATING,SUS301-1/2H,P=5.50,1*2,RoHS</v>
          </cell>
          <cell r="E641" t="str">
            <v>VCYS</v>
          </cell>
          <cell r="F641" t="str">
            <v>结案</v>
          </cell>
          <cell r="G641">
            <v>600</v>
          </cell>
          <cell r="H641">
            <v>0</v>
          </cell>
        </row>
        <row r="642">
          <cell r="A642" t="str">
            <v>ZVS-19050106</v>
          </cell>
          <cell r="B642" t="str">
            <v>050-J220000632-531</v>
          </cell>
          <cell r="C642" t="str">
            <v>素材端子5</v>
          </cell>
          <cell r="D642" t="str">
            <v>NO PLATING,SUS301-1/2H,P=5.50,1*2,RoHS</v>
          </cell>
          <cell r="E642" t="str">
            <v>VCYS</v>
          </cell>
          <cell r="F642" t="str">
            <v>结案</v>
          </cell>
          <cell r="G642">
            <v>600</v>
          </cell>
          <cell r="H642">
            <v>0</v>
          </cell>
        </row>
        <row r="643">
          <cell r="A643" t="str">
            <v>ZVS-19050109</v>
          </cell>
          <cell r="B643" t="str">
            <v>050-S170000641-534</v>
          </cell>
          <cell r="C643" t="str">
            <v>素材端子</v>
          </cell>
          <cell r="D643" t="str">
            <v>NO PLATING CONTACT</v>
          </cell>
          <cell r="E643" t="str">
            <v>VCYS</v>
          </cell>
          <cell r="F643" t="str">
            <v>结案</v>
          </cell>
          <cell r="G643">
            <v>3000</v>
          </cell>
          <cell r="H643">
            <v>2997.5</v>
          </cell>
        </row>
        <row r="644">
          <cell r="A644" t="str">
            <v>ZVS-19050110</v>
          </cell>
          <cell r="B644" t="str">
            <v>050-J220000141-529</v>
          </cell>
          <cell r="C644" t="str">
            <v>素材端子1</v>
          </cell>
          <cell r="D644" t="str">
            <v>NO PLATING,C5210R-H,P=5,1*1,RoHS</v>
          </cell>
          <cell r="E644" t="str">
            <v>VCYS</v>
          </cell>
          <cell r="F644" t="str">
            <v>结案</v>
          </cell>
          <cell r="G644">
            <v>600</v>
          </cell>
          <cell r="H644">
            <v>570</v>
          </cell>
        </row>
        <row r="645">
          <cell r="A645" t="str">
            <v>ZVS-19050111</v>
          </cell>
          <cell r="B645" t="str">
            <v>050-J220000121-532</v>
          </cell>
          <cell r="C645" t="str">
            <v>素材端子6</v>
          </cell>
          <cell r="D645" t="str">
            <v>NO PLATING,SUS301-1/2H,P=9,1*1,RoHS</v>
          </cell>
          <cell r="E645" t="str">
            <v>VCYS</v>
          </cell>
          <cell r="F645" t="str">
            <v>结案</v>
          </cell>
          <cell r="G645">
            <v>600</v>
          </cell>
          <cell r="H645">
            <v>519.5</v>
          </cell>
        </row>
        <row r="646">
          <cell r="A646" t="str">
            <v>ZVS-19050112</v>
          </cell>
          <cell r="B646" t="str">
            <v>050-J220000631-531</v>
          </cell>
          <cell r="C646" t="str">
            <v>素材端子4</v>
          </cell>
          <cell r="D646" t="str">
            <v>NO PLATING,SUS301-1/2H,P=5.50,1*2,RoHS</v>
          </cell>
          <cell r="E646" t="str">
            <v>VCYS</v>
          </cell>
          <cell r="F646" t="str">
            <v>结案</v>
          </cell>
          <cell r="G646">
            <v>600</v>
          </cell>
          <cell r="H646">
            <v>471.5</v>
          </cell>
        </row>
        <row r="647">
          <cell r="A647" t="str">
            <v>ZVS-19050113</v>
          </cell>
          <cell r="B647" t="str">
            <v>050-J220000632-531</v>
          </cell>
          <cell r="C647" t="str">
            <v>素材端子5</v>
          </cell>
          <cell r="D647" t="str">
            <v>NO PLATING,SUS301-1/2H,P=5.50,1*2,RoHS</v>
          </cell>
          <cell r="E647" t="str">
            <v>VCYS</v>
          </cell>
          <cell r="F647" t="str">
            <v>结案</v>
          </cell>
          <cell r="G647">
            <v>600</v>
          </cell>
          <cell r="H647">
            <v>471.5</v>
          </cell>
        </row>
        <row r="648">
          <cell r="A648" t="str">
            <v>ZVS-19050114</v>
          </cell>
          <cell r="B648" t="str">
            <v>050-J220000141-530</v>
          </cell>
          <cell r="C648" t="str">
            <v>素材端子2</v>
          </cell>
          <cell r="D648" t="str">
            <v>NO PLATING,C5210R-H,P=4,1*1,RoHS</v>
          </cell>
          <cell r="E648" t="str">
            <v>VCYS</v>
          </cell>
          <cell r="F648" t="str">
            <v>结案</v>
          </cell>
          <cell r="G648">
            <v>1200</v>
          </cell>
          <cell r="H648">
            <v>0</v>
          </cell>
        </row>
        <row r="649">
          <cell r="A649" t="str">
            <v>ZVS-19050115</v>
          </cell>
          <cell r="B649" t="str">
            <v>025-J220000621-374</v>
          </cell>
          <cell r="C649" t="str">
            <v>素材SHELL</v>
          </cell>
          <cell r="D649" t="str">
            <v>NO PLATING,SUS301-1/2H,P=15,1*1,RoHS</v>
          </cell>
          <cell r="E649" t="str">
            <v>VCYS</v>
          </cell>
          <cell r="F649" t="str">
            <v>结案</v>
          </cell>
          <cell r="G649">
            <v>60000</v>
          </cell>
          <cell r="H649">
            <v>60000</v>
          </cell>
        </row>
        <row r="650">
          <cell r="A650" t="str">
            <v>ZVS-19050116</v>
          </cell>
          <cell r="B650" t="str">
            <v>025-J220000621-374</v>
          </cell>
          <cell r="C650" t="str">
            <v>素材SHELL</v>
          </cell>
          <cell r="D650" t="str">
            <v>NO PLATING,SUS301-1/2H,P=15,1*1,RoHS</v>
          </cell>
          <cell r="E650" t="str">
            <v>VCYS</v>
          </cell>
          <cell r="F650" t="str">
            <v>入库</v>
          </cell>
          <cell r="G650">
            <v>600000</v>
          </cell>
          <cell r="H650">
            <v>599100</v>
          </cell>
        </row>
        <row r="651">
          <cell r="A651" t="str">
            <v>ZVS-19050117</v>
          </cell>
          <cell r="B651" t="str">
            <v>025-C130000631-362</v>
          </cell>
          <cell r="C651" t="str">
            <v>拉杆</v>
          </cell>
          <cell r="D651" t="str">
            <v>NO PLATING,SUS301-3/4H,P=5.0mm,1*1,RoHS</v>
          </cell>
          <cell r="E651" t="str">
            <v>VCYS</v>
          </cell>
          <cell r="F651" t="str">
            <v>结案</v>
          </cell>
          <cell r="G651">
            <v>1000000</v>
          </cell>
          <cell r="H651">
            <v>952000</v>
          </cell>
        </row>
        <row r="652">
          <cell r="A652" t="str">
            <v>ZVS-19050118</v>
          </cell>
          <cell r="B652" t="str">
            <v>050-4009-195</v>
          </cell>
          <cell r="C652" t="str">
            <v>UNPLATED CONTACT</v>
          </cell>
          <cell r="D652" t="str">
            <v>FOR 4PIN BATTERY 5.4H 3.1MM PITCH VERTICAL TYPE CONN.</v>
          </cell>
          <cell r="E652" t="str">
            <v>VCYS</v>
          </cell>
          <cell r="F652" t="str">
            <v>结案</v>
          </cell>
          <cell r="G652">
            <v>800</v>
          </cell>
          <cell r="H652">
            <v>361</v>
          </cell>
        </row>
        <row r="653">
          <cell r="A653" t="str">
            <v>ZVS-19050119</v>
          </cell>
          <cell r="B653" t="str">
            <v>050-C031100131-507</v>
          </cell>
          <cell r="C653" t="str">
            <v>素材端子</v>
          </cell>
          <cell r="D653" t="str">
            <v>NO PLATING,C5240HQ-SH,P=10.0mm,1*1,RoHS</v>
          </cell>
          <cell r="E653" t="str">
            <v>VCYS</v>
          </cell>
          <cell r="F653" t="str">
            <v>结案</v>
          </cell>
          <cell r="G653">
            <v>1000</v>
          </cell>
          <cell r="H653">
            <v>1000</v>
          </cell>
        </row>
        <row r="654">
          <cell r="A654" t="str">
            <v>ZVS-19050120</v>
          </cell>
          <cell r="B654" t="str">
            <v>050-C039900131-506</v>
          </cell>
          <cell r="C654" t="str">
            <v>素材端子</v>
          </cell>
          <cell r="D654" t="str">
            <v>NO PLATING,C5240HQ-SH,P=10.50mm,1*1,RoHS</v>
          </cell>
          <cell r="E654" t="str">
            <v>VCYS</v>
          </cell>
          <cell r="F654" t="str">
            <v>结案</v>
          </cell>
          <cell r="G654">
            <v>3000</v>
          </cell>
          <cell r="H654">
            <v>2978.3</v>
          </cell>
        </row>
        <row r="655">
          <cell r="A655" t="str">
            <v>ZVS-19050121</v>
          </cell>
          <cell r="B655" t="str">
            <v>025-00W9-325</v>
          </cell>
          <cell r="C655" t="str">
            <v>SHELL AFTER LASER WELDING</v>
          </cell>
          <cell r="D655" t="str">
            <v>MICRO USB 5 PIN SUBTYPE</v>
          </cell>
          <cell r="E655" t="str">
            <v>VCYS</v>
          </cell>
          <cell r="F655" t="str">
            <v>结案</v>
          </cell>
          <cell r="G655">
            <v>300000</v>
          </cell>
          <cell r="H655">
            <v>0</v>
          </cell>
        </row>
        <row r="656">
          <cell r="A656" t="str">
            <v>ZVS-19050122</v>
          </cell>
          <cell r="B656" t="str">
            <v>025-C130000641-360</v>
          </cell>
          <cell r="C656" t="str">
            <v>素材铁壳</v>
          </cell>
          <cell r="D656" t="str">
            <v>NO PLATING,SUS301-H,P=24.0mm,1*1，RoHS</v>
          </cell>
          <cell r="E656" t="str">
            <v>VCYS</v>
          </cell>
          <cell r="F656" t="str">
            <v>结案</v>
          </cell>
          <cell r="G656">
            <v>1000000</v>
          </cell>
          <cell r="H656">
            <v>984300</v>
          </cell>
        </row>
        <row r="657">
          <cell r="A657" t="str">
            <v>ZVS-19050123</v>
          </cell>
          <cell r="B657" t="str">
            <v>050-2009-476</v>
          </cell>
          <cell r="C657" t="str">
            <v>CONTACT AFTER STAMPING</v>
          </cell>
          <cell r="D657" t="str">
            <v>CONTACT 1 FOR DIA 3.5MM AUDIO JACK  SUBSIDE TYPE</v>
          </cell>
          <cell r="E657" t="str">
            <v>VCYS</v>
          </cell>
          <cell r="F657" t="str">
            <v>结案</v>
          </cell>
          <cell r="G657">
            <v>40</v>
          </cell>
          <cell r="H657">
            <v>0</v>
          </cell>
        </row>
        <row r="658">
          <cell r="A658" t="str">
            <v>ZVS-19050124</v>
          </cell>
          <cell r="B658" t="str">
            <v>050-2009-432</v>
          </cell>
          <cell r="C658" t="str">
            <v>CONTACT AFTER STAMPING</v>
          </cell>
          <cell r="D658" t="str">
            <v>CONTACT 3 FOR DIA 3.5MM SXM AUDIO JACK CONN.(SUBSIDE  TYPE)</v>
          </cell>
          <cell r="E658" t="str">
            <v>VCYS</v>
          </cell>
          <cell r="F658" t="str">
            <v>结案</v>
          </cell>
          <cell r="G658">
            <v>65</v>
          </cell>
          <cell r="H658">
            <v>0</v>
          </cell>
        </row>
        <row r="659">
          <cell r="A659" t="str">
            <v>ZVS-19050125</v>
          </cell>
          <cell r="B659" t="str">
            <v>050-J180000141-0546</v>
          </cell>
          <cell r="C659" t="str">
            <v>素材端子1</v>
          </cell>
          <cell r="D659" t="str">
            <v>NO PLATING,C5210R-H,P=8,1*1,RoHS</v>
          </cell>
          <cell r="E659" t="str">
            <v>VCYS</v>
          </cell>
          <cell r="F659" t="str">
            <v>入库</v>
          </cell>
          <cell r="G659">
            <v>600</v>
          </cell>
          <cell r="H659">
            <v>327</v>
          </cell>
        </row>
        <row r="660">
          <cell r="A660" t="str">
            <v>ZVS-19050126</v>
          </cell>
          <cell r="B660" t="str">
            <v>025-C130000641-360</v>
          </cell>
          <cell r="C660" t="str">
            <v>素材铁壳</v>
          </cell>
          <cell r="D660" t="str">
            <v>NO PLATING,SUS301-H,P=24.0mm,1*1，RoHS</v>
          </cell>
          <cell r="E660" t="str">
            <v>VCYS</v>
          </cell>
          <cell r="F660" t="str">
            <v>入库</v>
          </cell>
          <cell r="G660">
            <v>2000000</v>
          </cell>
          <cell r="H660">
            <v>1615200</v>
          </cell>
        </row>
        <row r="661">
          <cell r="A661" t="str">
            <v>ZVS-19050127</v>
          </cell>
          <cell r="B661" t="str">
            <v>025-0009-314</v>
          </cell>
          <cell r="C661" t="str">
            <v>UNPLATED SHELL</v>
          </cell>
          <cell r="D661" t="str">
            <v>1.4H PUSH_PULL SIMBLOCK WITH COVER AND STOP</v>
          </cell>
          <cell r="E661" t="str">
            <v>VCYS</v>
          </cell>
          <cell r="F661" t="str">
            <v>结案</v>
          </cell>
          <cell r="G661">
            <v>160000</v>
          </cell>
          <cell r="H661">
            <v>136400</v>
          </cell>
        </row>
        <row r="662">
          <cell r="A662" t="str">
            <v>ZVS-19050128</v>
          </cell>
          <cell r="B662" t="str">
            <v>050-C031100131-507</v>
          </cell>
          <cell r="C662" t="str">
            <v>素材端子</v>
          </cell>
          <cell r="D662" t="str">
            <v>NO PLATING,C5240HQ-SH,P=10.0mm,1*1,RoHS</v>
          </cell>
          <cell r="E662" t="str">
            <v>VCYS</v>
          </cell>
          <cell r="F662" t="str">
            <v>结案</v>
          </cell>
          <cell r="G662">
            <v>1000</v>
          </cell>
          <cell r="H662">
            <v>996.9</v>
          </cell>
        </row>
        <row r="663">
          <cell r="A663" t="str">
            <v>ZVS-19050130</v>
          </cell>
          <cell r="B663" t="str">
            <v>050-J220000121-532</v>
          </cell>
          <cell r="C663" t="str">
            <v>素材端子6</v>
          </cell>
          <cell r="D663" t="str">
            <v>NO PLATING,SUS301-1/2H,P=9,1*1,RoHS</v>
          </cell>
          <cell r="E663" t="str">
            <v>VCYS</v>
          </cell>
          <cell r="F663" t="str">
            <v>结案</v>
          </cell>
          <cell r="G663">
            <v>300</v>
          </cell>
          <cell r="H663">
            <v>0</v>
          </cell>
        </row>
        <row r="664">
          <cell r="A664" t="str">
            <v>ZVS-19050131</v>
          </cell>
          <cell r="B664" t="str">
            <v>050-C130000141-508</v>
          </cell>
          <cell r="C664" t="str">
            <v>素材端子</v>
          </cell>
          <cell r="D664" t="str">
            <v>NO PLATING,C5210R-H,P=4.0mm,1*1，RoHS</v>
          </cell>
          <cell r="E664" t="str">
            <v>VCYS</v>
          </cell>
          <cell r="F664" t="str">
            <v>结案</v>
          </cell>
          <cell r="G664">
            <v>2000</v>
          </cell>
          <cell r="H664">
            <v>1980</v>
          </cell>
        </row>
        <row r="665">
          <cell r="A665" t="str">
            <v>ZVS-19050132</v>
          </cell>
          <cell r="B665" t="str">
            <v>050-J340000631-0558</v>
          </cell>
          <cell r="C665" t="str">
            <v>素材端子4</v>
          </cell>
          <cell r="D665" t="str">
            <v>NO PLATING,SUS301-3/4H,P=12.0,1*1,RoHS</v>
          </cell>
          <cell r="E665" t="str">
            <v>VCYS</v>
          </cell>
          <cell r="F665" t="str">
            <v>结案</v>
          </cell>
          <cell r="G665">
            <v>300</v>
          </cell>
          <cell r="H665">
            <v>0</v>
          </cell>
        </row>
        <row r="666">
          <cell r="A666" t="str">
            <v>ZVS-19050133</v>
          </cell>
          <cell r="B666" t="str">
            <v>050-J340000141-0554</v>
          </cell>
          <cell r="C666" t="str">
            <v>素材端子5</v>
          </cell>
          <cell r="D666" t="str">
            <v>NO PLATING,C5210R-H,P=6,1*1,RoHS</v>
          </cell>
          <cell r="E666" t="str">
            <v>VCYS</v>
          </cell>
          <cell r="F666" t="str">
            <v>结案</v>
          </cell>
          <cell r="G666">
            <v>300</v>
          </cell>
          <cell r="H666">
            <v>284</v>
          </cell>
        </row>
        <row r="667">
          <cell r="A667" t="str">
            <v>ZVS-19050134</v>
          </cell>
          <cell r="B667" t="str">
            <v>050-J340000141-0555</v>
          </cell>
          <cell r="C667" t="str">
            <v>素材端子1</v>
          </cell>
          <cell r="D667" t="str">
            <v>NO PLATING,C5210R-H,P=7,1*1,RoHS</v>
          </cell>
          <cell r="E667" t="str">
            <v>VCYS</v>
          </cell>
          <cell r="F667" t="str">
            <v>结案</v>
          </cell>
          <cell r="G667">
            <v>300</v>
          </cell>
          <cell r="H667">
            <v>300</v>
          </cell>
        </row>
        <row r="668">
          <cell r="A668" t="str">
            <v>ZVS-19050135</v>
          </cell>
          <cell r="B668" t="str">
            <v>050-J340000141-0556</v>
          </cell>
          <cell r="C668" t="str">
            <v>素材端子2</v>
          </cell>
          <cell r="D668" t="str">
            <v>NO PLATING,C5210R-H,P=7,1*1,RoHS</v>
          </cell>
          <cell r="E668" t="str">
            <v>VCYS</v>
          </cell>
          <cell r="F668" t="str">
            <v>结案</v>
          </cell>
          <cell r="G668">
            <v>300</v>
          </cell>
          <cell r="H668">
            <v>282</v>
          </cell>
        </row>
        <row r="669">
          <cell r="A669" t="str">
            <v>ZVS-19050136</v>
          </cell>
          <cell r="B669" t="str">
            <v>050-J340000141-0557</v>
          </cell>
          <cell r="C669" t="str">
            <v>素材端子3</v>
          </cell>
          <cell r="D669" t="str">
            <v>NO PLATING,C5210R-H,P=4,1*1,RoHS</v>
          </cell>
          <cell r="E669" t="str">
            <v>VCYS</v>
          </cell>
          <cell r="F669" t="str">
            <v>结案</v>
          </cell>
          <cell r="G669">
            <v>300</v>
          </cell>
          <cell r="H669">
            <v>300</v>
          </cell>
        </row>
        <row r="670">
          <cell r="A670" t="str">
            <v>ZVS-19050137</v>
          </cell>
          <cell r="B670" t="str">
            <v>050-J340000631-0558</v>
          </cell>
          <cell r="C670" t="str">
            <v>素材端子4</v>
          </cell>
          <cell r="D670" t="str">
            <v>NO PLATING,SUS301-3/4H,P=12.0,1*1,RoHS</v>
          </cell>
          <cell r="E670" t="str">
            <v>VCYS</v>
          </cell>
          <cell r="F670" t="str">
            <v>结案</v>
          </cell>
          <cell r="G670">
            <v>300</v>
          </cell>
          <cell r="H670">
            <v>300</v>
          </cell>
        </row>
        <row r="671">
          <cell r="A671" t="str">
            <v>ZVS-19050139</v>
          </cell>
          <cell r="B671" t="str">
            <v>025-U099500621-364</v>
          </cell>
          <cell r="C671" t="str">
            <v>素材铁壳</v>
          </cell>
          <cell r="D671" t="str">
            <v>NO PLATING,SUS301-1/2H,P=10.0,1*1,SHELL,RoHS</v>
          </cell>
          <cell r="E671" t="str">
            <v>VCYS</v>
          </cell>
          <cell r="F671" t="str">
            <v>结案</v>
          </cell>
          <cell r="G671">
            <v>500000</v>
          </cell>
          <cell r="H671">
            <v>0</v>
          </cell>
        </row>
        <row r="672">
          <cell r="A672" t="str">
            <v>ZVS-19050140</v>
          </cell>
          <cell r="B672" t="str">
            <v>025-0009-320</v>
          </cell>
          <cell r="C672" t="str">
            <v>UNPLATED SHELL</v>
          </cell>
          <cell r="D672" t="str">
            <v>1.3H PUSH_PULL SIMBLOCK WITH COVER AND STOP</v>
          </cell>
          <cell r="E672" t="str">
            <v>VCYS</v>
          </cell>
          <cell r="F672" t="str">
            <v>入库</v>
          </cell>
          <cell r="G672">
            <v>800000</v>
          </cell>
          <cell r="H672">
            <v>687000</v>
          </cell>
        </row>
        <row r="673">
          <cell r="A673" t="str">
            <v>ZVS-19050141</v>
          </cell>
          <cell r="B673" t="str">
            <v>050-C130000441-521</v>
          </cell>
          <cell r="C673" t="str">
            <v>素材侦测PIN</v>
          </cell>
          <cell r="D673" t="str">
            <v>NO PLATING,C7035-TM06,P=3.20,1*1,RoHS</v>
          </cell>
          <cell r="E673" t="str">
            <v>VCYS</v>
          </cell>
          <cell r="F673" t="str">
            <v>结案</v>
          </cell>
          <cell r="G673">
            <v>200</v>
          </cell>
          <cell r="H673">
            <v>0</v>
          </cell>
        </row>
        <row r="674">
          <cell r="A674" t="str">
            <v>ZVS-19050142</v>
          </cell>
          <cell r="B674" t="str">
            <v>050-1009-479</v>
          </cell>
          <cell r="C674" t="str">
            <v>CONTACT AFTER STAMPING</v>
          </cell>
          <cell r="D674" t="str">
            <v>CONTACT 4 AND 5 FOR DIA 3.5MM AUDIO JACK SUBSIDE TYPE</v>
          </cell>
          <cell r="E674" t="str">
            <v>VCYS</v>
          </cell>
          <cell r="F674" t="str">
            <v>结案</v>
          </cell>
          <cell r="G674">
            <v>100</v>
          </cell>
          <cell r="H674">
            <v>90</v>
          </cell>
        </row>
        <row r="675">
          <cell r="A675" t="str">
            <v>ZVS-19050143</v>
          </cell>
          <cell r="B675" t="str">
            <v>050-C139900131-520</v>
          </cell>
          <cell r="C675" t="str">
            <v>素材端子</v>
          </cell>
          <cell r="D675" t="str">
            <v>NO PLATING,C5240HQ-SH,P=16.0mm,1*1，RoHS</v>
          </cell>
          <cell r="E675" t="str">
            <v>VCYS</v>
          </cell>
          <cell r="F675" t="str">
            <v>结案</v>
          </cell>
          <cell r="G675">
            <v>200</v>
          </cell>
          <cell r="H675">
            <v>110</v>
          </cell>
        </row>
        <row r="676">
          <cell r="A676" t="str">
            <v>ZVS-19050144</v>
          </cell>
          <cell r="B676" t="str">
            <v>050-0009-482</v>
          </cell>
          <cell r="C676" t="str">
            <v>UNPLATED CONTACT</v>
          </cell>
          <cell r="D676" t="str">
            <v>CONTACT; 1.3H PUSH_PULL SIMBLOCK WIWH COVER AND STOP</v>
          </cell>
          <cell r="E676" t="str">
            <v>VCYS</v>
          </cell>
          <cell r="F676" t="str">
            <v>结案</v>
          </cell>
          <cell r="G676">
            <v>500</v>
          </cell>
          <cell r="H676">
            <v>495</v>
          </cell>
        </row>
        <row r="677">
          <cell r="A677" t="str">
            <v>ZVS-19050145</v>
          </cell>
          <cell r="B677" t="str">
            <v>050-0009-481</v>
          </cell>
          <cell r="C677" t="str">
            <v>UNPLATED CONTACT</v>
          </cell>
          <cell r="D677" t="str">
            <v>CONTACT ;1.3H PUSH_PULL SIMBLOCK WITH COVER AND STOP</v>
          </cell>
          <cell r="E677" t="str">
            <v>VCYS</v>
          </cell>
          <cell r="F677" t="str">
            <v>结案</v>
          </cell>
          <cell r="G677">
            <v>500</v>
          </cell>
          <cell r="H677">
            <v>465</v>
          </cell>
        </row>
        <row r="678">
          <cell r="A678" t="str">
            <v>ZVS-19050001</v>
          </cell>
          <cell r="B678" t="str">
            <v>025-C130000631-362</v>
          </cell>
          <cell r="C678" t="str">
            <v>拉杆</v>
          </cell>
          <cell r="D678" t="str">
            <v>NO PLATING,SUS301-3/4H,P=5.0mm,1*1,RoHS</v>
          </cell>
          <cell r="E678" t="str">
            <v>VCYS</v>
          </cell>
          <cell r="F678" t="str">
            <v>结案</v>
          </cell>
          <cell r="G678">
            <v>1000000</v>
          </cell>
          <cell r="H678">
            <v>947740</v>
          </cell>
        </row>
        <row r="679">
          <cell r="A679" t="str">
            <v>ZVS-19050002</v>
          </cell>
          <cell r="B679" t="str">
            <v>050-C039900131-506</v>
          </cell>
          <cell r="C679" t="str">
            <v>素材端子</v>
          </cell>
          <cell r="D679" t="str">
            <v>NO PLATING,C5240HQ-SH,P=10.50mm,1*1,RoHS</v>
          </cell>
          <cell r="E679" t="str">
            <v>VCYS</v>
          </cell>
          <cell r="F679" t="str">
            <v>结案</v>
          </cell>
          <cell r="G679">
            <v>3000</v>
          </cell>
          <cell r="H679">
            <v>2993</v>
          </cell>
        </row>
        <row r="680">
          <cell r="A680" t="str">
            <v>ZVS-19050003</v>
          </cell>
          <cell r="B680" t="str">
            <v>025-C130000641-360</v>
          </cell>
          <cell r="C680" t="str">
            <v>素材铁壳</v>
          </cell>
          <cell r="D680" t="str">
            <v>NO PLATING,SUS301-H,P=24.0mm,1*1，RoHS</v>
          </cell>
          <cell r="E680" t="str">
            <v>VCYS</v>
          </cell>
          <cell r="F680" t="str">
            <v>结案</v>
          </cell>
          <cell r="G680">
            <v>1500000</v>
          </cell>
          <cell r="H680">
            <v>1469300</v>
          </cell>
        </row>
        <row r="681">
          <cell r="A681" t="str">
            <v>ZVS-19050004</v>
          </cell>
          <cell r="B681" t="str">
            <v>050-S120000641-0573</v>
          </cell>
          <cell r="C681" t="str">
            <v>素材端子</v>
          </cell>
          <cell r="D681" t="str">
            <v>NO PLATING CONTACT</v>
          </cell>
          <cell r="E681" t="str">
            <v>VCYS</v>
          </cell>
          <cell r="F681" t="str">
            <v>结案</v>
          </cell>
          <cell r="G681">
            <v>200</v>
          </cell>
          <cell r="H681">
            <v>190</v>
          </cell>
        </row>
        <row r="682">
          <cell r="A682" t="str">
            <v>ZVS-19050005</v>
          </cell>
          <cell r="B682" t="str">
            <v>050-C149900121-519</v>
          </cell>
          <cell r="C682" t="str">
            <v>UNPLATED CONTACT</v>
          </cell>
          <cell r="D682" t="str">
            <v>CONTACT ;1.5H PUSH_PULL SIMBLOCK WITH COVER AND STOP</v>
          </cell>
          <cell r="E682" t="str">
            <v>VCYS</v>
          </cell>
          <cell r="F682" t="str">
            <v>结案</v>
          </cell>
          <cell r="G682">
            <v>500</v>
          </cell>
          <cell r="H682">
            <v>475</v>
          </cell>
        </row>
        <row r="683">
          <cell r="A683" t="str">
            <v>ZVS-19050006</v>
          </cell>
          <cell r="B683" t="str">
            <v>025-0009-314</v>
          </cell>
          <cell r="C683" t="str">
            <v>UNPLATED SHELL</v>
          </cell>
          <cell r="D683" t="str">
            <v>1.4H PUSH_PULL SIMBLOCK WITH COVER AND STOP</v>
          </cell>
          <cell r="E683" t="str">
            <v>VCYS</v>
          </cell>
          <cell r="F683" t="str">
            <v>结案</v>
          </cell>
          <cell r="G683">
            <v>500000</v>
          </cell>
          <cell r="H683">
            <v>488500</v>
          </cell>
        </row>
        <row r="684">
          <cell r="A684" t="str">
            <v>ZVS-19050007</v>
          </cell>
          <cell r="B684" t="str">
            <v>050-P153000511-0553</v>
          </cell>
          <cell r="C684" t="str">
            <v>素材端子</v>
          </cell>
          <cell r="D684" t="str">
            <v>NO PLATING,NKT322-ESH,P=3,1*1,RoHS</v>
          </cell>
          <cell r="E684" t="str">
            <v>VCYS</v>
          </cell>
          <cell r="F684" t="str">
            <v>结案</v>
          </cell>
          <cell r="G684">
            <v>1500</v>
          </cell>
          <cell r="H684">
            <v>1446</v>
          </cell>
        </row>
        <row r="685">
          <cell r="A685" t="str">
            <v>ZVS-19050008</v>
          </cell>
          <cell r="B685" t="str">
            <v>025-U179500621-342</v>
          </cell>
          <cell r="C685" t="str">
            <v>素材铁壳</v>
          </cell>
          <cell r="D685" t="str">
            <v>NO PLATING,SUS301-1/2H,P=10.0,1*2,SHELL,RoHS</v>
          </cell>
          <cell r="E685" t="str">
            <v>VCYS</v>
          </cell>
          <cell r="F685" t="str">
            <v>结案</v>
          </cell>
          <cell r="G685">
            <v>300000</v>
          </cell>
          <cell r="H685">
            <v>269000</v>
          </cell>
        </row>
        <row r="686">
          <cell r="A686" t="str">
            <v>ZVS-19050009</v>
          </cell>
          <cell r="B686" t="str">
            <v>025-U1795W1621-342</v>
          </cell>
          <cell r="C686" t="str">
            <v>点焊铁壳</v>
          </cell>
          <cell r="D686" t="str">
            <v>LASER WELDING,SUS301-1/2H,P=10.0,1*2,SHELL,RoHS</v>
          </cell>
          <cell r="E686" t="str">
            <v>VCYS</v>
          </cell>
          <cell r="F686" t="str">
            <v>结案</v>
          </cell>
          <cell r="G686">
            <v>300000</v>
          </cell>
          <cell r="H686">
            <v>300000</v>
          </cell>
        </row>
        <row r="687">
          <cell r="A687" t="str">
            <v>ZVS-19050010</v>
          </cell>
          <cell r="B687" t="str">
            <v>050-1009-431</v>
          </cell>
          <cell r="C687" t="str">
            <v>CONTACT AFTER STAMPING</v>
          </cell>
          <cell r="D687" t="str">
            <v>CONTACT 1 FOR DIA 3.5MM SXM AUDIO JACK CONN.(SUBSIDE  TYPE)</v>
          </cell>
          <cell r="E687" t="str">
            <v>VCYS</v>
          </cell>
          <cell r="F687" t="str">
            <v>结案</v>
          </cell>
          <cell r="G687">
            <v>30</v>
          </cell>
          <cell r="H687">
            <v>30</v>
          </cell>
        </row>
        <row r="688">
          <cell r="A688" t="str">
            <v>ZVS-19050011</v>
          </cell>
          <cell r="B688" t="str">
            <v>050-C151100121-509</v>
          </cell>
          <cell r="C688" t="str">
            <v>素材端子</v>
          </cell>
          <cell r="D688" t="str">
            <v>NO PLATING,C5210R-SH,P=12.50,1*1,RoHS</v>
          </cell>
          <cell r="E688" t="str">
            <v>VCYS</v>
          </cell>
          <cell r="F688" t="str">
            <v>结案</v>
          </cell>
          <cell r="G688">
            <v>12000</v>
          </cell>
          <cell r="H688">
            <v>9</v>
          </cell>
        </row>
        <row r="689">
          <cell r="A689" t="str">
            <v>ZVS-19050012</v>
          </cell>
          <cell r="B689" t="str">
            <v>050-0009-293</v>
          </cell>
          <cell r="C689" t="str">
            <v>CONTACT AFTER STAMPING</v>
          </cell>
          <cell r="D689" t="str">
            <v>4PIN BATTERY 3.1MM PITCH 5.0H VERTICAL TYPE GOLD 15u" CONN.</v>
          </cell>
          <cell r="E689" t="str">
            <v>VCYS</v>
          </cell>
          <cell r="F689" t="str">
            <v>结案</v>
          </cell>
          <cell r="G689">
            <v>80</v>
          </cell>
          <cell r="H689">
            <v>59</v>
          </cell>
        </row>
        <row r="690">
          <cell r="A690" t="str">
            <v>ZVS-19050013</v>
          </cell>
          <cell r="B690" t="str">
            <v>050-J180000141-0546</v>
          </cell>
          <cell r="C690" t="str">
            <v>素材端子1</v>
          </cell>
          <cell r="D690" t="str">
            <v>NO PLATING,C5210R-H,P=8,1*1,RoHS</v>
          </cell>
          <cell r="E690" t="str">
            <v>VCYS</v>
          </cell>
          <cell r="F690" t="str">
            <v>结案</v>
          </cell>
          <cell r="G690">
            <v>260</v>
          </cell>
          <cell r="H690">
            <v>252</v>
          </cell>
        </row>
        <row r="691">
          <cell r="A691" t="str">
            <v>ZVS-19050014</v>
          </cell>
          <cell r="B691" t="str">
            <v>025-J220000621-374</v>
          </cell>
          <cell r="C691" t="str">
            <v>素材SHELL</v>
          </cell>
          <cell r="D691" t="str">
            <v>NO PLATING,SUS301-1/2H,P=15,1*1,RoHS</v>
          </cell>
          <cell r="E691" t="str">
            <v>VCYS</v>
          </cell>
          <cell r="F691" t="str">
            <v>结案</v>
          </cell>
          <cell r="G691">
            <v>600000</v>
          </cell>
          <cell r="H691">
            <v>600000</v>
          </cell>
        </row>
        <row r="692">
          <cell r="A692" t="str">
            <v>ZVS-19050015</v>
          </cell>
          <cell r="B692" t="str">
            <v>050-J220000141-529</v>
          </cell>
          <cell r="C692" t="str">
            <v>素材端子1</v>
          </cell>
          <cell r="D692" t="str">
            <v>NO PLATING,C5210R-H,P=5,1*1,RoHS</v>
          </cell>
          <cell r="E692" t="str">
            <v>VCYS</v>
          </cell>
          <cell r="F692" t="str">
            <v>结案</v>
          </cell>
          <cell r="G692">
            <v>600</v>
          </cell>
          <cell r="H692">
            <v>586</v>
          </cell>
        </row>
        <row r="693">
          <cell r="A693" t="str">
            <v>ZVS-19050017</v>
          </cell>
          <cell r="B693" t="str">
            <v>050-J220000631-531</v>
          </cell>
          <cell r="C693" t="str">
            <v>素材端子4</v>
          </cell>
          <cell r="D693" t="str">
            <v>NO PLATING,SUS301-1/2H,P=5.50,1*2,RoHS</v>
          </cell>
          <cell r="E693" t="str">
            <v>VCYS</v>
          </cell>
          <cell r="F693" t="str">
            <v>结案</v>
          </cell>
          <cell r="G693">
            <v>600</v>
          </cell>
          <cell r="H693">
            <v>587</v>
          </cell>
        </row>
        <row r="694">
          <cell r="A694" t="str">
            <v>ZVS-19050018</v>
          </cell>
          <cell r="B694" t="str">
            <v>050-J220000632-531</v>
          </cell>
          <cell r="C694" t="str">
            <v>素材端子5</v>
          </cell>
          <cell r="D694" t="str">
            <v>NO PLATING,SUS301-1/2H,P=5.50,1*2,RoHS</v>
          </cell>
          <cell r="E694" t="str">
            <v>VCYS</v>
          </cell>
          <cell r="F694" t="str">
            <v>结案</v>
          </cell>
          <cell r="G694">
            <v>600</v>
          </cell>
          <cell r="H694">
            <v>589</v>
          </cell>
        </row>
        <row r="695">
          <cell r="A695" t="str">
            <v>ZVS-19050019</v>
          </cell>
          <cell r="B695" t="str">
            <v>050-J220000121-532</v>
          </cell>
          <cell r="C695" t="str">
            <v>素材端子6</v>
          </cell>
          <cell r="D695" t="str">
            <v>NO PLATING,SUS301-1/2H,P=9,1*1,RoHS</v>
          </cell>
          <cell r="E695" t="str">
            <v>VCYS</v>
          </cell>
          <cell r="F695" t="str">
            <v>结案</v>
          </cell>
          <cell r="G695">
            <v>600</v>
          </cell>
          <cell r="H695">
            <v>528</v>
          </cell>
        </row>
        <row r="696">
          <cell r="A696" t="str">
            <v>ZVS-19050020</v>
          </cell>
          <cell r="B696" t="str">
            <v>050-J220000141-530</v>
          </cell>
          <cell r="C696" t="str">
            <v>素材端子2</v>
          </cell>
          <cell r="D696" t="str">
            <v>NO PLATING,C5210R-H,P=4,1*1,RoHS</v>
          </cell>
          <cell r="E696" t="str">
            <v>VCYS</v>
          </cell>
          <cell r="F696" t="str">
            <v>结案</v>
          </cell>
          <cell r="G696">
            <v>1200</v>
          </cell>
          <cell r="H696">
            <v>1200</v>
          </cell>
        </row>
        <row r="697">
          <cell r="A697" t="str">
            <v>ZVS-19050021</v>
          </cell>
          <cell r="B697" t="str">
            <v>050-0009-499</v>
          </cell>
          <cell r="C697" t="str">
            <v>素材端子</v>
          </cell>
          <cell r="D697" t="str">
            <v>NO PLATING,C2680R-H,P=9.00,1*2,RoHS</v>
          </cell>
          <cell r="E697" t="str">
            <v>VCYS</v>
          </cell>
          <cell r="F697" t="str">
            <v>结案</v>
          </cell>
          <cell r="G697">
            <v>600</v>
          </cell>
          <cell r="H697">
            <v>600</v>
          </cell>
        </row>
        <row r="698">
          <cell r="A698" t="str">
            <v>ZVS-19050023</v>
          </cell>
          <cell r="B698" t="str">
            <v>050-U009500211-515</v>
          </cell>
          <cell r="C698" t="str">
            <v>素材端子</v>
          </cell>
          <cell r="D698" t="str">
            <v>NO PLATING,C2680R-H,P=9.00,1*2,RoHS</v>
          </cell>
          <cell r="E698" t="str">
            <v>VCYS</v>
          </cell>
          <cell r="F698" t="str">
            <v>结案</v>
          </cell>
          <cell r="G698">
            <v>500</v>
          </cell>
          <cell r="H698">
            <v>491</v>
          </cell>
        </row>
        <row r="699">
          <cell r="A699" t="str">
            <v>ZVS-19050024</v>
          </cell>
          <cell r="B699" t="str">
            <v>050-C130000131-512</v>
          </cell>
          <cell r="C699" t="str">
            <v>素材端子</v>
          </cell>
          <cell r="D699" t="str">
            <v>NO PLATING,C5240HQ-SH,P=24.00,1*1,RoHS</v>
          </cell>
          <cell r="E699" t="str">
            <v>VCYS</v>
          </cell>
          <cell r="F699" t="str">
            <v>结案</v>
          </cell>
          <cell r="G699">
            <v>400</v>
          </cell>
          <cell r="H699">
            <v>385</v>
          </cell>
        </row>
        <row r="700">
          <cell r="A700" t="str">
            <v>ZVS-19050025</v>
          </cell>
          <cell r="B700" t="str">
            <v>050-C130000141-508</v>
          </cell>
          <cell r="C700" t="str">
            <v>素材端子</v>
          </cell>
          <cell r="D700" t="str">
            <v>NO PLATING,C5210R-H,P=4.0mm,1*1，RoHS</v>
          </cell>
          <cell r="E700" t="str">
            <v>VCYS</v>
          </cell>
          <cell r="F700" t="str">
            <v>结案</v>
          </cell>
          <cell r="G700">
            <v>1500</v>
          </cell>
          <cell r="H700">
            <v>1500</v>
          </cell>
        </row>
        <row r="701">
          <cell r="A701" t="str">
            <v>ZVS-19050026</v>
          </cell>
          <cell r="B701" t="str">
            <v>050-J180000142-530</v>
          </cell>
          <cell r="C701" t="str">
            <v>素材端子2</v>
          </cell>
          <cell r="D701" t="str">
            <v>NO PLATING,C5210R-H,P=4,1*1,RoHS</v>
          </cell>
          <cell r="E701" t="str">
            <v>VCYS</v>
          </cell>
          <cell r="F701" t="str">
            <v>结案</v>
          </cell>
          <cell r="G701">
            <v>80</v>
          </cell>
          <cell r="H701">
            <v>77.599999999999994</v>
          </cell>
        </row>
        <row r="702">
          <cell r="A702" t="str">
            <v>ZVS-19050027</v>
          </cell>
          <cell r="B702" t="str">
            <v>050-J180000143-530</v>
          </cell>
          <cell r="C702" t="str">
            <v>素材端子3</v>
          </cell>
          <cell r="D702" t="str">
            <v>NO PLATING,C5210R-H,P=4,1*1,RoHS</v>
          </cell>
          <cell r="E702" t="str">
            <v>VCYS</v>
          </cell>
          <cell r="F702" t="str">
            <v>结案</v>
          </cell>
          <cell r="G702">
            <v>40</v>
          </cell>
          <cell r="H702">
            <v>38</v>
          </cell>
        </row>
        <row r="703">
          <cell r="A703" t="str">
            <v>ZVS-19050028</v>
          </cell>
          <cell r="B703" t="str">
            <v>050-0009-467</v>
          </cell>
          <cell r="C703" t="str">
            <v>CONTACT AFTER STAMPING</v>
          </cell>
          <cell r="D703" t="str">
            <v>ANTENNA SPRING FOR 0.7H</v>
          </cell>
          <cell r="E703" t="str">
            <v>VCYS</v>
          </cell>
          <cell r="F703" t="str">
            <v>结案</v>
          </cell>
          <cell r="G703">
            <v>850</v>
          </cell>
          <cell r="H703">
            <v>0</v>
          </cell>
        </row>
        <row r="704">
          <cell r="A704" t="str">
            <v>ZVS-19050029</v>
          </cell>
          <cell r="B704" t="str">
            <v>025-J180000622-0381</v>
          </cell>
          <cell r="C704" t="str">
            <v>素材SHELL</v>
          </cell>
          <cell r="D704" t="str">
            <v>NO PLATING,SUS301-1/2H,P=15,1*1,RoHS</v>
          </cell>
          <cell r="E704" t="str">
            <v>VCYS</v>
          </cell>
          <cell r="F704" t="str">
            <v>结案</v>
          </cell>
          <cell r="G704">
            <v>1000000</v>
          </cell>
          <cell r="H704">
            <v>1000000</v>
          </cell>
        </row>
        <row r="705">
          <cell r="A705" t="str">
            <v>ZVS-19050030</v>
          </cell>
          <cell r="B705" t="str">
            <v>050-0009-481</v>
          </cell>
          <cell r="C705" t="str">
            <v>UNPLATED CONTACT</v>
          </cell>
          <cell r="D705" t="str">
            <v>CONTACT ;1.3H PUSH_PULL SIMBLOCK WITH COVER AND STOP</v>
          </cell>
          <cell r="E705" t="str">
            <v>VCYS</v>
          </cell>
          <cell r="F705" t="str">
            <v>结案</v>
          </cell>
          <cell r="G705">
            <v>500</v>
          </cell>
          <cell r="H705">
            <v>499</v>
          </cell>
        </row>
        <row r="706">
          <cell r="A706" t="str">
            <v>ZVS-19050031</v>
          </cell>
          <cell r="B706" t="str">
            <v>050-0009-482</v>
          </cell>
          <cell r="C706" t="str">
            <v>UNPLATED CONTACT</v>
          </cell>
          <cell r="D706" t="str">
            <v>CONTACT; 1.3H PUSH_PULL SIMBLOCK WIWH COVER AND STOP</v>
          </cell>
          <cell r="E706" t="str">
            <v>VCYS</v>
          </cell>
          <cell r="F706" t="str">
            <v>结案</v>
          </cell>
          <cell r="G706">
            <v>500</v>
          </cell>
          <cell r="H706">
            <v>492.5</v>
          </cell>
        </row>
        <row r="707">
          <cell r="A707" t="str">
            <v>ZVS-19050032</v>
          </cell>
          <cell r="B707" t="str">
            <v>050-0009-499</v>
          </cell>
          <cell r="C707" t="str">
            <v>素材端子</v>
          </cell>
          <cell r="D707" t="str">
            <v>NO PLATING,C2680R-H,P=9.00,1*2,RoHS</v>
          </cell>
          <cell r="E707" t="str">
            <v>VCYS</v>
          </cell>
          <cell r="F707" t="str">
            <v>结案</v>
          </cell>
          <cell r="G707">
            <v>900</v>
          </cell>
          <cell r="H707">
            <v>875</v>
          </cell>
        </row>
        <row r="708">
          <cell r="A708" t="str">
            <v>ZVS-19050033</v>
          </cell>
          <cell r="B708" t="str">
            <v>050-2009-479</v>
          </cell>
          <cell r="C708" t="str">
            <v>CONTACT AFTER STAMPING</v>
          </cell>
          <cell r="D708" t="str">
            <v>CONTACT 4 AND 5 FOR DIA 3.5MM AUDIO JACK SUBSIDE TYPE</v>
          </cell>
          <cell r="E708" t="str">
            <v>VCYS</v>
          </cell>
          <cell r="F708" t="str">
            <v>结案</v>
          </cell>
          <cell r="G708">
            <v>100</v>
          </cell>
          <cell r="H708">
            <v>80</v>
          </cell>
        </row>
        <row r="709">
          <cell r="A709" t="str">
            <v>ZVS-19050034</v>
          </cell>
          <cell r="B709" t="str">
            <v>050-3009-478</v>
          </cell>
          <cell r="C709" t="str">
            <v>CONTACT AFTER STAMPING</v>
          </cell>
          <cell r="D709" t="str">
            <v>CONTACT 2 FOR DIA 3.5MM AUDIO JACK  SUBSIDE TYPE</v>
          </cell>
          <cell r="E709" t="str">
            <v>VCYS</v>
          </cell>
          <cell r="F709" t="str">
            <v>结案</v>
          </cell>
          <cell r="G709">
            <v>300</v>
          </cell>
          <cell r="H709">
            <v>285.5</v>
          </cell>
        </row>
        <row r="710">
          <cell r="A710" t="str">
            <v>ZVS-19050035</v>
          </cell>
          <cell r="B710" t="str">
            <v>050-4009-478</v>
          </cell>
          <cell r="C710" t="str">
            <v>CONTACT AFTER STAMPING</v>
          </cell>
          <cell r="D710" t="str">
            <v>CONTACT 3  FOR DIA 3.5MM AUDIO JACK  SUBSIDE TYPE</v>
          </cell>
          <cell r="E710" t="str">
            <v>VCYS</v>
          </cell>
          <cell r="F710" t="str">
            <v>结案</v>
          </cell>
          <cell r="G710">
            <v>300</v>
          </cell>
          <cell r="H710">
            <v>254</v>
          </cell>
        </row>
        <row r="711">
          <cell r="A711" t="str">
            <v>ZVS-19050036</v>
          </cell>
          <cell r="B711" t="str">
            <v>050-2009-476</v>
          </cell>
          <cell r="C711" t="str">
            <v>CONTACT AFTER STAMPING</v>
          </cell>
          <cell r="D711" t="str">
            <v>CONTACT 1 FOR DIA 3.5MM AUDIO JACK  SUBSIDE TYPE</v>
          </cell>
          <cell r="E711" t="str">
            <v>VCYS</v>
          </cell>
          <cell r="F711" t="str">
            <v>结案</v>
          </cell>
          <cell r="G711">
            <v>300</v>
          </cell>
          <cell r="H711">
            <v>279</v>
          </cell>
        </row>
        <row r="712">
          <cell r="A712" t="str">
            <v>ZVS-19050037</v>
          </cell>
          <cell r="B712" t="str">
            <v>050-5009-477</v>
          </cell>
          <cell r="C712" t="str">
            <v>CONTACT AFTER STAMPING</v>
          </cell>
          <cell r="D712" t="str">
            <v>CONTACT 5 FOR DIA 3.5MM AUDIO JACK  SUBSIDE TYPE</v>
          </cell>
          <cell r="E712" t="str">
            <v>VCYS</v>
          </cell>
          <cell r="F712" t="str">
            <v>结案</v>
          </cell>
          <cell r="G712">
            <v>300</v>
          </cell>
          <cell r="H712">
            <v>299.5</v>
          </cell>
        </row>
        <row r="713">
          <cell r="A713" t="str">
            <v>ZVS-19050038</v>
          </cell>
          <cell r="B713" t="str">
            <v>050-6009-477</v>
          </cell>
          <cell r="C713" t="str">
            <v>CONTACT AFTER STAMPING</v>
          </cell>
          <cell r="D713" t="str">
            <v>CONTACT 5 FOR DIA 3.5MM AUDIO JACK  SUBSIDE TYPE</v>
          </cell>
          <cell r="E713" t="str">
            <v>VCYS</v>
          </cell>
          <cell r="F713" t="str">
            <v>结案</v>
          </cell>
          <cell r="G713">
            <v>300</v>
          </cell>
          <cell r="H713">
            <v>291</v>
          </cell>
        </row>
        <row r="714">
          <cell r="A714" t="str">
            <v>ZVS-19050039</v>
          </cell>
          <cell r="B714" t="str">
            <v>025-U139500622-373</v>
          </cell>
          <cell r="C714" t="str">
            <v>素材外铁壳</v>
          </cell>
          <cell r="D714" t="str">
            <v>NO PLATING,SUS301-1/2H,P=8.0,1*1,SHELL,RoHS</v>
          </cell>
          <cell r="E714" t="str">
            <v>VCYS</v>
          </cell>
          <cell r="F714" t="str">
            <v>结案</v>
          </cell>
          <cell r="G714">
            <v>100000</v>
          </cell>
          <cell r="H714">
            <v>0</v>
          </cell>
        </row>
        <row r="715">
          <cell r="A715" t="str">
            <v>ZVS-19050040</v>
          </cell>
          <cell r="B715" t="str">
            <v>050-S190000641-0550</v>
          </cell>
          <cell r="C715" t="str">
            <v>素材端子</v>
          </cell>
          <cell r="D715" t="str">
            <v>NO PLATING CONTACT</v>
          </cell>
          <cell r="E715" t="str">
            <v>VCYS</v>
          </cell>
          <cell r="F715" t="str">
            <v>结案</v>
          </cell>
          <cell r="G715">
            <v>3000</v>
          </cell>
          <cell r="H715">
            <v>2935.6</v>
          </cell>
        </row>
        <row r="716">
          <cell r="A716" t="str">
            <v>ZVS-19050041</v>
          </cell>
          <cell r="B716" t="str">
            <v>050-C130000131-512</v>
          </cell>
          <cell r="C716" t="str">
            <v>素材端子</v>
          </cell>
          <cell r="D716" t="str">
            <v>NO PLATING,C5240HQ-SH,P=24.00,1*1,RoHS</v>
          </cell>
          <cell r="E716" t="str">
            <v>VCYS</v>
          </cell>
          <cell r="F716" t="str">
            <v>结案</v>
          </cell>
          <cell r="G716">
            <v>300</v>
          </cell>
          <cell r="H716">
            <v>0</v>
          </cell>
        </row>
        <row r="717">
          <cell r="A717" t="str">
            <v>ZVS-19050042</v>
          </cell>
          <cell r="B717" t="str">
            <v>050-U009500211-515</v>
          </cell>
          <cell r="C717" t="str">
            <v>素材端子</v>
          </cell>
          <cell r="D717" t="str">
            <v>NO PLATING,C2680R-H,P=9.00,1*2,RoHS</v>
          </cell>
          <cell r="E717" t="str">
            <v>VCYS</v>
          </cell>
          <cell r="F717" t="str">
            <v>结案</v>
          </cell>
          <cell r="G717">
            <v>50</v>
          </cell>
          <cell r="H717">
            <v>24</v>
          </cell>
        </row>
        <row r="718">
          <cell r="A718" t="str">
            <v>ZVS-19050043</v>
          </cell>
          <cell r="B718" t="str">
            <v>050-J200000142-0546</v>
          </cell>
          <cell r="C718" t="str">
            <v>素材端子1</v>
          </cell>
          <cell r="D718" t="str">
            <v>NO PLATING,C5210R-H,P=8,1*1,RoHS</v>
          </cell>
          <cell r="E718" t="str">
            <v>VCYS</v>
          </cell>
          <cell r="F718" t="str">
            <v>结案</v>
          </cell>
          <cell r="G718">
            <v>50</v>
          </cell>
          <cell r="H718">
            <v>10.5</v>
          </cell>
        </row>
        <row r="719">
          <cell r="A719" t="str">
            <v>ZVS-19050044</v>
          </cell>
          <cell r="B719" t="str">
            <v>025-C130000641-363</v>
          </cell>
          <cell r="C719" t="str">
            <v>转轴</v>
          </cell>
          <cell r="D719" t="str">
            <v>NO PLATING,SUS301-H,P=5.0mm,1*1，RoHS</v>
          </cell>
          <cell r="E719" t="str">
            <v>VCYS</v>
          </cell>
          <cell r="F719" t="str">
            <v>结案</v>
          </cell>
          <cell r="G719">
            <v>1000000</v>
          </cell>
          <cell r="H719">
            <v>1000000</v>
          </cell>
        </row>
        <row r="720">
          <cell r="A720" t="str">
            <v>ZVS-19050045</v>
          </cell>
          <cell r="B720" t="str">
            <v>025-C130000631-362</v>
          </cell>
          <cell r="C720" t="str">
            <v>拉杆</v>
          </cell>
          <cell r="D720" t="str">
            <v>NO PLATING,SUS301-3/4H,P=5.0mm,1*1,RoHS</v>
          </cell>
          <cell r="E720" t="str">
            <v>VCYS</v>
          </cell>
          <cell r="F720" t="str">
            <v>结案</v>
          </cell>
          <cell r="G720">
            <v>500000</v>
          </cell>
          <cell r="H720">
            <v>435000</v>
          </cell>
        </row>
        <row r="721">
          <cell r="A721" t="str">
            <v>ZVS-19050046</v>
          </cell>
          <cell r="B721" t="str">
            <v>050-C031100131-507</v>
          </cell>
          <cell r="C721" t="str">
            <v>素材端子</v>
          </cell>
          <cell r="D721" t="str">
            <v>NO PLATING,C5240HQ-SH,P=10.0mm,1*1,RoHS</v>
          </cell>
          <cell r="E721" t="str">
            <v>VCYS</v>
          </cell>
          <cell r="F721" t="str">
            <v>结案</v>
          </cell>
          <cell r="G721">
            <v>1000</v>
          </cell>
          <cell r="H721">
            <v>968.5</v>
          </cell>
        </row>
        <row r="722">
          <cell r="A722" t="str">
            <v>ZVS-19050047</v>
          </cell>
          <cell r="B722" t="str">
            <v>025-U139500623-373</v>
          </cell>
          <cell r="C722" t="str">
            <v>点焊铁壳</v>
          </cell>
          <cell r="D722" t="str">
            <v>NO PLATING,SUS301-1/2H,P=8.0,1*1,SHELL,RoHS</v>
          </cell>
          <cell r="E722" t="str">
            <v>VCYS</v>
          </cell>
          <cell r="F722" t="str">
            <v>结案</v>
          </cell>
          <cell r="G722">
            <v>300000</v>
          </cell>
          <cell r="H722">
            <v>300000</v>
          </cell>
        </row>
        <row r="723">
          <cell r="A723" t="str">
            <v>ZVS-19050047</v>
          </cell>
          <cell r="B723" t="str">
            <v>025-U139500623-373</v>
          </cell>
          <cell r="C723" t="str">
            <v>点焊铁壳</v>
          </cell>
          <cell r="D723" t="str">
            <v>NO PLATING,SUS301-1/2H,P=8.0,1*1,SHELL,RoHS</v>
          </cell>
          <cell r="E723" t="str">
            <v>VCYS</v>
          </cell>
          <cell r="F723" t="str">
            <v>结案</v>
          </cell>
          <cell r="G723">
            <v>300000</v>
          </cell>
          <cell r="H723">
            <v>300000</v>
          </cell>
        </row>
        <row r="724">
          <cell r="A724" t="str">
            <v>ZVS-19050048</v>
          </cell>
          <cell r="B724" t="str">
            <v>050-2009-432</v>
          </cell>
          <cell r="C724" t="str">
            <v>CONTACT AFTER STAMPING</v>
          </cell>
          <cell r="D724" t="str">
            <v>CONTACT 3 FOR DIA 3.5MM SXM AUDIO JACK CONN.(SUBSIDE  TYPE)</v>
          </cell>
          <cell r="E724" t="str">
            <v>VCYS</v>
          </cell>
          <cell r="F724" t="str">
            <v>结案</v>
          </cell>
          <cell r="G724">
            <v>200</v>
          </cell>
          <cell r="H724">
            <v>4</v>
          </cell>
        </row>
        <row r="725">
          <cell r="A725" t="str">
            <v>ZVS-19050049</v>
          </cell>
          <cell r="B725" t="str">
            <v>050-P153000511-0553</v>
          </cell>
          <cell r="C725" t="str">
            <v>素材端子</v>
          </cell>
          <cell r="D725" t="str">
            <v>NO PLATING,NKT322-ESH,P=3,1*1,RoHS</v>
          </cell>
          <cell r="E725" t="str">
            <v>VCYS</v>
          </cell>
          <cell r="F725" t="str">
            <v>结案</v>
          </cell>
          <cell r="G725">
            <v>1000</v>
          </cell>
          <cell r="H725">
            <v>823</v>
          </cell>
        </row>
        <row r="726">
          <cell r="A726" t="str">
            <v>ZVS-19050050</v>
          </cell>
          <cell r="B726" t="str">
            <v>050-C039900131-506</v>
          </cell>
          <cell r="C726" t="str">
            <v>素材端子</v>
          </cell>
          <cell r="D726" t="str">
            <v>NO PLATING,C5240HQ-SH,P=10.50mm,1*1,RoHS</v>
          </cell>
          <cell r="E726" t="str">
            <v>VCYS</v>
          </cell>
          <cell r="F726" t="str">
            <v>结案</v>
          </cell>
          <cell r="G726">
            <v>3000</v>
          </cell>
          <cell r="H726">
            <v>2842.5</v>
          </cell>
        </row>
        <row r="727">
          <cell r="A727" t="str">
            <v>ZVS-19050051</v>
          </cell>
          <cell r="B727" t="str">
            <v>050-0009-499</v>
          </cell>
          <cell r="C727" t="str">
            <v>素材端子</v>
          </cell>
          <cell r="D727" t="str">
            <v>NO PLATING,C2680R-H,P=9.00,1*2,RoHS</v>
          </cell>
          <cell r="E727" t="str">
            <v>VCYS</v>
          </cell>
          <cell r="F727" t="str">
            <v>结案</v>
          </cell>
          <cell r="G727">
            <v>50</v>
          </cell>
          <cell r="H727">
            <v>37</v>
          </cell>
        </row>
        <row r="728">
          <cell r="A728" t="str">
            <v>ZVS-19050052</v>
          </cell>
          <cell r="B728" t="str">
            <v>025-2009-323</v>
          </cell>
          <cell r="C728" t="str">
            <v>EMC SHELL AFTER STAMPING</v>
          </cell>
          <cell r="D728" t="str">
            <v>USB TYPE-C 12PIN RECEPTACLE (MID-PANEL TYPE)</v>
          </cell>
          <cell r="E728" t="str">
            <v>VCYS</v>
          </cell>
          <cell r="F728" t="str">
            <v>结案</v>
          </cell>
          <cell r="G728">
            <v>200000</v>
          </cell>
          <cell r="H728">
            <v>200000</v>
          </cell>
        </row>
        <row r="729">
          <cell r="A729" t="str">
            <v>ZVS-19050053</v>
          </cell>
          <cell r="B729" t="str">
            <v>025-1009-323</v>
          </cell>
          <cell r="C729" t="str">
            <v>EMC SHELL AFTER STAMPING</v>
          </cell>
          <cell r="D729" t="str">
            <v>USB TYPE-C 12PIN RECEPTACLE (MID-PANEL TYPE)</v>
          </cell>
          <cell r="E729" t="str">
            <v>VCYS</v>
          </cell>
          <cell r="F729" t="str">
            <v>结案</v>
          </cell>
          <cell r="G729">
            <v>200000</v>
          </cell>
          <cell r="H729">
            <v>200000</v>
          </cell>
        </row>
        <row r="730">
          <cell r="A730" t="str">
            <v>ZVS-19050054</v>
          </cell>
          <cell r="B730" t="str">
            <v>025-2009-285</v>
          </cell>
          <cell r="C730" t="str">
            <v>SOLDER PAD</v>
          </cell>
          <cell r="D730" t="str">
            <v>FOR 4PIN BATTERY</v>
          </cell>
          <cell r="E730" t="str">
            <v>VCYS</v>
          </cell>
          <cell r="F730" t="str">
            <v>结案</v>
          </cell>
          <cell r="G730">
            <v>400000</v>
          </cell>
          <cell r="H730">
            <v>63157</v>
          </cell>
        </row>
        <row r="731">
          <cell r="A731" t="str">
            <v>ZVS-19050055</v>
          </cell>
          <cell r="B731" t="str">
            <v>025-1009-285</v>
          </cell>
          <cell r="C731" t="str">
            <v>SOLDER PAD</v>
          </cell>
          <cell r="D731" t="str">
            <v>FOR 4PIN BATTERY</v>
          </cell>
          <cell r="E731" t="str">
            <v>VCYS</v>
          </cell>
          <cell r="F731" t="str">
            <v>结案</v>
          </cell>
          <cell r="G731">
            <v>400000</v>
          </cell>
          <cell r="H731">
            <v>63157</v>
          </cell>
        </row>
        <row r="732">
          <cell r="A732" t="str">
            <v>ZVS-19050056</v>
          </cell>
          <cell r="B732" t="str">
            <v>050-0009-293</v>
          </cell>
          <cell r="C732" t="str">
            <v>CONTACT AFTER STAMPING</v>
          </cell>
          <cell r="D732" t="str">
            <v>4PIN BATTERY 3.1MM PITCH 5.0H VERTICAL TYPE GOLD 15u" CONN.</v>
          </cell>
          <cell r="E732" t="str">
            <v>VCYS</v>
          </cell>
          <cell r="F732" t="str">
            <v>结案</v>
          </cell>
          <cell r="G732">
            <v>800</v>
          </cell>
          <cell r="H732">
            <v>759.5</v>
          </cell>
        </row>
        <row r="733">
          <cell r="A733" t="str">
            <v>ZVS-19050057</v>
          </cell>
          <cell r="B733" t="str">
            <v>050-4009-195</v>
          </cell>
          <cell r="C733" t="str">
            <v>UNPLATED CONTACT</v>
          </cell>
          <cell r="D733" t="str">
            <v>FOR 4PIN BATTERY 5.4H 3.1MM PITCH VERTICAL TYPE CONN.</v>
          </cell>
          <cell r="E733" t="str">
            <v>VCYS</v>
          </cell>
          <cell r="F733" t="str">
            <v>结案</v>
          </cell>
          <cell r="G733">
            <v>800</v>
          </cell>
          <cell r="H733">
            <v>763</v>
          </cell>
        </row>
        <row r="734">
          <cell r="A734" t="str">
            <v>ZVS-19050059</v>
          </cell>
          <cell r="B734" t="str">
            <v>050-0009-344</v>
          </cell>
          <cell r="C734" t="str">
            <v>CONTACT AFTER STAMPING</v>
          </cell>
          <cell r="D734" t="str">
            <v>5 PIN MICRO USB SINKING MOUNT</v>
          </cell>
          <cell r="E734" t="str">
            <v>VCYS</v>
          </cell>
          <cell r="F734" t="str">
            <v>结案</v>
          </cell>
          <cell r="G734">
            <v>500</v>
          </cell>
          <cell r="H734">
            <v>480.7</v>
          </cell>
        </row>
        <row r="735">
          <cell r="A735" t="str">
            <v>ZVS-19050060</v>
          </cell>
          <cell r="B735" t="str">
            <v>025-0009-256</v>
          </cell>
          <cell r="C735" t="str">
            <v>SHELL AFTER STAMPING</v>
          </cell>
          <cell r="D735" t="str">
            <v>5 PIN MICRO USB SINKING MOUNT</v>
          </cell>
          <cell r="E735" t="str">
            <v>VCYS</v>
          </cell>
          <cell r="F735" t="str">
            <v>入库</v>
          </cell>
          <cell r="G735">
            <v>500000</v>
          </cell>
          <cell r="H735">
            <v>229000</v>
          </cell>
        </row>
        <row r="736">
          <cell r="A736" t="str">
            <v>ZVS-19050061</v>
          </cell>
          <cell r="B736" t="str">
            <v>025-0009-325</v>
          </cell>
          <cell r="C736" t="str">
            <v>SHELL AFTER STAMPING</v>
          </cell>
          <cell r="D736" t="str">
            <v>SHELL AFTER STAMPING</v>
          </cell>
          <cell r="E736" t="str">
            <v>VCYS</v>
          </cell>
          <cell r="F736" t="str">
            <v>入库</v>
          </cell>
          <cell r="G736">
            <v>200000</v>
          </cell>
          <cell r="H736">
            <v>33500</v>
          </cell>
        </row>
        <row r="737">
          <cell r="A737" t="str">
            <v>ZVS-19050062</v>
          </cell>
          <cell r="B737" t="str">
            <v>050-C159900121-504</v>
          </cell>
          <cell r="C737" t="str">
            <v>UNPLATED CONTACT</v>
          </cell>
          <cell r="D737" t="str">
            <v>MICRO SIM CARD 8P PUSH-PULL H=1.50MM</v>
          </cell>
          <cell r="E737" t="str">
            <v>VCYS</v>
          </cell>
          <cell r="F737" t="str">
            <v>结案</v>
          </cell>
          <cell r="G737">
            <v>200</v>
          </cell>
          <cell r="H737">
            <v>188</v>
          </cell>
        </row>
        <row r="738">
          <cell r="A738" t="str">
            <v>ZVS-19050063</v>
          </cell>
          <cell r="B738" t="str">
            <v>025-C159900621-347</v>
          </cell>
          <cell r="C738" t="str">
            <v>UNPLATED SHELL</v>
          </cell>
          <cell r="D738" t="str">
            <v>MICRO SIM CARD 8P PUSH PULL H=1.50MM</v>
          </cell>
          <cell r="E738" t="str">
            <v>VCYS</v>
          </cell>
          <cell r="F738" t="str">
            <v>结案</v>
          </cell>
          <cell r="G738">
            <v>200000</v>
          </cell>
          <cell r="H738">
            <v>200000</v>
          </cell>
        </row>
        <row r="739">
          <cell r="A739" t="str">
            <v>ZVS-19050064</v>
          </cell>
          <cell r="B739" t="str">
            <v>025-C130000641-370</v>
          </cell>
          <cell r="C739" t="str">
            <v>素材铁壳</v>
          </cell>
          <cell r="D739" t="str">
            <v>NO PLATING,SUS301-H,P=22.00,1*1,RoHS</v>
          </cell>
          <cell r="E739" t="str">
            <v>VCYS</v>
          </cell>
          <cell r="F739" t="str">
            <v>结案</v>
          </cell>
          <cell r="G739">
            <v>3000</v>
          </cell>
          <cell r="H739">
            <v>0</v>
          </cell>
        </row>
        <row r="740">
          <cell r="A740" t="str">
            <v>ZVS-19050065</v>
          </cell>
          <cell r="B740" t="str">
            <v>050-C149900121-519</v>
          </cell>
          <cell r="C740" t="str">
            <v>UNPLATED CONTACT</v>
          </cell>
          <cell r="D740" t="str">
            <v>CONTACT ;1.5H PUSH_PULL SIMBLOCK WITH COVER AND STOP</v>
          </cell>
          <cell r="E740" t="str">
            <v>VCYS</v>
          </cell>
          <cell r="F740" t="str">
            <v>结案</v>
          </cell>
          <cell r="G740">
            <v>23</v>
          </cell>
          <cell r="H740">
            <v>0</v>
          </cell>
        </row>
        <row r="741">
          <cell r="A741" t="str">
            <v>ZVS-19050066</v>
          </cell>
          <cell r="B741" t="str">
            <v>050-J100000141-0565</v>
          </cell>
          <cell r="C741" t="str">
            <v>素材端子3</v>
          </cell>
          <cell r="D741" t="str">
            <v>NO PLATING,C5210R-H,P=5,1*1,RoHS</v>
          </cell>
          <cell r="E741" t="str">
            <v>VCYS</v>
          </cell>
          <cell r="F741" t="str">
            <v>结案</v>
          </cell>
          <cell r="G741">
            <v>12</v>
          </cell>
          <cell r="H741">
            <v>0</v>
          </cell>
        </row>
        <row r="742">
          <cell r="A742" t="str">
            <v>ZVS-19050067</v>
          </cell>
          <cell r="B742" t="str">
            <v>050-J100000621-0571</v>
          </cell>
          <cell r="C742" t="str">
            <v>素材端子7</v>
          </cell>
          <cell r="D742" t="str">
            <v>NO PLATING,C5210R-H,P=15,1*1,RoHS</v>
          </cell>
          <cell r="E742" t="str">
            <v>VCYS</v>
          </cell>
          <cell r="F742" t="str">
            <v>结案</v>
          </cell>
          <cell r="G742">
            <v>4</v>
          </cell>
          <cell r="H742">
            <v>0</v>
          </cell>
        </row>
        <row r="743">
          <cell r="A743" t="str">
            <v>ZVS-19050068</v>
          </cell>
          <cell r="B743" t="str">
            <v>050-J180000143-530</v>
          </cell>
          <cell r="C743" t="str">
            <v>素材端子3</v>
          </cell>
          <cell r="D743" t="str">
            <v>NO PLATING,C5210R-H,P=4,1*1,RoHS</v>
          </cell>
          <cell r="E743" t="str">
            <v>VCYS</v>
          </cell>
          <cell r="F743" t="str">
            <v>结案</v>
          </cell>
          <cell r="G743">
            <v>600</v>
          </cell>
          <cell r="H743">
            <v>557</v>
          </cell>
        </row>
        <row r="744">
          <cell r="A744" t="str">
            <v>ZVS-19050069</v>
          </cell>
          <cell r="B744" t="str">
            <v>050-J180000142-530</v>
          </cell>
          <cell r="C744" t="str">
            <v>素材端子2</v>
          </cell>
          <cell r="D744" t="str">
            <v>NO PLATING,C5210R-H,P=4,1*1,RoHS</v>
          </cell>
          <cell r="E744" t="str">
            <v>VCYS</v>
          </cell>
          <cell r="F744" t="str">
            <v>结案</v>
          </cell>
          <cell r="G744">
            <v>600</v>
          </cell>
          <cell r="H744">
            <v>600</v>
          </cell>
        </row>
        <row r="745">
          <cell r="A745" t="str">
            <v>ZVS-19050070</v>
          </cell>
          <cell r="B745" t="str">
            <v>050-C149900121-519</v>
          </cell>
          <cell r="C745" t="str">
            <v>UNPLATED CONTACT</v>
          </cell>
          <cell r="D745" t="str">
            <v>CONTACT ;1.5H PUSH_PULL SIMBLOCK WITH COVER AND STOP</v>
          </cell>
          <cell r="E745" t="str">
            <v>VCYS</v>
          </cell>
          <cell r="F745" t="str">
            <v>结案</v>
          </cell>
          <cell r="G745">
            <v>1000</v>
          </cell>
          <cell r="H745">
            <v>949.5</v>
          </cell>
        </row>
        <row r="746">
          <cell r="A746" t="str">
            <v>ZVS-19050071</v>
          </cell>
          <cell r="B746" t="str">
            <v>025-0009-314</v>
          </cell>
          <cell r="C746" t="str">
            <v>UNPLATED SHELL</v>
          </cell>
          <cell r="D746" t="str">
            <v>1.4H PUSH_PULL SIMBLOCK WITH COVER AND STOP</v>
          </cell>
          <cell r="E746" t="str">
            <v>VCYS</v>
          </cell>
          <cell r="F746" t="str">
            <v>结案</v>
          </cell>
          <cell r="G746">
            <v>500000</v>
          </cell>
          <cell r="H746">
            <v>487500</v>
          </cell>
        </row>
        <row r="747">
          <cell r="A747" t="str">
            <v>ZVS-19050073</v>
          </cell>
          <cell r="B747" t="str">
            <v>050-C130000141-508</v>
          </cell>
          <cell r="C747" t="str">
            <v>素材端子</v>
          </cell>
          <cell r="D747" t="str">
            <v>NO PLATING,C5210R-H,P=4.0mm,1*1，RoHS</v>
          </cell>
          <cell r="E747" t="str">
            <v>VCYS</v>
          </cell>
          <cell r="F747" t="str">
            <v>结案</v>
          </cell>
          <cell r="G747">
            <v>1000</v>
          </cell>
          <cell r="H747">
            <v>994.5</v>
          </cell>
        </row>
        <row r="748">
          <cell r="A748" t="str">
            <v>ZVS-19050074</v>
          </cell>
          <cell r="B748" t="str">
            <v>050-J180000633-531</v>
          </cell>
          <cell r="C748" t="str">
            <v>素材端子4</v>
          </cell>
          <cell r="D748" t="str">
            <v>NO PLATING,SUS301-3/4H,P=5.50,1*2,RoHS</v>
          </cell>
          <cell r="E748" t="str">
            <v>VCYS</v>
          </cell>
          <cell r="F748" t="str">
            <v>结案</v>
          </cell>
          <cell r="G748">
            <v>300</v>
          </cell>
          <cell r="H748">
            <v>290</v>
          </cell>
        </row>
        <row r="749">
          <cell r="A749" t="str">
            <v>ZVS-19050075</v>
          </cell>
          <cell r="B749" t="str">
            <v>050-J180000634-531</v>
          </cell>
          <cell r="C749" t="str">
            <v>素材端子5</v>
          </cell>
          <cell r="D749" t="str">
            <v>NO PLATING,SUS301-3/4H,P=5.50,1*2,RoHS</v>
          </cell>
          <cell r="E749" t="str">
            <v>VCYS</v>
          </cell>
          <cell r="F749" t="str">
            <v>结案</v>
          </cell>
          <cell r="G749">
            <v>300</v>
          </cell>
          <cell r="H749">
            <v>265</v>
          </cell>
        </row>
        <row r="750">
          <cell r="A750" t="str">
            <v>ZVS-19050076</v>
          </cell>
          <cell r="B750" t="str">
            <v>025-J220000621-374</v>
          </cell>
          <cell r="C750" t="str">
            <v>素材SHELL</v>
          </cell>
          <cell r="D750" t="str">
            <v>NO PLATING,SUS301-1/2H,P=15,1*1,RoHS</v>
          </cell>
          <cell r="E750" t="str">
            <v>VCYS</v>
          </cell>
          <cell r="F750" t="str">
            <v>结案</v>
          </cell>
          <cell r="G750">
            <v>300000</v>
          </cell>
          <cell r="H750">
            <v>300000</v>
          </cell>
        </row>
        <row r="751">
          <cell r="A751" t="str">
            <v>ZVS-19050077</v>
          </cell>
          <cell r="B751" t="str">
            <v>050-S080000641-0549</v>
          </cell>
          <cell r="C751" t="str">
            <v>素材端子</v>
          </cell>
          <cell r="D751" t="str">
            <v>NO PLATING CONTACT</v>
          </cell>
          <cell r="E751" t="str">
            <v>VCYS</v>
          </cell>
          <cell r="F751" t="str">
            <v>结案</v>
          </cell>
          <cell r="G751">
            <v>2000</v>
          </cell>
          <cell r="H751">
            <v>1993</v>
          </cell>
        </row>
        <row r="752">
          <cell r="A752" t="str">
            <v>ZVS-19050078</v>
          </cell>
          <cell r="B752" t="str">
            <v>050-5009-477</v>
          </cell>
          <cell r="C752" t="str">
            <v>CONTACT AFTER STAMPING</v>
          </cell>
          <cell r="D752" t="str">
            <v>CONTACT 5 FOR DIA 3.5MM AUDIO JACK  SUBSIDE TYPE</v>
          </cell>
          <cell r="E752" t="str">
            <v>VCYS</v>
          </cell>
          <cell r="F752" t="str">
            <v>结案</v>
          </cell>
          <cell r="G752">
            <v>15</v>
          </cell>
          <cell r="H752">
            <v>13</v>
          </cell>
        </row>
        <row r="753">
          <cell r="A753" t="str">
            <v>ZVS-19050079</v>
          </cell>
          <cell r="B753" t="str">
            <v>050-J220000141-530</v>
          </cell>
          <cell r="C753" t="str">
            <v>素材端子2</v>
          </cell>
          <cell r="D753" t="str">
            <v>NO PLATING,C5210R-H,P=4,1*1,RoHS</v>
          </cell>
          <cell r="E753" t="str">
            <v>VCYS</v>
          </cell>
          <cell r="F753" t="str">
            <v>结案</v>
          </cell>
          <cell r="G753">
            <v>30</v>
          </cell>
          <cell r="H753">
            <v>29</v>
          </cell>
        </row>
        <row r="754">
          <cell r="A754" t="str">
            <v>ZVS-19050080</v>
          </cell>
          <cell r="B754" t="str">
            <v>025-U179500621-342</v>
          </cell>
          <cell r="C754" t="str">
            <v>素材铁壳</v>
          </cell>
          <cell r="D754" t="str">
            <v>NO PLATING,SUS301-1/2H,P=10.0,1*2,SHELL,RoHS</v>
          </cell>
          <cell r="E754" t="str">
            <v>VCYS</v>
          </cell>
          <cell r="F754" t="str">
            <v>结案</v>
          </cell>
          <cell r="G754">
            <v>100000</v>
          </cell>
          <cell r="H754">
            <v>65000</v>
          </cell>
        </row>
        <row r="755">
          <cell r="A755" t="str">
            <v>ZVS-19050081</v>
          </cell>
          <cell r="B755" t="str">
            <v>025-U1795W1621-342</v>
          </cell>
          <cell r="C755" t="str">
            <v>点焊铁壳</v>
          </cell>
          <cell r="D755" t="str">
            <v>LASER WELDING,SUS301-1/2H,P=10.0,1*2,SHELL,RoHS</v>
          </cell>
          <cell r="E755" t="str">
            <v>VCYS</v>
          </cell>
          <cell r="F755" t="str">
            <v>结案</v>
          </cell>
          <cell r="G755">
            <v>100000</v>
          </cell>
          <cell r="H755">
            <v>34000</v>
          </cell>
        </row>
        <row r="756">
          <cell r="A756" t="str">
            <v>ZVS-19050082</v>
          </cell>
          <cell r="B756" t="str">
            <v>050-C039900131-506</v>
          </cell>
          <cell r="C756" t="str">
            <v>素材端子</v>
          </cell>
          <cell r="D756" t="str">
            <v>NO PLATING,C5240HQ-SH,P=10.50mm,1*1,RoHS</v>
          </cell>
          <cell r="E756" t="str">
            <v>VCYS</v>
          </cell>
          <cell r="F756" t="str">
            <v>结案</v>
          </cell>
          <cell r="G756">
            <v>3000</v>
          </cell>
          <cell r="H756">
            <v>2965.5</v>
          </cell>
        </row>
        <row r="757">
          <cell r="A757" t="str">
            <v>ZVS-19050083</v>
          </cell>
          <cell r="B757" t="str">
            <v>025-C130000631-0392</v>
          </cell>
          <cell r="C757" t="str">
            <v>拉杆</v>
          </cell>
          <cell r="D757" t="str">
            <v>NO PLATING,SUS301-3/4H,P=5.0mm,1*1,RoHS</v>
          </cell>
          <cell r="E757" t="str">
            <v>VCYS</v>
          </cell>
          <cell r="F757" t="str">
            <v>结案</v>
          </cell>
          <cell r="G757">
            <v>500000</v>
          </cell>
          <cell r="H757">
            <v>460500</v>
          </cell>
        </row>
        <row r="758">
          <cell r="A758" t="str">
            <v>ZVS-19050084</v>
          </cell>
          <cell r="B758" t="str">
            <v>025-C130000641-0391</v>
          </cell>
          <cell r="C758" t="str">
            <v>素材铁壳</v>
          </cell>
          <cell r="D758" t="str">
            <v>NO PLATING,SUS301-H,P=24.0mm,1*1，RoHS</v>
          </cell>
          <cell r="E758" t="str">
            <v>VCYS</v>
          </cell>
          <cell r="F758" t="str">
            <v>结案</v>
          </cell>
          <cell r="G758">
            <v>500000</v>
          </cell>
          <cell r="H758">
            <v>335000</v>
          </cell>
        </row>
        <row r="759">
          <cell r="A759" t="str">
            <v>ZVS-19050085</v>
          </cell>
          <cell r="B759" t="str">
            <v>050-3009-478</v>
          </cell>
          <cell r="C759" t="str">
            <v>CONTACT AFTER STAMPING</v>
          </cell>
          <cell r="D759" t="str">
            <v>CONTACT 2 FOR DIA 3.5MM AUDIO JACK  SUBSIDE TYPE</v>
          </cell>
          <cell r="E759" t="str">
            <v>VCYS</v>
          </cell>
          <cell r="F759" t="str">
            <v>结案</v>
          </cell>
          <cell r="G759">
            <v>100</v>
          </cell>
          <cell r="H759">
            <v>22</v>
          </cell>
        </row>
        <row r="760">
          <cell r="A760" t="str">
            <v>ZVS-19050086</v>
          </cell>
          <cell r="B760" t="str">
            <v>050-J180000633-531</v>
          </cell>
          <cell r="C760" t="str">
            <v>素材端子4</v>
          </cell>
          <cell r="D760" t="str">
            <v>NO PLATING,SUS301-3/4H,P=5.50,1*2,RoHS</v>
          </cell>
          <cell r="E760" t="str">
            <v>VCYS</v>
          </cell>
          <cell r="F760" t="str">
            <v>结案</v>
          </cell>
          <cell r="G760">
            <v>50</v>
          </cell>
          <cell r="H760">
            <v>49</v>
          </cell>
        </row>
        <row r="761">
          <cell r="A761" t="str">
            <v>ZVS-19050146</v>
          </cell>
          <cell r="B761" t="str">
            <v>025-U0995W1621-364</v>
          </cell>
          <cell r="C761" t="str">
            <v>点焊铁壳</v>
          </cell>
          <cell r="D761" t="str">
            <v>LASER WELDING,SUS301-1/2H,P=10.0,1*1,SHELL,RoHS</v>
          </cell>
          <cell r="E761" t="str">
            <v>VCYS</v>
          </cell>
          <cell r="F761" t="str">
            <v>结案</v>
          </cell>
          <cell r="G761">
            <v>500000</v>
          </cell>
          <cell r="H761">
            <v>0</v>
          </cell>
        </row>
        <row r="762">
          <cell r="A762" t="str">
            <v>ZVS-19050147</v>
          </cell>
          <cell r="B762" t="str">
            <v>025-C130000631-0392</v>
          </cell>
          <cell r="C762" t="str">
            <v>拉杆</v>
          </cell>
          <cell r="D762" t="str">
            <v>NO PLATING,SUS301-3/4H,P=5.0mm,1*1,RoHS</v>
          </cell>
          <cell r="E762" t="str">
            <v>VCYS</v>
          </cell>
          <cell r="F762" t="str">
            <v>结案</v>
          </cell>
          <cell r="G762">
            <v>100000</v>
          </cell>
          <cell r="H762">
            <v>44000</v>
          </cell>
        </row>
        <row r="763">
          <cell r="A763" t="str">
            <v>ZVS-19050148</v>
          </cell>
          <cell r="B763" t="str">
            <v>025-00W9-256</v>
          </cell>
          <cell r="C763" t="str">
            <v>SHELL AFTER LASER WELDING</v>
          </cell>
          <cell r="D763" t="str">
            <v>MICRO USB 5 PIN SUBTYPE</v>
          </cell>
          <cell r="E763" t="str">
            <v>VCYS</v>
          </cell>
          <cell r="F763" t="str">
            <v>结案</v>
          </cell>
          <cell r="G763">
            <v>500000</v>
          </cell>
          <cell r="H763">
            <v>229000</v>
          </cell>
        </row>
        <row r="764">
          <cell r="A764" t="str">
            <v>ZVS-19050149</v>
          </cell>
          <cell r="B764" t="str">
            <v>050-S230000642-535</v>
          </cell>
          <cell r="C764" t="str">
            <v>素材端子</v>
          </cell>
          <cell r="D764" t="str">
            <v>NO PLATING CONTACT</v>
          </cell>
          <cell r="E764" t="str">
            <v>VCYS</v>
          </cell>
          <cell r="F764" t="str">
            <v>结案</v>
          </cell>
          <cell r="G764">
            <v>4000</v>
          </cell>
          <cell r="H764">
            <v>3997.5</v>
          </cell>
        </row>
        <row r="765">
          <cell r="A765" t="str">
            <v>ZVS-19050150</v>
          </cell>
          <cell r="B765" t="str">
            <v>050-J180000142-530</v>
          </cell>
          <cell r="C765" t="str">
            <v>素材端子2</v>
          </cell>
          <cell r="D765" t="str">
            <v>NO PLATING,C5210R-H,P=4,1*1,RoHS</v>
          </cell>
          <cell r="E765" t="str">
            <v>VCYS</v>
          </cell>
          <cell r="F765" t="str">
            <v>结案</v>
          </cell>
          <cell r="G765">
            <v>600</v>
          </cell>
          <cell r="H765">
            <v>600</v>
          </cell>
        </row>
        <row r="766">
          <cell r="A766" t="str">
            <v>ZVS-19050151</v>
          </cell>
          <cell r="B766" t="str">
            <v>050-J100000121-0567</v>
          </cell>
          <cell r="C766" t="str">
            <v>素材端子5</v>
          </cell>
          <cell r="D766" t="str">
            <v>NO PLATING,C5210R-H,P=8,1*1,RoHS</v>
          </cell>
          <cell r="E766" t="str">
            <v>VCYS</v>
          </cell>
          <cell r="F766" t="str">
            <v>结案</v>
          </cell>
          <cell r="G766">
            <v>300</v>
          </cell>
          <cell r="H766">
            <v>268</v>
          </cell>
        </row>
        <row r="767">
          <cell r="A767" t="str">
            <v>ZVS-19050152</v>
          </cell>
          <cell r="B767" t="str">
            <v>050-J100000141-0570</v>
          </cell>
          <cell r="C767" t="str">
            <v>素材端子1</v>
          </cell>
          <cell r="D767" t="str">
            <v>NO PLATING,C5210R-H,P=15,1*1,RoHS</v>
          </cell>
          <cell r="E767" t="str">
            <v>VCYS</v>
          </cell>
          <cell r="F767" t="str">
            <v>结案</v>
          </cell>
          <cell r="G767">
            <v>300</v>
          </cell>
          <cell r="H767">
            <v>283.5</v>
          </cell>
        </row>
        <row r="768">
          <cell r="A768" t="str">
            <v>ZVS-19050153</v>
          </cell>
          <cell r="B768" t="str">
            <v>050-J100000141-0564</v>
          </cell>
          <cell r="C768" t="str">
            <v>素材端子2</v>
          </cell>
          <cell r="D768" t="str">
            <v>NO PLATING,C5210R-H,P=5,1*1,RoHS</v>
          </cell>
          <cell r="E768" t="str">
            <v>VCYS</v>
          </cell>
          <cell r="F768" t="str">
            <v>结案</v>
          </cell>
          <cell r="G768">
            <v>300</v>
          </cell>
          <cell r="H768">
            <v>163</v>
          </cell>
        </row>
        <row r="769">
          <cell r="A769" t="str">
            <v>ZVS-19050154</v>
          </cell>
          <cell r="B769" t="str">
            <v>050-J100000141-0565</v>
          </cell>
          <cell r="C769" t="str">
            <v>素材端子3</v>
          </cell>
          <cell r="D769" t="str">
            <v>NO PLATING,C5210R-H,P=5,1*1,RoHS</v>
          </cell>
          <cell r="E769" t="str">
            <v>VCYS</v>
          </cell>
          <cell r="F769" t="str">
            <v>结案</v>
          </cell>
          <cell r="G769">
            <v>300</v>
          </cell>
          <cell r="H769">
            <v>286</v>
          </cell>
        </row>
        <row r="770">
          <cell r="A770" t="str">
            <v>ZVS-19050155</v>
          </cell>
          <cell r="B770" t="str">
            <v>050-J100000631-0566</v>
          </cell>
          <cell r="C770" t="str">
            <v>素材端子4</v>
          </cell>
          <cell r="D770" t="str">
            <v>NO PLATING,SUS301-3/4H,P=7.5,1*1,RoHS</v>
          </cell>
          <cell r="E770" t="str">
            <v>VCYS</v>
          </cell>
          <cell r="F770" t="str">
            <v>入库</v>
          </cell>
          <cell r="G770">
            <v>300</v>
          </cell>
          <cell r="H770">
            <v>217.5</v>
          </cell>
        </row>
        <row r="771">
          <cell r="A771" t="str">
            <v>ZVS-19050156</v>
          </cell>
          <cell r="B771" t="str">
            <v>050-J100000141-0568</v>
          </cell>
          <cell r="C771" t="str">
            <v>素材端子6</v>
          </cell>
          <cell r="D771" t="str">
            <v>NO PLATING,C5210R-H,P=7,1*1,RoHS</v>
          </cell>
          <cell r="E771" t="str">
            <v>VCYS</v>
          </cell>
          <cell r="F771" t="str">
            <v>结案</v>
          </cell>
          <cell r="G771">
            <v>300</v>
          </cell>
          <cell r="H771">
            <v>298.5</v>
          </cell>
        </row>
        <row r="772">
          <cell r="A772" t="str">
            <v>ZVS-19050157</v>
          </cell>
          <cell r="B772" t="str">
            <v>050-J100000621-0571</v>
          </cell>
          <cell r="C772" t="str">
            <v>素材端子7</v>
          </cell>
          <cell r="D772" t="str">
            <v>NO PLATING,C5210R-H,P=15,1*1,RoHS</v>
          </cell>
          <cell r="E772" t="str">
            <v>VCYS</v>
          </cell>
          <cell r="F772" t="str">
            <v>入库</v>
          </cell>
          <cell r="G772">
            <v>300</v>
          </cell>
          <cell r="H772">
            <v>52</v>
          </cell>
        </row>
        <row r="773">
          <cell r="A773" t="str">
            <v>ZVS-19050158</v>
          </cell>
          <cell r="B773" t="str">
            <v>050-J180000633-531</v>
          </cell>
          <cell r="C773" t="str">
            <v>素材端子4</v>
          </cell>
          <cell r="D773" t="str">
            <v>NO PLATING,SUS301-3/4H,P=5.50,1*2,RoHS</v>
          </cell>
          <cell r="E773" t="str">
            <v>VCYS</v>
          </cell>
          <cell r="F773" t="str">
            <v>结案</v>
          </cell>
          <cell r="G773">
            <v>600</v>
          </cell>
          <cell r="H773">
            <v>600</v>
          </cell>
        </row>
        <row r="774">
          <cell r="A774" t="str">
            <v>ZVS-19050159</v>
          </cell>
          <cell r="B774" t="str">
            <v>050-J180000634-531</v>
          </cell>
          <cell r="C774" t="str">
            <v>素材端子5</v>
          </cell>
          <cell r="D774" t="str">
            <v>NO PLATING,SUS301-3/4H,P=5.50,1*2,RoHS</v>
          </cell>
          <cell r="E774" t="str">
            <v>VCYS</v>
          </cell>
          <cell r="F774" t="str">
            <v>结案</v>
          </cell>
          <cell r="G774">
            <v>600</v>
          </cell>
          <cell r="H774">
            <v>600</v>
          </cell>
        </row>
        <row r="775">
          <cell r="A775" t="str">
            <v>ZVS-19050160</v>
          </cell>
          <cell r="B775" t="str">
            <v>050-S190000641-0550</v>
          </cell>
          <cell r="C775" t="str">
            <v>素材端子</v>
          </cell>
          <cell r="D775" t="str">
            <v>NO PLATING CONTACT</v>
          </cell>
          <cell r="E775" t="str">
            <v>VCYS</v>
          </cell>
          <cell r="F775" t="str">
            <v>入库</v>
          </cell>
          <cell r="G775">
            <v>4000</v>
          </cell>
          <cell r="H775">
            <v>4000</v>
          </cell>
        </row>
        <row r="776">
          <cell r="A776" t="str">
            <v>ZVS-19050161</v>
          </cell>
          <cell r="B776" t="str">
            <v>025-J180000622-0381</v>
          </cell>
          <cell r="C776" t="str">
            <v>素材SHELL</v>
          </cell>
          <cell r="D776" t="str">
            <v>NO PLATING,SUS301-1/2H,P=15,1*1,RoHS</v>
          </cell>
          <cell r="E776" t="str">
            <v>VCYS</v>
          </cell>
          <cell r="F776" t="str">
            <v>结案</v>
          </cell>
          <cell r="G776">
            <v>300000</v>
          </cell>
          <cell r="H776">
            <v>144800</v>
          </cell>
        </row>
        <row r="777">
          <cell r="A777" t="str">
            <v>ZVS-19050162</v>
          </cell>
          <cell r="B777" t="str">
            <v>025-C130000641-0391</v>
          </cell>
          <cell r="C777" t="str">
            <v>素材铁壳</v>
          </cell>
          <cell r="D777" t="str">
            <v>NO PLATING,SUS301-H,P=24.0mm,1*1，RoHS</v>
          </cell>
          <cell r="E777" t="str">
            <v>VCYS</v>
          </cell>
          <cell r="F777" t="str">
            <v>入库</v>
          </cell>
          <cell r="G777">
            <v>700000</v>
          </cell>
          <cell r="H777">
            <v>518300</v>
          </cell>
        </row>
        <row r="778">
          <cell r="A778" t="str">
            <v>ZVS-19050163</v>
          </cell>
          <cell r="B778" t="str">
            <v>050-U009500211-515</v>
          </cell>
          <cell r="C778" t="str">
            <v>素材端子</v>
          </cell>
          <cell r="D778" t="str">
            <v>NO PLATING,C2680R-H,P=9.00,1*2,RoHS</v>
          </cell>
          <cell r="E778" t="str">
            <v>VCYS</v>
          </cell>
          <cell r="F778" t="str">
            <v>结案</v>
          </cell>
          <cell r="G778">
            <v>800</v>
          </cell>
          <cell r="H778">
            <v>800</v>
          </cell>
        </row>
        <row r="779">
          <cell r="A779" t="str">
            <v>ZVS-19050164</v>
          </cell>
          <cell r="B779" t="str">
            <v>050-C039900131-506</v>
          </cell>
          <cell r="C779" t="str">
            <v>素材端子</v>
          </cell>
          <cell r="D779" t="str">
            <v>NO PLATING,C5240HQ-SH,P=10.50mm,1*1,RoHS</v>
          </cell>
          <cell r="E779" t="str">
            <v>VCYS</v>
          </cell>
          <cell r="F779" t="str">
            <v>结案</v>
          </cell>
          <cell r="G779">
            <v>3000</v>
          </cell>
          <cell r="H779">
            <v>2449.6999999999998</v>
          </cell>
        </row>
        <row r="780">
          <cell r="A780" t="str">
            <v>ZVS-19050165</v>
          </cell>
          <cell r="B780" t="str">
            <v>025-C130000631-362</v>
          </cell>
          <cell r="C780" t="str">
            <v>拉杆</v>
          </cell>
          <cell r="D780" t="str">
            <v>NO PLATING,SUS301-3/4H,P=5.0mm,1*1,RoHS</v>
          </cell>
          <cell r="E780" t="str">
            <v>VCYS</v>
          </cell>
          <cell r="F780" t="str">
            <v>结案</v>
          </cell>
          <cell r="G780">
            <v>1000000</v>
          </cell>
          <cell r="H780">
            <v>971400</v>
          </cell>
        </row>
        <row r="781">
          <cell r="A781" t="str">
            <v>ZVS-19050166</v>
          </cell>
          <cell r="B781" t="str">
            <v>050-1009-479</v>
          </cell>
          <cell r="C781" t="str">
            <v>CONTACT AFTER STAMPING</v>
          </cell>
          <cell r="D781" t="str">
            <v>CONTACT 4 AND 5 FOR DIA 3.5MM AUDIO JACK SUBSIDE TYPE</v>
          </cell>
          <cell r="E781" t="str">
            <v>VCYS</v>
          </cell>
          <cell r="F781" t="str">
            <v>结案</v>
          </cell>
          <cell r="G781">
            <v>100</v>
          </cell>
          <cell r="H781">
            <v>92</v>
          </cell>
        </row>
        <row r="782">
          <cell r="A782" t="str">
            <v>ZVS-19050167</v>
          </cell>
          <cell r="B782" t="str">
            <v>050-2009-479</v>
          </cell>
          <cell r="C782" t="str">
            <v>CONTACT AFTER STAMPING</v>
          </cell>
          <cell r="D782" t="str">
            <v>CONTACT 4 AND 5 FOR DIA 3.5MM AUDIO JACK SUBSIDE TYPE</v>
          </cell>
          <cell r="E782" t="str">
            <v>VCYS</v>
          </cell>
          <cell r="F782" t="str">
            <v>结案</v>
          </cell>
          <cell r="G782">
            <v>100</v>
          </cell>
          <cell r="H782">
            <v>97</v>
          </cell>
        </row>
        <row r="783">
          <cell r="A783" t="str">
            <v>ZVS-19050168</v>
          </cell>
          <cell r="B783" t="str">
            <v>050-J200000635-531</v>
          </cell>
          <cell r="C783" t="str">
            <v>素材端子4</v>
          </cell>
          <cell r="D783" t="str">
            <v>NO PLATING,SUS301-3/4H,P=5.50,1*2,RoHS</v>
          </cell>
          <cell r="E783" t="str">
            <v>VCYS</v>
          </cell>
          <cell r="F783" t="str">
            <v>结案</v>
          </cell>
          <cell r="G783">
            <v>600</v>
          </cell>
          <cell r="H783">
            <v>592</v>
          </cell>
        </row>
        <row r="784">
          <cell r="A784" t="str">
            <v>ZVS-19050169</v>
          </cell>
          <cell r="B784" t="str">
            <v>050-J200000636-531</v>
          </cell>
          <cell r="C784" t="str">
            <v>素材端子5</v>
          </cell>
          <cell r="D784" t="str">
            <v>NO PLATING,SUS301-3/4H,P=5.50,1*2,RoHS</v>
          </cell>
          <cell r="E784" t="str">
            <v>VCYS</v>
          </cell>
          <cell r="F784" t="str">
            <v>结案</v>
          </cell>
          <cell r="G784">
            <v>600</v>
          </cell>
          <cell r="H784">
            <v>592</v>
          </cell>
        </row>
        <row r="785">
          <cell r="A785" t="str">
            <v>ZVS-19050170</v>
          </cell>
          <cell r="B785" t="str">
            <v>050-0009-293</v>
          </cell>
          <cell r="C785" t="str">
            <v>CONTACT AFTER STAMPING</v>
          </cell>
          <cell r="D785" t="str">
            <v>4PIN BATTERY 3.1MM PITCH 5.0H VERTICAL TYPE GOLD 15u" CONN.</v>
          </cell>
          <cell r="E785" t="str">
            <v>VCYS</v>
          </cell>
          <cell r="F785" t="str">
            <v>结案</v>
          </cell>
          <cell r="G785">
            <v>800</v>
          </cell>
          <cell r="H785">
            <v>0</v>
          </cell>
        </row>
        <row r="786">
          <cell r="A786" t="str">
            <v>ZVS-19050171</v>
          </cell>
          <cell r="B786" t="str">
            <v>050-C171100121-509</v>
          </cell>
          <cell r="C786" t="str">
            <v>素材端子</v>
          </cell>
          <cell r="D786" t="str">
            <v>NO PLATING,C5210R-SH,P=12.50,1*1,RoHS</v>
          </cell>
          <cell r="E786" t="str">
            <v>VCYS</v>
          </cell>
          <cell r="F786" t="str">
            <v>结案</v>
          </cell>
          <cell r="G786">
            <v>500</v>
          </cell>
          <cell r="H786">
            <v>493.5</v>
          </cell>
        </row>
        <row r="787">
          <cell r="A787" t="str">
            <v>ZVS-19050172</v>
          </cell>
          <cell r="B787" t="str">
            <v>050-4009-217</v>
          </cell>
          <cell r="C787" t="str">
            <v>CONTACT AFTER STAMPING</v>
          </cell>
          <cell r="D787" t="str">
            <v>5 PIN MICRO USB TOP MOUNT</v>
          </cell>
          <cell r="E787" t="str">
            <v>VCYS</v>
          </cell>
          <cell r="F787" t="str">
            <v>结案</v>
          </cell>
          <cell r="G787">
            <v>400</v>
          </cell>
          <cell r="H787">
            <v>386</v>
          </cell>
        </row>
        <row r="788">
          <cell r="A788" t="str">
            <v>ZVS-19050173</v>
          </cell>
          <cell r="B788" t="str">
            <v>050-J200000145-530</v>
          </cell>
          <cell r="C788" t="str">
            <v>素材端子3</v>
          </cell>
          <cell r="D788" t="str">
            <v>NO PLATING,C5210R-H,P=4,1*1,RoHS</v>
          </cell>
          <cell r="E788" t="str">
            <v>VCYS</v>
          </cell>
          <cell r="F788" t="str">
            <v>结案</v>
          </cell>
          <cell r="G788">
            <v>600</v>
          </cell>
          <cell r="H788">
            <v>580</v>
          </cell>
        </row>
        <row r="789">
          <cell r="A789" t="str">
            <v>ZVS-19050174</v>
          </cell>
          <cell r="B789" t="str">
            <v>050-C130000441-513</v>
          </cell>
          <cell r="C789" t="str">
            <v>素材侦测PIN</v>
          </cell>
          <cell r="D789" t="str">
            <v>NO PLATING,C7035-TM06,P=3.20,1*1,RoHS</v>
          </cell>
          <cell r="E789" t="str">
            <v>VCYS</v>
          </cell>
          <cell r="F789" t="str">
            <v>结案</v>
          </cell>
          <cell r="G789">
            <v>200</v>
          </cell>
          <cell r="H789">
            <v>179</v>
          </cell>
        </row>
        <row r="790">
          <cell r="A790" t="str">
            <v>ZVS-19050175</v>
          </cell>
          <cell r="B790" t="str">
            <v>025-C130000641-354</v>
          </cell>
          <cell r="C790" t="str">
            <v>素材铁壳</v>
          </cell>
          <cell r="D790" t="str">
            <v>NO PLATING,SUS301-H,P=23.00,1*1,RoHS</v>
          </cell>
          <cell r="E790" t="str">
            <v>VCYS</v>
          </cell>
          <cell r="F790" t="str">
            <v>结案</v>
          </cell>
          <cell r="G790">
            <v>200000</v>
          </cell>
          <cell r="H790">
            <v>189700</v>
          </cell>
        </row>
        <row r="791">
          <cell r="A791" t="str">
            <v>ZVS-19050176</v>
          </cell>
          <cell r="B791" t="str">
            <v>025-C130000681-357</v>
          </cell>
          <cell r="C791" t="str">
            <v>拉杆(散Pin）</v>
          </cell>
          <cell r="D791" t="str">
            <v>NO PLATING,SUS304-H,1*1,RoHS</v>
          </cell>
          <cell r="E791" t="str">
            <v>VCYS</v>
          </cell>
          <cell r="F791" t="str">
            <v>入库</v>
          </cell>
          <cell r="G791">
            <v>300000</v>
          </cell>
          <cell r="H791">
            <v>300000</v>
          </cell>
        </row>
        <row r="792">
          <cell r="A792" t="str">
            <v>ZVS-19050177</v>
          </cell>
          <cell r="B792" t="str">
            <v>025-C130000642-367</v>
          </cell>
          <cell r="C792" t="str">
            <v>素材铁壳</v>
          </cell>
          <cell r="D792" t="str">
            <v>NO PLATING,SUS301-H,P=17.5mm,1*1，RoHS</v>
          </cell>
          <cell r="E792" t="str">
            <v>VCYS</v>
          </cell>
          <cell r="F792" t="str">
            <v>结案</v>
          </cell>
          <cell r="G792">
            <v>300000</v>
          </cell>
          <cell r="H792">
            <v>294700</v>
          </cell>
        </row>
        <row r="793">
          <cell r="A793" t="str">
            <v>ZVS-19050178</v>
          </cell>
          <cell r="B793" t="str">
            <v>025-C130000641-363</v>
          </cell>
          <cell r="C793" t="str">
            <v>转轴</v>
          </cell>
          <cell r="D793" t="str">
            <v>NO PLATING,SUS301-H,P=5.0mm,1*1，RoHS</v>
          </cell>
          <cell r="E793" t="str">
            <v>VCYS</v>
          </cell>
          <cell r="F793" t="str">
            <v>结案</v>
          </cell>
          <cell r="G793">
            <v>1000000</v>
          </cell>
          <cell r="H793">
            <v>1000000</v>
          </cell>
        </row>
        <row r="794">
          <cell r="A794" t="str">
            <v>ZVS-19050179</v>
          </cell>
          <cell r="B794" t="str">
            <v>025-U139500621-0389</v>
          </cell>
          <cell r="C794" t="str">
            <v>素材铁壳</v>
          </cell>
          <cell r="D794" t="str">
            <v>NO PLATING,SUS301-1/2H,P=8.0,1*1,SHELL,RoHS</v>
          </cell>
          <cell r="E794" t="str">
            <v>VCYS</v>
          </cell>
          <cell r="F794" t="str">
            <v>发料</v>
          </cell>
          <cell r="G794">
            <v>100000</v>
          </cell>
          <cell r="H794">
            <v>0</v>
          </cell>
        </row>
        <row r="795">
          <cell r="A795" t="str">
            <v>ZVS-19050180</v>
          </cell>
          <cell r="B795" t="str">
            <v>050-J100000141-0568</v>
          </cell>
          <cell r="C795" t="str">
            <v>素材端子6</v>
          </cell>
          <cell r="D795" t="str">
            <v>NO PLATING,C5210R-H,P=7,1*1,RoHS</v>
          </cell>
          <cell r="E795" t="str">
            <v>VCYS</v>
          </cell>
          <cell r="F795" t="str">
            <v>结案</v>
          </cell>
          <cell r="G795">
            <v>300</v>
          </cell>
          <cell r="H795">
            <v>8.5</v>
          </cell>
        </row>
        <row r="796">
          <cell r="A796" t="str">
            <v>ZVS-19050181</v>
          </cell>
          <cell r="B796" t="str">
            <v>050-C130000141-508</v>
          </cell>
          <cell r="C796" t="str">
            <v>素材端子</v>
          </cell>
          <cell r="D796" t="str">
            <v>NO PLATING,C5210R-H,P=4.0mm,1*1，RoHS</v>
          </cell>
          <cell r="E796" t="str">
            <v>VCYS</v>
          </cell>
          <cell r="F796" t="str">
            <v>结案</v>
          </cell>
          <cell r="G796">
            <v>210</v>
          </cell>
          <cell r="H796">
            <v>195</v>
          </cell>
        </row>
        <row r="797">
          <cell r="A797" t="str">
            <v>ZVS-19050182</v>
          </cell>
          <cell r="B797" t="str">
            <v>050-C031100131-507</v>
          </cell>
          <cell r="C797" t="str">
            <v>素材端子</v>
          </cell>
          <cell r="D797" t="str">
            <v>NO PLATING,C5240HQ-SH,P=10.0mm,1*1,RoHS</v>
          </cell>
          <cell r="E797" t="str">
            <v>VCYS</v>
          </cell>
          <cell r="F797" t="str">
            <v>结案</v>
          </cell>
          <cell r="G797">
            <v>185</v>
          </cell>
          <cell r="H797">
            <v>175.2</v>
          </cell>
        </row>
        <row r="798">
          <cell r="A798" t="str">
            <v>ZVS-19050183</v>
          </cell>
          <cell r="B798" t="str">
            <v>050-1009-479</v>
          </cell>
          <cell r="C798" t="str">
            <v>CONTACT AFTER STAMPING</v>
          </cell>
          <cell r="D798" t="str">
            <v>CONTACT 4 AND 5 FOR DIA 3.5MM AUDIO JACK SUBSIDE TYPE</v>
          </cell>
          <cell r="E798" t="str">
            <v>VCYS</v>
          </cell>
          <cell r="F798" t="str">
            <v>结案</v>
          </cell>
          <cell r="G798">
            <v>80</v>
          </cell>
          <cell r="H798">
            <v>65</v>
          </cell>
        </row>
        <row r="799">
          <cell r="A799" t="str">
            <v>ZVS-19050184</v>
          </cell>
          <cell r="B799" t="str">
            <v>050-2009-479</v>
          </cell>
          <cell r="C799" t="str">
            <v>CONTACT AFTER STAMPING</v>
          </cell>
          <cell r="D799" t="str">
            <v>CONTACT 4 AND 5 FOR DIA 3.5MM AUDIO JACK SUBSIDE TYPE</v>
          </cell>
          <cell r="E799" t="str">
            <v>VCYS</v>
          </cell>
          <cell r="F799" t="str">
            <v>结案</v>
          </cell>
          <cell r="G799">
            <v>80</v>
          </cell>
          <cell r="H799">
            <v>50</v>
          </cell>
        </row>
        <row r="800">
          <cell r="A800" t="str">
            <v>ZVS-19050185</v>
          </cell>
          <cell r="B800" t="str">
            <v>050-J340000141-0554</v>
          </cell>
          <cell r="C800" t="str">
            <v>素材端子5</v>
          </cell>
          <cell r="D800" t="str">
            <v>NO PLATING,C5210R-H,P=6,1*1,RoHS</v>
          </cell>
          <cell r="E800" t="str">
            <v>VCYS</v>
          </cell>
          <cell r="F800" t="str">
            <v>结案</v>
          </cell>
          <cell r="G800">
            <v>75</v>
          </cell>
          <cell r="H800">
            <v>33.5</v>
          </cell>
        </row>
        <row r="801">
          <cell r="A801" t="str">
            <v>ZVS-19050186</v>
          </cell>
          <cell r="B801" t="str">
            <v>025-U139500621-373</v>
          </cell>
          <cell r="C801" t="str">
            <v>素材主铁壳</v>
          </cell>
          <cell r="D801" t="str">
            <v>NO PLATING,SUS301-1/2H,P=8.0,1*1,SHELL,RoHS</v>
          </cell>
          <cell r="E801" t="str">
            <v>VCYS</v>
          </cell>
          <cell r="F801" t="str">
            <v>入库</v>
          </cell>
          <cell r="G801">
            <v>500000</v>
          </cell>
          <cell r="H801">
            <v>123400</v>
          </cell>
        </row>
        <row r="802">
          <cell r="A802" t="str">
            <v>ZVS-19050187</v>
          </cell>
          <cell r="B802" t="str">
            <v>025-U139500622-373</v>
          </cell>
          <cell r="C802" t="str">
            <v>素材外铁壳</v>
          </cell>
          <cell r="D802" t="str">
            <v>NO PLATING,SUS301-1/2H,P=8.0,1*1,SHELL,RoHS</v>
          </cell>
          <cell r="E802" t="str">
            <v>VCYS</v>
          </cell>
          <cell r="F802" t="str">
            <v>入库</v>
          </cell>
          <cell r="G802">
            <v>500000</v>
          </cell>
          <cell r="H802">
            <v>179800</v>
          </cell>
        </row>
        <row r="803">
          <cell r="A803" t="str">
            <v>ZVS-19050188</v>
          </cell>
          <cell r="B803" t="str">
            <v>050-C031100131-507</v>
          </cell>
          <cell r="C803" t="str">
            <v>素材端子</v>
          </cell>
          <cell r="D803" t="str">
            <v>NO PLATING,C5240HQ-SH,P=10.0mm,1*1,RoHS</v>
          </cell>
          <cell r="E803" t="str">
            <v>VCYS</v>
          </cell>
          <cell r="F803" t="str">
            <v>结案</v>
          </cell>
          <cell r="G803">
            <v>1000</v>
          </cell>
          <cell r="H803">
            <v>979.5</v>
          </cell>
        </row>
        <row r="804">
          <cell r="A804" t="str">
            <v>ZVS-19050189</v>
          </cell>
          <cell r="B804" t="str">
            <v>050-S080000641-0549</v>
          </cell>
          <cell r="C804" t="str">
            <v>素材端子</v>
          </cell>
          <cell r="D804" t="str">
            <v>NO PLATING CONTACT</v>
          </cell>
          <cell r="E804" t="str">
            <v>VCYS</v>
          </cell>
          <cell r="F804" t="str">
            <v>结案</v>
          </cell>
          <cell r="G804">
            <v>65</v>
          </cell>
          <cell r="H804">
            <v>0</v>
          </cell>
        </row>
        <row r="805">
          <cell r="A805" t="str">
            <v>ZVS-19050190</v>
          </cell>
          <cell r="B805" t="str">
            <v>025-U179500621-342</v>
          </cell>
          <cell r="C805" t="str">
            <v>素材铁壳</v>
          </cell>
          <cell r="D805" t="str">
            <v>NO PLATING,SUS301-1/2H,P=10.0,1*2,SHELL,RoHS</v>
          </cell>
          <cell r="E805" t="str">
            <v>VCYS</v>
          </cell>
          <cell r="F805" t="str">
            <v>结案</v>
          </cell>
          <cell r="G805">
            <v>8000</v>
          </cell>
          <cell r="H805">
            <v>0</v>
          </cell>
        </row>
        <row r="806">
          <cell r="A806" t="str">
            <v>ZVS-19050191</v>
          </cell>
          <cell r="B806" t="str">
            <v>050-0009-481</v>
          </cell>
          <cell r="C806" t="str">
            <v>UNPLATED CONTACT</v>
          </cell>
          <cell r="D806" t="str">
            <v>CONTACT ;1.3H PUSH_PULL SIMBLOCK WITH COVER AND STOP</v>
          </cell>
          <cell r="E806" t="str">
            <v>VCYS</v>
          </cell>
          <cell r="F806" t="str">
            <v>结案</v>
          </cell>
          <cell r="G806">
            <v>130</v>
          </cell>
          <cell r="H806">
            <v>86</v>
          </cell>
        </row>
        <row r="807">
          <cell r="A807" t="str">
            <v>ZVS-19050192</v>
          </cell>
          <cell r="B807" t="str">
            <v>050-U190000812-518</v>
          </cell>
          <cell r="C807" t="str">
            <v>素材端子</v>
          </cell>
          <cell r="D807" t="str">
            <v>NO PLATING,C18400-H,P=10.00,1*1,RoHS</v>
          </cell>
          <cell r="E807" t="str">
            <v>VCYS</v>
          </cell>
          <cell r="F807" t="str">
            <v>结案</v>
          </cell>
          <cell r="G807">
            <v>100</v>
          </cell>
          <cell r="H807">
            <v>0</v>
          </cell>
        </row>
        <row r="808">
          <cell r="A808" t="str">
            <v>ZVS-19050193</v>
          </cell>
          <cell r="B808" t="str">
            <v>050-U190000811-518</v>
          </cell>
          <cell r="C808" t="str">
            <v>素材端子</v>
          </cell>
          <cell r="D808" t="str">
            <v>NO PLATING,C18400-H,P=10.00,1*1,RoHS</v>
          </cell>
          <cell r="E808" t="str">
            <v>VCYS</v>
          </cell>
          <cell r="F808" t="str">
            <v>结案</v>
          </cell>
          <cell r="G808">
            <v>100</v>
          </cell>
          <cell r="H808">
            <v>0</v>
          </cell>
        </row>
        <row r="809">
          <cell r="A809" t="str">
            <v>ZVS-19050194</v>
          </cell>
          <cell r="B809" t="str">
            <v>050-J340000141-0557</v>
          </cell>
          <cell r="C809" t="str">
            <v>素材端子3</v>
          </cell>
          <cell r="D809" t="str">
            <v>NO PLATING,C5210R-H,P=4,1*1,RoHS</v>
          </cell>
          <cell r="E809" t="str">
            <v>VCYS</v>
          </cell>
          <cell r="F809" t="str">
            <v>结案</v>
          </cell>
          <cell r="G809">
            <v>100</v>
          </cell>
          <cell r="H809">
            <v>100</v>
          </cell>
        </row>
        <row r="810">
          <cell r="A810" t="str">
            <v>ZVS-19050195</v>
          </cell>
          <cell r="B810" t="str">
            <v>050-J200000142-0546</v>
          </cell>
          <cell r="C810" t="str">
            <v>素材端子1</v>
          </cell>
          <cell r="D810" t="str">
            <v>NO PLATING,C5210R-H,P=8,1*1,RoHS</v>
          </cell>
          <cell r="E810" t="str">
            <v>VCYS</v>
          </cell>
          <cell r="F810" t="str">
            <v>结案</v>
          </cell>
          <cell r="G810">
            <v>300</v>
          </cell>
          <cell r="H810">
            <v>296</v>
          </cell>
        </row>
        <row r="811">
          <cell r="A811" t="str">
            <v>ZVS-19050196</v>
          </cell>
          <cell r="B811" t="str">
            <v>050-J200000144-530</v>
          </cell>
          <cell r="C811" t="str">
            <v>素材端子2</v>
          </cell>
          <cell r="D811" t="str">
            <v>NO PLATING,C5210R-H,P=4,1*1,RoHS</v>
          </cell>
          <cell r="E811" t="str">
            <v>VCYS</v>
          </cell>
          <cell r="F811" t="str">
            <v>结案</v>
          </cell>
          <cell r="G811">
            <v>600</v>
          </cell>
          <cell r="H811">
            <v>600</v>
          </cell>
        </row>
        <row r="812">
          <cell r="A812" t="str">
            <v>ZVS-19050197</v>
          </cell>
          <cell r="B812" t="str">
            <v>050-C031100131-507</v>
          </cell>
          <cell r="C812" t="str">
            <v>素材端子</v>
          </cell>
          <cell r="D812" t="str">
            <v>NO PLATING,C5240HQ-SH,P=10.0mm,1*1,RoHS</v>
          </cell>
          <cell r="E812" t="str">
            <v>VCYS</v>
          </cell>
          <cell r="F812" t="str">
            <v>结案</v>
          </cell>
          <cell r="G812">
            <v>900</v>
          </cell>
          <cell r="H812">
            <v>734.3</v>
          </cell>
        </row>
        <row r="813">
          <cell r="A813" t="str">
            <v>ZVS-19050198</v>
          </cell>
          <cell r="B813" t="str">
            <v>050-J220000121-532</v>
          </cell>
          <cell r="C813" t="str">
            <v>素材端子6</v>
          </cell>
          <cell r="D813" t="str">
            <v>NO PLATING,SUS301-1/2H,P=9,1*1,RoHS</v>
          </cell>
          <cell r="E813" t="str">
            <v>VCYS</v>
          </cell>
          <cell r="F813" t="str">
            <v>入库</v>
          </cell>
          <cell r="G813">
            <v>800</v>
          </cell>
          <cell r="H813">
            <v>797.5</v>
          </cell>
        </row>
        <row r="814">
          <cell r="A814" t="str">
            <v>ZVS-19050199</v>
          </cell>
          <cell r="B814" t="str">
            <v>025-S230096911-161</v>
          </cell>
          <cell r="C814" t="str">
            <v>镀镍铁壳</v>
          </cell>
          <cell r="D814" t="str">
            <v>NI 200u" MIN PLANTING OVERALL</v>
          </cell>
          <cell r="E814" t="str">
            <v>VCYS</v>
          </cell>
          <cell r="F814" t="str">
            <v>结案</v>
          </cell>
          <cell r="G814">
            <v>100000</v>
          </cell>
          <cell r="H814">
            <v>0</v>
          </cell>
        </row>
        <row r="815">
          <cell r="A815" t="str">
            <v>ZVS-19050200</v>
          </cell>
          <cell r="B815" t="str">
            <v>KSN-A23000096R-0100</v>
          </cell>
          <cell r="C815" t="str">
            <v>金属屏蔽罩</v>
          </cell>
          <cell r="D815" t="str">
            <v>Cover Can plantng NI,L8.50*W8.50*H2.35</v>
          </cell>
          <cell r="E815" t="str">
            <v>VCYS</v>
          </cell>
          <cell r="F815" t="str">
            <v>入库</v>
          </cell>
          <cell r="G815">
            <v>100000</v>
          </cell>
          <cell r="H815">
            <v>28680</v>
          </cell>
        </row>
        <row r="816">
          <cell r="A816" t="str">
            <v>ZVS-19050201</v>
          </cell>
          <cell r="B816" t="str">
            <v>025-U179500621-342</v>
          </cell>
          <cell r="C816" t="str">
            <v>素材铁壳</v>
          </cell>
          <cell r="D816" t="str">
            <v>NO PLATING,SUS301-1/2H,P=10.0,1*2,SHELL,RoHS</v>
          </cell>
          <cell r="E816" t="str">
            <v>VCYS</v>
          </cell>
          <cell r="F816" t="str">
            <v>入库</v>
          </cell>
          <cell r="G816">
            <v>500000</v>
          </cell>
          <cell r="H816">
            <v>80000</v>
          </cell>
        </row>
        <row r="817">
          <cell r="A817" t="str">
            <v>ZVS-19050202</v>
          </cell>
          <cell r="B817" t="str">
            <v>050-J200000142-0546</v>
          </cell>
          <cell r="C817" t="str">
            <v>素材端子1</v>
          </cell>
          <cell r="D817" t="str">
            <v>NO PLATING,C5210R-H,P=8,1*1,RoHS</v>
          </cell>
          <cell r="E817" t="str">
            <v>VCYS</v>
          </cell>
          <cell r="F817" t="str">
            <v>结案</v>
          </cell>
          <cell r="G817">
            <v>600</v>
          </cell>
          <cell r="H817">
            <v>592</v>
          </cell>
        </row>
        <row r="818">
          <cell r="A818" t="str">
            <v>ZVS-19050203</v>
          </cell>
          <cell r="B818" t="str">
            <v>050-J220000141-530</v>
          </cell>
          <cell r="C818" t="str">
            <v>素材端子2</v>
          </cell>
          <cell r="D818" t="str">
            <v>NO PLATING,C5210R-H,P=4,1*1,RoHS</v>
          </cell>
          <cell r="E818" t="str">
            <v>VCYS</v>
          </cell>
          <cell r="F818" t="str">
            <v>入库</v>
          </cell>
          <cell r="G818">
            <v>1200</v>
          </cell>
          <cell r="H818">
            <v>556</v>
          </cell>
        </row>
        <row r="819">
          <cell r="A819" t="str">
            <v>ZVS-19050204</v>
          </cell>
          <cell r="B819" t="str">
            <v>050-4009-195</v>
          </cell>
          <cell r="C819" t="str">
            <v>UNPLATED CONTACT</v>
          </cell>
          <cell r="D819" t="str">
            <v>FOR 4PIN BATTERY 5.4H 3.1MM PITCH VERTICAL TYPE CONN.</v>
          </cell>
          <cell r="E819" t="str">
            <v>VCYS</v>
          </cell>
          <cell r="F819" t="str">
            <v>入库</v>
          </cell>
          <cell r="G819">
            <v>1000</v>
          </cell>
          <cell r="H819">
            <v>470</v>
          </cell>
        </row>
        <row r="820">
          <cell r="A820" t="str">
            <v>ZVS-19050205</v>
          </cell>
          <cell r="B820" t="str">
            <v>025-C130000641-369</v>
          </cell>
          <cell r="C820" t="str">
            <v>转轴</v>
          </cell>
          <cell r="D820" t="str">
            <v>NO PLATING,SUS301-3/4H,1*1,RoHS</v>
          </cell>
          <cell r="E820" t="str">
            <v>VCYS</v>
          </cell>
          <cell r="F820" t="str">
            <v>入库</v>
          </cell>
          <cell r="G820">
            <v>200000</v>
          </cell>
          <cell r="H820">
            <v>34000</v>
          </cell>
        </row>
        <row r="821">
          <cell r="A821" t="str">
            <v>ZVS-19050206</v>
          </cell>
          <cell r="B821" t="str">
            <v>025-C130000631-372</v>
          </cell>
          <cell r="C821" t="str">
            <v>转轴(散Pin）</v>
          </cell>
          <cell r="D821" t="str">
            <v>NO PLATING,SUS301-3/4H,1*1,RoHS</v>
          </cell>
          <cell r="E821" t="str">
            <v>VCYS</v>
          </cell>
          <cell r="F821" t="str">
            <v>结案</v>
          </cell>
          <cell r="G821">
            <v>100000</v>
          </cell>
          <cell r="H821">
            <v>100000</v>
          </cell>
        </row>
        <row r="822">
          <cell r="A822" t="str">
            <v>ZVS-19050207</v>
          </cell>
          <cell r="B822" t="str">
            <v>025-C130000681-357</v>
          </cell>
          <cell r="C822" t="str">
            <v>拉杆(散Pin）</v>
          </cell>
          <cell r="D822" t="str">
            <v>NO PLATING,SUS304-H,1*1,RoHS</v>
          </cell>
          <cell r="E822" t="str">
            <v>VCYS</v>
          </cell>
          <cell r="F822" t="str">
            <v>入库</v>
          </cell>
          <cell r="G822">
            <v>300000</v>
          </cell>
          <cell r="H822">
            <v>300000</v>
          </cell>
        </row>
        <row r="823">
          <cell r="A823" t="str">
            <v>ZVS-19050208</v>
          </cell>
          <cell r="B823" t="str">
            <v>025-C130000641-354</v>
          </cell>
          <cell r="C823" t="str">
            <v>素材铁壳</v>
          </cell>
          <cell r="D823" t="str">
            <v>NO PLATING,SUS301-H,P=23.00,1*1,RoHS</v>
          </cell>
          <cell r="E823" t="str">
            <v>VCYS</v>
          </cell>
          <cell r="F823" t="str">
            <v>结案</v>
          </cell>
          <cell r="G823">
            <v>120000</v>
          </cell>
          <cell r="H823">
            <v>120000</v>
          </cell>
        </row>
        <row r="824">
          <cell r="A824" t="str">
            <v>ZVS-19050209</v>
          </cell>
          <cell r="B824" t="str">
            <v>050-S230000642-535</v>
          </cell>
          <cell r="C824" t="str">
            <v>素材端子</v>
          </cell>
          <cell r="D824" t="str">
            <v>NO PLATING CONTACT</v>
          </cell>
          <cell r="E824" t="str">
            <v>VCYS</v>
          </cell>
          <cell r="F824" t="str">
            <v>结案</v>
          </cell>
          <cell r="G824">
            <v>1000</v>
          </cell>
          <cell r="H824">
            <v>1000</v>
          </cell>
        </row>
        <row r="825">
          <cell r="A825" t="str">
            <v>ZVS-19050210</v>
          </cell>
          <cell r="B825" t="str">
            <v>025-C130000641-363</v>
          </cell>
          <cell r="C825" t="str">
            <v>转轴</v>
          </cell>
          <cell r="D825" t="str">
            <v>NO PLATING,SUS301-H,P=5.0mm,1*1，RoHS</v>
          </cell>
          <cell r="E825" t="str">
            <v>VCYS</v>
          </cell>
          <cell r="F825" t="str">
            <v>结案</v>
          </cell>
          <cell r="G825">
            <v>350000</v>
          </cell>
          <cell r="H825">
            <v>329200</v>
          </cell>
        </row>
        <row r="826">
          <cell r="A826" t="str">
            <v>ZVS-19050211</v>
          </cell>
          <cell r="B826" t="str">
            <v>050-0009-344</v>
          </cell>
          <cell r="C826" t="str">
            <v>CONTACT AFTER STAMPING</v>
          </cell>
          <cell r="D826" t="str">
            <v>5 PIN MICRO USB SINKING MOUNT</v>
          </cell>
          <cell r="E826" t="str">
            <v>VCYS</v>
          </cell>
          <cell r="F826" t="str">
            <v>结案</v>
          </cell>
          <cell r="G826">
            <v>25</v>
          </cell>
          <cell r="H826">
            <v>23.7</v>
          </cell>
        </row>
        <row r="827">
          <cell r="A827" t="str">
            <v>ZVS-19050212</v>
          </cell>
          <cell r="B827" t="str">
            <v>050-C149900121-519</v>
          </cell>
          <cell r="C827" t="str">
            <v>UNPLATED CONTACT</v>
          </cell>
          <cell r="D827" t="str">
            <v>CONTACT ;1.5H PUSH_PULL SIMBLOCK WITH COVER AND STOP</v>
          </cell>
          <cell r="E827" t="str">
            <v>VCYS</v>
          </cell>
          <cell r="F827" t="str">
            <v>入库</v>
          </cell>
          <cell r="G827">
            <v>500</v>
          </cell>
          <cell r="H827">
            <v>330</v>
          </cell>
        </row>
        <row r="828">
          <cell r="A828" t="str">
            <v>ZVS-19050213</v>
          </cell>
          <cell r="B828" t="str">
            <v>050-C151100121-509</v>
          </cell>
          <cell r="C828" t="str">
            <v>素材端子</v>
          </cell>
          <cell r="D828" t="str">
            <v>NO PLATING,C5210R-SH,P=12.50,1*1,RoHS</v>
          </cell>
          <cell r="E828" t="str">
            <v>VCYS</v>
          </cell>
          <cell r="F828" t="str">
            <v>入库</v>
          </cell>
          <cell r="G828">
            <v>200</v>
          </cell>
          <cell r="H828">
            <v>140.5</v>
          </cell>
        </row>
        <row r="829">
          <cell r="A829" t="str">
            <v>ZVS-19050215</v>
          </cell>
          <cell r="B829" t="str">
            <v>025-00W9-325</v>
          </cell>
          <cell r="C829" t="str">
            <v>SHELL AFTER LASER WELDING</v>
          </cell>
          <cell r="D829" t="str">
            <v>MICRO USB 5 PIN SUBTYPE</v>
          </cell>
          <cell r="E829" t="str">
            <v>VCYS</v>
          </cell>
          <cell r="F829" t="str">
            <v>结案</v>
          </cell>
          <cell r="G829">
            <v>300000</v>
          </cell>
          <cell r="H829">
            <v>0</v>
          </cell>
        </row>
        <row r="830">
          <cell r="A830" t="str">
            <v>ZVS-19050216</v>
          </cell>
          <cell r="B830" t="str">
            <v>050-0009-268</v>
          </cell>
          <cell r="C830" t="str">
            <v>CONTACT AFTER STAMPING</v>
          </cell>
          <cell r="D830" t="str">
            <v>CONTACT 1 FOR DIA 3.5MM AUDIO JACK SUBSIDE TYPE</v>
          </cell>
          <cell r="E830" t="str">
            <v>VCYS</v>
          </cell>
          <cell r="F830" t="str">
            <v>结案</v>
          </cell>
          <cell r="G830">
            <v>100</v>
          </cell>
          <cell r="H830">
            <v>0</v>
          </cell>
        </row>
        <row r="831">
          <cell r="A831" t="str">
            <v>ZVS-19050217</v>
          </cell>
          <cell r="B831" t="str">
            <v>025-C130000631-358</v>
          </cell>
          <cell r="C831" t="str">
            <v>转轴(散Pin）</v>
          </cell>
          <cell r="D831" t="str">
            <v>NO PLATING,SUS301-3/4H,1*1,RoHS</v>
          </cell>
          <cell r="E831" t="str">
            <v>VCYS</v>
          </cell>
          <cell r="F831" t="str">
            <v>结案</v>
          </cell>
          <cell r="G831">
            <v>500000</v>
          </cell>
          <cell r="H831">
            <v>0</v>
          </cell>
        </row>
        <row r="832">
          <cell r="A832" t="str">
            <v>ZVS-19050218</v>
          </cell>
          <cell r="B832" t="str">
            <v>050-1009-358</v>
          </cell>
          <cell r="C832" t="str">
            <v>CONTACT AFTER STAMPING</v>
          </cell>
          <cell r="D832" t="str">
            <v>CONTACT 3 FOR DIA 3.5MM AUDIO JACK SUBSIDE TYPE</v>
          </cell>
          <cell r="E832" t="str">
            <v>VCYS</v>
          </cell>
          <cell r="F832" t="str">
            <v>发料</v>
          </cell>
          <cell r="G832">
            <v>100</v>
          </cell>
          <cell r="H832">
            <v>0</v>
          </cell>
        </row>
        <row r="833">
          <cell r="A833" t="str">
            <v>ZVS-19050219</v>
          </cell>
          <cell r="B833" t="str">
            <v>050-1009-357</v>
          </cell>
          <cell r="C833" t="str">
            <v>CONTACT AFTER STAMPING</v>
          </cell>
          <cell r="D833" t="str">
            <v>CONTACT 2 FOR DIA 3.5MM AUDIO JACK SUBSIDE TYPE</v>
          </cell>
          <cell r="E833" t="str">
            <v>VCYS</v>
          </cell>
          <cell r="F833" t="str">
            <v>结案</v>
          </cell>
          <cell r="G833">
            <v>100</v>
          </cell>
          <cell r="H833">
            <v>0</v>
          </cell>
        </row>
        <row r="834">
          <cell r="A834" t="str">
            <v>ZVS-19050220</v>
          </cell>
          <cell r="B834" t="str">
            <v>050-J310000141-536</v>
          </cell>
          <cell r="C834" t="str">
            <v>素材端子1</v>
          </cell>
          <cell r="D834" t="str">
            <v>NO PLATING,C5210R-H,P=8,1*1,RoHS</v>
          </cell>
          <cell r="E834" t="str">
            <v>VCYS</v>
          </cell>
          <cell r="F834" t="str">
            <v>发料</v>
          </cell>
          <cell r="G834">
            <v>600</v>
          </cell>
          <cell r="H834">
            <v>0</v>
          </cell>
        </row>
        <row r="835">
          <cell r="A835" t="str">
            <v>ZVS-19050221</v>
          </cell>
          <cell r="B835" t="str">
            <v>050-J310000141-537</v>
          </cell>
          <cell r="C835" t="str">
            <v>素材端子2</v>
          </cell>
          <cell r="D835" t="str">
            <v>NO PLATING,C5210R-H,P=4,1*1,RoHS</v>
          </cell>
          <cell r="E835" t="str">
            <v>VCYS</v>
          </cell>
          <cell r="F835" t="str">
            <v>发料</v>
          </cell>
          <cell r="G835">
            <v>500</v>
          </cell>
          <cell r="H835">
            <v>0</v>
          </cell>
        </row>
        <row r="836">
          <cell r="A836" t="str">
            <v>ZVS-19050222</v>
          </cell>
          <cell r="B836" t="str">
            <v>050-J310000621-538</v>
          </cell>
          <cell r="C836" t="str">
            <v>素材端子4</v>
          </cell>
          <cell r="D836" t="str">
            <v>NO PLATING,SUS301-1/2H,P=4.50,1*2,RoHS</v>
          </cell>
          <cell r="E836" t="str">
            <v>VCYS</v>
          </cell>
          <cell r="F836" t="str">
            <v>发放</v>
          </cell>
          <cell r="G836">
            <v>400</v>
          </cell>
          <cell r="H836">
            <v>0</v>
          </cell>
        </row>
        <row r="837">
          <cell r="A837" t="str">
            <v>ZVS-19050223</v>
          </cell>
          <cell r="B837" t="str">
            <v>050-U190000812-518</v>
          </cell>
          <cell r="C837" t="str">
            <v>素材端子</v>
          </cell>
          <cell r="D837" t="str">
            <v>NO PLATING,C18400-H,P=10.00,1*1,RoHS</v>
          </cell>
          <cell r="E837" t="str">
            <v>VCYS</v>
          </cell>
          <cell r="F837" t="str">
            <v>入库</v>
          </cell>
          <cell r="G837">
            <v>100</v>
          </cell>
          <cell r="H837">
            <v>52</v>
          </cell>
        </row>
        <row r="838">
          <cell r="A838" t="str">
            <v>ZVS-19050225</v>
          </cell>
          <cell r="B838" t="str">
            <v>050-0009-467</v>
          </cell>
          <cell r="C838" t="str">
            <v>CONTACT AFTER STAMPING</v>
          </cell>
          <cell r="D838" t="str">
            <v>ANTENNA SPRING FOR 0.7H</v>
          </cell>
          <cell r="E838" t="str">
            <v>VCYS</v>
          </cell>
          <cell r="F838" t="str">
            <v>入库</v>
          </cell>
          <cell r="G838">
            <v>2000</v>
          </cell>
          <cell r="H838">
            <v>90</v>
          </cell>
        </row>
        <row r="839">
          <cell r="A839" t="str">
            <v>ZVS-19050226</v>
          </cell>
          <cell r="B839" t="str">
            <v>025-C130000641-0397</v>
          </cell>
          <cell r="C839" t="str">
            <v>素材铁壳</v>
          </cell>
          <cell r="D839" t="str">
            <v>NO PLATING,SUS301-H,P=24.0mm,1*1，RoHS</v>
          </cell>
          <cell r="E839" t="str">
            <v>VCYS</v>
          </cell>
          <cell r="F839" t="str">
            <v>入库</v>
          </cell>
          <cell r="G839">
            <v>500000</v>
          </cell>
          <cell r="H839">
            <v>49000</v>
          </cell>
        </row>
        <row r="840">
          <cell r="A840" t="str">
            <v>ZVS-19050227</v>
          </cell>
          <cell r="B840" t="str">
            <v>050-C151100121-509</v>
          </cell>
          <cell r="C840" t="str">
            <v>素材端子</v>
          </cell>
          <cell r="D840" t="str">
            <v>NO PLATING,C5210R-SH,P=12.50,1*1,RoHS</v>
          </cell>
          <cell r="E840" t="str">
            <v>VCYS</v>
          </cell>
          <cell r="F840" t="str">
            <v>入库</v>
          </cell>
          <cell r="G840">
            <v>300</v>
          </cell>
          <cell r="H840">
            <v>170</v>
          </cell>
        </row>
        <row r="841">
          <cell r="A841" t="str">
            <v>ZVS-19050228</v>
          </cell>
          <cell r="B841" t="str">
            <v>025-C130000631-362</v>
          </cell>
          <cell r="C841" t="str">
            <v>拉杆</v>
          </cell>
          <cell r="D841" t="str">
            <v>NO PLATING,SUS301-3/4H,P=5.0mm,1*1,RoHS</v>
          </cell>
          <cell r="E841" t="str">
            <v>VCYS</v>
          </cell>
          <cell r="F841" t="str">
            <v>入库</v>
          </cell>
          <cell r="G841">
            <v>100000</v>
          </cell>
          <cell r="H841">
            <v>85600</v>
          </cell>
        </row>
        <row r="842">
          <cell r="A842" t="str">
            <v>ZVS-19050229</v>
          </cell>
          <cell r="B842" t="str">
            <v>050-S230000642-535</v>
          </cell>
          <cell r="C842" t="str">
            <v>素材端子</v>
          </cell>
          <cell r="D842" t="str">
            <v>NO PLATING CONTACT</v>
          </cell>
          <cell r="E842" t="str">
            <v>VCYS</v>
          </cell>
          <cell r="F842" t="str">
            <v>入库</v>
          </cell>
          <cell r="G842">
            <v>500</v>
          </cell>
          <cell r="H842">
            <v>500</v>
          </cell>
        </row>
        <row r="843">
          <cell r="A843" t="str">
            <v>ZVS-19050231</v>
          </cell>
          <cell r="B843" t="str">
            <v>025-U139500623-373</v>
          </cell>
          <cell r="C843" t="str">
            <v>点焊铁壳</v>
          </cell>
          <cell r="D843" t="str">
            <v>NO PLATING,SUS301-1/2H,P=8.0,1*1,SHELL,RoHS</v>
          </cell>
          <cell r="E843" t="str">
            <v>VCYS</v>
          </cell>
          <cell r="F843" t="str">
            <v>入库</v>
          </cell>
          <cell r="G843">
            <v>500000</v>
          </cell>
          <cell r="H843">
            <v>34900</v>
          </cell>
        </row>
        <row r="844">
          <cell r="A844" t="str">
            <v>ZVS-19050231</v>
          </cell>
          <cell r="B844" t="str">
            <v>025-U139500623-373</v>
          </cell>
          <cell r="C844" t="str">
            <v>点焊铁壳</v>
          </cell>
          <cell r="D844" t="str">
            <v>NO PLATING,SUS301-1/2H,P=8.0,1*1,SHELL,RoHS</v>
          </cell>
          <cell r="E844" t="str">
            <v>VCYS</v>
          </cell>
          <cell r="F844" t="str">
            <v>入库</v>
          </cell>
          <cell r="G844">
            <v>500000</v>
          </cell>
          <cell r="H844">
            <v>34900</v>
          </cell>
        </row>
        <row r="845">
          <cell r="A845" t="str">
            <v>ZVS-19050232</v>
          </cell>
          <cell r="B845" t="str">
            <v>050-U190000811-518</v>
          </cell>
          <cell r="C845" t="str">
            <v>素材端子</v>
          </cell>
          <cell r="D845" t="str">
            <v>NO PLATING,C18400-H,P=10.00,1*1,RoHS</v>
          </cell>
          <cell r="E845" t="str">
            <v>VCYS</v>
          </cell>
          <cell r="F845" t="str">
            <v>结案</v>
          </cell>
          <cell r="G845">
            <v>500</v>
          </cell>
          <cell r="H845">
            <v>0</v>
          </cell>
        </row>
        <row r="846">
          <cell r="A846" t="str">
            <v>ZVS-19050233</v>
          </cell>
          <cell r="B846" t="str">
            <v>025-1009-285</v>
          </cell>
          <cell r="C846" t="str">
            <v>SOLDER PAD</v>
          </cell>
          <cell r="D846" t="str">
            <v>FOR 4PIN BATTERY</v>
          </cell>
          <cell r="E846" t="str">
            <v>VCYS</v>
          </cell>
          <cell r="F846" t="str">
            <v>结案</v>
          </cell>
          <cell r="G846">
            <v>300000</v>
          </cell>
          <cell r="H846">
            <v>0</v>
          </cell>
        </row>
        <row r="847">
          <cell r="A847" t="str">
            <v>ZVS-19050234</v>
          </cell>
          <cell r="B847" t="str">
            <v>025-2009-285</v>
          </cell>
          <cell r="C847" t="str">
            <v>SOLDER PAD</v>
          </cell>
          <cell r="D847" t="str">
            <v>FOR 4PIN BATTERY</v>
          </cell>
          <cell r="E847" t="str">
            <v>VCYS</v>
          </cell>
          <cell r="F847" t="str">
            <v>结案</v>
          </cell>
          <cell r="G847">
            <v>300000</v>
          </cell>
          <cell r="H847">
            <v>0</v>
          </cell>
        </row>
        <row r="848">
          <cell r="A848" t="str">
            <v>ZVS-19050235</v>
          </cell>
          <cell r="B848" t="str">
            <v>025-0009-098</v>
          </cell>
          <cell r="C848" t="str">
            <v>UNPLATED PAD</v>
          </cell>
          <cell r="D848" t="str">
            <v>FOR 3 PIN 3.0MM P 4.5H BATTERY CPNN.(SIDE PUSH)(TYPE B)</v>
          </cell>
          <cell r="E848" t="str">
            <v>VCYS</v>
          </cell>
          <cell r="F848" t="str">
            <v>发料</v>
          </cell>
          <cell r="G848">
            <v>500000</v>
          </cell>
          <cell r="H848">
            <v>0</v>
          </cell>
        </row>
        <row r="849">
          <cell r="A849" t="str">
            <v>ZVS-19050236</v>
          </cell>
          <cell r="B849" t="str">
            <v>025-0009-331</v>
          </cell>
          <cell r="C849" t="str">
            <v>UNCLARED  PUSHER</v>
          </cell>
          <cell r="D849" t="str">
            <v>1.35H PIN PUSH TRAY NANO SIM&amp;USD OR DUAL NANO SIM CONN</v>
          </cell>
          <cell r="E849" t="str">
            <v>VCYS</v>
          </cell>
          <cell r="F849" t="str">
            <v>发料</v>
          </cell>
          <cell r="G849">
            <v>500000</v>
          </cell>
          <cell r="H849">
            <v>0</v>
          </cell>
        </row>
        <row r="850">
          <cell r="A850" t="str">
            <v>ZVS-19050237</v>
          </cell>
          <cell r="B850" t="str">
            <v>050-J310000142-537</v>
          </cell>
          <cell r="C850" t="str">
            <v>素材端子3</v>
          </cell>
          <cell r="D850" t="str">
            <v>NO PLATING,C5210R-H,P=4,1*1,RoHS</v>
          </cell>
          <cell r="E850" t="str">
            <v>VCYS</v>
          </cell>
          <cell r="F850" t="str">
            <v>发料</v>
          </cell>
          <cell r="G850">
            <v>200</v>
          </cell>
          <cell r="H850">
            <v>0</v>
          </cell>
        </row>
        <row r="851">
          <cell r="A851" t="str">
            <v>ZVS-19050238</v>
          </cell>
          <cell r="B851" t="str">
            <v>050-J220000631-531</v>
          </cell>
          <cell r="C851" t="str">
            <v>素材端子4</v>
          </cell>
          <cell r="D851" t="str">
            <v>NO PLATING,SUS301-1/2H,P=5.50,1*2,RoHS</v>
          </cell>
          <cell r="E851" t="str">
            <v>VCYS</v>
          </cell>
          <cell r="F851" t="str">
            <v>发放</v>
          </cell>
          <cell r="G851">
            <v>300</v>
          </cell>
          <cell r="H851">
            <v>0</v>
          </cell>
        </row>
        <row r="852">
          <cell r="A852" t="str">
            <v>ZVS-19050239</v>
          </cell>
          <cell r="B852" t="str">
            <v>050-J220000632-531</v>
          </cell>
          <cell r="C852" t="str">
            <v>素材端子5</v>
          </cell>
          <cell r="D852" t="str">
            <v>NO PLATING,SUS301-1/2H,P=5.50,1*2,RoHS</v>
          </cell>
          <cell r="E852" t="str">
            <v>VCYS</v>
          </cell>
          <cell r="F852" t="str">
            <v>入库</v>
          </cell>
          <cell r="G852">
            <v>400</v>
          </cell>
          <cell r="H852">
            <v>297</v>
          </cell>
        </row>
        <row r="853">
          <cell r="A853" t="str">
            <v>ZVS-19050240</v>
          </cell>
          <cell r="B853" t="str">
            <v>050-J220000141-529</v>
          </cell>
          <cell r="C853" t="str">
            <v>素材端子1</v>
          </cell>
          <cell r="D853" t="str">
            <v>NO PLATING,C5210R-H,P=5,1*1,RoHS</v>
          </cell>
          <cell r="E853" t="str">
            <v>VCYS</v>
          </cell>
          <cell r="F853" t="str">
            <v>发料</v>
          </cell>
          <cell r="G853">
            <v>400</v>
          </cell>
          <cell r="H853">
            <v>0</v>
          </cell>
        </row>
        <row r="854">
          <cell r="A854" t="str">
            <v>ZVS-19050241</v>
          </cell>
          <cell r="B854" t="str">
            <v>050-J220000631-531</v>
          </cell>
          <cell r="C854" t="str">
            <v>素材端子4</v>
          </cell>
          <cell r="D854" t="str">
            <v>NO PLATING,SUS301-1/2H,P=5.50,1*2,RoHS</v>
          </cell>
          <cell r="E854" t="str">
            <v>VCYS</v>
          </cell>
          <cell r="F854" t="str">
            <v>入库</v>
          </cell>
          <cell r="G854">
            <v>300</v>
          </cell>
          <cell r="H854">
            <v>297</v>
          </cell>
        </row>
        <row r="855">
          <cell r="A855" t="str">
            <v>ZVS-19050242</v>
          </cell>
          <cell r="B855" t="str">
            <v>050-J220000632-531</v>
          </cell>
          <cell r="C855" t="str">
            <v>素材端子5</v>
          </cell>
          <cell r="D855" t="str">
            <v>NO PLATING,SUS301-1/2H,P=5.50,1*2,RoHS</v>
          </cell>
          <cell r="E855" t="str">
            <v>VCYS</v>
          </cell>
          <cell r="F855" t="str">
            <v>发放</v>
          </cell>
          <cell r="G855">
            <v>200</v>
          </cell>
          <cell r="H855">
            <v>0</v>
          </cell>
        </row>
        <row r="856">
          <cell r="A856" t="str">
            <v>ZVS-19050243</v>
          </cell>
          <cell r="B856" t="str">
            <v>050-S170000641-534</v>
          </cell>
          <cell r="C856" t="str">
            <v>素材端子</v>
          </cell>
          <cell r="D856" t="str">
            <v>NO PLATING CONTACT</v>
          </cell>
          <cell r="E856" t="str">
            <v>VCYS</v>
          </cell>
          <cell r="F856" t="str">
            <v>发放</v>
          </cell>
          <cell r="G856">
            <v>1000</v>
          </cell>
          <cell r="H856">
            <v>0</v>
          </cell>
        </row>
        <row r="857">
          <cell r="A857" t="str">
            <v>ZVS-19050244</v>
          </cell>
          <cell r="B857" t="str">
            <v>025-0009-325</v>
          </cell>
          <cell r="C857" t="str">
            <v>SHELL AFTER STAMPING</v>
          </cell>
          <cell r="D857" t="str">
            <v>SHELL AFTER STAMPING</v>
          </cell>
          <cell r="E857" t="str">
            <v>VCYS</v>
          </cell>
          <cell r="F857" t="str">
            <v>结案</v>
          </cell>
          <cell r="G857">
            <v>300000</v>
          </cell>
          <cell r="H857">
            <v>0</v>
          </cell>
        </row>
        <row r="858">
          <cell r="A858" t="str">
            <v>ZVS-19050245</v>
          </cell>
          <cell r="B858" t="str">
            <v>050-U190000811-518</v>
          </cell>
          <cell r="C858" t="str">
            <v>素材端子</v>
          </cell>
          <cell r="D858" t="str">
            <v>NO PLATING,C18400-H,P=10.00,1*1,RoHS</v>
          </cell>
          <cell r="E858" t="str">
            <v>VCYS</v>
          </cell>
          <cell r="F858" t="str">
            <v>发料</v>
          </cell>
          <cell r="G858">
            <v>100</v>
          </cell>
          <cell r="H858">
            <v>0</v>
          </cell>
        </row>
        <row r="859">
          <cell r="A859" t="str">
            <v>ZVS-19050246</v>
          </cell>
          <cell r="B859" t="str">
            <v>050-S190000641-0550</v>
          </cell>
          <cell r="C859" t="str">
            <v>素材端子</v>
          </cell>
          <cell r="D859" t="str">
            <v>NO PLATING CONTACT</v>
          </cell>
          <cell r="E859" t="str">
            <v>VCYS</v>
          </cell>
          <cell r="F859" t="str">
            <v>入库</v>
          </cell>
          <cell r="G859">
            <v>1000</v>
          </cell>
          <cell r="H859">
            <v>78.8</v>
          </cell>
        </row>
        <row r="860">
          <cell r="A860" t="str">
            <v>ZVS-19050247</v>
          </cell>
          <cell r="B860" t="str">
            <v>050-S230000642-535</v>
          </cell>
          <cell r="C860" t="str">
            <v>素材端子</v>
          </cell>
          <cell r="D860" t="str">
            <v>NO PLATING CONTACT</v>
          </cell>
          <cell r="E860" t="str">
            <v>VCYS</v>
          </cell>
          <cell r="F860" t="str">
            <v>入库</v>
          </cell>
          <cell r="G860">
            <v>200</v>
          </cell>
          <cell r="H860">
            <v>172</v>
          </cell>
        </row>
        <row r="861">
          <cell r="A861" t="str">
            <v>ZVS-19050248</v>
          </cell>
          <cell r="B861" t="str">
            <v>025-J220000621-374</v>
          </cell>
          <cell r="C861" t="str">
            <v>素材SHELL</v>
          </cell>
          <cell r="D861" t="str">
            <v>NO PLATING,SUS301-1/2H,P=15,1*1,RoHS</v>
          </cell>
          <cell r="E861" t="str">
            <v>VCYS</v>
          </cell>
          <cell r="F861" t="str">
            <v>入库</v>
          </cell>
          <cell r="G861">
            <v>50000</v>
          </cell>
          <cell r="H861">
            <v>45000</v>
          </cell>
        </row>
        <row r="862">
          <cell r="A862" t="str">
            <v>ZVS-19060117</v>
          </cell>
          <cell r="B862" t="str">
            <v>050-0009-482</v>
          </cell>
          <cell r="C862" t="str">
            <v>UNPLATED CONTACT</v>
          </cell>
          <cell r="D862" t="str">
            <v>CONTACT; 1.3H PUSH_PULL SIMBLOCK WIWH COVER AND STOP</v>
          </cell>
          <cell r="E862" t="str">
            <v>VCYS</v>
          </cell>
          <cell r="F862" t="str">
            <v>结案</v>
          </cell>
          <cell r="G862">
            <v>700</v>
          </cell>
          <cell r="H862">
            <v>693.6</v>
          </cell>
        </row>
        <row r="863">
          <cell r="A863" t="str">
            <v>ZVS-19060119</v>
          </cell>
          <cell r="B863" t="str">
            <v>050-C149900121-519</v>
          </cell>
          <cell r="C863" t="str">
            <v>UNPLATED CONTACT</v>
          </cell>
          <cell r="D863" t="str">
            <v>CONTACT ;1.5H PUSH_PULL SIMBLOCK WITH COVER AND STOP</v>
          </cell>
          <cell r="E863" t="str">
            <v>VCYS</v>
          </cell>
          <cell r="F863" t="str">
            <v>结案</v>
          </cell>
          <cell r="G863">
            <v>1000</v>
          </cell>
          <cell r="H863">
            <v>967.6</v>
          </cell>
        </row>
        <row r="864">
          <cell r="A864" t="str">
            <v>ZVS-19060120</v>
          </cell>
          <cell r="B864" t="str">
            <v>025-0009-314</v>
          </cell>
          <cell r="C864" t="str">
            <v>UNPLATED SHELL</v>
          </cell>
          <cell r="D864" t="str">
            <v>1.4H PUSH_PULL SIMBLOCK WITH COVER AND STOP</v>
          </cell>
          <cell r="E864" t="str">
            <v>VCYS</v>
          </cell>
          <cell r="F864" t="str">
            <v>结案</v>
          </cell>
          <cell r="G864">
            <v>700000</v>
          </cell>
          <cell r="H864">
            <v>282700</v>
          </cell>
        </row>
        <row r="865">
          <cell r="A865" t="str">
            <v>ZVS-19060121</v>
          </cell>
          <cell r="B865" t="str">
            <v>050-C130000441-521</v>
          </cell>
          <cell r="C865" t="str">
            <v>素材侦测PIN</v>
          </cell>
          <cell r="D865" t="str">
            <v>NO PLATING,C7035-TM06,P=3.20,1*1,RoHS</v>
          </cell>
          <cell r="E865" t="str">
            <v>VCYS</v>
          </cell>
          <cell r="F865" t="str">
            <v>入库</v>
          </cell>
          <cell r="G865">
            <v>300</v>
          </cell>
          <cell r="H865">
            <v>285</v>
          </cell>
        </row>
        <row r="866">
          <cell r="A866" t="str">
            <v>ZVS-19060123</v>
          </cell>
          <cell r="B866" t="str">
            <v>025-C130000642-356</v>
          </cell>
          <cell r="C866" t="str">
            <v>左边 Hook</v>
          </cell>
          <cell r="D866" t="str">
            <v>LEFT_HOOK，NO PLATING,SUS301-H,P=2.50,1*2,RoHS</v>
          </cell>
          <cell r="E866" t="str">
            <v>VCYS</v>
          </cell>
          <cell r="F866" t="str">
            <v>入库</v>
          </cell>
          <cell r="G866">
            <v>400000</v>
          </cell>
          <cell r="H866">
            <v>273000</v>
          </cell>
        </row>
        <row r="867">
          <cell r="A867" t="str">
            <v>ZVS-19060124</v>
          </cell>
          <cell r="B867" t="str">
            <v>025-C130000641-356</v>
          </cell>
          <cell r="C867" t="str">
            <v>右边 Hook</v>
          </cell>
          <cell r="D867" t="str">
            <v>RIGHT_HOOK，NO PLATING,SUS301-H,P=2.50,1*2,RoHS</v>
          </cell>
          <cell r="E867" t="str">
            <v>VCYS</v>
          </cell>
          <cell r="F867" t="str">
            <v>入库</v>
          </cell>
          <cell r="G867">
            <v>400000</v>
          </cell>
          <cell r="H867">
            <v>275000</v>
          </cell>
        </row>
        <row r="868">
          <cell r="A868" t="str">
            <v>ZVS-19060125</v>
          </cell>
          <cell r="B868" t="str">
            <v>025-C130000631-358</v>
          </cell>
          <cell r="C868" t="str">
            <v>转轴(散Pin）</v>
          </cell>
          <cell r="D868" t="str">
            <v>NO PLATING,SUS301-3/4H,1*1,RoHS</v>
          </cell>
          <cell r="E868" t="str">
            <v>VCYS</v>
          </cell>
          <cell r="F868" t="str">
            <v>结案</v>
          </cell>
          <cell r="G868">
            <v>1000000</v>
          </cell>
          <cell r="H868">
            <v>1000000</v>
          </cell>
        </row>
        <row r="869">
          <cell r="A869" t="str">
            <v>ZVS-19060126</v>
          </cell>
          <cell r="B869" t="str">
            <v>025-C130000681-357</v>
          </cell>
          <cell r="C869" t="str">
            <v>拉杆(散Pin）</v>
          </cell>
          <cell r="D869" t="str">
            <v>NO PLATING,SUS304-H,1*1,RoHS</v>
          </cell>
          <cell r="E869" t="str">
            <v>VCYS</v>
          </cell>
          <cell r="F869" t="str">
            <v>结案</v>
          </cell>
          <cell r="G869">
            <v>1000000</v>
          </cell>
          <cell r="H869">
            <v>267000</v>
          </cell>
        </row>
        <row r="870">
          <cell r="A870" t="str">
            <v>ZVS-19060127</v>
          </cell>
          <cell r="B870" t="str">
            <v>050-C130000411-508</v>
          </cell>
          <cell r="C870" t="str">
            <v>素材端子</v>
          </cell>
          <cell r="D870" t="str">
            <v>NO PLATING,C7025-TM03,P=4.0mm,1*1，RoHS</v>
          </cell>
          <cell r="E870" t="str">
            <v>VCYS</v>
          </cell>
          <cell r="F870" t="str">
            <v>结案</v>
          </cell>
          <cell r="G870">
            <v>2000</v>
          </cell>
          <cell r="H870">
            <v>0</v>
          </cell>
        </row>
        <row r="871">
          <cell r="A871" t="str">
            <v>ZVS-19060130</v>
          </cell>
          <cell r="B871" t="str">
            <v>025-0009-225</v>
          </cell>
          <cell r="C871" t="str">
            <v>PAD  AFTER STAMPING</v>
          </cell>
          <cell r="D871" t="str">
            <v>4PIN BATTERY 3.1MM PITCH 5.0H VERTICAL TYPE GOLD 15u" CONN.</v>
          </cell>
          <cell r="E871" t="str">
            <v>VCYS</v>
          </cell>
          <cell r="F871" t="str">
            <v>结案</v>
          </cell>
          <cell r="G871">
            <v>200000</v>
          </cell>
          <cell r="H871">
            <v>171000</v>
          </cell>
        </row>
        <row r="872">
          <cell r="A872" t="str">
            <v>ZVS-19060131</v>
          </cell>
          <cell r="B872" t="str">
            <v>050-4009-217</v>
          </cell>
          <cell r="C872" t="str">
            <v>CONTACT AFTER STAMPING</v>
          </cell>
          <cell r="D872" t="str">
            <v>5 PIN MICRO USB TOP MOUNT</v>
          </cell>
          <cell r="E872" t="str">
            <v>VCYS</v>
          </cell>
          <cell r="F872" t="str">
            <v>结案</v>
          </cell>
          <cell r="G872">
            <v>20</v>
          </cell>
          <cell r="H872">
            <v>20</v>
          </cell>
        </row>
        <row r="873">
          <cell r="A873" t="str">
            <v>ZVS-19060132</v>
          </cell>
          <cell r="B873" t="str">
            <v>050-J240000146-530</v>
          </cell>
          <cell r="C873" t="str">
            <v>素材端子2</v>
          </cell>
          <cell r="D873" t="str">
            <v>NO PLATING,C5210R-H,P=4,1*1,RoHS</v>
          </cell>
          <cell r="E873" t="str">
            <v>VCYS</v>
          </cell>
          <cell r="F873" t="str">
            <v>结案</v>
          </cell>
          <cell r="G873">
            <v>40</v>
          </cell>
          <cell r="H873">
            <v>40</v>
          </cell>
        </row>
        <row r="874">
          <cell r="A874" t="str">
            <v>ZVS-19060133</v>
          </cell>
          <cell r="B874" t="str">
            <v>050-C130000441-513</v>
          </cell>
          <cell r="C874" t="str">
            <v>素材侦测PIN</v>
          </cell>
          <cell r="D874" t="str">
            <v>NO PLATING,C7035-TM06,P=3.20,1*1,RoHS</v>
          </cell>
          <cell r="E874" t="str">
            <v>VCYS</v>
          </cell>
          <cell r="F874" t="str">
            <v>结案</v>
          </cell>
          <cell r="G874">
            <v>120</v>
          </cell>
          <cell r="H874">
            <v>120</v>
          </cell>
        </row>
        <row r="875">
          <cell r="A875" t="str">
            <v>ZVS-19060134</v>
          </cell>
          <cell r="B875" t="str">
            <v>025-U069500621-364</v>
          </cell>
          <cell r="C875" t="str">
            <v>素材铁壳</v>
          </cell>
          <cell r="D875" t="str">
            <v>NO PLATING,SUS301-1/2H,P=10.0,1*1,SHELL,RoHS</v>
          </cell>
          <cell r="E875" t="str">
            <v>VCYS</v>
          </cell>
          <cell r="F875" t="str">
            <v>结案</v>
          </cell>
          <cell r="G875">
            <v>70000</v>
          </cell>
          <cell r="H875">
            <v>0</v>
          </cell>
        </row>
        <row r="876">
          <cell r="A876" t="str">
            <v>ZVS-19060135</v>
          </cell>
          <cell r="B876" t="str">
            <v>025-U1795W1621-342</v>
          </cell>
          <cell r="C876" t="str">
            <v>点焊铁壳</v>
          </cell>
          <cell r="D876" t="str">
            <v>LASER WELDING,SUS301-1/2H,P=10.0,1*2,SHELL,RoHS</v>
          </cell>
          <cell r="E876" t="str">
            <v>VCYS</v>
          </cell>
          <cell r="F876" t="str">
            <v>结案</v>
          </cell>
          <cell r="G876">
            <v>300000</v>
          </cell>
          <cell r="H876">
            <v>300000</v>
          </cell>
        </row>
        <row r="877">
          <cell r="A877" t="str">
            <v>ZVS-19060136</v>
          </cell>
          <cell r="B877" t="str">
            <v>025-U0995W1621-364</v>
          </cell>
          <cell r="C877" t="str">
            <v>点焊铁壳</v>
          </cell>
          <cell r="D877" t="str">
            <v>LASER WELDING,SUS301-1/2H,P=10.0,1*1,SHELL,RoHS</v>
          </cell>
          <cell r="E877" t="str">
            <v>VCYS</v>
          </cell>
          <cell r="F877" t="str">
            <v>结案</v>
          </cell>
          <cell r="G877">
            <v>400000</v>
          </cell>
          <cell r="H877">
            <v>383000</v>
          </cell>
        </row>
        <row r="878">
          <cell r="A878" t="str">
            <v>ZVS-19060137</v>
          </cell>
          <cell r="B878" t="str">
            <v>025-U099500621-364</v>
          </cell>
          <cell r="C878" t="str">
            <v>素材铁壳</v>
          </cell>
          <cell r="D878" t="str">
            <v>NO PLATING,SUS301-1/2H,P=10.0,1*1,SHELL,RoHS</v>
          </cell>
          <cell r="E878" t="str">
            <v>VCYS</v>
          </cell>
          <cell r="F878" t="str">
            <v>结案</v>
          </cell>
          <cell r="G878">
            <v>70000</v>
          </cell>
          <cell r="H878">
            <v>70000</v>
          </cell>
        </row>
        <row r="879">
          <cell r="A879" t="str">
            <v>ZVS-19060138</v>
          </cell>
          <cell r="B879" t="str">
            <v>025-U179500621-342</v>
          </cell>
          <cell r="C879" t="str">
            <v>素材铁壳</v>
          </cell>
          <cell r="D879" t="str">
            <v>NO PLATING,SUS301-1/2H,P=10.0,1*2,SHELL,RoHS</v>
          </cell>
          <cell r="E879" t="str">
            <v>VCYS</v>
          </cell>
          <cell r="F879" t="str">
            <v>结案</v>
          </cell>
          <cell r="G879">
            <v>200000</v>
          </cell>
          <cell r="H879">
            <v>168000</v>
          </cell>
        </row>
        <row r="880">
          <cell r="A880" t="str">
            <v>ZVS-19060139</v>
          </cell>
          <cell r="B880" t="str">
            <v>025-C130000641-0387</v>
          </cell>
          <cell r="C880" t="str">
            <v>素材铁壳</v>
          </cell>
          <cell r="D880" t="str">
            <v>NO PLATING,SUS301-H,P=24.0mm,1*1，RoHS</v>
          </cell>
          <cell r="E880" t="str">
            <v>VCYS</v>
          </cell>
          <cell r="F880" t="str">
            <v>结案</v>
          </cell>
          <cell r="G880">
            <v>100000</v>
          </cell>
          <cell r="H880">
            <v>86300</v>
          </cell>
        </row>
        <row r="881">
          <cell r="A881" t="str">
            <v>ZVS-19060140</v>
          </cell>
          <cell r="B881" t="str">
            <v>050-J310000621-538</v>
          </cell>
          <cell r="C881" t="str">
            <v>素材端子4</v>
          </cell>
          <cell r="D881" t="str">
            <v>NO PLATING,SUS301-1/2H,P=4.50,1*2,RoHS</v>
          </cell>
          <cell r="E881" t="str">
            <v>VCYS</v>
          </cell>
          <cell r="F881" t="str">
            <v>结案</v>
          </cell>
          <cell r="G881">
            <v>20</v>
          </cell>
          <cell r="H881">
            <v>20</v>
          </cell>
        </row>
        <row r="882">
          <cell r="A882" t="str">
            <v>ZVS-19060141</v>
          </cell>
          <cell r="B882" t="str">
            <v>050-J310000622-538</v>
          </cell>
          <cell r="C882" t="str">
            <v>素材端子5</v>
          </cell>
          <cell r="D882" t="str">
            <v>NO PLATING,SUS301-1/2H,P=4.50,1*2,RoHS</v>
          </cell>
          <cell r="E882" t="str">
            <v>VCYS</v>
          </cell>
          <cell r="F882" t="str">
            <v>结案</v>
          </cell>
          <cell r="G882">
            <v>65</v>
          </cell>
          <cell r="H882">
            <v>60</v>
          </cell>
        </row>
        <row r="883">
          <cell r="A883" t="str">
            <v>ZVS-19060142</v>
          </cell>
          <cell r="B883" t="str">
            <v>025-U139500623-373</v>
          </cell>
          <cell r="C883" t="str">
            <v>点焊铁壳</v>
          </cell>
          <cell r="D883" t="str">
            <v>NO PLATING,SUS301-1/2H,P=8.0,1*1,SHELL,RoHS</v>
          </cell>
          <cell r="E883" t="str">
            <v>VCYS</v>
          </cell>
          <cell r="F883" t="str">
            <v>结案</v>
          </cell>
          <cell r="G883">
            <v>300000</v>
          </cell>
          <cell r="H883">
            <v>184700</v>
          </cell>
        </row>
        <row r="884">
          <cell r="A884" t="str">
            <v>ZVS-19060142</v>
          </cell>
          <cell r="B884" t="str">
            <v>025-U139500623-373</v>
          </cell>
          <cell r="C884" t="str">
            <v>点焊铁壳</v>
          </cell>
          <cell r="D884" t="str">
            <v>NO PLATING,SUS301-1/2H,P=8.0,1*1,SHELL,RoHS</v>
          </cell>
          <cell r="E884" t="str">
            <v>VCYS</v>
          </cell>
          <cell r="F884" t="str">
            <v>结案</v>
          </cell>
          <cell r="G884">
            <v>300000</v>
          </cell>
          <cell r="H884">
            <v>184700</v>
          </cell>
        </row>
        <row r="885">
          <cell r="A885" t="str">
            <v>ZVS-19060143</v>
          </cell>
          <cell r="B885" t="str">
            <v>050-S110000641-522</v>
          </cell>
          <cell r="C885" t="str">
            <v>素材端子</v>
          </cell>
          <cell r="D885" t="str">
            <v>NO PLATING CONTACT</v>
          </cell>
          <cell r="E885" t="str">
            <v>VCYS</v>
          </cell>
          <cell r="F885" t="str">
            <v>结案</v>
          </cell>
          <cell r="G885">
            <v>2000</v>
          </cell>
          <cell r="H885">
            <v>2000</v>
          </cell>
        </row>
        <row r="886">
          <cell r="A886" t="str">
            <v>ZVS-19060144</v>
          </cell>
          <cell r="B886" t="str">
            <v>050-U190000811-518</v>
          </cell>
          <cell r="C886" t="str">
            <v>素材端子</v>
          </cell>
          <cell r="D886" t="str">
            <v>NO PLATING,C18400-H,P=10.00,1*1,RoHS</v>
          </cell>
          <cell r="E886" t="str">
            <v>VCYS</v>
          </cell>
          <cell r="F886" t="str">
            <v>结案</v>
          </cell>
          <cell r="G886">
            <v>7</v>
          </cell>
          <cell r="H886">
            <v>0</v>
          </cell>
        </row>
        <row r="887">
          <cell r="A887" t="str">
            <v>ZVS-19060145</v>
          </cell>
          <cell r="B887" t="str">
            <v>050-0009-487</v>
          </cell>
          <cell r="C887" t="str">
            <v>CONTACT AFTER STAMPING</v>
          </cell>
          <cell r="D887" t="str">
            <v>MICRO USB 5 PIN SINKING MOUNT TYPE</v>
          </cell>
          <cell r="E887" t="str">
            <v>VCYS</v>
          </cell>
          <cell r="F887" t="str">
            <v>结案</v>
          </cell>
          <cell r="G887">
            <v>15</v>
          </cell>
          <cell r="H887">
            <v>0</v>
          </cell>
        </row>
        <row r="888">
          <cell r="A888" t="str">
            <v>ZVS-19060146</v>
          </cell>
          <cell r="B888" t="str">
            <v>050-C130000441-513</v>
          </cell>
          <cell r="C888" t="str">
            <v>素材侦测PIN</v>
          </cell>
          <cell r="D888" t="str">
            <v>NO PLATING,C7035-TM06,P=3.20,1*1,RoHS</v>
          </cell>
          <cell r="E888" t="str">
            <v>VCYS</v>
          </cell>
          <cell r="F888" t="str">
            <v>结案</v>
          </cell>
          <cell r="G888">
            <v>13</v>
          </cell>
          <cell r="H888">
            <v>0</v>
          </cell>
        </row>
        <row r="889">
          <cell r="A889" t="str">
            <v>ZVS-19060001</v>
          </cell>
          <cell r="B889" t="str">
            <v>050-3009-322</v>
          </cell>
          <cell r="C889" t="str">
            <v>UNPLATED CONTACT</v>
          </cell>
          <cell r="D889" t="str">
            <v>FOR 3PIN 3.0P 5.5H SMT TYPE BATTERY CONN.(SIDE PUSH TYPE B)</v>
          </cell>
          <cell r="E889" t="str">
            <v>VCYS</v>
          </cell>
          <cell r="F889" t="str">
            <v>结案</v>
          </cell>
          <cell r="G889">
            <v>200</v>
          </cell>
          <cell r="H889">
            <v>200</v>
          </cell>
        </row>
        <row r="890">
          <cell r="A890" t="str">
            <v>ZVS-19060002</v>
          </cell>
          <cell r="B890" t="str">
            <v>025-0009-325</v>
          </cell>
          <cell r="C890" t="str">
            <v>SHELL AFTER STAMPING</v>
          </cell>
          <cell r="D890" t="str">
            <v>SHELL AFTER STAMPING</v>
          </cell>
          <cell r="E890" t="str">
            <v>VCYS</v>
          </cell>
          <cell r="F890" t="str">
            <v>结案</v>
          </cell>
          <cell r="G890">
            <v>200000</v>
          </cell>
          <cell r="H890">
            <v>183700</v>
          </cell>
        </row>
        <row r="891">
          <cell r="A891" t="str">
            <v>ZVS-19060003</v>
          </cell>
          <cell r="B891" t="str">
            <v>025-U1795W1621-342</v>
          </cell>
          <cell r="C891" t="str">
            <v>点焊铁壳</v>
          </cell>
          <cell r="D891" t="str">
            <v>LASER WELDING,SUS301-1/2H,P=10.0,1*2,SHELL,RoHS</v>
          </cell>
          <cell r="E891" t="str">
            <v>VCYS</v>
          </cell>
          <cell r="F891" t="str">
            <v>结案</v>
          </cell>
          <cell r="G891">
            <v>300000</v>
          </cell>
          <cell r="H891">
            <v>300000</v>
          </cell>
        </row>
        <row r="892">
          <cell r="A892" t="str">
            <v>ZVS-19060004</v>
          </cell>
          <cell r="B892" t="str">
            <v>050-0009-499</v>
          </cell>
          <cell r="C892" t="str">
            <v>素材端子</v>
          </cell>
          <cell r="D892" t="str">
            <v>NO PLATING,C2680R-H,P=9.00,1*2,RoHS</v>
          </cell>
          <cell r="E892" t="str">
            <v>VCYS</v>
          </cell>
          <cell r="F892" t="str">
            <v>结案</v>
          </cell>
          <cell r="G892">
            <v>500</v>
          </cell>
          <cell r="H892">
            <v>1</v>
          </cell>
        </row>
        <row r="893">
          <cell r="A893" t="str">
            <v>ZVS-19060005</v>
          </cell>
          <cell r="B893" t="str">
            <v>050-0009-499</v>
          </cell>
          <cell r="C893" t="str">
            <v>素材端子</v>
          </cell>
          <cell r="D893" t="str">
            <v>NO PLATING,C2680R-H,P=9.00,1*2,RoHS</v>
          </cell>
          <cell r="E893" t="str">
            <v>VCYS</v>
          </cell>
          <cell r="F893" t="str">
            <v>结案</v>
          </cell>
          <cell r="G893">
            <v>500</v>
          </cell>
          <cell r="H893">
            <v>499</v>
          </cell>
        </row>
        <row r="894">
          <cell r="A894" t="str">
            <v>ZVS-19060006</v>
          </cell>
          <cell r="B894" t="str">
            <v>025-U139500622-373</v>
          </cell>
          <cell r="C894" t="str">
            <v>素材外铁壳</v>
          </cell>
          <cell r="D894" t="str">
            <v>NO PLATING,SUS301-1/2H,P=8.0,1*1,SHELL,RoHS</v>
          </cell>
          <cell r="E894" t="str">
            <v>VCYS</v>
          </cell>
          <cell r="F894" t="str">
            <v>结案</v>
          </cell>
          <cell r="G894">
            <v>400000</v>
          </cell>
          <cell r="H894">
            <v>400000</v>
          </cell>
        </row>
        <row r="895">
          <cell r="A895" t="str">
            <v>ZVS-19060007</v>
          </cell>
          <cell r="B895" t="str">
            <v>025-U139500621-373</v>
          </cell>
          <cell r="C895" t="str">
            <v>素材主铁壳</v>
          </cell>
          <cell r="D895" t="str">
            <v>NO PLATING,SUS301-1/2H,P=8.0,1*1,SHELL,RoHS</v>
          </cell>
          <cell r="E895" t="str">
            <v>VCYS</v>
          </cell>
          <cell r="F895" t="str">
            <v>结案</v>
          </cell>
          <cell r="G895">
            <v>400000</v>
          </cell>
          <cell r="H895">
            <v>327800</v>
          </cell>
        </row>
        <row r="896">
          <cell r="A896" t="str">
            <v>ZVS-19060009</v>
          </cell>
          <cell r="B896" t="str">
            <v>050-J240000638-531</v>
          </cell>
          <cell r="C896" t="str">
            <v>素材端子5</v>
          </cell>
          <cell r="D896" t="str">
            <v>NO PLATING,SUS301-1/2H,P=5.50,1*2,RoHS</v>
          </cell>
          <cell r="E896" t="str">
            <v>VCYS</v>
          </cell>
          <cell r="F896" t="str">
            <v>结案</v>
          </cell>
          <cell r="G896">
            <v>500</v>
          </cell>
          <cell r="H896">
            <v>500</v>
          </cell>
        </row>
        <row r="897">
          <cell r="A897" t="str">
            <v>ZVS-19060010</v>
          </cell>
          <cell r="B897" t="str">
            <v>050-J240000146-530</v>
          </cell>
          <cell r="C897" t="str">
            <v>素材端子2</v>
          </cell>
          <cell r="D897" t="str">
            <v>NO PLATING,C5210R-H,P=4,1*1,RoHS</v>
          </cell>
          <cell r="E897" t="str">
            <v>VCYS</v>
          </cell>
          <cell r="F897" t="str">
            <v>结案</v>
          </cell>
          <cell r="G897">
            <v>400</v>
          </cell>
          <cell r="H897">
            <v>395</v>
          </cell>
        </row>
        <row r="898">
          <cell r="A898" t="str">
            <v>ZVS-19060011</v>
          </cell>
          <cell r="B898" t="str">
            <v>050-J240000637-531</v>
          </cell>
          <cell r="C898" t="str">
            <v>素材端子4</v>
          </cell>
          <cell r="D898" t="str">
            <v>NO PLATING,SUS301-1/2H,P=5.50,1*2,RoHS</v>
          </cell>
          <cell r="E898" t="str">
            <v>VCYS</v>
          </cell>
          <cell r="F898" t="str">
            <v>结案</v>
          </cell>
          <cell r="G898">
            <v>600</v>
          </cell>
          <cell r="H898">
            <v>600</v>
          </cell>
        </row>
        <row r="899">
          <cell r="A899" t="str">
            <v>ZVS-19060012</v>
          </cell>
          <cell r="B899" t="str">
            <v>025-0009-348</v>
          </cell>
          <cell r="C899" t="str">
            <v>素材铁壳</v>
          </cell>
          <cell r="D899" t="str">
            <v>NO PLATING,SUS301-1/2H,P=9.0,1*1,SHELL,RoHS</v>
          </cell>
          <cell r="E899" t="str">
            <v>VCYS</v>
          </cell>
          <cell r="F899" t="str">
            <v>结案</v>
          </cell>
          <cell r="G899">
            <v>300000</v>
          </cell>
          <cell r="H899">
            <v>243700</v>
          </cell>
        </row>
        <row r="900">
          <cell r="A900" t="str">
            <v>ZVS-19060013</v>
          </cell>
          <cell r="B900" t="str">
            <v>025-00W9-325</v>
          </cell>
          <cell r="C900" t="str">
            <v>SHELL AFTER LASER WELDING</v>
          </cell>
          <cell r="D900" t="str">
            <v>MICRO USB 5 PIN SUBTYPE</v>
          </cell>
          <cell r="E900" t="str">
            <v>VCYS</v>
          </cell>
          <cell r="F900" t="str">
            <v>入库</v>
          </cell>
          <cell r="G900">
            <v>110500</v>
          </cell>
          <cell r="H900">
            <v>36200</v>
          </cell>
        </row>
        <row r="901">
          <cell r="A901" t="str">
            <v>ZVS-19060014</v>
          </cell>
          <cell r="B901" t="str">
            <v>050-C130000131-512</v>
          </cell>
          <cell r="C901" t="str">
            <v>素材端子</v>
          </cell>
          <cell r="D901" t="str">
            <v>NO PLATING,C5240HQ-SH,P=24.00,1*1,RoHS</v>
          </cell>
          <cell r="E901" t="str">
            <v>VCYS</v>
          </cell>
          <cell r="F901" t="str">
            <v>结案</v>
          </cell>
          <cell r="G901">
            <v>500</v>
          </cell>
          <cell r="H901">
            <v>500</v>
          </cell>
        </row>
        <row r="902">
          <cell r="A902" t="str">
            <v>ZVS-19060015</v>
          </cell>
          <cell r="B902" t="str">
            <v>025-C130000631-362</v>
          </cell>
          <cell r="C902" t="str">
            <v>拉杆</v>
          </cell>
          <cell r="D902" t="str">
            <v>NO PLATING,SUS301-3/4H,P=5.0mm,1*1,RoHS</v>
          </cell>
          <cell r="E902" t="str">
            <v>VCYS</v>
          </cell>
          <cell r="F902" t="str">
            <v>结案</v>
          </cell>
          <cell r="G902">
            <v>450000</v>
          </cell>
          <cell r="H902">
            <v>397500</v>
          </cell>
        </row>
        <row r="903">
          <cell r="A903" t="str">
            <v>ZVS-19060016</v>
          </cell>
          <cell r="B903" t="str">
            <v>025-C130000631-0392</v>
          </cell>
          <cell r="C903" t="str">
            <v>拉杆</v>
          </cell>
          <cell r="D903" t="str">
            <v>NO PLATING,SUS301-3/4H,P=5.0mm,1*1,RoHS</v>
          </cell>
          <cell r="E903" t="str">
            <v>VCYS</v>
          </cell>
          <cell r="F903" t="str">
            <v>结案</v>
          </cell>
          <cell r="G903">
            <v>450000</v>
          </cell>
          <cell r="H903">
            <v>420500</v>
          </cell>
        </row>
        <row r="904">
          <cell r="A904" t="str">
            <v>ZVS-19060017</v>
          </cell>
          <cell r="B904" t="str">
            <v>025-C130000641-363</v>
          </cell>
          <cell r="C904" t="str">
            <v>转轴</v>
          </cell>
          <cell r="D904" t="str">
            <v>NO PLATING,SUS301-H,P=5.0mm,1*1，RoHS</v>
          </cell>
          <cell r="E904" t="str">
            <v>VCYS</v>
          </cell>
          <cell r="F904" t="str">
            <v>结案</v>
          </cell>
          <cell r="G904">
            <v>800000</v>
          </cell>
          <cell r="H904">
            <v>800000</v>
          </cell>
        </row>
        <row r="905">
          <cell r="A905" t="str">
            <v>ZVS-19060018</v>
          </cell>
          <cell r="B905" t="str">
            <v>025-0009-325</v>
          </cell>
          <cell r="C905" t="str">
            <v>SHELL AFTER STAMPING</v>
          </cell>
          <cell r="D905" t="str">
            <v>SHELL AFTER STAMPING</v>
          </cell>
          <cell r="E905" t="str">
            <v>VCYS</v>
          </cell>
          <cell r="F905" t="str">
            <v>结案</v>
          </cell>
          <cell r="G905">
            <v>200000</v>
          </cell>
          <cell r="H905">
            <v>0</v>
          </cell>
        </row>
        <row r="906">
          <cell r="A906" t="str">
            <v>ZVS-19060019</v>
          </cell>
          <cell r="B906" t="str">
            <v>025-00W9-325</v>
          </cell>
          <cell r="C906" t="str">
            <v>SHELL AFTER LASER WELDING</v>
          </cell>
          <cell r="D906" t="str">
            <v>MICRO USB 5 PIN SUBTYPE</v>
          </cell>
          <cell r="E906" t="str">
            <v>VCYS</v>
          </cell>
          <cell r="F906" t="str">
            <v>结案</v>
          </cell>
          <cell r="G906">
            <v>289500</v>
          </cell>
          <cell r="H906">
            <v>289500</v>
          </cell>
        </row>
        <row r="907">
          <cell r="A907" t="str">
            <v>ZVS-19060020</v>
          </cell>
          <cell r="B907" t="str">
            <v>025-00W9-256</v>
          </cell>
          <cell r="C907" t="str">
            <v>SHELL AFTER LASER WELDING</v>
          </cell>
          <cell r="D907" t="str">
            <v>MICRO USB 5 PIN SUBTYPE</v>
          </cell>
          <cell r="E907" t="str">
            <v>VCYS</v>
          </cell>
          <cell r="F907" t="str">
            <v>结案</v>
          </cell>
          <cell r="G907">
            <v>105500</v>
          </cell>
          <cell r="H907">
            <v>105500</v>
          </cell>
        </row>
        <row r="908">
          <cell r="A908" t="str">
            <v>ZVS-19060021</v>
          </cell>
          <cell r="B908" t="str">
            <v>025-C130000641-360</v>
          </cell>
          <cell r="C908" t="str">
            <v>素材铁壳</v>
          </cell>
          <cell r="D908" t="str">
            <v>NO PLATING,SUS301-H,P=24.0mm,1*1，RoHS</v>
          </cell>
          <cell r="E908" t="str">
            <v>VCYS</v>
          </cell>
          <cell r="F908" t="str">
            <v>结案</v>
          </cell>
          <cell r="G908">
            <v>750000</v>
          </cell>
          <cell r="H908">
            <v>750000</v>
          </cell>
        </row>
        <row r="909">
          <cell r="A909" t="str">
            <v>ZVS-19060022</v>
          </cell>
          <cell r="B909" t="str">
            <v>050-S170000641-534</v>
          </cell>
          <cell r="C909" t="str">
            <v>素材端子</v>
          </cell>
          <cell r="D909" t="str">
            <v>NO PLATING CONTACT</v>
          </cell>
          <cell r="E909" t="str">
            <v>VCYS</v>
          </cell>
          <cell r="F909" t="str">
            <v>结案</v>
          </cell>
          <cell r="G909">
            <v>500</v>
          </cell>
          <cell r="H909">
            <v>500</v>
          </cell>
        </row>
        <row r="910">
          <cell r="A910" t="str">
            <v>ZVS-19060023</v>
          </cell>
          <cell r="B910" t="str">
            <v>050-C130000441-513</v>
          </cell>
          <cell r="C910" t="str">
            <v>素材侦测PIN</v>
          </cell>
          <cell r="D910" t="str">
            <v>NO PLATING,C7035-TM06,P=3.20,1*1,RoHS</v>
          </cell>
          <cell r="E910" t="str">
            <v>VCYS</v>
          </cell>
          <cell r="F910" t="str">
            <v>结案</v>
          </cell>
          <cell r="G910">
            <v>500</v>
          </cell>
          <cell r="H910">
            <v>500</v>
          </cell>
        </row>
        <row r="911">
          <cell r="A911" t="str">
            <v>ZVS-19060024</v>
          </cell>
          <cell r="B911" t="str">
            <v>050-1009-358</v>
          </cell>
          <cell r="C911" t="str">
            <v>CONTACT AFTER STAMPING</v>
          </cell>
          <cell r="D911" t="str">
            <v>CONTACT 3 FOR DIA 3.5MM AUDIO JACK SUBSIDE TYPE</v>
          </cell>
          <cell r="E911" t="str">
            <v>VCYS</v>
          </cell>
          <cell r="F911" t="str">
            <v>结案</v>
          </cell>
          <cell r="G911">
            <v>15</v>
          </cell>
          <cell r="H911">
            <v>15</v>
          </cell>
        </row>
        <row r="912">
          <cell r="A912" t="str">
            <v>ZVS-19060025</v>
          </cell>
          <cell r="B912" t="str">
            <v>050-J220000141-530</v>
          </cell>
          <cell r="C912" t="str">
            <v>素材端子2</v>
          </cell>
          <cell r="D912" t="str">
            <v>NO PLATING,C5210R-H,P=4,1*1,RoHS</v>
          </cell>
          <cell r="E912" t="str">
            <v>VCYS</v>
          </cell>
          <cell r="F912" t="str">
            <v>结案</v>
          </cell>
          <cell r="G912">
            <v>20</v>
          </cell>
          <cell r="H912">
            <v>20</v>
          </cell>
        </row>
        <row r="913">
          <cell r="A913" t="str">
            <v>ZVS-19060026</v>
          </cell>
          <cell r="B913" t="str">
            <v>050-J310000142-537</v>
          </cell>
          <cell r="C913" t="str">
            <v>素材端子3</v>
          </cell>
          <cell r="D913" t="str">
            <v>NO PLATING,C5210R-H,P=4,1*1,RoHS</v>
          </cell>
          <cell r="E913" t="str">
            <v>VCYS</v>
          </cell>
          <cell r="F913" t="str">
            <v>结案</v>
          </cell>
          <cell r="G913">
            <v>250</v>
          </cell>
          <cell r="H913">
            <v>250</v>
          </cell>
        </row>
        <row r="914">
          <cell r="A914" t="str">
            <v>ZVS-19060027</v>
          </cell>
          <cell r="B914" t="str">
            <v>050-C149900121-519</v>
          </cell>
          <cell r="C914" t="str">
            <v>UNPLATED CONTACT</v>
          </cell>
          <cell r="D914" t="str">
            <v>CONTACT ;1.5H PUSH_PULL SIMBLOCK WITH COVER AND STOP</v>
          </cell>
          <cell r="E914" t="str">
            <v>VCYS</v>
          </cell>
          <cell r="F914" t="str">
            <v>结案</v>
          </cell>
          <cell r="G914">
            <v>140</v>
          </cell>
          <cell r="H914">
            <v>130</v>
          </cell>
        </row>
        <row r="915">
          <cell r="A915" t="str">
            <v>ZVS-19060028</v>
          </cell>
          <cell r="B915" t="str">
            <v>050-0009-487</v>
          </cell>
          <cell r="C915" t="str">
            <v>CONTACT AFTER STAMPING</v>
          </cell>
          <cell r="D915" t="str">
            <v>MICRO USB 5 PIN SINKING MOUNT TYPE</v>
          </cell>
          <cell r="E915" t="str">
            <v>VCYS</v>
          </cell>
          <cell r="F915" t="str">
            <v>结案</v>
          </cell>
          <cell r="G915">
            <v>200</v>
          </cell>
          <cell r="H915">
            <v>196.3</v>
          </cell>
        </row>
        <row r="916">
          <cell r="A916" t="str">
            <v>ZVS-19060029</v>
          </cell>
          <cell r="B916" t="str">
            <v>050-C031100131-507</v>
          </cell>
          <cell r="C916" t="str">
            <v>素材端子</v>
          </cell>
          <cell r="D916" t="str">
            <v>NO PLATING,C5240HQ-SH,P=10.0mm,1*1,RoHS</v>
          </cell>
          <cell r="E916" t="str">
            <v>VCYS</v>
          </cell>
          <cell r="F916" t="str">
            <v>结案</v>
          </cell>
          <cell r="G916">
            <v>1000</v>
          </cell>
          <cell r="H916">
            <v>990.5</v>
          </cell>
        </row>
        <row r="917">
          <cell r="A917" t="str">
            <v>ZVS-19060030</v>
          </cell>
          <cell r="B917" t="str">
            <v>050-C130000141-508</v>
          </cell>
          <cell r="C917" t="str">
            <v>素材端子</v>
          </cell>
          <cell r="D917" t="str">
            <v>NO PLATING,C5210R-H,P=4.0mm,1*1，RoHS</v>
          </cell>
          <cell r="E917" t="str">
            <v>VCYS</v>
          </cell>
          <cell r="F917" t="str">
            <v>结案</v>
          </cell>
          <cell r="G917">
            <v>1000</v>
          </cell>
          <cell r="H917">
            <v>1000</v>
          </cell>
        </row>
        <row r="918">
          <cell r="A918" t="str">
            <v>ZVS-19060031</v>
          </cell>
          <cell r="B918" t="str">
            <v>025-0009-320</v>
          </cell>
          <cell r="C918" t="str">
            <v>UNPLATED SHELL</v>
          </cell>
          <cell r="D918" t="str">
            <v>1.3H PUSH_PULL SIMBLOCK WITH COVER AND STOP</v>
          </cell>
          <cell r="E918" t="str">
            <v>VCYS</v>
          </cell>
          <cell r="F918" t="str">
            <v>结案</v>
          </cell>
          <cell r="G918">
            <v>300000</v>
          </cell>
          <cell r="H918">
            <v>286500</v>
          </cell>
        </row>
        <row r="919">
          <cell r="A919" t="str">
            <v>ZVS-19060032</v>
          </cell>
          <cell r="B919" t="str">
            <v>025-U099500621-364</v>
          </cell>
          <cell r="C919" t="str">
            <v>素材铁壳</v>
          </cell>
          <cell r="D919" t="str">
            <v>NO PLATING,SUS301-1/2H,P=10.0,1*1,SHELL,RoHS</v>
          </cell>
          <cell r="E919" t="str">
            <v>VCYS</v>
          </cell>
          <cell r="F919" t="str">
            <v>结案</v>
          </cell>
          <cell r="G919">
            <v>500000</v>
          </cell>
          <cell r="H919">
            <v>493500</v>
          </cell>
        </row>
        <row r="920">
          <cell r="A920" t="str">
            <v>ZVS-19060033</v>
          </cell>
          <cell r="B920" t="str">
            <v>025-C130000631-358</v>
          </cell>
          <cell r="C920" t="str">
            <v>转轴(散Pin）</v>
          </cell>
          <cell r="D920" t="str">
            <v>NO PLATING,SUS301-3/4H,1*1,RoHS</v>
          </cell>
          <cell r="E920" t="str">
            <v>VCYS</v>
          </cell>
          <cell r="F920" t="str">
            <v>结案</v>
          </cell>
          <cell r="G920">
            <v>500000</v>
          </cell>
          <cell r="H920">
            <v>440000</v>
          </cell>
        </row>
        <row r="921">
          <cell r="A921" t="str">
            <v>ZVS-19060034</v>
          </cell>
          <cell r="B921" t="str">
            <v>025-C130000681-357</v>
          </cell>
          <cell r="C921" t="str">
            <v>拉杆(散Pin）</v>
          </cell>
          <cell r="D921" t="str">
            <v>NO PLATING,SUS304-H,1*1,RoHS</v>
          </cell>
          <cell r="E921" t="str">
            <v>VCYS</v>
          </cell>
          <cell r="F921" t="str">
            <v>结案</v>
          </cell>
          <cell r="G921">
            <v>400000</v>
          </cell>
          <cell r="H921">
            <v>0</v>
          </cell>
        </row>
        <row r="922">
          <cell r="A922" t="str">
            <v>ZVS-19060035</v>
          </cell>
          <cell r="B922" t="str">
            <v>050-C130000411-508</v>
          </cell>
          <cell r="C922" t="str">
            <v>素材端子</v>
          </cell>
          <cell r="D922" t="str">
            <v>NO PLATING,C7025-TM03,P=4.0mm,1*1，RoHS</v>
          </cell>
          <cell r="E922" t="str">
            <v>VCYS</v>
          </cell>
          <cell r="F922" t="str">
            <v>结案</v>
          </cell>
          <cell r="G922">
            <v>700</v>
          </cell>
          <cell r="H922">
            <v>618</v>
          </cell>
        </row>
        <row r="923">
          <cell r="A923" t="str">
            <v>ZVS-19060036</v>
          </cell>
          <cell r="B923" t="str">
            <v>050-C031100131-0577</v>
          </cell>
          <cell r="C923" t="str">
            <v>素材端子</v>
          </cell>
          <cell r="D923" t="str">
            <v>NO PLATING,C5240HQ-SH,P=10.0mm,1*1,RoHS</v>
          </cell>
          <cell r="E923" t="str">
            <v>VCYS</v>
          </cell>
          <cell r="F923" t="str">
            <v>结案</v>
          </cell>
          <cell r="G923">
            <v>200</v>
          </cell>
          <cell r="H923">
            <v>200</v>
          </cell>
        </row>
        <row r="924">
          <cell r="A924" t="str">
            <v>ZVS-19060037</v>
          </cell>
          <cell r="B924" t="str">
            <v>025-C130000641-0397</v>
          </cell>
          <cell r="C924" t="str">
            <v>素材铁壳</v>
          </cell>
          <cell r="D924" t="str">
            <v>NO PLATING,SUS301-H,P=24.0mm,1*1，RoHS</v>
          </cell>
          <cell r="E924" t="str">
            <v>VCYS</v>
          </cell>
          <cell r="F924" t="str">
            <v>结案</v>
          </cell>
          <cell r="G924">
            <v>500000</v>
          </cell>
          <cell r="H924">
            <v>500000</v>
          </cell>
        </row>
        <row r="925">
          <cell r="A925" t="str">
            <v>ZVS-19060040</v>
          </cell>
          <cell r="B925" t="str">
            <v>025-1009-285</v>
          </cell>
          <cell r="C925" t="str">
            <v>SOLDER PAD</v>
          </cell>
          <cell r="D925" t="str">
            <v>FOR 4PIN BATTERY</v>
          </cell>
          <cell r="E925" t="str">
            <v>VCYS</v>
          </cell>
          <cell r="F925" t="str">
            <v>结案</v>
          </cell>
          <cell r="G925">
            <v>300000</v>
          </cell>
          <cell r="H925">
            <v>300000</v>
          </cell>
        </row>
        <row r="926">
          <cell r="A926" t="str">
            <v>ZVS-19060041</v>
          </cell>
          <cell r="B926" t="str">
            <v>025-2009-285</v>
          </cell>
          <cell r="C926" t="str">
            <v>SOLDER PAD</v>
          </cell>
          <cell r="D926" t="str">
            <v>FOR 4PIN BATTERY</v>
          </cell>
          <cell r="E926" t="str">
            <v>VCYS</v>
          </cell>
          <cell r="F926" t="str">
            <v>结案</v>
          </cell>
          <cell r="G926">
            <v>300000</v>
          </cell>
          <cell r="H926">
            <v>300000</v>
          </cell>
        </row>
        <row r="927">
          <cell r="A927" t="str">
            <v>ZVS-19060042</v>
          </cell>
          <cell r="B927" t="str">
            <v>050-S170000641-534</v>
          </cell>
          <cell r="C927" t="str">
            <v>素材端子</v>
          </cell>
          <cell r="D927" t="str">
            <v>NO PLATING CONTACT</v>
          </cell>
          <cell r="E927" t="str">
            <v>VCYS</v>
          </cell>
          <cell r="F927" t="str">
            <v>结案</v>
          </cell>
          <cell r="G927">
            <v>2000</v>
          </cell>
          <cell r="H927">
            <v>1490.6</v>
          </cell>
        </row>
        <row r="928">
          <cell r="A928" t="str">
            <v>ZVS-19060043</v>
          </cell>
          <cell r="B928" t="str">
            <v>025-U0995W1621-364</v>
          </cell>
          <cell r="C928" t="str">
            <v>点焊铁壳</v>
          </cell>
          <cell r="D928" t="str">
            <v>LASER WELDING,SUS301-1/2H,P=10.0,1*1,SHELL,RoHS</v>
          </cell>
          <cell r="E928" t="str">
            <v>VCYS</v>
          </cell>
          <cell r="F928" t="str">
            <v>结案</v>
          </cell>
          <cell r="G928">
            <v>300000</v>
          </cell>
          <cell r="H928">
            <v>300000</v>
          </cell>
        </row>
        <row r="929">
          <cell r="A929" t="str">
            <v>ZVS-19060044</v>
          </cell>
          <cell r="B929" t="str">
            <v>050-J240000146-530</v>
          </cell>
          <cell r="C929" t="str">
            <v>素材端子2</v>
          </cell>
          <cell r="D929" t="str">
            <v>NO PLATING,C5210R-H,P=4,1*1,RoHS</v>
          </cell>
          <cell r="E929" t="str">
            <v>VCYS</v>
          </cell>
          <cell r="F929" t="str">
            <v>结案</v>
          </cell>
          <cell r="G929">
            <v>150</v>
          </cell>
          <cell r="H929">
            <v>150</v>
          </cell>
        </row>
        <row r="930">
          <cell r="A930" t="str">
            <v>ZVS-19060045</v>
          </cell>
          <cell r="B930" t="str">
            <v>050-J310000142-537</v>
          </cell>
          <cell r="C930" t="str">
            <v>素材端子3</v>
          </cell>
          <cell r="D930" t="str">
            <v>NO PLATING,C5210R-H,P=4,1*1,RoHS</v>
          </cell>
          <cell r="E930" t="str">
            <v>VCYS</v>
          </cell>
          <cell r="F930" t="str">
            <v>结案</v>
          </cell>
          <cell r="G930">
            <v>215</v>
          </cell>
          <cell r="H930">
            <v>210.5</v>
          </cell>
        </row>
        <row r="931">
          <cell r="A931" t="str">
            <v>ZVS-19060046</v>
          </cell>
          <cell r="B931" t="str">
            <v>025-C130000641-360</v>
          </cell>
          <cell r="C931" t="str">
            <v>素材铁壳</v>
          </cell>
          <cell r="D931" t="str">
            <v>NO PLATING,SUS301-H,P=24.0mm,1*1，RoHS</v>
          </cell>
          <cell r="E931" t="str">
            <v>VCXS</v>
          </cell>
          <cell r="F931" t="str">
            <v>结案</v>
          </cell>
          <cell r="G931">
            <v>1500000</v>
          </cell>
          <cell r="H931">
            <v>753900</v>
          </cell>
        </row>
        <row r="932">
          <cell r="A932" t="str">
            <v>ZVS-19060047</v>
          </cell>
          <cell r="B932" t="str">
            <v>050-0009-467</v>
          </cell>
          <cell r="C932" t="str">
            <v>CONTACT AFTER STAMPING</v>
          </cell>
          <cell r="D932" t="str">
            <v>ANTENNA SPRING FOR 0.7H</v>
          </cell>
          <cell r="E932" t="str">
            <v>VCYS</v>
          </cell>
          <cell r="F932" t="str">
            <v>结案</v>
          </cell>
          <cell r="G932">
            <v>2000</v>
          </cell>
          <cell r="H932">
            <v>1992.5</v>
          </cell>
        </row>
        <row r="933">
          <cell r="A933" t="str">
            <v>ZVS-19060048</v>
          </cell>
          <cell r="B933" t="str">
            <v>050-1009-431</v>
          </cell>
          <cell r="C933" t="str">
            <v>CONTACT AFTER STAMPING</v>
          </cell>
          <cell r="D933" t="str">
            <v>CONTACT 1 FOR DIA 3.5MM SXM AUDIO JACK CONN.(SUBSIDE  TYPE)</v>
          </cell>
          <cell r="E933" t="str">
            <v>VCYS</v>
          </cell>
          <cell r="F933" t="str">
            <v>结案</v>
          </cell>
          <cell r="G933">
            <v>300</v>
          </cell>
          <cell r="H933">
            <v>300</v>
          </cell>
        </row>
        <row r="934">
          <cell r="A934" t="str">
            <v>ZVS-19060049</v>
          </cell>
          <cell r="B934" t="str">
            <v>025-C130000631-362</v>
          </cell>
          <cell r="C934" t="str">
            <v>拉杆</v>
          </cell>
          <cell r="D934" t="str">
            <v>NO PLATING,SUS301-3/4H,P=5.0mm,1*1,RoHS</v>
          </cell>
          <cell r="E934" t="str">
            <v>VCYS</v>
          </cell>
          <cell r="F934" t="str">
            <v>结案</v>
          </cell>
          <cell r="G934">
            <v>800000</v>
          </cell>
          <cell r="H934">
            <v>312500</v>
          </cell>
        </row>
        <row r="935">
          <cell r="A935" t="str">
            <v>ZVS-19060050</v>
          </cell>
          <cell r="B935" t="str">
            <v>025-0009-170</v>
          </cell>
          <cell r="C935" t="str">
            <v>UNPLATED PAD</v>
          </cell>
          <cell r="D935" t="str">
            <v>FOR 4PIN BATTERY 5.4H 3.1MM PITCH VERTICAL TYPE CONN.</v>
          </cell>
          <cell r="E935" t="str">
            <v>VCYS</v>
          </cell>
          <cell r="F935" t="str">
            <v>结案</v>
          </cell>
          <cell r="G935">
            <v>200000</v>
          </cell>
          <cell r="H935">
            <v>194600</v>
          </cell>
        </row>
        <row r="936">
          <cell r="A936" t="str">
            <v>ZVS-19060053</v>
          </cell>
          <cell r="B936" t="str">
            <v>025-C130000631-0392</v>
          </cell>
          <cell r="C936" t="str">
            <v>拉杆</v>
          </cell>
          <cell r="D936" t="str">
            <v>NO PLATING,SUS301-3/4H,P=5.0mm,1*1,RoHS</v>
          </cell>
          <cell r="E936" t="str">
            <v>VCYS</v>
          </cell>
          <cell r="F936" t="str">
            <v>结案</v>
          </cell>
          <cell r="G936">
            <v>40000</v>
          </cell>
          <cell r="H936">
            <v>40000</v>
          </cell>
        </row>
        <row r="937">
          <cell r="A937" t="str">
            <v>ZVS-19060054</v>
          </cell>
          <cell r="B937" t="str">
            <v>050-S190000641-0550</v>
          </cell>
          <cell r="C937" t="str">
            <v>素材端子</v>
          </cell>
          <cell r="D937" t="str">
            <v>NO PLATING CONTACT</v>
          </cell>
          <cell r="E937" t="str">
            <v>VCYS</v>
          </cell>
          <cell r="F937" t="str">
            <v>结案</v>
          </cell>
          <cell r="G937">
            <v>2000</v>
          </cell>
          <cell r="H937">
            <v>2000</v>
          </cell>
        </row>
        <row r="938">
          <cell r="A938" t="str">
            <v>ZVS-19060055</v>
          </cell>
          <cell r="B938" t="str">
            <v>050-J240000146-530</v>
          </cell>
          <cell r="C938" t="str">
            <v>素材端子2</v>
          </cell>
          <cell r="D938" t="str">
            <v>NO PLATING,C5210R-H,P=4,1*1,RoHS</v>
          </cell>
          <cell r="E938" t="str">
            <v>VCYS</v>
          </cell>
          <cell r="F938" t="str">
            <v>结案</v>
          </cell>
          <cell r="G938">
            <v>40</v>
          </cell>
          <cell r="H938">
            <v>40</v>
          </cell>
        </row>
        <row r="939">
          <cell r="A939" t="str">
            <v>ZVS-19060056</v>
          </cell>
          <cell r="B939" t="str">
            <v>025-U190000651-349</v>
          </cell>
          <cell r="C939" t="str">
            <v>素材中铁片</v>
          </cell>
          <cell r="D939" t="str">
            <v>NO PLATING,SUS301-EH,P=10.00,1*1,RoHS</v>
          </cell>
          <cell r="E939" t="str">
            <v>VCYS</v>
          </cell>
          <cell r="F939" t="str">
            <v>结案</v>
          </cell>
          <cell r="G939">
            <v>100000</v>
          </cell>
          <cell r="H939">
            <v>100000</v>
          </cell>
        </row>
        <row r="940">
          <cell r="A940" t="str">
            <v>ZVS-19060057</v>
          </cell>
          <cell r="B940" t="str">
            <v>050-C130000441-513</v>
          </cell>
          <cell r="C940" t="str">
            <v>素材侦测PIN</v>
          </cell>
          <cell r="D940" t="str">
            <v>NO PLATING,C7035-TM06,P=3.20,1*1,RoHS</v>
          </cell>
          <cell r="E940" t="str">
            <v>VCYS</v>
          </cell>
          <cell r="F940" t="str">
            <v>结案</v>
          </cell>
          <cell r="G940">
            <v>500</v>
          </cell>
          <cell r="H940">
            <v>495</v>
          </cell>
        </row>
        <row r="941">
          <cell r="A941" t="str">
            <v>ZVS-19060058</v>
          </cell>
          <cell r="B941" t="str">
            <v>050-U119500211-0552</v>
          </cell>
          <cell r="C941" t="str">
            <v>素材端子</v>
          </cell>
          <cell r="D941" t="str">
            <v>NO PLATING,C2680R-H,P=12.5,1*1,RoHS</v>
          </cell>
          <cell r="E941" t="str">
            <v>VCYS</v>
          </cell>
          <cell r="F941" t="str">
            <v>结案</v>
          </cell>
          <cell r="G941">
            <v>400</v>
          </cell>
          <cell r="H941">
            <v>390.5</v>
          </cell>
        </row>
        <row r="942">
          <cell r="A942" t="str">
            <v>ZVS-19060059</v>
          </cell>
          <cell r="B942" t="str">
            <v>050-1009-432</v>
          </cell>
          <cell r="C942" t="str">
            <v>CONTACT AFTER STAMPING</v>
          </cell>
          <cell r="D942" t="str">
            <v>CONTACT 2 FOR DIA 3.5MM SXM AUDIO JACK CONN.(SUBSIDE  TYPE)</v>
          </cell>
          <cell r="E942" t="str">
            <v>VCYS</v>
          </cell>
          <cell r="F942" t="str">
            <v>结案</v>
          </cell>
          <cell r="G942">
            <v>300</v>
          </cell>
          <cell r="H942">
            <v>152</v>
          </cell>
        </row>
        <row r="943">
          <cell r="A943" t="str">
            <v>ZVS-19060060</v>
          </cell>
          <cell r="B943" t="str">
            <v>050-J310000621-538</v>
          </cell>
          <cell r="C943" t="str">
            <v>素材端子4</v>
          </cell>
          <cell r="D943" t="str">
            <v>NO PLATING,SUS301-1/2H,P=4.50,1*2,RoHS</v>
          </cell>
          <cell r="E943" t="str">
            <v>VCYS</v>
          </cell>
          <cell r="F943" t="str">
            <v>结案</v>
          </cell>
          <cell r="G943">
            <v>500</v>
          </cell>
          <cell r="H943">
            <v>500</v>
          </cell>
        </row>
        <row r="944">
          <cell r="A944" t="str">
            <v>ZVS-19060061</v>
          </cell>
          <cell r="B944" t="str">
            <v>050-J310000622-538</v>
          </cell>
          <cell r="C944" t="str">
            <v>素材端子5</v>
          </cell>
          <cell r="D944" t="str">
            <v>NO PLATING,SUS301-1/2H,P=4.50,1*2,RoHS</v>
          </cell>
          <cell r="E944" t="str">
            <v>VCYS</v>
          </cell>
          <cell r="F944" t="str">
            <v>结案</v>
          </cell>
          <cell r="G944">
            <v>500</v>
          </cell>
          <cell r="H944">
            <v>500</v>
          </cell>
        </row>
        <row r="945">
          <cell r="A945" t="str">
            <v>ZVS-19060062</v>
          </cell>
          <cell r="B945" t="str">
            <v>025-0009-314</v>
          </cell>
          <cell r="C945" t="str">
            <v>UNPLATED SHELL</v>
          </cell>
          <cell r="D945" t="str">
            <v>1.4H PUSH_PULL SIMBLOCK WITH COVER AND STOP</v>
          </cell>
          <cell r="E945" t="str">
            <v>VCYS</v>
          </cell>
          <cell r="F945" t="str">
            <v>结案</v>
          </cell>
          <cell r="G945">
            <v>600000</v>
          </cell>
          <cell r="H945">
            <v>592500</v>
          </cell>
        </row>
        <row r="946">
          <cell r="A946" t="str">
            <v>ZVS-19060063</v>
          </cell>
          <cell r="B946" t="str">
            <v>025-C130000641-363</v>
          </cell>
          <cell r="C946" t="str">
            <v>转轴</v>
          </cell>
          <cell r="D946" t="str">
            <v>NO PLATING,SUS301-H,P=5.0mm,1*1，RoHS</v>
          </cell>
          <cell r="E946" t="str">
            <v>VCYS</v>
          </cell>
          <cell r="F946" t="str">
            <v>结案</v>
          </cell>
          <cell r="G946">
            <v>1000000</v>
          </cell>
          <cell r="H946">
            <v>1000000</v>
          </cell>
        </row>
        <row r="947">
          <cell r="A947" t="str">
            <v>ZVS-19060064</v>
          </cell>
          <cell r="B947" t="str">
            <v>050-J340000141-0554</v>
          </cell>
          <cell r="C947" t="str">
            <v>素材端子5</v>
          </cell>
          <cell r="D947" t="str">
            <v>NO PLATING,C5210R-H,P=6,1*1,RoHS</v>
          </cell>
          <cell r="E947" t="str">
            <v>VCYS</v>
          </cell>
          <cell r="F947" t="str">
            <v>结案</v>
          </cell>
          <cell r="G947">
            <v>400</v>
          </cell>
          <cell r="H947">
            <v>390</v>
          </cell>
        </row>
        <row r="948">
          <cell r="A948" t="str">
            <v>ZVS-19060065</v>
          </cell>
          <cell r="B948" t="str">
            <v>025-U0995W1621-364</v>
          </cell>
          <cell r="C948" t="str">
            <v>点焊铁壳</v>
          </cell>
          <cell r="D948" t="str">
            <v>LASER WELDING,SUS301-1/2H,P=10.0,1*1,SHELL,RoHS</v>
          </cell>
          <cell r="E948" t="str">
            <v>VCYS</v>
          </cell>
          <cell r="F948" t="str">
            <v>结案</v>
          </cell>
          <cell r="G948">
            <v>200000</v>
          </cell>
          <cell r="H948">
            <v>200000</v>
          </cell>
        </row>
        <row r="949">
          <cell r="A949" t="str">
            <v>ZVS-19060066</v>
          </cell>
          <cell r="B949" t="str">
            <v>025-J220000621-374</v>
          </cell>
          <cell r="C949" t="str">
            <v>素材SHELL</v>
          </cell>
          <cell r="D949" t="str">
            <v>NO PLATING,SUS301-1/2H,P=15,1*1,RoHS</v>
          </cell>
          <cell r="E949" t="str">
            <v>VCYS</v>
          </cell>
          <cell r="F949" t="str">
            <v>结案</v>
          </cell>
          <cell r="G949">
            <v>600000</v>
          </cell>
          <cell r="H949">
            <v>600000</v>
          </cell>
        </row>
        <row r="950">
          <cell r="A950" t="str">
            <v>ZVS-19060067</v>
          </cell>
          <cell r="B950" t="str">
            <v>050-J240000638-531</v>
          </cell>
          <cell r="C950" t="str">
            <v>素材端子5</v>
          </cell>
          <cell r="D950" t="str">
            <v>NO PLATING,SUS301-1/2H,P=5.50,1*2,RoHS</v>
          </cell>
          <cell r="E950" t="str">
            <v>VCYS</v>
          </cell>
          <cell r="F950" t="str">
            <v>结案</v>
          </cell>
          <cell r="G950">
            <v>100</v>
          </cell>
          <cell r="H950">
            <v>100</v>
          </cell>
        </row>
        <row r="951">
          <cell r="A951" t="str">
            <v>ZVS-19060068</v>
          </cell>
          <cell r="B951" t="str">
            <v>050-J340000141-0556</v>
          </cell>
          <cell r="C951" t="str">
            <v>素材端子2</v>
          </cell>
          <cell r="D951" t="str">
            <v>NO PLATING,C5210R-H,P=7,1*1,RoHS</v>
          </cell>
          <cell r="E951" t="str">
            <v>VCYS</v>
          </cell>
          <cell r="F951" t="str">
            <v>结案</v>
          </cell>
          <cell r="G951">
            <v>350</v>
          </cell>
          <cell r="H951">
            <v>350</v>
          </cell>
        </row>
        <row r="952">
          <cell r="A952" t="str">
            <v>ZVS-19060069</v>
          </cell>
          <cell r="B952" t="str">
            <v>050-1009-433</v>
          </cell>
          <cell r="C952" t="str">
            <v>CONTACT AFTER STAMPING</v>
          </cell>
          <cell r="D952" t="str">
            <v>CONTACT 4 FOR DIA 3.5MM SXM AUDIO JACK CONN.(SUBSIDE  TYPE)</v>
          </cell>
          <cell r="E952" t="str">
            <v>VCYS</v>
          </cell>
          <cell r="F952" t="str">
            <v>结案</v>
          </cell>
          <cell r="G952">
            <v>300</v>
          </cell>
          <cell r="H952">
            <v>170.5</v>
          </cell>
        </row>
        <row r="953">
          <cell r="A953" t="str">
            <v>ZVS-19060070</v>
          </cell>
          <cell r="B953" t="str">
            <v>050-2009-433</v>
          </cell>
          <cell r="C953" t="str">
            <v>CONTACT AFTER STAMPING</v>
          </cell>
          <cell r="D953" t="str">
            <v>CONTACT 5 FOR DIA 3.5MM SXM AUDIO JACK CONN.(SUBSIDE  TYPE)</v>
          </cell>
          <cell r="E953" t="str">
            <v>VCYS</v>
          </cell>
          <cell r="F953" t="str">
            <v>结案</v>
          </cell>
          <cell r="G953">
            <v>300</v>
          </cell>
          <cell r="H953">
            <v>171.5</v>
          </cell>
        </row>
        <row r="954">
          <cell r="A954" t="str">
            <v>ZVS-19060071</v>
          </cell>
          <cell r="B954" t="str">
            <v>025-U119500621-0382</v>
          </cell>
          <cell r="C954" t="str">
            <v>素材主铁壳</v>
          </cell>
          <cell r="D954" t="str">
            <v>NO PLATING,SUS301-1/2H,P=8.0,1*1,SHELL,RoHS</v>
          </cell>
          <cell r="E954" t="str">
            <v>VCYS</v>
          </cell>
          <cell r="F954" t="str">
            <v>结案</v>
          </cell>
          <cell r="G954">
            <v>600000</v>
          </cell>
          <cell r="H954">
            <v>0</v>
          </cell>
        </row>
        <row r="955">
          <cell r="A955" t="str">
            <v>ZVS-19060072</v>
          </cell>
          <cell r="B955" t="str">
            <v>025-U119500622-0382</v>
          </cell>
          <cell r="C955" t="str">
            <v>素材外铁壳</v>
          </cell>
          <cell r="D955" t="str">
            <v>NO PLATING,SUS301-1/2H,P=8.0,1*1,SHELL,RoHS</v>
          </cell>
          <cell r="E955" t="str">
            <v>VCYS</v>
          </cell>
          <cell r="F955" t="str">
            <v>结案</v>
          </cell>
          <cell r="G955">
            <v>600000</v>
          </cell>
          <cell r="H955">
            <v>0</v>
          </cell>
        </row>
        <row r="956">
          <cell r="A956" t="str">
            <v>ZVS-19060073</v>
          </cell>
          <cell r="B956" t="str">
            <v>050-S230000642-535</v>
          </cell>
          <cell r="C956" t="str">
            <v>素材端子</v>
          </cell>
          <cell r="D956" t="str">
            <v>NO PLATING CONTACT</v>
          </cell>
          <cell r="E956" t="str">
            <v>VCYS</v>
          </cell>
          <cell r="F956" t="str">
            <v>结案</v>
          </cell>
          <cell r="G956">
            <v>2000</v>
          </cell>
          <cell r="H956">
            <v>2000</v>
          </cell>
        </row>
        <row r="957">
          <cell r="A957" t="str">
            <v>ZVS-19060074</v>
          </cell>
          <cell r="B957" t="str">
            <v>050-J310000622-538</v>
          </cell>
          <cell r="C957" t="str">
            <v>素材端子5</v>
          </cell>
          <cell r="D957" t="str">
            <v>NO PLATING,SUS301-1/2H,P=4.50,1*2,RoHS</v>
          </cell>
          <cell r="E957" t="str">
            <v>VCYS</v>
          </cell>
          <cell r="F957" t="str">
            <v>结案</v>
          </cell>
          <cell r="G957">
            <v>300</v>
          </cell>
          <cell r="H957">
            <v>300</v>
          </cell>
        </row>
        <row r="958">
          <cell r="A958" t="str">
            <v>ZVS-19060075</v>
          </cell>
          <cell r="B958" t="str">
            <v>050-J340000141-0555</v>
          </cell>
          <cell r="C958" t="str">
            <v>素材端子1</v>
          </cell>
          <cell r="D958" t="str">
            <v>NO PLATING,C5210R-H,P=7,1*1,RoHS</v>
          </cell>
          <cell r="E958" t="str">
            <v>VCYS</v>
          </cell>
          <cell r="F958" t="str">
            <v>结案</v>
          </cell>
          <cell r="G958">
            <v>300</v>
          </cell>
          <cell r="H958">
            <v>298.89999999999998</v>
          </cell>
        </row>
        <row r="959">
          <cell r="A959" t="str">
            <v>ZVS-19060076</v>
          </cell>
          <cell r="B959" t="str">
            <v>050-J340000141-0557</v>
          </cell>
          <cell r="C959" t="str">
            <v>素材端子3</v>
          </cell>
          <cell r="D959" t="str">
            <v>NO PLATING,C5210R-H,P=4,1*1,RoHS</v>
          </cell>
          <cell r="E959" t="str">
            <v>VCYS</v>
          </cell>
          <cell r="F959" t="str">
            <v>结案</v>
          </cell>
          <cell r="G959">
            <v>300</v>
          </cell>
          <cell r="H959">
            <v>300</v>
          </cell>
        </row>
        <row r="960">
          <cell r="A960" t="str">
            <v>ZVS-19060077</v>
          </cell>
          <cell r="B960" t="str">
            <v>050-0009-481</v>
          </cell>
          <cell r="C960" t="str">
            <v>UNPLATED CONTACT</v>
          </cell>
          <cell r="D960" t="str">
            <v>CONTACT ;1.3H PUSH_PULL SIMBLOCK WITH COVER AND STOP</v>
          </cell>
          <cell r="E960" t="str">
            <v>VCYS</v>
          </cell>
          <cell r="F960" t="str">
            <v>结案</v>
          </cell>
          <cell r="G960">
            <v>500</v>
          </cell>
          <cell r="H960">
            <v>469.5</v>
          </cell>
        </row>
        <row r="961">
          <cell r="A961" t="str">
            <v>ZVS-19060078</v>
          </cell>
          <cell r="B961" t="str">
            <v>050-C130000131-512</v>
          </cell>
          <cell r="C961" t="str">
            <v>素材端子</v>
          </cell>
          <cell r="D961" t="str">
            <v>NO PLATING,C5240HQ-SH,P=24.00,1*1,RoHS</v>
          </cell>
          <cell r="E961" t="str">
            <v>VCYS</v>
          </cell>
          <cell r="F961" t="str">
            <v>结案</v>
          </cell>
          <cell r="G961">
            <v>500</v>
          </cell>
          <cell r="H961">
            <v>480.5</v>
          </cell>
        </row>
        <row r="962">
          <cell r="A962" t="str">
            <v>ZVS-19060081</v>
          </cell>
          <cell r="B962" t="str">
            <v>025-C130000631-358</v>
          </cell>
          <cell r="C962" t="str">
            <v>转轴(散Pin）</v>
          </cell>
          <cell r="D962" t="str">
            <v>NO PLATING,SUS301-3/4H,1*1,RoHS</v>
          </cell>
          <cell r="E962" t="str">
            <v>VCYS</v>
          </cell>
          <cell r="F962" t="str">
            <v>结案</v>
          </cell>
          <cell r="G962">
            <v>800</v>
          </cell>
          <cell r="H962">
            <v>0</v>
          </cell>
        </row>
        <row r="963">
          <cell r="A963" t="str">
            <v>ZVS-19060082</v>
          </cell>
          <cell r="B963" t="str">
            <v>050-C031100131-507</v>
          </cell>
          <cell r="C963" t="str">
            <v>素材端子</v>
          </cell>
          <cell r="D963" t="str">
            <v>NO PLATING,C5240HQ-SH,P=10.0mm,1*1,RoHS</v>
          </cell>
          <cell r="E963" t="str">
            <v>VCYS</v>
          </cell>
          <cell r="F963" t="str">
            <v>结案</v>
          </cell>
          <cell r="G963">
            <v>2000</v>
          </cell>
          <cell r="H963">
            <v>2000</v>
          </cell>
        </row>
        <row r="964">
          <cell r="A964" t="str">
            <v>ZVS-19060083</v>
          </cell>
          <cell r="B964" t="str">
            <v>050-C130000141-508</v>
          </cell>
          <cell r="C964" t="str">
            <v>素材端子</v>
          </cell>
          <cell r="D964" t="str">
            <v>NO PLATING,C5210R-H,P=4.0mm,1*1，RoHS</v>
          </cell>
          <cell r="E964" t="str">
            <v>VCYS</v>
          </cell>
          <cell r="F964" t="str">
            <v>结案</v>
          </cell>
          <cell r="G964">
            <v>2000</v>
          </cell>
          <cell r="H964">
            <v>1985</v>
          </cell>
        </row>
        <row r="965">
          <cell r="A965" t="str">
            <v>ZVS-19060084</v>
          </cell>
          <cell r="B965" t="str">
            <v>025-C130000641-363</v>
          </cell>
          <cell r="C965" t="str">
            <v>转轴</v>
          </cell>
          <cell r="D965" t="str">
            <v>NO PLATING,SUS301-H,P=5.0mm,1*1，RoHS</v>
          </cell>
          <cell r="E965" t="str">
            <v>VCYS</v>
          </cell>
          <cell r="F965" t="str">
            <v>结案</v>
          </cell>
          <cell r="G965">
            <v>600000</v>
          </cell>
          <cell r="H965">
            <v>600000</v>
          </cell>
        </row>
        <row r="966">
          <cell r="A966" t="str">
            <v>ZVS-19060085</v>
          </cell>
          <cell r="B966" t="str">
            <v>025-C130000641-363</v>
          </cell>
          <cell r="C966" t="str">
            <v>转轴</v>
          </cell>
          <cell r="D966" t="str">
            <v>NO PLATING,SUS301-H,P=5.0mm,1*1，RoHS</v>
          </cell>
          <cell r="E966" t="str">
            <v>VCYS</v>
          </cell>
          <cell r="F966" t="str">
            <v>结案</v>
          </cell>
          <cell r="G966">
            <v>600000</v>
          </cell>
          <cell r="H966">
            <v>600000</v>
          </cell>
        </row>
        <row r="967">
          <cell r="A967" t="str">
            <v>ZVS-19060086</v>
          </cell>
          <cell r="B967" t="str">
            <v>025-C130000631-362</v>
          </cell>
          <cell r="C967" t="str">
            <v>拉杆</v>
          </cell>
          <cell r="D967" t="str">
            <v>NO PLATING,SUS301-3/4H,P=5.0mm,1*1,RoHS</v>
          </cell>
          <cell r="E967" t="str">
            <v>VCYS</v>
          </cell>
          <cell r="F967" t="str">
            <v>结案</v>
          </cell>
          <cell r="G967">
            <v>900000</v>
          </cell>
          <cell r="H967">
            <v>900000</v>
          </cell>
        </row>
        <row r="968">
          <cell r="A968" t="str">
            <v>ZVS-19060087</v>
          </cell>
          <cell r="B968" t="str">
            <v>025-C130000631-362</v>
          </cell>
          <cell r="C968" t="str">
            <v>拉杆</v>
          </cell>
          <cell r="D968" t="str">
            <v>NO PLATING,SUS301-3/4H,P=5.0mm,1*1,RoHS</v>
          </cell>
          <cell r="E968" t="str">
            <v>VCYS</v>
          </cell>
          <cell r="F968" t="str">
            <v>结案</v>
          </cell>
          <cell r="G968">
            <v>1000000</v>
          </cell>
          <cell r="H968">
            <v>999500</v>
          </cell>
        </row>
        <row r="969">
          <cell r="A969" t="str">
            <v>ZVS-19060088</v>
          </cell>
          <cell r="B969" t="str">
            <v>025-C130000641-0397</v>
          </cell>
          <cell r="C969" t="str">
            <v>素材铁壳</v>
          </cell>
          <cell r="D969" t="str">
            <v>NO PLATING,SUS301-H,P=24.0mm,1*1，RoHS</v>
          </cell>
          <cell r="E969" t="str">
            <v>VCYS</v>
          </cell>
          <cell r="F969" t="str">
            <v>结案</v>
          </cell>
          <cell r="G969">
            <v>300000</v>
          </cell>
          <cell r="H969">
            <v>300000</v>
          </cell>
        </row>
        <row r="970">
          <cell r="A970" t="str">
            <v>ZVS-19060089</v>
          </cell>
          <cell r="B970" t="str">
            <v>025-C130000631-371</v>
          </cell>
          <cell r="C970" t="str">
            <v>拉杆</v>
          </cell>
          <cell r="D970" t="str">
            <v>NO PLATING,SUS301-3/4H,P=5.00,1*1,RoHS</v>
          </cell>
          <cell r="E970" t="str">
            <v>VCYS</v>
          </cell>
          <cell r="F970" t="str">
            <v>结案</v>
          </cell>
          <cell r="G970">
            <v>120000</v>
          </cell>
          <cell r="H970">
            <v>87300</v>
          </cell>
        </row>
        <row r="971">
          <cell r="A971" t="str">
            <v>ZVS-19060090</v>
          </cell>
          <cell r="B971" t="str">
            <v>025-0009-170</v>
          </cell>
          <cell r="C971" t="str">
            <v>UNPLATED PAD</v>
          </cell>
          <cell r="D971" t="str">
            <v>FOR 4PIN BATTERY 5.4H 3.1MM PITCH VERTICAL TYPE CONN.</v>
          </cell>
          <cell r="E971" t="str">
            <v>VCYS</v>
          </cell>
          <cell r="F971" t="str">
            <v>结案</v>
          </cell>
          <cell r="G971">
            <v>26000</v>
          </cell>
          <cell r="H971">
            <v>23400</v>
          </cell>
        </row>
        <row r="972">
          <cell r="A972" t="str">
            <v>ZVS-19060091</v>
          </cell>
          <cell r="B972" t="str">
            <v>050-C130000441-513</v>
          </cell>
          <cell r="C972" t="str">
            <v>素材侦测PIN</v>
          </cell>
          <cell r="D972" t="str">
            <v>NO PLATING,C7035-TM06,P=3.20,1*1,RoHS</v>
          </cell>
          <cell r="E972" t="str">
            <v>VCYS</v>
          </cell>
          <cell r="F972" t="str">
            <v>结案</v>
          </cell>
          <cell r="G972">
            <v>250</v>
          </cell>
          <cell r="H972">
            <v>250</v>
          </cell>
        </row>
        <row r="973">
          <cell r="A973" t="str">
            <v>ZVS-19060092</v>
          </cell>
          <cell r="B973" t="str">
            <v>050-S080000641-0549</v>
          </cell>
          <cell r="C973" t="str">
            <v>素材端子</v>
          </cell>
          <cell r="D973" t="str">
            <v>NO PLATING CONTACT</v>
          </cell>
          <cell r="E973" t="str">
            <v>VCYS</v>
          </cell>
          <cell r="F973" t="str">
            <v>入库</v>
          </cell>
          <cell r="G973">
            <v>2000</v>
          </cell>
          <cell r="H973">
            <v>1221</v>
          </cell>
        </row>
        <row r="974">
          <cell r="A974" t="str">
            <v>ZVS-19060093</v>
          </cell>
          <cell r="B974" t="str">
            <v>050-J220000121-532</v>
          </cell>
          <cell r="C974" t="str">
            <v>素材端子6</v>
          </cell>
          <cell r="D974" t="str">
            <v>NO PLATING,SUS301-1/2H,P=9,1*1,RoHS</v>
          </cell>
          <cell r="E974" t="str">
            <v>VCYS</v>
          </cell>
          <cell r="F974" t="str">
            <v>结案</v>
          </cell>
          <cell r="G974">
            <v>25</v>
          </cell>
          <cell r="H974">
            <v>0</v>
          </cell>
        </row>
        <row r="975">
          <cell r="A975" t="str">
            <v>ZVS-19060094</v>
          </cell>
          <cell r="B975" t="str">
            <v>050-1009-358</v>
          </cell>
          <cell r="C975" t="str">
            <v>CONTACT AFTER STAMPING</v>
          </cell>
          <cell r="D975" t="str">
            <v>CONTACT 3 FOR DIA 3.5MM AUDIO JACK SUBSIDE TYPE</v>
          </cell>
          <cell r="E975" t="str">
            <v>VCYS</v>
          </cell>
          <cell r="F975" t="str">
            <v>结案</v>
          </cell>
          <cell r="G975">
            <v>110</v>
          </cell>
          <cell r="H975">
            <v>0</v>
          </cell>
        </row>
        <row r="976">
          <cell r="A976" t="str">
            <v>ZVS-19060095</v>
          </cell>
          <cell r="B976" t="str">
            <v>050-J310000141-537</v>
          </cell>
          <cell r="C976" t="str">
            <v>素材端子2</v>
          </cell>
          <cell r="D976" t="str">
            <v>NO PLATING,C5210R-H,P=4,1*1,RoHS</v>
          </cell>
          <cell r="E976" t="str">
            <v>VCYS</v>
          </cell>
          <cell r="F976" t="str">
            <v>结案</v>
          </cell>
          <cell r="G976">
            <v>30</v>
          </cell>
          <cell r="H976">
            <v>0</v>
          </cell>
        </row>
        <row r="977">
          <cell r="A977" t="str">
            <v>ZVS-19060096</v>
          </cell>
          <cell r="B977" t="str">
            <v>050-1009-431</v>
          </cell>
          <cell r="C977" t="str">
            <v>CONTACT AFTER STAMPING</v>
          </cell>
          <cell r="D977" t="str">
            <v>CONTACT 1 FOR DIA 3.5MM SXM AUDIO JACK CONN.(SUBSIDE  TYPE)</v>
          </cell>
          <cell r="E977" t="str">
            <v>VCYS</v>
          </cell>
          <cell r="F977" t="str">
            <v>结案</v>
          </cell>
          <cell r="G977">
            <v>90</v>
          </cell>
          <cell r="H977">
            <v>0</v>
          </cell>
        </row>
        <row r="978">
          <cell r="A978" t="str">
            <v>ZVS-19060097</v>
          </cell>
          <cell r="B978" t="str">
            <v>025-C130000641-354</v>
          </cell>
          <cell r="C978" t="str">
            <v>素材铁壳</v>
          </cell>
          <cell r="D978" t="str">
            <v>NO PLATING,SUS301-H,P=23.00,1*1,RoHS</v>
          </cell>
          <cell r="E978" t="str">
            <v>VCYS</v>
          </cell>
          <cell r="F978" t="str">
            <v>结案</v>
          </cell>
          <cell r="G978">
            <v>600000</v>
          </cell>
          <cell r="H978">
            <v>578100</v>
          </cell>
        </row>
        <row r="979">
          <cell r="A979" t="str">
            <v>ZVS-19060098</v>
          </cell>
          <cell r="B979" t="str">
            <v>025-C130000681-357</v>
          </cell>
          <cell r="C979" t="str">
            <v>拉杆(散Pin）</v>
          </cell>
          <cell r="D979" t="str">
            <v>NO PLATING,SUS304-H,1*1,RoHS</v>
          </cell>
          <cell r="E979" t="str">
            <v>VCYS</v>
          </cell>
          <cell r="F979" t="str">
            <v>结案</v>
          </cell>
          <cell r="G979">
            <v>200000</v>
          </cell>
          <cell r="H979">
            <v>0</v>
          </cell>
        </row>
        <row r="980">
          <cell r="A980" t="str">
            <v>ZVS-19060099</v>
          </cell>
          <cell r="B980" t="str">
            <v>050-C130000441-513</v>
          </cell>
          <cell r="C980" t="str">
            <v>素材侦测PIN</v>
          </cell>
          <cell r="D980" t="str">
            <v>NO PLATING,C7035-TM06,P=3.20,1*1,RoHS</v>
          </cell>
          <cell r="E980" t="str">
            <v>VCYS</v>
          </cell>
          <cell r="F980" t="str">
            <v>结案</v>
          </cell>
          <cell r="G980">
            <v>49</v>
          </cell>
          <cell r="H980">
            <v>49</v>
          </cell>
        </row>
        <row r="981">
          <cell r="A981" t="str">
            <v>ZVS-19060100</v>
          </cell>
          <cell r="B981" t="str">
            <v>050-C039900131-506</v>
          </cell>
          <cell r="C981" t="str">
            <v>素材端子</v>
          </cell>
          <cell r="D981" t="str">
            <v>NO PLATING,C5240HQ-SH,P=10.50mm,1*1,RoHS</v>
          </cell>
          <cell r="E981" t="str">
            <v>VCYS</v>
          </cell>
          <cell r="F981" t="str">
            <v>结案</v>
          </cell>
          <cell r="G981">
            <v>3000</v>
          </cell>
          <cell r="H981">
            <v>2980</v>
          </cell>
        </row>
        <row r="982">
          <cell r="A982" t="str">
            <v>ZVS-19060101</v>
          </cell>
          <cell r="B982" t="str">
            <v>025-U119500621-0382</v>
          </cell>
          <cell r="C982" t="str">
            <v>素材主铁壳</v>
          </cell>
          <cell r="D982" t="str">
            <v>NO PLATING,SUS301-1/2H,P=8.0,1*1,SHELL,RoHS</v>
          </cell>
          <cell r="E982" t="str">
            <v>VCYS</v>
          </cell>
          <cell r="F982" t="str">
            <v>结案</v>
          </cell>
          <cell r="G982">
            <v>700000</v>
          </cell>
          <cell r="H982">
            <v>686000</v>
          </cell>
        </row>
        <row r="983">
          <cell r="A983" t="str">
            <v>ZVS-19060102</v>
          </cell>
          <cell r="B983" t="str">
            <v>025-U119500622-0382</v>
          </cell>
          <cell r="C983" t="str">
            <v>素材外铁壳</v>
          </cell>
          <cell r="D983" t="str">
            <v>NO PLATING,SUS301-1/2H,P=8.0,1*1,SHELL,RoHS</v>
          </cell>
          <cell r="E983" t="str">
            <v>VCYS</v>
          </cell>
          <cell r="F983" t="str">
            <v>结案</v>
          </cell>
          <cell r="G983">
            <v>700000</v>
          </cell>
          <cell r="H983">
            <v>672100</v>
          </cell>
        </row>
        <row r="984">
          <cell r="A984" t="str">
            <v>ZVS-19060103</v>
          </cell>
          <cell r="B984" t="str">
            <v>025-U119500623-0382</v>
          </cell>
          <cell r="C984" t="str">
            <v>点焊铁壳</v>
          </cell>
          <cell r="D984" t="str">
            <v>NO PLATING,SUS301-1/2H,P=8.0,1*1,SHELL,RoHS</v>
          </cell>
          <cell r="E984" t="str">
            <v>VCYS</v>
          </cell>
          <cell r="F984" t="str">
            <v>结案</v>
          </cell>
          <cell r="G984">
            <v>700000</v>
          </cell>
          <cell r="H984">
            <v>664900</v>
          </cell>
        </row>
        <row r="985">
          <cell r="A985" t="str">
            <v>ZVS-19060103</v>
          </cell>
          <cell r="B985" t="str">
            <v>025-U119500623-0382</v>
          </cell>
          <cell r="C985" t="str">
            <v>点焊铁壳</v>
          </cell>
          <cell r="D985" t="str">
            <v>NO PLATING,SUS301-1/2H,P=8.0,1*1,SHELL,RoHS</v>
          </cell>
          <cell r="E985" t="str">
            <v>VCYS</v>
          </cell>
          <cell r="F985" t="str">
            <v>结案</v>
          </cell>
          <cell r="G985">
            <v>700000</v>
          </cell>
          <cell r="H985">
            <v>664900</v>
          </cell>
        </row>
        <row r="986">
          <cell r="A986" t="str">
            <v>ZVS-19060104</v>
          </cell>
          <cell r="B986" t="str">
            <v>050-J200000142-0546</v>
          </cell>
          <cell r="C986" t="str">
            <v>素材端子1</v>
          </cell>
          <cell r="D986" t="str">
            <v>NO PLATING,C5210R-H,P=8,1*1,RoHS</v>
          </cell>
          <cell r="E986" t="str">
            <v>VCYS</v>
          </cell>
          <cell r="F986" t="str">
            <v>结案</v>
          </cell>
          <cell r="G986">
            <v>1000</v>
          </cell>
          <cell r="H986">
            <v>1000</v>
          </cell>
        </row>
        <row r="987">
          <cell r="A987" t="str">
            <v>ZVS-19060105</v>
          </cell>
          <cell r="B987" t="str">
            <v>050-J200000144-530</v>
          </cell>
          <cell r="C987" t="str">
            <v>素材端子2</v>
          </cell>
          <cell r="D987" t="str">
            <v>NO PLATING,C5210R-H,P=4,1*1,RoHS</v>
          </cell>
          <cell r="E987" t="str">
            <v>VCYS</v>
          </cell>
          <cell r="F987" t="str">
            <v>结案</v>
          </cell>
          <cell r="G987">
            <v>800</v>
          </cell>
          <cell r="H987">
            <v>800</v>
          </cell>
        </row>
        <row r="988">
          <cell r="A988" t="str">
            <v>ZVS-19060106</v>
          </cell>
          <cell r="B988" t="str">
            <v>050-J200000145-530</v>
          </cell>
          <cell r="C988" t="str">
            <v>素材端子3</v>
          </cell>
          <cell r="D988" t="str">
            <v>NO PLATING,C5210R-H,P=4,1*1,RoHS</v>
          </cell>
          <cell r="E988" t="str">
            <v>VCYS</v>
          </cell>
          <cell r="F988" t="str">
            <v>结案</v>
          </cell>
          <cell r="G988">
            <v>800</v>
          </cell>
          <cell r="H988">
            <v>800</v>
          </cell>
        </row>
        <row r="989">
          <cell r="A989" t="str">
            <v>ZVS-19060107</v>
          </cell>
          <cell r="B989" t="str">
            <v>050-J200000635-531</v>
          </cell>
          <cell r="C989" t="str">
            <v>素材端子4</v>
          </cell>
          <cell r="D989" t="str">
            <v>NO PLATING,SUS301-3/4H,P=5.50,1*2,RoHS</v>
          </cell>
          <cell r="E989" t="str">
            <v>VCYS</v>
          </cell>
          <cell r="F989" t="str">
            <v>结案</v>
          </cell>
          <cell r="G989">
            <v>800</v>
          </cell>
          <cell r="H989">
            <v>800</v>
          </cell>
        </row>
        <row r="990">
          <cell r="A990" t="str">
            <v>ZVS-19060108</v>
          </cell>
          <cell r="B990" t="str">
            <v>050-J200000636-531</v>
          </cell>
          <cell r="C990" t="str">
            <v>素材端子5</v>
          </cell>
          <cell r="D990" t="str">
            <v>NO PLATING,SUS301-3/4H,P=5.50,1*2,RoHS</v>
          </cell>
          <cell r="E990" t="str">
            <v>VCYS</v>
          </cell>
          <cell r="F990" t="str">
            <v>结案</v>
          </cell>
          <cell r="G990">
            <v>800</v>
          </cell>
          <cell r="H990">
            <v>800</v>
          </cell>
        </row>
        <row r="991">
          <cell r="A991" t="str">
            <v>ZVS-19060110</v>
          </cell>
          <cell r="B991" t="str">
            <v>050-U009500211-515</v>
          </cell>
          <cell r="C991" t="str">
            <v>素材端子</v>
          </cell>
          <cell r="D991" t="str">
            <v>NO PLATING,C2680R-H,P=9.00,1*2,RoHS</v>
          </cell>
          <cell r="E991" t="str">
            <v>VCYS</v>
          </cell>
          <cell r="F991" t="str">
            <v>结案</v>
          </cell>
          <cell r="G991">
            <v>600</v>
          </cell>
          <cell r="H991">
            <v>589.5</v>
          </cell>
        </row>
        <row r="992">
          <cell r="A992" t="str">
            <v>ZVS-19060111</v>
          </cell>
          <cell r="B992" t="str">
            <v>050-J340000141-0556</v>
          </cell>
          <cell r="C992" t="str">
            <v>素材端子2</v>
          </cell>
          <cell r="D992" t="str">
            <v>NO PLATING,C5210R-H,P=7,1*1,RoHS</v>
          </cell>
          <cell r="E992" t="str">
            <v>VCYS</v>
          </cell>
          <cell r="F992" t="str">
            <v>结案</v>
          </cell>
          <cell r="G992">
            <v>300</v>
          </cell>
          <cell r="H992">
            <v>296</v>
          </cell>
        </row>
        <row r="993">
          <cell r="A993" t="str">
            <v>ZVS-19060112</v>
          </cell>
          <cell r="B993" t="str">
            <v>050-S190000641-0550</v>
          </cell>
          <cell r="C993" t="str">
            <v>素材端子</v>
          </cell>
          <cell r="D993" t="str">
            <v>NO PLATING CONTACT</v>
          </cell>
          <cell r="E993" t="str">
            <v>VCYS</v>
          </cell>
          <cell r="F993" t="str">
            <v>结案</v>
          </cell>
          <cell r="G993">
            <v>2000</v>
          </cell>
          <cell r="H993">
            <v>2000</v>
          </cell>
        </row>
        <row r="994">
          <cell r="A994" t="str">
            <v>ZVS-19060113</v>
          </cell>
          <cell r="B994" t="str">
            <v>050-2009-432</v>
          </cell>
          <cell r="C994" t="str">
            <v>CONTACT AFTER STAMPING</v>
          </cell>
          <cell r="D994" t="str">
            <v>CONTACT 3 FOR DIA 3.5MM SXM AUDIO JACK CONN.(SUBSIDE  TYPE)</v>
          </cell>
          <cell r="E994" t="str">
            <v>VCYS</v>
          </cell>
          <cell r="F994" t="str">
            <v>结案</v>
          </cell>
          <cell r="G994">
            <v>300</v>
          </cell>
          <cell r="H994">
            <v>293</v>
          </cell>
        </row>
        <row r="995">
          <cell r="A995" t="str">
            <v>ZVS-19060114</v>
          </cell>
          <cell r="B995" t="str">
            <v>025-J220000621-374</v>
          </cell>
          <cell r="C995" t="str">
            <v>素材SHELL</v>
          </cell>
          <cell r="D995" t="str">
            <v>NO PLATING,SUS301-1/2H,P=15,1*1,RoHS</v>
          </cell>
          <cell r="E995" t="str">
            <v>VCYS</v>
          </cell>
          <cell r="F995" t="str">
            <v>结案</v>
          </cell>
          <cell r="G995">
            <v>900000</v>
          </cell>
          <cell r="H995">
            <v>50000</v>
          </cell>
        </row>
        <row r="996">
          <cell r="A996" t="str">
            <v>ZVS-19060115</v>
          </cell>
          <cell r="B996" t="str">
            <v>050-J240000143-0546</v>
          </cell>
          <cell r="C996" t="str">
            <v>素材端子1</v>
          </cell>
          <cell r="D996" t="str">
            <v>NO PLATING,C5210R-H,P=5,1*1,RoHS</v>
          </cell>
          <cell r="E996" t="str">
            <v>VCYS</v>
          </cell>
          <cell r="F996" t="str">
            <v>结案</v>
          </cell>
          <cell r="G996">
            <v>600</v>
          </cell>
          <cell r="H996">
            <v>490</v>
          </cell>
        </row>
        <row r="997">
          <cell r="A997" t="str">
            <v>ZVS-19060116</v>
          </cell>
          <cell r="B997" t="str">
            <v>050-J340000631-0558</v>
          </cell>
          <cell r="C997" t="str">
            <v>素材端子4</v>
          </cell>
          <cell r="D997" t="str">
            <v>NO PLATING,SUS301-3/4H,P=12.0,1*1,RoHS</v>
          </cell>
          <cell r="E997" t="str">
            <v>VCYS</v>
          </cell>
          <cell r="F997" t="str">
            <v>结案</v>
          </cell>
          <cell r="G997">
            <v>400</v>
          </cell>
          <cell r="H997">
            <v>0</v>
          </cell>
        </row>
        <row r="998">
          <cell r="A998" t="str">
            <v>ZVS-19060275</v>
          </cell>
          <cell r="B998" t="str">
            <v>050-J200000636-531</v>
          </cell>
          <cell r="C998" t="str">
            <v>素材端子5</v>
          </cell>
          <cell r="D998" t="str">
            <v>NO PLATING,SUS301-3/4H,P=5.50,1*2,RoHS</v>
          </cell>
          <cell r="E998" t="str">
            <v>VCYS</v>
          </cell>
          <cell r="F998" t="str">
            <v>结案</v>
          </cell>
          <cell r="G998">
            <v>60</v>
          </cell>
          <cell r="H998">
            <v>60</v>
          </cell>
        </row>
        <row r="999">
          <cell r="A999" t="str">
            <v>ZVS-19060276</v>
          </cell>
          <cell r="B999" t="str">
            <v>050-C151100121-509</v>
          </cell>
          <cell r="C999" t="str">
            <v>素材端子</v>
          </cell>
          <cell r="D999" t="str">
            <v>NO PLATING,C5210R-SH,P=12.50,1*1,RoHS</v>
          </cell>
          <cell r="E999" t="str">
            <v>VCYS</v>
          </cell>
          <cell r="F999" t="str">
            <v>结案</v>
          </cell>
          <cell r="G999">
            <v>300</v>
          </cell>
          <cell r="H999">
            <v>0</v>
          </cell>
        </row>
        <row r="1000">
          <cell r="A1000" t="str">
            <v>ZVS-19060277</v>
          </cell>
          <cell r="B1000" t="str">
            <v>025-C130000641-354</v>
          </cell>
          <cell r="C1000" t="str">
            <v>素材铁壳</v>
          </cell>
          <cell r="D1000" t="str">
            <v>NO PLATING,SUS301-H,P=23.00,1*1,RoHS</v>
          </cell>
          <cell r="E1000" t="str">
            <v>VCYS</v>
          </cell>
          <cell r="F1000" t="str">
            <v>结案</v>
          </cell>
          <cell r="G1000">
            <v>140000</v>
          </cell>
          <cell r="H1000">
            <v>134700</v>
          </cell>
        </row>
        <row r="1001">
          <cell r="A1001" t="str">
            <v>ZVS-19060278</v>
          </cell>
          <cell r="B1001" t="str">
            <v>025-U069500621-364</v>
          </cell>
          <cell r="C1001" t="str">
            <v>素材铁壳</v>
          </cell>
          <cell r="D1001" t="str">
            <v>NO PLATING,SUS301-1/2H,P=10.0,1*1,SHELL,RoHS</v>
          </cell>
          <cell r="E1001" t="str">
            <v>VCYS</v>
          </cell>
          <cell r="F1001" t="str">
            <v>结案</v>
          </cell>
          <cell r="G1001">
            <v>300000</v>
          </cell>
          <cell r="H1001">
            <v>0</v>
          </cell>
        </row>
        <row r="1002">
          <cell r="A1002" t="str">
            <v>ZVS-19060279</v>
          </cell>
          <cell r="B1002" t="str">
            <v>025-U069501621-364</v>
          </cell>
          <cell r="C1002" t="str">
            <v>电镀铁壳</v>
          </cell>
          <cell r="D1002" t="str">
            <v>Au1U" ON SOLDER TAILS,NI30U" PLATING OVERALL,RoHS</v>
          </cell>
          <cell r="E1002" t="str">
            <v>VCYS</v>
          </cell>
          <cell r="F1002" t="str">
            <v>发放</v>
          </cell>
          <cell r="G1002">
            <v>300000</v>
          </cell>
          <cell r="H1002">
            <v>0</v>
          </cell>
        </row>
        <row r="1003">
          <cell r="A1003" t="str">
            <v>ZVS-19060280</v>
          </cell>
          <cell r="B1003" t="str">
            <v>025-C130000641-363</v>
          </cell>
          <cell r="C1003" t="str">
            <v>转轴</v>
          </cell>
          <cell r="D1003" t="str">
            <v>NO PLATING,SUS301-H,P=5.0mm,1*1，RoHS</v>
          </cell>
          <cell r="E1003" t="str">
            <v>VCYS</v>
          </cell>
          <cell r="F1003" t="str">
            <v>入库</v>
          </cell>
          <cell r="G1003">
            <v>1000000</v>
          </cell>
          <cell r="H1003">
            <v>763300</v>
          </cell>
        </row>
        <row r="1004">
          <cell r="A1004" t="str">
            <v>ZVS-19060281</v>
          </cell>
          <cell r="B1004" t="str">
            <v>050-C130000141-508</v>
          </cell>
          <cell r="C1004" t="str">
            <v>素材端子</v>
          </cell>
          <cell r="D1004" t="str">
            <v>NO PLATING,C5210R-H,P=4.0mm,1*1，RoHS</v>
          </cell>
          <cell r="E1004" t="str">
            <v>VCYS</v>
          </cell>
          <cell r="F1004" t="str">
            <v>结案</v>
          </cell>
          <cell r="G1004">
            <v>250</v>
          </cell>
          <cell r="H1004">
            <v>241.2</v>
          </cell>
        </row>
        <row r="1005">
          <cell r="A1005" t="str">
            <v>ZVS-19060282</v>
          </cell>
          <cell r="B1005" t="str">
            <v>025-0009-170</v>
          </cell>
          <cell r="C1005" t="str">
            <v>UNPLATED PAD</v>
          </cell>
          <cell r="D1005" t="str">
            <v>FOR 4PIN BATTERY 5.4H 3.1MM PITCH VERTICAL TYPE CONN.</v>
          </cell>
          <cell r="E1005" t="str">
            <v>VCYS</v>
          </cell>
          <cell r="F1005" t="str">
            <v>结案</v>
          </cell>
          <cell r="G1005">
            <v>500</v>
          </cell>
          <cell r="H1005">
            <v>0</v>
          </cell>
        </row>
        <row r="1006">
          <cell r="A1006" t="str">
            <v>ZVS-19060283</v>
          </cell>
          <cell r="B1006" t="str">
            <v>025-1009-274</v>
          </cell>
          <cell r="C1006" t="str">
            <v>GROUNDING AFTER STAMPING</v>
          </cell>
          <cell r="D1006" t="str">
            <v>MICRO USB 5 PIN TOP MOUNT TYPE</v>
          </cell>
          <cell r="E1006" t="str">
            <v>VCYS</v>
          </cell>
          <cell r="F1006" t="str">
            <v>发料</v>
          </cell>
          <cell r="G1006">
            <v>200000</v>
          </cell>
          <cell r="H1006">
            <v>0</v>
          </cell>
        </row>
        <row r="1007">
          <cell r="A1007" t="str">
            <v>ZVS-19060284</v>
          </cell>
          <cell r="B1007" t="str">
            <v>025-C130000631-358</v>
          </cell>
          <cell r="C1007" t="str">
            <v>转轴(散Pin）</v>
          </cell>
          <cell r="D1007" t="str">
            <v>NO PLATING,SUS301-3/4H,1*1,RoHS</v>
          </cell>
          <cell r="E1007" t="str">
            <v>VCYS</v>
          </cell>
          <cell r="F1007" t="str">
            <v>结案</v>
          </cell>
          <cell r="G1007">
            <v>290000</v>
          </cell>
          <cell r="H1007">
            <v>260000</v>
          </cell>
        </row>
        <row r="1008">
          <cell r="A1008" t="str">
            <v>ZVS-19060285</v>
          </cell>
          <cell r="B1008" t="str">
            <v>050-S110000641-522</v>
          </cell>
          <cell r="C1008" t="str">
            <v>素材端子</v>
          </cell>
          <cell r="D1008" t="str">
            <v>NO PLATING CONTACT</v>
          </cell>
          <cell r="E1008" t="str">
            <v>VCYS</v>
          </cell>
          <cell r="F1008" t="str">
            <v>发料</v>
          </cell>
          <cell r="G1008">
            <v>2000</v>
          </cell>
          <cell r="H1008">
            <v>0</v>
          </cell>
        </row>
        <row r="1009">
          <cell r="A1009" t="str">
            <v>ZVS-19060286</v>
          </cell>
          <cell r="B1009" t="str">
            <v>025-U119500621-0382</v>
          </cell>
          <cell r="C1009" t="str">
            <v>素材主铁壳</v>
          </cell>
          <cell r="D1009" t="str">
            <v>NO PLATING,SUS301-1/2H,P=8.0,1*1,SHELL,RoHS</v>
          </cell>
          <cell r="E1009" t="str">
            <v>VCYS</v>
          </cell>
          <cell r="F1009" t="str">
            <v>发料</v>
          </cell>
          <cell r="G1009">
            <v>200000</v>
          </cell>
          <cell r="H1009">
            <v>0</v>
          </cell>
        </row>
        <row r="1010">
          <cell r="A1010" t="str">
            <v>ZVS-19060287</v>
          </cell>
          <cell r="B1010" t="str">
            <v>050-J200000145-530</v>
          </cell>
          <cell r="C1010" t="str">
            <v>素材端子3</v>
          </cell>
          <cell r="D1010" t="str">
            <v>NO PLATING,C5210R-H,P=4,1*1,RoHS</v>
          </cell>
          <cell r="E1010" t="str">
            <v>VCYS</v>
          </cell>
          <cell r="F1010" t="str">
            <v>入库</v>
          </cell>
          <cell r="G1010">
            <v>800</v>
          </cell>
          <cell r="H1010">
            <v>800</v>
          </cell>
        </row>
        <row r="1011">
          <cell r="A1011" t="str">
            <v>ZVS-19060288</v>
          </cell>
          <cell r="B1011" t="str">
            <v>050-J200000635-531</v>
          </cell>
          <cell r="C1011" t="str">
            <v>素材端子4</v>
          </cell>
          <cell r="D1011" t="str">
            <v>NO PLATING,SUS301-3/4H,P=5.50,1*2,RoHS</v>
          </cell>
          <cell r="E1011" t="str">
            <v>VCYS</v>
          </cell>
          <cell r="F1011" t="str">
            <v>结案</v>
          </cell>
          <cell r="G1011">
            <v>142.4</v>
          </cell>
          <cell r="H1011">
            <v>142.4</v>
          </cell>
        </row>
        <row r="1012">
          <cell r="A1012" t="str">
            <v>ZVS-19060289</v>
          </cell>
          <cell r="B1012" t="str">
            <v>050-J200000636-531</v>
          </cell>
          <cell r="C1012" t="str">
            <v>素材端子5</v>
          </cell>
          <cell r="D1012" t="str">
            <v>NO PLATING,SUS301-3/4H,P=5.50,1*2,RoHS</v>
          </cell>
          <cell r="E1012" t="str">
            <v>VCYS</v>
          </cell>
          <cell r="F1012" t="str">
            <v>结案</v>
          </cell>
          <cell r="G1012">
            <v>113.5</v>
          </cell>
          <cell r="H1012">
            <v>113.5</v>
          </cell>
        </row>
        <row r="1013">
          <cell r="A1013" t="str">
            <v>ZVS-19060291</v>
          </cell>
          <cell r="B1013" t="str">
            <v>025-U119500623-0382</v>
          </cell>
          <cell r="C1013" t="str">
            <v>点焊铁壳</v>
          </cell>
          <cell r="D1013" t="str">
            <v>NO PLATING,SUS301-1/2H,P=8.0,1*1,SHELL,RoHS</v>
          </cell>
          <cell r="E1013" t="str">
            <v>VCYS</v>
          </cell>
          <cell r="F1013" t="str">
            <v>发料</v>
          </cell>
          <cell r="G1013">
            <v>200000</v>
          </cell>
          <cell r="H1013">
            <v>0</v>
          </cell>
        </row>
        <row r="1014">
          <cell r="A1014" t="str">
            <v>ZVS-19060291</v>
          </cell>
          <cell r="B1014" t="str">
            <v>025-U119500623-0382</v>
          </cell>
          <cell r="C1014" t="str">
            <v>点焊铁壳</v>
          </cell>
          <cell r="D1014" t="str">
            <v>NO PLATING,SUS301-1/2H,P=8.0,1*1,SHELL,RoHS</v>
          </cell>
          <cell r="E1014" t="str">
            <v>VCYS</v>
          </cell>
          <cell r="F1014" t="str">
            <v>发料</v>
          </cell>
          <cell r="G1014">
            <v>200000</v>
          </cell>
          <cell r="H1014">
            <v>0</v>
          </cell>
        </row>
        <row r="1015">
          <cell r="A1015" t="str">
            <v>ZVS-19060292</v>
          </cell>
          <cell r="B1015" t="str">
            <v>050-J310000141-536</v>
          </cell>
          <cell r="C1015" t="str">
            <v>素材端子1</v>
          </cell>
          <cell r="D1015" t="str">
            <v>NO PLATING,C5210R-H,P=8,1*1,RoHS</v>
          </cell>
          <cell r="E1015" t="str">
            <v>VCYS</v>
          </cell>
          <cell r="F1015" t="str">
            <v>结案</v>
          </cell>
          <cell r="G1015">
            <v>400</v>
          </cell>
          <cell r="H1015">
            <v>0</v>
          </cell>
        </row>
        <row r="1016">
          <cell r="A1016" t="str">
            <v>ZVS-19060293</v>
          </cell>
          <cell r="B1016" t="str">
            <v>050-J310000141-537</v>
          </cell>
          <cell r="C1016" t="str">
            <v>素材端子2</v>
          </cell>
          <cell r="D1016" t="str">
            <v>NO PLATING,C5210R-H,P=4,1*1,RoHS</v>
          </cell>
          <cell r="E1016" t="str">
            <v>VCYS</v>
          </cell>
          <cell r="F1016" t="str">
            <v>入库</v>
          </cell>
          <cell r="G1016">
            <v>500</v>
          </cell>
          <cell r="H1016">
            <v>500</v>
          </cell>
        </row>
        <row r="1017">
          <cell r="A1017" t="str">
            <v>ZVS-19060294</v>
          </cell>
          <cell r="B1017" t="str">
            <v>025-C130000641-360</v>
          </cell>
          <cell r="C1017" t="str">
            <v>素材铁壳</v>
          </cell>
          <cell r="D1017" t="str">
            <v>NO PLATING,SUS301-H,P=24.0mm,1*1，RoHS</v>
          </cell>
          <cell r="E1017" t="str">
            <v>VCYS</v>
          </cell>
          <cell r="F1017" t="str">
            <v>入库</v>
          </cell>
          <cell r="G1017">
            <v>1500000</v>
          </cell>
          <cell r="H1017">
            <v>968500</v>
          </cell>
        </row>
        <row r="1018">
          <cell r="A1018" t="str">
            <v>ZVS-19060295</v>
          </cell>
          <cell r="B1018" t="str">
            <v>025-U139500621-0389</v>
          </cell>
          <cell r="C1018" t="str">
            <v>素材铁壳</v>
          </cell>
          <cell r="D1018" t="str">
            <v>NO PLATING,SUS301-1/2H,P=8.0,1*1,SHELL,RoHS</v>
          </cell>
          <cell r="E1018" t="str">
            <v>VCYS</v>
          </cell>
          <cell r="F1018" t="str">
            <v>入库</v>
          </cell>
          <cell r="G1018">
            <v>100000</v>
          </cell>
          <cell r="H1018">
            <v>27500</v>
          </cell>
        </row>
        <row r="1019">
          <cell r="A1019" t="str">
            <v>ZVS-19060296</v>
          </cell>
          <cell r="B1019" t="str">
            <v>050-U009500211-515</v>
          </cell>
          <cell r="C1019" t="str">
            <v>素材端子</v>
          </cell>
          <cell r="D1019" t="str">
            <v>NO PLATING,C2680R-H,P=9.00,1*2,RoHS</v>
          </cell>
          <cell r="E1019" t="str">
            <v>VCYS</v>
          </cell>
          <cell r="F1019" t="str">
            <v>结案</v>
          </cell>
          <cell r="G1019">
            <v>560</v>
          </cell>
          <cell r="H1019">
            <v>555.1</v>
          </cell>
        </row>
        <row r="1020">
          <cell r="A1020" t="str">
            <v>ZVS-19060297</v>
          </cell>
          <cell r="B1020" t="str">
            <v>050-0009-481</v>
          </cell>
          <cell r="C1020" t="str">
            <v>UNPLATED CONTACT</v>
          </cell>
          <cell r="D1020" t="str">
            <v>CONTACT ;1.3H PUSH_PULL SIMBLOCK WITH COVER AND STOP</v>
          </cell>
          <cell r="E1020" t="str">
            <v>VCYS</v>
          </cell>
          <cell r="F1020" t="str">
            <v>发料</v>
          </cell>
          <cell r="G1020">
            <v>1000</v>
          </cell>
          <cell r="H1020">
            <v>0</v>
          </cell>
        </row>
        <row r="1021">
          <cell r="A1021" t="str">
            <v>ZVS-19060298</v>
          </cell>
          <cell r="B1021" t="str">
            <v>025-0009-310</v>
          </cell>
          <cell r="C1021" t="str">
            <v>UNPLATED SHELL</v>
          </cell>
          <cell r="D1021" t="str">
            <v>1.5H PUSH_PULL SIMBLOCK WITH COVER AND STOP</v>
          </cell>
          <cell r="E1021" t="str">
            <v>VCYS</v>
          </cell>
          <cell r="F1021" t="str">
            <v>结案</v>
          </cell>
          <cell r="G1021">
            <v>150000</v>
          </cell>
          <cell r="H1021">
            <v>0</v>
          </cell>
        </row>
        <row r="1022">
          <cell r="A1022" t="str">
            <v>ZVS-19060299</v>
          </cell>
          <cell r="B1022" t="str">
            <v>050-C139900131-520</v>
          </cell>
          <cell r="C1022" t="str">
            <v>素材端子</v>
          </cell>
          <cell r="D1022" t="str">
            <v>NO PLATING,C5240HQ-SH,P=16.0mm,1*1，RoHS</v>
          </cell>
          <cell r="E1022" t="str">
            <v>VCYS</v>
          </cell>
          <cell r="F1022" t="str">
            <v>结案</v>
          </cell>
          <cell r="G1022">
            <v>150</v>
          </cell>
          <cell r="H1022">
            <v>0</v>
          </cell>
        </row>
        <row r="1023">
          <cell r="A1023" t="str">
            <v>ZVS-19060300</v>
          </cell>
          <cell r="B1023" t="str">
            <v>025-C130000642-367</v>
          </cell>
          <cell r="C1023" t="str">
            <v>素材铁壳</v>
          </cell>
          <cell r="D1023" t="str">
            <v>NO PLATING,SUS301-H,P=17.5mm,1*1，RoHS</v>
          </cell>
          <cell r="E1023" t="str">
            <v>VCYS</v>
          </cell>
          <cell r="F1023" t="str">
            <v>结案</v>
          </cell>
          <cell r="G1023">
            <v>200000</v>
          </cell>
          <cell r="H1023">
            <v>0</v>
          </cell>
        </row>
        <row r="1024">
          <cell r="A1024" t="str">
            <v>ZVS-19060301</v>
          </cell>
          <cell r="B1024" t="str">
            <v>025-C130000641-369</v>
          </cell>
          <cell r="C1024" t="str">
            <v>转轴</v>
          </cell>
          <cell r="D1024" t="str">
            <v>NO PLATING,SUS301-3/4H,1*1,RoHS</v>
          </cell>
          <cell r="E1024" t="str">
            <v>VCYS</v>
          </cell>
          <cell r="F1024" t="str">
            <v>结案</v>
          </cell>
          <cell r="G1024">
            <v>200000</v>
          </cell>
          <cell r="H1024">
            <v>0</v>
          </cell>
        </row>
        <row r="1025">
          <cell r="A1025" t="str">
            <v>ZVS-19060302</v>
          </cell>
          <cell r="B1025" t="str">
            <v>025-C130000681-357</v>
          </cell>
          <cell r="C1025" t="str">
            <v>拉杆(散Pin）</v>
          </cell>
          <cell r="D1025" t="str">
            <v>NO PLATING,SUS304-H,1*1,RoHS</v>
          </cell>
          <cell r="E1025" t="str">
            <v>VCYS</v>
          </cell>
          <cell r="F1025" t="str">
            <v>结案</v>
          </cell>
          <cell r="G1025">
            <v>1000000</v>
          </cell>
          <cell r="H1025">
            <v>0</v>
          </cell>
        </row>
        <row r="1026">
          <cell r="A1026" t="str">
            <v>ZVS-19060303</v>
          </cell>
          <cell r="B1026" t="str">
            <v>025-C130000631-358</v>
          </cell>
          <cell r="C1026" t="str">
            <v>转轴(散Pin）</v>
          </cell>
          <cell r="D1026" t="str">
            <v>NO PLATING,SUS301-3/4H,1*1,RoHS</v>
          </cell>
          <cell r="E1026" t="str">
            <v>VCYS</v>
          </cell>
          <cell r="F1026" t="str">
            <v>结案</v>
          </cell>
          <cell r="G1026">
            <v>300000</v>
          </cell>
          <cell r="H1026">
            <v>0</v>
          </cell>
        </row>
        <row r="1027">
          <cell r="A1027" t="str">
            <v>ZVS-19060304</v>
          </cell>
          <cell r="B1027" t="str">
            <v>050-C039900131-506</v>
          </cell>
          <cell r="C1027" t="str">
            <v>素材端子</v>
          </cell>
          <cell r="D1027" t="str">
            <v>NO PLATING,C5240HQ-SH,P=10.50mm,1*1,RoHS</v>
          </cell>
          <cell r="E1027" t="str">
            <v>VCYS</v>
          </cell>
          <cell r="F1027" t="str">
            <v>入库</v>
          </cell>
          <cell r="G1027">
            <v>3000</v>
          </cell>
          <cell r="H1027">
            <v>2517</v>
          </cell>
        </row>
        <row r="1028">
          <cell r="A1028" t="str">
            <v>ZVS-19060305</v>
          </cell>
          <cell r="B1028" t="str">
            <v>025-C130000641-354</v>
          </cell>
          <cell r="C1028" t="str">
            <v>素材铁壳</v>
          </cell>
          <cell r="D1028" t="str">
            <v>NO PLATING,SUS301-H,P=23.00,1*1,RoHS</v>
          </cell>
          <cell r="E1028" t="str">
            <v>VCYS</v>
          </cell>
          <cell r="F1028" t="str">
            <v>结案</v>
          </cell>
          <cell r="G1028">
            <v>62800</v>
          </cell>
          <cell r="H1028">
            <v>42100</v>
          </cell>
        </row>
        <row r="1029">
          <cell r="A1029" t="str">
            <v>ZVS-19060306</v>
          </cell>
          <cell r="B1029" t="str">
            <v>050-C130000141-508</v>
          </cell>
          <cell r="C1029" t="str">
            <v>素材端子</v>
          </cell>
          <cell r="D1029" t="str">
            <v>NO PLATING,C5210R-H,P=4.0mm,1*1，RoHS</v>
          </cell>
          <cell r="E1029" t="str">
            <v>VCYS</v>
          </cell>
          <cell r="F1029" t="str">
            <v>结案</v>
          </cell>
          <cell r="G1029">
            <v>3000</v>
          </cell>
          <cell r="H1029">
            <v>0</v>
          </cell>
        </row>
        <row r="1030">
          <cell r="A1030" t="str">
            <v>ZVS-19060307</v>
          </cell>
          <cell r="B1030" t="str">
            <v>025-C130000641-363</v>
          </cell>
          <cell r="C1030" t="str">
            <v>转轴</v>
          </cell>
          <cell r="D1030" t="str">
            <v>NO PLATING,SUS301-H,P=5.0mm,1*1，RoHS</v>
          </cell>
          <cell r="E1030" t="str">
            <v>VCYS</v>
          </cell>
          <cell r="F1030" t="str">
            <v>发料</v>
          </cell>
          <cell r="G1030">
            <v>1000000</v>
          </cell>
          <cell r="H1030">
            <v>0</v>
          </cell>
        </row>
        <row r="1031">
          <cell r="A1031" t="str">
            <v>ZVS-19060308</v>
          </cell>
          <cell r="B1031" t="str">
            <v>025-1009-285</v>
          </cell>
          <cell r="C1031" t="str">
            <v>SOLDER PAD</v>
          </cell>
          <cell r="D1031" t="str">
            <v>FOR 4PIN BATTERY</v>
          </cell>
          <cell r="E1031" t="str">
            <v>VCYS</v>
          </cell>
          <cell r="F1031" t="str">
            <v>入库</v>
          </cell>
          <cell r="G1031">
            <v>600000</v>
          </cell>
          <cell r="H1031">
            <v>484000</v>
          </cell>
        </row>
        <row r="1032">
          <cell r="A1032" t="str">
            <v>ZVS-19060309</v>
          </cell>
          <cell r="B1032" t="str">
            <v>050-S110000641-522</v>
          </cell>
          <cell r="C1032" t="str">
            <v>素材端子</v>
          </cell>
          <cell r="D1032" t="str">
            <v>NO PLATING CONTACT</v>
          </cell>
          <cell r="E1032" t="str">
            <v>VCYS</v>
          </cell>
          <cell r="F1032" t="str">
            <v>入库</v>
          </cell>
          <cell r="G1032">
            <v>2000</v>
          </cell>
          <cell r="H1032">
            <v>1191</v>
          </cell>
        </row>
        <row r="1033">
          <cell r="A1033" t="str">
            <v>ZVS-19060310</v>
          </cell>
          <cell r="B1033" t="str">
            <v>050-3009-478</v>
          </cell>
          <cell r="C1033" t="str">
            <v>CONTACT AFTER STAMPING</v>
          </cell>
          <cell r="D1033" t="str">
            <v>CONTACT 2 FOR DIA 3.5MM AUDIO JACK  SUBSIDE TYPE</v>
          </cell>
          <cell r="E1033" t="str">
            <v>VCYS</v>
          </cell>
          <cell r="F1033" t="str">
            <v>结案</v>
          </cell>
          <cell r="G1033">
            <v>50</v>
          </cell>
          <cell r="H1033">
            <v>50</v>
          </cell>
        </row>
        <row r="1034">
          <cell r="A1034" t="str">
            <v>ZVS-19060311</v>
          </cell>
          <cell r="B1034" t="str">
            <v>050-J240000146-530</v>
          </cell>
          <cell r="C1034" t="str">
            <v>素材端子2</v>
          </cell>
          <cell r="D1034" t="str">
            <v>NO PLATING,C5210R-H,P=4,1*1,RoHS</v>
          </cell>
          <cell r="E1034" t="str">
            <v>VCYS</v>
          </cell>
          <cell r="F1034" t="str">
            <v>发料</v>
          </cell>
          <cell r="G1034">
            <v>1000</v>
          </cell>
          <cell r="H1034">
            <v>0</v>
          </cell>
        </row>
        <row r="1035">
          <cell r="A1035" t="str">
            <v>ZVS-19060313</v>
          </cell>
          <cell r="B1035" t="str">
            <v>025-C130000642-356</v>
          </cell>
          <cell r="C1035" t="str">
            <v>左边 Hook</v>
          </cell>
          <cell r="D1035" t="str">
            <v>LEFT_HOOK，NO PLATING,SUS301-H,P=2.50,1*2,RoHS</v>
          </cell>
          <cell r="E1035" t="str">
            <v>VCYS</v>
          </cell>
          <cell r="F1035" t="str">
            <v>发放</v>
          </cell>
          <cell r="G1035">
            <v>300000</v>
          </cell>
          <cell r="H1035">
            <v>0</v>
          </cell>
        </row>
        <row r="1036">
          <cell r="A1036" t="str">
            <v>ZVS-19060314</v>
          </cell>
          <cell r="B1036" t="str">
            <v>025-C130000641-356</v>
          </cell>
          <cell r="C1036" t="str">
            <v>右边 Hook</v>
          </cell>
          <cell r="D1036" t="str">
            <v>RIGHT_HOOK，NO PLATING,SUS301-H,P=2.50,1*2,RoHS</v>
          </cell>
          <cell r="E1036" t="str">
            <v>VCYS</v>
          </cell>
          <cell r="F1036" t="str">
            <v>发放</v>
          </cell>
          <cell r="G1036">
            <v>300000</v>
          </cell>
          <cell r="H1036">
            <v>0</v>
          </cell>
        </row>
        <row r="1037">
          <cell r="A1037" t="str">
            <v>ZVS-19060315</v>
          </cell>
          <cell r="B1037" t="str">
            <v>050-0009-499</v>
          </cell>
          <cell r="C1037" t="str">
            <v>素材端子</v>
          </cell>
          <cell r="D1037" t="str">
            <v>NO PLATING,C2680R-H,P=9.00,1*2,RoHS</v>
          </cell>
          <cell r="E1037" t="str">
            <v>VCYS</v>
          </cell>
          <cell r="F1037" t="str">
            <v>结案</v>
          </cell>
          <cell r="G1037">
            <v>100</v>
          </cell>
          <cell r="H1037">
            <v>0</v>
          </cell>
        </row>
        <row r="1038">
          <cell r="A1038" t="str">
            <v>ZVS-19060316</v>
          </cell>
          <cell r="B1038" t="str">
            <v>050-J180000141-0578</v>
          </cell>
          <cell r="C1038" t="str">
            <v>素材端子1</v>
          </cell>
          <cell r="D1038" t="str">
            <v>NO PLATING,C5210R-H,P=4,1*1,RoHS</v>
          </cell>
          <cell r="E1038" t="str">
            <v>VCYS</v>
          </cell>
          <cell r="F1038" t="str">
            <v>结案</v>
          </cell>
          <cell r="G1038">
            <v>100</v>
          </cell>
          <cell r="H1038">
            <v>0</v>
          </cell>
        </row>
        <row r="1039">
          <cell r="A1039" t="str">
            <v>ZVS-19060317</v>
          </cell>
          <cell r="B1039" t="str">
            <v>050-J180000141-0579</v>
          </cell>
          <cell r="C1039" t="str">
            <v>素材端子2</v>
          </cell>
          <cell r="D1039" t="str">
            <v>NO PLATING,C5210R-H,P=3,1*1,RoHS</v>
          </cell>
          <cell r="E1039" t="str">
            <v>VCYS</v>
          </cell>
          <cell r="F1039" t="str">
            <v>结案</v>
          </cell>
          <cell r="G1039">
            <v>100</v>
          </cell>
          <cell r="H1039">
            <v>0</v>
          </cell>
        </row>
        <row r="1040">
          <cell r="A1040" t="str">
            <v>ZVS-19060318</v>
          </cell>
          <cell r="B1040" t="str">
            <v>050-J180000631-0580</v>
          </cell>
          <cell r="C1040" t="str">
            <v>素材端子4</v>
          </cell>
          <cell r="D1040" t="str">
            <v>NO PLATING,SUS301-3/4H,P=6.00,1*2,RoHS</v>
          </cell>
          <cell r="E1040" t="str">
            <v>VCYS</v>
          </cell>
          <cell r="F1040" t="str">
            <v>结案</v>
          </cell>
          <cell r="G1040">
            <v>50</v>
          </cell>
          <cell r="H1040">
            <v>0</v>
          </cell>
        </row>
        <row r="1041">
          <cell r="A1041" t="str">
            <v>ZVS-19060319</v>
          </cell>
          <cell r="B1041" t="str">
            <v>050-J180000632-0580</v>
          </cell>
          <cell r="C1041" t="str">
            <v>素材端子5</v>
          </cell>
          <cell r="D1041" t="str">
            <v>NO PLATING,SUS301-3/4H,P=6.00,1*2,RoHS</v>
          </cell>
          <cell r="E1041" t="str">
            <v>VCYS</v>
          </cell>
          <cell r="F1041" t="str">
            <v>结案</v>
          </cell>
          <cell r="G1041">
            <v>50</v>
          </cell>
          <cell r="H1041">
            <v>0</v>
          </cell>
        </row>
        <row r="1042">
          <cell r="A1042" t="str">
            <v>ZVS-19060320</v>
          </cell>
          <cell r="B1042" t="str">
            <v>050-J180000631-0581</v>
          </cell>
          <cell r="C1042" t="str">
            <v>素材端子6</v>
          </cell>
          <cell r="D1042" t="str">
            <v>NO PLATING,SUS301-3/4H,P=2.5,1*1,RoHS</v>
          </cell>
          <cell r="E1042" t="str">
            <v>VCYS</v>
          </cell>
          <cell r="F1042" t="str">
            <v>结案</v>
          </cell>
          <cell r="G1042">
            <v>100</v>
          </cell>
          <cell r="H1042">
            <v>0</v>
          </cell>
        </row>
        <row r="1043">
          <cell r="A1043" t="str">
            <v>ZVS-19060321</v>
          </cell>
          <cell r="B1043" t="str">
            <v>050-C031100131-507</v>
          </cell>
          <cell r="C1043" t="str">
            <v>素材端子</v>
          </cell>
          <cell r="D1043" t="str">
            <v>NO PLATING,C5240HQ-SH,P=10.0mm,1*1,RoHS</v>
          </cell>
          <cell r="E1043" t="str">
            <v>VCYS</v>
          </cell>
          <cell r="F1043" t="str">
            <v>入库</v>
          </cell>
          <cell r="G1043">
            <v>2000</v>
          </cell>
          <cell r="H1043">
            <v>414.5</v>
          </cell>
        </row>
        <row r="1044">
          <cell r="A1044" t="str">
            <v>ZVS-19060322</v>
          </cell>
          <cell r="B1044" t="str">
            <v>025-J220000621-374</v>
          </cell>
          <cell r="C1044" t="str">
            <v>素材SHELL</v>
          </cell>
          <cell r="D1044" t="str">
            <v>NO PLATING,SUS301-1/2H,P=15,1*1,RoHS</v>
          </cell>
          <cell r="E1044" t="str">
            <v>VCYS</v>
          </cell>
          <cell r="F1044" t="str">
            <v>入库</v>
          </cell>
          <cell r="G1044">
            <v>800000</v>
          </cell>
          <cell r="H1044">
            <v>122000</v>
          </cell>
        </row>
        <row r="1045">
          <cell r="A1045" t="str">
            <v>ZVS-19060323</v>
          </cell>
          <cell r="B1045" t="str">
            <v>025-U0995W1621-364</v>
          </cell>
          <cell r="C1045" t="str">
            <v>点焊铁壳</v>
          </cell>
          <cell r="D1045" t="str">
            <v>LASER WELDING,SUS301-1/2H,P=10.0,1*1,SHELL,RoHS</v>
          </cell>
          <cell r="E1045" t="str">
            <v>VCYS</v>
          </cell>
          <cell r="F1045" t="str">
            <v>入库</v>
          </cell>
          <cell r="G1045">
            <v>300000</v>
          </cell>
          <cell r="H1045">
            <v>52500</v>
          </cell>
        </row>
        <row r="1046">
          <cell r="A1046" t="str">
            <v>ZVS-19060324</v>
          </cell>
          <cell r="B1046" t="str">
            <v>050-J310000142-537</v>
          </cell>
          <cell r="C1046" t="str">
            <v>素材端子3</v>
          </cell>
          <cell r="D1046" t="str">
            <v>NO PLATING,C5210R-H,P=4,1*1,RoHS</v>
          </cell>
          <cell r="E1046" t="str">
            <v>VCYS</v>
          </cell>
          <cell r="F1046" t="str">
            <v>结案</v>
          </cell>
          <cell r="G1046">
            <v>15</v>
          </cell>
          <cell r="H1046">
            <v>15</v>
          </cell>
        </row>
        <row r="1047">
          <cell r="A1047" t="str">
            <v>ZVS-19060325</v>
          </cell>
          <cell r="B1047" t="str">
            <v>025-U069500621-364</v>
          </cell>
          <cell r="C1047" t="str">
            <v>素材铁壳</v>
          </cell>
          <cell r="D1047" t="str">
            <v>NO PLATING,SUS301-1/2H,P=10.0,1*1,SHELL,RoHS</v>
          </cell>
          <cell r="E1047" t="str">
            <v>VCXS</v>
          </cell>
          <cell r="F1047" t="str">
            <v>发料</v>
          </cell>
          <cell r="G1047">
            <v>300000</v>
          </cell>
          <cell r="H1047">
            <v>0</v>
          </cell>
        </row>
        <row r="1048">
          <cell r="A1048" t="str">
            <v>ZVS-19060326</v>
          </cell>
          <cell r="B1048" t="str">
            <v>025-C130000641-0397</v>
          </cell>
          <cell r="C1048" t="str">
            <v>素材铁壳</v>
          </cell>
          <cell r="D1048" t="str">
            <v>NO PLATING,SUS301-H,P=24.0mm,1*1，RoHS</v>
          </cell>
          <cell r="E1048" t="str">
            <v>VCXS</v>
          </cell>
          <cell r="F1048" t="str">
            <v>入库</v>
          </cell>
          <cell r="G1048">
            <v>1000000</v>
          </cell>
          <cell r="H1048">
            <v>73500</v>
          </cell>
        </row>
        <row r="1049">
          <cell r="A1049" t="str">
            <v>ZVS-19060327</v>
          </cell>
          <cell r="B1049" t="str">
            <v>025-C130000631-362</v>
          </cell>
          <cell r="C1049" t="str">
            <v>拉杆</v>
          </cell>
          <cell r="D1049" t="str">
            <v>NO PLATING,SUS301-3/4H,P=5.0mm,1*1,RoHS</v>
          </cell>
          <cell r="E1049" t="str">
            <v>VCXS</v>
          </cell>
          <cell r="F1049" t="str">
            <v>入库</v>
          </cell>
          <cell r="G1049">
            <v>1000000</v>
          </cell>
          <cell r="H1049">
            <v>136500</v>
          </cell>
        </row>
        <row r="1050">
          <cell r="A1050" t="str">
            <v>ZVS-19060329</v>
          </cell>
          <cell r="B1050" t="str">
            <v>050-0003-268</v>
          </cell>
          <cell r="C1050" t="str">
            <v>CONTACT AFTER PLATING</v>
          </cell>
          <cell r="D1050" t="str">
            <v>CONTACT 1 FOR DIA 3.5MM AUDIO JACK  SUBSIDE TYPE</v>
          </cell>
          <cell r="E1050" t="str">
            <v>KM15B</v>
          </cell>
          <cell r="F1050" t="str">
            <v>发放</v>
          </cell>
          <cell r="G1050">
            <v>200000</v>
          </cell>
          <cell r="H1050">
            <v>0</v>
          </cell>
        </row>
        <row r="1051">
          <cell r="A1051" t="str">
            <v>ZVS-19060330</v>
          </cell>
          <cell r="B1051" t="str">
            <v>050-1003-357</v>
          </cell>
          <cell r="C1051" t="str">
            <v>CONTACT AFTER PLATING</v>
          </cell>
          <cell r="D1051" t="str">
            <v>CONTACT 2 FOR DIA 3.5MM AUDIO JACK SUBSIDE TYPE</v>
          </cell>
          <cell r="E1051" t="str">
            <v>KM15B</v>
          </cell>
          <cell r="F1051" t="str">
            <v>开立</v>
          </cell>
          <cell r="G1051">
            <v>200000</v>
          </cell>
          <cell r="H1051">
            <v>0</v>
          </cell>
        </row>
        <row r="1052">
          <cell r="A1052" t="str">
            <v>ZVS-19060331</v>
          </cell>
          <cell r="B1052" t="str">
            <v>025-C130000641-369</v>
          </cell>
          <cell r="C1052" t="str">
            <v>转轴</v>
          </cell>
          <cell r="D1052" t="str">
            <v>NO PLATING,SUS301-3/4H,1*1,RoHS</v>
          </cell>
          <cell r="E1052" t="str">
            <v>KM10B</v>
          </cell>
          <cell r="F1052" t="str">
            <v>入库</v>
          </cell>
          <cell r="G1052">
            <v>300000</v>
          </cell>
          <cell r="H1052">
            <v>30000</v>
          </cell>
        </row>
        <row r="1053">
          <cell r="A1053" t="str">
            <v>ZVS-19060332</v>
          </cell>
          <cell r="B1053" t="str">
            <v>025-U1395W1621-0389</v>
          </cell>
          <cell r="C1053" t="str">
            <v>点焊铁壳</v>
          </cell>
          <cell r="D1053" t="str">
            <v>LASER WELDING,SUS301-1/2H,P=8.0,1*1,SHELL,RoHS</v>
          </cell>
          <cell r="E1053" t="str">
            <v>KM10B</v>
          </cell>
          <cell r="F1053" t="str">
            <v>入库</v>
          </cell>
          <cell r="G1053">
            <v>100000</v>
          </cell>
          <cell r="H1053">
            <v>27500</v>
          </cell>
        </row>
        <row r="1054">
          <cell r="A1054" t="str">
            <v>ZVS-19060333</v>
          </cell>
          <cell r="B1054" t="str">
            <v>050-S170000641-534</v>
          </cell>
          <cell r="C1054" t="str">
            <v>素材端子</v>
          </cell>
          <cell r="D1054" t="str">
            <v>NO PLATING CONTACT</v>
          </cell>
          <cell r="E1054" t="str">
            <v>KM10B</v>
          </cell>
          <cell r="F1054" t="str">
            <v>入库</v>
          </cell>
          <cell r="G1054">
            <v>200</v>
          </cell>
          <cell r="H1054">
            <v>121</v>
          </cell>
        </row>
        <row r="1055">
          <cell r="A1055" t="str">
            <v>ZVS-19060334</v>
          </cell>
          <cell r="B1055" t="str">
            <v>050-S230000642-535</v>
          </cell>
          <cell r="C1055" t="str">
            <v>素材端子</v>
          </cell>
          <cell r="D1055" t="str">
            <v>NO PLATING CONTACT</v>
          </cell>
          <cell r="E1055" t="str">
            <v>KM10B</v>
          </cell>
          <cell r="F1055" t="str">
            <v>入库</v>
          </cell>
          <cell r="G1055">
            <v>2000</v>
          </cell>
          <cell r="H1055">
            <v>392</v>
          </cell>
        </row>
        <row r="1056">
          <cell r="A1056" t="str">
            <v>ZVS-19060335</v>
          </cell>
          <cell r="B1056" t="str">
            <v>050-C130000141-508</v>
          </cell>
          <cell r="C1056" t="str">
            <v>素材端子</v>
          </cell>
          <cell r="D1056" t="str">
            <v>NO PLATING,C5210R-H,P=4.0mm,1*1，RoHS</v>
          </cell>
          <cell r="E1056" t="str">
            <v>KM10A</v>
          </cell>
          <cell r="F1056" t="str">
            <v>发料</v>
          </cell>
          <cell r="G1056">
            <v>1000</v>
          </cell>
          <cell r="H1056">
            <v>0</v>
          </cell>
        </row>
        <row r="1057">
          <cell r="A1057" t="str">
            <v>ZVS-19060336</v>
          </cell>
          <cell r="B1057" t="str">
            <v>025-C130000681-357</v>
          </cell>
          <cell r="C1057" t="str">
            <v>拉杆(散Pin）</v>
          </cell>
          <cell r="D1057" t="str">
            <v>NO PLATING,SUS304-H,1*1,RoHS</v>
          </cell>
          <cell r="E1057" t="str">
            <v>KM10A</v>
          </cell>
          <cell r="F1057" t="str">
            <v>发料</v>
          </cell>
          <cell r="G1057">
            <v>600000</v>
          </cell>
          <cell r="H1057">
            <v>0</v>
          </cell>
        </row>
        <row r="1058">
          <cell r="A1058" t="str">
            <v>ZVS-19060337</v>
          </cell>
          <cell r="B1058" t="str">
            <v>025-C130000642-367</v>
          </cell>
          <cell r="C1058" t="str">
            <v>素材铁壳</v>
          </cell>
          <cell r="D1058" t="str">
            <v>NO PLATING,SUS301-H,P=17.5mm,1*1，RoHS</v>
          </cell>
          <cell r="E1058" t="str">
            <v>KM10A</v>
          </cell>
          <cell r="F1058" t="str">
            <v>发料</v>
          </cell>
          <cell r="G1058">
            <v>300000</v>
          </cell>
          <cell r="H1058">
            <v>0</v>
          </cell>
        </row>
        <row r="1059">
          <cell r="A1059" t="str">
            <v>ZVS-19060338</v>
          </cell>
          <cell r="B1059" t="str">
            <v>050-C139900131-520</v>
          </cell>
          <cell r="C1059" t="str">
            <v>素材端子</v>
          </cell>
          <cell r="D1059" t="str">
            <v>NO PLATING,C5240HQ-SH,P=16.0mm,1*1，RoHS</v>
          </cell>
          <cell r="E1059" t="str">
            <v>KM10A</v>
          </cell>
          <cell r="F1059" t="str">
            <v>发料</v>
          </cell>
          <cell r="G1059">
            <v>1000</v>
          </cell>
          <cell r="H1059">
            <v>0</v>
          </cell>
        </row>
        <row r="1060">
          <cell r="A1060" t="str">
            <v>ZVS-19060339</v>
          </cell>
          <cell r="B1060" t="str">
            <v>050-C039900131-506</v>
          </cell>
          <cell r="C1060" t="str">
            <v>素材端子</v>
          </cell>
          <cell r="D1060" t="str">
            <v>NO PLATING,C5240HQ-SH,P=10.50mm,1*1,RoHS</v>
          </cell>
          <cell r="E1060" t="str">
            <v>KM10A</v>
          </cell>
          <cell r="F1060" t="str">
            <v>发料</v>
          </cell>
          <cell r="G1060">
            <v>2000</v>
          </cell>
          <cell r="H1060">
            <v>0</v>
          </cell>
        </row>
        <row r="1061">
          <cell r="A1061" t="str">
            <v>ZVS-19060340</v>
          </cell>
          <cell r="B1061" t="str">
            <v>050-0009-482</v>
          </cell>
          <cell r="C1061" t="str">
            <v>UNPLATED CONTACT</v>
          </cell>
          <cell r="D1061" t="str">
            <v>CONTACT; 1.3H PUSH_PULL SIMBLOCK WIWH COVER AND STOP</v>
          </cell>
          <cell r="E1061" t="str">
            <v>KM10A</v>
          </cell>
          <cell r="F1061" t="str">
            <v>发料</v>
          </cell>
          <cell r="G1061">
            <v>800</v>
          </cell>
          <cell r="H1061">
            <v>0</v>
          </cell>
        </row>
        <row r="1062">
          <cell r="A1062" t="str">
            <v>ZVS-19060147</v>
          </cell>
          <cell r="B1062" t="str">
            <v>025-S230000911-161</v>
          </cell>
          <cell r="C1062" t="str">
            <v>素材铁壳</v>
          </cell>
          <cell r="D1062" t="str">
            <v>NO PLANTING ,SPCE (KS SCP-2),T=0.15±0.01，W=24.0，P=23.00mm</v>
          </cell>
          <cell r="E1062" t="str">
            <v>VCYS</v>
          </cell>
          <cell r="F1062" t="str">
            <v>结案</v>
          </cell>
          <cell r="G1062">
            <v>5000</v>
          </cell>
          <cell r="H1062">
            <v>0</v>
          </cell>
        </row>
        <row r="1063">
          <cell r="A1063" t="str">
            <v>ZVS-19060148</v>
          </cell>
          <cell r="B1063" t="str">
            <v>025-J180000622-0381</v>
          </cell>
          <cell r="C1063" t="str">
            <v>素材SHELL</v>
          </cell>
          <cell r="D1063" t="str">
            <v>NO PLATING,SUS301-1/2H,P=15,1*1,RoHS</v>
          </cell>
          <cell r="E1063" t="str">
            <v>VCYS</v>
          </cell>
          <cell r="F1063" t="str">
            <v>入库</v>
          </cell>
          <cell r="G1063">
            <v>400000</v>
          </cell>
          <cell r="H1063">
            <v>312000</v>
          </cell>
        </row>
        <row r="1064">
          <cell r="A1064" t="str">
            <v>ZVS-19060149</v>
          </cell>
          <cell r="B1064" t="str">
            <v>025-C130000641-0397</v>
          </cell>
          <cell r="C1064" t="str">
            <v>素材铁壳</v>
          </cell>
          <cell r="D1064" t="str">
            <v>NO PLATING,SUS301-H,P=24.0mm,1*1，RoHS</v>
          </cell>
          <cell r="E1064" t="str">
            <v>VCYS</v>
          </cell>
          <cell r="F1064" t="str">
            <v>结案</v>
          </cell>
          <cell r="G1064">
            <v>1000000</v>
          </cell>
          <cell r="H1064">
            <v>950400</v>
          </cell>
        </row>
        <row r="1065">
          <cell r="A1065" t="str">
            <v>ZVS-19060150</v>
          </cell>
          <cell r="B1065" t="str">
            <v>050-C149900121-519</v>
          </cell>
          <cell r="C1065" t="str">
            <v>UNPLATED CONTACT</v>
          </cell>
          <cell r="D1065" t="str">
            <v>CONTACT ;1.5H PUSH_PULL SIMBLOCK WITH COVER AND STOP</v>
          </cell>
          <cell r="E1065" t="str">
            <v>VCYS</v>
          </cell>
          <cell r="F1065" t="str">
            <v>结案</v>
          </cell>
          <cell r="G1065">
            <v>400</v>
          </cell>
          <cell r="H1065">
            <v>0</v>
          </cell>
        </row>
        <row r="1066">
          <cell r="A1066" t="str">
            <v>ZVS-19060151</v>
          </cell>
          <cell r="B1066" t="str">
            <v>050-J310000621-538</v>
          </cell>
          <cell r="C1066" t="str">
            <v>素材端子4</v>
          </cell>
          <cell r="D1066" t="str">
            <v>NO PLATING,SUS301-1/2H,P=4.50,1*2,RoHS</v>
          </cell>
          <cell r="E1066" t="str">
            <v>VCXS</v>
          </cell>
          <cell r="F1066" t="str">
            <v>结案</v>
          </cell>
          <cell r="G1066">
            <v>25</v>
          </cell>
          <cell r="H1066">
            <v>25</v>
          </cell>
        </row>
        <row r="1067">
          <cell r="A1067" t="str">
            <v>ZVS-19060152</v>
          </cell>
          <cell r="B1067" t="str">
            <v>050-0009-293</v>
          </cell>
          <cell r="C1067" t="str">
            <v>CONTACT AFTER STAMPING</v>
          </cell>
          <cell r="D1067" t="str">
            <v>4PIN BATTERY 3.1MM PITCH 5.0H VERTICAL TYPE GOLD 15u" CONN.</v>
          </cell>
          <cell r="E1067" t="str">
            <v>VCYS</v>
          </cell>
          <cell r="F1067" t="str">
            <v>结案</v>
          </cell>
          <cell r="G1067">
            <v>1600</v>
          </cell>
          <cell r="H1067">
            <v>1365</v>
          </cell>
        </row>
        <row r="1068">
          <cell r="A1068" t="str">
            <v>ZVS-19060153</v>
          </cell>
          <cell r="B1068" t="str">
            <v>025-0009-320</v>
          </cell>
          <cell r="C1068" t="str">
            <v>UNPLATED SHELL</v>
          </cell>
          <cell r="D1068" t="str">
            <v>1.3H PUSH_PULL SIMBLOCK WITH COVER AND STOP</v>
          </cell>
          <cell r="E1068" t="str">
            <v>VCYS</v>
          </cell>
          <cell r="F1068" t="str">
            <v>结案</v>
          </cell>
          <cell r="G1068">
            <v>500000</v>
          </cell>
          <cell r="H1068">
            <v>493600</v>
          </cell>
        </row>
        <row r="1069">
          <cell r="A1069" t="str">
            <v>ZVS-19060154</v>
          </cell>
          <cell r="B1069" t="str">
            <v>050-J340000141-0555</v>
          </cell>
          <cell r="C1069" t="str">
            <v>素材端子1</v>
          </cell>
          <cell r="D1069" t="str">
            <v>NO PLATING,C5210R-H,P=7,1*1,RoHS</v>
          </cell>
          <cell r="E1069" t="str">
            <v>VCYS</v>
          </cell>
          <cell r="F1069" t="str">
            <v>结案</v>
          </cell>
          <cell r="G1069">
            <v>200</v>
          </cell>
          <cell r="H1069">
            <v>45.6</v>
          </cell>
        </row>
        <row r="1070">
          <cell r="A1070" t="str">
            <v>ZVS-19060156</v>
          </cell>
          <cell r="B1070" t="str">
            <v>025-S230000911-161</v>
          </cell>
          <cell r="C1070" t="str">
            <v>素材铁壳</v>
          </cell>
          <cell r="D1070" t="str">
            <v>NO PLANTING ,SPCE (KS SCP-2),T=0.15±0.01，W=24.0，P=23.00mm</v>
          </cell>
          <cell r="E1070" t="str">
            <v>VCYS</v>
          </cell>
          <cell r="F1070" t="str">
            <v>入库</v>
          </cell>
          <cell r="G1070">
            <v>50000</v>
          </cell>
          <cell r="H1070">
            <v>4000</v>
          </cell>
        </row>
        <row r="1071">
          <cell r="A1071" t="str">
            <v>ZVS-19060157</v>
          </cell>
          <cell r="B1071" t="str">
            <v>025-C130000631-368</v>
          </cell>
          <cell r="C1071" t="str">
            <v>拉杆</v>
          </cell>
          <cell r="D1071" t="str">
            <v>NO PLATING,SUS301-3/4H,P=6.0mm,1*1,RoHS</v>
          </cell>
          <cell r="E1071" t="str">
            <v>VCYS</v>
          </cell>
          <cell r="F1071" t="str">
            <v>结案</v>
          </cell>
          <cell r="G1071">
            <v>300000</v>
          </cell>
          <cell r="H1071">
            <v>294600</v>
          </cell>
        </row>
        <row r="1072">
          <cell r="A1072" t="str">
            <v>ZVS-19060158</v>
          </cell>
          <cell r="B1072" t="str">
            <v>050-C130000131-526</v>
          </cell>
          <cell r="C1072" t="str">
            <v>素材端子</v>
          </cell>
          <cell r="D1072" t="str">
            <v>NO PLATING,C5240HQ-SH,P=22.00,1*1,RoHS</v>
          </cell>
          <cell r="E1072" t="str">
            <v>VCYS</v>
          </cell>
          <cell r="F1072" t="str">
            <v>结案</v>
          </cell>
          <cell r="G1072">
            <v>250</v>
          </cell>
          <cell r="H1072">
            <v>205</v>
          </cell>
        </row>
        <row r="1073">
          <cell r="A1073" t="str">
            <v>ZVS-19060159</v>
          </cell>
          <cell r="B1073" t="str">
            <v>050-J340000631-0558</v>
          </cell>
          <cell r="C1073" t="str">
            <v>素材端子4</v>
          </cell>
          <cell r="D1073" t="str">
            <v>NO PLATING,SUS301-3/4H,P=12.0,1*1,RoHS</v>
          </cell>
          <cell r="E1073" t="str">
            <v>VCYS</v>
          </cell>
          <cell r="F1073" t="str">
            <v>结案</v>
          </cell>
          <cell r="G1073">
            <v>500</v>
          </cell>
          <cell r="H1073">
            <v>494</v>
          </cell>
        </row>
        <row r="1074">
          <cell r="A1074" t="str">
            <v>ZVS-19060160</v>
          </cell>
          <cell r="B1074" t="str">
            <v>050-C031100131-507</v>
          </cell>
          <cell r="C1074" t="str">
            <v>素材端子</v>
          </cell>
          <cell r="D1074" t="str">
            <v>NO PLATING,C5240HQ-SH,P=10.0mm,1*1,RoHS</v>
          </cell>
          <cell r="E1074" t="str">
            <v>VCYS</v>
          </cell>
          <cell r="F1074" t="str">
            <v>结案</v>
          </cell>
          <cell r="G1074">
            <v>2000</v>
          </cell>
          <cell r="H1074">
            <v>2000</v>
          </cell>
        </row>
        <row r="1075">
          <cell r="A1075" t="str">
            <v>ZVS-19060161</v>
          </cell>
          <cell r="B1075" t="str">
            <v>025-C130000631-362</v>
          </cell>
          <cell r="C1075" t="str">
            <v>拉杆</v>
          </cell>
          <cell r="D1075" t="str">
            <v>NO PLATING,SUS301-3/4H,P=5.0mm,1*1,RoHS</v>
          </cell>
          <cell r="E1075" t="str">
            <v>VCYS</v>
          </cell>
          <cell r="F1075" t="str">
            <v>入库</v>
          </cell>
          <cell r="G1075">
            <v>2000000</v>
          </cell>
          <cell r="H1075">
            <v>1889300</v>
          </cell>
        </row>
        <row r="1076">
          <cell r="A1076" t="str">
            <v>ZVS-19060162</v>
          </cell>
          <cell r="B1076" t="str">
            <v>025-C130000641-363</v>
          </cell>
          <cell r="C1076" t="str">
            <v>转轴</v>
          </cell>
          <cell r="D1076" t="str">
            <v>NO PLATING,SUS301-H,P=5.0mm,1*1，RoHS</v>
          </cell>
          <cell r="E1076" t="str">
            <v>VCYS</v>
          </cell>
          <cell r="F1076" t="str">
            <v>结案</v>
          </cell>
          <cell r="G1076">
            <v>1000000</v>
          </cell>
          <cell r="H1076">
            <v>1000000</v>
          </cell>
        </row>
        <row r="1077">
          <cell r="A1077" t="str">
            <v>ZVS-19060163</v>
          </cell>
          <cell r="B1077" t="str">
            <v>050-C039900131-506</v>
          </cell>
          <cell r="C1077" t="str">
            <v>素材端子</v>
          </cell>
          <cell r="D1077" t="str">
            <v>NO PLATING,C5240HQ-SH,P=10.50mm,1*1,RoHS</v>
          </cell>
          <cell r="E1077" t="str">
            <v>VCYS</v>
          </cell>
          <cell r="F1077" t="str">
            <v>结案</v>
          </cell>
          <cell r="G1077">
            <v>2000</v>
          </cell>
          <cell r="H1077">
            <v>2000</v>
          </cell>
        </row>
        <row r="1078">
          <cell r="A1078" t="str">
            <v>ZVS-19060164</v>
          </cell>
          <cell r="B1078" t="str">
            <v>050-S190000641-0550</v>
          </cell>
          <cell r="C1078" t="str">
            <v>素材端子</v>
          </cell>
          <cell r="D1078" t="str">
            <v>NO PLATING CONTACT</v>
          </cell>
          <cell r="E1078" t="str">
            <v>VCYS</v>
          </cell>
          <cell r="F1078" t="str">
            <v>结案</v>
          </cell>
          <cell r="G1078">
            <v>2500</v>
          </cell>
          <cell r="H1078">
            <v>2500</v>
          </cell>
        </row>
        <row r="1079">
          <cell r="A1079" t="str">
            <v>ZVS-19060165</v>
          </cell>
          <cell r="B1079" t="str">
            <v>025-U179500621-342</v>
          </cell>
          <cell r="C1079" t="str">
            <v>素材铁壳</v>
          </cell>
          <cell r="D1079" t="str">
            <v>NO PLATING,SUS301-1/2H,P=10.0,1*2,SHELL,RoHS</v>
          </cell>
          <cell r="E1079" t="str">
            <v>VCYS</v>
          </cell>
          <cell r="F1079" t="str">
            <v>结案</v>
          </cell>
          <cell r="G1079">
            <v>460000</v>
          </cell>
          <cell r="H1079">
            <v>423000</v>
          </cell>
        </row>
        <row r="1080">
          <cell r="A1080" t="str">
            <v>ZVS-19060166</v>
          </cell>
          <cell r="B1080" t="str">
            <v>025-U1795W1621-342</v>
          </cell>
          <cell r="C1080" t="str">
            <v>点焊铁壳</v>
          </cell>
          <cell r="D1080" t="str">
            <v>LASER WELDING,SUS301-1/2H,P=10.0,1*2,SHELL,RoHS</v>
          </cell>
          <cell r="E1080" t="str">
            <v>VCYS</v>
          </cell>
          <cell r="F1080" t="str">
            <v>入库</v>
          </cell>
          <cell r="G1080">
            <v>460000</v>
          </cell>
          <cell r="H1080">
            <v>451600</v>
          </cell>
        </row>
        <row r="1081">
          <cell r="A1081" t="str">
            <v>ZVS-19060167</v>
          </cell>
          <cell r="B1081" t="str">
            <v>050-C139900131-520</v>
          </cell>
          <cell r="C1081" t="str">
            <v>素材端子</v>
          </cell>
          <cell r="D1081" t="str">
            <v>NO PLATING,C5240HQ-SH,P=16.0mm,1*1，RoHS</v>
          </cell>
          <cell r="E1081" t="str">
            <v>VCYS</v>
          </cell>
          <cell r="F1081" t="str">
            <v>结案</v>
          </cell>
          <cell r="G1081">
            <v>200</v>
          </cell>
          <cell r="H1081">
            <v>200</v>
          </cell>
        </row>
        <row r="1082">
          <cell r="A1082" t="str">
            <v>ZVS-19060168</v>
          </cell>
          <cell r="B1082" t="str">
            <v>050-4009-195</v>
          </cell>
          <cell r="C1082" t="str">
            <v>UNPLATED CONTACT</v>
          </cell>
          <cell r="D1082" t="str">
            <v>FOR 4PIN BATTERY 5.4H 3.1MM PITCH VERTICAL TYPE CONN.</v>
          </cell>
          <cell r="E1082" t="str">
            <v>VCYS</v>
          </cell>
          <cell r="F1082" t="str">
            <v>结案</v>
          </cell>
          <cell r="G1082">
            <v>1350</v>
          </cell>
          <cell r="H1082">
            <v>1223</v>
          </cell>
        </row>
        <row r="1083">
          <cell r="A1083" t="str">
            <v>ZVS-19060169</v>
          </cell>
          <cell r="B1083" t="str">
            <v>050-C139900131-520</v>
          </cell>
          <cell r="C1083" t="str">
            <v>素材端子</v>
          </cell>
          <cell r="D1083" t="str">
            <v>NO PLATING,C5240HQ-SH,P=16.0mm,1*1，RoHS</v>
          </cell>
          <cell r="E1083" t="str">
            <v>VCYS</v>
          </cell>
          <cell r="F1083" t="str">
            <v>结案</v>
          </cell>
          <cell r="G1083">
            <v>100</v>
          </cell>
          <cell r="H1083">
            <v>77.7</v>
          </cell>
        </row>
        <row r="1084">
          <cell r="A1084" t="str">
            <v>ZVS-19060170</v>
          </cell>
          <cell r="B1084" t="str">
            <v>050-J240000143-0546</v>
          </cell>
          <cell r="C1084" t="str">
            <v>素材端子1</v>
          </cell>
          <cell r="D1084" t="str">
            <v>NO PLATING,C5210R-H,P=5,1*1,RoHS</v>
          </cell>
          <cell r="E1084" t="str">
            <v>VCYS</v>
          </cell>
          <cell r="F1084" t="str">
            <v>结案</v>
          </cell>
          <cell r="G1084">
            <v>180</v>
          </cell>
          <cell r="H1084">
            <v>180</v>
          </cell>
        </row>
        <row r="1085">
          <cell r="A1085" t="str">
            <v>ZVS-19060171</v>
          </cell>
          <cell r="B1085" t="str">
            <v>050-J310000621-538</v>
          </cell>
          <cell r="C1085" t="str">
            <v>素材端子4</v>
          </cell>
          <cell r="D1085" t="str">
            <v>NO PLATING,SUS301-1/2H,P=4.50,1*2,RoHS</v>
          </cell>
          <cell r="E1085" t="str">
            <v>VCYS</v>
          </cell>
          <cell r="F1085" t="str">
            <v>结案</v>
          </cell>
          <cell r="G1085">
            <v>110</v>
          </cell>
          <cell r="H1085">
            <v>0</v>
          </cell>
        </row>
        <row r="1086">
          <cell r="A1086" t="str">
            <v>ZVS-19060172</v>
          </cell>
          <cell r="B1086" t="str">
            <v>050-C149900121-519</v>
          </cell>
          <cell r="C1086" t="str">
            <v>UNPLATED CONTACT</v>
          </cell>
          <cell r="D1086" t="str">
            <v>CONTACT ;1.5H PUSH_PULL SIMBLOCK WITH COVER AND STOP</v>
          </cell>
          <cell r="E1086" t="str">
            <v>VCYS</v>
          </cell>
          <cell r="F1086" t="str">
            <v>结案</v>
          </cell>
          <cell r="G1086">
            <v>27</v>
          </cell>
          <cell r="H1086">
            <v>0</v>
          </cell>
        </row>
        <row r="1087">
          <cell r="A1087" t="str">
            <v>ZVS-19060173</v>
          </cell>
          <cell r="B1087" t="str">
            <v>025-U099500621-364</v>
          </cell>
          <cell r="C1087" t="str">
            <v>素材铁壳</v>
          </cell>
          <cell r="D1087" t="str">
            <v>NO PLATING,SUS301-1/2H,P=10.0,1*1,SHELL,RoHS</v>
          </cell>
          <cell r="E1087" t="str">
            <v>VCYS</v>
          </cell>
          <cell r="F1087" t="str">
            <v>结案</v>
          </cell>
          <cell r="G1087">
            <v>20000</v>
          </cell>
          <cell r="H1087">
            <v>20000</v>
          </cell>
        </row>
        <row r="1088">
          <cell r="A1088" t="str">
            <v>ZVS-19060174</v>
          </cell>
          <cell r="B1088" t="str">
            <v>025-0009-256</v>
          </cell>
          <cell r="C1088" t="str">
            <v>SHELL AFTER STAMPING</v>
          </cell>
          <cell r="D1088" t="str">
            <v>5 PIN MICRO USB SINKING MOUNT</v>
          </cell>
          <cell r="E1088" t="str">
            <v>VCYS</v>
          </cell>
          <cell r="F1088" t="str">
            <v>结案</v>
          </cell>
          <cell r="G1088">
            <v>280000</v>
          </cell>
          <cell r="H1088">
            <v>271600</v>
          </cell>
        </row>
        <row r="1089">
          <cell r="A1089" t="str">
            <v>ZVS-19060175</v>
          </cell>
          <cell r="B1089" t="str">
            <v>050-0009-344</v>
          </cell>
          <cell r="C1089" t="str">
            <v>CONTACT AFTER STAMPING</v>
          </cell>
          <cell r="D1089" t="str">
            <v>5 PIN MICRO USB SINKING MOUNT</v>
          </cell>
          <cell r="E1089" t="str">
            <v>VCYS</v>
          </cell>
          <cell r="F1089" t="str">
            <v>结案</v>
          </cell>
          <cell r="G1089">
            <v>400</v>
          </cell>
          <cell r="H1089">
            <v>398</v>
          </cell>
        </row>
        <row r="1090">
          <cell r="A1090" t="str">
            <v>ZVS-19060176</v>
          </cell>
          <cell r="B1090" t="str">
            <v>025-C130000641-354</v>
          </cell>
          <cell r="C1090" t="str">
            <v>素材铁壳</v>
          </cell>
          <cell r="D1090" t="str">
            <v>NO PLATING,SUS301-H,P=23.00,1*1,RoHS</v>
          </cell>
          <cell r="E1090" t="str">
            <v>VCYS</v>
          </cell>
          <cell r="F1090" t="str">
            <v>结案</v>
          </cell>
          <cell r="G1090">
            <v>94000</v>
          </cell>
          <cell r="H1090">
            <v>93200</v>
          </cell>
        </row>
        <row r="1091">
          <cell r="A1091" t="str">
            <v>ZVS-19060177</v>
          </cell>
          <cell r="B1091" t="str">
            <v>KSN-A23000096R-0100</v>
          </cell>
          <cell r="C1091" t="str">
            <v>金属屏蔽罩</v>
          </cell>
          <cell r="D1091" t="str">
            <v>Cover Can plantng NI,L8.50*W8.50*H2.35</v>
          </cell>
          <cell r="E1091" t="str">
            <v>VCYS</v>
          </cell>
          <cell r="F1091" t="str">
            <v>结案</v>
          </cell>
          <cell r="G1091">
            <v>200000</v>
          </cell>
          <cell r="H1091">
            <v>0</v>
          </cell>
        </row>
        <row r="1092">
          <cell r="A1092" t="str">
            <v>ZVS-19060178</v>
          </cell>
          <cell r="B1092" t="str">
            <v>050-C171100121-509</v>
          </cell>
          <cell r="C1092" t="str">
            <v>素材端子</v>
          </cell>
          <cell r="D1092" t="str">
            <v>NO PLATING,C5210R-SH,P=12.50,1*1,RoHS</v>
          </cell>
          <cell r="E1092" t="str">
            <v>VCYS</v>
          </cell>
          <cell r="F1092" t="str">
            <v>结案</v>
          </cell>
          <cell r="G1092">
            <v>600</v>
          </cell>
          <cell r="H1092">
            <v>600</v>
          </cell>
        </row>
        <row r="1093">
          <cell r="A1093" t="str">
            <v>ZVS-19060179</v>
          </cell>
          <cell r="B1093" t="str">
            <v>050-S200000641-0589</v>
          </cell>
          <cell r="C1093" t="str">
            <v>素材端子</v>
          </cell>
          <cell r="D1093" t="str">
            <v>NO PLATING CONTACT</v>
          </cell>
          <cell r="E1093" t="str">
            <v>VCYS</v>
          </cell>
          <cell r="F1093" t="str">
            <v>结案</v>
          </cell>
          <cell r="G1093">
            <v>1000</v>
          </cell>
          <cell r="H1093">
            <v>215</v>
          </cell>
        </row>
        <row r="1094">
          <cell r="A1094" t="str">
            <v>ZVS-19060180</v>
          </cell>
          <cell r="B1094" t="str">
            <v>050-S170000641-534</v>
          </cell>
          <cell r="C1094" t="str">
            <v>素材端子</v>
          </cell>
          <cell r="D1094" t="str">
            <v>NO PLATING CONTACT</v>
          </cell>
          <cell r="E1094" t="str">
            <v>VCYS</v>
          </cell>
          <cell r="F1094" t="str">
            <v>结案</v>
          </cell>
          <cell r="G1094">
            <v>20</v>
          </cell>
          <cell r="H1094">
            <v>20</v>
          </cell>
        </row>
        <row r="1095">
          <cell r="A1095" t="str">
            <v>ZVS-19060181</v>
          </cell>
          <cell r="B1095" t="str">
            <v>025-00W9-256</v>
          </cell>
          <cell r="C1095" t="str">
            <v>SHELL AFTER LASER WELDING</v>
          </cell>
          <cell r="D1095" t="str">
            <v>MICRO USB 5 PIN SUBTYPE</v>
          </cell>
          <cell r="E1095" t="str">
            <v>VCYS</v>
          </cell>
          <cell r="F1095" t="str">
            <v>结案</v>
          </cell>
          <cell r="G1095">
            <v>300</v>
          </cell>
          <cell r="H1095">
            <v>0</v>
          </cell>
        </row>
        <row r="1096">
          <cell r="A1096" t="str">
            <v>ZVS-19060182</v>
          </cell>
          <cell r="B1096" t="str">
            <v>025-U099500621-364</v>
          </cell>
          <cell r="C1096" t="str">
            <v>素材铁壳</v>
          </cell>
          <cell r="D1096" t="str">
            <v>NO PLATING,SUS301-1/2H,P=10.0,1*1,SHELL,RoHS</v>
          </cell>
          <cell r="E1096" t="str">
            <v>VCYS</v>
          </cell>
          <cell r="F1096" t="str">
            <v>入库</v>
          </cell>
          <cell r="G1096">
            <v>500000</v>
          </cell>
          <cell r="H1096">
            <v>352000</v>
          </cell>
        </row>
        <row r="1097">
          <cell r="A1097" t="str">
            <v>ZVS-19060183</v>
          </cell>
          <cell r="B1097" t="str">
            <v>050-U119500211-0552</v>
          </cell>
          <cell r="C1097" t="str">
            <v>素材端子</v>
          </cell>
          <cell r="D1097" t="str">
            <v>NO PLATING,C2680R-H,P=12.5,1*1,RoHS</v>
          </cell>
          <cell r="E1097" t="str">
            <v>VCYS</v>
          </cell>
          <cell r="F1097" t="str">
            <v>入库</v>
          </cell>
          <cell r="G1097">
            <v>400</v>
          </cell>
          <cell r="H1097">
            <v>348</v>
          </cell>
        </row>
        <row r="1098">
          <cell r="A1098" t="str">
            <v>ZVS-19060184</v>
          </cell>
          <cell r="B1098" t="str">
            <v>050-0009-467</v>
          </cell>
          <cell r="C1098" t="str">
            <v>CONTACT AFTER STAMPING</v>
          </cell>
          <cell r="D1098" t="str">
            <v>ANTENNA SPRING FOR 0.7H</v>
          </cell>
          <cell r="E1098" t="str">
            <v>VCYS</v>
          </cell>
          <cell r="F1098" t="str">
            <v>结案</v>
          </cell>
          <cell r="G1098">
            <v>2000</v>
          </cell>
          <cell r="H1098">
            <v>1593</v>
          </cell>
        </row>
        <row r="1099">
          <cell r="A1099" t="str">
            <v>ZVS-19060185</v>
          </cell>
          <cell r="B1099" t="str">
            <v>050-S170000641-534</v>
          </cell>
          <cell r="C1099" t="str">
            <v>素材端子</v>
          </cell>
          <cell r="D1099" t="str">
            <v>NO PLATING CONTACT</v>
          </cell>
          <cell r="E1099" t="str">
            <v>VCYS</v>
          </cell>
          <cell r="F1099" t="str">
            <v>结案</v>
          </cell>
          <cell r="G1099">
            <v>2000</v>
          </cell>
          <cell r="H1099">
            <v>2000</v>
          </cell>
        </row>
        <row r="1100">
          <cell r="A1100" t="str">
            <v>ZVS-19060186</v>
          </cell>
          <cell r="B1100" t="str">
            <v>050-C039900131-506</v>
          </cell>
          <cell r="C1100" t="str">
            <v>素材端子</v>
          </cell>
          <cell r="D1100" t="str">
            <v>NO PLATING,C5240HQ-SH,P=10.50mm,1*1,RoHS</v>
          </cell>
          <cell r="E1100" t="str">
            <v>VCYS</v>
          </cell>
          <cell r="F1100" t="str">
            <v>结案</v>
          </cell>
          <cell r="G1100">
            <v>2700</v>
          </cell>
          <cell r="H1100">
            <v>2424</v>
          </cell>
        </row>
        <row r="1101">
          <cell r="A1101" t="str">
            <v>ZVS-19060187</v>
          </cell>
          <cell r="B1101" t="str">
            <v>050-S190000641-0550</v>
          </cell>
          <cell r="C1101" t="str">
            <v>素材端子</v>
          </cell>
          <cell r="D1101" t="str">
            <v>NO PLATING CONTACT</v>
          </cell>
          <cell r="E1101" t="str">
            <v>VCYS</v>
          </cell>
          <cell r="F1101" t="str">
            <v>结案</v>
          </cell>
          <cell r="G1101">
            <v>2000</v>
          </cell>
          <cell r="H1101">
            <v>413</v>
          </cell>
        </row>
        <row r="1102">
          <cell r="A1102" t="str">
            <v>ZVS-19060188</v>
          </cell>
          <cell r="B1102" t="str">
            <v>025-C151100621-361</v>
          </cell>
          <cell r="C1102" t="str">
            <v>素材铁壳</v>
          </cell>
          <cell r="D1102" t="str">
            <v>NO PLATING,SUS301-1/2H,P=10.0,1*1,SHELL,RoHS</v>
          </cell>
          <cell r="E1102" t="str">
            <v>VCYS</v>
          </cell>
          <cell r="F1102" t="str">
            <v>结案</v>
          </cell>
          <cell r="G1102">
            <v>300000</v>
          </cell>
          <cell r="H1102">
            <v>269000</v>
          </cell>
        </row>
        <row r="1103">
          <cell r="A1103" t="str">
            <v>ZVS-19060189</v>
          </cell>
          <cell r="B1103" t="str">
            <v>025-C130000641-360</v>
          </cell>
          <cell r="C1103" t="str">
            <v>素材铁壳</v>
          </cell>
          <cell r="D1103" t="str">
            <v>NO PLATING,SUS301-H,P=24.0mm,1*1，RoHS</v>
          </cell>
          <cell r="E1103" t="str">
            <v>VCYS</v>
          </cell>
          <cell r="F1103" t="str">
            <v>结案</v>
          </cell>
          <cell r="G1103">
            <v>1500000</v>
          </cell>
          <cell r="H1103">
            <v>1487600</v>
          </cell>
        </row>
        <row r="1104">
          <cell r="A1104" t="str">
            <v>ZVS-19060190</v>
          </cell>
          <cell r="B1104" t="str">
            <v>025-C130000641-354</v>
          </cell>
          <cell r="C1104" t="str">
            <v>素材铁壳</v>
          </cell>
          <cell r="D1104" t="str">
            <v>NO PLATING,SUS301-H,P=23.00,1*1,RoHS</v>
          </cell>
          <cell r="E1104" t="str">
            <v>VCYS</v>
          </cell>
          <cell r="F1104" t="str">
            <v>结案</v>
          </cell>
          <cell r="G1104">
            <v>600000</v>
          </cell>
          <cell r="H1104">
            <v>600000</v>
          </cell>
        </row>
        <row r="1105">
          <cell r="A1105" t="str">
            <v>ZVS-19060191</v>
          </cell>
          <cell r="B1105" t="str">
            <v>050-S230000641-524</v>
          </cell>
          <cell r="C1105" t="str">
            <v>素材端子</v>
          </cell>
          <cell r="D1105" t="str">
            <v>NO PLATING CONTACT</v>
          </cell>
          <cell r="E1105" t="str">
            <v>VCYS</v>
          </cell>
          <cell r="F1105" t="str">
            <v>结案</v>
          </cell>
          <cell r="G1105">
            <v>800</v>
          </cell>
          <cell r="H1105">
            <v>0</v>
          </cell>
        </row>
        <row r="1106">
          <cell r="A1106" t="str">
            <v>ZVS-19060192</v>
          </cell>
          <cell r="B1106" t="str">
            <v>050-S230000642-535</v>
          </cell>
          <cell r="C1106" t="str">
            <v>素材端子</v>
          </cell>
          <cell r="D1106" t="str">
            <v>NO PLATING CONTACT</v>
          </cell>
          <cell r="E1106" t="str">
            <v>VCYS</v>
          </cell>
          <cell r="F1106" t="str">
            <v>结案</v>
          </cell>
          <cell r="G1106">
            <v>2000</v>
          </cell>
          <cell r="H1106">
            <v>2000</v>
          </cell>
        </row>
        <row r="1107">
          <cell r="A1107" t="str">
            <v>ZVS-19060193</v>
          </cell>
          <cell r="B1107" t="str">
            <v>050-1009-431</v>
          </cell>
          <cell r="C1107" t="str">
            <v>CONTACT AFTER STAMPING</v>
          </cell>
          <cell r="D1107" t="str">
            <v>CONTACT 1 FOR DIA 3.5MM SXM AUDIO JACK CONN.(SUBSIDE  TYPE)</v>
          </cell>
          <cell r="E1107" t="str">
            <v>VCYS</v>
          </cell>
          <cell r="F1107" t="str">
            <v>结案</v>
          </cell>
          <cell r="G1107">
            <v>300</v>
          </cell>
          <cell r="H1107">
            <v>297.10000000000002</v>
          </cell>
        </row>
        <row r="1108">
          <cell r="A1108" t="str">
            <v>ZVS-19060194</v>
          </cell>
          <cell r="B1108" t="str">
            <v>050-1009-432</v>
          </cell>
          <cell r="C1108" t="str">
            <v>CONTACT AFTER STAMPING</v>
          </cell>
          <cell r="D1108" t="str">
            <v>CONTACT 2 FOR DIA 3.5MM SXM AUDIO JACK CONN.(SUBSIDE  TYPE)</v>
          </cell>
          <cell r="E1108" t="str">
            <v>VCYS</v>
          </cell>
          <cell r="F1108" t="str">
            <v>结案</v>
          </cell>
          <cell r="G1108">
            <v>300</v>
          </cell>
          <cell r="H1108">
            <v>260</v>
          </cell>
        </row>
        <row r="1109">
          <cell r="A1109" t="str">
            <v>ZVS-19060195</v>
          </cell>
          <cell r="B1109" t="str">
            <v>050-J200000635-531</v>
          </cell>
          <cell r="C1109" t="str">
            <v>素材端子4</v>
          </cell>
          <cell r="D1109" t="str">
            <v>NO PLATING,SUS301-3/4H,P=5.50,1*2,RoHS</v>
          </cell>
          <cell r="E1109" t="str">
            <v>VCYS</v>
          </cell>
          <cell r="F1109" t="str">
            <v>结案</v>
          </cell>
          <cell r="G1109">
            <v>600</v>
          </cell>
          <cell r="H1109">
            <v>600</v>
          </cell>
        </row>
        <row r="1110">
          <cell r="A1110" t="str">
            <v>ZVS-19060196</v>
          </cell>
          <cell r="B1110" t="str">
            <v>050-J200000636-531</v>
          </cell>
          <cell r="C1110" t="str">
            <v>素材端子5</v>
          </cell>
          <cell r="D1110" t="str">
            <v>NO PLATING,SUS301-3/4H,P=5.50,1*2,RoHS</v>
          </cell>
          <cell r="E1110" t="str">
            <v>VCYS</v>
          </cell>
          <cell r="F1110" t="str">
            <v>结案</v>
          </cell>
          <cell r="G1110">
            <v>600</v>
          </cell>
          <cell r="H1110">
            <v>600</v>
          </cell>
        </row>
        <row r="1111">
          <cell r="A1111" t="str">
            <v>ZVS-19060199</v>
          </cell>
          <cell r="B1111" t="str">
            <v>050-C130000131-512</v>
          </cell>
          <cell r="C1111" t="str">
            <v>素材端子</v>
          </cell>
          <cell r="D1111" t="str">
            <v>NO PLATING,C5240HQ-SH,P=24.00,1*1,RoHS</v>
          </cell>
          <cell r="E1111" t="str">
            <v>VCYS</v>
          </cell>
          <cell r="F1111" t="str">
            <v>结案</v>
          </cell>
          <cell r="G1111">
            <v>300</v>
          </cell>
          <cell r="H1111">
            <v>215.7</v>
          </cell>
        </row>
        <row r="1112">
          <cell r="A1112" t="str">
            <v>ZVS-19060200</v>
          </cell>
          <cell r="B1112" t="str">
            <v>050-C130000141-508</v>
          </cell>
          <cell r="C1112" t="str">
            <v>素材端子</v>
          </cell>
          <cell r="D1112" t="str">
            <v>NO PLATING,C5210R-H,P=4.0mm,1*1，RoHS</v>
          </cell>
          <cell r="E1112" t="str">
            <v>VCYS</v>
          </cell>
          <cell r="F1112" t="str">
            <v>结案</v>
          </cell>
          <cell r="G1112">
            <v>2000</v>
          </cell>
          <cell r="H1112">
            <v>1991.8</v>
          </cell>
        </row>
        <row r="1113">
          <cell r="A1113" t="str">
            <v>ZVS-19060201</v>
          </cell>
          <cell r="B1113" t="str">
            <v>025-C130000641-363</v>
          </cell>
          <cell r="C1113" t="str">
            <v>转轴</v>
          </cell>
          <cell r="D1113" t="str">
            <v>NO PLATING,SUS301-H,P=5.0mm,1*1，RoHS</v>
          </cell>
          <cell r="E1113" t="str">
            <v>VCYS</v>
          </cell>
          <cell r="F1113" t="str">
            <v>结案</v>
          </cell>
          <cell r="G1113">
            <v>1000000</v>
          </cell>
          <cell r="H1113">
            <v>1000000</v>
          </cell>
        </row>
        <row r="1114">
          <cell r="A1114" t="str">
            <v>ZVS-19060202</v>
          </cell>
          <cell r="B1114" t="str">
            <v>025-C130000641-0397</v>
          </cell>
          <cell r="C1114" t="str">
            <v>素材铁壳</v>
          </cell>
          <cell r="D1114" t="str">
            <v>NO PLATING,SUS301-H,P=24.0mm,1*1，RoHS</v>
          </cell>
          <cell r="E1114" t="str">
            <v>VCYS</v>
          </cell>
          <cell r="F1114" t="str">
            <v>结案</v>
          </cell>
          <cell r="G1114">
            <v>1000000</v>
          </cell>
          <cell r="H1114">
            <v>0</v>
          </cell>
        </row>
        <row r="1115">
          <cell r="A1115" t="str">
            <v>ZVS-19060203</v>
          </cell>
          <cell r="B1115" t="str">
            <v>050-C139900131-520</v>
          </cell>
          <cell r="C1115" t="str">
            <v>素材端子</v>
          </cell>
          <cell r="D1115" t="str">
            <v>NO PLATING,C5240HQ-SH,P=16.0mm,1*1，RoHS</v>
          </cell>
          <cell r="E1115" t="str">
            <v>VCYS</v>
          </cell>
          <cell r="F1115" t="str">
            <v>结案</v>
          </cell>
          <cell r="G1115">
            <v>72</v>
          </cell>
          <cell r="H1115">
            <v>72</v>
          </cell>
        </row>
        <row r="1116">
          <cell r="A1116" t="str">
            <v>ZVS-19060204</v>
          </cell>
          <cell r="B1116" t="str">
            <v>050-J200000145-530</v>
          </cell>
          <cell r="C1116" t="str">
            <v>素材端子3</v>
          </cell>
          <cell r="D1116" t="str">
            <v>NO PLATING,C5210R-H,P=4,1*1,RoHS</v>
          </cell>
          <cell r="E1116" t="str">
            <v>VCYS</v>
          </cell>
          <cell r="F1116" t="str">
            <v>结案</v>
          </cell>
          <cell r="G1116">
            <v>35</v>
          </cell>
          <cell r="H1116">
            <v>35</v>
          </cell>
        </row>
        <row r="1117">
          <cell r="A1117" t="str">
            <v>ZVS-19060206</v>
          </cell>
          <cell r="B1117" t="str">
            <v>050-U009500211-515</v>
          </cell>
          <cell r="C1117" t="str">
            <v>素材端子</v>
          </cell>
          <cell r="D1117" t="str">
            <v>NO PLATING,C2680R-H,P=9.00,1*2,RoHS</v>
          </cell>
          <cell r="E1117" t="str">
            <v>VCYS</v>
          </cell>
          <cell r="F1117" t="str">
            <v>结案</v>
          </cell>
          <cell r="G1117">
            <v>110</v>
          </cell>
          <cell r="H1117">
            <v>103.5</v>
          </cell>
        </row>
        <row r="1118">
          <cell r="A1118" t="str">
            <v>ZVS-19060207</v>
          </cell>
          <cell r="B1118" t="str">
            <v>050-J340000141-0557</v>
          </cell>
          <cell r="C1118" t="str">
            <v>素材端子3</v>
          </cell>
          <cell r="D1118" t="str">
            <v>NO PLATING,C5210R-H,P=4,1*1,RoHS</v>
          </cell>
          <cell r="E1118" t="str">
            <v>VCYS</v>
          </cell>
          <cell r="F1118" t="str">
            <v>结案</v>
          </cell>
          <cell r="G1118">
            <v>200</v>
          </cell>
          <cell r="H1118">
            <v>200</v>
          </cell>
        </row>
        <row r="1119">
          <cell r="A1119" t="str">
            <v>ZVS-19060208</v>
          </cell>
          <cell r="B1119" t="str">
            <v>050-J340000631-0558</v>
          </cell>
          <cell r="C1119" t="str">
            <v>素材端子4</v>
          </cell>
          <cell r="D1119" t="str">
            <v>NO PLATING,SUS301-3/4H,P=12.0,1*1,RoHS</v>
          </cell>
          <cell r="E1119" t="str">
            <v>VCYS</v>
          </cell>
          <cell r="F1119" t="str">
            <v>结案</v>
          </cell>
          <cell r="G1119">
            <v>10</v>
          </cell>
          <cell r="H1119">
            <v>10</v>
          </cell>
        </row>
        <row r="1120">
          <cell r="A1120" t="str">
            <v>ZVS-19060209</v>
          </cell>
          <cell r="B1120" t="str">
            <v>025-C130000641-370</v>
          </cell>
          <cell r="C1120" t="str">
            <v>素材铁壳</v>
          </cell>
          <cell r="D1120" t="str">
            <v>NO PLATING,SUS301-H,P=22.00,1*1,RoHS</v>
          </cell>
          <cell r="E1120" t="str">
            <v>VCYS</v>
          </cell>
          <cell r="F1120" t="str">
            <v>入库</v>
          </cell>
          <cell r="G1120">
            <v>180000</v>
          </cell>
          <cell r="H1120">
            <v>114400</v>
          </cell>
        </row>
        <row r="1121">
          <cell r="A1121" t="str">
            <v>ZVS-19060210</v>
          </cell>
          <cell r="B1121" t="str">
            <v>050-J100000141-0564</v>
          </cell>
          <cell r="C1121" t="str">
            <v>素材端子2</v>
          </cell>
          <cell r="D1121" t="str">
            <v>NO PLATING,C5210R-H,P=5,1*1,RoHS</v>
          </cell>
          <cell r="E1121" t="str">
            <v>VCYS</v>
          </cell>
          <cell r="F1121" t="str">
            <v>结案</v>
          </cell>
          <cell r="G1121">
            <v>480</v>
          </cell>
          <cell r="H1121">
            <v>457</v>
          </cell>
        </row>
        <row r="1122">
          <cell r="A1122" t="str">
            <v>ZVS-19060211</v>
          </cell>
          <cell r="B1122" t="str">
            <v>050-C031100131-507</v>
          </cell>
          <cell r="C1122" t="str">
            <v>素材端子</v>
          </cell>
          <cell r="D1122" t="str">
            <v>NO PLATING,C5240HQ-SH,P=10.0mm,1*1,RoHS</v>
          </cell>
          <cell r="E1122" t="str">
            <v>VCYS</v>
          </cell>
          <cell r="F1122" t="str">
            <v>结案</v>
          </cell>
          <cell r="G1122">
            <v>1000</v>
          </cell>
          <cell r="H1122">
            <v>1000</v>
          </cell>
        </row>
        <row r="1123">
          <cell r="A1123" t="str">
            <v>ZVS-19060212</v>
          </cell>
          <cell r="B1123" t="str">
            <v>050-J340000141-0557</v>
          </cell>
          <cell r="C1123" t="str">
            <v>素材端子3</v>
          </cell>
          <cell r="D1123" t="str">
            <v>NO PLATING,C5210R-H,P=4,1*1,RoHS</v>
          </cell>
          <cell r="E1123" t="str">
            <v>VCYS</v>
          </cell>
          <cell r="F1123" t="str">
            <v>结案</v>
          </cell>
          <cell r="G1123">
            <v>132</v>
          </cell>
          <cell r="H1123">
            <v>132</v>
          </cell>
        </row>
        <row r="1124">
          <cell r="A1124" t="str">
            <v>ZVS-19060213</v>
          </cell>
          <cell r="B1124" t="str">
            <v>025-U119500622-0382</v>
          </cell>
          <cell r="C1124" t="str">
            <v>素材外铁壳</v>
          </cell>
          <cell r="D1124" t="str">
            <v>NO PLATING,SUS301-1/2H,P=8.0,1*1,SHELL,RoHS</v>
          </cell>
          <cell r="E1124" t="str">
            <v>VCYS</v>
          </cell>
          <cell r="F1124" t="str">
            <v>结案</v>
          </cell>
          <cell r="G1124">
            <v>180000</v>
          </cell>
          <cell r="H1124">
            <v>177900</v>
          </cell>
        </row>
        <row r="1125">
          <cell r="A1125" t="str">
            <v>ZVS-19060214</v>
          </cell>
          <cell r="B1125" t="str">
            <v>050-0009-482</v>
          </cell>
          <cell r="C1125" t="str">
            <v>UNPLATED CONTACT</v>
          </cell>
          <cell r="D1125" t="str">
            <v>CONTACT; 1.3H PUSH_PULL SIMBLOCK WIWH COVER AND STOP</v>
          </cell>
          <cell r="E1125" t="str">
            <v>VCYS</v>
          </cell>
          <cell r="F1125" t="str">
            <v>结案</v>
          </cell>
          <cell r="G1125">
            <v>50</v>
          </cell>
          <cell r="H1125">
            <v>49.9</v>
          </cell>
        </row>
        <row r="1126">
          <cell r="A1126" t="str">
            <v>ZVS-19060215</v>
          </cell>
          <cell r="B1126" t="str">
            <v>025-0009-256</v>
          </cell>
          <cell r="C1126" t="str">
            <v>SHELL AFTER STAMPING</v>
          </cell>
          <cell r="D1126" t="str">
            <v>5 PIN MICRO USB SINKING MOUNT</v>
          </cell>
          <cell r="E1126" t="str">
            <v>VCYS</v>
          </cell>
          <cell r="F1126" t="str">
            <v>入库</v>
          </cell>
          <cell r="G1126">
            <v>300000</v>
          </cell>
          <cell r="H1126">
            <v>6000</v>
          </cell>
        </row>
        <row r="1127">
          <cell r="A1127" t="str">
            <v>ZVS-19060216</v>
          </cell>
          <cell r="B1127" t="str">
            <v>025-00W9-256</v>
          </cell>
          <cell r="C1127" t="str">
            <v>SHELL AFTER LASER WELDING</v>
          </cell>
          <cell r="D1127" t="str">
            <v>MICRO USB 5 PIN SUBTYPE</v>
          </cell>
          <cell r="E1127" t="str">
            <v>VCYS</v>
          </cell>
          <cell r="F1127" t="str">
            <v>入库</v>
          </cell>
          <cell r="G1127">
            <v>300000</v>
          </cell>
          <cell r="H1127">
            <v>277600</v>
          </cell>
        </row>
        <row r="1128">
          <cell r="A1128" t="str">
            <v>ZVS-19060217</v>
          </cell>
          <cell r="B1128" t="str">
            <v>050-U009500211-515</v>
          </cell>
          <cell r="C1128" t="str">
            <v>素材端子</v>
          </cell>
          <cell r="D1128" t="str">
            <v>NO PLATING,C2680R-H,P=9.00,1*2,RoHS</v>
          </cell>
          <cell r="E1128" t="str">
            <v>VCYS</v>
          </cell>
          <cell r="F1128" t="str">
            <v>结案</v>
          </cell>
          <cell r="G1128">
            <v>1200</v>
          </cell>
          <cell r="H1128">
            <v>1200</v>
          </cell>
        </row>
        <row r="1129">
          <cell r="A1129" t="str">
            <v>ZVS-19060218</v>
          </cell>
          <cell r="B1129" t="str">
            <v>050-2009-476</v>
          </cell>
          <cell r="C1129" t="str">
            <v>CONTACT AFTER STAMPING</v>
          </cell>
          <cell r="D1129" t="str">
            <v>CONTACT 1 FOR DIA 3.5MM AUDIO JACK  SUBSIDE TYPE</v>
          </cell>
          <cell r="E1129" t="str">
            <v>VCYS</v>
          </cell>
          <cell r="F1129" t="str">
            <v>结案</v>
          </cell>
          <cell r="G1129">
            <v>600</v>
          </cell>
          <cell r="H1129">
            <v>599.5</v>
          </cell>
        </row>
        <row r="1130">
          <cell r="A1130" t="str">
            <v>ZVS-19060219</v>
          </cell>
          <cell r="B1130" t="str">
            <v>050-3009-478</v>
          </cell>
          <cell r="C1130" t="str">
            <v>CONTACT AFTER STAMPING</v>
          </cell>
          <cell r="D1130" t="str">
            <v>CONTACT 2 FOR DIA 3.5MM AUDIO JACK  SUBSIDE TYPE</v>
          </cell>
          <cell r="E1130" t="str">
            <v>VCYS</v>
          </cell>
          <cell r="F1130" t="str">
            <v>入库</v>
          </cell>
          <cell r="G1130">
            <v>600</v>
          </cell>
          <cell r="H1130">
            <v>561.5</v>
          </cell>
        </row>
        <row r="1131">
          <cell r="A1131" t="str">
            <v>ZVS-19060220</v>
          </cell>
          <cell r="B1131" t="str">
            <v>050-5009-477</v>
          </cell>
          <cell r="C1131" t="str">
            <v>CONTACT AFTER STAMPING</v>
          </cell>
          <cell r="D1131" t="str">
            <v>CONTACT 5 FOR DIA 3.5MM AUDIO JACK  SUBSIDE TYPE</v>
          </cell>
          <cell r="E1131" t="str">
            <v>VCYS</v>
          </cell>
          <cell r="F1131" t="str">
            <v>结案</v>
          </cell>
          <cell r="G1131">
            <v>600</v>
          </cell>
          <cell r="H1131">
            <v>595</v>
          </cell>
        </row>
        <row r="1132">
          <cell r="A1132" t="str">
            <v>ZVS-19060221</v>
          </cell>
          <cell r="B1132" t="str">
            <v>050-6009-477</v>
          </cell>
          <cell r="C1132" t="str">
            <v>CONTACT AFTER STAMPING</v>
          </cell>
          <cell r="D1132" t="str">
            <v>CONTACT 5 FOR DIA 3.5MM AUDIO JACK  SUBSIDE TYPE</v>
          </cell>
          <cell r="E1132" t="str">
            <v>VCYS</v>
          </cell>
          <cell r="F1132" t="str">
            <v>入库</v>
          </cell>
          <cell r="G1132">
            <v>600</v>
          </cell>
          <cell r="H1132">
            <v>270</v>
          </cell>
        </row>
        <row r="1133">
          <cell r="A1133" t="str">
            <v>ZVS-19060222</v>
          </cell>
          <cell r="B1133" t="str">
            <v>050-J200000142-0546</v>
          </cell>
          <cell r="C1133" t="str">
            <v>素材端子1</v>
          </cell>
          <cell r="D1133" t="str">
            <v>NO PLATING,C5210R-H,P=8,1*1,RoHS</v>
          </cell>
          <cell r="E1133" t="str">
            <v>VCYS</v>
          </cell>
          <cell r="F1133" t="str">
            <v>结案</v>
          </cell>
          <cell r="G1133">
            <v>700</v>
          </cell>
          <cell r="H1133">
            <v>700</v>
          </cell>
        </row>
        <row r="1134">
          <cell r="A1134" t="str">
            <v>ZVS-19060223</v>
          </cell>
          <cell r="B1134" t="str">
            <v>050-J200000144-530</v>
          </cell>
          <cell r="C1134" t="str">
            <v>素材端子2</v>
          </cell>
          <cell r="D1134" t="str">
            <v>NO PLATING,C5210R-H,P=4,1*1,RoHS</v>
          </cell>
          <cell r="E1134" t="str">
            <v>VCYS</v>
          </cell>
          <cell r="F1134" t="str">
            <v>发放</v>
          </cell>
          <cell r="G1134">
            <v>800</v>
          </cell>
          <cell r="H1134">
            <v>0</v>
          </cell>
        </row>
        <row r="1135">
          <cell r="A1135" t="str">
            <v>ZVS-19060226</v>
          </cell>
          <cell r="B1135" t="str">
            <v>050-J310000142-537</v>
          </cell>
          <cell r="C1135" t="str">
            <v>素材端子3</v>
          </cell>
          <cell r="D1135" t="str">
            <v>NO PLATING,C5210R-H,P=4,1*1,RoHS</v>
          </cell>
          <cell r="E1135" t="str">
            <v>VCYS</v>
          </cell>
          <cell r="F1135" t="str">
            <v>结案</v>
          </cell>
          <cell r="G1135">
            <v>400</v>
          </cell>
          <cell r="H1135">
            <v>400</v>
          </cell>
        </row>
        <row r="1136">
          <cell r="A1136" t="str">
            <v>ZVS-19060227</v>
          </cell>
          <cell r="B1136" t="str">
            <v>025-0009-320</v>
          </cell>
          <cell r="C1136" t="str">
            <v>UNPLATED SHELL</v>
          </cell>
          <cell r="D1136" t="str">
            <v>1.3H PUSH_PULL SIMBLOCK WITH COVER AND STOP</v>
          </cell>
          <cell r="E1136" t="str">
            <v>VCYS</v>
          </cell>
          <cell r="F1136" t="str">
            <v>结案</v>
          </cell>
          <cell r="G1136">
            <v>800000</v>
          </cell>
          <cell r="H1136">
            <v>0</v>
          </cell>
        </row>
        <row r="1137">
          <cell r="A1137" t="str">
            <v>ZVS-19060228</v>
          </cell>
          <cell r="B1137" t="str">
            <v>025-0009-331</v>
          </cell>
          <cell r="C1137" t="str">
            <v>UNCLARED  PUSHER</v>
          </cell>
          <cell r="D1137" t="str">
            <v>1.35H PIN PUSH TRAY NANO SIM&amp;USD OR DUAL NANO SIM CONN</v>
          </cell>
          <cell r="E1137" t="str">
            <v>VCYS</v>
          </cell>
          <cell r="F1137" t="str">
            <v>结案</v>
          </cell>
          <cell r="G1137">
            <v>100000</v>
          </cell>
          <cell r="H1137">
            <v>0</v>
          </cell>
        </row>
        <row r="1138">
          <cell r="A1138" t="str">
            <v>ZVS-19060231</v>
          </cell>
          <cell r="B1138" t="str">
            <v>050-J100000141-0564</v>
          </cell>
          <cell r="C1138" t="str">
            <v>素材端子2</v>
          </cell>
          <cell r="D1138" t="str">
            <v>NO PLATING,C5210R-H,P=5,1*1,RoHS</v>
          </cell>
          <cell r="E1138" t="str">
            <v>VCYS</v>
          </cell>
          <cell r="F1138" t="str">
            <v>结案</v>
          </cell>
          <cell r="G1138">
            <v>400</v>
          </cell>
          <cell r="H1138">
            <v>0</v>
          </cell>
        </row>
        <row r="1139">
          <cell r="A1139" t="str">
            <v>ZVS-19060232</v>
          </cell>
          <cell r="B1139" t="str">
            <v>050-J100000631-0566</v>
          </cell>
          <cell r="C1139" t="str">
            <v>素材端子4</v>
          </cell>
          <cell r="D1139" t="str">
            <v>NO PLATING,SUS301-3/4H,P=7.5,1*1,RoHS</v>
          </cell>
          <cell r="E1139" t="str">
            <v>VCYS</v>
          </cell>
          <cell r="F1139" t="str">
            <v>发料</v>
          </cell>
          <cell r="G1139">
            <v>350</v>
          </cell>
          <cell r="H1139">
            <v>0</v>
          </cell>
        </row>
        <row r="1140">
          <cell r="A1140" t="str">
            <v>ZVS-19060233</v>
          </cell>
          <cell r="B1140" t="str">
            <v>050-1009-431</v>
          </cell>
          <cell r="C1140" t="str">
            <v>CONTACT AFTER STAMPING</v>
          </cell>
          <cell r="D1140" t="str">
            <v>CONTACT 1 FOR DIA 3.5MM SXM AUDIO JACK CONN.(SUBSIDE  TYPE)</v>
          </cell>
          <cell r="E1140" t="str">
            <v>VCYS</v>
          </cell>
          <cell r="F1140" t="str">
            <v>结案</v>
          </cell>
          <cell r="G1140">
            <v>80</v>
          </cell>
          <cell r="H1140">
            <v>78.900000000000006</v>
          </cell>
        </row>
        <row r="1141">
          <cell r="A1141" t="str">
            <v>ZVS-19060234</v>
          </cell>
          <cell r="B1141" t="str">
            <v>050-C130000441-521</v>
          </cell>
          <cell r="C1141" t="str">
            <v>素材侦测PIN</v>
          </cell>
          <cell r="D1141" t="str">
            <v>NO PLATING,C7035-TM06,P=3.20,1*1,RoHS</v>
          </cell>
          <cell r="E1141" t="str">
            <v>VCYS</v>
          </cell>
          <cell r="F1141" t="str">
            <v>结案</v>
          </cell>
          <cell r="G1141">
            <v>150</v>
          </cell>
          <cell r="H1141">
            <v>150</v>
          </cell>
        </row>
        <row r="1142">
          <cell r="A1142" t="str">
            <v>ZVS-19060236</v>
          </cell>
          <cell r="B1142" t="str">
            <v>025-J180000622-0381</v>
          </cell>
          <cell r="C1142" t="str">
            <v>素材SHELL</v>
          </cell>
          <cell r="D1142" t="str">
            <v>NO PLATING,SUS301-1/2H,P=15,1*1,RoHS</v>
          </cell>
          <cell r="E1142" t="str">
            <v>VCYS</v>
          </cell>
          <cell r="F1142" t="str">
            <v>入库</v>
          </cell>
          <cell r="G1142">
            <v>500000</v>
          </cell>
          <cell r="H1142">
            <v>61247</v>
          </cell>
        </row>
        <row r="1143">
          <cell r="A1143" t="str">
            <v>ZVS-19060237</v>
          </cell>
          <cell r="B1143" t="str">
            <v>050-S230000642-535</v>
          </cell>
          <cell r="C1143" t="str">
            <v>素材端子</v>
          </cell>
          <cell r="D1143" t="str">
            <v>NO PLATING CONTACT</v>
          </cell>
          <cell r="E1143" t="str">
            <v>VCYS</v>
          </cell>
          <cell r="F1143" t="str">
            <v>入库</v>
          </cell>
          <cell r="G1143">
            <v>2000</v>
          </cell>
          <cell r="H1143">
            <v>2000</v>
          </cell>
        </row>
        <row r="1144">
          <cell r="A1144" t="str">
            <v>ZVS-19060239</v>
          </cell>
          <cell r="B1144" t="str">
            <v>050-1009-443</v>
          </cell>
          <cell r="C1144" t="str">
            <v>CONTACT</v>
          </cell>
          <cell r="D1144" t="str">
            <v>4PIN 3.0MM PITCH 1.8H SMT TYPE BATTERY CONN.</v>
          </cell>
          <cell r="E1144" t="str">
            <v>VCYS</v>
          </cell>
          <cell r="F1144" t="str">
            <v>发料</v>
          </cell>
          <cell r="G1144">
            <v>500</v>
          </cell>
          <cell r="H1144">
            <v>0</v>
          </cell>
        </row>
        <row r="1145">
          <cell r="A1145" t="str">
            <v>ZVS-19060240</v>
          </cell>
          <cell r="B1145" t="str">
            <v>050-2009-443</v>
          </cell>
          <cell r="C1145" t="str">
            <v>CONTACT</v>
          </cell>
          <cell r="D1145" t="str">
            <v>4PIN 3.0MM PITCH 1.8H SMT TYPE BATTERY CONN.</v>
          </cell>
          <cell r="E1145" t="str">
            <v>VCYS</v>
          </cell>
          <cell r="F1145" t="str">
            <v>发放</v>
          </cell>
          <cell r="G1145">
            <v>500</v>
          </cell>
          <cell r="H1145">
            <v>0</v>
          </cell>
        </row>
        <row r="1146">
          <cell r="A1146" t="str">
            <v>ZVS-19060242</v>
          </cell>
          <cell r="B1146" t="str">
            <v>025-2009-285</v>
          </cell>
          <cell r="C1146" t="str">
            <v>SOLDER PAD</v>
          </cell>
          <cell r="D1146" t="str">
            <v>FOR 4PIN BATTERY</v>
          </cell>
          <cell r="E1146" t="str">
            <v>VCYS</v>
          </cell>
          <cell r="F1146" t="str">
            <v>入库</v>
          </cell>
          <cell r="G1146">
            <v>600000</v>
          </cell>
          <cell r="H1146">
            <v>466000</v>
          </cell>
        </row>
        <row r="1147">
          <cell r="A1147" t="str">
            <v>ZVS-19060244</v>
          </cell>
          <cell r="B1147" t="str">
            <v>050-4009-195</v>
          </cell>
          <cell r="C1147" t="str">
            <v>UNPLATED CONTACT</v>
          </cell>
          <cell r="D1147" t="str">
            <v>FOR 4PIN BATTERY 5.4H 3.1MM PITCH VERTICAL TYPE CONN.</v>
          </cell>
          <cell r="E1147" t="str">
            <v>VCYS</v>
          </cell>
          <cell r="F1147" t="str">
            <v>入库</v>
          </cell>
          <cell r="G1147">
            <v>1000</v>
          </cell>
          <cell r="H1147">
            <v>411.5</v>
          </cell>
        </row>
        <row r="1148">
          <cell r="A1148" t="str">
            <v>ZVS-19060245</v>
          </cell>
          <cell r="B1148" t="str">
            <v>025-0009-170</v>
          </cell>
          <cell r="C1148" t="str">
            <v>UNPLATED PAD</v>
          </cell>
          <cell r="D1148" t="str">
            <v>FOR 4PIN BATTERY 5.4H 3.1MM PITCH VERTICAL TYPE CONN.</v>
          </cell>
          <cell r="E1148" t="str">
            <v>VCYS</v>
          </cell>
          <cell r="F1148" t="str">
            <v>结案</v>
          </cell>
          <cell r="G1148">
            <v>800000</v>
          </cell>
          <cell r="H1148">
            <v>0</v>
          </cell>
        </row>
        <row r="1149">
          <cell r="A1149" t="str">
            <v>ZVS-19060246</v>
          </cell>
          <cell r="B1149" t="str">
            <v>050-0009-344</v>
          </cell>
          <cell r="C1149" t="str">
            <v>CONTACT AFTER STAMPING</v>
          </cell>
          <cell r="D1149" t="str">
            <v>5 PIN MICRO USB SINKING MOUNT</v>
          </cell>
          <cell r="E1149" t="str">
            <v>VCYS</v>
          </cell>
          <cell r="F1149" t="str">
            <v>入库</v>
          </cell>
          <cell r="G1149">
            <v>300</v>
          </cell>
          <cell r="H1149">
            <v>250</v>
          </cell>
        </row>
        <row r="1150">
          <cell r="A1150" t="str">
            <v>ZVS-19060247</v>
          </cell>
          <cell r="B1150" t="str">
            <v>025-00W9-256</v>
          </cell>
          <cell r="C1150" t="str">
            <v>SHELL AFTER LASER WELDING</v>
          </cell>
          <cell r="D1150" t="str">
            <v>MICRO USB 5 PIN SUBTYPE</v>
          </cell>
          <cell r="E1150" t="str">
            <v>VCYS</v>
          </cell>
          <cell r="F1150" t="str">
            <v>发放</v>
          </cell>
          <cell r="G1150">
            <v>270</v>
          </cell>
          <cell r="H1150">
            <v>0</v>
          </cell>
        </row>
        <row r="1151">
          <cell r="A1151" t="str">
            <v>ZVS-19060248</v>
          </cell>
          <cell r="B1151" t="str">
            <v>025-0009-325</v>
          </cell>
          <cell r="C1151" t="str">
            <v>SHELL AFTER STAMPING</v>
          </cell>
          <cell r="D1151" t="str">
            <v>SHELL AFTER STAMPING</v>
          </cell>
          <cell r="E1151" t="str">
            <v>VCYS</v>
          </cell>
          <cell r="F1151" t="str">
            <v>发料</v>
          </cell>
          <cell r="G1151">
            <v>100000</v>
          </cell>
          <cell r="H1151">
            <v>0</v>
          </cell>
        </row>
        <row r="1152">
          <cell r="A1152" t="str">
            <v>ZVS-19060249</v>
          </cell>
          <cell r="B1152" t="str">
            <v>050-0009-482</v>
          </cell>
          <cell r="C1152" t="str">
            <v>UNPLATED CONTACT</v>
          </cell>
          <cell r="D1152" t="str">
            <v>CONTACT; 1.3H PUSH_PULL SIMBLOCK WIWH COVER AND STOP</v>
          </cell>
          <cell r="E1152" t="str">
            <v>VCYS</v>
          </cell>
          <cell r="F1152" t="str">
            <v>结案</v>
          </cell>
          <cell r="G1152">
            <v>10</v>
          </cell>
          <cell r="H1152">
            <v>9.5</v>
          </cell>
        </row>
        <row r="1153">
          <cell r="A1153" t="str">
            <v>ZVS-19060250</v>
          </cell>
          <cell r="B1153" t="str">
            <v>025-00W9-325</v>
          </cell>
          <cell r="C1153" t="str">
            <v>SHELL AFTER LASER WELDING</v>
          </cell>
          <cell r="D1153" t="str">
            <v>MICRO USB 5 PIN SUBTYPE</v>
          </cell>
          <cell r="E1153" t="str">
            <v>VCYS</v>
          </cell>
          <cell r="F1153" t="str">
            <v>发放</v>
          </cell>
          <cell r="G1153">
            <v>250000</v>
          </cell>
          <cell r="H1153">
            <v>0</v>
          </cell>
        </row>
        <row r="1154">
          <cell r="A1154" t="str">
            <v>ZVS-19060251</v>
          </cell>
          <cell r="B1154" t="str">
            <v>050-0009-487</v>
          </cell>
          <cell r="C1154" t="str">
            <v>CONTACT AFTER STAMPING</v>
          </cell>
          <cell r="D1154" t="str">
            <v>MICRO USB 5 PIN SINKING MOUNT TYPE</v>
          </cell>
          <cell r="E1154" t="str">
            <v>VCYS</v>
          </cell>
          <cell r="F1154" t="str">
            <v>发料</v>
          </cell>
          <cell r="G1154">
            <v>200</v>
          </cell>
          <cell r="H1154">
            <v>0</v>
          </cell>
        </row>
        <row r="1155">
          <cell r="A1155" t="str">
            <v>ZVS-19060252</v>
          </cell>
          <cell r="B1155" t="str">
            <v>050-1009-217</v>
          </cell>
          <cell r="C1155" t="str">
            <v>CONTACT AFTER STAMPING</v>
          </cell>
          <cell r="D1155" t="str">
            <v>5 PIN MICRO USB SINKING MOUNT</v>
          </cell>
          <cell r="E1155" t="str">
            <v>VCYS</v>
          </cell>
          <cell r="F1155" t="str">
            <v>结案</v>
          </cell>
          <cell r="G1155">
            <v>200</v>
          </cell>
          <cell r="H1155">
            <v>195</v>
          </cell>
        </row>
        <row r="1156">
          <cell r="A1156" t="str">
            <v>ZVS-19060253</v>
          </cell>
          <cell r="B1156" t="str">
            <v>025-U119500621-0382</v>
          </cell>
          <cell r="C1156" t="str">
            <v>素材主铁壳</v>
          </cell>
          <cell r="D1156" t="str">
            <v>NO PLATING,SUS301-1/2H,P=8.0,1*1,SHELL,RoHS</v>
          </cell>
          <cell r="E1156" t="str">
            <v>VCYS</v>
          </cell>
          <cell r="F1156" t="str">
            <v>结案</v>
          </cell>
          <cell r="G1156">
            <v>600000</v>
          </cell>
          <cell r="H1156">
            <v>0</v>
          </cell>
        </row>
        <row r="1157">
          <cell r="A1157" t="str">
            <v>ZVS-19060254</v>
          </cell>
          <cell r="B1157" t="str">
            <v>025-U119500622-0382</v>
          </cell>
          <cell r="C1157" t="str">
            <v>素材外铁壳</v>
          </cell>
          <cell r="D1157" t="str">
            <v>NO PLATING,SUS301-1/2H,P=8.0,1*1,SHELL,RoHS</v>
          </cell>
          <cell r="E1157" t="str">
            <v>VCYS</v>
          </cell>
          <cell r="F1157" t="str">
            <v>结案</v>
          </cell>
          <cell r="G1157">
            <v>600000</v>
          </cell>
          <cell r="H1157">
            <v>0</v>
          </cell>
        </row>
        <row r="1158">
          <cell r="A1158" t="str">
            <v>ZVS-19060256</v>
          </cell>
          <cell r="B1158" t="str">
            <v>050-0009-467</v>
          </cell>
          <cell r="C1158" t="str">
            <v>CONTACT AFTER STAMPING</v>
          </cell>
          <cell r="D1158" t="str">
            <v>ANTENNA SPRING FOR 0.7H</v>
          </cell>
          <cell r="E1158" t="str">
            <v>VCYS</v>
          </cell>
          <cell r="F1158" t="str">
            <v>结案</v>
          </cell>
          <cell r="G1158">
            <v>1600</v>
          </cell>
          <cell r="H1158">
            <v>0</v>
          </cell>
        </row>
        <row r="1159">
          <cell r="A1159" t="str">
            <v>ZVS-19060257</v>
          </cell>
          <cell r="B1159" t="str">
            <v>050-S170000641-534</v>
          </cell>
          <cell r="C1159" t="str">
            <v>素材端子</v>
          </cell>
          <cell r="D1159" t="str">
            <v>NO PLATING CONTACT</v>
          </cell>
          <cell r="E1159" t="str">
            <v>VCYS</v>
          </cell>
          <cell r="F1159" t="str">
            <v>入库</v>
          </cell>
          <cell r="G1159">
            <v>2000</v>
          </cell>
          <cell r="H1159">
            <v>2000</v>
          </cell>
        </row>
        <row r="1160">
          <cell r="A1160" t="str">
            <v>ZVS-19060258</v>
          </cell>
          <cell r="B1160" t="str">
            <v>050-0009-482</v>
          </cell>
          <cell r="C1160" t="str">
            <v>UNPLATED CONTACT</v>
          </cell>
          <cell r="D1160" t="str">
            <v>CONTACT; 1.3H PUSH_PULL SIMBLOCK WIWH COVER AND STOP</v>
          </cell>
          <cell r="E1160" t="str">
            <v>VCYS</v>
          </cell>
          <cell r="F1160" t="str">
            <v>入库</v>
          </cell>
          <cell r="G1160">
            <v>800</v>
          </cell>
          <cell r="H1160">
            <v>400</v>
          </cell>
        </row>
        <row r="1161">
          <cell r="A1161" t="str">
            <v>ZVS-19060259</v>
          </cell>
          <cell r="B1161" t="str">
            <v>050-C159900121-504</v>
          </cell>
          <cell r="C1161" t="str">
            <v>UNPLATED CONTACT</v>
          </cell>
          <cell r="D1161" t="str">
            <v>MICRO SIM CARD 8P PUSH-PULL H=1.50MM</v>
          </cell>
          <cell r="E1161" t="str">
            <v>VCYS</v>
          </cell>
          <cell r="F1161" t="str">
            <v>入库</v>
          </cell>
          <cell r="G1161">
            <v>1300</v>
          </cell>
          <cell r="H1161">
            <v>132.5</v>
          </cell>
        </row>
        <row r="1162">
          <cell r="A1162" t="str">
            <v>ZVS-19060263</v>
          </cell>
          <cell r="B1162" t="str">
            <v>050-4009-478</v>
          </cell>
          <cell r="C1162" t="str">
            <v>CONTACT AFTER STAMPING</v>
          </cell>
          <cell r="D1162" t="str">
            <v>CONTACT 3  FOR DIA 3.5MM AUDIO JACK  SUBSIDE TYPE</v>
          </cell>
          <cell r="E1162" t="str">
            <v>VCYS</v>
          </cell>
          <cell r="F1162" t="str">
            <v>入库</v>
          </cell>
          <cell r="G1162">
            <v>600</v>
          </cell>
          <cell r="H1162">
            <v>591.5</v>
          </cell>
        </row>
        <row r="1163">
          <cell r="A1163" t="str">
            <v>ZVS-19060264</v>
          </cell>
          <cell r="B1163" t="str">
            <v>025-U139500621-373</v>
          </cell>
          <cell r="C1163" t="str">
            <v>素材主铁壳</v>
          </cell>
          <cell r="D1163" t="str">
            <v>NO PLATING,SUS301-1/2H,P=8.0,1*1,SHELL,RoHS</v>
          </cell>
          <cell r="E1163" t="str">
            <v>VCYS</v>
          </cell>
          <cell r="F1163" t="str">
            <v>结案</v>
          </cell>
          <cell r="G1163">
            <v>130000</v>
          </cell>
          <cell r="H1163">
            <v>123500</v>
          </cell>
        </row>
        <row r="1164">
          <cell r="A1164" t="str">
            <v>ZVS-19060265</v>
          </cell>
          <cell r="B1164" t="str">
            <v>025-U1395W1621-0389</v>
          </cell>
          <cell r="C1164" t="str">
            <v>点焊铁壳</v>
          </cell>
          <cell r="D1164" t="str">
            <v>LASER WELDING,SUS301-1/2H,P=8.0,1*1,SHELL,RoHS</v>
          </cell>
          <cell r="E1164" t="str">
            <v>VCYS</v>
          </cell>
          <cell r="F1164" t="str">
            <v>结案</v>
          </cell>
          <cell r="G1164">
            <v>7</v>
          </cell>
          <cell r="H1164">
            <v>0</v>
          </cell>
        </row>
        <row r="1165">
          <cell r="A1165" t="str">
            <v>ZVS-19060266</v>
          </cell>
          <cell r="B1165" t="str">
            <v>025-U1395W1621-0389</v>
          </cell>
          <cell r="C1165" t="str">
            <v>点焊铁壳</v>
          </cell>
          <cell r="D1165" t="str">
            <v>LASER WELDING,SUS301-1/2H,P=8.0,1*1,SHELL,RoHS</v>
          </cell>
          <cell r="E1165" t="str">
            <v>VCYS</v>
          </cell>
          <cell r="F1165" t="str">
            <v>结案</v>
          </cell>
          <cell r="G1165">
            <v>7000</v>
          </cell>
          <cell r="H1165">
            <v>7000</v>
          </cell>
        </row>
        <row r="1166">
          <cell r="A1166" t="str">
            <v>ZVS-19060267</v>
          </cell>
          <cell r="B1166" t="str">
            <v>025-U139500622-373</v>
          </cell>
          <cell r="C1166" t="str">
            <v>素材外铁壳</v>
          </cell>
          <cell r="D1166" t="str">
            <v>NO PLATING,SUS301-1/2H,P=8.0,1*1,SHELL,RoHS</v>
          </cell>
          <cell r="E1166" t="str">
            <v>VCYS</v>
          </cell>
          <cell r="F1166" t="str">
            <v>结案</v>
          </cell>
          <cell r="G1166">
            <v>30000</v>
          </cell>
          <cell r="H1166">
            <v>27300</v>
          </cell>
        </row>
        <row r="1167">
          <cell r="A1167" t="str">
            <v>ZVS-19060268</v>
          </cell>
          <cell r="B1167" t="str">
            <v>050-J200000142-0546</v>
          </cell>
          <cell r="C1167" t="str">
            <v>素材端子1</v>
          </cell>
          <cell r="D1167" t="str">
            <v>NO PLATING,C5210R-H,P=8,1*1,RoHS</v>
          </cell>
          <cell r="E1167" t="str">
            <v>VCYS</v>
          </cell>
          <cell r="F1167" t="str">
            <v>结案</v>
          </cell>
          <cell r="G1167">
            <v>300</v>
          </cell>
          <cell r="H1167">
            <v>280.5</v>
          </cell>
        </row>
        <row r="1168">
          <cell r="A1168" t="str">
            <v>ZVS-19060269</v>
          </cell>
          <cell r="B1168" t="str">
            <v>025-0009-320</v>
          </cell>
          <cell r="C1168" t="str">
            <v>UNPLATED SHELL</v>
          </cell>
          <cell r="D1168" t="str">
            <v>1.3H PUSH_PULL SIMBLOCK WITH COVER AND STOP</v>
          </cell>
          <cell r="E1168" t="str">
            <v>VCYS</v>
          </cell>
          <cell r="F1168" t="str">
            <v>入库</v>
          </cell>
          <cell r="G1168">
            <v>800000</v>
          </cell>
          <cell r="H1168">
            <v>386500</v>
          </cell>
        </row>
        <row r="1169">
          <cell r="A1169" t="str">
            <v>ZVS-19060270</v>
          </cell>
          <cell r="B1169" t="str">
            <v>050-U009500211-515</v>
          </cell>
          <cell r="C1169" t="str">
            <v>素材端子</v>
          </cell>
          <cell r="D1169" t="str">
            <v>NO PLATING,C2680R-H,P=9.00,1*2,RoHS</v>
          </cell>
          <cell r="E1169" t="str">
            <v>VCYS</v>
          </cell>
          <cell r="F1169" t="str">
            <v>结案</v>
          </cell>
          <cell r="G1169">
            <v>300</v>
          </cell>
          <cell r="H1169">
            <v>300</v>
          </cell>
        </row>
        <row r="1170">
          <cell r="A1170" t="str">
            <v>ZVS-19060271</v>
          </cell>
          <cell r="B1170" t="str">
            <v>050-J200000635-531</v>
          </cell>
          <cell r="C1170" t="str">
            <v>素材端子4</v>
          </cell>
          <cell r="D1170" t="str">
            <v>NO PLATING,SUS301-3/4H,P=5.50,1*2,RoHS</v>
          </cell>
          <cell r="E1170" t="str">
            <v>VCYS</v>
          </cell>
          <cell r="F1170" t="str">
            <v>结案</v>
          </cell>
          <cell r="G1170">
            <v>130</v>
          </cell>
          <cell r="H1170">
            <v>112.6</v>
          </cell>
        </row>
        <row r="1171">
          <cell r="A1171" t="str">
            <v>ZVS-19060272</v>
          </cell>
          <cell r="B1171" t="str">
            <v>050-J200000636-531</v>
          </cell>
          <cell r="C1171" t="str">
            <v>素材端子5</v>
          </cell>
          <cell r="D1171" t="str">
            <v>NO PLATING,SUS301-3/4H,P=5.50,1*2,RoHS</v>
          </cell>
          <cell r="E1171" t="str">
            <v>VCYS</v>
          </cell>
          <cell r="F1171" t="str">
            <v>结案</v>
          </cell>
          <cell r="G1171">
            <v>130</v>
          </cell>
          <cell r="H1171">
            <v>113.5</v>
          </cell>
        </row>
        <row r="1172">
          <cell r="A1172" t="str">
            <v>ZVS-19060273</v>
          </cell>
          <cell r="B1172" t="str">
            <v>050-C171100121-509</v>
          </cell>
          <cell r="C1172" t="str">
            <v>素材端子</v>
          </cell>
          <cell r="D1172" t="str">
            <v>NO PLATING,C5210R-SH,P=12.50,1*1,RoHS</v>
          </cell>
          <cell r="E1172" t="str">
            <v>VCYS</v>
          </cell>
          <cell r="F1172" t="str">
            <v>结案</v>
          </cell>
          <cell r="G1172">
            <v>20</v>
          </cell>
          <cell r="H1172">
            <v>12.5</v>
          </cell>
        </row>
        <row r="1173">
          <cell r="A1173" t="str">
            <v>ZVS-19060274</v>
          </cell>
          <cell r="B1173" t="str">
            <v>050-J200000635-531</v>
          </cell>
          <cell r="C1173" t="str">
            <v>素材端子4</v>
          </cell>
          <cell r="D1173" t="str">
            <v>NO PLATING,SUS301-3/4H,P=5.50,1*2,RoHS</v>
          </cell>
          <cell r="E1173" t="str">
            <v>VCYS</v>
          </cell>
          <cell r="F1173" t="str">
            <v>结案</v>
          </cell>
          <cell r="G1173">
            <v>60</v>
          </cell>
          <cell r="H1173">
            <v>60</v>
          </cell>
        </row>
        <row r="1174">
          <cell r="A1174" t="str">
            <v>工单编号</v>
          </cell>
          <cell r="B1174" t="str">
            <v>产品品号</v>
          </cell>
          <cell r="C1174" t="str">
            <v>品名</v>
          </cell>
          <cell r="D1174" t="str">
            <v>规格</v>
          </cell>
          <cell r="E1174" t="str">
            <v>生产线别</v>
          </cell>
          <cell r="F1174" t="str">
            <v>工单状态</v>
          </cell>
          <cell r="G1174" t="str">
            <v>预计产量</v>
          </cell>
          <cell r="H1174" t="str">
            <v>实际产量</v>
          </cell>
        </row>
        <row r="1175">
          <cell r="A1175" t="str">
            <v>ZVY-19070004</v>
          </cell>
          <cell r="B1175" t="str">
            <v>050-P132500511-0585</v>
          </cell>
          <cell r="C1175" t="str">
            <v>素材端子</v>
          </cell>
          <cell r="D1175" t="str">
            <v>NO PLATING,NKT322-ESH,P=2.5,1*1,RoHS</v>
          </cell>
          <cell r="E1175" t="str">
            <v>VCYS</v>
          </cell>
          <cell r="F1175" t="str">
            <v>入库</v>
          </cell>
          <cell r="G1175">
            <v>300</v>
          </cell>
          <cell r="H1175">
            <v>60</v>
          </cell>
        </row>
        <row r="1176">
          <cell r="A1176" t="str">
            <v>ZVS-19070120</v>
          </cell>
          <cell r="B1176" t="str">
            <v>050-0009-293</v>
          </cell>
          <cell r="C1176" t="str">
            <v>CONTACT AFTER STAMPING</v>
          </cell>
          <cell r="D1176" t="str">
            <v>4PIN BATTERY 3.1MM PITCH 5.0H VERTICAL TYPE GOLD 15u" CONN.</v>
          </cell>
          <cell r="E1176" t="str">
            <v>KM11B</v>
          </cell>
          <cell r="F1176" t="str">
            <v>结案</v>
          </cell>
          <cell r="G1176">
            <v>500</v>
          </cell>
          <cell r="H1176">
            <v>490</v>
          </cell>
        </row>
        <row r="1177">
          <cell r="A1177" t="str">
            <v>ZVS-19070121</v>
          </cell>
          <cell r="B1177" t="str">
            <v>025-0009-225</v>
          </cell>
          <cell r="C1177" t="str">
            <v>PAD  AFTER STAMPING</v>
          </cell>
          <cell r="D1177" t="str">
            <v>4PIN BATTERY 3.1MM PITCH 5.0H VERTICAL TYPE GOLD 15u" CONN.</v>
          </cell>
          <cell r="E1177" t="str">
            <v>KM120B</v>
          </cell>
          <cell r="F1177" t="str">
            <v>结案</v>
          </cell>
          <cell r="G1177">
            <v>400000</v>
          </cell>
          <cell r="H1177">
            <v>334000</v>
          </cell>
        </row>
        <row r="1178">
          <cell r="A1178" t="str">
            <v>ZVS-19070122</v>
          </cell>
          <cell r="B1178" t="str">
            <v>050-0009-467</v>
          </cell>
          <cell r="C1178" t="str">
            <v>CONTACT AFTER STAMPING</v>
          </cell>
          <cell r="D1178" t="str">
            <v>ANTENNA SPRING FOR 0.7H</v>
          </cell>
          <cell r="E1178" t="str">
            <v>KM12A</v>
          </cell>
          <cell r="F1178" t="str">
            <v>结案</v>
          </cell>
          <cell r="G1178">
            <v>2000</v>
          </cell>
          <cell r="H1178">
            <v>1913</v>
          </cell>
        </row>
        <row r="1179">
          <cell r="A1179" t="str">
            <v>ZVS-19070123</v>
          </cell>
          <cell r="B1179" t="str">
            <v>050-J220000121-532</v>
          </cell>
          <cell r="C1179" t="str">
            <v>素材端子6</v>
          </cell>
          <cell r="D1179" t="str">
            <v>NO PLATING,SUS301-1/2H,P=9,1*1,RoHS</v>
          </cell>
          <cell r="E1179" t="str">
            <v>KM12B</v>
          </cell>
          <cell r="F1179" t="str">
            <v>结案</v>
          </cell>
          <cell r="G1179">
            <v>400</v>
          </cell>
          <cell r="H1179">
            <v>356.5</v>
          </cell>
        </row>
        <row r="1180">
          <cell r="A1180" t="str">
            <v>ZVS-19070124</v>
          </cell>
          <cell r="B1180" t="str">
            <v>050-S170000641-534</v>
          </cell>
          <cell r="C1180" t="str">
            <v>素材端子</v>
          </cell>
          <cell r="D1180" t="str">
            <v>NO PLATING CONTACT</v>
          </cell>
          <cell r="E1180" t="str">
            <v>KM11A</v>
          </cell>
          <cell r="F1180" t="str">
            <v>结案</v>
          </cell>
          <cell r="G1180">
            <v>400</v>
          </cell>
          <cell r="H1180">
            <v>400</v>
          </cell>
        </row>
        <row r="1181">
          <cell r="A1181" t="str">
            <v>ZVS-19070125</v>
          </cell>
          <cell r="B1181" t="str">
            <v>050-S230000642-535</v>
          </cell>
          <cell r="C1181" t="str">
            <v>素材端子</v>
          </cell>
          <cell r="D1181" t="str">
            <v>NO PLATING CONTACT</v>
          </cell>
          <cell r="E1181" t="str">
            <v>KM14A</v>
          </cell>
          <cell r="F1181" t="str">
            <v>结案</v>
          </cell>
          <cell r="G1181">
            <v>40</v>
          </cell>
          <cell r="H1181">
            <v>40</v>
          </cell>
        </row>
        <row r="1182">
          <cell r="A1182" t="str">
            <v>ZVS-19070126</v>
          </cell>
          <cell r="B1182" t="str">
            <v>050-C039900131-506</v>
          </cell>
          <cell r="C1182" t="str">
            <v>素材端子</v>
          </cell>
          <cell r="D1182" t="str">
            <v>NO PLATING,C5240HQ-SH,P=10.50mm,1*1,RoHS</v>
          </cell>
          <cell r="E1182" t="str">
            <v>KM12A</v>
          </cell>
          <cell r="F1182" t="str">
            <v>结案</v>
          </cell>
          <cell r="G1182">
            <v>2700</v>
          </cell>
          <cell r="H1182">
            <v>2661</v>
          </cell>
        </row>
        <row r="1183">
          <cell r="A1183" t="str">
            <v>ZVS-19070127</v>
          </cell>
          <cell r="B1183" t="str">
            <v>025-U139500621-373</v>
          </cell>
          <cell r="C1183" t="str">
            <v>素材主铁壳</v>
          </cell>
          <cell r="D1183" t="str">
            <v>NO PLATING,SUS301-1/2H,P=8.0,1*1,SHELL,RoHS</v>
          </cell>
          <cell r="E1183" t="str">
            <v>KM11B</v>
          </cell>
          <cell r="F1183" t="str">
            <v>结案</v>
          </cell>
          <cell r="G1183">
            <v>300000</v>
          </cell>
          <cell r="H1183">
            <v>299000</v>
          </cell>
        </row>
        <row r="1184">
          <cell r="A1184" t="str">
            <v>ZVS-19070128</v>
          </cell>
          <cell r="B1184" t="str">
            <v>050-S080000641-0549</v>
          </cell>
          <cell r="C1184" t="str">
            <v>素材端子</v>
          </cell>
          <cell r="D1184" t="str">
            <v>NO PLATING CONTACT</v>
          </cell>
          <cell r="E1184" t="str">
            <v>KM11B</v>
          </cell>
          <cell r="F1184" t="str">
            <v>结案</v>
          </cell>
          <cell r="G1184">
            <v>2000</v>
          </cell>
          <cell r="H1184">
            <v>1920</v>
          </cell>
        </row>
        <row r="1185">
          <cell r="A1185" t="str">
            <v>ZVS-19070129</v>
          </cell>
          <cell r="B1185" t="str">
            <v>050-J240000146-530</v>
          </cell>
          <cell r="C1185" t="str">
            <v>素材端子2</v>
          </cell>
          <cell r="D1185" t="str">
            <v>NO PLATING,C5210R-H,P=4,1*1,RoHS</v>
          </cell>
          <cell r="E1185" t="str">
            <v>KM11A</v>
          </cell>
          <cell r="F1185" t="str">
            <v>结案</v>
          </cell>
          <cell r="G1185">
            <v>50</v>
          </cell>
          <cell r="H1185">
            <v>50</v>
          </cell>
        </row>
        <row r="1186">
          <cell r="A1186" t="str">
            <v>ZVS-19070130</v>
          </cell>
          <cell r="B1186" t="str">
            <v>025-C130000631-362</v>
          </cell>
          <cell r="C1186" t="str">
            <v>拉杆</v>
          </cell>
          <cell r="D1186" t="str">
            <v>NO PLATING,SUS301-3/4H,P=5.0mm,1*1,RoHS</v>
          </cell>
          <cell r="E1186" t="str">
            <v>KM11B</v>
          </cell>
          <cell r="F1186" t="str">
            <v>结案</v>
          </cell>
          <cell r="G1186">
            <v>2000000</v>
          </cell>
          <cell r="H1186">
            <v>2000000</v>
          </cell>
        </row>
        <row r="1187">
          <cell r="A1187" t="str">
            <v>ZVS-19070131</v>
          </cell>
          <cell r="B1187" t="str">
            <v>050-S190000641-0550</v>
          </cell>
          <cell r="C1187" t="str">
            <v>素材端子</v>
          </cell>
          <cell r="D1187" t="str">
            <v>NO PLATING CONTACT</v>
          </cell>
          <cell r="E1187" t="str">
            <v>KM10B</v>
          </cell>
          <cell r="F1187" t="str">
            <v>结案</v>
          </cell>
          <cell r="G1187">
            <v>2000</v>
          </cell>
          <cell r="H1187">
            <v>2000</v>
          </cell>
        </row>
        <row r="1188">
          <cell r="A1188" t="str">
            <v>ZVS-19070132</v>
          </cell>
          <cell r="B1188" t="str">
            <v>025-J180000622-0381</v>
          </cell>
          <cell r="C1188" t="str">
            <v>素材SHELL</v>
          </cell>
          <cell r="D1188" t="str">
            <v>NO PLATING,SUS301-1/2H,P=15,1*1,RoHS</v>
          </cell>
          <cell r="E1188" t="str">
            <v>KM13A</v>
          </cell>
          <cell r="F1188" t="str">
            <v>结案</v>
          </cell>
          <cell r="G1188">
            <v>600000</v>
          </cell>
          <cell r="H1188">
            <v>401000</v>
          </cell>
        </row>
        <row r="1189">
          <cell r="A1189" t="str">
            <v>ZVS-19070133</v>
          </cell>
          <cell r="B1189" t="str">
            <v>025-1009-298</v>
          </cell>
          <cell r="C1189" t="str">
            <v>SHELL</v>
          </cell>
          <cell r="D1189" t="str">
            <v>4PIN 3.0MM PITCH 1.8H SMT TYPE BATTERY CONN.</v>
          </cell>
          <cell r="E1189" t="str">
            <v>KM11B</v>
          </cell>
          <cell r="F1189" t="str">
            <v>入库</v>
          </cell>
          <cell r="G1189">
            <v>800000</v>
          </cell>
          <cell r="H1189">
            <v>777700</v>
          </cell>
        </row>
        <row r="1190">
          <cell r="A1190" t="str">
            <v>ZVS-19070135</v>
          </cell>
          <cell r="B1190" t="str">
            <v>025-C130000642-356</v>
          </cell>
          <cell r="C1190" t="str">
            <v>左边 Hook</v>
          </cell>
          <cell r="D1190" t="str">
            <v>LEFT_HOOK，NO PLATING,SUS301-H,P=2.50,1*2,RoHS</v>
          </cell>
          <cell r="E1190" t="str">
            <v>KM11B</v>
          </cell>
          <cell r="F1190" t="str">
            <v>入库</v>
          </cell>
          <cell r="G1190">
            <v>800000</v>
          </cell>
          <cell r="H1190">
            <v>535000</v>
          </cell>
        </row>
        <row r="1191">
          <cell r="A1191" t="str">
            <v>ZVS-19070136</v>
          </cell>
          <cell r="B1191" t="str">
            <v>050-1009-310</v>
          </cell>
          <cell r="C1191" t="str">
            <v>素材端子4</v>
          </cell>
          <cell r="D1191" t="str">
            <v>NO PLATING,C5210R-H,P=4.50,1*2,RoHS</v>
          </cell>
          <cell r="E1191" t="str">
            <v>KM10B</v>
          </cell>
          <cell r="F1191" t="str">
            <v>发料</v>
          </cell>
          <cell r="G1191">
            <v>300</v>
          </cell>
          <cell r="H1191">
            <v>0</v>
          </cell>
        </row>
        <row r="1192">
          <cell r="A1192" t="str">
            <v>ZVS-19070137</v>
          </cell>
          <cell r="B1192" t="str">
            <v>050-0009-487</v>
          </cell>
          <cell r="C1192" t="str">
            <v>CONTACT AFTER STAMPING</v>
          </cell>
          <cell r="D1192" t="str">
            <v>MICRO USB 5 PIN SINKING MOUNT TYPE</v>
          </cell>
          <cell r="E1192" t="str">
            <v>KM14A</v>
          </cell>
          <cell r="F1192" t="str">
            <v>发料</v>
          </cell>
          <cell r="G1192">
            <v>400</v>
          </cell>
          <cell r="H1192">
            <v>0</v>
          </cell>
        </row>
        <row r="1193">
          <cell r="A1193" t="str">
            <v>ZVS-19070138</v>
          </cell>
          <cell r="B1193" t="str">
            <v>050-P153000511-0553</v>
          </cell>
          <cell r="C1193" t="str">
            <v>素材端子</v>
          </cell>
          <cell r="D1193" t="str">
            <v>NO PLATING,NKT322-ESH,P=3,1*1,RoHS</v>
          </cell>
          <cell r="E1193" t="str">
            <v>KM12A</v>
          </cell>
          <cell r="F1193" t="str">
            <v>结案</v>
          </cell>
          <cell r="G1193">
            <v>400</v>
          </cell>
          <cell r="H1193">
            <v>400</v>
          </cell>
        </row>
        <row r="1194">
          <cell r="A1194" t="str">
            <v>ZVS-19070139</v>
          </cell>
          <cell r="B1194" t="str">
            <v>050-S170000641-534</v>
          </cell>
          <cell r="C1194" t="str">
            <v>素材端子</v>
          </cell>
          <cell r="D1194" t="str">
            <v>NO PLATING CONTACT</v>
          </cell>
          <cell r="E1194" t="str">
            <v>KM11A</v>
          </cell>
          <cell r="F1194" t="str">
            <v>结案</v>
          </cell>
          <cell r="G1194">
            <v>2000</v>
          </cell>
          <cell r="H1194">
            <v>1478.1</v>
          </cell>
        </row>
        <row r="1195">
          <cell r="A1195" t="str">
            <v>ZVS-19070140</v>
          </cell>
          <cell r="B1195" t="str">
            <v>025-C130000641-356</v>
          </cell>
          <cell r="C1195" t="str">
            <v>右边 Hook</v>
          </cell>
          <cell r="D1195" t="str">
            <v>RIGHT_HOOK，NO PLATING,SUS301-H,P=2.50,1*2,RoHS</v>
          </cell>
          <cell r="E1195" t="str">
            <v>KM120A</v>
          </cell>
          <cell r="F1195" t="str">
            <v>入库</v>
          </cell>
          <cell r="G1195">
            <v>800000</v>
          </cell>
          <cell r="H1195">
            <v>525000</v>
          </cell>
        </row>
        <row r="1196">
          <cell r="A1196" t="str">
            <v>ZVS-19070141</v>
          </cell>
          <cell r="B1196" t="str">
            <v>025-C130000641-0397</v>
          </cell>
          <cell r="C1196" t="str">
            <v>素材铁壳</v>
          </cell>
          <cell r="D1196" t="str">
            <v>NO PLATING,SUS301-H,P=24.0mm,1*1，RoHS</v>
          </cell>
          <cell r="E1196" t="str">
            <v>KM13B</v>
          </cell>
          <cell r="F1196" t="str">
            <v>结案</v>
          </cell>
          <cell r="G1196">
            <v>1200000</v>
          </cell>
          <cell r="H1196">
            <v>1167300</v>
          </cell>
        </row>
        <row r="1197">
          <cell r="A1197" t="str">
            <v>ZVS-19070142</v>
          </cell>
          <cell r="B1197" t="str">
            <v>025-C130000641-363</v>
          </cell>
          <cell r="C1197" t="str">
            <v>转轴</v>
          </cell>
          <cell r="D1197" t="str">
            <v>NO PLATING,SUS301-H,P=5.0mm,1*1，RoHS</v>
          </cell>
          <cell r="E1197" t="str">
            <v>KM12B</v>
          </cell>
          <cell r="F1197" t="str">
            <v>结案</v>
          </cell>
          <cell r="G1197">
            <v>1200000</v>
          </cell>
          <cell r="H1197">
            <v>1170000</v>
          </cell>
        </row>
        <row r="1198">
          <cell r="A1198" t="str">
            <v>ZVS-19070143</v>
          </cell>
          <cell r="B1198" t="str">
            <v>050-0009-293</v>
          </cell>
          <cell r="C1198" t="str">
            <v>CONTACT AFTER STAMPING</v>
          </cell>
          <cell r="D1198" t="str">
            <v>4PIN BATTERY 3.1MM PITCH 5.0H VERTICAL TYPE GOLD 15u" CONN.</v>
          </cell>
          <cell r="E1198" t="str">
            <v>KM12B</v>
          </cell>
          <cell r="F1198" t="str">
            <v>结案</v>
          </cell>
          <cell r="G1198">
            <v>1000</v>
          </cell>
          <cell r="H1198">
            <v>966</v>
          </cell>
        </row>
        <row r="1199">
          <cell r="A1199" t="str">
            <v>ZVS-19070144</v>
          </cell>
          <cell r="B1199" t="str">
            <v>050-C171100121-509</v>
          </cell>
          <cell r="C1199" t="str">
            <v>素材端子</v>
          </cell>
          <cell r="D1199" t="str">
            <v>NO PLATING,C5210R-SH,P=12.50,1*1,RoHS</v>
          </cell>
          <cell r="E1199" t="str">
            <v>KM12B</v>
          </cell>
          <cell r="F1199" t="str">
            <v>入库</v>
          </cell>
          <cell r="G1199">
            <v>500</v>
          </cell>
          <cell r="H1199">
            <v>468.9</v>
          </cell>
        </row>
        <row r="1200">
          <cell r="A1200" t="str">
            <v>ZVS-19070145</v>
          </cell>
          <cell r="B1200" t="str">
            <v>050-J240000637-531</v>
          </cell>
          <cell r="C1200" t="str">
            <v>素材端子4</v>
          </cell>
          <cell r="D1200" t="str">
            <v>NO PLATING,SUS301-1/2H,P=5.50,1*2,RoHS</v>
          </cell>
          <cell r="E1200" t="str">
            <v>VCYS</v>
          </cell>
          <cell r="F1200" t="str">
            <v>结案</v>
          </cell>
          <cell r="G1200">
            <v>40</v>
          </cell>
          <cell r="H1200">
            <v>40</v>
          </cell>
        </row>
        <row r="1201">
          <cell r="A1201" t="str">
            <v>ZVS-19070146</v>
          </cell>
          <cell r="B1201" t="str">
            <v>050-J240000638-531</v>
          </cell>
          <cell r="C1201" t="str">
            <v>素材端子5</v>
          </cell>
          <cell r="D1201" t="str">
            <v>NO PLATING,SUS301-1/2H,P=5.50,1*2,RoHS</v>
          </cell>
          <cell r="E1201" t="str">
            <v>VCYS</v>
          </cell>
          <cell r="F1201" t="str">
            <v>结案</v>
          </cell>
          <cell r="G1201">
            <v>40</v>
          </cell>
          <cell r="H1201">
            <v>40</v>
          </cell>
        </row>
        <row r="1202">
          <cell r="A1202" t="str">
            <v>ZVS-19070147</v>
          </cell>
          <cell r="B1202" t="str">
            <v>025-C130000681-357</v>
          </cell>
          <cell r="C1202" t="str">
            <v>拉杆(散Pin）</v>
          </cell>
          <cell r="D1202" t="str">
            <v>NO PLATING,SUS304-H,1*1,RoHS</v>
          </cell>
          <cell r="E1202" t="str">
            <v>VCYS</v>
          </cell>
          <cell r="F1202" t="str">
            <v>结案</v>
          </cell>
          <cell r="G1202">
            <v>200000</v>
          </cell>
          <cell r="H1202">
            <v>200000</v>
          </cell>
        </row>
        <row r="1203">
          <cell r="A1203" t="str">
            <v>ZVS-19070148</v>
          </cell>
          <cell r="B1203" t="str">
            <v>050-J240000637-531</v>
          </cell>
          <cell r="C1203" t="str">
            <v>素材端子4</v>
          </cell>
          <cell r="D1203" t="str">
            <v>NO PLATING,SUS301-1/2H,P=5.50,1*2,RoHS</v>
          </cell>
          <cell r="E1203" t="str">
            <v>KM13A</v>
          </cell>
          <cell r="F1203" t="str">
            <v>发放</v>
          </cell>
          <cell r="G1203">
            <v>40</v>
          </cell>
          <cell r="H1203">
            <v>0</v>
          </cell>
        </row>
        <row r="1204">
          <cell r="A1204" t="str">
            <v>ZVS-19070003</v>
          </cell>
          <cell r="B1204" t="str">
            <v>050-0009-487</v>
          </cell>
          <cell r="C1204" t="str">
            <v>CONTACT AFTER STAMPING</v>
          </cell>
          <cell r="D1204" t="str">
            <v>MICRO USB 5 PIN SINKING MOUNT TYPE</v>
          </cell>
          <cell r="E1204" t="str">
            <v>VCYS</v>
          </cell>
          <cell r="F1204" t="str">
            <v>结案</v>
          </cell>
          <cell r="G1204">
            <v>200</v>
          </cell>
          <cell r="H1204">
            <v>195</v>
          </cell>
        </row>
        <row r="1205">
          <cell r="A1205" t="str">
            <v>ZVS-19070001</v>
          </cell>
          <cell r="B1205" t="str">
            <v>050-S190000641-0550</v>
          </cell>
          <cell r="C1205" t="str">
            <v>素材端子</v>
          </cell>
          <cell r="D1205" t="str">
            <v>NO PLATING CONTACT</v>
          </cell>
          <cell r="E1205" t="str">
            <v>VCYS</v>
          </cell>
          <cell r="F1205" t="str">
            <v>结案</v>
          </cell>
          <cell r="G1205">
            <v>2000</v>
          </cell>
          <cell r="H1205">
            <v>2000</v>
          </cell>
        </row>
        <row r="1206">
          <cell r="A1206" t="str">
            <v>ZVS-19070002</v>
          </cell>
          <cell r="B1206" t="str">
            <v>050-C130000441-521</v>
          </cell>
          <cell r="C1206" t="str">
            <v>素材侦测PIN</v>
          </cell>
          <cell r="D1206" t="str">
            <v>NO PLATING,C7035-TM06,P=3.20,1*1,RoHS</v>
          </cell>
          <cell r="E1206" t="str">
            <v>VCYS</v>
          </cell>
          <cell r="F1206" t="str">
            <v>结案</v>
          </cell>
          <cell r="G1206">
            <v>260</v>
          </cell>
          <cell r="H1206">
            <v>120</v>
          </cell>
        </row>
        <row r="1207">
          <cell r="A1207" t="str">
            <v>ZVS-19070004</v>
          </cell>
          <cell r="B1207" t="str">
            <v>050-J180000141-0578</v>
          </cell>
          <cell r="C1207" t="str">
            <v>素材端子1</v>
          </cell>
          <cell r="D1207" t="str">
            <v>NO PLATING,C5210R-H,P=4,1*1,RoHS</v>
          </cell>
          <cell r="E1207" t="str">
            <v>VCYS</v>
          </cell>
          <cell r="F1207" t="str">
            <v>结案</v>
          </cell>
          <cell r="G1207">
            <v>100</v>
          </cell>
          <cell r="H1207">
            <v>100</v>
          </cell>
        </row>
        <row r="1208">
          <cell r="A1208" t="str">
            <v>ZVS-19070005</v>
          </cell>
          <cell r="B1208" t="str">
            <v>050-J180000141-0579</v>
          </cell>
          <cell r="C1208" t="str">
            <v>素材端子2</v>
          </cell>
          <cell r="D1208" t="str">
            <v>NO PLATING,C5210R-H,P=3,1*1,RoHS</v>
          </cell>
          <cell r="E1208" t="str">
            <v>VCYS</v>
          </cell>
          <cell r="F1208" t="str">
            <v>结案</v>
          </cell>
          <cell r="G1208">
            <v>100</v>
          </cell>
          <cell r="H1208">
            <v>100</v>
          </cell>
        </row>
        <row r="1209">
          <cell r="A1209" t="str">
            <v>ZVS-19070006</v>
          </cell>
          <cell r="B1209" t="str">
            <v>050-J180000631-0580</v>
          </cell>
          <cell r="C1209" t="str">
            <v>素材端子4</v>
          </cell>
          <cell r="D1209" t="str">
            <v>NO PLATING,SUS301-3/4H,P=6.00,1*2,RoHS</v>
          </cell>
          <cell r="E1209" t="str">
            <v>VCYS</v>
          </cell>
          <cell r="F1209" t="str">
            <v>结案</v>
          </cell>
          <cell r="G1209">
            <v>50</v>
          </cell>
          <cell r="H1209">
            <v>50</v>
          </cell>
        </row>
        <row r="1210">
          <cell r="A1210" t="str">
            <v>ZVS-19070007</v>
          </cell>
          <cell r="B1210" t="str">
            <v>050-J180000632-0580</v>
          </cell>
          <cell r="C1210" t="str">
            <v>素材端子5</v>
          </cell>
          <cell r="D1210" t="str">
            <v>NO PLATING,SUS301-3/4H,P=6.00,1*2,RoHS</v>
          </cell>
          <cell r="E1210" t="str">
            <v>VCYS</v>
          </cell>
          <cell r="F1210" t="str">
            <v>结案</v>
          </cell>
          <cell r="G1210">
            <v>50</v>
          </cell>
          <cell r="H1210">
            <v>50</v>
          </cell>
        </row>
        <row r="1211">
          <cell r="A1211" t="str">
            <v>ZVS-19070008</v>
          </cell>
          <cell r="B1211" t="str">
            <v>050-J180000631-0581</v>
          </cell>
          <cell r="C1211" t="str">
            <v>素材端子6</v>
          </cell>
          <cell r="D1211" t="str">
            <v>NO PLATING,SUS301-3/4H,P=2.5,1*1,RoHS</v>
          </cell>
          <cell r="E1211" t="str">
            <v>VCYS</v>
          </cell>
          <cell r="F1211" t="str">
            <v>结案</v>
          </cell>
          <cell r="G1211">
            <v>100</v>
          </cell>
          <cell r="H1211">
            <v>100</v>
          </cell>
        </row>
        <row r="1212">
          <cell r="A1212" t="str">
            <v>ZVS-19070009</v>
          </cell>
          <cell r="B1212" t="str">
            <v>050-J200000145-530</v>
          </cell>
          <cell r="C1212" t="str">
            <v>素材端子3</v>
          </cell>
          <cell r="D1212" t="str">
            <v>NO PLATING,C5210R-H,P=4,1*1,RoHS</v>
          </cell>
          <cell r="E1212" t="str">
            <v>VCYS</v>
          </cell>
          <cell r="F1212" t="str">
            <v>结案</v>
          </cell>
          <cell r="G1212">
            <v>5</v>
          </cell>
          <cell r="H1212">
            <v>5</v>
          </cell>
        </row>
        <row r="1213">
          <cell r="A1213" t="str">
            <v>ZVS-19070010</v>
          </cell>
          <cell r="B1213" t="str">
            <v>050-S230000641-524</v>
          </cell>
          <cell r="C1213" t="str">
            <v>素材端子</v>
          </cell>
          <cell r="D1213" t="str">
            <v>NO PLATING CONTACT</v>
          </cell>
          <cell r="E1213" t="str">
            <v>VCYS</v>
          </cell>
          <cell r="F1213" t="str">
            <v>结案</v>
          </cell>
          <cell r="G1213">
            <v>1000</v>
          </cell>
          <cell r="H1213">
            <v>714</v>
          </cell>
        </row>
        <row r="1214">
          <cell r="A1214" t="str">
            <v>ZVS-19070011</v>
          </cell>
          <cell r="B1214" t="str">
            <v>025-U139500621-373</v>
          </cell>
          <cell r="C1214" t="str">
            <v>素材主铁壳</v>
          </cell>
          <cell r="D1214" t="str">
            <v>NO PLATING,SUS301-1/2H,P=8.0,1*1,SHELL,RoHS</v>
          </cell>
          <cell r="E1214" t="str">
            <v>VCYS</v>
          </cell>
          <cell r="F1214" t="str">
            <v>结案</v>
          </cell>
          <cell r="G1214">
            <v>300000</v>
          </cell>
          <cell r="H1214">
            <v>299200</v>
          </cell>
        </row>
        <row r="1215">
          <cell r="A1215" t="str">
            <v>ZVS-19070012</v>
          </cell>
          <cell r="B1215" t="str">
            <v>025-U139500622-373</v>
          </cell>
          <cell r="C1215" t="str">
            <v>素材外铁壳</v>
          </cell>
          <cell r="D1215" t="str">
            <v>NO PLATING,SUS301-1/2H,P=8.0,1*1,SHELL,RoHS</v>
          </cell>
          <cell r="E1215" t="str">
            <v>VCYS</v>
          </cell>
          <cell r="F1215" t="str">
            <v>结案</v>
          </cell>
          <cell r="G1215">
            <v>500000</v>
          </cell>
          <cell r="H1215">
            <v>496900</v>
          </cell>
        </row>
        <row r="1216">
          <cell r="A1216" t="str">
            <v>ZVS-19070013</v>
          </cell>
          <cell r="B1216" t="str">
            <v>025-U139500623-373</v>
          </cell>
          <cell r="C1216" t="str">
            <v>点焊铁壳</v>
          </cell>
          <cell r="D1216" t="str">
            <v>NO PLATING,SUS301-1/2H,P=8.0,1*1,SHELL,RoHS</v>
          </cell>
          <cell r="E1216" t="str">
            <v>VCYS</v>
          </cell>
          <cell r="F1216" t="str">
            <v>入库</v>
          </cell>
          <cell r="G1216">
            <v>500000</v>
          </cell>
          <cell r="H1216">
            <v>329700</v>
          </cell>
        </row>
        <row r="1217">
          <cell r="A1217" t="str">
            <v>ZVS-19070013</v>
          </cell>
          <cell r="B1217" t="str">
            <v>025-U139500623-373</v>
          </cell>
          <cell r="C1217" t="str">
            <v>点焊铁壳</v>
          </cell>
          <cell r="D1217" t="str">
            <v>NO PLATING,SUS301-1/2H,P=8.0,1*1,SHELL,RoHS</v>
          </cell>
          <cell r="E1217" t="str">
            <v>VCYS</v>
          </cell>
          <cell r="F1217" t="str">
            <v>入库</v>
          </cell>
          <cell r="G1217">
            <v>500000</v>
          </cell>
          <cell r="H1217">
            <v>329700</v>
          </cell>
        </row>
        <row r="1218">
          <cell r="A1218" t="str">
            <v>ZVS-19070014</v>
          </cell>
          <cell r="B1218" t="str">
            <v>050-0009-499</v>
          </cell>
          <cell r="C1218" t="str">
            <v>素材端子</v>
          </cell>
          <cell r="D1218" t="str">
            <v>NO PLATING,C2680R-H,P=9.00,1*2,RoHS</v>
          </cell>
          <cell r="E1218" t="str">
            <v>VCYS</v>
          </cell>
          <cell r="F1218" t="str">
            <v>结案</v>
          </cell>
          <cell r="G1218">
            <v>1000</v>
          </cell>
          <cell r="H1218">
            <v>990</v>
          </cell>
        </row>
        <row r="1219">
          <cell r="A1219" t="str">
            <v>ZVS-19070015</v>
          </cell>
          <cell r="B1219" t="str">
            <v>050-U119500211-0552</v>
          </cell>
          <cell r="C1219" t="str">
            <v>素材端子</v>
          </cell>
          <cell r="D1219" t="str">
            <v>NO PLATING,C2680R-H,P=12.5,1*1,RoHS</v>
          </cell>
          <cell r="E1219" t="str">
            <v>VCYS</v>
          </cell>
          <cell r="F1219" t="str">
            <v>结案</v>
          </cell>
          <cell r="G1219">
            <v>800</v>
          </cell>
          <cell r="H1219">
            <v>800</v>
          </cell>
        </row>
        <row r="1220">
          <cell r="A1220" t="str">
            <v>ZVS-19070016</v>
          </cell>
          <cell r="B1220" t="str">
            <v>050-3009-389</v>
          </cell>
          <cell r="C1220" t="str">
            <v>CONTACT AFTER STAMPING</v>
          </cell>
          <cell r="D1220" t="str">
            <v>CONTACT 4 FOR DIA 3.5MM AUDIO JACK SUBSIDE TYPE</v>
          </cell>
          <cell r="E1220" t="str">
            <v>VCYS</v>
          </cell>
          <cell r="F1220" t="str">
            <v>结案</v>
          </cell>
          <cell r="G1220">
            <v>50</v>
          </cell>
          <cell r="H1220">
            <v>38</v>
          </cell>
        </row>
        <row r="1221">
          <cell r="A1221" t="str">
            <v>ZVS-19070017</v>
          </cell>
          <cell r="B1221" t="str">
            <v>025-0009-325</v>
          </cell>
          <cell r="C1221" t="str">
            <v>SHELL AFTER STAMPING</v>
          </cell>
          <cell r="D1221" t="str">
            <v>SHELL AFTER STAMPING</v>
          </cell>
          <cell r="E1221" t="str">
            <v>VCYS</v>
          </cell>
          <cell r="F1221" t="str">
            <v>结案</v>
          </cell>
          <cell r="G1221">
            <v>200000</v>
          </cell>
          <cell r="H1221">
            <v>197500</v>
          </cell>
        </row>
        <row r="1222">
          <cell r="A1222" t="str">
            <v>ZVS-19070018</v>
          </cell>
          <cell r="B1222" t="str">
            <v>050-S080000641-0549</v>
          </cell>
          <cell r="C1222" t="str">
            <v>素材端子</v>
          </cell>
          <cell r="D1222" t="str">
            <v>NO PLATING CONTACT</v>
          </cell>
          <cell r="E1222" t="str">
            <v>VCYS</v>
          </cell>
          <cell r="F1222" t="str">
            <v>结案</v>
          </cell>
          <cell r="G1222">
            <v>2000</v>
          </cell>
          <cell r="H1222">
            <v>808</v>
          </cell>
        </row>
        <row r="1223">
          <cell r="A1223" t="str">
            <v>ZVS-19070019</v>
          </cell>
          <cell r="B1223" t="str">
            <v>050-S190000641-0550</v>
          </cell>
          <cell r="C1223" t="str">
            <v>素材端子</v>
          </cell>
          <cell r="D1223" t="str">
            <v>NO PLATING CONTACT</v>
          </cell>
          <cell r="E1223" t="str">
            <v>VCYS</v>
          </cell>
          <cell r="F1223" t="str">
            <v>结案</v>
          </cell>
          <cell r="G1223">
            <v>1500</v>
          </cell>
          <cell r="H1223">
            <v>1500</v>
          </cell>
        </row>
        <row r="1224">
          <cell r="A1224" t="str">
            <v>ZVS-19070020</v>
          </cell>
          <cell r="B1224" t="str">
            <v>025-J220000621-374</v>
          </cell>
          <cell r="C1224" t="str">
            <v>素材SHELL</v>
          </cell>
          <cell r="D1224" t="str">
            <v>NO PLATING,SUS301-1/2H,P=15,1*1,RoHS</v>
          </cell>
          <cell r="E1224" t="str">
            <v>VCYS</v>
          </cell>
          <cell r="F1224" t="str">
            <v>结案</v>
          </cell>
          <cell r="G1224">
            <v>300000</v>
          </cell>
          <cell r="H1224">
            <v>252400</v>
          </cell>
        </row>
        <row r="1225">
          <cell r="A1225" t="str">
            <v>ZVS-19070021</v>
          </cell>
          <cell r="B1225" t="str">
            <v>050-C130000141-508</v>
          </cell>
          <cell r="C1225" t="str">
            <v>素材端子</v>
          </cell>
          <cell r="D1225" t="str">
            <v>NO PLATING,C5210R-H,P=4.0mm,1*1，RoHS</v>
          </cell>
          <cell r="E1225" t="str">
            <v>VCYS</v>
          </cell>
          <cell r="F1225" t="str">
            <v>结案</v>
          </cell>
          <cell r="G1225">
            <v>1500</v>
          </cell>
          <cell r="H1225">
            <v>1500</v>
          </cell>
        </row>
        <row r="1226">
          <cell r="A1226" t="str">
            <v>ZVS-19070022</v>
          </cell>
          <cell r="B1226" t="str">
            <v>050-J240000143-0546</v>
          </cell>
          <cell r="C1226" t="str">
            <v>素材端子1</v>
          </cell>
          <cell r="D1226" t="str">
            <v>NO PLATING,C5210R-H,P=5,1*1,RoHS</v>
          </cell>
          <cell r="E1226" t="str">
            <v>VCYS</v>
          </cell>
          <cell r="F1226" t="str">
            <v>结案</v>
          </cell>
          <cell r="G1226">
            <v>400</v>
          </cell>
          <cell r="H1226">
            <v>400</v>
          </cell>
        </row>
        <row r="1227">
          <cell r="A1227" t="str">
            <v>ZVS-19070023</v>
          </cell>
          <cell r="B1227" t="str">
            <v>025-C130000631-362</v>
          </cell>
          <cell r="C1227" t="str">
            <v>拉杆</v>
          </cell>
          <cell r="D1227" t="str">
            <v>NO PLATING,SUS301-3/4H,P=5.0mm,1*1,RoHS</v>
          </cell>
          <cell r="E1227" t="str">
            <v>VCYS</v>
          </cell>
          <cell r="F1227" t="str">
            <v>结案</v>
          </cell>
          <cell r="G1227">
            <v>130000</v>
          </cell>
          <cell r="H1227">
            <v>121800</v>
          </cell>
        </row>
        <row r="1228">
          <cell r="A1228" t="str">
            <v>ZVS-19070025</v>
          </cell>
          <cell r="B1228" t="str">
            <v>050-2009-443</v>
          </cell>
          <cell r="C1228" t="str">
            <v>CONTACT</v>
          </cell>
          <cell r="D1228" t="str">
            <v>4PIN 3.0MM PITCH 1.8H SMT TYPE BATTERY CONN.</v>
          </cell>
          <cell r="E1228" t="str">
            <v>VCYS</v>
          </cell>
          <cell r="F1228" t="str">
            <v>结案</v>
          </cell>
          <cell r="G1228">
            <v>300</v>
          </cell>
          <cell r="H1228">
            <v>299</v>
          </cell>
        </row>
        <row r="1229">
          <cell r="A1229" t="str">
            <v>ZVS-19070027</v>
          </cell>
          <cell r="B1229" t="str">
            <v>025-C130000631-362</v>
          </cell>
          <cell r="C1229" t="str">
            <v>拉杆</v>
          </cell>
          <cell r="D1229" t="str">
            <v>NO PLATING,SUS301-3/4H,P=5.0mm,1*1,RoHS</v>
          </cell>
          <cell r="E1229" t="str">
            <v>VCYS</v>
          </cell>
          <cell r="F1229" t="str">
            <v>结案</v>
          </cell>
          <cell r="G1229">
            <v>1000000</v>
          </cell>
          <cell r="H1229">
            <v>982000</v>
          </cell>
        </row>
        <row r="1230">
          <cell r="A1230" t="str">
            <v>ZVS-19070028</v>
          </cell>
          <cell r="B1230" t="str">
            <v>025-C130000631-362</v>
          </cell>
          <cell r="C1230" t="str">
            <v>拉杆</v>
          </cell>
          <cell r="D1230" t="str">
            <v>NO PLATING,SUS301-3/4H,P=5.0mm,1*1,RoHS</v>
          </cell>
          <cell r="E1230" t="str">
            <v>VCYS</v>
          </cell>
          <cell r="F1230" t="str">
            <v>结案</v>
          </cell>
          <cell r="G1230">
            <v>1000000</v>
          </cell>
          <cell r="H1230">
            <v>930000</v>
          </cell>
        </row>
        <row r="1231">
          <cell r="A1231" t="str">
            <v>ZVS-19070029</v>
          </cell>
          <cell r="B1231" t="str">
            <v>025-C130015641-0397</v>
          </cell>
          <cell r="C1231" t="str">
            <v>电镀铁壳</v>
          </cell>
          <cell r="D1231" t="str">
            <v>Au3-8U" ON SOLDER TAILS,Au15U" ON CONTACT AREA，NI 50U"Min U</v>
          </cell>
          <cell r="E1231" t="str">
            <v>KM12B</v>
          </cell>
          <cell r="F1231" t="str">
            <v>结案</v>
          </cell>
          <cell r="G1231">
            <v>1000000</v>
          </cell>
          <cell r="H1231">
            <v>0</v>
          </cell>
        </row>
        <row r="1232">
          <cell r="A1232" t="str">
            <v>ZVS-19070031</v>
          </cell>
          <cell r="B1232" t="str">
            <v>050-J200000144-530</v>
          </cell>
          <cell r="C1232" t="str">
            <v>素材端子2</v>
          </cell>
          <cell r="D1232" t="str">
            <v>NO PLATING,C5210R-H,P=4,1*1,RoHS</v>
          </cell>
          <cell r="E1232" t="str">
            <v>KM10A</v>
          </cell>
          <cell r="F1232" t="str">
            <v>结案</v>
          </cell>
          <cell r="G1232">
            <v>92</v>
          </cell>
          <cell r="H1232">
            <v>92</v>
          </cell>
        </row>
        <row r="1233">
          <cell r="A1233" t="str">
            <v>ZVS-19070032</v>
          </cell>
          <cell r="B1233" t="str">
            <v>025-C130000641-0397</v>
          </cell>
          <cell r="C1233" t="str">
            <v>素材铁壳</v>
          </cell>
          <cell r="D1233" t="str">
            <v>NO PLATING,SUS301-H,P=24.0mm,1*1，RoHS</v>
          </cell>
          <cell r="E1233" t="str">
            <v>KM120B</v>
          </cell>
          <cell r="F1233" t="str">
            <v>结案</v>
          </cell>
          <cell r="G1233">
            <v>1000000</v>
          </cell>
          <cell r="H1233">
            <v>1000000</v>
          </cell>
        </row>
        <row r="1234">
          <cell r="A1234" t="str">
            <v>ZVS-19070033</v>
          </cell>
          <cell r="B1234" t="str">
            <v>025-U139500622-373</v>
          </cell>
          <cell r="C1234" t="str">
            <v>素材外铁壳</v>
          </cell>
          <cell r="D1234" t="str">
            <v>NO PLATING,SUS301-1/2H,P=8.0,1*1,SHELL,RoHS</v>
          </cell>
          <cell r="E1234" t="str">
            <v>KM10A</v>
          </cell>
          <cell r="F1234" t="str">
            <v>结案</v>
          </cell>
          <cell r="G1234">
            <v>110000</v>
          </cell>
          <cell r="H1234">
            <v>104200</v>
          </cell>
        </row>
        <row r="1235">
          <cell r="A1235" t="str">
            <v>ZVS-19070035</v>
          </cell>
          <cell r="B1235" t="str">
            <v>025-U0695W1621-364</v>
          </cell>
          <cell r="C1235" t="str">
            <v>点焊铁壳</v>
          </cell>
          <cell r="D1235" t="str">
            <v>LASER WELDING,SUS301-1/2H,P=10.0,1*1,SHELL,RoHS</v>
          </cell>
          <cell r="E1235" t="str">
            <v>KM10A</v>
          </cell>
          <cell r="F1235" t="str">
            <v>结案</v>
          </cell>
          <cell r="G1235">
            <v>400000</v>
          </cell>
          <cell r="H1235">
            <v>400000</v>
          </cell>
        </row>
        <row r="1236">
          <cell r="A1236" t="str">
            <v>ZVS-19070036</v>
          </cell>
          <cell r="B1236" t="str">
            <v>025-0009-210</v>
          </cell>
          <cell r="C1236" t="str">
            <v>SHELL AFTER STAMPING</v>
          </cell>
          <cell r="D1236" t="str">
            <v>5 PIN MICRO USB TOP MOUNT</v>
          </cell>
          <cell r="E1236" t="str">
            <v>VCYS</v>
          </cell>
          <cell r="F1236" t="str">
            <v>结案</v>
          </cell>
          <cell r="G1236">
            <v>100000</v>
          </cell>
          <cell r="H1236">
            <v>71000</v>
          </cell>
        </row>
        <row r="1237">
          <cell r="A1237" t="str">
            <v>ZVS-19070037</v>
          </cell>
          <cell r="B1237" t="str">
            <v>050-C130000141-508</v>
          </cell>
          <cell r="C1237" t="str">
            <v>素材端子</v>
          </cell>
          <cell r="D1237" t="str">
            <v>NO PLATING,C5210R-H,P=4.0mm,1*1，RoHS</v>
          </cell>
          <cell r="E1237" t="str">
            <v>VCYS</v>
          </cell>
          <cell r="F1237" t="str">
            <v>结案</v>
          </cell>
          <cell r="G1237">
            <v>230</v>
          </cell>
          <cell r="H1237">
            <v>223.6</v>
          </cell>
        </row>
        <row r="1238">
          <cell r="A1238" t="str">
            <v>ZVS-19070038</v>
          </cell>
          <cell r="B1238" t="str">
            <v>050-S190000641-0550</v>
          </cell>
          <cell r="C1238" t="str">
            <v>素材端子</v>
          </cell>
          <cell r="D1238" t="str">
            <v>NO PLATING CONTACT</v>
          </cell>
          <cell r="E1238" t="str">
            <v>VCYS</v>
          </cell>
          <cell r="F1238" t="str">
            <v>结案</v>
          </cell>
          <cell r="G1238">
            <v>2000</v>
          </cell>
          <cell r="H1238">
            <v>2000</v>
          </cell>
        </row>
        <row r="1239">
          <cell r="A1239" t="str">
            <v>ZVS-19070039</v>
          </cell>
          <cell r="B1239" t="str">
            <v>050-J240000143-0546</v>
          </cell>
          <cell r="C1239" t="str">
            <v>素材端子1</v>
          </cell>
          <cell r="D1239" t="str">
            <v>NO PLATING,C5210R-H,P=5,1*1,RoHS</v>
          </cell>
          <cell r="E1239" t="str">
            <v>VCYS</v>
          </cell>
          <cell r="F1239" t="str">
            <v>结案</v>
          </cell>
          <cell r="G1239">
            <v>40</v>
          </cell>
          <cell r="H1239">
            <v>40</v>
          </cell>
        </row>
        <row r="1240">
          <cell r="A1240" t="str">
            <v>ZVS-19070040</v>
          </cell>
          <cell r="B1240" t="str">
            <v>050-S230000642-535</v>
          </cell>
          <cell r="C1240" t="str">
            <v>素材端子</v>
          </cell>
          <cell r="D1240" t="str">
            <v>NO PLATING CONTACT</v>
          </cell>
          <cell r="E1240" t="str">
            <v>VCYS</v>
          </cell>
          <cell r="F1240" t="str">
            <v>结案</v>
          </cell>
          <cell r="G1240">
            <v>1500</v>
          </cell>
          <cell r="H1240">
            <v>1500</v>
          </cell>
        </row>
        <row r="1241">
          <cell r="A1241" t="str">
            <v>ZVS-19070041</v>
          </cell>
          <cell r="B1241" t="str">
            <v>050-J240000143-0546</v>
          </cell>
          <cell r="C1241" t="str">
            <v>素材端子1</v>
          </cell>
          <cell r="D1241" t="str">
            <v>NO PLATING,C5210R-H,P=5,1*1,RoHS</v>
          </cell>
          <cell r="E1241" t="str">
            <v>VCYS</v>
          </cell>
          <cell r="F1241" t="str">
            <v>发放</v>
          </cell>
          <cell r="G1241">
            <v>40</v>
          </cell>
          <cell r="H1241">
            <v>0</v>
          </cell>
        </row>
        <row r="1242">
          <cell r="A1242" t="str">
            <v>ZVS-19070042</v>
          </cell>
          <cell r="B1242" t="str">
            <v>025-C130000642-356</v>
          </cell>
          <cell r="C1242" t="str">
            <v>左边 Hook</v>
          </cell>
          <cell r="D1242" t="str">
            <v>LEFT_HOOK，NO PLATING,SUS301-H,P=2.50,1*2,RoHS</v>
          </cell>
          <cell r="E1242" t="str">
            <v>VCYS</v>
          </cell>
          <cell r="F1242" t="str">
            <v>结案</v>
          </cell>
          <cell r="G1242">
            <v>65000</v>
          </cell>
          <cell r="H1242">
            <v>0</v>
          </cell>
        </row>
        <row r="1243">
          <cell r="A1243" t="str">
            <v>ZVS-19070043</v>
          </cell>
          <cell r="B1243" t="str">
            <v>050-0009-487</v>
          </cell>
          <cell r="C1243" t="str">
            <v>CONTACT AFTER STAMPING</v>
          </cell>
          <cell r="D1243" t="str">
            <v>MICRO USB 5 PIN SINKING MOUNT TYPE</v>
          </cell>
          <cell r="E1243" t="str">
            <v>VCYS</v>
          </cell>
          <cell r="F1243" t="str">
            <v>结案</v>
          </cell>
          <cell r="G1243">
            <v>35</v>
          </cell>
          <cell r="H1243">
            <v>0</v>
          </cell>
        </row>
        <row r="1244">
          <cell r="A1244" t="str">
            <v>ZVS-19070044</v>
          </cell>
          <cell r="B1244" t="str">
            <v>050-4009-478</v>
          </cell>
          <cell r="C1244" t="str">
            <v>CONTACT AFTER STAMPING</v>
          </cell>
          <cell r="D1244" t="str">
            <v>CONTACT 3  FOR DIA 3.5MM AUDIO JACK  SUBSIDE TYPE</v>
          </cell>
          <cell r="E1244" t="str">
            <v>VCYS</v>
          </cell>
          <cell r="F1244" t="str">
            <v>结案</v>
          </cell>
          <cell r="G1244">
            <v>40</v>
          </cell>
          <cell r="H1244">
            <v>0</v>
          </cell>
        </row>
        <row r="1245">
          <cell r="A1245" t="str">
            <v>ZVS-19070045</v>
          </cell>
          <cell r="B1245" t="str">
            <v>025-C130000681-357</v>
          </cell>
          <cell r="C1245" t="str">
            <v>拉杆(散Pin）</v>
          </cell>
          <cell r="D1245" t="str">
            <v>NO PLATING,SUS304-H,1*1,RoHS</v>
          </cell>
          <cell r="E1245" t="str">
            <v>VCYS</v>
          </cell>
          <cell r="F1245" t="str">
            <v>结案</v>
          </cell>
          <cell r="G1245">
            <v>95000</v>
          </cell>
          <cell r="H1245">
            <v>0</v>
          </cell>
        </row>
        <row r="1246">
          <cell r="A1246" t="str">
            <v>ZVS-19070046</v>
          </cell>
          <cell r="B1246" t="str">
            <v>050-J180000631-0581</v>
          </cell>
          <cell r="C1246" t="str">
            <v>素材端子6</v>
          </cell>
          <cell r="D1246" t="str">
            <v>NO PLATING,SUS301-3/4H,P=2.5,1*1,RoHS</v>
          </cell>
          <cell r="E1246" t="str">
            <v>VCYS</v>
          </cell>
          <cell r="F1246" t="str">
            <v>结案</v>
          </cell>
          <cell r="G1246">
            <v>28</v>
          </cell>
          <cell r="H1246">
            <v>0</v>
          </cell>
        </row>
        <row r="1247">
          <cell r="A1247" t="str">
            <v>ZVS-19070047</v>
          </cell>
          <cell r="B1247" t="str">
            <v>050-4009-217</v>
          </cell>
          <cell r="C1247" t="str">
            <v>CONTACT AFTER STAMPING</v>
          </cell>
          <cell r="D1247" t="str">
            <v>5 PIN MICRO USB TOP MOUNT</v>
          </cell>
          <cell r="E1247" t="str">
            <v>KM10A</v>
          </cell>
          <cell r="F1247" t="str">
            <v>结案</v>
          </cell>
          <cell r="G1247">
            <v>200</v>
          </cell>
          <cell r="H1247">
            <v>200</v>
          </cell>
        </row>
        <row r="1248">
          <cell r="A1248" t="str">
            <v>ZVS-19070048</v>
          </cell>
          <cell r="B1248" t="str">
            <v>025-0009-272</v>
          </cell>
          <cell r="C1248" t="str">
            <v>SHELL AFTER SATAMPING</v>
          </cell>
          <cell r="D1248" t="str">
            <v>1.7H MINI T-FLASH CARD</v>
          </cell>
          <cell r="E1248" t="str">
            <v>KM10A</v>
          </cell>
          <cell r="F1248" t="str">
            <v>结案</v>
          </cell>
          <cell r="G1248">
            <v>500000</v>
          </cell>
          <cell r="H1248">
            <v>454100</v>
          </cell>
        </row>
        <row r="1249">
          <cell r="A1249" t="str">
            <v>ZVS-19070049</v>
          </cell>
          <cell r="B1249" t="str">
            <v>025-C130000641-0397</v>
          </cell>
          <cell r="C1249" t="str">
            <v>素材铁壳</v>
          </cell>
          <cell r="D1249" t="str">
            <v>NO PLATING,SUS301-H,P=24.0mm,1*1，RoHS</v>
          </cell>
          <cell r="E1249" t="str">
            <v>KM10A</v>
          </cell>
          <cell r="F1249" t="str">
            <v>结案</v>
          </cell>
          <cell r="G1249">
            <v>1000000</v>
          </cell>
          <cell r="H1249">
            <v>983800</v>
          </cell>
        </row>
        <row r="1250">
          <cell r="A1250" t="str">
            <v>ZVS-19070050</v>
          </cell>
          <cell r="B1250" t="str">
            <v>050-4009-389</v>
          </cell>
          <cell r="C1250" t="str">
            <v>CONTACT AFTER STAMPING</v>
          </cell>
          <cell r="D1250" t="str">
            <v>CONTACT 5 FOR DIA 3.5MM AUDIO JACK SUBSIDE TYPE</v>
          </cell>
          <cell r="E1250" t="str">
            <v>KM10A</v>
          </cell>
          <cell r="F1250" t="str">
            <v>结案</v>
          </cell>
          <cell r="G1250">
            <v>50</v>
          </cell>
          <cell r="H1250">
            <v>50</v>
          </cell>
        </row>
        <row r="1251">
          <cell r="A1251" t="str">
            <v>ZVS-19070051</v>
          </cell>
          <cell r="B1251" t="str">
            <v>050-U119500211-0552</v>
          </cell>
          <cell r="C1251" t="str">
            <v>素材端子</v>
          </cell>
          <cell r="D1251" t="str">
            <v>NO PLATING,C2680R-H,P=12.5,1*1,RoHS</v>
          </cell>
          <cell r="E1251" t="str">
            <v>VCYS</v>
          </cell>
          <cell r="F1251" t="str">
            <v>结案</v>
          </cell>
          <cell r="G1251">
            <v>50</v>
          </cell>
          <cell r="H1251">
            <v>21.5</v>
          </cell>
        </row>
        <row r="1252">
          <cell r="A1252" t="str">
            <v>ZVS-19070052</v>
          </cell>
          <cell r="B1252" t="str">
            <v>050-C039900131-506</v>
          </cell>
          <cell r="C1252" t="str">
            <v>素材端子</v>
          </cell>
          <cell r="D1252" t="str">
            <v>NO PLATING,C5240HQ-SH,P=10.50mm,1*1,RoHS</v>
          </cell>
          <cell r="E1252" t="str">
            <v>VCYS</v>
          </cell>
          <cell r="F1252" t="str">
            <v>结案</v>
          </cell>
          <cell r="G1252">
            <v>2000</v>
          </cell>
          <cell r="H1252">
            <v>1979</v>
          </cell>
        </row>
        <row r="1253">
          <cell r="A1253" t="str">
            <v>ZVS-19070053</v>
          </cell>
          <cell r="B1253" t="str">
            <v>050-0009-481</v>
          </cell>
          <cell r="C1253" t="str">
            <v>UNPLATED CONTACT</v>
          </cell>
          <cell r="D1253" t="str">
            <v>CONTACT ;1.3H PUSH_PULL SIMBLOCK WITH COVER AND STOP</v>
          </cell>
          <cell r="E1253" t="str">
            <v>VCYS</v>
          </cell>
          <cell r="F1253" t="str">
            <v>结案</v>
          </cell>
          <cell r="G1253">
            <v>600</v>
          </cell>
          <cell r="H1253">
            <v>539</v>
          </cell>
        </row>
        <row r="1254">
          <cell r="A1254" t="str">
            <v>ZVS-19070054</v>
          </cell>
          <cell r="B1254" t="str">
            <v>050-C130000141-508</v>
          </cell>
          <cell r="C1254" t="str">
            <v>素材端子</v>
          </cell>
          <cell r="D1254" t="str">
            <v>NO PLATING,C5210R-H,P=4.0mm,1*1，RoHS</v>
          </cell>
          <cell r="E1254" t="str">
            <v>VCYS</v>
          </cell>
          <cell r="F1254" t="str">
            <v>结案</v>
          </cell>
          <cell r="G1254">
            <v>1500</v>
          </cell>
          <cell r="H1254">
            <v>1500</v>
          </cell>
        </row>
        <row r="1255">
          <cell r="A1255" t="str">
            <v>ZVS-19070055</v>
          </cell>
          <cell r="B1255" t="str">
            <v>050-S080000641-0549</v>
          </cell>
          <cell r="C1255" t="str">
            <v>素材端子</v>
          </cell>
          <cell r="D1255" t="str">
            <v>NO PLATING CONTACT</v>
          </cell>
          <cell r="E1255" t="str">
            <v>VCYS</v>
          </cell>
          <cell r="F1255" t="str">
            <v>结案</v>
          </cell>
          <cell r="G1255">
            <v>1200</v>
          </cell>
          <cell r="H1255">
            <v>1150</v>
          </cell>
        </row>
        <row r="1256">
          <cell r="A1256" t="str">
            <v>ZVS-19070056</v>
          </cell>
          <cell r="B1256" t="str">
            <v>050-0009-268</v>
          </cell>
          <cell r="C1256" t="str">
            <v>素材端子1</v>
          </cell>
          <cell r="D1256" t="str">
            <v>NO PLATING,C5210R-H,P=7.0,1*1,RoHS</v>
          </cell>
          <cell r="E1256" t="str">
            <v>VCYS</v>
          </cell>
          <cell r="F1256" t="str">
            <v>结案</v>
          </cell>
          <cell r="G1256">
            <v>200</v>
          </cell>
          <cell r="H1256">
            <v>0</v>
          </cell>
        </row>
        <row r="1257">
          <cell r="A1257" t="str">
            <v>ZVS-19070057</v>
          </cell>
          <cell r="B1257" t="str">
            <v>050-C031100131-507</v>
          </cell>
          <cell r="C1257" t="str">
            <v>素材端子</v>
          </cell>
          <cell r="D1257" t="str">
            <v>NO PLATING,C5240HQ-SH,P=10.0mm,1*1,RoHS</v>
          </cell>
          <cell r="E1257" t="str">
            <v>VCYS</v>
          </cell>
          <cell r="F1257" t="str">
            <v>结案</v>
          </cell>
          <cell r="G1257">
            <v>2000</v>
          </cell>
          <cell r="H1257">
            <v>1967</v>
          </cell>
        </row>
        <row r="1258">
          <cell r="A1258" t="str">
            <v>ZVS-19070058</v>
          </cell>
          <cell r="B1258" t="str">
            <v>050-2009-217</v>
          </cell>
          <cell r="C1258" t="str">
            <v>CONTACT AFTER STAMPING</v>
          </cell>
          <cell r="D1258" t="str">
            <v>5 PIN MICRO USB SINKING MOUNT</v>
          </cell>
          <cell r="E1258" t="str">
            <v>VCYS</v>
          </cell>
          <cell r="F1258" t="str">
            <v>结案</v>
          </cell>
          <cell r="G1258">
            <v>200</v>
          </cell>
          <cell r="H1258">
            <v>190</v>
          </cell>
        </row>
        <row r="1259">
          <cell r="A1259" t="str">
            <v>ZVS-19070059</v>
          </cell>
          <cell r="B1259" t="str">
            <v>050-S110000641-522</v>
          </cell>
          <cell r="C1259" t="str">
            <v>素材端子</v>
          </cell>
          <cell r="D1259" t="str">
            <v>NO PLATING CONTACT</v>
          </cell>
          <cell r="E1259" t="str">
            <v>VCYS</v>
          </cell>
          <cell r="F1259" t="str">
            <v>结案</v>
          </cell>
          <cell r="G1259">
            <v>2000</v>
          </cell>
          <cell r="H1259">
            <v>2000</v>
          </cell>
        </row>
        <row r="1260">
          <cell r="A1260" t="str">
            <v>ZVS-19070060</v>
          </cell>
          <cell r="B1260" t="str">
            <v>025-C130000641-0391</v>
          </cell>
          <cell r="C1260" t="str">
            <v>素材铁壳</v>
          </cell>
          <cell r="D1260" t="str">
            <v>NO PLATING,SUS301-H,P=24.0mm,1*1，RoHS</v>
          </cell>
          <cell r="E1260" t="str">
            <v>VCYS</v>
          </cell>
          <cell r="F1260" t="str">
            <v>结案</v>
          </cell>
          <cell r="G1260">
            <v>400000</v>
          </cell>
          <cell r="H1260">
            <v>130500</v>
          </cell>
        </row>
        <row r="1261">
          <cell r="A1261" t="str">
            <v>ZVS-19070061</v>
          </cell>
          <cell r="B1261" t="str">
            <v>025-C130000641-0391</v>
          </cell>
          <cell r="C1261" t="str">
            <v>素材铁壳</v>
          </cell>
          <cell r="D1261" t="str">
            <v>NO PLATING,SUS301-H,P=24.0mm,1*1，RoHS</v>
          </cell>
          <cell r="E1261" t="str">
            <v>VCYS</v>
          </cell>
          <cell r="F1261" t="str">
            <v>结案</v>
          </cell>
          <cell r="G1261">
            <v>6700</v>
          </cell>
          <cell r="H1261">
            <v>6700</v>
          </cell>
        </row>
        <row r="1262">
          <cell r="A1262" t="str">
            <v>ZVS-19070062</v>
          </cell>
          <cell r="B1262" t="str">
            <v>050-4009-389</v>
          </cell>
          <cell r="C1262" t="str">
            <v>CONTACT AFTER STAMPING</v>
          </cell>
          <cell r="D1262" t="str">
            <v>CONTACT 5 FOR DIA 3.5MM AUDIO JACK SUBSIDE TYPE</v>
          </cell>
          <cell r="E1262" t="str">
            <v>VCYS</v>
          </cell>
          <cell r="F1262" t="str">
            <v>结案</v>
          </cell>
          <cell r="G1262">
            <v>20</v>
          </cell>
          <cell r="H1262">
            <v>20</v>
          </cell>
        </row>
        <row r="1263">
          <cell r="A1263" t="str">
            <v>ZVS-19070063</v>
          </cell>
          <cell r="B1263" t="str">
            <v>025-0009-325</v>
          </cell>
          <cell r="C1263" t="str">
            <v>SHELL AFTER STAMPING</v>
          </cell>
          <cell r="D1263" t="str">
            <v>SHELL AFTER STAMPING</v>
          </cell>
          <cell r="E1263" t="str">
            <v>VCYS</v>
          </cell>
          <cell r="F1263" t="str">
            <v>结案</v>
          </cell>
          <cell r="G1263">
            <v>70000</v>
          </cell>
          <cell r="H1263">
            <v>32500</v>
          </cell>
        </row>
        <row r="1264">
          <cell r="A1264" t="str">
            <v>ZVS-19070064</v>
          </cell>
          <cell r="B1264" t="str">
            <v>050-4009-217</v>
          </cell>
          <cell r="C1264" t="str">
            <v>CONTACT AFTER STAMPING</v>
          </cell>
          <cell r="D1264" t="str">
            <v>5 PIN MICRO USB TOP MOUNT</v>
          </cell>
          <cell r="E1264" t="str">
            <v>VCYS</v>
          </cell>
          <cell r="F1264" t="str">
            <v>结案</v>
          </cell>
          <cell r="G1264">
            <v>11</v>
          </cell>
          <cell r="H1264">
            <v>11</v>
          </cell>
        </row>
        <row r="1265">
          <cell r="A1265" t="str">
            <v>ZVS-19070065</v>
          </cell>
          <cell r="B1265" t="str">
            <v>025-C130000641-363</v>
          </cell>
          <cell r="C1265" t="str">
            <v>转轴</v>
          </cell>
          <cell r="D1265" t="str">
            <v>NO PLATING,SUS301-H,P=5.0mm,1*1，RoHS</v>
          </cell>
          <cell r="E1265" t="str">
            <v>VCYS</v>
          </cell>
          <cell r="F1265" t="str">
            <v>结案</v>
          </cell>
          <cell r="G1265">
            <v>1000000</v>
          </cell>
          <cell r="H1265">
            <v>972000</v>
          </cell>
        </row>
        <row r="1266">
          <cell r="A1266" t="str">
            <v>ZVS-19070066</v>
          </cell>
          <cell r="B1266" t="str">
            <v>025-00W9-325</v>
          </cell>
          <cell r="C1266" t="str">
            <v>SHELL AFTER LASER WELDING</v>
          </cell>
          <cell r="D1266" t="str">
            <v>MICRO USB 5 PIN SUBTYPE</v>
          </cell>
          <cell r="E1266" t="str">
            <v>VCYS</v>
          </cell>
          <cell r="F1266" t="str">
            <v>结案</v>
          </cell>
          <cell r="G1266">
            <v>400000</v>
          </cell>
          <cell r="H1266">
            <v>80000</v>
          </cell>
        </row>
        <row r="1267">
          <cell r="A1267" t="str">
            <v>ZVS-19070067</v>
          </cell>
          <cell r="B1267" t="str">
            <v>050-C130000131-512</v>
          </cell>
          <cell r="C1267" t="str">
            <v>素材端子</v>
          </cell>
          <cell r="D1267" t="str">
            <v>NO PLATING,C5240HQ-SH,P=24.00,1*1,RoHS</v>
          </cell>
          <cell r="E1267" t="str">
            <v>VCYS</v>
          </cell>
          <cell r="F1267" t="str">
            <v>结案</v>
          </cell>
          <cell r="G1267">
            <v>600</v>
          </cell>
          <cell r="H1267">
            <v>570.5</v>
          </cell>
        </row>
        <row r="1268">
          <cell r="A1268" t="str">
            <v>ZVS-19070068</v>
          </cell>
          <cell r="B1268" t="str">
            <v>050-S170000641-534</v>
          </cell>
          <cell r="C1268" t="str">
            <v>素材端子</v>
          </cell>
          <cell r="D1268" t="str">
            <v>NO PLATING CONTACT</v>
          </cell>
          <cell r="E1268" t="str">
            <v>KM10A</v>
          </cell>
          <cell r="F1268" t="str">
            <v>结案</v>
          </cell>
          <cell r="G1268">
            <v>1500</v>
          </cell>
          <cell r="H1268">
            <v>1500</v>
          </cell>
        </row>
        <row r="1269">
          <cell r="A1269" t="str">
            <v>ZVS-19070069</v>
          </cell>
          <cell r="B1269" t="str">
            <v>025-0009-210</v>
          </cell>
          <cell r="C1269" t="str">
            <v>SHELL AFTER STAMPING</v>
          </cell>
          <cell r="D1269" t="str">
            <v>5 PIN MICRO USB TOP MOUNT</v>
          </cell>
          <cell r="E1269" t="str">
            <v>KM10A</v>
          </cell>
          <cell r="F1269" t="str">
            <v>结案</v>
          </cell>
          <cell r="G1269">
            <v>50000</v>
          </cell>
          <cell r="H1269">
            <v>40000</v>
          </cell>
        </row>
        <row r="1270">
          <cell r="A1270" t="str">
            <v>ZVS-19070070</v>
          </cell>
          <cell r="B1270" t="str">
            <v>025-C130000642-367</v>
          </cell>
          <cell r="C1270" t="str">
            <v>素材铁壳</v>
          </cell>
          <cell r="D1270" t="str">
            <v>NO PLATING,SUS301-H,P=17.5mm,1*1，RoHS</v>
          </cell>
          <cell r="E1270" t="str">
            <v>VCYS</v>
          </cell>
          <cell r="F1270" t="str">
            <v>结案</v>
          </cell>
          <cell r="G1270">
            <v>60000</v>
          </cell>
          <cell r="H1270">
            <v>56000</v>
          </cell>
        </row>
        <row r="1271">
          <cell r="A1271" t="str">
            <v>ZVS-19070071</v>
          </cell>
          <cell r="B1271" t="str">
            <v>025-U069500621-364</v>
          </cell>
          <cell r="C1271" t="str">
            <v>素材铁壳</v>
          </cell>
          <cell r="D1271" t="str">
            <v>NO PLATING,SUS301-1/2H,P=10.0,1*1,SHELL,RoHS</v>
          </cell>
          <cell r="E1271" t="str">
            <v>VCYS</v>
          </cell>
          <cell r="F1271" t="str">
            <v>结案</v>
          </cell>
          <cell r="G1271">
            <v>140000</v>
          </cell>
          <cell r="H1271">
            <v>132000</v>
          </cell>
        </row>
        <row r="1272">
          <cell r="A1272" t="str">
            <v>ZVS-19070072</v>
          </cell>
          <cell r="B1272" t="str">
            <v>025-U0695W1621-364</v>
          </cell>
          <cell r="C1272" t="str">
            <v>点焊铁壳</v>
          </cell>
          <cell r="D1272" t="str">
            <v>LASER WELDING,SUS301-1/2H,P=10.0,1*1,SHELL,RoHS</v>
          </cell>
          <cell r="E1272" t="str">
            <v>VCYS</v>
          </cell>
          <cell r="F1272" t="str">
            <v>结案</v>
          </cell>
          <cell r="G1272">
            <v>100000</v>
          </cell>
          <cell r="H1272">
            <v>13600</v>
          </cell>
        </row>
        <row r="1273">
          <cell r="A1273" t="str">
            <v>ZVS-19070073</v>
          </cell>
          <cell r="B1273" t="str">
            <v>050-0009-481</v>
          </cell>
          <cell r="C1273" t="str">
            <v>UNPLATED CONTACT</v>
          </cell>
          <cell r="D1273" t="str">
            <v>CONTACT ;1.3H PUSH_PULL SIMBLOCK WITH COVER AND STOP</v>
          </cell>
          <cell r="E1273" t="str">
            <v>KM10A</v>
          </cell>
          <cell r="F1273" t="str">
            <v>结案</v>
          </cell>
          <cell r="G1273">
            <v>500</v>
          </cell>
          <cell r="H1273">
            <v>0</v>
          </cell>
        </row>
        <row r="1274">
          <cell r="A1274" t="str">
            <v>ZVS-19070074</v>
          </cell>
          <cell r="B1274" t="str">
            <v>025-0009-256</v>
          </cell>
          <cell r="C1274" t="str">
            <v>SHELL AFTER STAMPING</v>
          </cell>
          <cell r="D1274" t="str">
            <v>5 PIN MICRO USB SINKING MOUNT</v>
          </cell>
          <cell r="E1274" t="str">
            <v>KM10B</v>
          </cell>
          <cell r="F1274" t="str">
            <v>入库</v>
          </cell>
          <cell r="G1274">
            <v>200000</v>
          </cell>
          <cell r="H1274">
            <v>155000</v>
          </cell>
        </row>
        <row r="1275">
          <cell r="A1275" t="str">
            <v>ZVS-19070075</v>
          </cell>
          <cell r="B1275" t="str">
            <v>025-00W9-256</v>
          </cell>
          <cell r="C1275" t="str">
            <v>SHELL AFTER LASER WELDING</v>
          </cell>
          <cell r="D1275" t="str">
            <v>MICRO USB 5 PIN SUBTYPE</v>
          </cell>
          <cell r="E1275" t="str">
            <v>VCYS</v>
          </cell>
          <cell r="F1275" t="str">
            <v>结案</v>
          </cell>
          <cell r="G1275">
            <v>200000</v>
          </cell>
          <cell r="H1275">
            <v>200000</v>
          </cell>
        </row>
        <row r="1276">
          <cell r="A1276" t="str">
            <v>ZVS-19070076</v>
          </cell>
          <cell r="B1276" t="str">
            <v>050-S080000641-0549</v>
          </cell>
          <cell r="C1276" t="str">
            <v>素材端子</v>
          </cell>
          <cell r="D1276" t="str">
            <v>NO PLATING CONTACT</v>
          </cell>
          <cell r="E1276" t="str">
            <v>KM11A</v>
          </cell>
          <cell r="F1276" t="str">
            <v>结案</v>
          </cell>
          <cell r="G1276">
            <v>2000</v>
          </cell>
          <cell r="H1276">
            <v>1970</v>
          </cell>
        </row>
        <row r="1277">
          <cell r="A1277" t="str">
            <v>ZVS-19070077</v>
          </cell>
          <cell r="B1277" t="str">
            <v>025-C130000631-362</v>
          </cell>
          <cell r="C1277" t="str">
            <v>拉杆</v>
          </cell>
          <cell r="D1277" t="str">
            <v>NO PLATING,SUS301-3/4H,P=5.0mm,1*1,RoHS</v>
          </cell>
          <cell r="E1277" t="str">
            <v>KM10A</v>
          </cell>
          <cell r="F1277" t="str">
            <v>结案</v>
          </cell>
          <cell r="G1277">
            <v>1000000</v>
          </cell>
          <cell r="H1277">
            <v>928000</v>
          </cell>
        </row>
        <row r="1278">
          <cell r="A1278" t="str">
            <v>ZVS-19070078</v>
          </cell>
          <cell r="B1278" t="str">
            <v>025-00W9-256</v>
          </cell>
          <cell r="C1278" t="str">
            <v>SHELL AFTER LASER WELDING</v>
          </cell>
          <cell r="D1278" t="str">
            <v>MICRO USB 5 PIN SUBTYPE</v>
          </cell>
          <cell r="E1278" t="str">
            <v>KM10A</v>
          </cell>
          <cell r="F1278" t="str">
            <v>入库</v>
          </cell>
          <cell r="G1278">
            <v>200000</v>
          </cell>
          <cell r="H1278">
            <v>192400</v>
          </cell>
        </row>
        <row r="1279">
          <cell r="A1279" t="str">
            <v>ZVS-19070079</v>
          </cell>
          <cell r="B1279" t="str">
            <v>050-1009-443</v>
          </cell>
          <cell r="C1279" t="str">
            <v>CONTACT</v>
          </cell>
          <cell r="D1279" t="str">
            <v>4PIN 3.0MM PITCH 1.8H SMT TYPE BATTERY CONN.</v>
          </cell>
          <cell r="E1279" t="str">
            <v>KM11A</v>
          </cell>
          <cell r="F1279" t="str">
            <v>结案</v>
          </cell>
          <cell r="G1279">
            <v>1000</v>
          </cell>
          <cell r="H1279">
            <v>963.5</v>
          </cell>
        </row>
        <row r="1280">
          <cell r="A1280" t="str">
            <v>ZVS-19070080</v>
          </cell>
          <cell r="B1280" t="str">
            <v>050-2009-443</v>
          </cell>
          <cell r="C1280" t="str">
            <v>CONTACT</v>
          </cell>
          <cell r="D1280" t="str">
            <v>4PIN 3.0MM PITCH 1.8H SMT TYPE BATTERY CONN.</v>
          </cell>
          <cell r="E1280" t="str">
            <v>KM10A</v>
          </cell>
          <cell r="F1280" t="str">
            <v>入库</v>
          </cell>
          <cell r="G1280">
            <v>1000</v>
          </cell>
          <cell r="H1280">
            <v>254.5</v>
          </cell>
        </row>
        <row r="1281">
          <cell r="A1281" t="str">
            <v>ZVS-19070081</v>
          </cell>
          <cell r="B1281" t="str">
            <v>050-0009-268</v>
          </cell>
          <cell r="C1281" t="str">
            <v>素材端子1</v>
          </cell>
          <cell r="D1281" t="str">
            <v>NO PLATING,C5210R-H,P=7.0,1*1,RoHS</v>
          </cell>
          <cell r="E1281" t="str">
            <v>KM10A</v>
          </cell>
          <cell r="F1281" t="str">
            <v>结案</v>
          </cell>
          <cell r="G1281">
            <v>300</v>
          </cell>
          <cell r="H1281">
            <v>233.7</v>
          </cell>
        </row>
        <row r="1282">
          <cell r="A1282" t="str">
            <v>ZVS-19070082</v>
          </cell>
          <cell r="B1282" t="str">
            <v>050-1009-357</v>
          </cell>
          <cell r="C1282" t="str">
            <v>素材端子2</v>
          </cell>
          <cell r="D1282" t="str">
            <v>NO PLATING,C5210R-H,P=7,1*1,RoHS</v>
          </cell>
          <cell r="E1282" t="str">
            <v>KM10A</v>
          </cell>
          <cell r="F1282" t="str">
            <v>结案</v>
          </cell>
          <cell r="G1282">
            <v>300</v>
          </cell>
          <cell r="H1282">
            <v>293.8</v>
          </cell>
        </row>
        <row r="1283">
          <cell r="A1283" t="str">
            <v>ZVS-19070083</v>
          </cell>
          <cell r="B1283" t="str">
            <v>050-J240000146-530</v>
          </cell>
          <cell r="C1283" t="str">
            <v>素材端子2</v>
          </cell>
          <cell r="D1283" t="str">
            <v>NO PLATING,C5210R-H,P=4,1*1,RoHS</v>
          </cell>
          <cell r="E1283" t="str">
            <v>KM10B</v>
          </cell>
          <cell r="F1283" t="str">
            <v>结案</v>
          </cell>
          <cell r="G1283">
            <v>600</v>
          </cell>
          <cell r="H1283">
            <v>600</v>
          </cell>
        </row>
        <row r="1284">
          <cell r="A1284" t="str">
            <v>ZVS-19070084</v>
          </cell>
          <cell r="B1284" t="str">
            <v>050-J220000631-531</v>
          </cell>
          <cell r="C1284" t="str">
            <v>素材端子4</v>
          </cell>
          <cell r="D1284" t="str">
            <v>NO PLATING,SUS301-1/2H,P=5.50,1*2,RoHS</v>
          </cell>
          <cell r="E1284" t="str">
            <v>KM10B</v>
          </cell>
          <cell r="F1284" t="str">
            <v>结案</v>
          </cell>
          <cell r="G1284">
            <v>400</v>
          </cell>
          <cell r="H1284">
            <v>400</v>
          </cell>
        </row>
        <row r="1285">
          <cell r="A1285" t="str">
            <v>ZVS-19070085</v>
          </cell>
          <cell r="B1285" t="str">
            <v>050-J220000632-531</v>
          </cell>
          <cell r="C1285" t="str">
            <v>素材端子5</v>
          </cell>
          <cell r="D1285" t="str">
            <v>NO PLATING,SUS301-1/2H,P=5.50,1*2,RoHS</v>
          </cell>
          <cell r="E1285" t="str">
            <v>KM10B</v>
          </cell>
          <cell r="F1285" t="str">
            <v>结案</v>
          </cell>
          <cell r="G1285">
            <v>400</v>
          </cell>
          <cell r="H1285">
            <v>400</v>
          </cell>
        </row>
        <row r="1286">
          <cell r="A1286" t="str">
            <v>ZVS-19070086</v>
          </cell>
          <cell r="B1286" t="str">
            <v>050-1009-332</v>
          </cell>
          <cell r="C1286" t="str">
            <v>CONTACT AFTER STAMPING</v>
          </cell>
          <cell r="D1286" t="str">
            <v>CONTACT 2 FOR DIA 3.5MM AUDIO JACK  SUBSIDE TYPE</v>
          </cell>
          <cell r="E1286" t="str">
            <v>KM10B</v>
          </cell>
          <cell r="F1286" t="str">
            <v>结案</v>
          </cell>
          <cell r="G1286">
            <v>50</v>
          </cell>
          <cell r="H1286">
            <v>50</v>
          </cell>
        </row>
        <row r="1287">
          <cell r="A1287" t="str">
            <v>ZVS-19070087</v>
          </cell>
          <cell r="B1287" t="str">
            <v>050-C039900131-506</v>
          </cell>
          <cell r="C1287" t="str">
            <v>素材端子</v>
          </cell>
          <cell r="D1287" t="str">
            <v>NO PLATING,C5240HQ-SH,P=10.50mm,1*1,RoHS</v>
          </cell>
          <cell r="E1287" t="str">
            <v>KM11A</v>
          </cell>
          <cell r="F1287" t="str">
            <v>结案</v>
          </cell>
          <cell r="G1287">
            <v>3000</v>
          </cell>
          <cell r="H1287">
            <v>2937.4</v>
          </cell>
        </row>
        <row r="1288">
          <cell r="A1288" t="str">
            <v>ZVS-19070088</v>
          </cell>
          <cell r="B1288" t="str">
            <v>025-0009-210</v>
          </cell>
          <cell r="C1288" t="str">
            <v>SHELL AFTER STAMPING</v>
          </cell>
          <cell r="D1288" t="str">
            <v>5 PIN MICRO USB TOP MOUNT</v>
          </cell>
          <cell r="E1288" t="str">
            <v>KM10A</v>
          </cell>
          <cell r="F1288" t="str">
            <v>发料</v>
          </cell>
          <cell r="G1288">
            <v>100000</v>
          </cell>
          <cell r="H1288">
            <v>0</v>
          </cell>
        </row>
        <row r="1289">
          <cell r="A1289" t="str">
            <v>ZVS-19070089</v>
          </cell>
          <cell r="B1289" t="str">
            <v>050-C130000131-512</v>
          </cell>
          <cell r="C1289" t="str">
            <v>素材端子</v>
          </cell>
          <cell r="D1289" t="str">
            <v>NO PLATING,C5240HQ-SH,P=24.00,1*1,RoHS</v>
          </cell>
          <cell r="E1289" t="str">
            <v>KM10A</v>
          </cell>
          <cell r="F1289" t="str">
            <v>结案</v>
          </cell>
          <cell r="G1289">
            <v>200</v>
          </cell>
          <cell r="H1289">
            <v>148.5</v>
          </cell>
        </row>
        <row r="1290">
          <cell r="A1290" t="str">
            <v>ZVS-19070090</v>
          </cell>
          <cell r="B1290" t="str">
            <v>025-C130000641-369</v>
          </cell>
          <cell r="C1290" t="str">
            <v>转轴</v>
          </cell>
          <cell r="D1290" t="str">
            <v>NO PLATING,SUS301-3/4H,1*1,RoHS</v>
          </cell>
          <cell r="E1290" t="str">
            <v>KM10A</v>
          </cell>
          <cell r="F1290" t="str">
            <v>结案</v>
          </cell>
          <cell r="G1290">
            <v>15000</v>
          </cell>
          <cell r="H1290">
            <v>0</v>
          </cell>
        </row>
        <row r="1291">
          <cell r="A1291" t="str">
            <v>ZVS-19070091</v>
          </cell>
          <cell r="B1291" t="str">
            <v>025-U169500621-0398</v>
          </cell>
          <cell r="C1291" t="str">
            <v>素材外铁壳</v>
          </cell>
          <cell r="D1291" t="str">
            <v>NO PLATING,SUS301-1/2H,P=8.0,1*1,SHELL,RoHS</v>
          </cell>
          <cell r="E1291" t="str">
            <v>KM11A</v>
          </cell>
          <cell r="F1291" t="str">
            <v>结案</v>
          </cell>
          <cell r="G1291">
            <v>50000</v>
          </cell>
          <cell r="H1291">
            <v>50000</v>
          </cell>
        </row>
        <row r="1292">
          <cell r="A1292" t="str">
            <v>ZVS-19070093</v>
          </cell>
          <cell r="B1292" t="str">
            <v>050-S190000641-0550</v>
          </cell>
          <cell r="C1292" t="str">
            <v>素材端子</v>
          </cell>
          <cell r="D1292" t="str">
            <v>NO PLATING CONTACT</v>
          </cell>
          <cell r="E1292" t="str">
            <v>KM13A</v>
          </cell>
          <cell r="F1292" t="str">
            <v>结案</v>
          </cell>
          <cell r="G1292">
            <v>2000</v>
          </cell>
          <cell r="H1292">
            <v>2000</v>
          </cell>
        </row>
        <row r="1293">
          <cell r="A1293" t="str">
            <v>ZVS-19070094</v>
          </cell>
          <cell r="B1293" t="str">
            <v>050-C130000141-508</v>
          </cell>
          <cell r="C1293" t="str">
            <v>素材端子</v>
          </cell>
          <cell r="D1293" t="str">
            <v>NO PLATING,C5210R-H,P=4.0mm,1*1，RoHS</v>
          </cell>
          <cell r="E1293" t="str">
            <v>KM15B</v>
          </cell>
          <cell r="F1293" t="str">
            <v>结案</v>
          </cell>
          <cell r="G1293">
            <v>450</v>
          </cell>
          <cell r="H1293">
            <v>213.5</v>
          </cell>
        </row>
        <row r="1294">
          <cell r="A1294" t="str">
            <v>ZVS-19070096</v>
          </cell>
          <cell r="B1294" t="str">
            <v>025-1009-274</v>
          </cell>
          <cell r="C1294" t="str">
            <v>GROUNDING AFTER STAMPING</v>
          </cell>
          <cell r="D1294" t="str">
            <v>MICRO USB 5 PIN TOP MOUNT TYPE</v>
          </cell>
          <cell r="E1294" t="str">
            <v>KM12B</v>
          </cell>
          <cell r="F1294" t="str">
            <v>结案</v>
          </cell>
          <cell r="G1294">
            <v>100000</v>
          </cell>
          <cell r="H1294">
            <v>0</v>
          </cell>
        </row>
        <row r="1295">
          <cell r="A1295" t="str">
            <v>ZVS-19070097</v>
          </cell>
          <cell r="B1295" t="str">
            <v>025-C130000641-363</v>
          </cell>
          <cell r="C1295" t="str">
            <v>转轴</v>
          </cell>
          <cell r="D1295" t="str">
            <v>NO PLATING,SUS301-H,P=5.0mm,1*1，RoHS</v>
          </cell>
          <cell r="E1295" t="str">
            <v>KM13B</v>
          </cell>
          <cell r="F1295" t="str">
            <v>结案</v>
          </cell>
          <cell r="G1295">
            <v>1000000</v>
          </cell>
          <cell r="H1295">
            <v>972000</v>
          </cell>
        </row>
        <row r="1296">
          <cell r="A1296" t="str">
            <v>ZVS-19070098</v>
          </cell>
          <cell r="B1296" t="str">
            <v>025-U139500622-373</v>
          </cell>
          <cell r="C1296" t="str">
            <v>素材外铁壳</v>
          </cell>
          <cell r="D1296" t="str">
            <v>NO PLATING,SUS301-1/2H,P=8.0,1*1,SHELL,RoHS</v>
          </cell>
          <cell r="E1296" t="str">
            <v>KM14A</v>
          </cell>
          <cell r="F1296" t="str">
            <v>发放</v>
          </cell>
          <cell r="G1296">
            <v>500000</v>
          </cell>
          <cell r="H1296">
            <v>0</v>
          </cell>
        </row>
        <row r="1297">
          <cell r="A1297" t="str">
            <v>ZVS-19070099</v>
          </cell>
          <cell r="B1297" t="str">
            <v>025-0009-170</v>
          </cell>
          <cell r="C1297" t="str">
            <v>UNPLATED PAD</v>
          </cell>
          <cell r="D1297" t="str">
            <v>FOR 4PIN BATTERY 5.4H 3.1MM PITCH VERTICAL TYPE CONN.</v>
          </cell>
          <cell r="E1297" t="str">
            <v>KM14B</v>
          </cell>
          <cell r="F1297" t="str">
            <v>结案</v>
          </cell>
          <cell r="G1297">
            <v>400000</v>
          </cell>
          <cell r="H1297">
            <v>400000</v>
          </cell>
        </row>
        <row r="1298">
          <cell r="A1298" t="str">
            <v>ZVS-19070100</v>
          </cell>
          <cell r="B1298" t="str">
            <v>050-C031100131-0577</v>
          </cell>
          <cell r="C1298" t="str">
            <v>素材端子</v>
          </cell>
          <cell r="D1298" t="str">
            <v>NO PLATING,C5240HQ-SH,P=10.0mm,1*1,RoHS</v>
          </cell>
          <cell r="E1298" t="str">
            <v>KM11B</v>
          </cell>
          <cell r="F1298" t="str">
            <v>结案</v>
          </cell>
          <cell r="G1298">
            <v>200</v>
          </cell>
          <cell r="H1298">
            <v>192</v>
          </cell>
        </row>
        <row r="1299">
          <cell r="A1299" t="str">
            <v>ZVS-19070101</v>
          </cell>
          <cell r="B1299" t="str">
            <v>050-S170000641-534</v>
          </cell>
          <cell r="C1299" t="str">
            <v>素材端子</v>
          </cell>
          <cell r="D1299" t="str">
            <v>NO PLATING CONTACT</v>
          </cell>
          <cell r="E1299" t="str">
            <v>KM11B</v>
          </cell>
          <cell r="F1299" t="str">
            <v>结案</v>
          </cell>
          <cell r="G1299">
            <v>1000</v>
          </cell>
          <cell r="H1299">
            <v>1000</v>
          </cell>
        </row>
        <row r="1300">
          <cell r="A1300" t="str">
            <v>ZVS-19070102</v>
          </cell>
          <cell r="B1300" t="str">
            <v>050-4009-389</v>
          </cell>
          <cell r="C1300" t="str">
            <v>CONTACT AFTER STAMPING</v>
          </cell>
          <cell r="D1300" t="str">
            <v>CONTACT 5 FOR DIA 3.5MM AUDIO JACK SUBSIDE TYPE</v>
          </cell>
          <cell r="E1300" t="str">
            <v>KM11A</v>
          </cell>
          <cell r="F1300" t="str">
            <v>结案</v>
          </cell>
          <cell r="G1300">
            <v>5</v>
          </cell>
          <cell r="H1300">
            <v>5</v>
          </cell>
        </row>
        <row r="1301">
          <cell r="A1301" t="str">
            <v>ZVS-19070103</v>
          </cell>
          <cell r="B1301" t="str">
            <v>025-C130000631-362</v>
          </cell>
          <cell r="C1301" t="str">
            <v>拉杆</v>
          </cell>
          <cell r="D1301" t="str">
            <v>NO PLATING,SUS301-3/4H,P=5.0mm,1*1,RoHS</v>
          </cell>
          <cell r="E1301" t="str">
            <v>KM11A</v>
          </cell>
          <cell r="F1301" t="str">
            <v>结案</v>
          </cell>
          <cell r="G1301">
            <v>1000000</v>
          </cell>
          <cell r="H1301">
            <v>950000</v>
          </cell>
        </row>
        <row r="1302">
          <cell r="A1302" t="str">
            <v>ZVS-19070104</v>
          </cell>
          <cell r="B1302" t="str">
            <v>050-S110000641-522</v>
          </cell>
          <cell r="C1302" t="str">
            <v>素材端子</v>
          </cell>
          <cell r="D1302" t="str">
            <v>NO PLATING CONTACT</v>
          </cell>
          <cell r="E1302" t="str">
            <v>KM11A</v>
          </cell>
          <cell r="F1302" t="str">
            <v>结案</v>
          </cell>
          <cell r="G1302">
            <v>2000</v>
          </cell>
          <cell r="H1302">
            <v>1992.5</v>
          </cell>
        </row>
        <row r="1303">
          <cell r="A1303" t="str">
            <v>ZVS-19070105</v>
          </cell>
          <cell r="B1303" t="str">
            <v>050-J290000144-0546</v>
          </cell>
          <cell r="C1303" t="str">
            <v>素材端子1</v>
          </cell>
          <cell r="D1303" t="str">
            <v>NO PLATING,C5210R-H,P=5,1*1,RoHS</v>
          </cell>
          <cell r="E1303" t="str">
            <v>KM11A</v>
          </cell>
          <cell r="F1303" t="str">
            <v>入库</v>
          </cell>
          <cell r="G1303">
            <v>100</v>
          </cell>
          <cell r="H1303">
            <v>100</v>
          </cell>
        </row>
        <row r="1304">
          <cell r="A1304" t="str">
            <v>ZVS-19070106</v>
          </cell>
          <cell r="B1304" t="str">
            <v>050-J290000141-0575</v>
          </cell>
          <cell r="C1304" t="str">
            <v>素材端子2</v>
          </cell>
          <cell r="D1304" t="str">
            <v>NO PLATING,C5210R-H,P=4,1*1,RoHS</v>
          </cell>
          <cell r="E1304" t="str">
            <v>KM10A</v>
          </cell>
          <cell r="F1304" t="str">
            <v>结案</v>
          </cell>
          <cell r="G1304">
            <v>200</v>
          </cell>
          <cell r="H1304">
            <v>196</v>
          </cell>
        </row>
        <row r="1305">
          <cell r="A1305" t="str">
            <v>ZVS-19070107</v>
          </cell>
          <cell r="B1305" t="str">
            <v>050-J290000631-0576</v>
          </cell>
          <cell r="C1305" t="str">
            <v>素材端子4</v>
          </cell>
          <cell r="D1305" t="str">
            <v>NO PLATING,SUS301-1/2H,P=5.50,1*2,RoHS</v>
          </cell>
          <cell r="E1305" t="str">
            <v>KM11A</v>
          </cell>
          <cell r="F1305" t="str">
            <v>结案</v>
          </cell>
          <cell r="G1305">
            <v>200</v>
          </cell>
          <cell r="H1305">
            <v>133.30000000000001</v>
          </cell>
        </row>
        <row r="1306">
          <cell r="A1306" t="str">
            <v>ZVS-19070108</v>
          </cell>
          <cell r="B1306" t="str">
            <v>050-J290000632-0576</v>
          </cell>
          <cell r="C1306" t="str">
            <v>素材端子5</v>
          </cell>
          <cell r="D1306" t="str">
            <v>NO PLATING,SUS301-1/2H,P=5.50,1*2,RoHS</v>
          </cell>
          <cell r="E1306" t="str">
            <v>KM120B</v>
          </cell>
          <cell r="F1306" t="str">
            <v>结案</v>
          </cell>
          <cell r="G1306">
            <v>200</v>
          </cell>
          <cell r="H1306">
            <v>117.3</v>
          </cell>
        </row>
        <row r="1307">
          <cell r="A1307" t="str">
            <v>ZVS-19070109</v>
          </cell>
          <cell r="B1307" t="str">
            <v>050-J290000122-532</v>
          </cell>
          <cell r="C1307" t="str">
            <v>素材端子6</v>
          </cell>
          <cell r="D1307" t="str">
            <v>NO PLATING,SUS301-1/2H,P=9,1*1,RoHS</v>
          </cell>
          <cell r="E1307" t="str">
            <v>KM120B</v>
          </cell>
          <cell r="F1307" t="str">
            <v>结案</v>
          </cell>
          <cell r="G1307">
            <v>100</v>
          </cell>
          <cell r="H1307">
            <v>100</v>
          </cell>
        </row>
        <row r="1308">
          <cell r="A1308" t="str">
            <v>ZVS-19070111</v>
          </cell>
          <cell r="B1308" t="str">
            <v>050-J240000637-531</v>
          </cell>
          <cell r="C1308" t="str">
            <v>素材端子4</v>
          </cell>
          <cell r="D1308" t="str">
            <v>NO PLATING,SUS301-1/2H,P=5.50,1*2,RoHS</v>
          </cell>
          <cell r="E1308" t="str">
            <v>KM10B</v>
          </cell>
          <cell r="F1308" t="str">
            <v>结案</v>
          </cell>
          <cell r="G1308">
            <v>600</v>
          </cell>
          <cell r="H1308">
            <v>583.5</v>
          </cell>
        </row>
        <row r="1309">
          <cell r="A1309" t="str">
            <v>ZVS-19070112</v>
          </cell>
          <cell r="B1309" t="str">
            <v>050-J240000638-531</v>
          </cell>
          <cell r="C1309" t="str">
            <v>素材端子5</v>
          </cell>
          <cell r="D1309" t="str">
            <v>NO PLATING,SUS301-1/2H,P=5.50,1*2,RoHS</v>
          </cell>
          <cell r="E1309" t="str">
            <v>KM10B</v>
          </cell>
          <cell r="F1309" t="str">
            <v>结案</v>
          </cell>
          <cell r="G1309">
            <v>600</v>
          </cell>
          <cell r="H1309">
            <v>587.5</v>
          </cell>
        </row>
        <row r="1310">
          <cell r="A1310" t="str">
            <v>ZVS-19070113</v>
          </cell>
          <cell r="B1310" t="str">
            <v>050-C130000131-526</v>
          </cell>
          <cell r="C1310" t="str">
            <v>素材端子</v>
          </cell>
          <cell r="D1310" t="str">
            <v>NO PLATING,C5240HQ-SH,P=22.00,1*1,RoHS</v>
          </cell>
          <cell r="E1310" t="str">
            <v>KM11A</v>
          </cell>
          <cell r="F1310" t="str">
            <v>发料</v>
          </cell>
          <cell r="G1310">
            <v>200</v>
          </cell>
          <cell r="H1310">
            <v>0</v>
          </cell>
        </row>
        <row r="1311">
          <cell r="A1311" t="str">
            <v>ZVS-19070114</v>
          </cell>
          <cell r="B1311" t="str">
            <v>050-C130000441-527</v>
          </cell>
          <cell r="C1311" t="str">
            <v>素材侦测PIN</v>
          </cell>
          <cell r="D1311" t="str">
            <v>NO PLATING,C7035-TM06,P=3.20,1*1,RoHS</v>
          </cell>
          <cell r="E1311" t="str">
            <v>KM11A</v>
          </cell>
          <cell r="F1311" t="str">
            <v>入库</v>
          </cell>
          <cell r="G1311">
            <v>600</v>
          </cell>
          <cell r="H1311">
            <v>480</v>
          </cell>
        </row>
        <row r="1312">
          <cell r="A1312" t="str">
            <v>ZVS-19070116</v>
          </cell>
          <cell r="B1312" t="str">
            <v>025-C130000641-363</v>
          </cell>
          <cell r="C1312" t="str">
            <v>转轴</v>
          </cell>
          <cell r="D1312" t="str">
            <v>NO PLATING,SUS301-H,P=5.0mm,1*1，RoHS</v>
          </cell>
          <cell r="E1312" t="str">
            <v>KM11A</v>
          </cell>
          <cell r="F1312" t="str">
            <v>结案</v>
          </cell>
          <cell r="G1312">
            <v>1200000</v>
          </cell>
          <cell r="H1312">
            <v>1149000</v>
          </cell>
        </row>
        <row r="1313">
          <cell r="A1313" t="str">
            <v>ZVS-19070117</v>
          </cell>
          <cell r="B1313" t="str">
            <v>050-1009-443</v>
          </cell>
          <cell r="C1313" t="str">
            <v>CONTACT</v>
          </cell>
          <cell r="D1313" t="str">
            <v>4PIN 3.0MM PITCH 1.8H SMT TYPE BATTERY CONN.</v>
          </cell>
          <cell r="E1313" t="str">
            <v>KM11B</v>
          </cell>
          <cell r="F1313" t="str">
            <v>结案</v>
          </cell>
          <cell r="G1313">
            <v>400</v>
          </cell>
          <cell r="H1313">
            <v>290</v>
          </cell>
        </row>
        <row r="1314">
          <cell r="A1314" t="str">
            <v>ZVS-19070118</v>
          </cell>
          <cell r="B1314" t="str">
            <v>025-J220000621-374</v>
          </cell>
          <cell r="C1314" t="str">
            <v>素材SHELL</v>
          </cell>
          <cell r="D1314" t="str">
            <v>NO PLATING,SUS301-1/2H,P=15,1*1,RoHS</v>
          </cell>
          <cell r="E1314" t="str">
            <v>KM120A</v>
          </cell>
          <cell r="F1314" t="str">
            <v>结案</v>
          </cell>
          <cell r="G1314">
            <v>400000</v>
          </cell>
          <cell r="H1314">
            <v>395500</v>
          </cell>
        </row>
        <row r="1315">
          <cell r="A1315" t="str">
            <v>ZVS-19070119</v>
          </cell>
          <cell r="B1315" t="str">
            <v>025-C130000681-357</v>
          </cell>
          <cell r="C1315" t="str">
            <v>拉杆(散Pin）</v>
          </cell>
          <cell r="D1315" t="str">
            <v>NO PLATING,SUS304-H,1*1,RoHS</v>
          </cell>
          <cell r="E1315" t="str">
            <v>KM12A</v>
          </cell>
          <cell r="F1315" t="str">
            <v>结案</v>
          </cell>
          <cell r="G1315">
            <v>800000</v>
          </cell>
          <cell r="H1315">
            <v>720000</v>
          </cell>
        </row>
        <row r="1316">
          <cell r="A1316" t="str">
            <v>ZVS-19070206</v>
          </cell>
          <cell r="B1316" t="str">
            <v>050-J200000635-531</v>
          </cell>
          <cell r="C1316" t="str">
            <v>素材端子4</v>
          </cell>
          <cell r="D1316" t="str">
            <v>NO PLATING,SUS301-3/4H,P=5.50,1*2,RoHS</v>
          </cell>
          <cell r="E1316" t="str">
            <v>KM12A</v>
          </cell>
          <cell r="F1316" t="str">
            <v>发料</v>
          </cell>
          <cell r="G1316">
            <v>400</v>
          </cell>
          <cell r="H1316">
            <v>0</v>
          </cell>
        </row>
        <row r="1317">
          <cell r="A1317" t="str">
            <v>ZVS-19070207</v>
          </cell>
          <cell r="B1317" t="str">
            <v>050-J200000636-531</v>
          </cell>
          <cell r="C1317" t="str">
            <v>素材端子5</v>
          </cell>
          <cell r="D1317" t="str">
            <v>NO PLATING,SUS301-3/4H,P=5.50,1*2,RoHS</v>
          </cell>
          <cell r="E1317" t="str">
            <v>KM12B</v>
          </cell>
          <cell r="F1317" t="str">
            <v>发料</v>
          </cell>
          <cell r="G1317">
            <v>400</v>
          </cell>
          <cell r="H1317">
            <v>0</v>
          </cell>
        </row>
        <row r="1318">
          <cell r="A1318" t="str">
            <v>ZVS-19070208</v>
          </cell>
          <cell r="B1318" t="str">
            <v>050-J180000141-0578</v>
          </cell>
          <cell r="C1318" t="str">
            <v>素材端子1</v>
          </cell>
          <cell r="D1318" t="str">
            <v>NO PLATING,C5210R-H,P=4,1*1,RoHS</v>
          </cell>
          <cell r="E1318" t="str">
            <v>KM12B</v>
          </cell>
          <cell r="F1318" t="str">
            <v>发料</v>
          </cell>
          <cell r="G1318">
            <v>200</v>
          </cell>
          <cell r="H1318">
            <v>0</v>
          </cell>
        </row>
        <row r="1319">
          <cell r="A1319" t="str">
            <v>ZVS-19070209</v>
          </cell>
          <cell r="B1319" t="str">
            <v>050-J180000141-0579</v>
          </cell>
          <cell r="C1319" t="str">
            <v>素材端子2</v>
          </cell>
          <cell r="D1319" t="str">
            <v>NO PLATING,C5210R-H,P=3,1*1,RoHS</v>
          </cell>
          <cell r="E1319" t="str">
            <v>KM12A</v>
          </cell>
          <cell r="F1319" t="str">
            <v>发料</v>
          </cell>
          <cell r="G1319">
            <v>200</v>
          </cell>
          <cell r="H1319">
            <v>0</v>
          </cell>
        </row>
        <row r="1320">
          <cell r="A1320" t="str">
            <v>ZVS-19070210</v>
          </cell>
          <cell r="B1320" t="str">
            <v>050-J180000631-0580</v>
          </cell>
          <cell r="C1320" t="str">
            <v>素材端子4</v>
          </cell>
          <cell r="D1320" t="str">
            <v>NO PLATING,SUS301-3/4H,P=6.00,1*2,RoHS</v>
          </cell>
          <cell r="E1320" t="str">
            <v>KM13A</v>
          </cell>
          <cell r="F1320" t="str">
            <v>发料</v>
          </cell>
          <cell r="G1320">
            <v>200</v>
          </cell>
          <cell r="H1320">
            <v>0</v>
          </cell>
        </row>
        <row r="1321">
          <cell r="A1321" t="str">
            <v>ZVS-19070211</v>
          </cell>
          <cell r="B1321" t="str">
            <v>050-J180000632-0580</v>
          </cell>
          <cell r="C1321" t="str">
            <v>素材端子5</v>
          </cell>
          <cell r="D1321" t="str">
            <v>NO PLATING,SUS301-3/4H,P=6.00,1*2,RoHS</v>
          </cell>
          <cell r="E1321" t="str">
            <v>KM13B</v>
          </cell>
          <cell r="F1321" t="str">
            <v>发料</v>
          </cell>
          <cell r="G1321">
            <v>200</v>
          </cell>
          <cell r="H1321">
            <v>0</v>
          </cell>
        </row>
        <row r="1322">
          <cell r="A1322" t="str">
            <v>ZVS-19070212</v>
          </cell>
          <cell r="B1322" t="str">
            <v>050-J180000631-0581</v>
          </cell>
          <cell r="C1322" t="str">
            <v>素材端子6</v>
          </cell>
          <cell r="D1322" t="str">
            <v>NO PLATING,SUS301-3/4H,P=2.5,1*1,RoHS</v>
          </cell>
          <cell r="E1322" t="str">
            <v>KM11B</v>
          </cell>
          <cell r="F1322" t="str">
            <v>发料</v>
          </cell>
          <cell r="G1322">
            <v>200</v>
          </cell>
          <cell r="H1322">
            <v>0</v>
          </cell>
        </row>
        <row r="1323">
          <cell r="A1323" t="str">
            <v>ZVS-19070213</v>
          </cell>
          <cell r="B1323" t="str">
            <v>025-U139500623-373</v>
          </cell>
          <cell r="C1323" t="str">
            <v>点焊铁壳</v>
          </cell>
          <cell r="D1323" t="str">
            <v>NO PLATING,SUS301-1/2H,P=8.0,1*1,SHELL,RoHS</v>
          </cell>
          <cell r="E1323" t="str">
            <v>KM13A</v>
          </cell>
          <cell r="F1323" t="str">
            <v>发料</v>
          </cell>
          <cell r="G1323">
            <v>200000</v>
          </cell>
          <cell r="H1323">
            <v>0</v>
          </cell>
        </row>
        <row r="1324">
          <cell r="A1324" t="str">
            <v>ZVS-19070213</v>
          </cell>
          <cell r="B1324" t="str">
            <v>025-U139500623-373</v>
          </cell>
          <cell r="C1324" t="str">
            <v>点焊铁壳</v>
          </cell>
          <cell r="D1324" t="str">
            <v>NO PLATING,SUS301-1/2H,P=8.0,1*1,SHELL,RoHS</v>
          </cell>
          <cell r="E1324" t="str">
            <v>KM13A</v>
          </cell>
          <cell r="F1324" t="str">
            <v>发料</v>
          </cell>
          <cell r="G1324">
            <v>200000</v>
          </cell>
          <cell r="H1324">
            <v>0</v>
          </cell>
        </row>
        <row r="1325">
          <cell r="A1325" t="str">
            <v>ZVS-19070214</v>
          </cell>
          <cell r="B1325" t="str">
            <v>025-C130000631-371</v>
          </cell>
          <cell r="C1325" t="str">
            <v>拉杆</v>
          </cell>
          <cell r="D1325" t="str">
            <v>NO PLATING,SUS301-3/4H,P=5.00,1*1,RoHS</v>
          </cell>
          <cell r="E1325" t="str">
            <v>KM12B</v>
          </cell>
          <cell r="F1325" t="str">
            <v>入库</v>
          </cell>
          <cell r="G1325">
            <v>110000</v>
          </cell>
          <cell r="H1325">
            <v>106300</v>
          </cell>
        </row>
        <row r="1326">
          <cell r="A1326" t="str">
            <v>ZVS-19070215</v>
          </cell>
          <cell r="B1326" t="str">
            <v>025-C130000641-370</v>
          </cell>
          <cell r="C1326" t="str">
            <v>素材铁壳</v>
          </cell>
          <cell r="D1326" t="str">
            <v>NO PLATING,SUS301-H,P=22.00,1*1,RoHS</v>
          </cell>
          <cell r="E1326" t="str">
            <v>KM11A</v>
          </cell>
          <cell r="F1326" t="str">
            <v>入库</v>
          </cell>
          <cell r="G1326">
            <v>190000</v>
          </cell>
          <cell r="H1326">
            <v>187000</v>
          </cell>
        </row>
        <row r="1327">
          <cell r="A1327" t="str">
            <v>ZVS-19070216</v>
          </cell>
          <cell r="B1327" t="str">
            <v>050-0009-481</v>
          </cell>
          <cell r="C1327" t="str">
            <v>UNPLATED CONTACT</v>
          </cell>
          <cell r="D1327" t="str">
            <v>CONTACT ;1.3H PUSH_PULL SIMBLOCK WITH COVER AND STOP</v>
          </cell>
          <cell r="E1327" t="str">
            <v>KM12B</v>
          </cell>
          <cell r="F1327" t="str">
            <v>发料</v>
          </cell>
          <cell r="G1327">
            <v>900</v>
          </cell>
          <cell r="H1327">
            <v>0</v>
          </cell>
        </row>
        <row r="1328">
          <cell r="A1328" t="str">
            <v>ZVS-19070217</v>
          </cell>
          <cell r="B1328" t="str">
            <v>025-0009-320</v>
          </cell>
          <cell r="C1328" t="str">
            <v>UNPLATED SHELL</v>
          </cell>
          <cell r="D1328" t="str">
            <v>1.3H PUSH_PULL SIMBLOCK WITH COVER AND STOP</v>
          </cell>
          <cell r="E1328" t="str">
            <v>KM14B</v>
          </cell>
          <cell r="F1328" t="str">
            <v>发料</v>
          </cell>
          <cell r="G1328">
            <v>600000</v>
          </cell>
          <cell r="H1328">
            <v>0</v>
          </cell>
        </row>
        <row r="1329">
          <cell r="A1329" t="str">
            <v>ZVS-19070218</v>
          </cell>
          <cell r="B1329" t="str">
            <v>025-0009-210</v>
          </cell>
          <cell r="C1329" t="str">
            <v>SHELL AFTER STAMPING</v>
          </cell>
          <cell r="D1329" t="str">
            <v>5 PIN MICRO USB TOP MOUNT</v>
          </cell>
          <cell r="E1329" t="str">
            <v>KM10B</v>
          </cell>
          <cell r="F1329" t="str">
            <v>发放</v>
          </cell>
          <cell r="G1329">
            <v>100000</v>
          </cell>
          <cell r="H1329">
            <v>0</v>
          </cell>
        </row>
        <row r="1330">
          <cell r="A1330" t="str">
            <v>ZVS-19070219</v>
          </cell>
          <cell r="B1330" t="str">
            <v>050-2009-217</v>
          </cell>
          <cell r="C1330" t="str">
            <v>CONTACT AFTER STAMPING</v>
          </cell>
          <cell r="D1330" t="str">
            <v>5 PIN MICRO USB SINKING MOUNT</v>
          </cell>
          <cell r="E1330" t="str">
            <v>KM11B</v>
          </cell>
          <cell r="F1330" t="str">
            <v>发放</v>
          </cell>
          <cell r="G1330">
            <v>150</v>
          </cell>
          <cell r="H1330">
            <v>0</v>
          </cell>
        </row>
        <row r="1331">
          <cell r="A1331" t="str">
            <v>ZVS-19070220</v>
          </cell>
          <cell r="B1331" t="str">
            <v>050-0009-482</v>
          </cell>
          <cell r="C1331" t="str">
            <v>UNPLATED CONTACT</v>
          </cell>
          <cell r="D1331" t="str">
            <v>CONTACT; 1.3H PUSH_PULL SIMBLOCK WIWH COVER AND STOP</v>
          </cell>
          <cell r="E1331" t="str">
            <v>KM13A</v>
          </cell>
          <cell r="F1331" t="str">
            <v>发放</v>
          </cell>
          <cell r="G1331">
            <v>900</v>
          </cell>
          <cell r="H1331">
            <v>0</v>
          </cell>
        </row>
        <row r="1332">
          <cell r="A1332" t="str">
            <v>ZVS-19070221</v>
          </cell>
          <cell r="B1332" t="str">
            <v>050-C130000131-512</v>
          </cell>
          <cell r="C1332" t="str">
            <v>素材端子</v>
          </cell>
          <cell r="D1332" t="str">
            <v>NO PLATING,C5240HQ-SH,P=24.00,1*1,RoHS</v>
          </cell>
          <cell r="E1332" t="str">
            <v>KM11A</v>
          </cell>
          <cell r="F1332" t="str">
            <v>发料</v>
          </cell>
          <cell r="G1332">
            <v>600</v>
          </cell>
          <cell r="H1332">
            <v>0</v>
          </cell>
        </row>
        <row r="1333">
          <cell r="A1333" t="str">
            <v>ZVS-19070222</v>
          </cell>
          <cell r="B1333" t="str">
            <v>025-U069500621-364</v>
          </cell>
          <cell r="C1333" t="str">
            <v>素材铁壳</v>
          </cell>
          <cell r="D1333" t="str">
            <v>NO PLATING,SUS301-1/2H,P=10.0,1*1,SHELL,RoHS</v>
          </cell>
          <cell r="E1333" t="str">
            <v>KM12A</v>
          </cell>
          <cell r="F1333" t="str">
            <v>发放</v>
          </cell>
          <cell r="G1333">
            <v>300000</v>
          </cell>
          <cell r="H1333">
            <v>0</v>
          </cell>
        </row>
        <row r="1334">
          <cell r="A1334" t="str">
            <v>ZVS-19070223</v>
          </cell>
          <cell r="B1334" t="str">
            <v>025-U139500621-0389</v>
          </cell>
          <cell r="C1334" t="str">
            <v>素材铁壳</v>
          </cell>
          <cell r="D1334" t="str">
            <v>NO PLATING,SUS301-1/2H,P=8.0,1*1,SHELL,RoHS</v>
          </cell>
          <cell r="E1334" t="str">
            <v>KM13A</v>
          </cell>
          <cell r="F1334" t="str">
            <v>发放</v>
          </cell>
          <cell r="G1334">
            <v>200000</v>
          </cell>
          <cell r="H1334">
            <v>0</v>
          </cell>
        </row>
        <row r="1335">
          <cell r="A1335" t="str">
            <v>ZVS-19070224</v>
          </cell>
          <cell r="B1335" t="str">
            <v>050-J100000121-0567</v>
          </cell>
          <cell r="C1335" t="str">
            <v>素材端子5</v>
          </cell>
          <cell r="D1335" t="str">
            <v>NO PLATING,C5210R-H,P=8,1*1,RoHS</v>
          </cell>
          <cell r="E1335" t="str">
            <v>KM1A</v>
          </cell>
          <cell r="F1335" t="str">
            <v>发放</v>
          </cell>
          <cell r="G1335">
            <v>150</v>
          </cell>
          <cell r="H1335">
            <v>0</v>
          </cell>
        </row>
        <row r="1336">
          <cell r="A1336" t="str">
            <v>ZVS-19070225</v>
          </cell>
          <cell r="B1336" t="str">
            <v>050-J100000621-0571</v>
          </cell>
          <cell r="C1336" t="str">
            <v>素材端子7</v>
          </cell>
          <cell r="D1336" t="str">
            <v>NO PLATING,C5210R-H,P=15,1*1,RoHS</v>
          </cell>
          <cell r="E1336" t="str">
            <v>KM13A</v>
          </cell>
          <cell r="F1336" t="str">
            <v>发放</v>
          </cell>
          <cell r="G1336">
            <v>150</v>
          </cell>
          <cell r="H1336">
            <v>0</v>
          </cell>
        </row>
        <row r="1337">
          <cell r="A1337" t="str">
            <v>ZVS-19070226</v>
          </cell>
          <cell r="B1337" t="str">
            <v>050-J340000141-0555</v>
          </cell>
          <cell r="C1337" t="str">
            <v>素材端子1</v>
          </cell>
          <cell r="D1337" t="str">
            <v>NO PLATING,C5210R-H,P=7,1*1,RoHS</v>
          </cell>
          <cell r="E1337" t="str">
            <v>KM14B</v>
          </cell>
          <cell r="F1337" t="str">
            <v>发放</v>
          </cell>
          <cell r="G1337">
            <v>400</v>
          </cell>
          <cell r="H1337">
            <v>0</v>
          </cell>
        </row>
        <row r="1338">
          <cell r="A1338" t="str">
            <v>ZVS-19070227</v>
          </cell>
          <cell r="B1338" t="str">
            <v>025-0009-272</v>
          </cell>
          <cell r="C1338" t="str">
            <v>SHELL AFTER SATAMPING</v>
          </cell>
          <cell r="D1338" t="str">
            <v>1.7H MINI T-FLASH CARD</v>
          </cell>
          <cell r="E1338" t="str">
            <v>KM14B</v>
          </cell>
          <cell r="F1338" t="str">
            <v>发放</v>
          </cell>
          <cell r="G1338">
            <v>500000</v>
          </cell>
          <cell r="H1338">
            <v>0</v>
          </cell>
        </row>
        <row r="1339">
          <cell r="A1339" t="str">
            <v>ZVS-19070228</v>
          </cell>
          <cell r="B1339" t="str">
            <v>050-0009-365</v>
          </cell>
          <cell r="C1339" t="str">
            <v>CONTACT AFTER SATAMPING</v>
          </cell>
          <cell r="D1339" t="str">
            <v>1.7H MINI T-FLASH CARD</v>
          </cell>
          <cell r="E1339" t="str">
            <v>KM11B</v>
          </cell>
          <cell r="F1339" t="str">
            <v>发放</v>
          </cell>
          <cell r="G1339">
            <v>200</v>
          </cell>
          <cell r="H1339">
            <v>0</v>
          </cell>
        </row>
        <row r="1340">
          <cell r="A1340" t="str">
            <v>ZVS-19070229</v>
          </cell>
          <cell r="B1340" t="str">
            <v>050-T130000631-514</v>
          </cell>
          <cell r="C1340" t="str">
            <v>中钢片</v>
          </cell>
          <cell r="D1340" t="str">
            <v>NO PLATING,SUS301-3/4H,P=20.0mm,1*1，RoHS</v>
          </cell>
          <cell r="E1340" t="str">
            <v>KM11B</v>
          </cell>
          <cell r="F1340" t="str">
            <v>发放</v>
          </cell>
          <cell r="G1340">
            <v>150</v>
          </cell>
          <cell r="H1340">
            <v>0</v>
          </cell>
        </row>
        <row r="1341">
          <cell r="A1341" t="str">
            <v>ZVS-19070230</v>
          </cell>
          <cell r="B1341" t="str">
            <v>025-C130000641-354</v>
          </cell>
          <cell r="C1341" t="str">
            <v>素材铁壳</v>
          </cell>
          <cell r="D1341" t="str">
            <v>NO PLATING,SUS301-H,P=23.00,1*1,RoHS</v>
          </cell>
          <cell r="E1341" t="str">
            <v>KM11B</v>
          </cell>
          <cell r="F1341" t="str">
            <v>入库</v>
          </cell>
          <cell r="G1341">
            <v>180000</v>
          </cell>
          <cell r="H1341">
            <v>63000</v>
          </cell>
        </row>
        <row r="1342">
          <cell r="A1342" t="str">
            <v>ZVS-19070231</v>
          </cell>
          <cell r="B1342" t="str">
            <v>025-C130000641-354</v>
          </cell>
          <cell r="C1342" t="str">
            <v>素材铁壳</v>
          </cell>
          <cell r="D1342" t="str">
            <v>NO PLATING,SUS301-H,P=23.00,1*1,RoHS</v>
          </cell>
          <cell r="E1342" t="str">
            <v>KM13B</v>
          </cell>
          <cell r="F1342" t="str">
            <v>发放</v>
          </cell>
          <cell r="G1342">
            <v>300000</v>
          </cell>
          <cell r="H1342">
            <v>0</v>
          </cell>
        </row>
        <row r="1343">
          <cell r="A1343" t="str">
            <v>ZVS-19070232</v>
          </cell>
          <cell r="B1343" t="str">
            <v>025-C130000641-363</v>
          </cell>
          <cell r="C1343" t="str">
            <v>转轴</v>
          </cell>
          <cell r="D1343" t="str">
            <v>NO PLATING,SUS301-H,P=5.0mm,1*1，RoHS</v>
          </cell>
          <cell r="E1343" t="str">
            <v>KM19A</v>
          </cell>
          <cell r="F1343" t="str">
            <v>发放</v>
          </cell>
          <cell r="G1343">
            <v>1500000</v>
          </cell>
          <cell r="H1343">
            <v>0</v>
          </cell>
        </row>
        <row r="1344">
          <cell r="A1344" t="str">
            <v>ZVS-19070233</v>
          </cell>
          <cell r="B1344" t="str">
            <v>025-C130000631-362</v>
          </cell>
          <cell r="C1344" t="str">
            <v>拉杆</v>
          </cell>
          <cell r="D1344" t="str">
            <v>NO PLATING,SUS301-3/4H,P=5.0mm,1*1,RoHS</v>
          </cell>
          <cell r="E1344" t="str">
            <v>KM11A</v>
          </cell>
          <cell r="F1344" t="str">
            <v>发放</v>
          </cell>
          <cell r="G1344">
            <v>2000000</v>
          </cell>
          <cell r="H1344">
            <v>0</v>
          </cell>
        </row>
        <row r="1345">
          <cell r="A1345" t="str">
            <v>ZVS-19070149</v>
          </cell>
          <cell r="B1345" t="str">
            <v>050-J240000638-531</v>
          </cell>
          <cell r="C1345" t="str">
            <v>素材端子5</v>
          </cell>
          <cell r="D1345" t="str">
            <v>NO PLATING,SUS301-1/2H,P=5.50,1*2,RoHS</v>
          </cell>
          <cell r="E1345" t="str">
            <v>KM13A</v>
          </cell>
          <cell r="F1345" t="str">
            <v>发放</v>
          </cell>
          <cell r="G1345">
            <v>40</v>
          </cell>
          <cell r="H1345">
            <v>0</v>
          </cell>
        </row>
        <row r="1346">
          <cell r="A1346" t="str">
            <v>ZVS-19070150</v>
          </cell>
          <cell r="B1346" t="str">
            <v>050-J220000631-531</v>
          </cell>
          <cell r="C1346" t="str">
            <v>素材端子4</v>
          </cell>
          <cell r="D1346" t="str">
            <v>NO PLATING,SUS301-1/2H,P=5.50,1*2,RoHS</v>
          </cell>
          <cell r="E1346" t="str">
            <v>KM11B</v>
          </cell>
          <cell r="F1346" t="str">
            <v>结案</v>
          </cell>
          <cell r="G1346">
            <v>200</v>
          </cell>
          <cell r="H1346">
            <v>200</v>
          </cell>
        </row>
        <row r="1347">
          <cell r="A1347" t="str">
            <v>ZVS-19070151</v>
          </cell>
          <cell r="B1347" t="str">
            <v>050-J220000632-531</v>
          </cell>
          <cell r="C1347" t="str">
            <v>素材端子5</v>
          </cell>
          <cell r="D1347" t="str">
            <v>NO PLATING,SUS301-1/2H,P=5.50,1*2,RoHS</v>
          </cell>
          <cell r="E1347" t="str">
            <v>KM12A</v>
          </cell>
          <cell r="F1347" t="str">
            <v>结案</v>
          </cell>
          <cell r="G1347">
            <v>200</v>
          </cell>
          <cell r="H1347">
            <v>200</v>
          </cell>
        </row>
        <row r="1348">
          <cell r="A1348" t="str">
            <v>ZVS-19070152</v>
          </cell>
          <cell r="B1348" t="str">
            <v>050-J310000141-536</v>
          </cell>
          <cell r="C1348" t="str">
            <v>素材端子1</v>
          </cell>
          <cell r="D1348" t="str">
            <v>NO PLATING,C5210R-H,P=8,1*1,RoHS</v>
          </cell>
          <cell r="E1348" t="str">
            <v>KM11A</v>
          </cell>
          <cell r="F1348" t="str">
            <v>结案</v>
          </cell>
          <cell r="G1348">
            <v>400</v>
          </cell>
          <cell r="H1348">
            <v>396.5</v>
          </cell>
        </row>
        <row r="1349">
          <cell r="A1349" t="str">
            <v>ZVS-19070153</v>
          </cell>
          <cell r="B1349" t="str">
            <v>025-C130000641-363</v>
          </cell>
          <cell r="C1349" t="str">
            <v>转轴</v>
          </cell>
          <cell r="D1349" t="str">
            <v>NO PLATING,SUS301-H,P=5.0mm,1*1，RoHS</v>
          </cell>
          <cell r="E1349" t="str">
            <v>VCYS</v>
          </cell>
          <cell r="F1349" t="str">
            <v>结案</v>
          </cell>
          <cell r="G1349">
            <v>1200000</v>
          </cell>
          <cell r="H1349">
            <v>1125000</v>
          </cell>
        </row>
        <row r="1350">
          <cell r="A1350" t="str">
            <v>ZVS-19070154</v>
          </cell>
          <cell r="B1350" t="str">
            <v>050-C039900131-506</v>
          </cell>
          <cell r="C1350" t="str">
            <v>素材端子</v>
          </cell>
          <cell r="D1350" t="str">
            <v>NO PLATING,C5240HQ-SH,P=10.50mm,1*1,RoHS</v>
          </cell>
          <cell r="E1350" t="str">
            <v>VCYS</v>
          </cell>
          <cell r="F1350" t="str">
            <v>入库</v>
          </cell>
          <cell r="G1350">
            <v>3000</v>
          </cell>
          <cell r="H1350">
            <v>1726</v>
          </cell>
        </row>
        <row r="1351">
          <cell r="A1351" t="str">
            <v>ZVS-19070155</v>
          </cell>
          <cell r="B1351" t="str">
            <v>050-C031100131-507</v>
          </cell>
          <cell r="C1351" t="str">
            <v>素材端子</v>
          </cell>
          <cell r="D1351" t="str">
            <v>NO PLATING,C5240HQ-SH,P=10.0mm,1*1,RoHS</v>
          </cell>
          <cell r="E1351" t="str">
            <v>VCYS</v>
          </cell>
          <cell r="F1351" t="str">
            <v>入库</v>
          </cell>
          <cell r="G1351">
            <v>2000</v>
          </cell>
          <cell r="H1351">
            <v>1953</v>
          </cell>
        </row>
        <row r="1352">
          <cell r="A1352" t="str">
            <v>ZVS-19070156</v>
          </cell>
          <cell r="B1352" t="str">
            <v>050-S110000641-522</v>
          </cell>
          <cell r="C1352" t="str">
            <v>素材端子</v>
          </cell>
          <cell r="D1352" t="str">
            <v>NO PLATING CONTACT</v>
          </cell>
          <cell r="E1352" t="str">
            <v>KM12A</v>
          </cell>
          <cell r="F1352" t="str">
            <v>入库</v>
          </cell>
          <cell r="G1352">
            <v>2000</v>
          </cell>
          <cell r="H1352">
            <v>2000</v>
          </cell>
        </row>
        <row r="1353">
          <cell r="A1353" t="str">
            <v>ZVS-19070157</v>
          </cell>
          <cell r="B1353" t="str">
            <v>050-1009-479</v>
          </cell>
          <cell r="C1353" t="str">
            <v>CONTACT AFTER STAMPING</v>
          </cell>
          <cell r="D1353" t="str">
            <v>CONTACT 4 AND 5 FOR DIA 3.5MM AUDIO JACK SUBSIDE TYPE</v>
          </cell>
          <cell r="E1353" t="str">
            <v>KM15B</v>
          </cell>
          <cell r="F1353" t="str">
            <v>结案</v>
          </cell>
          <cell r="G1353">
            <v>300</v>
          </cell>
          <cell r="H1353">
            <v>290</v>
          </cell>
        </row>
        <row r="1354">
          <cell r="A1354" t="str">
            <v>ZVS-19070158</v>
          </cell>
          <cell r="B1354" t="str">
            <v>050-S190000641-0550</v>
          </cell>
          <cell r="C1354" t="str">
            <v>素材端子</v>
          </cell>
          <cell r="D1354" t="str">
            <v>NO PLATING CONTACT</v>
          </cell>
          <cell r="E1354" t="str">
            <v>VCYS</v>
          </cell>
          <cell r="F1354" t="str">
            <v>入库</v>
          </cell>
          <cell r="G1354">
            <v>3000</v>
          </cell>
          <cell r="H1354">
            <v>3000</v>
          </cell>
        </row>
        <row r="1355">
          <cell r="A1355" t="str">
            <v>ZVS-19070159</v>
          </cell>
          <cell r="B1355" t="str">
            <v>025-C130000641-0397</v>
          </cell>
          <cell r="C1355" t="str">
            <v>素材铁壳</v>
          </cell>
          <cell r="D1355" t="str">
            <v>NO PLATING,SUS301-H,P=24.0mm,1*1，RoHS</v>
          </cell>
          <cell r="E1355" t="str">
            <v>VCYS</v>
          </cell>
          <cell r="F1355" t="str">
            <v>入库</v>
          </cell>
          <cell r="G1355">
            <v>1500000</v>
          </cell>
          <cell r="H1355">
            <v>1103000</v>
          </cell>
        </row>
        <row r="1356">
          <cell r="A1356" t="str">
            <v>ZVS-19070160</v>
          </cell>
          <cell r="B1356" t="str">
            <v>025-J220000621-374</v>
          </cell>
          <cell r="C1356" t="str">
            <v>素材SHELL</v>
          </cell>
          <cell r="D1356" t="str">
            <v>NO PLATING,SUS301-1/2H,P=15,1*1,RoHS</v>
          </cell>
          <cell r="E1356" t="str">
            <v>KM11B</v>
          </cell>
          <cell r="F1356" t="str">
            <v>入库</v>
          </cell>
          <cell r="G1356">
            <v>300000</v>
          </cell>
          <cell r="H1356">
            <v>273500</v>
          </cell>
        </row>
        <row r="1357">
          <cell r="A1357" t="str">
            <v>ZVS-19070161</v>
          </cell>
          <cell r="B1357" t="str">
            <v>050-C171100121-509</v>
          </cell>
          <cell r="C1357" t="str">
            <v>素材端子</v>
          </cell>
          <cell r="D1357" t="str">
            <v>NO PLATING,C5210R-SH,P=12.50,1*1,RoHS</v>
          </cell>
          <cell r="E1357" t="str">
            <v>KM12B</v>
          </cell>
          <cell r="F1357" t="str">
            <v>入库</v>
          </cell>
          <cell r="G1357">
            <v>200</v>
          </cell>
          <cell r="H1357">
            <v>128</v>
          </cell>
        </row>
        <row r="1358">
          <cell r="A1358" t="str">
            <v>ZVS-19070162</v>
          </cell>
          <cell r="B1358" t="str">
            <v>050-S080000641-0549</v>
          </cell>
          <cell r="C1358" t="str">
            <v>素材端子</v>
          </cell>
          <cell r="D1358" t="str">
            <v>NO PLATING CONTACT</v>
          </cell>
          <cell r="E1358" t="str">
            <v>VCYS</v>
          </cell>
          <cell r="F1358" t="str">
            <v>入库</v>
          </cell>
          <cell r="G1358">
            <v>2000</v>
          </cell>
          <cell r="H1358">
            <v>1977</v>
          </cell>
        </row>
        <row r="1359">
          <cell r="A1359" t="str">
            <v>ZVS-19070163</v>
          </cell>
          <cell r="B1359" t="str">
            <v>025-C130000641-360</v>
          </cell>
          <cell r="C1359" t="str">
            <v>素材铁壳</v>
          </cell>
          <cell r="D1359" t="str">
            <v>NO PLATING,SUS301-H,P=24.0mm,1*1，RoHS</v>
          </cell>
          <cell r="E1359" t="str">
            <v>VCYS</v>
          </cell>
          <cell r="F1359" t="str">
            <v>入库</v>
          </cell>
          <cell r="G1359">
            <v>1200000</v>
          </cell>
          <cell r="H1359">
            <v>743200</v>
          </cell>
        </row>
        <row r="1360">
          <cell r="A1360" t="str">
            <v>ZVS-19070164</v>
          </cell>
          <cell r="B1360" t="str">
            <v>050-0009-467</v>
          </cell>
          <cell r="C1360" t="str">
            <v>CONTACT AFTER STAMPING</v>
          </cell>
          <cell r="D1360" t="str">
            <v>ANTENNA SPRING FOR 0.7H</v>
          </cell>
          <cell r="E1360" t="str">
            <v>VCYS</v>
          </cell>
          <cell r="F1360" t="str">
            <v>结案</v>
          </cell>
          <cell r="G1360">
            <v>270</v>
          </cell>
          <cell r="H1360">
            <v>175</v>
          </cell>
        </row>
        <row r="1361">
          <cell r="A1361" t="str">
            <v>ZVS-19070165</v>
          </cell>
          <cell r="B1361" t="str">
            <v>050-P153000511-0553</v>
          </cell>
          <cell r="C1361" t="str">
            <v>素材端子</v>
          </cell>
          <cell r="D1361" t="str">
            <v>NO PLATING,NKT322-ESH,P=3,1*1,RoHS</v>
          </cell>
          <cell r="E1361" t="str">
            <v>VCYS</v>
          </cell>
          <cell r="F1361" t="str">
            <v>结案</v>
          </cell>
          <cell r="G1361">
            <v>800</v>
          </cell>
          <cell r="H1361">
            <v>800</v>
          </cell>
        </row>
        <row r="1362">
          <cell r="A1362" t="str">
            <v>ZVS-19070166</v>
          </cell>
          <cell r="B1362" t="str">
            <v>025-P132500213-285</v>
          </cell>
          <cell r="C1362" t="str">
            <v>素材PAD1</v>
          </cell>
          <cell r="D1362" t="str">
            <v>NO PLATING,C2680R-H,P=2.8,1*1,RoHS</v>
          </cell>
          <cell r="E1362" t="str">
            <v>VCYS</v>
          </cell>
          <cell r="F1362" t="str">
            <v>结案</v>
          </cell>
          <cell r="G1362">
            <v>100000</v>
          </cell>
          <cell r="H1362">
            <v>100000</v>
          </cell>
        </row>
        <row r="1363">
          <cell r="A1363" t="str">
            <v>ZVS-19070167</v>
          </cell>
          <cell r="B1363" t="str">
            <v>025-P132500214-285</v>
          </cell>
          <cell r="C1363" t="str">
            <v>素材PAD2</v>
          </cell>
          <cell r="D1363" t="str">
            <v>NO PLATING,C2680R-H,P=2.8,1*1,RoHS</v>
          </cell>
          <cell r="E1363" t="str">
            <v>VCYS</v>
          </cell>
          <cell r="F1363" t="str">
            <v>结案</v>
          </cell>
          <cell r="G1363">
            <v>100000</v>
          </cell>
          <cell r="H1363">
            <v>100000</v>
          </cell>
        </row>
        <row r="1364">
          <cell r="A1364" t="str">
            <v>ZVS-19070168</v>
          </cell>
          <cell r="B1364" t="str">
            <v>025-C130000641-370</v>
          </cell>
          <cell r="C1364" t="str">
            <v>素材铁壳</v>
          </cell>
          <cell r="D1364" t="str">
            <v>NO PLATING,SUS301-H,P=22.00,1*1,RoHS</v>
          </cell>
          <cell r="E1364" t="str">
            <v>VCYS</v>
          </cell>
          <cell r="F1364" t="str">
            <v>入库</v>
          </cell>
          <cell r="G1364">
            <v>500000</v>
          </cell>
          <cell r="H1364">
            <v>454400</v>
          </cell>
        </row>
        <row r="1365">
          <cell r="A1365" t="str">
            <v>ZVS-19070169</v>
          </cell>
          <cell r="B1365" t="str">
            <v>050-4009-195</v>
          </cell>
          <cell r="C1365" t="str">
            <v>UNPLATED CONTACT</v>
          </cell>
          <cell r="D1365" t="str">
            <v>FOR 4PIN BATTERY 5.4H 3.1MM PITCH VERTICAL TYPE CONN.</v>
          </cell>
          <cell r="E1365" t="str">
            <v>VCYS</v>
          </cell>
          <cell r="F1365" t="str">
            <v>入库</v>
          </cell>
          <cell r="G1365">
            <v>600</v>
          </cell>
          <cell r="H1365">
            <v>520</v>
          </cell>
        </row>
        <row r="1366">
          <cell r="A1366" t="str">
            <v>ZVS-19070170</v>
          </cell>
          <cell r="B1366" t="str">
            <v>050-2009-479</v>
          </cell>
          <cell r="C1366" t="str">
            <v>CONTACT AFTER STAMPING</v>
          </cell>
          <cell r="D1366" t="str">
            <v>CONTACT 4 AND 5 FOR DIA 3.5MM AUDIO JACK SUBSIDE TYPE</v>
          </cell>
          <cell r="E1366" t="str">
            <v>VCYS</v>
          </cell>
          <cell r="F1366" t="str">
            <v>结案</v>
          </cell>
          <cell r="G1366">
            <v>300</v>
          </cell>
          <cell r="H1366">
            <v>273</v>
          </cell>
        </row>
        <row r="1367">
          <cell r="A1367" t="str">
            <v>ZVS-19070171</v>
          </cell>
          <cell r="B1367" t="str">
            <v>025-C130000641-363</v>
          </cell>
          <cell r="C1367" t="str">
            <v>转轴</v>
          </cell>
          <cell r="D1367" t="str">
            <v>NO PLATING,SUS301-H,P=5.0mm,1*1，RoHS</v>
          </cell>
          <cell r="E1367" t="str">
            <v>VCYS</v>
          </cell>
          <cell r="F1367" t="str">
            <v>入库</v>
          </cell>
          <cell r="G1367">
            <v>1200000</v>
          </cell>
          <cell r="H1367">
            <v>1160000</v>
          </cell>
        </row>
        <row r="1368">
          <cell r="A1368" t="str">
            <v>ZVS-19070172</v>
          </cell>
          <cell r="B1368" t="str">
            <v>025-C130000632-371</v>
          </cell>
          <cell r="C1368" t="str">
            <v>拉杆</v>
          </cell>
          <cell r="D1368" t="str">
            <v>NO PLATING,SUS301-3/4H,P=5.00,1*1,RoHS</v>
          </cell>
          <cell r="E1368" t="str">
            <v>VCYS</v>
          </cell>
          <cell r="F1368" t="str">
            <v>入库</v>
          </cell>
          <cell r="G1368">
            <v>600000</v>
          </cell>
          <cell r="H1368">
            <v>471000</v>
          </cell>
        </row>
        <row r="1369">
          <cell r="A1369" t="str">
            <v>ZVS-19070173</v>
          </cell>
          <cell r="B1369" t="str">
            <v>025-C130000631-372</v>
          </cell>
          <cell r="C1369" t="str">
            <v>转轴(散Pin）</v>
          </cell>
          <cell r="D1369" t="str">
            <v>NO PLATING,SUS301-3/4H,1*1,RoHS</v>
          </cell>
          <cell r="E1369" t="str">
            <v>VCYS</v>
          </cell>
          <cell r="F1369" t="str">
            <v>入库</v>
          </cell>
          <cell r="G1369">
            <v>1000000</v>
          </cell>
          <cell r="H1369">
            <v>935000</v>
          </cell>
        </row>
        <row r="1370">
          <cell r="A1370" t="str">
            <v>ZVS-19070174</v>
          </cell>
          <cell r="B1370" t="str">
            <v>050-0009-293</v>
          </cell>
          <cell r="C1370" t="str">
            <v>CONTACT AFTER STAMPING</v>
          </cell>
          <cell r="D1370" t="str">
            <v>4PIN BATTERY 3.1MM PITCH 5.0H VERTICAL TYPE GOLD 15u" CONN.</v>
          </cell>
          <cell r="E1370" t="str">
            <v>VCYS</v>
          </cell>
          <cell r="F1370" t="str">
            <v>结案</v>
          </cell>
          <cell r="G1370">
            <v>240</v>
          </cell>
          <cell r="H1370">
            <v>231</v>
          </cell>
        </row>
        <row r="1371">
          <cell r="A1371" t="str">
            <v>ZVS-19070176</v>
          </cell>
          <cell r="B1371" t="str">
            <v>050-2009-432</v>
          </cell>
          <cell r="C1371" t="str">
            <v>CONTACT AFTER STAMPING</v>
          </cell>
          <cell r="D1371" t="str">
            <v>CONTACT 3 FOR DIA 3.5MM SXM AUDIO JACK CONN.(SUBSIDE  TYPE)</v>
          </cell>
          <cell r="E1371" t="str">
            <v>VCYS</v>
          </cell>
          <cell r="F1371" t="str">
            <v>发料</v>
          </cell>
          <cell r="G1371">
            <v>200</v>
          </cell>
          <cell r="H1371">
            <v>0</v>
          </cell>
        </row>
        <row r="1372">
          <cell r="A1372" t="str">
            <v>ZVS-19070177</v>
          </cell>
          <cell r="B1372" t="str">
            <v>050-J290000144-0546</v>
          </cell>
          <cell r="C1372" t="str">
            <v>素材端子1</v>
          </cell>
          <cell r="D1372" t="str">
            <v>NO PLATING,C5210R-H,P=5,1*1,RoHS</v>
          </cell>
          <cell r="E1372" t="str">
            <v>VCYS</v>
          </cell>
          <cell r="F1372" t="str">
            <v>入库</v>
          </cell>
          <cell r="G1372">
            <v>100</v>
          </cell>
          <cell r="H1372">
            <v>20</v>
          </cell>
        </row>
        <row r="1373">
          <cell r="A1373" t="str">
            <v>ZVS-19070178</v>
          </cell>
          <cell r="B1373" t="str">
            <v>025-C130000631-362</v>
          </cell>
          <cell r="C1373" t="str">
            <v>拉杆</v>
          </cell>
          <cell r="D1373" t="str">
            <v>NO PLATING,SUS301-3/4H,P=5.0mm,1*1,RoHS</v>
          </cell>
          <cell r="E1373" t="str">
            <v>VCYS</v>
          </cell>
          <cell r="F1373" t="str">
            <v>入库</v>
          </cell>
          <cell r="G1373">
            <v>2000000</v>
          </cell>
          <cell r="H1373">
            <v>1941000</v>
          </cell>
        </row>
        <row r="1374">
          <cell r="A1374" t="str">
            <v>ZVS-19070179</v>
          </cell>
          <cell r="B1374" t="str">
            <v>050-C039900131-506</v>
          </cell>
          <cell r="C1374" t="str">
            <v>素材端子</v>
          </cell>
          <cell r="D1374" t="str">
            <v>NO PLATING,C5240HQ-SH,P=10.50mm,1*1,RoHS</v>
          </cell>
          <cell r="E1374" t="str">
            <v>VCYS</v>
          </cell>
          <cell r="F1374" t="str">
            <v>发料</v>
          </cell>
          <cell r="G1374">
            <v>3000</v>
          </cell>
          <cell r="H1374">
            <v>0</v>
          </cell>
        </row>
        <row r="1375">
          <cell r="A1375" t="str">
            <v>ZVS-19070180</v>
          </cell>
          <cell r="B1375" t="str">
            <v>050-2009-310</v>
          </cell>
          <cell r="C1375" t="str">
            <v>素材端子5</v>
          </cell>
          <cell r="D1375" t="str">
            <v>NO PLATING,C5210R-H,P=4.50,1*2,RoHS</v>
          </cell>
          <cell r="E1375" t="str">
            <v>VCYS</v>
          </cell>
          <cell r="F1375" t="str">
            <v>发料</v>
          </cell>
          <cell r="G1375">
            <v>300</v>
          </cell>
          <cell r="H1375">
            <v>0</v>
          </cell>
        </row>
        <row r="1376">
          <cell r="A1376" t="str">
            <v>ZVS-19070181</v>
          </cell>
          <cell r="B1376" t="str">
            <v>050-C130000141-508</v>
          </cell>
          <cell r="C1376" t="str">
            <v>素材端子</v>
          </cell>
          <cell r="D1376" t="str">
            <v>NO PLATING,C5210R-H,P=4.0mm,1*1，RoHS</v>
          </cell>
          <cell r="E1376" t="str">
            <v>VCYS</v>
          </cell>
          <cell r="F1376" t="str">
            <v>入库</v>
          </cell>
          <cell r="G1376">
            <v>2000</v>
          </cell>
          <cell r="H1376">
            <v>1300</v>
          </cell>
        </row>
        <row r="1377">
          <cell r="A1377" t="str">
            <v>ZVS-19070182</v>
          </cell>
          <cell r="B1377" t="str">
            <v>025-J220000621-374</v>
          </cell>
          <cell r="C1377" t="str">
            <v>素材SHELL</v>
          </cell>
          <cell r="D1377" t="str">
            <v>NO PLATING,SUS301-1/2H,P=15,1*1,RoHS</v>
          </cell>
          <cell r="E1377" t="str">
            <v>VCYS</v>
          </cell>
          <cell r="F1377" t="str">
            <v>发料</v>
          </cell>
          <cell r="G1377">
            <v>600000</v>
          </cell>
          <cell r="H1377">
            <v>0</v>
          </cell>
        </row>
        <row r="1378">
          <cell r="A1378" t="str">
            <v>ZVS-19070183</v>
          </cell>
          <cell r="B1378" t="str">
            <v>050-C130000441-513</v>
          </cell>
          <cell r="C1378" t="str">
            <v>素材侦测PIN</v>
          </cell>
          <cell r="D1378" t="str">
            <v>NO PLATING,C7035-TM06,P=3.20,1*1,RoHS</v>
          </cell>
          <cell r="E1378" t="str">
            <v>VCYS</v>
          </cell>
          <cell r="F1378" t="str">
            <v>入库</v>
          </cell>
          <cell r="G1378">
            <v>500</v>
          </cell>
          <cell r="H1378">
            <v>105</v>
          </cell>
        </row>
        <row r="1379">
          <cell r="A1379" t="str">
            <v>ZVS-19070184</v>
          </cell>
          <cell r="B1379" t="str">
            <v>050-S230000642-535</v>
          </cell>
          <cell r="C1379" t="str">
            <v>素材端子</v>
          </cell>
          <cell r="D1379" t="str">
            <v>NO PLATING CONTACT</v>
          </cell>
          <cell r="E1379" t="str">
            <v>VCYS</v>
          </cell>
          <cell r="F1379" t="str">
            <v>入库</v>
          </cell>
          <cell r="G1379">
            <v>3000</v>
          </cell>
          <cell r="H1379">
            <v>1795</v>
          </cell>
        </row>
        <row r="1380">
          <cell r="A1380" t="str">
            <v>ZVS-19070185</v>
          </cell>
          <cell r="B1380" t="str">
            <v>050-J200000145-530</v>
          </cell>
          <cell r="C1380" t="str">
            <v>素材端子3</v>
          </cell>
          <cell r="D1380" t="str">
            <v>NO PLATING,C5210R-H,P=4,1*1,RoHS</v>
          </cell>
          <cell r="E1380" t="str">
            <v>VCYS</v>
          </cell>
          <cell r="F1380" t="str">
            <v>入库</v>
          </cell>
          <cell r="G1380">
            <v>400</v>
          </cell>
          <cell r="H1380">
            <v>380</v>
          </cell>
        </row>
        <row r="1381">
          <cell r="A1381" t="str">
            <v>ZVS-19070186</v>
          </cell>
          <cell r="B1381" t="str">
            <v>050-P153000511-0553</v>
          </cell>
          <cell r="C1381" t="str">
            <v>素材端子</v>
          </cell>
          <cell r="D1381" t="str">
            <v>NO PLATING,NKT322-ESH,P=3,1*1,RoHS</v>
          </cell>
          <cell r="E1381" t="str">
            <v>VCYS</v>
          </cell>
          <cell r="F1381" t="str">
            <v>结案</v>
          </cell>
          <cell r="G1381">
            <v>500</v>
          </cell>
          <cell r="H1381">
            <v>472.6</v>
          </cell>
        </row>
        <row r="1382">
          <cell r="A1382" t="str">
            <v>ZVS-19070187</v>
          </cell>
          <cell r="B1382" t="str">
            <v>050-1009-357</v>
          </cell>
          <cell r="C1382" t="str">
            <v>素材端子2</v>
          </cell>
          <cell r="D1382" t="str">
            <v>NO PLATING,C5210R-H,P=7,1*1,RoHS</v>
          </cell>
          <cell r="E1382" t="str">
            <v>VCYS</v>
          </cell>
          <cell r="F1382" t="str">
            <v>结案</v>
          </cell>
          <cell r="G1382">
            <v>50</v>
          </cell>
          <cell r="H1382">
            <v>49.2</v>
          </cell>
        </row>
        <row r="1383">
          <cell r="A1383" t="str">
            <v>ZVS-19070188</v>
          </cell>
          <cell r="B1383" t="str">
            <v>025-U119500621-0382</v>
          </cell>
          <cell r="C1383" t="str">
            <v>素材主铁壳</v>
          </cell>
          <cell r="D1383" t="str">
            <v>NO PLATING,SUS301-1/2H,P=8.0,1*1,SHELL,RoHS</v>
          </cell>
          <cell r="E1383" t="str">
            <v>VCYS</v>
          </cell>
          <cell r="F1383" t="str">
            <v>发料</v>
          </cell>
          <cell r="G1383">
            <v>600000</v>
          </cell>
          <cell r="H1383">
            <v>0</v>
          </cell>
        </row>
        <row r="1384">
          <cell r="A1384" t="str">
            <v>ZVS-19070189</v>
          </cell>
          <cell r="B1384" t="str">
            <v>025-U119500622-0382</v>
          </cell>
          <cell r="C1384" t="str">
            <v>素材外铁壳</v>
          </cell>
          <cell r="D1384" t="str">
            <v>NO PLATING,SUS301-1/2H,P=8.0,1*1,SHELL,RoHS</v>
          </cell>
          <cell r="E1384" t="str">
            <v>VCYS</v>
          </cell>
          <cell r="F1384" t="str">
            <v>入库</v>
          </cell>
          <cell r="G1384">
            <v>600000</v>
          </cell>
          <cell r="H1384">
            <v>427000</v>
          </cell>
        </row>
        <row r="1385">
          <cell r="A1385" t="str">
            <v>ZVS-19070190</v>
          </cell>
          <cell r="B1385" t="str">
            <v>025-U119500623-0382</v>
          </cell>
          <cell r="C1385" t="str">
            <v>点焊铁壳</v>
          </cell>
          <cell r="D1385" t="str">
            <v>NO PLATING,SUS301-1/2H,P=8.0,1*1,SHELL,RoHS</v>
          </cell>
          <cell r="E1385" t="str">
            <v>VCYS</v>
          </cell>
          <cell r="F1385" t="str">
            <v>发放</v>
          </cell>
          <cell r="G1385">
            <v>300000</v>
          </cell>
          <cell r="H1385">
            <v>0</v>
          </cell>
        </row>
        <row r="1386">
          <cell r="A1386" t="str">
            <v>ZVS-19070190</v>
          </cell>
          <cell r="B1386" t="str">
            <v>025-U119500623-0382</v>
          </cell>
          <cell r="C1386" t="str">
            <v>点焊铁壳</v>
          </cell>
          <cell r="D1386" t="str">
            <v>NO PLATING,SUS301-1/2H,P=8.0,1*1,SHELL,RoHS</v>
          </cell>
          <cell r="E1386" t="str">
            <v>VCYS</v>
          </cell>
          <cell r="F1386" t="str">
            <v>发放</v>
          </cell>
          <cell r="G1386">
            <v>300000</v>
          </cell>
          <cell r="H1386">
            <v>0</v>
          </cell>
        </row>
        <row r="1387">
          <cell r="A1387" t="str">
            <v>ZVS-19070191</v>
          </cell>
          <cell r="B1387" t="str">
            <v>050-2009-432</v>
          </cell>
          <cell r="C1387" t="str">
            <v>CONTACT AFTER STAMPING</v>
          </cell>
          <cell r="D1387" t="str">
            <v>CONTACT 3 FOR DIA 3.5MM SXM AUDIO JACK CONN.(SUBSIDE  TYPE)</v>
          </cell>
          <cell r="E1387" t="str">
            <v>VCYS</v>
          </cell>
          <cell r="F1387" t="str">
            <v>结案</v>
          </cell>
          <cell r="G1387">
            <v>60</v>
          </cell>
          <cell r="H1387">
            <v>0</v>
          </cell>
        </row>
        <row r="1388">
          <cell r="A1388" t="str">
            <v>ZVS-19070192</v>
          </cell>
          <cell r="B1388" t="str">
            <v>050-3009-322</v>
          </cell>
          <cell r="C1388" t="str">
            <v>UNPLATED CONTACT</v>
          </cell>
          <cell r="D1388" t="str">
            <v>FOR 3PIN 3.0P 5.5H SMT TYPE BATTERY CONN.(SIDE PUSH TYPE B)</v>
          </cell>
          <cell r="E1388" t="str">
            <v>VCYS</v>
          </cell>
          <cell r="F1388" t="str">
            <v>结案</v>
          </cell>
          <cell r="G1388">
            <v>50</v>
          </cell>
          <cell r="H1388">
            <v>0</v>
          </cell>
        </row>
        <row r="1389">
          <cell r="A1389" t="str">
            <v>ZVS-19070193</v>
          </cell>
          <cell r="B1389" t="str">
            <v>050-0009-190</v>
          </cell>
          <cell r="C1389" t="str">
            <v>UNPLATING CONTACT</v>
          </cell>
          <cell r="D1389" t="str">
            <v>6PIN SIMBLOCK WITH COVER 1.9H CONN.</v>
          </cell>
          <cell r="E1389" t="str">
            <v>VCYS</v>
          </cell>
          <cell r="F1389" t="str">
            <v>结案</v>
          </cell>
          <cell r="G1389">
            <v>50</v>
          </cell>
          <cell r="H1389">
            <v>0</v>
          </cell>
        </row>
        <row r="1390">
          <cell r="A1390" t="str">
            <v>ZVS-19070194</v>
          </cell>
          <cell r="B1390" t="str">
            <v>050-3009-389</v>
          </cell>
          <cell r="C1390" t="str">
            <v>CONTACT AFTER STAMPING</v>
          </cell>
          <cell r="D1390" t="str">
            <v>CONTACT 4 FOR DIA 3.5MM AUDIO JACK SUBSIDE TYPE</v>
          </cell>
          <cell r="E1390" t="str">
            <v>VCYS</v>
          </cell>
          <cell r="F1390" t="str">
            <v>结案</v>
          </cell>
          <cell r="G1390">
            <v>50</v>
          </cell>
          <cell r="H1390">
            <v>0</v>
          </cell>
        </row>
        <row r="1391">
          <cell r="A1391" t="str">
            <v>ZVS-19070195</v>
          </cell>
          <cell r="B1391" t="str">
            <v>050-J200000145-530</v>
          </cell>
          <cell r="C1391" t="str">
            <v>素材端子3</v>
          </cell>
          <cell r="D1391" t="str">
            <v>NO PLATING,C5210R-H,P=4,1*1,RoHS</v>
          </cell>
          <cell r="E1391" t="str">
            <v>KM11B</v>
          </cell>
          <cell r="F1391" t="str">
            <v>入库</v>
          </cell>
          <cell r="G1391">
            <v>100</v>
          </cell>
          <cell r="H1391">
            <v>100</v>
          </cell>
        </row>
        <row r="1392">
          <cell r="A1392" t="str">
            <v>ZVS-19070196</v>
          </cell>
          <cell r="B1392" t="str">
            <v>050-J200000144-530</v>
          </cell>
          <cell r="C1392" t="str">
            <v>素材端子2</v>
          </cell>
          <cell r="D1392" t="str">
            <v>NO PLATING,C5210R-H,P=4,1*1,RoHS</v>
          </cell>
          <cell r="E1392" t="str">
            <v>KM11B</v>
          </cell>
          <cell r="F1392" t="str">
            <v>入库</v>
          </cell>
          <cell r="G1392">
            <v>400</v>
          </cell>
          <cell r="H1392">
            <v>400</v>
          </cell>
        </row>
        <row r="1393">
          <cell r="A1393" t="str">
            <v>ZVS-19070197</v>
          </cell>
          <cell r="B1393" t="str">
            <v>025-C130000641-354</v>
          </cell>
          <cell r="C1393" t="str">
            <v>素材铁壳</v>
          </cell>
          <cell r="D1393" t="str">
            <v>NO PLATING,SUS301-H,P=23.00,1*1,RoHS</v>
          </cell>
          <cell r="E1393" t="str">
            <v>KM11B</v>
          </cell>
          <cell r="F1393" t="str">
            <v>入库</v>
          </cell>
          <cell r="G1393">
            <v>400000</v>
          </cell>
          <cell r="H1393">
            <v>345000</v>
          </cell>
        </row>
        <row r="1394">
          <cell r="A1394" t="str">
            <v>ZVS-19070198</v>
          </cell>
          <cell r="B1394" t="str">
            <v>050-C130000441-513</v>
          </cell>
          <cell r="C1394" t="str">
            <v>素材侦测PIN</v>
          </cell>
          <cell r="D1394" t="str">
            <v>NO PLATING,C7035-TM06,P=3.20,1*1,RoHS</v>
          </cell>
          <cell r="E1394" t="str">
            <v>KM13B</v>
          </cell>
          <cell r="F1394" t="str">
            <v>发放</v>
          </cell>
          <cell r="G1394">
            <v>500</v>
          </cell>
          <cell r="H1394">
            <v>0</v>
          </cell>
        </row>
        <row r="1395">
          <cell r="A1395" t="str">
            <v>ZVS-19070199</v>
          </cell>
          <cell r="B1395" t="str">
            <v>050-S190000641-0550</v>
          </cell>
          <cell r="C1395" t="str">
            <v>素材端子</v>
          </cell>
          <cell r="D1395" t="str">
            <v>NO PLATING CONTACT</v>
          </cell>
          <cell r="E1395" t="str">
            <v>KM11B</v>
          </cell>
          <cell r="F1395" t="str">
            <v>入库</v>
          </cell>
          <cell r="G1395">
            <v>2000</v>
          </cell>
          <cell r="H1395">
            <v>1346.9</v>
          </cell>
        </row>
        <row r="1396">
          <cell r="A1396" t="str">
            <v>ZVS-19070200</v>
          </cell>
          <cell r="B1396" t="str">
            <v>025-1009-298</v>
          </cell>
          <cell r="C1396" t="str">
            <v>SHELL</v>
          </cell>
          <cell r="D1396" t="str">
            <v>4PIN 3.0MM PITCH 1.8H SMT TYPE BATTERY CONN.</v>
          </cell>
          <cell r="E1396" t="str">
            <v>KM14A</v>
          </cell>
          <cell r="F1396" t="str">
            <v>入库</v>
          </cell>
          <cell r="G1396">
            <v>140000</v>
          </cell>
          <cell r="H1396">
            <v>130300</v>
          </cell>
        </row>
        <row r="1397">
          <cell r="A1397" t="str">
            <v>ZVS-19070201</v>
          </cell>
          <cell r="B1397" t="str">
            <v>050-S110000641-522</v>
          </cell>
          <cell r="C1397" t="str">
            <v>素材端子</v>
          </cell>
          <cell r="D1397" t="str">
            <v>NO PLATING CONTACT</v>
          </cell>
          <cell r="E1397" t="str">
            <v>KM12B</v>
          </cell>
          <cell r="F1397" t="str">
            <v>入库</v>
          </cell>
          <cell r="G1397">
            <v>2000</v>
          </cell>
          <cell r="H1397">
            <v>760</v>
          </cell>
        </row>
        <row r="1398">
          <cell r="A1398" t="str">
            <v>ZVS-19070202</v>
          </cell>
          <cell r="B1398" t="str">
            <v>050-S080000641-0549</v>
          </cell>
          <cell r="C1398" t="str">
            <v>素材端子</v>
          </cell>
          <cell r="D1398" t="str">
            <v>NO PLATING CONTACT</v>
          </cell>
          <cell r="E1398" t="str">
            <v>KM11B</v>
          </cell>
          <cell r="F1398" t="str">
            <v>入库</v>
          </cell>
          <cell r="G1398">
            <v>2000</v>
          </cell>
          <cell r="H1398">
            <v>1030</v>
          </cell>
        </row>
        <row r="1399">
          <cell r="A1399" t="str">
            <v>ZVS-19070203</v>
          </cell>
          <cell r="B1399" t="str">
            <v>050-C031100131-507</v>
          </cell>
          <cell r="C1399" t="str">
            <v>素材端子</v>
          </cell>
          <cell r="D1399" t="str">
            <v>NO PLATING,C5240HQ-SH,P=10.0mm,1*1,RoHS</v>
          </cell>
          <cell r="E1399" t="str">
            <v>KM13A</v>
          </cell>
          <cell r="F1399" t="str">
            <v>入库</v>
          </cell>
          <cell r="G1399">
            <v>2000</v>
          </cell>
          <cell r="H1399">
            <v>70</v>
          </cell>
        </row>
        <row r="1400">
          <cell r="A1400" t="str">
            <v>ZVS-19070204</v>
          </cell>
          <cell r="B1400" t="str">
            <v>025-C130000641-363</v>
          </cell>
          <cell r="C1400" t="str">
            <v>转轴</v>
          </cell>
          <cell r="D1400" t="str">
            <v>NO PLATING,SUS301-H,P=5.0mm,1*1，RoHS</v>
          </cell>
          <cell r="E1400" t="str">
            <v>KM13A</v>
          </cell>
          <cell r="F1400" t="str">
            <v>入库</v>
          </cell>
          <cell r="G1400">
            <v>1500000</v>
          </cell>
          <cell r="H1400">
            <v>960000</v>
          </cell>
        </row>
        <row r="1401">
          <cell r="A1401" t="str">
            <v>ZVS-19070205</v>
          </cell>
          <cell r="B1401" t="str">
            <v>050-C130000441-527</v>
          </cell>
          <cell r="C1401" t="str">
            <v>素材侦测PIN</v>
          </cell>
          <cell r="D1401" t="str">
            <v>NO PLATING,C7035-TM06,P=3.20,1*1,RoHS</v>
          </cell>
          <cell r="E1401" t="str">
            <v>KM13A</v>
          </cell>
          <cell r="F1401" t="str">
            <v>入库</v>
          </cell>
          <cell r="G1401">
            <v>160</v>
          </cell>
          <cell r="H1401">
            <v>136.6</v>
          </cell>
        </row>
        <row r="1402">
          <cell r="A1402" t="str">
            <v>ZVS-19080001</v>
          </cell>
          <cell r="B1402" t="str">
            <v>050-4009-195</v>
          </cell>
          <cell r="C1402" t="str">
            <v>UNPLATED CONTACT</v>
          </cell>
          <cell r="D1402" t="str">
            <v>FOR 4PIN BATTERY 5.4H 3.1MM PITCH VERTICAL TYPE CONN.</v>
          </cell>
          <cell r="E1402" t="str">
            <v>VCYS</v>
          </cell>
          <cell r="F1402" t="str">
            <v>结案</v>
          </cell>
          <cell r="G1402">
            <v>200</v>
          </cell>
          <cell r="H1402">
            <v>0</v>
          </cell>
        </row>
        <row r="1403">
          <cell r="A1403" t="str">
            <v>ZVS-19080002</v>
          </cell>
          <cell r="B1403" t="str">
            <v>050-C039900131-506</v>
          </cell>
          <cell r="C1403" t="str">
            <v>素材端子</v>
          </cell>
          <cell r="D1403" t="str">
            <v>NO PLATING,C5240HQ-SH,P=10.50mm,1*1,RoHS</v>
          </cell>
          <cell r="E1403" t="str">
            <v>VCYS</v>
          </cell>
          <cell r="F1403" t="str">
            <v>结案</v>
          </cell>
          <cell r="G1403">
            <v>3000</v>
          </cell>
          <cell r="H1403">
            <v>2985</v>
          </cell>
        </row>
        <row r="1404">
          <cell r="A1404" t="str">
            <v>ZVS-19080003</v>
          </cell>
          <cell r="B1404" t="str">
            <v>050-S080000641-0549</v>
          </cell>
          <cell r="C1404" t="str">
            <v>素材端子</v>
          </cell>
          <cell r="D1404" t="str">
            <v>NO PLATING CONTACT</v>
          </cell>
          <cell r="E1404" t="str">
            <v>VCYS</v>
          </cell>
          <cell r="F1404" t="str">
            <v>结案</v>
          </cell>
          <cell r="G1404">
            <v>900</v>
          </cell>
          <cell r="H1404">
            <v>850</v>
          </cell>
        </row>
        <row r="1405">
          <cell r="A1405" t="str">
            <v>ZVS-19080004</v>
          </cell>
          <cell r="B1405" t="str">
            <v>050-C130000141-508</v>
          </cell>
          <cell r="C1405" t="str">
            <v>素材端子</v>
          </cell>
          <cell r="D1405" t="str">
            <v>NO PLATING,C5210R-H,P=4.0mm,1*1，RoHS</v>
          </cell>
          <cell r="E1405" t="str">
            <v>VCYS</v>
          </cell>
          <cell r="F1405" t="str">
            <v>结案</v>
          </cell>
          <cell r="G1405">
            <v>1700</v>
          </cell>
          <cell r="H1405">
            <v>1675</v>
          </cell>
        </row>
        <row r="1406">
          <cell r="A1406" t="str">
            <v>ZVS-19080005</v>
          </cell>
          <cell r="B1406" t="str">
            <v>050-C031100131-507</v>
          </cell>
          <cell r="C1406" t="str">
            <v>素材端子</v>
          </cell>
          <cell r="D1406" t="str">
            <v>NO PLATING,C5240HQ-SH,P=10.0mm,1*1,RoHS</v>
          </cell>
          <cell r="E1406" t="str">
            <v>VCYS</v>
          </cell>
          <cell r="F1406" t="str">
            <v>结案</v>
          </cell>
          <cell r="G1406">
            <v>2400</v>
          </cell>
          <cell r="H1406">
            <v>2384</v>
          </cell>
        </row>
        <row r="1407">
          <cell r="A1407" t="str">
            <v>ZVS-19080006</v>
          </cell>
          <cell r="B1407" t="str">
            <v>050-J200000635-531</v>
          </cell>
          <cell r="C1407" t="str">
            <v>素材端子4</v>
          </cell>
          <cell r="D1407" t="str">
            <v>NO PLATING,SUS301-3/4H,P=5.50,1*2,RoHS</v>
          </cell>
          <cell r="E1407" t="str">
            <v>VCYS</v>
          </cell>
          <cell r="F1407" t="str">
            <v>结案</v>
          </cell>
          <cell r="G1407">
            <v>450</v>
          </cell>
          <cell r="H1407">
            <v>450</v>
          </cell>
        </row>
        <row r="1408">
          <cell r="A1408" t="str">
            <v>ZVS-19080007</v>
          </cell>
          <cell r="B1408" t="str">
            <v>050-J200000636-531</v>
          </cell>
          <cell r="C1408" t="str">
            <v>素材端子5</v>
          </cell>
          <cell r="D1408" t="str">
            <v>NO PLATING,SUS301-3/4H,P=5.50,1*2,RoHS</v>
          </cell>
          <cell r="E1408" t="str">
            <v>VCYS</v>
          </cell>
          <cell r="F1408" t="str">
            <v>结案</v>
          </cell>
          <cell r="G1408">
            <v>450</v>
          </cell>
          <cell r="H1408">
            <v>450</v>
          </cell>
        </row>
        <row r="1409">
          <cell r="A1409" t="str">
            <v>ZVS-19080008</v>
          </cell>
          <cell r="B1409" t="str">
            <v>025-U119500622-0382</v>
          </cell>
          <cell r="C1409" t="str">
            <v>素材外铁壳</v>
          </cell>
          <cell r="D1409" t="str">
            <v>NO PLATING,SUS301-1/2H,P=8.0,1*1,SHELL,RoHS</v>
          </cell>
          <cell r="E1409" t="str">
            <v>VCYS</v>
          </cell>
          <cell r="F1409" t="str">
            <v>结案</v>
          </cell>
          <cell r="G1409">
            <v>100000</v>
          </cell>
          <cell r="H1409">
            <v>0</v>
          </cell>
        </row>
        <row r="1410">
          <cell r="A1410" t="str">
            <v>ZVS-19080009</v>
          </cell>
          <cell r="B1410" t="str">
            <v>050-0009-487</v>
          </cell>
          <cell r="C1410" t="str">
            <v>CONTACT AFTER STAMPING</v>
          </cell>
          <cell r="D1410" t="str">
            <v>MICRO USB 5 PIN SINKING MOUNT TYPE</v>
          </cell>
          <cell r="E1410" t="str">
            <v>VCYS</v>
          </cell>
          <cell r="F1410" t="str">
            <v>结案</v>
          </cell>
          <cell r="G1410">
            <v>400</v>
          </cell>
          <cell r="H1410">
            <v>0</v>
          </cell>
        </row>
        <row r="1411">
          <cell r="A1411" t="str">
            <v>ZVS-19080010</v>
          </cell>
          <cell r="B1411" t="str">
            <v>050-2009-432</v>
          </cell>
          <cell r="C1411" t="str">
            <v>CONTACT AFTER STAMPING</v>
          </cell>
          <cell r="D1411" t="str">
            <v>CONTACT 3 FOR DIA 3.5MM SXM AUDIO JACK CONN.(SUBSIDE  TYPE)</v>
          </cell>
          <cell r="E1411" t="str">
            <v>VCYS</v>
          </cell>
          <cell r="F1411" t="str">
            <v>结案</v>
          </cell>
          <cell r="G1411">
            <v>200</v>
          </cell>
          <cell r="H1411">
            <v>181</v>
          </cell>
        </row>
        <row r="1412">
          <cell r="A1412" t="str">
            <v>ZVS-19080011</v>
          </cell>
          <cell r="B1412" t="str">
            <v>050-1009-310</v>
          </cell>
          <cell r="C1412" t="str">
            <v>素材端子4</v>
          </cell>
          <cell r="D1412" t="str">
            <v>NO PLATING,C5210R-H,P=4.50,1*2,RoHS</v>
          </cell>
          <cell r="E1412" t="str">
            <v>VCYS</v>
          </cell>
          <cell r="F1412" t="str">
            <v>结案</v>
          </cell>
          <cell r="G1412">
            <v>300</v>
          </cell>
          <cell r="H1412">
            <v>0</v>
          </cell>
        </row>
        <row r="1413">
          <cell r="A1413" t="str">
            <v>ZVS-19080012</v>
          </cell>
          <cell r="B1413" t="str">
            <v>050-2009-310</v>
          </cell>
          <cell r="C1413" t="str">
            <v>素材端子5</v>
          </cell>
          <cell r="D1413" t="str">
            <v>NO PLATING,C5210R-H,P=4.50,1*2,RoHS</v>
          </cell>
          <cell r="E1413" t="str">
            <v>VCYS</v>
          </cell>
          <cell r="F1413" t="str">
            <v>结案</v>
          </cell>
          <cell r="G1413">
            <v>300</v>
          </cell>
          <cell r="H1413">
            <v>0</v>
          </cell>
        </row>
        <row r="1414">
          <cell r="A1414" t="str">
            <v>ZVS-19080013</v>
          </cell>
          <cell r="B1414" t="str">
            <v>025-C130000631-362</v>
          </cell>
          <cell r="C1414" t="str">
            <v>拉杆</v>
          </cell>
          <cell r="D1414" t="str">
            <v>NO PLATING,SUS301-3/4H,P=5.0mm,1*1,RoHS</v>
          </cell>
          <cell r="E1414" t="str">
            <v>VCYS</v>
          </cell>
          <cell r="F1414" t="str">
            <v>结案</v>
          </cell>
          <cell r="G1414">
            <v>1100000</v>
          </cell>
          <cell r="H1414">
            <v>981000</v>
          </cell>
        </row>
        <row r="1415">
          <cell r="A1415" t="str">
            <v>ZVS-19080014</v>
          </cell>
          <cell r="B1415" t="str">
            <v>050-J180000631-0580</v>
          </cell>
          <cell r="C1415" t="str">
            <v>素材端子4</v>
          </cell>
          <cell r="D1415" t="str">
            <v>NO PLATING,SUS301-3/4H,P=6.00,1*2,RoHS</v>
          </cell>
          <cell r="E1415" t="str">
            <v>VCYS</v>
          </cell>
          <cell r="F1415" t="str">
            <v>结案</v>
          </cell>
          <cell r="G1415">
            <v>200</v>
          </cell>
          <cell r="H1415">
            <v>177</v>
          </cell>
        </row>
        <row r="1416">
          <cell r="A1416" t="str">
            <v>ZVS-19080015</v>
          </cell>
          <cell r="B1416" t="str">
            <v>050-J180000632-0580</v>
          </cell>
          <cell r="C1416" t="str">
            <v>素材端子5</v>
          </cell>
          <cell r="D1416" t="str">
            <v>NO PLATING,SUS301-3/4H,P=6.00,1*2,RoHS</v>
          </cell>
          <cell r="E1416" t="str">
            <v>VCYS</v>
          </cell>
          <cell r="F1416" t="str">
            <v>结案</v>
          </cell>
          <cell r="G1416">
            <v>200</v>
          </cell>
          <cell r="H1416">
            <v>187</v>
          </cell>
        </row>
        <row r="1417">
          <cell r="A1417" t="str">
            <v>ZVS-19080016</v>
          </cell>
          <cell r="B1417" t="str">
            <v>050-C130000441-513</v>
          </cell>
          <cell r="C1417" t="str">
            <v>素材侦测PIN</v>
          </cell>
          <cell r="D1417" t="str">
            <v>NO PLATING,C7035-TM06,P=3.20,1*1,RoHS</v>
          </cell>
          <cell r="E1417" t="str">
            <v>VCYS</v>
          </cell>
          <cell r="F1417" t="str">
            <v>结案</v>
          </cell>
          <cell r="G1417">
            <v>290</v>
          </cell>
          <cell r="H1417">
            <v>279.2</v>
          </cell>
        </row>
        <row r="1418">
          <cell r="A1418" t="str">
            <v>ZVS-19080017</v>
          </cell>
          <cell r="B1418" t="str">
            <v>050-C130000131-526</v>
          </cell>
          <cell r="C1418" t="str">
            <v>素材端子</v>
          </cell>
          <cell r="D1418" t="str">
            <v>NO PLATING,C5240HQ-SH,P=22.00,1*1,RoHS</v>
          </cell>
          <cell r="E1418" t="str">
            <v>VCYS</v>
          </cell>
          <cell r="F1418" t="str">
            <v>结案</v>
          </cell>
          <cell r="G1418">
            <v>200</v>
          </cell>
          <cell r="H1418">
            <v>200</v>
          </cell>
        </row>
        <row r="1419">
          <cell r="A1419" t="str">
            <v>ZVS-19080018</v>
          </cell>
          <cell r="B1419" t="str">
            <v>050-C130000131-512</v>
          </cell>
          <cell r="C1419" t="str">
            <v>素材端子</v>
          </cell>
          <cell r="D1419" t="str">
            <v>NO PLATING,C5240HQ-SH,P=24.00,1*1,RoHS</v>
          </cell>
          <cell r="E1419" t="str">
            <v>VCYS</v>
          </cell>
          <cell r="F1419" t="str">
            <v>结案</v>
          </cell>
          <cell r="G1419">
            <v>600</v>
          </cell>
          <cell r="H1419">
            <v>322.5</v>
          </cell>
        </row>
        <row r="1420">
          <cell r="A1420" t="str">
            <v>ZVS-19080019</v>
          </cell>
          <cell r="B1420" t="str">
            <v>050-0009-481</v>
          </cell>
          <cell r="C1420" t="str">
            <v>UNPLATED CONTACT</v>
          </cell>
          <cell r="D1420" t="str">
            <v>CONTACT ;1.3H PUSH_PULL SIMBLOCK WITH COVER AND STOP</v>
          </cell>
          <cell r="E1420" t="str">
            <v>VCYS</v>
          </cell>
          <cell r="F1420" t="str">
            <v>结案</v>
          </cell>
          <cell r="G1420">
            <v>900</v>
          </cell>
          <cell r="H1420">
            <v>202</v>
          </cell>
        </row>
        <row r="1421">
          <cell r="A1421" t="str">
            <v>ZVS-19080020</v>
          </cell>
          <cell r="B1421" t="str">
            <v>025-0009-320</v>
          </cell>
          <cell r="C1421" t="str">
            <v>UNPLATED SHELL</v>
          </cell>
          <cell r="D1421" t="str">
            <v>1.3H PUSH_PULL SIMBLOCK WITH COVER AND STOP</v>
          </cell>
          <cell r="E1421" t="str">
            <v>VCYS</v>
          </cell>
          <cell r="F1421" t="str">
            <v>结案</v>
          </cell>
          <cell r="G1421">
            <v>500000</v>
          </cell>
          <cell r="H1421">
            <v>293000</v>
          </cell>
        </row>
        <row r="1422">
          <cell r="A1422" t="str">
            <v>ZVS-19080021</v>
          </cell>
          <cell r="B1422" t="str">
            <v>025-C130000641-0397</v>
          </cell>
          <cell r="C1422" t="str">
            <v>素材铁壳</v>
          </cell>
          <cell r="D1422" t="str">
            <v>NO PLATING,SUS301-H,P=24.0mm,1*1，RoHS</v>
          </cell>
          <cell r="E1422" t="str">
            <v>VCYS</v>
          </cell>
          <cell r="F1422" t="str">
            <v>结案</v>
          </cell>
          <cell r="G1422">
            <v>500000</v>
          </cell>
          <cell r="H1422">
            <v>491000</v>
          </cell>
        </row>
        <row r="1423">
          <cell r="A1423" t="str">
            <v>ZVS-19080022</v>
          </cell>
          <cell r="B1423" t="str">
            <v>025-C130000641-360</v>
          </cell>
          <cell r="C1423" t="str">
            <v>素材铁壳</v>
          </cell>
          <cell r="D1423" t="str">
            <v>NO PLATING,SUS301-H,P=24.0mm,1*1，RoHS</v>
          </cell>
          <cell r="E1423" t="str">
            <v>VCYS</v>
          </cell>
          <cell r="F1423" t="str">
            <v>结案</v>
          </cell>
          <cell r="G1423">
            <v>1000000</v>
          </cell>
          <cell r="H1423">
            <v>505100</v>
          </cell>
        </row>
        <row r="1424">
          <cell r="A1424" t="str">
            <v>ZVS-19080023</v>
          </cell>
          <cell r="B1424" t="str">
            <v>050-J180000141-0578</v>
          </cell>
          <cell r="C1424" t="str">
            <v>素材端子1</v>
          </cell>
          <cell r="D1424" t="str">
            <v>NO PLATING,C5210R-H,P=4,1*1,RoHS</v>
          </cell>
          <cell r="E1424" t="str">
            <v>VCYS</v>
          </cell>
          <cell r="F1424" t="str">
            <v>结案</v>
          </cell>
          <cell r="G1424">
            <v>200</v>
          </cell>
          <cell r="H1424">
            <v>190</v>
          </cell>
        </row>
        <row r="1425">
          <cell r="A1425" t="str">
            <v>ZVS-19080024</v>
          </cell>
          <cell r="B1425" t="str">
            <v>050-J180000631-0581</v>
          </cell>
          <cell r="C1425" t="str">
            <v>素材端子6</v>
          </cell>
          <cell r="D1425" t="str">
            <v>NO PLATING,SUS301-3/4H,P=2.5,1*1,RoHS</v>
          </cell>
          <cell r="E1425" t="str">
            <v>VCYS</v>
          </cell>
          <cell r="F1425" t="str">
            <v>结案</v>
          </cell>
          <cell r="G1425">
            <v>200</v>
          </cell>
          <cell r="H1425">
            <v>170</v>
          </cell>
        </row>
        <row r="1426">
          <cell r="A1426" t="str">
            <v>ZVS-19080025</v>
          </cell>
          <cell r="B1426" t="str">
            <v>025-C130000641-363</v>
          </cell>
          <cell r="C1426" t="str">
            <v>转轴</v>
          </cell>
          <cell r="D1426" t="str">
            <v>NO PLATING,SUS301-H,P=5.0mm,1*1，RoHS</v>
          </cell>
          <cell r="E1426" t="str">
            <v>VCYS</v>
          </cell>
          <cell r="F1426" t="str">
            <v>结案</v>
          </cell>
          <cell r="G1426">
            <v>1300000</v>
          </cell>
          <cell r="H1426">
            <v>1252000</v>
          </cell>
        </row>
        <row r="1427">
          <cell r="A1427" t="str">
            <v>ZVS-19080026</v>
          </cell>
          <cell r="B1427" t="str">
            <v>050-C171100121-509</v>
          </cell>
          <cell r="C1427" t="str">
            <v>素材端子</v>
          </cell>
          <cell r="D1427" t="str">
            <v>NO PLATING,C5210R-SH,P=12.50,1*1,RoHS</v>
          </cell>
          <cell r="E1427" t="str">
            <v>VCYS</v>
          </cell>
          <cell r="F1427" t="str">
            <v>结案</v>
          </cell>
          <cell r="G1427">
            <v>108</v>
          </cell>
          <cell r="H1427">
            <v>108</v>
          </cell>
        </row>
        <row r="1428">
          <cell r="A1428" t="str">
            <v>ZVS-19080027</v>
          </cell>
          <cell r="B1428" t="str">
            <v>025-0009-256</v>
          </cell>
          <cell r="C1428" t="str">
            <v>SHELL AFTER STAMPING</v>
          </cell>
          <cell r="D1428" t="str">
            <v>5 PIN MICRO USB SINKING MOUNT</v>
          </cell>
          <cell r="E1428" t="str">
            <v>VCYS</v>
          </cell>
          <cell r="F1428" t="str">
            <v>结案</v>
          </cell>
          <cell r="G1428">
            <v>23000</v>
          </cell>
          <cell r="H1428">
            <v>0</v>
          </cell>
        </row>
        <row r="1429">
          <cell r="A1429" t="str">
            <v>ZVS-19080028</v>
          </cell>
          <cell r="B1429" t="str">
            <v>050-2009-443</v>
          </cell>
          <cell r="C1429" t="str">
            <v>CONTACT</v>
          </cell>
          <cell r="D1429" t="str">
            <v>4PIN 3.0MM PITCH 1.8H SMT TYPE BATTERY CONN.</v>
          </cell>
          <cell r="E1429" t="str">
            <v>VCYS</v>
          </cell>
          <cell r="F1429" t="str">
            <v>结案</v>
          </cell>
          <cell r="G1429">
            <v>500000</v>
          </cell>
          <cell r="H1429">
            <v>0</v>
          </cell>
        </row>
        <row r="1430">
          <cell r="A1430" t="str">
            <v>ZVS-19080095</v>
          </cell>
          <cell r="B1430" t="str">
            <v>050-C031100131-507</v>
          </cell>
          <cell r="C1430" t="str">
            <v>素材端子</v>
          </cell>
          <cell r="D1430" t="str">
            <v>NO PLATING,C5240HQ-SH,P=10.0mm,1*1,RoHS</v>
          </cell>
          <cell r="E1430" t="str">
            <v>VCYS</v>
          </cell>
          <cell r="F1430" t="str">
            <v>结案</v>
          </cell>
          <cell r="G1430">
            <v>3000</v>
          </cell>
          <cell r="H1430">
            <v>16</v>
          </cell>
        </row>
        <row r="1431">
          <cell r="A1431" t="str">
            <v>ZVS-19080096</v>
          </cell>
          <cell r="B1431" t="str">
            <v>025-U119500623-0382</v>
          </cell>
          <cell r="C1431" t="str">
            <v>点焊铁壳</v>
          </cell>
          <cell r="D1431" t="str">
            <v>NO PLATING,SUS301-1/2H,P=8.0,1*1,SHELL,RoHS</v>
          </cell>
          <cell r="E1431" t="str">
            <v>VCYS</v>
          </cell>
          <cell r="F1431" t="str">
            <v>结案</v>
          </cell>
          <cell r="G1431">
            <v>300000</v>
          </cell>
          <cell r="H1431">
            <v>273800</v>
          </cell>
        </row>
        <row r="1432">
          <cell r="A1432" t="str">
            <v>ZVS-19080096</v>
          </cell>
          <cell r="B1432" t="str">
            <v>025-U119500623-0382</v>
          </cell>
          <cell r="C1432" t="str">
            <v>点焊铁壳</v>
          </cell>
          <cell r="D1432" t="str">
            <v>NO PLATING,SUS301-1/2H,P=8.0,1*1,SHELL,RoHS</v>
          </cell>
          <cell r="E1432" t="str">
            <v>VCYS</v>
          </cell>
          <cell r="F1432" t="str">
            <v>结案</v>
          </cell>
          <cell r="G1432">
            <v>300000</v>
          </cell>
          <cell r="H1432">
            <v>273800</v>
          </cell>
        </row>
        <row r="1433">
          <cell r="A1433" t="str">
            <v>ZVS-19080097</v>
          </cell>
          <cell r="B1433" t="str">
            <v>025-C130000681-357</v>
          </cell>
          <cell r="C1433" t="str">
            <v>拉杆(散Pin）</v>
          </cell>
          <cell r="D1433" t="str">
            <v>NO PLATING,SUS304-H,1*1,RoHS</v>
          </cell>
          <cell r="E1433" t="str">
            <v>VCYS</v>
          </cell>
          <cell r="F1433" t="str">
            <v>结案</v>
          </cell>
          <cell r="G1433">
            <v>400000</v>
          </cell>
          <cell r="H1433">
            <v>400000</v>
          </cell>
        </row>
        <row r="1434">
          <cell r="A1434" t="str">
            <v>ZVS-19080098</v>
          </cell>
          <cell r="B1434" t="str">
            <v>050-T130000631-514</v>
          </cell>
          <cell r="C1434" t="str">
            <v>中钢片</v>
          </cell>
          <cell r="D1434" t="str">
            <v>NO PLATING,SUS301-3/4H,P=20.0mm,1*1，RoHS</v>
          </cell>
          <cell r="E1434" t="str">
            <v>VCYS</v>
          </cell>
          <cell r="F1434" t="str">
            <v>结案</v>
          </cell>
          <cell r="G1434">
            <v>200</v>
          </cell>
          <cell r="H1434">
            <v>136</v>
          </cell>
        </row>
        <row r="1435">
          <cell r="A1435" t="str">
            <v>ZVS-19080099</v>
          </cell>
          <cell r="B1435" t="str">
            <v>050-C039900131-506</v>
          </cell>
          <cell r="C1435" t="str">
            <v>素材端子</v>
          </cell>
          <cell r="D1435" t="str">
            <v>NO PLATING,C5240HQ-SH,P=10.50mm,1*1,RoHS</v>
          </cell>
          <cell r="E1435" t="str">
            <v>VCYS</v>
          </cell>
          <cell r="F1435" t="str">
            <v>结案</v>
          </cell>
          <cell r="G1435">
            <v>2000</v>
          </cell>
          <cell r="H1435">
            <v>1981.2</v>
          </cell>
        </row>
        <row r="1436">
          <cell r="A1436" t="str">
            <v>ZVS-19080100</v>
          </cell>
          <cell r="B1436" t="str">
            <v>050-C130000141-508</v>
          </cell>
          <cell r="C1436" t="str">
            <v>素材端子</v>
          </cell>
          <cell r="D1436" t="str">
            <v>NO PLATING,C5210R-H,P=4.0mm,1*1，RoHS</v>
          </cell>
          <cell r="E1436" t="str">
            <v>VCYS</v>
          </cell>
          <cell r="F1436" t="str">
            <v>结案</v>
          </cell>
          <cell r="G1436">
            <v>3000</v>
          </cell>
          <cell r="H1436">
            <v>2991.5</v>
          </cell>
        </row>
        <row r="1437">
          <cell r="A1437" t="str">
            <v>ZVS-19080101</v>
          </cell>
          <cell r="B1437" t="str">
            <v>025-C130000641-356</v>
          </cell>
          <cell r="C1437" t="str">
            <v>右边 Hook</v>
          </cell>
          <cell r="D1437" t="str">
            <v>RIGHT_HOOK，NO PLATING,SUS301-H,P=2.50,1*2,RoHS</v>
          </cell>
          <cell r="E1437" t="str">
            <v>VCYS</v>
          </cell>
          <cell r="F1437" t="str">
            <v>结案</v>
          </cell>
          <cell r="G1437">
            <v>600</v>
          </cell>
          <cell r="H1437">
            <v>0</v>
          </cell>
        </row>
        <row r="1438">
          <cell r="A1438" t="str">
            <v>ZVS-19080102</v>
          </cell>
          <cell r="B1438" t="str">
            <v>025-C130000642-356</v>
          </cell>
          <cell r="C1438" t="str">
            <v>左边 Hook</v>
          </cell>
          <cell r="D1438" t="str">
            <v>LEFT_HOOK，NO PLATING,SUS301-H,P=2.50,1*2,RoHS</v>
          </cell>
          <cell r="E1438" t="str">
            <v>VCYS</v>
          </cell>
          <cell r="F1438" t="str">
            <v>结案</v>
          </cell>
          <cell r="G1438">
            <v>600</v>
          </cell>
          <cell r="H1438">
            <v>0</v>
          </cell>
        </row>
        <row r="1439">
          <cell r="A1439" t="str">
            <v>ZVS-19080103</v>
          </cell>
          <cell r="B1439" t="str">
            <v>050-S110000641-522</v>
          </cell>
          <cell r="C1439" t="str">
            <v>素材端子</v>
          </cell>
          <cell r="D1439" t="str">
            <v>NO PLATING CONTACT</v>
          </cell>
          <cell r="E1439" t="str">
            <v>VCYS</v>
          </cell>
          <cell r="F1439" t="str">
            <v>结案</v>
          </cell>
          <cell r="G1439">
            <v>2400</v>
          </cell>
          <cell r="H1439">
            <v>1916.4</v>
          </cell>
        </row>
        <row r="1440">
          <cell r="A1440" t="str">
            <v>ZVS-19080104</v>
          </cell>
          <cell r="B1440" t="str">
            <v>025-U119500621-0382</v>
          </cell>
          <cell r="C1440" t="str">
            <v>素材主铁壳</v>
          </cell>
          <cell r="D1440" t="str">
            <v>NO PLATING,SUS301-1/2H,P=8.0,1*1,SHELL,RoHS</v>
          </cell>
          <cell r="E1440" t="str">
            <v>VCYS</v>
          </cell>
          <cell r="F1440" t="str">
            <v>结案</v>
          </cell>
          <cell r="G1440">
            <v>400000</v>
          </cell>
          <cell r="H1440">
            <v>389800</v>
          </cell>
        </row>
        <row r="1441">
          <cell r="A1441" t="str">
            <v>ZVS-19080105</v>
          </cell>
          <cell r="B1441" t="str">
            <v>025-U069500621-364</v>
          </cell>
          <cell r="C1441" t="str">
            <v>素材铁壳</v>
          </cell>
          <cell r="D1441" t="str">
            <v>NO PLATING,SUS301-1/2H,P=10.0,1*1,SHELL,RoHS</v>
          </cell>
          <cell r="E1441" t="str">
            <v>VCYS</v>
          </cell>
          <cell r="F1441" t="str">
            <v>结案</v>
          </cell>
          <cell r="G1441">
            <v>300000</v>
          </cell>
          <cell r="H1441">
            <v>0</v>
          </cell>
        </row>
        <row r="1442">
          <cell r="A1442" t="str">
            <v>ZVS-19080106</v>
          </cell>
          <cell r="B1442" t="str">
            <v>025-0009-210</v>
          </cell>
          <cell r="C1442" t="str">
            <v>SHELL AFTER STAMPING</v>
          </cell>
          <cell r="D1442" t="str">
            <v>5 PIN MICRO USB TOP MOUNT</v>
          </cell>
          <cell r="E1442" t="str">
            <v>VCYS</v>
          </cell>
          <cell r="F1442" t="str">
            <v>结案</v>
          </cell>
          <cell r="G1442">
            <v>150000</v>
          </cell>
          <cell r="H1442">
            <v>62000</v>
          </cell>
        </row>
        <row r="1443">
          <cell r="A1443" t="str">
            <v>ZVS-19080107</v>
          </cell>
          <cell r="B1443" t="str">
            <v>050-0009-481</v>
          </cell>
          <cell r="C1443" t="str">
            <v>UNPLATED CONTACT</v>
          </cell>
          <cell r="D1443" t="str">
            <v>CONTACT ;1.3H PUSH_PULL SIMBLOCK WITH COVER AND STOP</v>
          </cell>
          <cell r="E1443" t="str">
            <v>VCYS</v>
          </cell>
          <cell r="F1443" t="str">
            <v>结案</v>
          </cell>
          <cell r="G1443">
            <v>900</v>
          </cell>
          <cell r="H1443">
            <v>226</v>
          </cell>
        </row>
        <row r="1444">
          <cell r="A1444" t="str">
            <v>ZVS-19080108</v>
          </cell>
          <cell r="B1444" t="str">
            <v>050-0009-482</v>
          </cell>
          <cell r="C1444" t="str">
            <v>UNPLATED CONTACT</v>
          </cell>
          <cell r="D1444" t="str">
            <v>CONTACT; 1.3H PUSH_PULL SIMBLOCK WIWH COVER AND STOP</v>
          </cell>
          <cell r="E1444" t="str">
            <v>VCYS</v>
          </cell>
          <cell r="F1444" t="str">
            <v>结案</v>
          </cell>
          <cell r="G1444">
            <v>600</v>
          </cell>
          <cell r="H1444">
            <v>592.5</v>
          </cell>
        </row>
        <row r="1445">
          <cell r="A1445" t="str">
            <v>ZVS-19080109</v>
          </cell>
          <cell r="B1445" t="str">
            <v>050-S230000642-535</v>
          </cell>
          <cell r="C1445" t="str">
            <v>素材端子</v>
          </cell>
          <cell r="D1445" t="str">
            <v>NO PLATING CONTACT</v>
          </cell>
          <cell r="E1445" t="str">
            <v>VCYS</v>
          </cell>
          <cell r="F1445" t="str">
            <v>结案</v>
          </cell>
          <cell r="G1445">
            <v>2000</v>
          </cell>
          <cell r="H1445">
            <v>1367</v>
          </cell>
        </row>
        <row r="1446">
          <cell r="A1446" t="str">
            <v>ZVS-19080110</v>
          </cell>
          <cell r="B1446" t="str">
            <v>050-S170000641-534</v>
          </cell>
          <cell r="C1446" t="str">
            <v>素材端子</v>
          </cell>
          <cell r="D1446" t="str">
            <v>NO PLATING CONTACT</v>
          </cell>
          <cell r="E1446" t="str">
            <v>VCYS</v>
          </cell>
          <cell r="F1446" t="str">
            <v>结案</v>
          </cell>
          <cell r="G1446">
            <v>2000</v>
          </cell>
          <cell r="H1446">
            <v>2000</v>
          </cell>
        </row>
        <row r="1447">
          <cell r="A1447" t="str">
            <v>ZVS-19080111</v>
          </cell>
          <cell r="B1447" t="str">
            <v>050-0009-487</v>
          </cell>
          <cell r="C1447" t="str">
            <v>CONTACT AFTER STAMPING</v>
          </cell>
          <cell r="D1447" t="str">
            <v>MICRO USB 5 PIN SINKING MOUNT TYPE</v>
          </cell>
          <cell r="E1447" t="str">
            <v>VCYS</v>
          </cell>
          <cell r="F1447" t="str">
            <v>结案</v>
          </cell>
          <cell r="G1447">
            <v>400</v>
          </cell>
          <cell r="H1447">
            <v>332</v>
          </cell>
        </row>
        <row r="1448">
          <cell r="A1448" t="str">
            <v>ZVS-19080112</v>
          </cell>
          <cell r="B1448" t="str">
            <v>050-0009-344</v>
          </cell>
          <cell r="C1448" t="str">
            <v>CONTACT AFTER STAMPING</v>
          </cell>
          <cell r="D1448" t="str">
            <v>5 PIN MICRO USB SINKING MOUNT</v>
          </cell>
          <cell r="E1448" t="str">
            <v>VCYS</v>
          </cell>
          <cell r="F1448" t="str">
            <v>结案</v>
          </cell>
          <cell r="G1448">
            <v>400</v>
          </cell>
          <cell r="H1448">
            <v>0</v>
          </cell>
        </row>
        <row r="1449">
          <cell r="A1449" t="str">
            <v>ZVS-19080113</v>
          </cell>
          <cell r="B1449" t="str">
            <v>050-2009-443</v>
          </cell>
          <cell r="C1449" t="str">
            <v>CONTACT</v>
          </cell>
          <cell r="D1449" t="str">
            <v>4PIN 3.0MM PITCH 1.8H SMT TYPE BATTERY CONN.</v>
          </cell>
          <cell r="E1449" t="str">
            <v>VCYS</v>
          </cell>
          <cell r="F1449" t="str">
            <v>结案</v>
          </cell>
          <cell r="G1449">
            <v>600</v>
          </cell>
          <cell r="H1449">
            <v>107</v>
          </cell>
        </row>
        <row r="1450">
          <cell r="A1450" t="str">
            <v>ZVS-19080114</v>
          </cell>
          <cell r="B1450" t="str">
            <v>050-S080000641-0549</v>
          </cell>
          <cell r="C1450" t="str">
            <v>素材端子</v>
          </cell>
          <cell r="D1450" t="str">
            <v>NO PLATING CONTACT</v>
          </cell>
          <cell r="E1450" t="str">
            <v>VCYS</v>
          </cell>
          <cell r="F1450" t="str">
            <v>结案</v>
          </cell>
          <cell r="G1450">
            <v>1200</v>
          </cell>
          <cell r="H1450">
            <v>995</v>
          </cell>
        </row>
        <row r="1451">
          <cell r="A1451" t="str">
            <v>ZVS-19080115</v>
          </cell>
          <cell r="B1451" t="str">
            <v>050-C031100131-507</v>
          </cell>
          <cell r="C1451" t="str">
            <v>素材端子</v>
          </cell>
          <cell r="D1451" t="str">
            <v>NO PLATING,C5240HQ-SH,P=10.0mm,1*1,RoHS</v>
          </cell>
          <cell r="E1451" t="str">
            <v>VCYS</v>
          </cell>
          <cell r="F1451" t="str">
            <v>结案</v>
          </cell>
          <cell r="G1451">
            <v>2000</v>
          </cell>
          <cell r="H1451">
            <v>1448.5</v>
          </cell>
        </row>
        <row r="1452">
          <cell r="A1452" t="str">
            <v>ZVS-19080116</v>
          </cell>
          <cell r="B1452" t="str">
            <v>050-J340000631-0558</v>
          </cell>
          <cell r="C1452" t="str">
            <v>素材端子4</v>
          </cell>
          <cell r="D1452" t="str">
            <v>NO PLATING,SUS301-3/4H,P=12.0,1*1,RoHS</v>
          </cell>
          <cell r="E1452" t="str">
            <v>VCYS</v>
          </cell>
          <cell r="F1452" t="str">
            <v>结案</v>
          </cell>
          <cell r="G1452">
            <v>400</v>
          </cell>
          <cell r="H1452">
            <v>400</v>
          </cell>
        </row>
        <row r="1453">
          <cell r="A1453" t="str">
            <v>ZVS-19080117</v>
          </cell>
          <cell r="B1453" t="str">
            <v>050-J340000141-0555</v>
          </cell>
          <cell r="C1453" t="str">
            <v>素材端子1</v>
          </cell>
          <cell r="D1453" t="str">
            <v>NO PLATING,C5210R-H,P=7,1*1,RoHS</v>
          </cell>
          <cell r="E1453" t="str">
            <v>VCYS</v>
          </cell>
          <cell r="F1453" t="str">
            <v>结案</v>
          </cell>
          <cell r="G1453">
            <v>500</v>
          </cell>
          <cell r="H1453">
            <v>132</v>
          </cell>
        </row>
        <row r="1454">
          <cell r="A1454" t="str">
            <v>ZVS-19080118</v>
          </cell>
          <cell r="B1454" t="str">
            <v>025-C130000641-363</v>
          </cell>
          <cell r="C1454" t="str">
            <v>转轴</v>
          </cell>
          <cell r="D1454" t="str">
            <v>NO PLATING,SUS301-H,P=5.0mm,1*1，RoHS</v>
          </cell>
          <cell r="E1454" t="str">
            <v>VCYS</v>
          </cell>
          <cell r="F1454" t="str">
            <v>结案</v>
          </cell>
          <cell r="G1454">
            <v>1500000</v>
          </cell>
          <cell r="H1454">
            <v>1476000</v>
          </cell>
        </row>
        <row r="1455">
          <cell r="A1455" t="str">
            <v>ZVS-19080119</v>
          </cell>
          <cell r="B1455" t="str">
            <v>025-C130000631-362</v>
          </cell>
          <cell r="C1455" t="str">
            <v>拉杆</v>
          </cell>
          <cell r="D1455" t="str">
            <v>NO PLATING,SUS301-3/4H,P=5.0mm,1*1,RoHS</v>
          </cell>
          <cell r="E1455" t="str">
            <v>VCYS</v>
          </cell>
          <cell r="F1455" t="str">
            <v>结案</v>
          </cell>
          <cell r="G1455">
            <v>1500000</v>
          </cell>
          <cell r="H1455">
            <v>1485000</v>
          </cell>
        </row>
        <row r="1456">
          <cell r="A1456" t="str">
            <v>ZVS-19080120</v>
          </cell>
          <cell r="B1456" t="str">
            <v>025-J180000622-0381</v>
          </cell>
          <cell r="C1456" t="str">
            <v>素材SHELL</v>
          </cell>
          <cell r="D1456" t="str">
            <v>NO PLATING,SUS301-1/2H,P=15,1*1,RoHS</v>
          </cell>
          <cell r="E1456" t="str">
            <v>VCYS</v>
          </cell>
          <cell r="F1456" t="str">
            <v>结案</v>
          </cell>
          <cell r="G1456">
            <v>500</v>
          </cell>
          <cell r="H1456">
            <v>0</v>
          </cell>
        </row>
        <row r="1457">
          <cell r="A1457" t="str">
            <v>ZVS-19080121</v>
          </cell>
          <cell r="B1457" t="str">
            <v>050-C130000131-526</v>
          </cell>
          <cell r="C1457" t="str">
            <v>素材端子</v>
          </cell>
          <cell r="D1457" t="str">
            <v>NO PLATING,C5240HQ-SH,P=22.00,1*1,RoHS</v>
          </cell>
          <cell r="E1457" t="str">
            <v>VCYS</v>
          </cell>
          <cell r="F1457" t="str">
            <v>结案</v>
          </cell>
          <cell r="G1457">
            <v>500</v>
          </cell>
          <cell r="H1457">
            <v>0</v>
          </cell>
        </row>
        <row r="1458">
          <cell r="A1458" t="str">
            <v>ZVS-19080122</v>
          </cell>
          <cell r="B1458" t="str">
            <v>025-J180000622-0381</v>
          </cell>
          <cell r="C1458" t="str">
            <v>素材SHELL</v>
          </cell>
          <cell r="D1458" t="str">
            <v>NO PLATING,SUS301-1/2H,P=15,1*1,RoHS</v>
          </cell>
          <cell r="E1458" t="str">
            <v>VCYS</v>
          </cell>
          <cell r="F1458" t="str">
            <v>结案</v>
          </cell>
          <cell r="G1458">
            <v>500000</v>
          </cell>
          <cell r="H1458">
            <v>483700</v>
          </cell>
        </row>
        <row r="1459">
          <cell r="A1459" t="str">
            <v>ZVS-19080123</v>
          </cell>
          <cell r="B1459" t="str">
            <v>025-0009-320</v>
          </cell>
          <cell r="C1459" t="str">
            <v>UNPLATED SHELL</v>
          </cell>
          <cell r="D1459" t="str">
            <v>1.3H PUSH_PULL SIMBLOCK WITH COVER AND STOP</v>
          </cell>
          <cell r="E1459" t="str">
            <v>VCYS</v>
          </cell>
          <cell r="F1459" t="str">
            <v>结案</v>
          </cell>
          <cell r="G1459">
            <v>600000</v>
          </cell>
          <cell r="H1459">
            <v>589000</v>
          </cell>
        </row>
        <row r="1460">
          <cell r="A1460" t="str">
            <v>ZVS-19080124</v>
          </cell>
          <cell r="B1460" t="str">
            <v>025-C130000641-0397</v>
          </cell>
          <cell r="C1460" t="str">
            <v>素材铁壳</v>
          </cell>
          <cell r="D1460" t="str">
            <v>NO PLATING,SUS301-H,P=24.0mm,1*1，RoHS</v>
          </cell>
          <cell r="E1460" t="str">
            <v>VCYS</v>
          </cell>
          <cell r="F1460" t="str">
            <v>结案</v>
          </cell>
          <cell r="G1460">
            <v>1000000</v>
          </cell>
          <cell r="H1460">
            <v>992700</v>
          </cell>
        </row>
        <row r="1461">
          <cell r="A1461" t="str">
            <v>ZVS-19080125</v>
          </cell>
          <cell r="B1461" t="str">
            <v>025-C130000641-360</v>
          </cell>
          <cell r="C1461" t="str">
            <v>素材铁壳</v>
          </cell>
          <cell r="D1461" t="str">
            <v>NO PLATING,SUS301-H,P=24.0mm,1*1，RoHS</v>
          </cell>
          <cell r="E1461" t="str">
            <v>VCYS</v>
          </cell>
          <cell r="F1461" t="str">
            <v>结案</v>
          </cell>
          <cell r="G1461">
            <v>1000000</v>
          </cell>
          <cell r="H1461">
            <v>997900</v>
          </cell>
        </row>
        <row r="1462">
          <cell r="A1462" t="str">
            <v>ZVS-19080126</v>
          </cell>
          <cell r="B1462" t="str">
            <v>050-J200000635-531</v>
          </cell>
          <cell r="C1462" t="str">
            <v>素材端子4</v>
          </cell>
          <cell r="D1462" t="str">
            <v>NO PLATING,SUS301-3/4H,P=5.50,1*2,RoHS</v>
          </cell>
          <cell r="E1462" t="str">
            <v>VCYS</v>
          </cell>
          <cell r="F1462" t="str">
            <v>结案</v>
          </cell>
          <cell r="G1462">
            <v>80</v>
          </cell>
          <cell r="H1462">
            <v>73.7</v>
          </cell>
        </row>
        <row r="1463">
          <cell r="A1463" t="str">
            <v>ZVS-19080127</v>
          </cell>
          <cell r="B1463" t="str">
            <v>050-2009-432</v>
          </cell>
          <cell r="C1463" t="str">
            <v>CONTACT AFTER STAMPING</v>
          </cell>
          <cell r="D1463" t="str">
            <v>CONTACT 3 FOR DIA 3.5MM SXM AUDIO JACK CONN.(SUBSIDE  TYPE)</v>
          </cell>
          <cell r="E1463" t="str">
            <v>VCYS</v>
          </cell>
          <cell r="F1463" t="str">
            <v>结案</v>
          </cell>
          <cell r="G1463">
            <v>25</v>
          </cell>
          <cell r="H1463">
            <v>0</v>
          </cell>
        </row>
        <row r="1464">
          <cell r="A1464" t="str">
            <v>ZVS-19080128</v>
          </cell>
          <cell r="B1464" t="str">
            <v>050-1009-310</v>
          </cell>
          <cell r="C1464" t="str">
            <v>素材端子4</v>
          </cell>
          <cell r="D1464" t="str">
            <v>NO PLATING,C5210R-H,P=4.50,1*2,RoHS</v>
          </cell>
          <cell r="E1464" t="str">
            <v>VCYS</v>
          </cell>
          <cell r="F1464" t="str">
            <v>结案</v>
          </cell>
          <cell r="G1464">
            <v>300</v>
          </cell>
          <cell r="H1464">
            <v>300</v>
          </cell>
        </row>
        <row r="1465">
          <cell r="A1465" t="str">
            <v>ZVS-19080129</v>
          </cell>
          <cell r="B1465" t="str">
            <v>050-2009-310</v>
          </cell>
          <cell r="C1465" t="str">
            <v>素材端子5</v>
          </cell>
          <cell r="D1465" t="str">
            <v>NO PLATING,C5210R-H,P=4.50,1*2,RoHS</v>
          </cell>
          <cell r="E1465" t="str">
            <v>VCYS</v>
          </cell>
          <cell r="F1465" t="str">
            <v>结案</v>
          </cell>
          <cell r="G1465">
            <v>300</v>
          </cell>
          <cell r="H1465">
            <v>300</v>
          </cell>
        </row>
        <row r="1466">
          <cell r="A1466" t="str">
            <v>ZVS-19080130</v>
          </cell>
          <cell r="B1466" t="str">
            <v>050-J180000631-0580</v>
          </cell>
          <cell r="C1466" t="str">
            <v>素材端子4</v>
          </cell>
          <cell r="D1466" t="str">
            <v>NO PLATING,SUS301-3/4H,P=6.00,1*2,RoHS</v>
          </cell>
          <cell r="E1466" t="str">
            <v>VCYS</v>
          </cell>
          <cell r="F1466" t="str">
            <v>结案</v>
          </cell>
          <cell r="G1466">
            <v>12</v>
          </cell>
          <cell r="H1466">
            <v>0</v>
          </cell>
        </row>
        <row r="1467">
          <cell r="A1467" t="str">
            <v>ZVS-19080131</v>
          </cell>
          <cell r="B1467" t="str">
            <v>050-C130000131-512</v>
          </cell>
          <cell r="C1467" t="str">
            <v>素材端子</v>
          </cell>
          <cell r="D1467" t="str">
            <v>NO PLATING,C5240HQ-SH,P=24.00,1*1,RoHS</v>
          </cell>
          <cell r="E1467" t="str">
            <v>VCYS</v>
          </cell>
          <cell r="F1467" t="str">
            <v>结案</v>
          </cell>
          <cell r="G1467">
            <v>600</v>
          </cell>
          <cell r="H1467">
            <v>420</v>
          </cell>
        </row>
        <row r="1468">
          <cell r="A1468" t="str">
            <v>ZVS-19080132</v>
          </cell>
          <cell r="B1468" t="str">
            <v>025-U139500623-373</v>
          </cell>
          <cell r="C1468" t="str">
            <v>点焊铁壳</v>
          </cell>
          <cell r="D1468" t="str">
            <v>NO PLATING,SUS301-1/2H,P=8.0,1*1,SHELL,RoHS</v>
          </cell>
          <cell r="E1468" t="str">
            <v>VCYS</v>
          </cell>
          <cell r="F1468" t="str">
            <v>结案</v>
          </cell>
          <cell r="G1468">
            <v>200000</v>
          </cell>
          <cell r="H1468">
            <v>60000</v>
          </cell>
        </row>
        <row r="1469">
          <cell r="A1469" t="str">
            <v>ZVS-19080132</v>
          </cell>
          <cell r="B1469" t="str">
            <v>025-U139500623-373</v>
          </cell>
          <cell r="C1469" t="str">
            <v>点焊铁壳</v>
          </cell>
          <cell r="D1469" t="str">
            <v>NO PLATING,SUS301-1/2H,P=8.0,1*1,SHELL,RoHS</v>
          </cell>
          <cell r="E1469" t="str">
            <v>VCYS</v>
          </cell>
          <cell r="F1469" t="str">
            <v>结案</v>
          </cell>
          <cell r="G1469">
            <v>200000</v>
          </cell>
          <cell r="H1469">
            <v>60000</v>
          </cell>
        </row>
        <row r="1470">
          <cell r="A1470" t="str">
            <v>ZVS-19080133</v>
          </cell>
          <cell r="B1470" t="str">
            <v>025-C130000641-356</v>
          </cell>
          <cell r="C1470" t="str">
            <v>右边 Hook</v>
          </cell>
          <cell r="D1470" t="str">
            <v>RIGHT_HOOK，NO PLATING,SUS301-H,P=2.50,1*2,RoHS</v>
          </cell>
          <cell r="E1470" t="str">
            <v>VCYS</v>
          </cell>
          <cell r="F1470" t="str">
            <v>结案</v>
          </cell>
          <cell r="G1470">
            <v>600000</v>
          </cell>
          <cell r="H1470">
            <v>315000</v>
          </cell>
        </row>
        <row r="1471">
          <cell r="A1471" t="str">
            <v>ZVS-19080134</v>
          </cell>
          <cell r="B1471" t="str">
            <v>025-C130000642-356</v>
          </cell>
          <cell r="C1471" t="str">
            <v>左边 Hook</v>
          </cell>
          <cell r="D1471" t="str">
            <v>LEFT_HOOK，NO PLATING,SUS301-H,P=2.50,1*2,RoHS</v>
          </cell>
          <cell r="E1471" t="str">
            <v>VCYS</v>
          </cell>
          <cell r="F1471" t="str">
            <v>结案</v>
          </cell>
          <cell r="G1471">
            <v>600000</v>
          </cell>
          <cell r="H1471">
            <v>315000</v>
          </cell>
        </row>
        <row r="1472">
          <cell r="A1472" t="str">
            <v>ZVS-19080135</v>
          </cell>
          <cell r="B1472" t="str">
            <v>025-0009-272</v>
          </cell>
          <cell r="C1472" t="str">
            <v>SHELL AFTER SATAMPING</v>
          </cell>
          <cell r="D1472" t="str">
            <v>1.7H MINI T-FLASH CARD</v>
          </cell>
          <cell r="E1472" t="str">
            <v>VCYS</v>
          </cell>
          <cell r="F1472" t="str">
            <v>结案</v>
          </cell>
          <cell r="G1472">
            <v>600000</v>
          </cell>
          <cell r="H1472">
            <v>170000</v>
          </cell>
        </row>
        <row r="1473">
          <cell r="A1473" t="str">
            <v>ZVS-19080136</v>
          </cell>
          <cell r="B1473" t="str">
            <v>025-J180000622-0381</v>
          </cell>
          <cell r="C1473" t="str">
            <v>素材SHELL</v>
          </cell>
          <cell r="D1473" t="str">
            <v>NO PLATING,SUS301-1/2H,P=15,1*1,RoHS</v>
          </cell>
          <cell r="E1473" t="str">
            <v>VCYS</v>
          </cell>
          <cell r="F1473" t="str">
            <v>结案</v>
          </cell>
          <cell r="G1473">
            <v>500000</v>
          </cell>
          <cell r="H1473">
            <v>167600</v>
          </cell>
        </row>
        <row r="1474">
          <cell r="A1474" t="str">
            <v>ZVS-19080137</v>
          </cell>
          <cell r="B1474" t="str">
            <v>050-J220000141-530</v>
          </cell>
          <cell r="C1474" t="str">
            <v>素材端子2</v>
          </cell>
          <cell r="D1474" t="str">
            <v>NO PLATING,C5210R-H,P=4,1*1,RoHS</v>
          </cell>
          <cell r="E1474" t="str">
            <v>VCYS</v>
          </cell>
          <cell r="F1474" t="str">
            <v>结案</v>
          </cell>
          <cell r="G1474">
            <v>800</v>
          </cell>
          <cell r="H1474">
            <v>532</v>
          </cell>
        </row>
        <row r="1475">
          <cell r="A1475" t="str">
            <v>ZVS-19080138</v>
          </cell>
          <cell r="B1475" t="str">
            <v>050-J240000146-530</v>
          </cell>
          <cell r="C1475" t="str">
            <v>素材端子2</v>
          </cell>
          <cell r="D1475" t="str">
            <v>NO PLATING,C5210R-H,P=4,1*1,RoHS</v>
          </cell>
          <cell r="E1475" t="str">
            <v>VCYS</v>
          </cell>
          <cell r="F1475" t="str">
            <v>结案</v>
          </cell>
          <cell r="G1475">
            <v>800</v>
          </cell>
          <cell r="H1475">
            <v>0</v>
          </cell>
        </row>
        <row r="1476">
          <cell r="A1476" t="str">
            <v>ZVS-19080139</v>
          </cell>
          <cell r="B1476" t="str">
            <v>050-2009-217</v>
          </cell>
          <cell r="C1476" t="str">
            <v>CONTACT AFTER STAMPING</v>
          </cell>
          <cell r="D1476" t="str">
            <v>5 PIN MICRO USB SINKING MOUNT</v>
          </cell>
          <cell r="E1476" t="str">
            <v>KM12B</v>
          </cell>
          <cell r="F1476" t="str">
            <v>结案</v>
          </cell>
          <cell r="G1476">
            <v>150</v>
          </cell>
          <cell r="H1476">
            <v>150</v>
          </cell>
        </row>
        <row r="1477">
          <cell r="A1477" t="str">
            <v>ZVS-19080140</v>
          </cell>
          <cell r="B1477" t="str">
            <v>050-J340000141-0556</v>
          </cell>
          <cell r="C1477" t="str">
            <v>素材端子2</v>
          </cell>
          <cell r="D1477" t="str">
            <v>NO PLATING,C5210R-H,P=7,1*1,RoHS</v>
          </cell>
          <cell r="E1477" t="str">
            <v>KM12B</v>
          </cell>
          <cell r="F1477" t="str">
            <v>结案</v>
          </cell>
          <cell r="G1477">
            <v>500</v>
          </cell>
          <cell r="H1477">
            <v>383</v>
          </cell>
        </row>
        <row r="1478">
          <cell r="A1478" t="str">
            <v>ZVS-19080141</v>
          </cell>
          <cell r="B1478" t="str">
            <v>025-U069500621-364</v>
          </cell>
          <cell r="C1478" t="str">
            <v>素材铁壳</v>
          </cell>
          <cell r="D1478" t="str">
            <v>NO PLATING,SUS301-1/2H,P=10.0,1*1,SHELL,RoHS</v>
          </cell>
          <cell r="E1478" t="str">
            <v>VCYS</v>
          </cell>
          <cell r="F1478" t="str">
            <v>结案</v>
          </cell>
          <cell r="G1478">
            <v>300000</v>
          </cell>
          <cell r="H1478">
            <v>0</v>
          </cell>
        </row>
        <row r="1479">
          <cell r="A1479" t="str">
            <v>ZVS-19080142</v>
          </cell>
          <cell r="B1479" t="str">
            <v>025-U099500621-364</v>
          </cell>
          <cell r="C1479" t="str">
            <v>素材铁壳</v>
          </cell>
          <cell r="D1479" t="str">
            <v>NO PLATING,SUS301-1/2H,P=10.0,1*1,SHELL,RoHS</v>
          </cell>
          <cell r="E1479" t="str">
            <v>VCYS</v>
          </cell>
          <cell r="F1479" t="str">
            <v>结案</v>
          </cell>
          <cell r="G1479">
            <v>500000</v>
          </cell>
          <cell r="H1479">
            <v>277900</v>
          </cell>
        </row>
        <row r="1480">
          <cell r="A1480" t="str">
            <v>ZVS-19080143</v>
          </cell>
          <cell r="B1480" t="str">
            <v>025-U139500622-373</v>
          </cell>
          <cell r="C1480" t="str">
            <v>素材外铁壳</v>
          </cell>
          <cell r="D1480" t="str">
            <v>NO PLATING,SUS301-1/2H,P=8.0,1*1,SHELL,RoHS</v>
          </cell>
          <cell r="E1480" t="str">
            <v>VCYS</v>
          </cell>
          <cell r="F1480" t="str">
            <v>结案</v>
          </cell>
          <cell r="G1480">
            <v>300000</v>
          </cell>
          <cell r="H1480">
            <v>300000</v>
          </cell>
        </row>
        <row r="1481">
          <cell r="A1481" t="str">
            <v>ZVS-19080144</v>
          </cell>
          <cell r="B1481" t="str">
            <v>050-J100000121-0567</v>
          </cell>
          <cell r="C1481" t="str">
            <v>素材端子5</v>
          </cell>
          <cell r="D1481" t="str">
            <v>NO PLATING,C5210R-H,P=8,1*1,RoHS</v>
          </cell>
          <cell r="E1481" t="str">
            <v>VCYS</v>
          </cell>
          <cell r="F1481" t="str">
            <v>结案</v>
          </cell>
          <cell r="G1481">
            <v>200</v>
          </cell>
          <cell r="H1481">
            <v>195.6</v>
          </cell>
        </row>
        <row r="1482">
          <cell r="A1482" t="str">
            <v>ZVS-19080145</v>
          </cell>
          <cell r="B1482" t="str">
            <v>050-J100000621-0571</v>
          </cell>
          <cell r="C1482" t="str">
            <v>素材端子7</v>
          </cell>
          <cell r="D1482" t="str">
            <v>NO PLATING,C5210R-H,P=15,1*1,RoHS</v>
          </cell>
          <cell r="E1482" t="str">
            <v>VCYS</v>
          </cell>
          <cell r="F1482" t="str">
            <v>结案</v>
          </cell>
          <cell r="G1482">
            <v>200</v>
          </cell>
          <cell r="H1482">
            <v>0</v>
          </cell>
        </row>
        <row r="1483">
          <cell r="A1483" t="str">
            <v>ZVS-19080146</v>
          </cell>
          <cell r="B1483" t="str">
            <v>050-0009-335</v>
          </cell>
          <cell r="C1483" t="str">
            <v>CONTACT  AFTER STAMPING</v>
          </cell>
          <cell r="D1483" t="str">
            <v>3Pin 3.0Pitch 1.9H SMT Subside 0.9H Vertical Contact Type Ba</v>
          </cell>
          <cell r="E1483" t="str">
            <v>VCYS</v>
          </cell>
          <cell r="F1483" t="str">
            <v>结案</v>
          </cell>
          <cell r="G1483">
            <v>2000</v>
          </cell>
          <cell r="H1483">
            <v>12</v>
          </cell>
        </row>
        <row r="1484">
          <cell r="A1484" t="str">
            <v>ZVS-19080147</v>
          </cell>
          <cell r="B1484" t="str">
            <v>050-0009-411</v>
          </cell>
          <cell r="C1484" t="str">
            <v>CONTACT AFTER STAMPING</v>
          </cell>
          <cell r="D1484" t="str">
            <v>CONTACT AFTER STAMPING</v>
          </cell>
          <cell r="E1484" t="str">
            <v>VCYS</v>
          </cell>
          <cell r="F1484" t="str">
            <v>结案</v>
          </cell>
          <cell r="G1484">
            <v>2000</v>
          </cell>
          <cell r="H1484">
            <v>1159.2</v>
          </cell>
        </row>
        <row r="1485">
          <cell r="A1485" t="str">
            <v>ZVS-19080029</v>
          </cell>
          <cell r="B1485" t="str">
            <v>050-J290000144-0546</v>
          </cell>
          <cell r="C1485" t="str">
            <v>素材端子1</v>
          </cell>
          <cell r="D1485" t="str">
            <v>NO PLATING,C5210R-H,P=5,1*1,RoHS</v>
          </cell>
          <cell r="E1485" t="str">
            <v>VCYS</v>
          </cell>
          <cell r="F1485" t="str">
            <v>结案</v>
          </cell>
          <cell r="G1485">
            <v>350</v>
          </cell>
          <cell r="H1485">
            <v>0</v>
          </cell>
        </row>
        <row r="1486">
          <cell r="A1486" t="str">
            <v>ZVS-19080030</v>
          </cell>
          <cell r="B1486" t="str">
            <v>050-S190000641-0550</v>
          </cell>
          <cell r="C1486" t="str">
            <v>素材端子</v>
          </cell>
          <cell r="D1486" t="str">
            <v>NO PLATING CONTACT</v>
          </cell>
          <cell r="E1486" t="str">
            <v>VCYS</v>
          </cell>
          <cell r="F1486" t="str">
            <v>结案</v>
          </cell>
          <cell r="G1486">
            <v>500</v>
          </cell>
          <cell r="H1486">
            <v>500</v>
          </cell>
        </row>
        <row r="1487">
          <cell r="A1487" t="str">
            <v>ZVS-19080031</v>
          </cell>
          <cell r="B1487" t="str">
            <v>050-S230000642-535</v>
          </cell>
          <cell r="C1487" t="str">
            <v>素材端子</v>
          </cell>
          <cell r="D1487" t="str">
            <v>NO PLATING CONTACT</v>
          </cell>
          <cell r="E1487" t="str">
            <v>VCYS</v>
          </cell>
          <cell r="F1487" t="str">
            <v>结案</v>
          </cell>
          <cell r="G1487">
            <v>500</v>
          </cell>
          <cell r="H1487">
            <v>500</v>
          </cell>
        </row>
        <row r="1488">
          <cell r="A1488" t="str">
            <v>ZVS-19080033</v>
          </cell>
          <cell r="B1488" t="str">
            <v>025-U119500621-0382</v>
          </cell>
          <cell r="C1488" t="str">
            <v>素材主铁壳</v>
          </cell>
          <cell r="D1488" t="str">
            <v>NO PLATING,SUS301-1/2H,P=8.0,1*1,SHELL,RoHS</v>
          </cell>
          <cell r="E1488" t="str">
            <v>VCYS</v>
          </cell>
          <cell r="F1488" t="str">
            <v>结案</v>
          </cell>
          <cell r="G1488">
            <v>700000</v>
          </cell>
          <cell r="H1488">
            <v>160700</v>
          </cell>
        </row>
        <row r="1489">
          <cell r="A1489" t="str">
            <v>ZVS-19080034</v>
          </cell>
          <cell r="B1489" t="str">
            <v>050-S110000641-522</v>
          </cell>
          <cell r="C1489" t="str">
            <v>素材端子</v>
          </cell>
          <cell r="D1489" t="str">
            <v>NO PLATING CONTACT</v>
          </cell>
          <cell r="E1489" t="str">
            <v>VCYS</v>
          </cell>
          <cell r="F1489" t="str">
            <v>结案</v>
          </cell>
          <cell r="G1489">
            <v>550</v>
          </cell>
          <cell r="H1489">
            <v>550</v>
          </cell>
        </row>
        <row r="1490">
          <cell r="A1490" t="str">
            <v>ZVS-19080035</v>
          </cell>
          <cell r="B1490" t="str">
            <v>025-C130000641-356</v>
          </cell>
          <cell r="C1490" t="str">
            <v>右边 Hook</v>
          </cell>
          <cell r="D1490" t="str">
            <v>RIGHT_HOOK，NO PLATING,SUS301-H,P=2.50,1*2,RoHS</v>
          </cell>
          <cell r="E1490" t="str">
            <v>VCYS</v>
          </cell>
          <cell r="F1490" t="str">
            <v>结案</v>
          </cell>
          <cell r="G1490">
            <v>510000</v>
          </cell>
          <cell r="H1490">
            <v>147000</v>
          </cell>
        </row>
        <row r="1491">
          <cell r="A1491" t="str">
            <v>ZVS-19080036</v>
          </cell>
          <cell r="B1491" t="str">
            <v>025-C130000642-356</v>
          </cell>
          <cell r="C1491" t="str">
            <v>左边 Hook</v>
          </cell>
          <cell r="D1491" t="str">
            <v>LEFT_HOOK，NO PLATING,SUS301-H,P=2.50,1*2,RoHS</v>
          </cell>
          <cell r="E1491" t="str">
            <v>VCYS</v>
          </cell>
          <cell r="F1491" t="str">
            <v>结案</v>
          </cell>
          <cell r="G1491">
            <v>510000</v>
          </cell>
          <cell r="H1491">
            <v>157000</v>
          </cell>
        </row>
        <row r="1492">
          <cell r="A1492" t="str">
            <v>ZVS-19080037</v>
          </cell>
          <cell r="B1492" t="str">
            <v>050-2009-443</v>
          </cell>
          <cell r="C1492" t="str">
            <v>CONTACT</v>
          </cell>
          <cell r="D1492" t="str">
            <v>4PIN 3.0MM PITCH 1.8H SMT TYPE BATTERY CONN.</v>
          </cell>
          <cell r="E1492" t="str">
            <v>VCYS</v>
          </cell>
          <cell r="F1492" t="str">
            <v>结案</v>
          </cell>
          <cell r="G1492">
            <v>500</v>
          </cell>
          <cell r="H1492">
            <v>451</v>
          </cell>
        </row>
        <row r="1493">
          <cell r="A1493" t="str">
            <v>ZVS-19080038</v>
          </cell>
          <cell r="B1493" t="str">
            <v>025-0009-210</v>
          </cell>
          <cell r="C1493" t="str">
            <v>SHELL AFTER STAMPING</v>
          </cell>
          <cell r="D1493" t="str">
            <v>5 PIN MICRO USB TOP MOUNT</v>
          </cell>
          <cell r="E1493" t="str">
            <v>VCYS</v>
          </cell>
          <cell r="F1493" t="str">
            <v>结案</v>
          </cell>
          <cell r="G1493">
            <v>100000</v>
          </cell>
          <cell r="H1493">
            <v>100000</v>
          </cell>
        </row>
        <row r="1494">
          <cell r="A1494" t="str">
            <v>ZVS-19080039</v>
          </cell>
          <cell r="B1494" t="str">
            <v>025-J180000622-0381</v>
          </cell>
          <cell r="C1494" t="str">
            <v>素材SHELL</v>
          </cell>
          <cell r="D1494" t="str">
            <v>NO PLATING,SUS301-1/2H,P=15,1*1,RoHS</v>
          </cell>
          <cell r="E1494" t="str">
            <v>VCYS</v>
          </cell>
          <cell r="F1494" t="str">
            <v>结案</v>
          </cell>
          <cell r="G1494">
            <v>900</v>
          </cell>
          <cell r="H1494">
            <v>0</v>
          </cell>
        </row>
        <row r="1495">
          <cell r="A1495" t="str">
            <v>ZVS-19080040</v>
          </cell>
          <cell r="B1495" t="str">
            <v>050-C130000131-526</v>
          </cell>
          <cell r="C1495" t="str">
            <v>素材端子</v>
          </cell>
          <cell r="D1495" t="str">
            <v>NO PLATING,C5240HQ-SH,P=22.00,1*1,RoHS</v>
          </cell>
          <cell r="E1495" t="str">
            <v>VCYS</v>
          </cell>
          <cell r="F1495" t="str">
            <v>结案</v>
          </cell>
          <cell r="G1495">
            <v>500</v>
          </cell>
          <cell r="H1495">
            <v>40</v>
          </cell>
        </row>
        <row r="1496">
          <cell r="A1496" t="str">
            <v>ZVS-19080041</v>
          </cell>
          <cell r="B1496" t="str">
            <v>050-C130000441-513</v>
          </cell>
          <cell r="C1496" t="str">
            <v>素材侦测PIN</v>
          </cell>
          <cell r="D1496" t="str">
            <v>NO PLATING,C7035-TM06,P=3.20,1*1,RoHS</v>
          </cell>
          <cell r="E1496" t="str">
            <v>VCYS</v>
          </cell>
          <cell r="F1496" t="str">
            <v>结案</v>
          </cell>
          <cell r="G1496">
            <v>160</v>
          </cell>
          <cell r="H1496">
            <v>150.80000000000001</v>
          </cell>
        </row>
        <row r="1497">
          <cell r="A1497" t="str">
            <v>ZVS-19080042</v>
          </cell>
          <cell r="B1497" t="str">
            <v>050-S190000641-0550</v>
          </cell>
          <cell r="C1497" t="str">
            <v>素材端子</v>
          </cell>
          <cell r="D1497" t="str">
            <v>NO PLATING CONTACT</v>
          </cell>
          <cell r="E1497" t="str">
            <v>VCYS</v>
          </cell>
          <cell r="F1497" t="str">
            <v>结案</v>
          </cell>
          <cell r="G1497">
            <v>2000</v>
          </cell>
          <cell r="H1497">
            <v>1430</v>
          </cell>
        </row>
        <row r="1498">
          <cell r="A1498" t="str">
            <v>ZVS-19080043</v>
          </cell>
          <cell r="B1498" t="str">
            <v>050-S110000641-522</v>
          </cell>
          <cell r="C1498" t="str">
            <v>素材端子</v>
          </cell>
          <cell r="D1498" t="str">
            <v>NO PLATING CONTACT</v>
          </cell>
          <cell r="E1498" t="str">
            <v>VCYS</v>
          </cell>
          <cell r="F1498" t="str">
            <v>结案</v>
          </cell>
          <cell r="G1498">
            <v>1000</v>
          </cell>
          <cell r="H1498">
            <v>986</v>
          </cell>
        </row>
        <row r="1499">
          <cell r="A1499" t="str">
            <v>ZVS-19080044</v>
          </cell>
          <cell r="B1499" t="str">
            <v>050-J340000141-0555</v>
          </cell>
          <cell r="C1499" t="str">
            <v>素材端子1</v>
          </cell>
          <cell r="D1499" t="str">
            <v>NO PLATING,C5210R-H,P=7,1*1,RoHS</v>
          </cell>
          <cell r="E1499" t="str">
            <v>VCYS</v>
          </cell>
          <cell r="F1499" t="str">
            <v>结案</v>
          </cell>
          <cell r="G1499">
            <v>500</v>
          </cell>
          <cell r="H1499">
            <v>372</v>
          </cell>
        </row>
        <row r="1500">
          <cell r="A1500" t="str">
            <v>ZVS-19080045</v>
          </cell>
          <cell r="B1500" t="str">
            <v>050-C171100121-509</v>
          </cell>
          <cell r="C1500" t="str">
            <v>素材端子</v>
          </cell>
          <cell r="D1500" t="str">
            <v>NO PLATING,C5210R-SH,P=12.50,1*1,RoHS</v>
          </cell>
          <cell r="E1500" t="str">
            <v>VCYS</v>
          </cell>
          <cell r="F1500" t="str">
            <v>结案</v>
          </cell>
          <cell r="G1500">
            <v>10</v>
          </cell>
          <cell r="H1500">
            <v>10</v>
          </cell>
        </row>
        <row r="1501">
          <cell r="A1501" t="str">
            <v>ZVS-19080046</v>
          </cell>
          <cell r="B1501" t="str">
            <v>025-J180000622-0381</v>
          </cell>
          <cell r="C1501" t="str">
            <v>素材SHELL</v>
          </cell>
          <cell r="D1501" t="str">
            <v>NO PLATING,SUS301-1/2H,P=15,1*1,RoHS</v>
          </cell>
          <cell r="E1501" t="str">
            <v>VCYS</v>
          </cell>
          <cell r="F1501" t="str">
            <v>结案</v>
          </cell>
          <cell r="G1501">
            <v>900000</v>
          </cell>
          <cell r="H1501">
            <v>759800</v>
          </cell>
        </row>
        <row r="1502">
          <cell r="A1502" t="str">
            <v>ZVS-19080047</v>
          </cell>
          <cell r="B1502" t="str">
            <v>050-C130000141-508</v>
          </cell>
          <cell r="C1502" t="str">
            <v>素材端子</v>
          </cell>
          <cell r="D1502" t="str">
            <v>NO PLATING,C5210R-H,P=4.0mm,1*1，RoHS</v>
          </cell>
          <cell r="E1502" t="str">
            <v>VCYS</v>
          </cell>
          <cell r="F1502" t="str">
            <v>结案</v>
          </cell>
          <cell r="G1502">
            <v>2000</v>
          </cell>
          <cell r="H1502">
            <v>575</v>
          </cell>
        </row>
        <row r="1503">
          <cell r="A1503" t="str">
            <v>ZVS-19080048</v>
          </cell>
          <cell r="B1503" t="str">
            <v>025-C130000641-0397</v>
          </cell>
          <cell r="C1503" t="str">
            <v>素材铁壳</v>
          </cell>
          <cell r="D1503" t="str">
            <v>NO PLATING,SUS301-H,P=24.0mm,1*1，RoHS</v>
          </cell>
          <cell r="E1503" t="str">
            <v>VCYS</v>
          </cell>
          <cell r="F1503" t="str">
            <v>结案</v>
          </cell>
          <cell r="G1503">
            <v>1000000</v>
          </cell>
          <cell r="H1503">
            <v>405000</v>
          </cell>
        </row>
        <row r="1504">
          <cell r="A1504" t="str">
            <v>ZVS-19080049</v>
          </cell>
          <cell r="B1504" t="str">
            <v>050-S230000642-535</v>
          </cell>
          <cell r="C1504" t="str">
            <v>素材端子</v>
          </cell>
          <cell r="D1504" t="str">
            <v>NO PLATING CONTACT</v>
          </cell>
          <cell r="E1504" t="str">
            <v>VCYS</v>
          </cell>
          <cell r="F1504" t="str">
            <v>结案</v>
          </cell>
          <cell r="G1504">
            <v>2000</v>
          </cell>
          <cell r="H1504">
            <v>787</v>
          </cell>
        </row>
        <row r="1505">
          <cell r="A1505" t="str">
            <v>ZVS-19080050</v>
          </cell>
          <cell r="B1505" t="str">
            <v>050-2009-432</v>
          </cell>
          <cell r="C1505" t="str">
            <v>CONTACT AFTER STAMPING</v>
          </cell>
          <cell r="D1505" t="str">
            <v>CONTACT 3 FOR DIA 3.5MM SXM AUDIO JACK CONN.(SUBSIDE  TYPE)</v>
          </cell>
          <cell r="E1505" t="str">
            <v>VCYS</v>
          </cell>
          <cell r="F1505" t="str">
            <v>结案</v>
          </cell>
          <cell r="G1505">
            <v>30</v>
          </cell>
          <cell r="H1505">
            <v>30</v>
          </cell>
        </row>
        <row r="1506">
          <cell r="A1506" t="str">
            <v>ZVS-19080051</v>
          </cell>
          <cell r="B1506" t="str">
            <v>050-J340000141-0554</v>
          </cell>
          <cell r="C1506" t="str">
            <v>素材端子5</v>
          </cell>
          <cell r="D1506" t="str">
            <v>NO PLATING,C5210R-H,P=6,1*1,RoHS</v>
          </cell>
          <cell r="E1506" t="str">
            <v>VCYS</v>
          </cell>
          <cell r="F1506" t="str">
            <v>结案</v>
          </cell>
          <cell r="G1506">
            <v>500</v>
          </cell>
          <cell r="H1506">
            <v>456.7</v>
          </cell>
        </row>
        <row r="1507">
          <cell r="A1507" t="str">
            <v>ZVS-19080052</v>
          </cell>
          <cell r="B1507" t="str">
            <v>050-J200000635-531</v>
          </cell>
          <cell r="C1507" t="str">
            <v>素材端子4</v>
          </cell>
          <cell r="D1507" t="str">
            <v>NO PLATING,SUS301-3/4H,P=5.50,1*2,RoHS</v>
          </cell>
          <cell r="E1507" t="str">
            <v>VCYS</v>
          </cell>
          <cell r="F1507" t="str">
            <v>结案</v>
          </cell>
          <cell r="G1507">
            <v>500</v>
          </cell>
          <cell r="H1507">
            <v>384.5</v>
          </cell>
        </row>
        <row r="1508">
          <cell r="A1508" t="str">
            <v>ZVS-19080053</v>
          </cell>
          <cell r="B1508" t="str">
            <v>050-1009-217</v>
          </cell>
          <cell r="C1508" t="str">
            <v>CONTACT AFTER STAMPING</v>
          </cell>
          <cell r="D1508" t="str">
            <v>5 PIN MICRO USB SINKING MOUNT</v>
          </cell>
          <cell r="E1508" t="str">
            <v>VCYS</v>
          </cell>
          <cell r="F1508" t="str">
            <v>结案</v>
          </cell>
          <cell r="G1508">
            <v>200</v>
          </cell>
          <cell r="H1508">
            <v>0</v>
          </cell>
        </row>
        <row r="1509">
          <cell r="A1509" t="str">
            <v>ZVS-19080054</v>
          </cell>
          <cell r="B1509" t="str">
            <v>050-J200000636-531</v>
          </cell>
          <cell r="C1509" t="str">
            <v>素材端子5</v>
          </cell>
          <cell r="D1509" t="str">
            <v>NO PLATING,SUS301-3/4H,P=5.50,1*2,RoHS</v>
          </cell>
          <cell r="E1509" t="str">
            <v>VCYS</v>
          </cell>
          <cell r="F1509" t="str">
            <v>结案</v>
          </cell>
          <cell r="G1509">
            <v>500</v>
          </cell>
          <cell r="H1509">
            <v>475.5</v>
          </cell>
        </row>
        <row r="1510">
          <cell r="A1510" t="str">
            <v>ZVS-19080056</v>
          </cell>
          <cell r="B1510" t="str">
            <v>050-0009-344</v>
          </cell>
          <cell r="C1510" t="str">
            <v>CONTACT AFTER STAMPING</v>
          </cell>
          <cell r="D1510" t="str">
            <v>5 PIN MICRO USB SINKING MOUNT</v>
          </cell>
          <cell r="E1510" t="str">
            <v>KM11B</v>
          </cell>
          <cell r="F1510" t="str">
            <v>结案</v>
          </cell>
          <cell r="G1510">
            <v>400</v>
          </cell>
          <cell r="H1510">
            <v>157</v>
          </cell>
        </row>
        <row r="1511">
          <cell r="A1511" t="str">
            <v>ZVS-19080057</v>
          </cell>
          <cell r="B1511" t="str">
            <v>025-C130000631-362</v>
          </cell>
          <cell r="C1511" t="str">
            <v>拉杆</v>
          </cell>
          <cell r="D1511" t="str">
            <v>NO PLATING,SUS301-3/4H,P=5.0mm,1*1,RoHS</v>
          </cell>
          <cell r="E1511" t="str">
            <v>VCYS</v>
          </cell>
          <cell r="F1511" t="str">
            <v>结案</v>
          </cell>
          <cell r="G1511">
            <v>1000000</v>
          </cell>
          <cell r="H1511">
            <v>0</v>
          </cell>
        </row>
        <row r="1512">
          <cell r="A1512" t="str">
            <v>ZVS-19080058</v>
          </cell>
          <cell r="B1512" t="str">
            <v>050-2009-217</v>
          </cell>
          <cell r="C1512" t="str">
            <v>CONTACT AFTER STAMPING</v>
          </cell>
          <cell r="D1512" t="str">
            <v>5 PIN MICRO USB SINKING MOUNT</v>
          </cell>
          <cell r="E1512" t="str">
            <v>VCYS</v>
          </cell>
          <cell r="F1512" t="str">
            <v>结案</v>
          </cell>
          <cell r="G1512">
            <v>200</v>
          </cell>
          <cell r="H1512">
            <v>0</v>
          </cell>
        </row>
        <row r="1513">
          <cell r="A1513" t="str">
            <v>ZVS-19080059</v>
          </cell>
          <cell r="B1513" t="str">
            <v>050-S110000641-522</v>
          </cell>
          <cell r="C1513" t="str">
            <v>素材端子</v>
          </cell>
          <cell r="D1513" t="str">
            <v>NO PLATING CONTACT</v>
          </cell>
          <cell r="E1513" t="str">
            <v>KM11B</v>
          </cell>
          <cell r="F1513" t="str">
            <v>结案</v>
          </cell>
          <cell r="G1513">
            <v>2000</v>
          </cell>
          <cell r="H1513">
            <v>368.7</v>
          </cell>
        </row>
        <row r="1514">
          <cell r="A1514" t="str">
            <v>ZVS-19080060</v>
          </cell>
          <cell r="B1514" t="str">
            <v>050-2009-443</v>
          </cell>
          <cell r="C1514" t="str">
            <v>CONTACT</v>
          </cell>
          <cell r="D1514" t="str">
            <v>4PIN 3.0MM PITCH 1.8H SMT TYPE BATTERY CONN.</v>
          </cell>
          <cell r="E1514" t="str">
            <v>KM12A</v>
          </cell>
          <cell r="F1514" t="str">
            <v>结案</v>
          </cell>
          <cell r="G1514">
            <v>600</v>
          </cell>
          <cell r="H1514">
            <v>0</v>
          </cell>
        </row>
        <row r="1515">
          <cell r="A1515" t="str">
            <v>ZVS-19080061</v>
          </cell>
          <cell r="B1515" t="str">
            <v>050-0003-499</v>
          </cell>
          <cell r="C1515" t="str">
            <v>电镀端子</v>
          </cell>
          <cell r="D1515" t="str">
            <v>Au15U" ON CONTACT AREA,Au1U" ON SOLDER TAILS,NI 50-120U" UND</v>
          </cell>
          <cell r="E1515" t="str">
            <v>VCYS</v>
          </cell>
          <cell r="F1515" t="str">
            <v>结案</v>
          </cell>
          <cell r="G1515">
            <v>200</v>
          </cell>
          <cell r="H1515">
            <v>0</v>
          </cell>
        </row>
        <row r="1516">
          <cell r="A1516" t="str">
            <v>ZVS-19080065</v>
          </cell>
          <cell r="B1516" t="str">
            <v>025-U139500621-0389</v>
          </cell>
          <cell r="C1516" t="str">
            <v>素材铁壳</v>
          </cell>
          <cell r="D1516" t="str">
            <v>NO PLATING,SUS301-1/2H,P=8.0,1*1,SHELL,RoHS</v>
          </cell>
          <cell r="E1516" t="str">
            <v>VCYS</v>
          </cell>
          <cell r="F1516" t="str">
            <v>结案</v>
          </cell>
          <cell r="G1516">
            <v>200000</v>
          </cell>
          <cell r="H1516">
            <v>94500</v>
          </cell>
        </row>
        <row r="1517">
          <cell r="A1517" t="str">
            <v>ZVS-19080068</v>
          </cell>
          <cell r="B1517" t="str">
            <v>025-U069500621-364</v>
          </cell>
          <cell r="C1517" t="str">
            <v>素材铁壳</v>
          </cell>
          <cell r="D1517" t="str">
            <v>NO PLATING,SUS301-1/2H,P=10.0,1*1,SHELL,RoHS</v>
          </cell>
          <cell r="E1517" t="str">
            <v>VCYS</v>
          </cell>
          <cell r="F1517" t="str">
            <v>结案</v>
          </cell>
          <cell r="G1517">
            <v>100000</v>
          </cell>
          <cell r="H1517">
            <v>0</v>
          </cell>
        </row>
        <row r="1518">
          <cell r="A1518" t="str">
            <v>ZVS-19080073</v>
          </cell>
          <cell r="B1518" t="str">
            <v>025-C130000631-362</v>
          </cell>
          <cell r="C1518" t="str">
            <v>拉杆</v>
          </cell>
          <cell r="D1518" t="str">
            <v>NO PLATING,SUS301-3/4H,P=5.0mm,1*1,RoHS</v>
          </cell>
          <cell r="E1518" t="str">
            <v>VCYS</v>
          </cell>
          <cell r="F1518" t="str">
            <v>结案</v>
          </cell>
          <cell r="G1518">
            <v>1100000</v>
          </cell>
          <cell r="H1518">
            <v>1050000</v>
          </cell>
        </row>
        <row r="1519">
          <cell r="A1519" t="str">
            <v>ZVS-19080074</v>
          </cell>
          <cell r="B1519" t="str">
            <v>025-U139500623-373</v>
          </cell>
          <cell r="C1519" t="str">
            <v>点焊铁壳</v>
          </cell>
          <cell r="D1519" t="str">
            <v>NO PLATING,SUS301-1/2H,P=8.0,1*1,SHELL,RoHS</v>
          </cell>
          <cell r="E1519" t="str">
            <v>VCYS</v>
          </cell>
          <cell r="F1519" t="str">
            <v>结案</v>
          </cell>
          <cell r="G1519">
            <v>500000</v>
          </cell>
          <cell r="H1519">
            <v>116800</v>
          </cell>
        </row>
        <row r="1520">
          <cell r="A1520" t="str">
            <v>ZVS-19080074</v>
          </cell>
          <cell r="B1520" t="str">
            <v>025-U139500623-373</v>
          </cell>
          <cell r="C1520" t="str">
            <v>点焊铁壳</v>
          </cell>
          <cell r="D1520" t="str">
            <v>NO PLATING,SUS301-1/2H,P=8.0,1*1,SHELL,RoHS</v>
          </cell>
          <cell r="E1520" t="str">
            <v>VCYS</v>
          </cell>
          <cell r="F1520" t="str">
            <v>结案</v>
          </cell>
          <cell r="G1520">
            <v>500000</v>
          </cell>
          <cell r="H1520">
            <v>116800</v>
          </cell>
        </row>
        <row r="1521">
          <cell r="A1521" t="str">
            <v>ZVS-19080075</v>
          </cell>
          <cell r="B1521" t="str">
            <v>025-0009-310</v>
          </cell>
          <cell r="C1521" t="str">
            <v>UNPLATED SHELL</v>
          </cell>
          <cell r="D1521" t="str">
            <v>1.5H PUSH_PULL SIMBLOCK WITH COVER AND STOP</v>
          </cell>
          <cell r="E1521" t="str">
            <v>VCYS</v>
          </cell>
          <cell r="F1521" t="str">
            <v>结案</v>
          </cell>
          <cell r="G1521">
            <v>200</v>
          </cell>
          <cell r="H1521">
            <v>0</v>
          </cell>
        </row>
        <row r="1522">
          <cell r="A1522" t="str">
            <v>ZVS-19080076</v>
          </cell>
          <cell r="B1522" t="str">
            <v>050-0009-365</v>
          </cell>
          <cell r="C1522" t="str">
            <v>CONTACT AFTER SATAMPING</v>
          </cell>
          <cell r="D1522" t="str">
            <v>1.7H MINI T-FLASH CARD</v>
          </cell>
          <cell r="E1522" t="str">
            <v>VCYS</v>
          </cell>
          <cell r="F1522" t="str">
            <v>结案</v>
          </cell>
          <cell r="G1522">
            <v>150</v>
          </cell>
          <cell r="H1522">
            <v>147</v>
          </cell>
        </row>
        <row r="1523">
          <cell r="A1523" t="str">
            <v>ZVS-19080077</v>
          </cell>
          <cell r="B1523" t="str">
            <v>025-0009-272</v>
          </cell>
          <cell r="C1523" t="str">
            <v>SHELL AFTER SATAMPING</v>
          </cell>
          <cell r="D1523" t="str">
            <v>1.7H MINI T-FLASH CARD</v>
          </cell>
          <cell r="E1523" t="str">
            <v>VCYS</v>
          </cell>
          <cell r="F1523" t="str">
            <v>结案</v>
          </cell>
          <cell r="G1523">
            <v>100000</v>
          </cell>
          <cell r="H1523">
            <v>0</v>
          </cell>
        </row>
        <row r="1524">
          <cell r="A1524" t="str">
            <v>ZVS-19080078</v>
          </cell>
          <cell r="B1524" t="str">
            <v>050-0009-456</v>
          </cell>
          <cell r="C1524" t="str">
            <v>UNPLATED CONTACT</v>
          </cell>
          <cell r="D1524" t="str">
            <v>CONTACT ;1.5H PUSH_PULL SIMBLOCK WITH COVER AND STOP</v>
          </cell>
          <cell r="E1524" t="str">
            <v>VCYS</v>
          </cell>
          <cell r="F1524" t="str">
            <v>发放</v>
          </cell>
          <cell r="G1524">
            <v>300</v>
          </cell>
          <cell r="H1524">
            <v>0</v>
          </cell>
        </row>
        <row r="1525">
          <cell r="A1525" t="str">
            <v>ZVS-19080079</v>
          </cell>
          <cell r="B1525" t="str">
            <v>050-0009-457</v>
          </cell>
          <cell r="C1525" t="str">
            <v>UNPLATED CONTACT</v>
          </cell>
          <cell r="D1525" t="str">
            <v>CONTACT; 1.5H PUSH_PULL SIMBLOCK WIWH COVER AND STOP</v>
          </cell>
          <cell r="E1525" t="str">
            <v>VCYS</v>
          </cell>
          <cell r="F1525" t="str">
            <v>发放</v>
          </cell>
          <cell r="G1525">
            <v>110</v>
          </cell>
          <cell r="H1525">
            <v>0</v>
          </cell>
        </row>
        <row r="1526">
          <cell r="A1526" t="str">
            <v>ZVS-19080080</v>
          </cell>
          <cell r="B1526" t="str">
            <v>025-0009-310</v>
          </cell>
          <cell r="C1526" t="str">
            <v>UNPLATED SHELL</v>
          </cell>
          <cell r="D1526" t="str">
            <v>1.5H PUSH_PULL SIMBLOCK WITH COVER AND STOP</v>
          </cell>
          <cell r="E1526" t="str">
            <v>VCYS</v>
          </cell>
          <cell r="F1526" t="str">
            <v>发放</v>
          </cell>
          <cell r="G1526">
            <v>300000</v>
          </cell>
          <cell r="H1526">
            <v>0</v>
          </cell>
        </row>
        <row r="1527">
          <cell r="A1527" t="str">
            <v>ZVS-19080081</v>
          </cell>
          <cell r="B1527" t="str">
            <v>025-U139500622-373</v>
          </cell>
          <cell r="C1527" t="str">
            <v>素材外铁壳</v>
          </cell>
          <cell r="D1527" t="str">
            <v>NO PLATING,SUS301-1/2H,P=8.0,1*1,SHELL,RoHS</v>
          </cell>
          <cell r="E1527" t="str">
            <v>VCYS</v>
          </cell>
          <cell r="F1527" t="str">
            <v>结案</v>
          </cell>
          <cell r="G1527">
            <v>300000</v>
          </cell>
          <cell r="H1527">
            <v>0</v>
          </cell>
        </row>
        <row r="1528">
          <cell r="A1528" t="str">
            <v>ZVS-19080082</v>
          </cell>
          <cell r="B1528" t="str">
            <v>025-C130000641-356</v>
          </cell>
          <cell r="C1528" t="str">
            <v>右边 Hook</v>
          </cell>
          <cell r="D1528" t="str">
            <v>RIGHT_HOOK，NO PLATING,SUS301-H,P=2.50,1*2,RoHS</v>
          </cell>
          <cell r="E1528" t="str">
            <v>KM15A</v>
          </cell>
          <cell r="F1528" t="str">
            <v>结案</v>
          </cell>
          <cell r="G1528">
            <v>500000</v>
          </cell>
          <cell r="H1528">
            <v>0</v>
          </cell>
        </row>
        <row r="1529">
          <cell r="A1529" t="str">
            <v>ZVS-19080083</v>
          </cell>
          <cell r="B1529" t="str">
            <v>025-C130000642-356</v>
          </cell>
          <cell r="C1529" t="str">
            <v>左边 Hook</v>
          </cell>
          <cell r="D1529" t="str">
            <v>LEFT_HOOK，NO PLATING,SUS301-H,P=2.50,1*2,RoHS</v>
          </cell>
          <cell r="E1529" t="str">
            <v>KM11B</v>
          </cell>
          <cell r="F1529" t="str">
            <v>结案</v>
          </cell>
          <cell r="G1529">
            <v>500000</v>
          </cell>
          <cell r="H1529">
            <v>0</v>
          </cell>
        </row>
        <row r="1530">
          <cell r="A1530" t="str">
            <v>ZVS-19080084</v>
          </cell>
          <cell r="B1530" t="str">
            <v>050-C039900131-506</v>
          </cell>
          <cell r="C1530" t="str">
            <v>素材端子</v>
          </cell>
          <cell r="D1530" t="str">
            <v>NO PLATING,C5240HQ-SH,P=10.50mm,1*1,RoHS</v>
          </cell>
          <cell r="E1530" t="str">
            <v>KM13A</v>
          </cell>
          <cell r="F1530" t="str">
            <v>结案</v>
          </cell>
          <cell r="G1530">
            <v>2400</v>
          </cell>
          <cell r="H1530">
            <v>2009</v>
          </cell>
        </row>
        <row r="1531">
          <cell r="A1531" t="str">
            <v>ZVS-19080085</v>
          </cell>
          <cell r="B1531" t="str">
            <v>025-C130000641-363</v>
          </cell>
          <cell r="C1531" t="str">
            <v>转轴</v>
          </cell>
          <cell r="D1531" t="str">
            <v>NO PLATING,SUS301-H,P=5.0mm,1*1，RoHS</v>
          </cell>
          <cell r="E1531" t="str">
            <v>KM14B</v>
          </cell>
          <cell r="F1531" t="str">
            <v>结案</v>
          </cell>
          <cell r="G1531">
            <v>1200000</v>
          </cell>
          <cell r="H1531">
            <v>595000</v>
          </cell>
        </row>
        <row r="1532">
          <cell r="A1532" t="str">
            <v>ZVS-19080086</v>
          </cell>
          <cell r="B1532" t="str">
            <v>050-0009-481</v>
          </cell>
          <cell r="C1532" t="str">
            <v>UNPLATED CONTACT</v>
          </cell>
          <cell r="D1532" t="str">
            <v>CONTACT ;1.3H PUSH_PULL SIMBLOCK WITH COVER AND STOP</v>
          </cell>
          <cell r="E1532" t="str">
            <v>KM13B</v>
          </cell>
          <cell r="F1532" t="str">
            <v>结案</v>
          </cell>
          <cell r="G1532">
            <v>300</v>
          </cell>
          <cell r="H1532">
            <v>0</v>
          </cell>
        </row>
        <row r="1533">
          <cell r="A1533" t="str">
            <v>ZVS-19080087</v>
          </cell>
          <cell r="B1533" t="str">
            <v>050-0009-482</v>
          </cell>
          <cell r="C1533" t="str">
            <v>UNPLATED CONTACT</v>
          </cell>
          <cell r="D1533" t="str">
            <v>CONTACT; 1.3H PUSH_PULL SIMBLOCK WIWH COVER AND STOP</v>
          </cell>
          <cell r="E1533" t="str">
            <v>KM13B</v>
          </cell>
          <cell r="F1533" t="str">
            <v>结案</v>
          </cell>
          <cell r="G1533">
            <v>900</v>
          </cell>
          <cell r="H1533">
            <v>157</v>
          </cell>
        </row>
        <row r="1534">
          <cell r="A1534" t="str">
            <v>ZVS-19080088</v>
          </cell>
          <cell r="B1534" t="str">
            <v>025-C130000631-362</v>
          </cell>
          <cell r="C1534" t="str">
            <v>拉杆</v>
          </cell>
          <cell r="D1534" t="str">
            <v>NO PLATING,SUS301-3/4H,P=5.0mm,1*1,RoHS</v>
          </cell>
          <cell r="E1534" t="str">
            <v>KM12A</v>
          </cell>
          <cell r="F1534" t="str">
            <v>结案</v>
          </cell>
          <cell r="G1534">
            <v>2000000</v>
          </cell>
          <cell r="H1534">
            <v>406000</v>
          </cell>
        </row>
        <row r="1535">
          <cell r="A1535" t="str">
            <v>ZVS-19080089</v>
          </cell>
          <cell r="B1535" t="str">
            <v>025-0009-320</v>
          </cell>
          <cell r="C1535" t="str">
            <v>UNPLATED SHELL</v>
          </cell>
          <cell r="D1535" t="str">
            <v>1.3H PUSH_PULL SIMBLOCK WITH COVER AND STOP</v>
          </cell>
          <cell r="E1535" t="str">
            <v>KM13A</v>
          </cell>
          <cell r="F1535" t="str">
            <v>结案</v>
          </cell>
          <cell r="G1535">
            <v>500000</v>
          </cell>
          <cell r="H1535">
            <v>98500</v>
          </cell>
        </row>
        <row r="1536">
          <cell r="A1536" t="str">
            <v>ZVS-19080090</v>
          </cell>
          <cell r="B1536" t="str">
            <v>050-1009-358</v>
          </cell>
          <cell r="C1536" t="str">
            <v>素材端子3</v>
          </cell>
          <cell r="D1536" t="str">
            <v>NO PLATING,C5210R-H,P=4.0,1*1,RoHS</v>
          </cell>
          <cell r="E1536" t="str">
            <v>VCYS</v>
          </cell>
          <cell r="F1536" t="str">
            <v>结案</v>
          </cell>
          <cell r="G1536">
            <v>200</v>
          </cell>
          <cell r="H1536">
            <v>175</v>
          </cell>
        </row>
        <row r="1537">
          <cell r="A1537" t="str">
            <v>ZVS-19080091</v>
          </cell>
          <cell r="B1537" t="str">
            <v>050-J340000631-0558</v>
          </cell>
          <cell r="C1537" t="str">
            <v>素材端子4</v>
          </cell>
          <cell r="D1537" t="str">
            <v>NO PLATING,SUS301-3/4H,P=12.0,1*1,RoHS</v>
          </cell>
          <cell r="E1537" t="str">
            <v>VCYS</v>
          </cell>
          <cell r="F1537" t="str">
            <v>结案</v>
          </cell>
          <cell r="G1537">
            <v>400</v>
          </cell>
          <cell r="H1537">
            <v>61.5</v>
          </cell>
        </row>
        <row r="1538">
          <cell r="A1538" t="str">
            <v>ZVS-19080092</v>
          </cell>
          <cell r="B1538" t="str">
            <v>025-C130000631-358</v>
          </cell>
          <cell r="C1538" t="str">
            <v>转轴(散Pin）</v>
          </cell>
          <cell r="D1538" t="str">
            <v>NO PLATING,SUS301-3/4H,1*1,RoHS</v>
          </cell>
          <cell r="E1538" t="str">
            <v>VCYS</v>
          </cell>
          <cell r="F1538" t="str">
            <v>结案</v>
          </cell>
          <cell r="G1538">
            <v>500000</v>
          </cell>
          <cell r="H1538">
            <v>470000</v>
          </cell>
        </row>
        <row r="1539">
          <cell r="A1539" t="str">
            <v>ZVS-19080093</v>
          </cell>
          <cell r="B1539" t="str">
            <v>025-0009-210</v>
          </cell>
          <cell r="C1539" t="str">
            <v>SHELL AFTER STAMPING</v>
          </cell>
          <cell r="D1539" t="str">
            <v>5 PIN MICRO USB TOP MOUNT</v>
          </cell>
          <cell r="E1539" t="str">
            <v>VCYS</v>
          </cell>
          <cell r="F1539" t="str">
            <v>结案</v>
          </cell>
          <cell r="G1539">
            <v>100000</v>
          </cell>
          <cell r="H1539">
            <v>23500</v>
          </cell>
        </row>
        <row r="1540">
          <cell r="A1540" t="str">
            <v>ZVS-19080094</v>
          </cell>
          <cell r="B1540" t="str">
            <v>050-S080000641-0549</v>
          </cell>
          <cell r="C1540" t="str">
            <v>素材端子</v>
          </cell>
          <cell r="D1540" t="str">
            <v>NO PLATING CONTACT</v>
          </cell>
          <cell r="E1540" t="str">
            <v>VCYS</v>
          </cell>
          <cell r="F1540" t="str">
            <v>结案</v>
          </cell>
          <cell r="G1540">
            <v>2000</v>
          </cell>
          <cell r="H1540">
            <v>1973</v>
          </cell>
        </row>
        <row r="1541">
          <cell r="A1541" t="str">
            <v>ZVS-19080208</v>
          </cell>
          <cell r="B1541" t="str">
            <v>050-J200000144-530</v>
          </cell>
          <cell r="C1541" t="str">
            <v>素材端子2</v>
          </cell>
          <cell r="D1541" t="str">
            <v>NO PLATING,C5210R-H,P=4,1*1,RoHS</v>
          </cell>
          <cell r="E1541" t="str">
            <v>VCYS</v>
          </cell>
          <cell r="F1541" t="str">
            <v>结案</v>
          </cell>
          <cell r="G1541">
            <v>200</v>
          </cell>
          <cell r="H1541">
            <v>145</v>
          </cell>
        </row>
        <row r="1542">
          <cell r="A1542" t="str">
            <v>ZVS-19080209</v>
          </cell>
          <cell r="B1542" t="str">
            <v>025-U139500622-373</v>
          </cell>
          <cell r="C1542" t="str">
            <v>素材外铁壳</v>
          </cell>
          <cell r="D1542" t="str">
            <v>NO PLATING,SUS301-1/2H,P=8.0,1*1,SHELL,RoHS</v>
          </cell>
          <cell r="E1542" t="str">
            <v>VCYS</v>
          </cell>
          <cell r="F1542" t="str">
            <v>结案</v>
          </cell>
          <cell r="G1542">
            <v>200000</v>
          </cell>
          <cell r="H1542">
            <v>0</v>
          </cell>
        </row>
        <row r="1543">
          <cell r="A1543" t="str">
            <v>ZVS-19080210</v>
          </cell>
          <cell r="B1543" t="str">
            <v>025-C130000641-356</v>
          </cell>
          <cell r="C1543" t="str">
            <v>右边 Hook</v>
          </cell>
          <cell r="D1543" t="str">
            <v>RIGHT_HOOK，NO PLATING,SUS301-H,P=2.50,1*2,RoHS</v>
          </cell>
          <cell r="E1543" t="str">
            <v>VCYS</v>
          </cell>
          <cell r="F1543" t="str">
            <v>结案</v>
          </cell>
          <cell r="G1543">
            <v>1200</v>
          </cell>
          <cell r="H1543">
            <v>0</v>
          </cell>
        </row>
        <row r="1544">
          <cell r="A1544" t="str">
            <v>ZVS-19080211</v>
          </cell>
          <cell r="B1544" t="str">
            <v>025-C130000642-356</v>
          </cell>
          <cell r="C1544" t="str">
            <v>左边 Hook</v>
          </cell>
          <cell r="D1544" t="str">
            <v>LEFT_HOOK，NO PLATING,SUS301-H,P=2.50,1*2,RoHS</v>
          </cell>
          <cell r="E1544" t="str">
            <v>VCYS</v>
          </cell>
          <cell r="F1544" t="str">
            <v>结案</v>
          </cell>
          <cell r="G1544">
            <v>1200000</v>
          </cell>
          <cell r="H1544">
            <v>818000</v>
          </cell>
        </row>
        <row r="1545">
          <cell r="A1545" t="str">
            <v>ZVS-19080212</v>
          </cell>
          <cell r="B1545" t="str">
            <v>025-C130000641-356</v>
          </cell>
          <cell r="C1545" t="str">
            <v>右边 Hook</v>
          </cell>
          <cell r="D1545" t="str">
            <v>RIGHT_HOOK，NO PLATING,SUS301-H,P=2.50,1*2,RoHS</v>
          </cell>
          <cell r="E1545" t="str">
            <v>VCYS</v>
          </cell>
          <cell r="F1545" t="str">
            <v>结案</v>
          </cell>
          <cell r="G1545">
            <v>1200000</v>
          </cell>
          <cell r="H1545">
            <v>803000</v>
          </cell>
        </row>
        <row r="1546">
          <cell r="A1546" t="str">
            <v>ZVS-19080213</v>
          </cell>
          <cell r="B1546" t="str">
            <v>050-S110000641-522</v>
          </cell>
          <cell r="C1546" t="str">
            <v>素材端子</v>
          </cell>
          <cell r="D1546" t="str">
            <v>NO PLATING CONTACT</v>
          </cell>
          <cell r="E1546" t="str">
            <v>VCYS</v>
          </cell>
          <cell r="F1546" t="str">
            <v>结案</v>
          </cell>
          <cell r="G1546">
            <v>2400</v>
          </cell>
          <cell r="H1546">
            <v>1403.3</v>
          </cell>
        </row>
        <row r="1547">
          <cell r="A1547" t="str">
            <v>ZVS-19080214</v>
          </cell>
          <cell r="B1547" t="str">
            <v>025-0009-272</v>
          </cell>
          <cell r="C1547" t="str">
            <v>SHELL AFTER SATAMPING</v>
          </cell>
          <cell r="D1547" t="str">
            <v>1.7H MINI T-FLASH CARD</v>
          </cell>
          <cell r="E1547" t="str">
            <v>VCYS</v>
          </cell>
          <cell r="F1547" t="str">
            <v>结案</v>
          </cell>
          <cell r="G1547">
            <v>650000</v>
          </cell>
          <cell r="H1547">
            <v>632600</v>
          </cell>
        </row>
        <row r="1548">
          <cell r="A1548" t="str">
            <v>ZVS-19080215</v>
          </cell>
          <cell r="B1548" t="str">
            <v>025-U119500621-0382</v>
          </cell>
          <cell r="C1548" t="str">
            <v>素材主铁壳</v>
          </cell>
          <cell r="D1548" t="str">
            <v>NO PLATING,SUS301-1/2H,P=8.0,1*1,SHELL,RoHS</v>
          </cell>
          <cell r="E1548" t="str">
            <v>VCYS</v>
          </cell>
          <cell r="F1548" t="str">
            <v>结案</v>
          </cell>
          <cell r="G1548">
            <v>200000</v>
          </cell>
          <cell r="H1548">
            <v>28000</v>
          </cell>
        </row>
        <row r="1549">
          <cell r="A1549" t="str">
            <v>ZVS-19080216</v>
          </cell>
          <cell r="B1549" t="str">
            <v>025-U099500621-364</v>
          </cell>
          <cell r="C1549" t="str">
            <v>素材铁壳</v>
          </cell>
          <cell r="D1549" t="str">
            <v>NO PLATING,SUS301-1/2H,P=10.0,1*1,SHELL,RoHS</v>
          </cell>
          <cell r="E1549" t="str">
            <v>VCYS</v>
          </cell>
          <cell r="F1549" t="str">
            <v>结案</v>
          </cell>
          <cell r="G1549">
            <v>600000</v>
          </cell>
          <cell r="H1549">
            <v>43200</v>
          </cell>
        </row>
        <row r="1550">
          <cell r="A1550" t="str">
            <v>ZVS-19080217</v>
          </cell>
          <cell r="B1550" t="str">
            <v>025-U139500621-373</v>
          </cell>
          <cell r="C1550" t="str">
            <v>素材主铁壳</v>
          </cell>
          <cell r="D1550" t="str">
            <v>NO PLATING,SUS301-1/2H,P=8.0,1*1,SHELL,RoHS</v>
          </cell>
          <cell r="E1550" t="str">
            <v>VCYS</v>
          </cell>
          <cell r="F1550" t="str">
            <v>结案</v>
          </cell>
          <cell r="G1550">
            <v>150000</v>
          </cell>
          <cell r="H1550">
            <v>150000</v>
          </cell>
        </row>
        <row r="1551">
          <cell r="A1551" t="str">
            <v>ZVS-19080218</v>
          </cell>
          <cell r="B1551" t="str">
            <v>050-T130000631-514</v>
          </cell>
          <cell r="C1551" t="str">
            <v>中钢片</v>
          </cell>
          <cell r="D1551" t="str">
            <v>NO PLATING,SUS301-3/4H,P=20.0mm,1*1，RoHS</v>
          </cell>
          <cell r="E1551" t="str">
            <v>VCYS</v>
          </cell>
          <cell r="F1551" t="str">
            <v>结案</v>
          </cell>
          <cell r="G1551">
            <v>100</v>
          </cell>
          <cell r="H1551">
            <v>26</v>
          </cell>
        </row>
        <row r="1552">
          <cell r="A1552" t="str">
            <v>ZVS-19080219</v>
          </cell>
          <cell r="B1552" t="str">
            <v>050-S230000642-535</v>
          </cell>
          <cell r="C1552" t="str">
            <v>素材端子</v>
          </cell>
          <cell r="D1552" t="str">
            <v>NO PLATING CONTACT</v>
          </cell>
          <cell r="E1552" t="str">
            <v>VCYS</v>
          </cell>
          <cell r="F1552" t="str">
            <v>结案</v>
          </cell>
          <cell r="G1552">
            <v>3000</v>
          </cell>
          <cell r="H1552">
            <v>3000</v>
          </cell>
        </row>
        <row r="1553">
          <cell r="A1553" t="str">
            <v>ZVS-19080220</v>
          </cell>
          <cell r="B1553" t="str">
            <v>050-0009-487</v>
          </cell>
          <cell r="C1553" t="str">
            <v>CONTACT AFTER STAMPING</v>
          </cell>
          <cell r="D1553" t="str">
            <v>MICRO USB 5 PIN SINKING MOUNT TYPE</v>
          </cell>
          <cell r="E1553" t="str">
            <v>VCYS</v>
          </cell>
          <cell r="F1553" t="str">
            <v>结案</v>
          </cell>
          <cell r="G1553">
            <v>65</v>
          </cell>
          <cell r="H1553">
            <v>0</v>
          </cell>
        </row>
        <row r="1554">
          <cell r="A1554" t="str">
            <v>ZVS-19080221</v>
          </cell>
          <cell r="B1554" t="str">
            <v>050-0009-344</v>
          </cell>
          <cell r="C1554" t="str">
            <v>CONTACT AFTER STAMPING</v>
          </cell>
          <cell r="D1554" t="str">
            <v>5 PIN MICRO USB SINKING MOUNT</v>
          </cell>
          <cell r="E1554" t="str">
            <v>VCYS</v>
          </cell>
          <cell r="F1554" t="str">
            <v>结案</v>
          </cell>
          <cell r="G1554">
            <v>400</v>
          </cell>
          <cell r="H1554">
            <v>0</v>
          </cell>
        </row>
        <row r="1555">
          <cell r="A1555" t="str">
            <v>ZVS-19080222</v>
          </cell>
          <cell r="B1555" t="str">
            <v>025-U119500623-0382</v>
          </cell>
          <cell r="C1555" t="str">
            <v>点焊铁壳</v>
          </cell>
          <cell r="D1555" t="str">
            <v>NO PLATING,SUS301-1/2H,P=8.0,1*1,SHELL,RoHS</v>
          </cell>
          <cell r="E1555" t="str">
            <v>VCYS</v>
          </cell>
          <cell r="F1555" t="str">
            <v>结案</v>
          </cell>
          <cell r="G1555">
            <v>300000</v>
          </cell>
          <cell r="H1555">
            <v>57200</v>
          </cell>
        </row>
        <row r="1556">
          <cell r="A1556" t="str">
            <v>ZVS-19080222</v>
          </cell>
          <cell r="B1556" t="str">
            <v>025-U119500623-0382</v>
          </cell>
          <cell r="C1556" t="str">
            <v>点焊铁壳</v>
          </cell>
          <cell r="D1556" t="str">
            <v>NO PLATING,SUS301-1/2H,P=8.0,1*1,SHELL,RoHS</v>
          </cell>
          <cell r="E1556" t="str">
            <v>VCYS</v>
          </cell>
          <cell r="F1556" t="str">
            <v>结案</v>
          </cell>
          <cell r="G1556">
            <v>300000</v>
          </cell>
          <cell r="H1556">
            <v>57200</v>
          </cell>
        </row>
        <row r="1557">
          <cell r="A1557" t="str">
            <v>ZVS-19080223</v>
          </cell>
          <cell r="B1557" t="str">
            <v>025-U139500623-373</v>
          </cell>
          <cell r="C1557" t="str">
            <v>点焊铁壳</v>
          </cell>
          <cell r="D1557" t="str">
            <v>NO PLATING,SUS301-1/2H,P=8.0,1*1,SHELL,RoHS</v>
          </cell>
          <cell r="E1557" t="str">
            <v>VCYS</v>
          </cell>
          <cell r="F1557" t="str">
            <v>结案</v>
          </cell>
          <cell r="G1557">
            <v>200000</v>
          </cell>
          <cell r="H1557">
            <v>200000</v>
          </cell>
        </row>
        <row r="1558">
          <cell r="A1558" t="str">
            <v>ZVS-19080223</v>
          </cell>
          <cell r="B1558" t="str">
            <v>025-U139500623-373</v>
          </cell>
          <cell r="C1558" t="str">
            <v>点焊铁壳</v>
          </cell>
          <cell r="D1558" t="str">
            <v>NO PLATING,SUS301-1/2H,P=8.0,1*1,SHELL,RoHS</v>
          </cell>
          <cell r="E1558" t="str">
            <v>VCYS</v>
          </cell>
          <cell r="F1558" t="str">
            <v>结案</v>
          </cell>
          <cell r="G1558">
            <v>200000</v>
          </cell>
          <cell r="H1558">
            <v>200000</v>
          </cell>
        </row>
        <row r="1559">
          <cell r="A1559" t="str">
            <v>ZVS-19080224</v>
          </cell>
          <cell r="B1559" t="str">
            <v>050-2009-310</v>
          </cell>
          <cell r="C1559" t="str">
            <v>素材端子5</v>
          </cell>
          <cell r="D1559" t="str">
            <v>NO PLATING,C5210R-H,P=4.50,1*2,RoHS</v>
          </cell>
          <cell r="E1559" t="str">
            <v>VCYS</v>
          </cell>
          <cell r="F1559" t="str">
            <v>发放</v>
          </cell>
          <cell r="G1559">
            <v>15</v>
          </cell>
          <cell r="H1559">
            <v>0</v>
          </cell>
        </row>
        <row r="1560">
          <cell r="A1560" t="str">
            <v>ZVS-19080225</v>
          </cell>
          <cell r="B1560" t="str">
            <v>050-1009-310</v>
          </cell>
          <cell r="C1560" t="str">
            <v>素材端子4</v>
          </cell>
          <cell r="D1560" t="str">
            <v>NO PLATING,C5210R-H,P=4.50,1*2,RoHS</v>
          </cell>
          <cell r="E1560" t="str">
            <v>VCYS</v>
          </cell>
          <cell r="F1560" t="str">
            <v>发放</v>
          </cell>
          <cell r="G1560">
            <v>15</v>
          </cell>
          <cell r="H1560">
            <v>0</v>
          </cell>
        </row>
        <row r="1561">
          <cell r="A1561" t="str">
            <v>ZVS-19080226</v>
          </cell>
          <cell r="B1561" t="str">
            <v>050-1009-358</v>
          </cell>
          <cell r="C1561" t="str">
            <v>素材端子3</v>
          </cell>
          <cell r="D1561" t="str">
            <v>NO PLATING,C5210R-H,P=4.0,1*1,RoHS</v>
          </cell>
          <cell r="E1561" t="str">
            <v>VCYS</v>
          </cell>
          <cell r="F1561" t="str">
            <v>结案</v>
          </cell>
          <cell r="G1561">
            <v>140</v>
          </cell>
          <cell r="H1561">
            <v>0</v>
          </cell>
        </row>
        <row r="1562">
          <cell r="A1562" t="str">
            <v>ZVS-19080227</v>
          </cell>
          <cell r="B1562" t="str">
            <v>050-J180000631-0580</v>
          </cell>
          <cell r="C1562" t="str">
            <v>素材端子4</v>
          </cell>
          <cell r="D1562" t="str">
            <v>NO PLATING,SUS301-3/4H,P=6.00,1*2,RoHS</v>
          </cell>
          <cell r="E1562" t="str">
            <v>VCYS</v>
          </cell>
          <cell r="F1562" t="str">
            <v>结案</v>
          </cell>
          <cell r="G1562">
            <v>12</v>
          </cell>
          <cell r="H1562">
            <v>0</v>
          </cell>
        </row>
        <row r="1563">
          <cell r="A1563" t="str">
            <v>ZVS-19080228</v>
          </cell>
          <cell r="B1563" t="str">
            <v>025-U119500622-0382</v>
          </cell>
          <cell r="C1563" t="str">
            <v>素材外铁壳</v>
          </cell>
          <cell r="D1563" t="str">
            <v>NO PLATING,SUS301-1/2H,P=8.0,1*1,SHELL,RoHS</v>
          </cell>
          <cell r="E1563" t="str">
            <v>VCYS</v>
          </cell>
          <cell r="F1563" t="str">
            <v>发放</v>
          </cell>
          <cell r="G1563">
            <v>30000</v>
          </cell>
          <cell r="H1563">
            <v>0</v>
          </cell>
        </row>
        <row r="1564">
          <cell r="A1564" t="str">
            <v>ZVS-19080229</v>
          </cell>
          <cell r="B1564" t="str">
            <v>025-U139500622-373</v>
          </cell>
          <cell r="C1564" t="str">
            <v>素材外铁壳</v>
          </cell>
          <cell r="D1564" t="str">
            <v>NO PLATING,SUS301-1/2H,P=8.0,1*1,SHELL,RoHS</v>
          </cell>
          <cell r="E1564" t="str">
            <v>VCYS</v>
          </cell>
          <cell r="F1564" t="str">
            <v>结案</v>
          </cell>
          <cell r="G1564">
            <v>110000</v>
          </cell>
          <cell r="H1564">
            <v>0</v>
          </cell>
        </row>
        <row r="1565">
          <cell r="A1565" t="str">
            <v>ZVS-19080230</v>
          </cell>
          <cell r="B1565" t="str">
            <v>025-C130000641-360</v>
          </cell>
          <cell r="C1565" t="str">
            <v>素材铁壳</v>
          </cell>
          <cell r="D1565" t="str">
            <v>NO PLATING,SUS301-H,P=24.0mm,1*1，RoHS</v>
          </cell>
          <cell r="E1565" t="str">
            <v>VCYS</v>
          </cell>
          <cell r="F1565" t="str">
            <v>结案</v>
          </cell>
          <cell r="G1565">
            <v>1000000</v>
          </cell>
          <cell r="H1565">
            <v>999100</v>
          </cell>
        </row>
        <row r="1566">
          <cell r="A1566" t="str">
            <v>ZVS-19080231</v>
          </cell>
          <cell r="B1566" t="str">
            <v>025-C130000641-0397</v>
          </cell>
          <cell r="C1566" t="str">
            <v>素材铁壳</v>
          </cell>
          <cell r="D1566" t="str">
            <v>NO PLATING,SUS301-H,P=24.0mm,1*1，RoHS</v>
          </cell>
          <cell r="E1566" t="str">
            <v>VCYS</v>
          </cell>
          <cell r="F1566" t="str">
            <v>结案</v>
          </cell>
          <cell r="G1566">
            <v>1000000</v>
          </cell>
          <cell r="H1566">
            <v>816300</v>
          </cell>
        </row>
        <row r="1567">
          <cell r="A1567" t="str">
            <v>ZVS-19080232</v>
          </cell>
          <cell r="B1567" t="str">
            <v>025-0009-320</v>
          </cell>
          <cell r="C1567" t="str">
            <v>UNPLATED SHELL</v>
          </cell>
          <cell r="D1567" t="str">
            <v>1.3H PUSH_PULL SIMBLOCK WITH COVER AND STOP</v>
          </cell>
          <cell r="E1567" t="str">
            <v>VCYS</v>
          </cell>
          <cell r="F1567" t="str">
            <v>结案</v>
          </cell>
          <cell r="G1567">
            <v>600000</v>
          </cell>
          <cell r="H1567">
            <v>252500</v>
          </cell>
        </row>
        <row r="1568">
          <cell r="A1568" t="str">
            <v>ZVS-19080233</v>
          </cell>
          <cell r="B1568" t="str">
            <v>050-0009-481</v>
          </cell>
          <cell r="C1568" t="str">
            <v>UNPLATED CONTACT</v>
          </cell>
          <cell r="D1568" t="str">
            <v>CONTACT ;1.3H PUSH_PULL SIMBLOCK WITH COVER AND STOP</v>
          </cell>
          <cell r="E1568" t="str">
            <v>VCYS</v>
          </cell>
          <cell r="F1568" t="str">
            <v>结案</v>
          </cell>
          <cell r="G1568">
            <v>900</v>
          </cell>
          <cell r="H1568">
            <v>280</v>
          </cell>
        </row>
        <row r="1569">
          <cell r="A1569" t="str">
            <v>ZVS-19080234</v>
          </cell>
          <cell r="B1569" t="str">
            <v>050-C130000131-512</v>
          </cell>
          <cell r="C1569" t="str">
            <v>素材端子</v>
          </cell>
          <cell r="D1569" t="str">
            <v>NO PLATING,C5240HQ-SH,P=24.00,1*1,RoHS</v>
          </cell>
          <cell r="E1569" t="str">
            <v>VCYS</v>
          </cell>
          <cell r="F1569" t="str">
            <v>结案</v>
          </cell>
          <cell r="G1569">
            <v>1000</v>
          </cell>
          <cell r="H1569">
            <v>999.4</v>
          </cell>
        </row>
        <row r="1570">
          <cell r="A1570" t="str">
            <v>ZVS-19080235</v>
          </cell>
          <cell r="B1570" t="str">
            <v>050-C130000131-526</v>
          </cell>
          <cell r="C1570" t="str">
            <v>素材端子</v>
          </cell>
          <cell r="D1570" t="str">
            <v>NO PLATING,C5240HQ-SH,P=22.00,1*1,RoHS</v>
          </cell>
          <cell r="E1570" t="str">
            <v>VCYS</v>
          </cell>
          <cell r="F1570" t="str">
            <v>结案</v>
          </cell>
          <cell r="G1570">
            <v>650</v>
          </cell>
          <cell r="H1570">
            <v>640.6</v>
          </cell>
        </row>
        <row r="1571">
          <cell r="A1571" t="str">
            <v>ZVS-19080236</v>
          </cell>
          <cell r="B1571" t="str">
            <v>050-2009-443</v>
          </cell>
          <cell r="C1571" t="str">
            <v>CONTACT</v>
          </cell>
          <cell r="D1571" t="str">
            <v>4PIN 3.0MM PITCH 1.8H SMT TYPE BATTERY CONN.</v>
          </cell>
          <cell r="E1571" t="str">
            <v>VCYS</v>
          </cell>
          <cell r="F1571" t="str">
            <v>结案</v>
          </cell>
          <cell r="G1571">
            <v>600</v>
          </cell>
          <cell r="H1571">
            <v>565.79999999999995</v>
          </cell>
        </row>
        <row r="1572">
          <cell r="A1572" t="str">
            <v>ZVS-19080237</v>
          </cell>
          <cell r="B1572" t="str">
            <v>050-2009-217</v>
          </cell>
          <cell r="C1572" t="str">
            <v>CONTACT AFTER STAMPING</v>
          </cell>
          <cell r="D1572" t="str">
            <v>5 PIN MICRO USB SINKING MOUNT</v>
          </cell>
          <cell r="E1572" t="str">
            <v>VCYS</v>
          </cell>
          <cell r="F1572" t="str">
            <v>结案</v>
          </cell>
          <cell r="G1572">
            <v>25</v>
          </cell>
          <cell r="H1572">
            <v>0</v>
          </cell>
        </row>
        <row r="1573">
          <cell r="A1573" t="str">
            <v>ZVS-19080238</v>
          </cell>
          <cell r="B1573" t="str">
            <v>050-0009-365</v>
          </cell>
          <cell r="C1573" t="str">
            <v>CONTACT AFTER SATAMPING</v>
          </cell>
          <cell r="D1573" t="str">
            <v>1.7H MINI T-FLASH CARD</v>
          </cell>
          <cell r="E1573" t="str">
            <v>VCYS</v>
          </cell>
          <cell r="F1573" t="str">
            <v>结案</v>
          </cell>
          <cell r="G1573">
            <v>24</v>
          </cell>
          <cell r="H1573">
            <v>24</v>
          </cell>
        </row>
        <row r="1574">
          <cell r="A1574" t="str">
            <v>ZVS-19080239</v>
          </cell>
          <cell r="B1574" t="str">
            <v>050-C031100131-507</v>
          </cell>
          <cell r="C1574" t="str">
            <v>素材端子</v>
          </cell>
          <cell r="D1574" t="str">
            <v>NO PLATING,C5240HQ-SH,P=10.0mm,1*1,RoHS</v>
          </cell>
          <cell r="E1574" t="str">
            <v>VCYS</v>
          </cell>
          <cell r="F1574" t="str">
            <v>结案</v>
          </cell>
          <cell r="G1574">
            <v>3000</v>
          </cell>
          <cell r="H1574">
            <v>2492.5</v>
          </cell>
        </row>
        <row r="1575">
          <cell r="A1575" t="str">
            <v>ZVS-19080240</v>
          </cell>
          <cell r="B1575" t="str">
            <v>050-J200000144-530</v>
          </cell>
          <cell r="C1575" t="str">
            <v>素材端子2</v>
          </cell>
          <cell r="D1575" t="str">
            <v>NO PLATING,C5210R-H,P=4,1*1,RoHS</v>
          </cell>
          <cell r="E1575" t="str">
            <v>VCYS</v>
          </cell>
          <cell r="F1575" t="str">
            <v>结案</v>
          </cell>
          <cell r="G1575">
            <v>500</v>
          </cell>
          <cell r="H1575">
            <v>120</v>
          </cell>
        </row>
        <row r="1576">
          <cell r="A1576" t="str">
            <v>ZVS-19080241</v>
          </cell>
          <cell r="B1576" t="str">
            <v>050-J290000144-0546</v>
          </cell>
          <cell r="C1576" t="str">
            <v>素材端子1</v>
          </cell>
          <cell r="D1576" t="str">
            <v>NO PLATING,C5210R-H,P=5,1*1,RoHS</v>
          </cell>
          <cell r="E1576" t="str">
            <v>VCYS</v>
          </cell>
          <cell r="F1576" t="str">
            <v>发放</v>
          </cell>
          <cell r="G1576">
            <v>1000</v>
          </cell>
          <cell r="H1576">
            <v>0</v>
          </cell>
        </row>
        <row r="1577">
          <cell r="A1577" t="str">
            <v>ZVS-19080242</v>
          </cell>
          <cell r="B1577" t="str">
            <v>050-J340000141-0556</v>
          </cell>
          <cell r="C1577" t="str">
            <v>素材端子2</v>
          </cell>
          <cell r="D1577" t="str">
            <v>NO PLATING,C5210R-H,P=7,1*1,RoHS</v>
          </cell>
          <cell r="E1577" t="str">
            <v>VCYS</v>
          </cell>
          <cell r="F1577" t="str">
            <v>结案</v>
          </cell>
          <cell r="G1577">
            <v>120</v>
          </cell>
          <cell r="H1577">
            <v>53</v>
          </cell>
        </row>
        <row r="1578">
          <cell r="A1578" t="str">
            <v>ZVS-19080243</v>
          </cell>
          <cell r="B1578" t="str">
            <v>050-J100000621-0571</v>
          </cell>
          <cell r="C1578" t="str">
            <v>素材端子7</v>
          </cell>
          <cell r="D1578" t="str">
            <v>NO PLATING,C5210R-H,P=15,1*1,RoHS</v>
          </cell>
          <cell r="E1578" t="str">
            <v>VCYS</v>
          </cell>
          <cell r="F1578" t="str">
            <v>结案</v>
          </cell>
          <cell r="G1578">
            <v>300</v>
          </cell>
          <cell r="H1578">
            <v>202</v>
          </cell>
        </row>
        <row r="1579">
          <cell r="A1579" t="str">
            <v>ZVS-19080244</v>
          </cell>
          <cell r="B1579" t="str">
            <v>025-C130000641-363</v>
          </cell>
          <cell r="C1579" t="str">
            <v>转轴</v>
          </cell>
          <cell r="D1579" t="str">
            <v>NO PLATING,SUS301-H,P=5.0mm,1*1，RoHS</v>
          </cell>
          <cell r="E1579" t="str">
            <v>VCYS</v>
          </cell>
          <cell r="F1579" t="str">
            <v>结案</v>
          </cell>
          <cell r="G1579">
            <v>2000000</v>
          </cell>
          <cell r="H1579">
            <v>2000000</v>
          </cell>
        </row>
        <row r="1580">
          <cell r="A1580" t="str">
            <v>ZVS-19080245</v>
          </cell>
          <cell r="B1580" t="str">
            <v>050-C130000141-508</v>
          </cell>
          <cell r="C1580" t="str">
            <v>素材端子</v>
          </cell>
          <cell r="D1580" t="str">
            <v>NO PLATING,C5210R-H,P=4.0mm,1*1，RoHS</v>
          </cell>
          <cell r="E1580" t="str">
            <v>VCYS</v>
          </cell>
          <cell r="F1580" t="str">
            <v>结案</v>
          </cell>
          <cell r="G1580">
            <v>2000</v>
          </cell>
          <cell r="H1580">
            <v>2000</v>
          </cell>
        </row>
        <row r="1581">
          <cell r="A1581" t="str">
            <v>ZVS-19080246</v>
          </cell>
          <cell r="B1581" t="str">
            <v>050-J200000142-0546</v>
          </cell>
          <cell r="C1581" t="str">
            <v>素材端子1</v>
          </cell>
          <cell r="D1581" t="str">
            <v>NO PLATING,C5210R-H,P=8,1*1,RoHS</v>
          </cell>
          <cell r="E1581" t="str">
            <v>VCYS</v>
          </cell>
          <cell r="F1581" t="str">
            <v>结案</v>
          </cell>
          <cell r="G1581">
            <v>1000</v>
          </cell>
          <cell r="H1581">
            <v>563.20000000000005</v>
          </cell>
        </row>
        <row r="1582">
          <cell r="A1582" t="str">
            <v>ZVS-19080247</v>
          </cell>
          <cell r="B1582" t="str">
            <v>050-J220000141-530</v>
          </cell>
          <cell r="C1582" t="str">
            <v>素材端子2</v>
          </cell>
          <cell r="D1582" t="str">
            <v>NO PLATING,C5210R-H,P=4,1*1,RoHS</v>
          </cell>
          <cell r="E1582" t="str">
            <v>VCYS</v>
          </cell>
          <cell r="F1582" t="str">
            <v>结案</v>
          </cell>
          <cell r="G1582">
            <v>700</v>
          </cell>
          <cell r="H1582">
            <v>700</v>
          </cell>
        </row>
        <row r="1583">
          <cell r="A1583" t="str">
            <v>ZVS-19080248</v>
          </cell>
          <cell r="B1583" t="str">
            <v>050-0009-268</v>
          </cell>
          <cell r="C1583" t="str">
            <v>素材端子1</v>
          </cell>
          <cell r="D1583" t="str">
            <v>NO PLATING,C5210R-H,P=7.0,1*1,RoHS</v>
          </cell>
          <cell r="E1583" t="str">
            <v>VCYS</v>
          </cell>
          <cell r="F1583" t="str">
            <v>结案</v>
          </cell>
          <cell r="G1583">
            <v>300</v>
          </cell>
          <cell r="H1583">
            <v>0</v>
          </cell>
        </row>
        <row r="1584">
          <cell r="A1584" t="str">
            <v>ZVS-19080249</v>
          </cell>
          <cell r="B1584" t="str">
            <v>050-J100001141-0565</v>
          </cell>
          <cell r="C1584" t="str">
            <v>电镀端子3</v>
          </cell>
          <cell r="D1584" t="str">
            <v>Au1U" ON CONTACT AREA,Au1U" ON SOLDER TAILS,NI 50-100U" MIN</v>
          </cell>
          <cell r="E1584" t="str">
            <v>VCYS</v>
          </cell>
          <cell r="F1584" t="str">
            <v>结案</v>
          </cell>
          <cell r="G1584">
            <v>300</v>
          </cell>
          <cell r="H1584">
            <v>0</v>
          </cell>
        </row>
        <row r="1585">
          <cell r="A1585" t="str">
            <v>ZVS-19080250</v>
          </cell>
          <cell r="B1585" t="str">
            <v>050-J100001141-0565</v>
          </cell>
          <cell r="C1585" t="str">
            <v>电镀端子3</v>
          </cell>
          <cell r="D1585" t="str">
            <v>Au1U" ON CONTACT AREA,Au1U" ON SOLDER TAILS,NI 50-100U" MIN</v>
          </cell>
          <cell r="E1585" t="str">
            <v>VCYS</v>
          </cell>
          <cell r="F1585" t="str">
            <v>结案</v>
          </cell>
          <cell r="G1585">
            <v>200</v>
          </cell>
          <cell r="H1585">
            <v>0</v>
          </cell>
        </row>
        <row r="1586">
          <cell r="A1586" t="str">
            <v>ZVS-19080251</v>
          </cell>
          <cell r="B1586" t="str">
            <v>050-J100001141-0568</v>
          </cell>
          <cell r="C1586" t="str">
            <v>电镀端子6</v>
          </cell>
          <cell r="D1586" t="str">
            <v>Au1U" ON CONTACT AREA,Au1U" ON SOLDER TAILS,NI 50-100U" MIN</v>
          </cell>
          <cell r="E1586" t="str">
            <v>VCYS</v>
          </cell>
          <cell r="F1586" t="str">
            <v>结案</v>
          </cell>
          <cell r="G1586">
            <v>200</v>
          </cell>
          <cell r="H1586">
            <v>0</v>
          </cell>
        </row>
        <row r="1587">
          <cell r="A1587" t="str">
            <v>ZVS-19080252</v>
          </cell>
          <cell r="B1587" t="str">
            <v>050-J100001141-0568</v>
          </cell>
          <cell r="C1587" t="str">
            <v>电镀端子6</v>
          </cell>
          <cell r="D1587" t="str">
            <v>Au1U" ON CONTACT AREA,Au1U" ON SOLDER TAILS,NI 50-100U" MIN</v>
          </cell>
          <cell r="E1587" t="str">
            <v>VCYS</v>
          </cell>
          <cell r="F1587" t="str">
            <v>结案</v>
          </cell>
          <cell r="G1587">
            <v>150</v>
          </cell>
          <cell r="H1587">
            <v>0</v>
          </cell>
        </row>
        <row r="1588">
          <cell r="A1588" t="str">
            <v>ZVS-19080253</v>
          </cell>
          <cell r="B1588" t="str">
            <v>050-J100000141-0570</v>
          </cell>
          <cell r="C1588" t="str">
            <v>素材端子1</v>
          </cell>
          <cell r="D1588" t="str">
            <v>NO PLATING,C5210R-H,P=15,1*1,RoHS</v>
          </cell>
          <cell r="E1588" t="str">
            <v>VCYS</v>
          </cell>
          <cell r="F1588" t="str">
            <v>结案</v>
          </cell>
          <cell r="G1588">
            <v>200</v>
          </cell>
          <cell r="H1588">
            <v>0</v>
          </cell>
        </row>
        <row r="1589">
          <cell r="A1589" t="str">
            <v>ZVS-19080254</v>
          </cell>
          <cell r="B1589" t="str">
            <v>050-J100000141-0565</v>
          </cell>
          <cell r="C1589" t="str">
            <v>素材端子3</v>
          </cell>
          <cell r="D1589" t="str">
            <v>NO PLATING,C5210R-H,P=5,1*1,RoHS</v>
          </cell>
          <cell r="E1589" t="str">
            <v>VCYS</v>
          </cell>
          <cell r="F1589" t="str">
            <v>结案</v>
          </cell>
          <cell r="G1589">
            <v>200</v>
          </cell>
          <cell r="H1589">
            <v>200</v>
          </cell>
        </row>
        <row r="1590">
          <cell r="A1590" t="str">
            <v>ZVS-19080255</v>
          </cell>
          <cell r="B1590" t="str">
            <v>050-J100000631-0566</v>
          </cell>
          <cell r="C1590" t="str">
            <v>素材端子4</v>
          </cell>
          <cell r="D1590" t="str">
            <v>NO PLATING,SUS301-3/4H,P=7.5,1*1,RoHS</v>
          </cell>
          <cell r="E1590" t="str">
            <v>VCYS</v>
          </cell>
          <cell r="F1590" t="str">
            <v>结案</v>
          </cell>
          <cell r="G1590">
            <v>150</v>
          </cell>
          <cell r="H1590">
            <v>53</v>
          </cell>
        </row>
        <row r="1591">
          <cell r="A1591" t="str">
            <v>ZVS-19080256</v>
          </cell>
          <cell r="B1591" t="str">
            <v>050-J100000141-0568</v>
          </cell>
          <cell r="C1591" t="str">
            <v>素材端子6</v>
          </cell>
          <cell r="D1591" t="str">
            <v>NO PLATING,C5210R-H,P=7,1*1,RoHS</v>
          </cell>
          <cell r="E1591" t="str">
            <v>VCYS</v>
          </cell>
          <cell r="F1591" t="str">
            <v>结案</v>
          </cell>
          <cell r="G1591">
            <v>200</v>
          </cell>
          <cell r="H1591">
            <v>0</v>
          </cell>
        </row>
        <row r="1592">
          <cell r="A1592" t="str">
            <v>ZVS-19080257</v>
          </cell>
          <cell r="B1592" t="str">
            <v>025-U0995W1621-364</v>
          </cell>
          <cell r="C1592" t="str">
            <v>点焊铁壳</v>
          </cell>
          <cell r="D1592" t="str">
            <v>LASER WELDING,SUS301-1/2H,P=10.0,1*1,SHELL,RoHS</v>
          </cell>
          <cell r="E1592" t="str">
            <v>VCYS</v>
          </cell>
          <cell r="F1592" t="str">
            <v>结案</v>
          </cell>
          <cell r="G1592">
            <v>300000</v>
          </cell>
          <cell r="H1592">
            <v>43200</v>
          </cell>
        </row>
        <row r="1593">
          <cell r="A1593" t="str">
            <v>ZVS-19080258</v>
          </cell>
          <cell r="B1593" t="str">
            <v>025-C130000631-371</v>
          </cell>
          <cell r="C1593" t="str">
            <v>拉杆</v>
          </cell>
          <cell r="D1593" t="str">
            <v>NO PLATING,SUS301-3/4H,P=5.00,1*1,RoHS</v>
          </cell>
          <cell r="E1593" t="str">
            <v>VCYS</v>
          </cell>
          <cell r="F1593" t="str">
            <v>发料</v>
          </cell>
          <cell r="G1593">
            <v>500000</v>
          </cell>
          <cell r="H1593">
            <v>0</v>
          </cell>
        </row>
        <row r="1594">
          <cell r="A1594" t="str">
            <v>ZVS-19080259</v>
          </cell>
          <cell r="B1594" t="str">
            <v>025-0009-256</v>
          </cell>
          <cell r="C1594" t="str">
            <v>SHELL AFTER STAMPING</v>
          </cell>
          <cell r="D1594" t="str">
            <v>5 PIN MICRO USB SINKING MOUNT</v>
          </cell>
          <cell r="E1594" t="str">
            <v>VCYS</v>
          </cell>
          <cell r="F1594" t="str">
            <v>结案</v>
          </cell>
          <cell r="G1594">
            <v>600000</v>
          </cell>
          <cell r="H1594">
            <v>176000</v>
          </cell>
        </row>
        <row r="1595">
          <cell r="A1595" t="str">
            <v>ZVS-19080260</v>
          </cell>
          <cell r="B1595" t="str">
            <v>050-J220000141-530</v>
          </cell>
          <cell r="C1595" t="str">
            <v>素材端子2</v>
          </cell>
          <cell r="D1595" t="str">
            <v>NO PLATING,C5210R-H,P=4,1*1,RoHS</v>
          </cell>
          <cell r="E1595" t="str">
            <v>VCYS</v>
          </cell>
          <cell r="F1595" t="str">
            <v>结案</v>
          </cell>
          <cell r="G1595">
            <v>500</v>
          </cell>
          <cell r="H1595">
            <v>328</v>
          </cell>
        </row>
        <row r="1596">
          <cell r="A1596" t="str">
            <v>ZVS-19080261</v>
          </cell>
          <cell r="B1596" t="str">
            <v>050-J200000145-530</v>
          </cell>
          <cell r="C1596" t="str">
            <v>素材端子3</v>
          </cell>
          <cell r="D1596" t="str">
            <v>NO PLATING,C5210R-H,P=4,1*1,RoHS</v>
          </cell>
          <cell r="E1596" t="str">
            <v>VCYS</v>
          </cell>
          <cell r="F1596" t="str">
            <v>结案</v>
          </cell>
          <cell r="G1596">
            <v>500</v>
          </cell>
          <cell r="H1596">
            <v>500</v>
          </cell>
        </row>
        <row r="1597">
          <cell r="A1597" t="str">
            <v>ZVS-19080262</v>
          </cell>
          <cell r="B1597" t="str">
            <v>050-J240000146-530</v>
          </cell>
          <cell r="C1597" t="str">
            <v>素材端子2</v>
          </cell>
          <cell r="D1597" t="str">
            <v>NO PLATING,C5210R-H,P=4,1*1,RoHS</v>
          </cell>
          <cell r="E1597" t="str">
            <v>VCYS</v>
          </cell>
          <cell r="F1597" t="str">
            <v>结案</v>
          </cell>
          <cell r="G1597">
            <v>800</v>
          </cell>
          <cell r="H1597">
            <v>800</v>
          </cell>
        </row>
        <row r="1598">
          <cell r="A1598" t="str">
            <v>ZVS-19080263</v>
          </cell>
          <cell r="B1598" t="str">
            <v>050-S080000641-0549</v>
          </cell>
          <cell r="C1598" t="str">
            <v>素材端子</v>
          </cell>
          <cell r="D1598" t="str">
            <v>NO PLATING CONTACT</v>
          </cell>
          <cell r="E1598" t="str">
            <v>VCYS</v>
          </cell>
          <cell r="F1598" t="str">
            <v>结案</v>
          </cell>
          <cell r="G1598">
            <v>1200</v>
          </cell>
          <cell r="H1598">
            <v>1199.5</v>
          </cell>
        </row>
        <row r="1599">
          <cell r="A1599" t="str">
            <v>ZVS-19080264</v>
          </cell>
          <cell r="B1599" t="str">
            <v>025-U1395W1621-0389</v>
          </cell>
          <cell r="C1599" t="str">
            <v>点焊铁壳</v>
          </cell>
          <cell r="D1599" t="str">
            <v>LASER WELDING,SUS301-1/2H,P=8.0,1*1,SHELL,RoHS</v>
          </cell>
          <cell r="E1599" t="str">
            <v>VCYS</v>
          </cell>
          <cell r="F1599" t="str">
            <v>结案</v>
          </cell>
          <cell r="G1599">
            <v>200000</v>
          </cell>
          <cell r="H1599">
            <v>94500</v>
          </cell>
        </row>
        <row r="1600">
          <cell r="A1600" t="str">
            <v>ZVS-19080265</v>
          </cell>
          <cell r="B1600" t="str">
            <v>050-C130000131-512</v>
          </cell>
          <cell r="C1600" t="str">
            <v>素材端子</v>
          </cell>
          <cell r="D1600" t="str">
            <v>NO PLATING,C5240HQ-SH,P=24.00,1*1,RoHS</v>
          </cell>
          <cell r="E1600" t="str">
            <v>VCYS</v>
          </cell>
          <cell r="F1600" t="str">
            <v>结案</v>
          </cell>
          <cell r="G1600">
            <v>1000</v>
          </cell>
          <cell r="H1600">
            <v>33.5</v>
          </cell>
        </row>
        <row r="1601">
          <cell r="A1601" t="str">
            <v>ZVS-19080266</v>
          </cell>
          <cell r="B1601" t="str">
            <v>050-C130000131-526</v>
          </cell>
          <cell r="C1601" t="str">
            <v>素材端子</v>
          </cell>
          <cell r="D1601" t="str">
            <v>NO PLATING,C5240HQ-SH,P=22.00,1*1,RoHS</v>
          </cell>
          <cell r="E1601" t="str">
            <v>VCYS</v>
          </cell>
          <cell r="F1601" t="str">
            <v>结案</v>
          </cell>
          <cell r="G1601">
            <v>1000</v>
          </cell>
          <cell r="H1601">
            <v>120</v>
          </cell>
        </row>
        <row r="1602">
          <cell r="A1602" t="str">
            <v>ZVS-19080267</v>
          </cell>
          <cell r="B1602" t="str">
            <v>050-C130000141-508</v>
          </cell>
          <cell r="C1602" t="str">
            <v>素材端子</v>
          </cell>
          <cell r="D1602" t="str">
            <v>NO PLATING,C5210R-H,P=4.0mm,1*1，RoHS</v>
          </cell>
          <cell r="E1602" t="str">
            <v>VCYS</v>
          </cell>
          <cell r="F1602" t="str">
            <v>结案</v>
          </cell>
          <cell r="G1602">
            <v>2000</v>
          </cell>
          <cell r="H1602">
            <v>1999.8</v>
          </cell>
        </row>
        <row r="1603">
          <cell r="A1603" t="str">
            <v>ZVS-19080268</v>
          </cell>
          <cell r="B1603" t="str">
            <v>050-0009-293</v>
          </cell>
          <cell r="C1603" t="str">
            <v>CONTACT AFTER STAMPING</v>
          </cell>
          <cell r="D1603" t="str">
            <v>4PIN BATTERY 3.1MM PITCH 5.0H VERTICAL TYPE GOLD 15u" CONN.</v>
          </cell>
          <cell r="E1603" t="str">
            <v>VCYS</v>
          </cell>
          <cell r="F1603" t="str">
            <v>结案</v>
          </cell>
          <cell r="G1603">
            <v>600</v>
          </cell>
          <cell r="H1603">
            <v>123</v>
          </cell>
        </row>
        <row r="1604">
          <cell r="A1604" t="str">
            <v>ZVS-19080269</v>
          </cell>
          <cell r="B1604" t="str">
            <v>025-0009-325</v>
          </cell>
          <cell r="C1604" t="str">
            <v>SHELL AFTER STAMPING</v>
          </cell>
          <cell r="D1604" t="str">
            <v>SHELL AFTER STAMPING</v>
          </cell>
          <cell r="E1604" t="str">
            <v>VCYS</v>
          </cell>
          <cell r="F1604" t="str">
            <v>结案</v>
          </cell>
          <cell r="G1604">
            <v>400000</v>
          </cell>
          <cell r="H1604">
            <v>0</v>
          </cell>
        </row>
        <row r="1605">
          <cell r="A1605" t="str">
            <v>ZVS-19080270</v>
          </cell>
          <cell r="B1605" t="str">
            <v>025-U069500621-364</v>
          </cell>
          <cell r="C1605" t="str">
            <v>素材铁壳</v>
          </cell>
          <cell r="D1605" t="str">
            <v>NO PLATING,SUS301-1/2H,P=10.0,1*1,SHELL,RoHS</v>
          </cell>
          <cell r="E1605" t="str">
            <v>VCYS</v>
          </cell>
          <cell r="F1605" t="str">
            <v>结案</v>
          </cell>
          <cell r="G1605">
            <v>400000</v>
          </cell>
          <cell r="H1605">
            <v>0</v>
          </cell>
        </row>
        <row r="1606">
          <cell r="A1606" t="str">
            <v>ZVS-19080271</v>
          </cell>
          <cell r="B1606" t="str">
            <v>050-1009-217</v>
          </cell>
          <cell r="C1606" t="str">
            <v>CONTACT AFTER STAMPING</v>
          </cell>
          <cell r="D1606" t="str">
            <v>5 PIN MICRO USB SINKING MOUNT</v>
          </cell>
          <cell r="E1606" t="str">
            <v>VCYS</v>
          </cell>
          <cell r="F1606" t="str">
            <v>结案</v>
          </cell>
          <cell r="G1606">
            <v>100</v>
          </cell>
          <cell r="H1606">
            <v>99</v>
          </cell>
        </row>
        <row r="1607">
          <cell r="A1607" t="str">
            <v>ZVS-19080272</v>
          </cell>
          <cell r="B1607" t="str">
            <v>050-U119500211-0552</v>
          </cell>
          <cell r="C1607" t="str">
            <v>素材端子</v>
          </cell>
          <cell r="D1607" t="str">
            <v>NO PLATING,C2680R-H,P=12.5,1*1,RoHS</v>
          </cell>
          <cell r="E1607" t="str">
            <v>VCYS</v>
          </cell>
          <cell r="F1607" t="str">
            <v>发放</v>
          </cell>
          <cell r="G1607">
            <v>1000</v>
          </cell>
          <cell r="H1607">
            <v>0</v>
          </cell>
        </row>
        <row r="1608">
          <cell r="A1608" t="str">
            <v>ZVS-19080273</v>
          </cell>
          <cell r="B1608" t="str">
            <v>025-U139500621-373</v>
          </cell>
          <cell r="C1608" t="str">
            <v>素材主铁壳</v>
          </cell>
          <cell r="D1608" t="str">
            <v>NO PLATING,SUS301-1/2H,P=8.0,1*1,SHELL,RoHS</v>
          </cell>
          <cell r="E1608" t="str">
            <v>VCYS</v>
          </cell>
          <cell r="F1608" t="str">
            <v>结案</v>
          </cell>
          <cell r="G1608">
            <v>150000</v>
          </cell>
          <cell r="H1608">
            <v>150000</v>
          </cell>
        </row>
        <row r="1609">
          <cell r="A1609" t="str">
            <v>ZVS-19080274</v>
          </cell>
          <cell r="B1609" t="str">
            <v>025-U139500623-373</v>
          </cell>
          <cell r="C1609" t="str">
            <v>点焊铁壳</v>
          </cell>
          <cell r="D1609" t="str">
            <v>NO PLATING,SUS301-1/2H,P=8.0,1*1,SHELL,RoHS</v>
          </cell>
          <cell r="E1609" t="str">
            <v>VCYS</v>
          </cell>
          <cell r="F1609" t="str">
            <v>结案</v>
          </cell>
          <cell r="G1609">
            <v>200000</v>
          </cell>
          <cell r="H1609">
            <v>153200</v>
          </cell>
        </row>
        <row r="1610">
          <cell r="A1610" t="str">
            <v>ZVS-19080274</v>
          </cell>
          <cell r="B1610" t="str">
            <v>025-U139500623-373</v>
          </cell>
          <cell r="C1610" t="str">
            <v>点焊铁壳</v>
          </cell>
          <cell r="D1610" t="str">
            <v>NO PLATING,SUS301-1/2H,P=8.0,1*1,SHELL,RoHS</v>
          </cell>
          <cell r="E1610" t="str">
            <v>VCYS</v>
          </cell>
          <cell r="F1610" t="str">
            <v>结案</v>
          </cell>
          <cell r="G1610">
            <v>200000</v>
          </cell>
          <cell r="H1610">
            <v>153200</v>
          </cell>
        </row>
        <row r="1611">
          <cell r="A1611" t="str">
            <v>ZVS-19080275</v>
          </cell>
          <cell r="B1611" t="str">
            <v>050-J220000631-531</v>
          </cell>
          <cell r="C1611" t="str">
            <v>素材端子4</v>
          </cell>
          <cell r="D1611" t="str">
            <v>NO PLATING,SUS301-1/2H,P=5.50,1*2,RoHS</v>
          </cell>
          <cell r="E1611" t="str">
            <v>VCYS</v>
          </cell>
          <cell r="F1611" t="str">
            <v>结案</v>
          </cell>
          <cell r="G1611">
            <v>600</v>
          </cell>
          <cell r="H1611">
            <v>506</v>
          </cell>
        </row>
        <row r="1612">
          <cell r="A1612" t="str">
            <v>ZVS-19080276</v>
          </cell>
          <cell r="B1612" t="str">
            <v>050-J220000632-531</v>
          </cell>
          <cell r="C1612" t="str">
            <v>素材端子5</v>
          </cell>
          <cell r="D1612" t="str">
            <v>NO PLATING,SUS301-1/2H,P=5.50,1*2,RoHS</v>
          </cell>
          <cell r="E1612" t="str">
            <v>VCYS</v>
          </cell>
          <cell r="F1612" t="str">
            <v>结案</v>
          </cell>
          <cell r="G1612">
            <v>600</v>
          </cell>
          <cell r="H1612">
            <v>600</v>
          </cell>
        </row>
        <row r="1613">
          <cell r="A1613" t="str">
            <v>ZVS-19080277</v>
          </cell>
          <cell r="B1613" t="str">
            <v>050-C130000441-527</v>
          </cell>
          <cell r="C1613" t="str">
            <v>素材侦测PIN</v>
          </cell>
          <cell r="D1613" t="str">
            <v>NO PLATING,C7035-TM06,P=3.20,1*1,RoHS</v>
          </cell>
          <cell r="E1613" t="str">
            <v>VCYS</v>
          </cell>
          <cell r="F1613" t="str">
            <v>入库</v>
          </cell>
          <cell r="G1613">
            <v>1000</v>
          </cell>
          <cell r="H1613">
            <v>913</v>
          </cell>
        </row>
        <row r="1614">
          <cell r="A1614" t="str">
            <v>ZVS-19080278</v>
          </cell>
          <cell r="B1614" t="str">
            <v>025-C130000631-358</v>
          </cell>
          <cell r="C1614" t="str">
            <v>转轴(散Pin）</v>
          </cell>
          <cell r="D1614" t="str">
            <v>NO PLATING,SUS301-3/4H,1*1,RoHS</v>
          </cell>
          <cell r="E1614" t="str">
            <v>VCYS</v>
          </cell>
          <cell r="F1614" t="str">
            <v>结案</v>
          </cell>
          <cell r="G1614">
            <v>400</v>
          </cell>
          <cell r="H1614">
            <v>0</v>
          </cell>
        </row>
        <row r="1615">
          <cell r="A1615" t="str">
            <v>ZVS-19080279</v>
          </cell>
          <cell r="B1615" t="str">
            <v>050-0009-268</v>
          </cell>
          <cell r="C1615" t="str">
            <v>素材端子1</v>
          </cell>
          <cell r="D1615" t="str">
            <v>NO PLATING,C5210R-H,P=7.0,1*1,RoHS</v>
          </cell>
          <cell r="E1615" t="str">
            <v>VCYS</v>
          </cell>
          <cell r="F1615" t="str">
            <v>结案</v>
          </cell>
          <cell r="G1615">
            <v>200</v>
          </cell>
          <cell r="H1615">
            <v>0</v>
          </cell>
        </row>
        <row r="1616">
          <cell r="A1616" t="str">
            <v>ZVS-19080280</v>
          </cell>
          <cell r="B1616" t="str">
            <v>025-C130000631-358</v>
          </cell>
          <cell r="C1616" t="str">
            <v>转轴(散Pin）</v>
          </cell>
          <cell r="D1616" t="str">
            <v>NO PLATING,SUS301-3/4H,1*1,RoHS</v>
          </cell>
          <cell r="E1616" t="str">
            <v>VCYS</v>
          </cell>
          <cell r="F1616" t="str">
            <v>结案</v>
          </cell>
          <cell r="G1616">
            <v>400000</v>
          </cell>
          <cell r="H1616">
            <v>380000</v>
          </cell>
        </row>
        <row r="1617">
          <cell r="A1617" t="str">
            <v>ZVS-19080281</v>
          </cell>
          <cell r="B1617" t="str">
            <v>025-C130000631-358</v>
          </cell>
          <cell r="C1617" t="str">
            <v>转轴(散Pin）</v>
          </cell>
          <cell r="D1617" t="str">
            <v>NO PLATING,SUS301-3/4H,1*1,RoHS</v>
          </cell>
          <cell r="E1617" t="str">
            <v>VCYS</v>
          </cell>
          <cell r="F1617" t="str">
            <v>结案</v>
          </cell>
          <cell r="G1617">
            <v>100000</v>
          </cell>
          <cell r="H1617">
            <v>70000</v>
          </cell>
        </row>
        <row r="1618">
          <cell r="A1618" t="str">
            <v>ZVS-19080282</v>
          </cell>
          <cell r="B1618" t="str">
            <v>050-C171100121-509</v>
          </cell>
          <cell r="C1618" t="str">
            <v>素材端子</v>
          </cell>
          <cell r="D1618" t="str">
            <v>NO PLATING,C5210R-SH,P=12.50,1*1,RoHS</v>
          </cell>
          <cell r="E1618" t="str">
            <v>VCYS</v>
          </cell>
          <cell r="F1618" t="str">
            <v>结案</v>
          </cell>
          <cell r="G1618">
            <v>500</v>
          </cell>
          <cell r="H1618">
            <v>500</v>
          </cell>
        </row>
        <row r="1619">
          <cell r="A1619" t="str">
            <v>ZVS-19080283</v>
          </cell>
          <cell r="B1619" t="str">
            <v>025-0009-272</v>
          </cell>
          <cell r="C1619" t="str">
            <v>SHELL AFTER SATAMPING</v>
          </cell>
          <cell r="D1619" t="str">
            <v>1.7H MINI T-FLASH CARD</v>
          </cell>
          <cell r="E1619" t="str">
            <v>VCYS</v>
          </cell>
          <cell r="F1619" t="str">
            <v>结案</v>
          </cell>
          <cell r="G1619">
            <v>800000</v>
          </cell>
          <cell r="H1619">
            <v>504000</v>
          </cell>
        </row>
        <row r="1620">
          <cell r="A1620" t="str">
            <v>ZVS-19080284</v>
          </cell>
          <cell r="B1620" t="str">
            <v>025-0009-320</v>
          </cell>
          <cell r="C1620" t="str">
            <v>UNPLATED SHELL</v>
          </cell>
          <cell r="D1620" t="str">
            <v>1.3H PUSH_PULL SIMBLOCK WITH COVER AND STOP</v>
          </cell>
          <cell r="E1620" t="str">
            <v>VCYS</v>
          </cell>
          <cell r="F1620" t="str">
            <v>结案</v>
          </cell>
          <cell r="G1620">
            <v>600000</v>
          </cell>
          <cell r="H1620">
            <v>147000</v>
          </cell>
        </row>
        <row r="1621">
          <cell r="A1621" t="str">
            <v>ZVS-19080285</v>
          </cell>
          <cell r="B1621" t="str">
            <v>025-C130000631-371</v>
          </cell>
          <cell r="C1621" t="str">
            <v>拉杆</v>
          </cell>
          <cell r="D1621" t="str">
            <v>NO PLATING,SUS301-3/4H,P=5.00,1*1,RoHS</v>
          </cell>
          <cell r="E1621" t="str">
            <v>VCYS</v>
          </cell>
          <cell r="F1621" t="str">
            <v>结案</v>
          </cell>
          <cell r="G1621">
            <v>500000</v>
          </cell>
          <cell r="H1621">
            <v>199100</v>
          </cell>
        </row>
        <row r="1622">
          <cell r="A1622" t="str">
            <v>ZVS-19080286</v>
          </cell>
          <cell r="B1622" t="str">
            <v>050-S190000641-0550</v>
          </cell>
          <cell r="C1622" t="str">
            <v>素材端子</v>
          </cell>
          <cell r="D1622" t="str">
            <v>NO PLATING CONTACT</v>
          </cell>
          <cell r="E1622" t="str">
            <v>VCYS</v>
          </cell>
          <cell r="F1622" t="str">
            <v>结案</v>
          </cell>
          <cell r="G1622">
            <v>2000</v>
          </cell>
          <cell r="H1622">
            <v>1315</v>
          </cell>
        </row>
        <row r="1623">
          <cell r="A1623" t="str">
            <v>ZVS-19080287</v>
          </cell>
          <cell r="B1623" t="str">
            <v>050-J200000145-530</v>
          </cell>
          <cell r="C1623" t="str">
            <v>素材端子3</v>
          </cell>
          <cell r="D1623" t="str">
            <v>NO PLATING,C5210R-H,P=4,1*1,RoHS</v>
          </cell>
          <cell r="E1623" t="str">
            <v>VCYS</v>
          </cell>
          <cell r="F1623" t="str">
            <v>结案</v>
          </cell>
          <cell r="G1623">
            <v>300</v>
          </cell>
          <cell r="H1623">
            <v>299</v>
          </cell>
        </row>
        <row r="1624">
          <cell r="A1624" t="str">
            <v>ZVS-19080288</v>
          </cell>
          <cell r="B1624" t="str">
            <v>025-00W9-256</v>
          </cell>
          <cell r="C1624" t="str">
            <v>SHELL AFTER LASER WELDING</v>
          </cell>
          <cell r="D1624" t="str">
            <v>MICRO USB 5 PIN SUBTYPE</v>
          </cell>
          <cell r="E1624" t="str">
            <v>VCYS</v>
          </cell>
          <cell r="F1624" t="str">
            <v>结案</v>
          </cell>
          <cell r="G1624">
            <v>900000</v>
          </cell>
          <cell r="H1624">
            <v>450300</v>
          </cell>
        </row>
        <row r="1625">
          <cell r="A1625" t="str">
            <v>ZVS-19080289</v>
          </cell>
          <cell r="B1625" t="str">
            <v>025-C130000641-354</v>
          </cell>
          <cell r="C1625" t="str">
            <v>素材铁壳</v>
          </cell>
          <cell r="D1625" t="str">
            <v>NO PLATING,SUS301-H,P=23.00,1*1,RoHS</v>
          </cell>
          <cell r="E1625" t="str">
            <v>VCYS</v>
          </cell>
          <cell r="F1625" t="str">
            <v>结案</v>
          </cell>
          <cell r="G1625">
            <v>800000</v>
          </cell>
          <cell r="H1625">
            <v>551500</v>
          </cell>
        </row>
        <row r="1626">
          <cell r="A1626" t="str">
            <v>ZVS-19080290</v>
          </cell>
          <cell r="B1626" t="str">
            <v>025-C130000631-362</v>
          </cell>
          <cell r="C1626" t="str">
            <v>拉杆</v>
          </cell>
          <cell r="D1626" t="str">
            <v>NO PLATING,SUS301-3/4H,P=5.0mm,1*1,RoHS</v>
          </cell>
          <cell r="E1626" t="str">
            <v>VCYS</v>
          </cell>
          <cell r="F1626" t="str">
            <v>结案</v>
          </cell>
          <cell r="G1626">
            <v>2000000</v>
          </cell>
          <cell r="H1626">
            <v>1763900</v>
          </cell>
        </row>
        <row r="1627">
          <cell r="A1627" t="str">
            <v>ZVS-19080291</v>
          </cell>
          <cell r="B1627" t="str">
            <v>025-U139500621-373</v>
          </cell>
          <cell r="C1627" t="str">
            <v>素材主铁壳</v>
          </cell>
          <cell r="D1627" t="str">
            <v>NO PLATING,SUS301-1/2H,P=8.0,1*1,SHELL,RoHS</v>
          </cell>
          <cell r="E1627" t="str">
            <v>VCYS</v>
          </cell>
          <cell r="F1627" t="str">
            <v>结案</v>
          </cell>
          <cell r="G1627">
            <v>500000</v>
          </cell>
          <cell r="H1627">
            <v>476600</v>
          </cell>
        </row>
        <row r="1628">
          <cell r="A1628" t="str">
            <v>ZVS-19080292</v>
          </cell>
          <cell r="B1628" t="str">
            <v>050-J220000141-529</v>
          </cell>
          <cell r="C1628" t="str">
            <v>素材端子1</v>
          </cell>
          <cell r="D1628" t="str">
            <v>NO PLATING,C5210R-H,P=5,1*1,RoHS</v>
          </cell>
          <cell r="E1628" t="str">
            <v>VCYS</v>
          </cell>
          <cell r="F1628" t="str">
            <v>结案</v>
          </cell>
          <cell r="G1628">
            <v>200</v>
          </cell>
          <cell r="H1628">
            <v>0</v>
          </cell>
        </row>
        <row r="1629">
          <cell r="A1629" t="str">
            <v>ZVS-19080293</v>
          </cell>
          <cell r="B1629" t="str">
            <v>025-C130000641-363</v>
          </cell>
          <cell r="C1629" t="str">
            <v>转轴</v>
          </cell>
          <cell r="D1629" t="str">
            <v>NO PLATING,SUS301-H,P=5.0mm,1*1，RoHS</v>
          </cell>
          <cell r="E1629" t="str">
            <v>VCYS</v>
          </cell>
          <cell r="F1629" t="str">
            <v>结案</v>
          </cell>
          <cell r="G1629">
            <v>2000000</v>
          </cell>
          <cell r="H1629">
            <v>1095400</v>
          </cell>
        </row>
        <row r="1630">
          <cell r="A1630" t="str">
            <v>ZVS-19080294</v>
          </cell>
          <cell r="B1630" t="str">
            <v>050-J220000631-531</v>
          </cell>
          <cell r="C1630" t="str">
            <v>素材端子4</v>
          </cell>
          <cell r="D1630" t="str">
            <v>NO PLATING,SUS301-1/2H,P=5.50,1*2,RoHS</v>
          </cell>
          <cell r="E1630" t="str">
            <v>VCYS</v>
          </cell>
          <cell r="F1630" t="str">
            <v>结案</v>
          </cell>
          <cell r="G1630">
            <v>600</v>
          </cell>
          <cell r="H1630">
            <v>0</v>
          </cell>
        </row>
        <row r="1631">
          <cell r="A1631" t="str">
            <v>ZVS-19080295</v>
          </cell>
          <cell r="B1631" t="str">
            <v>050-J220000632-531</v>
          </cell>
          <cell r="C1631" t="str">
            <v>素材端子5</v>
          </cell>
          <cell r="D1631" t="str">
            <v>NO PLATING,SUS301-1/2H,P=5.50,1*2,RoHS</v>
          </cell>
          <cell r="E1631" t="str">
            <v>VCYS</v>
          </cell>
          <cell r="F1631" t="str">
            <v>结案</v>
          </cell>
          <cell r="G1631">
            <v>600</v>
          </cell>
          <cell r="H1631">
            <v>0.5</v>
          </cell>
        </row>
        <row r="1632">
          <cell r="A1632" t="str">
            <v>ZVS-19080296</v>
          </cell>
          <cell r="B1632" t="str">
            <v>025-C130000641-356</v>
          </cell>
          <cell r="C1632" t="str">
            <v>右边 Hook</v>
          </cell>
          <cell r="D1632" t="str">
            <v>RIGHT_HOOK，NO PLATING,SUS301-H,P=2.50,1*2,RoHS</v>
          </cell>
          <cell r="E1632" t="str">
            <v>VCYS</v>
          </cell>
          <cell r="F1632" t="str">
            <v>结案</v>
          </cell>
          <cell r="G1632">
            <v>1200000</v>
          </cell>
          <cell r="H1632">
            <v>0</v>
          </cell>
        </row>
        <row r="1633">
          <cell r="A1633" t="str">
            <v>ZVS-19080297</v>
          </cell>
          <cell r="B1633" t="str">
            <v>025-C130000642-356</v>
          </cell>
          <cell r="C1633" t="str">
            <v>左边 Hook</v>
          </cell>
          <cell r="D1633" t="str">
            <v>LEFT_HOOK，NO PLATING,SUS301-H,P=2.50,1*2,RoHS</v>
          </cell>
          <cell r="E1633" t="str">
            <v>VCYS</v>
          </cell>
          <cell r="F1633" t="str">
            <v>结案</v>
          </cell>
          <cell r="G1633">
            <v>1200000</v>
          </cell>
          <cell r="H1633">
            <v>0</v>
          </cell>
        </row>
        <row r="1634">
          <cell r="A1634" t="str">
            <v>ZVS-19080298</v>
          </cell>
          <cell r="B1634" t="str">
            <v>050-C130000141-508</v>
          </cell>
          <cell r="C1634" t="str">
            <v>素材端子</v>
          </cell>
          <cell r="D1634" t="str">
            <v>NO PLATING,C5210R-H,P=4.0mm,1*1，RoHS</v>
          </cell>
          <cell r="E1634" t="str">
            <v>VCYS</v>
          </cell>
          <cell r="F1634" t="str">
            <v>结案</v>
          </cell>
          <cell r="G1634">
            <v>2000</v>
          </cell>
          <cell r="H1634">
            <v>358</v>
          </cell>
        </row>
        <row r="1635">
          <cell r="A1635" t="str">
            <v>ZVS-19080299</v>
          </cell>
          <cell r="B1635" t="str">
            <v>050-J240000146-530</v>
          </cell>
          <cell r="C1635" t="str">
            <v>素材端子2</v>
          </cell>
          <cell r="D1635" t="str">
            <v>NO PLATING,C5210R-H,P=4,1*1,RoHS</v>
          </cell>
          <cell r="E1635" t="str">
            <v>VCYS</v>
          </cell>
          <cell r="F1635" t="str">
            <v>结案</v>
          </cell>
          <cell r="G1635">
            <v>100</v>
          </cell>
          <cell r="H1635">
            <v>31.5</v>
          </cell>
        </row>
        <row r="1636">
          <cell r="A1636" t="str">
            <v>ZVS-19080300</v>
          </cell>
          <cell r="B1636" t="str">
            <v>050-S080000641-0549</v>
          </cell>
          <cell r="C1636" t="str">
            <v>素材端子</v>
          </cell>
          <cell r="D1636" t="str">
            <v>NO PLATING CONTACT</v>
          </cell>
          <cell r="E1636" t="str">
            <v>VCYS</v>
          </cell>
          <cell r="F1636" t="str">
            <v>结案</v>
          </cell>
          <cell r="G1636">
            <v>600</v>
          </cell>
          <cell r="H1636">
            <v>427.5</v>
          </cell>
        </row>
        <row r="1637">
          <cell r="A1637" t="str">
            <v>ZVS-19080301</v>
          </cell>
          <cell r="B1637" t="str">
            <v>050-J100000141-0565</v>
          </cell>
          <cell r="C1637" t="str">
            <v>素材端子3</v>
          </cell>
          <cell r="D1637" t="str">
            <v>NO PLATING,C5210R-H,P=5,1*1,RoHS</v>
          </cell>
          <cell r="E1637" t="str">
            <v>VCYS</v>
          </cell>
          <cell r="F1637" t="str">
            <v>结案</v>
          </cell>
          <cell r="G1637">
            <v>90</v>
          </cell>
          <cell r="H1637">
            <v>85</v>
          </cell>
        </row>
        <row r="1638">
          <cell r="A1638" t="str">
            <v>ZVS-19080302</v>
          </cell>
          <cell r="B1638" t="str">
            <v>050-S110000641-522</v>
          </cell>
          <cell r="C1638" t="str">
            <v>素材端子</v>
          </cell>
          <cell r="D1638" t="str">
            <v>NO PLATING CONTACT</v>
          </cell>
          <cell r="E1638" t="str">
            <v>VCYS</v>
          </cell>
          <cell r="F1638" t="str">
            <v>结案</v>
          </cell>
          <cell r="G1638">
            <v>2000</v>
          </cell>
          <cell r="H1638">
            <v>0</v>
          </cell>
        </row>
        <row r="1639">
          <cell r="A1639" t="str">
            <v>ZVS-19080303</v>
          </cell>
          <cell r="B1639" t="str">
            <v>050-2009-443</v>
          </cell>
          <cell r="C1639" t="str">
            <v>CONTACT</v>
          </cell>
          <cell r="D1639" t="str">
            <v>4PIN 3.0MM PITCH 1.8H SMT TYPE BATTERY CONN.</v>
          </cell>
          <cell r="E1639" t="str">
            <v>VCYS</v>
          </cell>
          <cell r="F1639" t="str">
            <v>结案</v>
          </cell>
          <cell r="G1639">
            <v>800</v>
          </cell>
          <cell r="H1639">
            <v>0</v>
          </cell>
        </row>
        <row r="1640">
          <cell r="A1640" t="str">
            <v>ZVS-19080304</v>
          </cell>
          <cell r="B1640" t="str">
            <v>025-C130000641-360</v>
          </cell>
          <cell r="C1640" t="str">
            <v>素材铁壳</v>
          </cell>
          <cell r="D1640" t="str">
            <v>NO PLATING,SUS301-H,P=24.0mm,1*1，RoHS</v>
          </cell>
          <cell r="E1640" t="str">
            <v>VCYS</v>
          </cell>
          <cell r="F1640" t="str">
            <v>结案</v>
          </cell>
          <cell r="G1640">
            <v>1000000</v>
          </cell>
          <cell r="H1640">
            <v>163100</v>
          </cell>
        </row>
        <row r="1641">
          <cell r="A1641" t="str">
            <v>ZVS-19080305</v>
          </cell>
          <cell r="B1641" t="str">
            <v>050-J340000141-0557</v>
          </cell>
          <cell r="C1641" t="str">
            <v>素材端子3</v>
          </cell>
          <cell r="D1641" t="str">
            <v>NO PLATING,C5210R-H,P=4,1*1,RoHS</v>
          </cell>
          <cell r="E1641" t="str">
            <v>VCYS</v>
          </cell>
          <cell r="F1641" t="str">
            <v>结案</v>
          </cell>
          <cell r="G1641">
            <v>300</v>
          </cell>
          <cell r="H1641">
            <v>290</v>
          </cell>
        </row>
        <row r="1642">
          <cell r="A1642" t="str">
            <v>ZVS-19080306</v>
          </cell>
          <cell r="B1642" t="str">
            <v>025-U119500621-0382</v>
          </cell>
          <cell r="C1642" t="str">
            <v>素材主铁壳</v>
          </cell>
          <cell r="D1642" t="str">
            <v>NO PLATING,SUS301-1/2H,P=8.0,1*1,SHELL,RoHS</v>
          </cell>
          <cell r="E1642" t="str">
            <v>VCYS</v>
          </cell>
          <cell r="F1642" t="str">
            <v>结案</v>
          </cell>
          <cell r="G1642">
            <v>600000</v>
          </cell>
          <cell r="H1642">
            <v>57000</v>
          </cell>
        </row>
        <row r="1643">
          <cell r="A1643" t="str">
            <v>ZVS-19080307</v>
          </cell>
          <cell r="B1643" t="str">
            <v>025-U119500622-0382</v>
          </cell>
          <cell r="C1643" t="str">
            <v>素材外铁壳</v>
          </cell>
          <cell r="D1643" t="str">
            <v>NO PLATING,SUS301-1/2H,P=8.0,1*1,SHELL,RoHS</v>
          </cell>
          <cell r="E1643" t="str">
            <v>VCYS</v>
          </cell>
          <cell r="F1643" t="str">
            <v>入库</v>
          </cell>
          <cell r="G1643">
            <v>600000</v>
          </cell>
          <cell r="H1643">
            <v>170000</v>
          </cell>
        </row>
        <row r="1644">
          <cell r="A1644" t="str">
            <v>ZVS-19080308</v>
          </cell>
          <cell r="B1644" t="str">
            <v>050-C039900131-506</v>
          </cell>
          <cell r="C1644" t="str">
            <v>素材端子</v>
          </cell>
          <cell r="D1644" t="str">
            <v>NO PLATING,C5240HQ-SH,P=10.50mm,1*1,RoHS</v>
          </cell>
          <cell r="E1644" t="str">
            <v>VCYS</v>
          </cell>
          <cell r="F1644" t="str">
            <v>结案</v>
          </cell>
          <cell r="G1644">
            <v>1200</v>
          </cell>
          <cell r="H1644">
            <v>0</v>
          </cell>
        </row>
        <row r="1645">
          <cell r="A1645" t="str">
            <v>ZVS-19080309</v>
          </cell>
          <cell r="B1645" t="str">
            <v>050-C039900131-506</v>
          </cell>
          <cell r="C1645" t="str">
            <v>素材端子</v>
          </cell>
          <cell r="D1645" t="str">
            <v>NO PLATING,C5240HQ-SH,P=10.50mm,1*1,RoHS</v>
          </cell>
          <cell r="E1645" t="str">
            <v>HLDZ</v>
          </cell>
          <cell r="F1645" t="str">
            <v>结案</v>
          </cell>
          <cell r="G1645">
            <v>2400</v>
          </cell>
          <cell r="H1645">
            <v>1346</v>
          </cell>
        </row>
        <row r="1646">
          <cell r="A1646" t="str">
            <v>ZVS-19080310</v>
          </cell>
          <cell r="B1646" t="str">
            <v>025-0009-225</v>
          </cell>
          <cell r="C1646" t="str">
            <v>PAD  AFTER STAMPING</v>
          </cell>
          <cell r="D1646" t="str">
            <v>4PIN BATTERY 3.1MM PITCH 5.0H VERTICAL TYPE GOLD 15u" CONN.</v>
          </cell>
          <cell r="E1646" t="str">
            <v>VCYS</v>
          </cell>
          <cell r="F1646" t="str">
            <v>结案</v>
          </cell>
          <cell r="G1646">
            <v>600000</v>
          </cell>
          <cell r="H1646">
            <v>282000</v>
          </cell>
        </row>
        <row r="1647">
          <cell r="A1647" t="str">
            <v>ZVS-19080311</v>
          </cell>
          <cell r="B1647" t="str">
            <v>025-U139500623-373</v>
          </cell>
          <cell r="C1647" t="str">
            <v>点焊铁壳</v>
          </cell>
          <cell r="D1647" t="str">
            <v>NO PLATING,SUS301-1/2H,P=8.0,1*1,SHELL,RoHS</v>
          </cell>
          <cell r="E1647" t="str">
            <v>VCYS</v>
          </cell>
          <cell r="F1647" t="str">
            <v>结案</v>
          </cell>
          <cell r="G1647">
            <v>300000</v>
          </cell>
          <cell r="H1647">
            <v>36500</v>
          </cell>
        </row>
        <row r="1648">
          <cell r="A1648" t="str">
            <v>ZVS-19080311</v>
          </cell>
          <cell r="B1648" t="str">
            <v>025-U139500623-373</v>
          </cell>
          <cell r="C1648" t="str">
            <v>点焊铁壳</v>
          </cell>
          <cell r="D1648" t="str">
            <v>NO PLATING,SUS301-1/2H,P=8.0,1*1,SHELL,RoHS</v>
          </cell>
          <cell r="E1648" t="str">
            <v>VCYS</v>
          </cell>
          <cell r="F1648" t="str">
            <v>结案</v>
          </cell>
          <cell r="G1648">
            <v>300000</v>
          </cell>
          <cell r="H1648">
            <v>36500</v>
          </cell>
        </row>
        <row r="1649">
          <cell r="A1649" t="str">
            <v>ZVS-19080312</v>
          </cell>
          <cell r="B1649" t="str">
            <v>050-S230000642-535</v>
          </cell>
          <cell r="C1649" t="str">
            <v>素材端子</v>
          </cell>
          <cell r="D1649" t="str">
            <v>NO PLATING CONTACT</v>
          </cell>
          <cell r="E1649" t="str">
            <v>VCYS</v>
          </cell>
          <cell r="F1649" t="str">
            <v>结案</v>
          </cell>
          <cell r="G1649">
            <v>2000</v>
          </cell>
          <cell r="H1649">
            <v>951</v>
          </cell>
        </row>
        <row r="1650">
          <cell r="A1650" t="str">
            <v>ZVS-19080313</v>
          </cell>
          <cell r="B1650" t="str">
            <v>050-S080000641-0549</v>
          </cell>
          <cell r="C1650" t="str">
            <v>素材端子</v>
          </cell>
          <cell r="D1650" t="str">
            <v>NO PLATING CONTACT</v>
          </cell>
          <cell r="E1650" t="str">
            <v>VCYS</v>
          </cell>
          <cell r="F1650" t="str">
            <v>结案</v>
          </cell>
          <cell r="G1650">
            <v>850</v>
          </cell>
          <cell r="H1650">
            <v>603</v>
          </cell>
        </row>
        <row r="1651">
          <cell r="A1651" t="str">
            <v>ZVS-19080314</v>
          </cell>
          <cell r="B1651" t="str">
            <v>050-S130000641-533</v>
          </cell>
          <cell r="C1651" t="str">
            <v>素材端子</v>
          </cell>
          <cell r="D1651" t="str">
            <v>NO PLATING CONTACT</v>
          </cell>
          <cell r="E1651" t="str">
            <v>VCYS</v>
          </cell>
          <cell r="F1651" t="str">
            <v>结案</v>
          </cell>
          <cell r="G1651">
            <v>2000</v>
          </cell>
          <cell r="H1651">
            <v>0</v>
          </cell>
        </row>
        <row r="1652">
          <cell r="A1652" t="str">
            <v>ZVS-19080315</v>
          </cell>
          <cell r="B1652" t="str">
            <v>025-C130000632-371</v>
          </cell>
          <cell r="C1652" t="str">
            <v>拉杆</v>
          </cell>
          <cell r="D1652" t="str">
            <v>NO PLATING,SUS301-3/4H,P=5.00,1*1,RoHS</v>
          </cell>
          <cell r="E1652" t="str">
            <v>VCYS</v>
          </cell>
          <cell r="F1652" t="str">
            <v>结案</v>
          </cell>
          <cell r="G1652">
            <v>800000</v>
          </cell>
          <cell r="H1652">
            <v>168500</v>
          </cell>
        </row>
        <row r="1653">
          <cell r="A1653" t="str">
            <v>ZVS-19080316</v>
          </cell>
          <cell r="B1653" t="str">
            <v>025-C130000641-356</v>
          </cell>
          <cell r="C1653" t="str">
            <v>右边 Hook</v>
          </cell>
          <cell r="D1653" t="str">
            <v>RIGHT_HOOK，NO PLATING,SUS301-H,P=2.50,1*2,RoHS</v>
          </cell>
          <cell r="E1653" t="str">
            <v>VCYS</v>
          </cell>
          <cell r="F1653" t="str">
            <v>结案</v>
          </cell>
          <cell r="G1653">
            <v>1200000</v>
          </cell>
          <cell r="H1653">
            <v>45000</v>
          </cell>
        </row>
        <row r="1654">
          <cell r="A1654" t="str">
            <v>ZVS-19080317</v>
          </cell>
          <cell r="B1654" t="str">
            <v>025-C130000642-356</v>
          </cell>
          <cell r="C1654" t="str">
            <v>左边 Hook</v>
          </cell>
          <cell r="D1654" t="str">
            <v>LEFT_HOOK，NO PLATING,SUS301-H,P=2.50,1*2,RoHS</v>
          </cell>
          <cell r="E1654" t="str">
            <v>VCYS</v>
          </cell>
          <cell r="F1654" t="str">
            <v>结案</v>
          </cell>
          <cell r="G1654">
            <v>1200000</v>
          </cell>
          <cell r="H1654">
            <v>75000</v>
          </cell>
        </row>
        <row r="1655">
          <cell r="A1655" t="str">
            <v>ZVS-19080318</v>
          </cell>
          <cell r="B1655" t="str">
            <v>025-0009-272</v>
          </cell>
          <cell r="C1655" t="str">
            <v>SHELL AFTER SATAMPING</v>
          </cell>
          <cell r="D1655" t="str">
            <v>1.7H MINI T-FLASH CARD</v>
          </cell>
          <cell r="E1655" t="str">
            <v>VCYS</v>
          </cell>
          <cell r="F1655" t="str">
            <v>结案</v>
          </cell>
          <cell r="G1655">
            <v>260000</v>
          </cell>
          <cell r="H1655">
            <v>256500</v>
          </cell>
        </row>
        <row r="1656">
          <cell r="A1656" t="str">
            <v>ZVS-19080319</v>
          </cell>
          <cell r="B1656" t="str">
            <v>025-U139500621-0389</v>
          </cell>
          <cell r="C1656" t="str">
            <v>素材铁壳</v>
          </cell>
          <cell r="D1656" t="str">
            <v>NO PLATING,SUS301-1/2H,P=8.0,1*1,SHELL,RoHS</v>
          </cell>
          <cell r="E1656" t="str">
            <v>VCYS</v>
          </cell>
          <cell r="F1656" t="str">
            <v>结案</v>
          </cell>
          <cell r="G1656">
            <v>110000</v>
          </cell>
          <cell r="H1656">
            <v>0</v>
          </cell>
        </row>
        <row r="1657">
          <cell r="A1657" t="str">
            <v>ZVS-19080320</v>
          </cell>
          <cell r="B1657" t="str">
            <v>025-U099500621-364</v>
          </cell>
          <cell r="C1657" t="str">
            <v>素材铁壳</v>
          </cell>
          <cell r="D1657" t="str">
            <v>NO PLATING,SUS301-1/2H,P=10.0,1*1,SHELL,RoHS</v>
          </cell>
          <cell r="E1657" t="str">
            <v>VCYS</v>
          </cell>
          <cell r="F1657" t="str">
            <v>结案</v>
          </cell>
          <cell r="G1657">
            <v>600000</v>
          </cell>
          <cell r="H1657">
            <v>299000</v>
          </cell>
        </row>
        <row r="1658">
          <cell r="A1658" t="str">
            <v>ZVS-19080321</v>
          </cell>
          <cell r="B1658" t="str">
            <v>025-U139500621-373</v>
          </cell>
          <cell r="C1658" t="str">
            <v>素材主铁壳</v>
          </cell>
          <cell r="D1658" t="str">
            <v>NO PLATING,SUS301-1/2H,P=8.0,1*1,SHELL,RoHS</v>
          </cell>
          <cell r="E1658" t="str">
            <v>VCYS</v>
          </cell>
          <cell r="F1658" t="str">
            <v>结案</v>
          </cell>
          <cell r="G1658">
            <v>400000</v>
          </cell>
          <cell r="H1658">
            <v>0</v>
          </cell>
        </row>
        <row r="1659">
          <cell r="A1659" t="str">
            <v>ZVS-19080322</v>
          </cell>
          <cell r="B1659" t="str">
            <v>050-S230000642-535</v>
          </cell>
          <cell r="C1659" t="str">
            <v>素材端子</v>
          </cell>
          <cell r="D1659" t="str">
            <v>NO PLATING CONTACT</v>
          </cell>
          <cell r="E1659" t="str">
            <v>VCYS</v>
          </cell>
          <cell r="F1659" t="str">
            <v>结案</v>
          </cell>
          <cell r="G1659">
            <v>2000</v>
          </cell>
          <cell r="H1659">
            <v>1355</v>
          </cell>
        </row>
        <row r="1660">
          <cell r="A1660" t="str">
            <v>ZVS-19080323</v>
          </cell>
          <cell r="B1660" t="str">
            <v>050-S190000641-0550</v>
          </cell>
          <cell r="C1660" t="str">
            <v>素材端子</v>
          </cell>
          <cell r="D1660" t="str">
            <v>NO PLATING CONTACT</v>
          </cell>
          <cell r="E1660" t="str">
            <v>VCYS</v>
          </cell>
          <cell r="F1660" t="str">
            <v>结案</v>
          </cell>
          <cell r="G1660">
            <v>2000</v>
          </cell>
          <cell r="H1660">
            <v>2000</v>
          </cell>
        </row>
        <row r="1661">
          <cell r="A1661" t="str">
            <v>ZVS-19080324</v>
          </cell>
          <cell r="B1661" t="str">
            <v>050-0009-487</v>
          </cell>
          <cell r="C1661" t="str">
            <v>CONTACT AFTER STAMPING</v>
          </cell>
          <cell r="D1661" t="str">
            <v>MICRO USB 5 PIN SINKING MOUNT TYPE</v>
          </cell>
          <cell r="E1661" t="str">
            <v>VCYS</v>
          </cell>
          <cell r="F1661" t="str">
            <v>结案</v>
          </cell>
          <cell r="G1661">
            <v>65</v>
          </cell>
          <cell r="H1661">
            <v>30</v>
          </cell>
        </row>
        <row r="1662">
          <cell r="A1662" t="str">
            <v>ZVS-19080325</v>
          </cell>
          <cell r="B1662" t="str">
            <v>050-0009-344</v>
          </cell>
          <cell r="C1662" t="str">
            <v>CONTACT AFTER STAMPING</v>
          </cell>
          <cell r="D1662" t="str">
            <v>5 PIN MICRO USB SINKING MOUNT</v>
          </cell>
          <cell r="E1662" t="str">
            <v>VCYS</v>
          </cell>
          <cell r="F1662" t="str">
            <v>结案</v>
          </cell>
          <cell r="G1662">
            <v>800</v>
          </cell>
          <cell r="H1662">
            <v>759</v>
          </cell>
        </row>
        <row r="1663">
          <cell r="A1663" t="str">
            <v>ZVS-19080326</v>
          </cell>
          <cell r="B1663" t="str">
            <v>050-0009-411</v>
          </cell>
          <cell r="C1663" t="str">
            <v>CONTACT AFTER STAMPING</v>
          </cell>
          <cell r="D1663" t="str">
            <v>CONTACT AFTER STAMPING</v>
          </cell>
          <cell r="E1663" t="str">
            <v>VCYS</v>
          </cell>
          <cell r="F1663" t="str">
            <v>结案</v>
          </cell>
          <cell r="G1663">
            <v>1700</v>
          </cell>
          <cell r="H1663">
            <v>897</v>
          </cell>
        </row>
        <row r="1664">
          <cell r="A1664" t="str">
            <v>ZVS-19080327</v>
          </cell>
          <cell r="B1664" t="str">
            <v>050-C039900131-506</v>
          </cell>
          <cell r="C1664" t="str">
            <v>素材端子</v>
          </cell>
          <cell r="D1664" t="str">
            <v>NO PLATING,C5240HQ-SH,P=10.50mm,1*1,RoHS</v>
          </cell>
          <cell r="E1664" t="str">
            <v>VCYS</v>
          </cell>
          <cell r="F1664" t="str">
            <v>结案</v>
          </cell>
          <cell r="G1664">
            <v>2000</v>
          </cell>
          <cell r="H1664">
            <v>2000</v>
          </cell>
        </row>
        <row r="1665">
          <cell r="A1665" t="str">
            <v>ZVS-19080328</v>
          </cell>
          <cell r="B1665" t="str">
            <v>050-S080000641-0549</v>
          </cell>
          <cell r="C1665" t="str">
            <v>素材端子</v>
          </cell>
          <cell r="D1665" t="str">
            <v>NO PLATING CONTACT</v>
          </cell>
          <cell r="E1665" t="str">
            <v>VCYS</v>
          </cell>
          <cell r="F1665" t="str">
            <v>结案</v>
          </cell>
          <cell r="G1665">
            <v>450</v>
          </cell>
          <cell r="H1665">
            <v>0</v>
          </cell>
        </row>
        <row r="1666">
          <cell r="A1666" t="str">
            <v>ZVS-19080329</v>
          </cell>
          <cell r="B1666" t="str">
            <v>050-C130000141-508</v>
          </cell>
          <cell r="C1666" t="str">
            <v>素材端子</v>
          </cell>
          <cell r="D1666" t="str">
            <v>NO PLATING,C5210R-H,P=4.0mm,1*1，RoHS</v>
          </cell>
          <cell r="E1666" t="str">
            <v>VCYS</v>
          </cell>
          <cell r="F1666" t="str">
            <v>结案</v>
          </cell>
          <cell r="G1666">
            <v>3000</v>
          </cell>
          <cell r="H1666">
            <v>2095</v>
          </cell>
        </row>
        <row r="1667">
          <cell r="A1667" t="str">
            <v>ZVS-19080330</v>
          </cell>
          <cell r="B1667" t="str">
            <v>050-C031100131-507</v>
          </cell>
          <cell r="C1667" t="str">
            <v>素材端子</v>
          </cell>
          <cell r="D1667" t="str">
            <v>NO PLATING,C5240HQ-SH,P=10.0mm,1*1,RoHS</v>
          </cell>
          <cell r="E1667" t="str">
            <v>VCYS</v>
          </cell>
          <cell r="F1667" t="str">
            <v>结案</v>
          </cell>
          <cell r="G1667">
            <v>3000</v>
          </cell>
          <cell r="H1667">
            <v>3000</v>
          </cell>
        </row>
        <row r="1668">
          <cell r="A1668" t="str">
            <v>ZVS-19080331</v>
          </cell>
          <cell r="B1668" t="str">
            <v>050-J340000141-0556</v>
          </cell>
          <cell r="C1668" t="str">
            <v>素材端子2</v>
          </cell>
          <cell r="D1668" t="str">
            <v>NO PLATING,C5210R-H,P=7,1*1,RoHS</v>
          </cell>
          <cell r="E1668" t="str">
            <v>VCYS</v>
          </cell>
          <cell r="F1668" t="str">
            <v>发放</v>
          </cell>
          <cell r="G1668">
            <v>100</v>
          </cell>
          <cell r="H1668">
            <v>0</v>
          </cell>
        </row>
        <row r="1669">
          <cell r="A1669" t="str">
            <v>ZVS-19080332</v>
          </cell>
          <cell r="B1669" t="str">
            <v>050-J200000142-0546</v>
          </cell>
          <cell r="C1669" t="str">
            <v>素材端子1</v>
          </cell>
          <cell r="D1669" t="str">
            <v>NO PLATING,C5210R-H,P=8,1*1,RoHS</v>
          </cell>
          <cell r="E1669" t="str">
            <v>VCYS</v>
          </cell>
          <cell r="F1669" t="str">
            <v>结案</v>
          </cell>
          <cell r="G1669">
            <v>1000</v>
          </cell>
          <cell r="H1669">
            <v>464.1</v>
          </cell>
        </row>
        <row r="1670">
          <cell r="A1670" t="str">
            <v>ZVS-19080333</v>
          </cell>
          <cell r="B1670" t="str">
            <v>050-J180000141-0579</v>
          </cell>
          <cell r="C1670" t="str">
            <v>素材端子2</v>
          </cell>
          <cell r="D1670" t="str">
            <v>NO PLATING,C5210R-H,P=3,1*1,RoHS</v>
          </cell>
          <cell r="E1670" t="str">
            <v>VCYS</v>
          </cell>
          <cell r="F1670" t="str">
            <v>结案</v>
          </cell>
          <cell r="G1670">
            <v>34</v>
          </cell>
          <cell r="H1670">
            <v>34</v>
          </cell>
        </row>
        <row r="1671">
          <cell r="A1671" t="str">
            <v>ZVS-19080334</v>
          </cell>
          <cell r="B1671" t="str">
            <v>025-J220000621-374</v>
          </cell>
          <cell r="C1671" t="str">
            <v>素材SHELL</v>
          </cell>
          <cell r="D1671" t="str">
            <v>NO PLATING,SUS301-1/2H,P=15,1*1,RoHS</v>
          </cell>
          <cell r="E1671" t="str">
            <v>VCYS</v>
          </cell>
          <cell r="F1671" t="str">
            <v>结案</v>
          </cell>
          <cell r="G1671">
            <v>800000</v>
          </cell>
          <cell r="H1671">
            <v>702000</v>
          </cell>
        </row>
        <row r="1672">
          <cell r="A1672" t="str">
            <v>ZVS-19080335</v>
          </cell>
          <cell r="B1672" t="str">
            <v>050-J100000141-0570</v>
          </cell>
          <cell r="C1672" t="str">
            <v>素材端子1</v>
          </cell>
          <cell r="D1672" t="str">
            <v>NO PLATING,C5210R-H,P=15,1*1,RoHS</v>
          </cell>
          <cell r="E1672" t="str">
            <v>VCYS</v>
          </cell>
          <cell r="F1672" t="str">
            <v>结案</v>
          </cell>
          <cell r="G1672">
            <v>300</v>
          </cell>
          <cell r="H1672">
            <v>293.3</v>
          </cell>
        </row>
        <row r="1673">
          <cell r="A1673" t="str">
            <v>ZVS-19080336</v>
          </cell>
          <cell r="B1673" t="str">
            <v>050-1009-358</v>
          </cell>
          <cell r="C1673" t="str">
            <v>素材端子3</v>
          </cell>
          <cell r="D1673" t="str">
            <v>NO PLATING,C5210R-H,P=4.0,1*1,RoHS</v>
          </cell>
          <cell r="E1673" t="str">
            <v>VCYS</v>
          </cell>
          <cell r="F1673" t="str">
            <v>发放</v>
          </cell>
          <cell r="G1673">
            <v>140</v>
          </cell>
          <cell r="H1673">
            <v>0</v>
          </cell>
        </row>
        <row r="1674">
          <cell r="A1674" t="str">
            <v>ZVS-19080337</v>
          </cell>
          <cell r="B1674" t="str">
            <v>050-J100000141-0568</v>
          </cell>
          <cell r="C1674" t="str">
            <v>素材端子6</v>
          </cell>
          <cell r="D1674" t="str">
            <v>NO PLATING,C5210R-H,P=7,1*1,RoHS</v>
          </cell>
          <cell r="E1674" t="str">
            <v>VCYS</v>
          </cell>
          <cell r="F1674" t="str">
            <v>结案</v>
          </cell>
          <cell r="G1674">
            <v>200</v>
          </cell>
          <cell r="H1674">
            <v>105</v>
          </cell>
        </row>
        <row r="1675">
          <cell r="A1675" t="str">
            <v>ZVS-19080338</v>
          </cell>
          <cell r="B1675" t="str">
            <v>050-J220000631-531</v>
          </cell>
          <cell r="C1675" t="str">
            <v>素材端子4</v>
          </cell>
          <cell r="D1675" t="str">
            <v>NO PLATING,SUS301-1/2H,P=5.50,1*2,RoHS</v>
          </cell>
          <cell r="E1675" t="str">
            <v>VCYS</v>
          </cell>
          <cell r="F1675" t="str">
            <v>结案</v>
          </cell>
          <cell r="G1675">
            <v>800</v>
          </cell>
          <cell r="H1675">
            <v>24</v>
          </cell>
        </row>
        <row r="1676">
          <cell r="A1676" t="str">
            <v>ZVS-19080339</v>
          </cell>
          <cell r="B1676" t="str">
            <v>050-J220000632-531</v>
          </cell>
          <cell r="C1676" t="str">
            <v>素材端子5</v>
          </cell>
          <cell r="D1676" t="str">
            <v>NO PLATING,SUS301-1/2H,P=5.50,1*2,RoHS</v>
          </cell>
          <cell r="E1676" t="str">
            <v>VCYS</v>
          </cell>
          <cell r="F1676" t="str">
            <v>结案</v>
          </cell>
          <cell r="G1676">
            <v>800</v>
          </cell>
          <cell r="H1676">
            <v>24</v>
          </cell>
        </row>
        <row r="1677">
          <cell r="A1677" t="str">
            <v>ZVS-19080340</v>
          </cell>
          <cell r="B1677" t="str">
            <v>025-C130000631-362</v>
          </cell>
          <cell r="C1677" t="str">
            <v>拉杆</v>
          </cell>
          <cell r="D1677" t="str">
            <v>NO PLATING,SUS301-3/4H,P=5.0mm,1*1,RoHS</v>
          </cell>
          <cell r="E1677" t="str">
            <v>VCYS</v>
          </cell>
          <cell r="F1677" t="str">
            <v>结案</v>
          </cell>
          <cell r="G1677">
            <v>2000000</v>
          </cell>
          <cell r="H1677">
            <v>1760300</v>
          </cell>
        </row>
        <row r="1678">
          <cell r="A1678" t="str">
            <v>ZVS-19080341</v>
          </cell>
          <cell r="B1678" t="str">
            <v>025-C130000641-363</v>
          </cell>
          <cell r="C1678" t="str">
            <v>转轴</v>
          </cell>
          <cell r="D1678" t="str">
            <v>NO PLATING,SUS301-H,P=5.0mm,1*1，RoHS</v>
          </cell>
          <cell r="E1678" t="str">
            <v>VCYS</v>
          </cell>
          <cell r="F1678" t="str">
            <v>结案</v>
          </cell>
          <cell r="G1678">
            <v>2000000</v>
          </cell>
          <cell r="H1678">
            <v>2000000</v>
          </cell>
        </row>
        <row r="1679">
          <cell r="A1679" t="str">
            <v>ZVS-19080342</v>
          </cell>
          <cell r="B1679" t="str">
            <v>050-0009-268</v>
          </cell>
          <cell r="C1679" t="str">
            <v>素材端子1</v>
          </cell>
          <cell r="D1679" t="str">
            <v>NO PLATING,C5210R-H,P=7.0,1*1,RoHS</v>
          </cell>
          <cell r="E1679" t="str">
            <v>VCYS</v>
          </cell>
          <cell r="F1679" t="str">
            <v>结案</v>
          </cell>
          <cell r="G1679">
            <v>300</v>
          </cell>
          <cell r="H1679">
            <v>164.5</v>
          </cell>
        </row>
        <row r="1680">
          <cell r="A1680" t="str">
            <v>ZVS-19080343</v>
          </cell>
          <cell r="B1680" t="str">
            <v>050-C130000131-526</v>
          </cell>
          <cell r="C1680" t="str">
            <v>素材端子</v>
          </cell>
          <cell r="D1680" t="str">
            <v>NO PLATING,C5240HQ-SH,P=22.00,1*1,RoHS</v>
          </cell>
          <cell r="E1680" t="str">
            <v>VCYS</v>
          </cell>
          <cell r="F1680" t="str">
            <v>结案</v>
          </cell>
          <cell r="G1680">
            <v>1200</v>
          </cell>
          <cell r="H1680">
            <v>10</v>
          </cell>
        </row>
        <row r="1681">
          <cell r="A1681" t="str">
            <v>ZVS-19080344</v>
          </cell>
          <cell r="B1681" t="str">
            <v>025-C130000641-354</v>
          </cell>
          <cell r="C1681" t="str">
            <v>素材铁壳</v>
          </cell>
          <cell r="D1681" t="str">
            <v>NO PLATING,SUS301-H,P=23.00,1*1,RoHS</v>
          </cell>
          <cell r="E1681" t="str">
            <v>VCYS</v>
          </cell>
          <cell r="F1681" t="str">
            <v>发放</v>
          </cell>
          <cell r="G1681">
            <v>260000</v>
          </cell>
          <cell r="H1681">
            <v>0</v>
          </cell>
        </row>
        <row r="1682">
          <cell r="A1682" t="str">
            <v>ZVS-19080345</v>
          </cell>
          <cell r="B1682" t="str">
            <v>050-0009-481</v>
          </cell>
          <cell r="C1682" t="str">
            <v>UNPLATED CONTACT</v>
          </cell>
          <cell r="D1682" t="str">
            <v>CONTACT ;1.3H PUSH_PULL SIMBLOCK WITH COVER AND STOP</v>
          </cell>
          <cell r="E1682" t="str">
            <v>VCYS</v>
          </cell>
          <cell r="F1682" t="str">
            <v>结案</v>
          </cell>
          <cell r="G1682">
            <v>600</v>
          </cell>
          <cell r="H1682">
            <v>9</v>
          </cell>
        </row>
        <row r="1683">
          <cell r="A1683" t="str">
            <v>ZVS-19080346</v>
          </cell>
          <cell r="B1683" t="str">
            <v>050-1009-443</v>
          </cell>
          <cell r="C1683" t="str">
            <v>CONTACT</v>
          </cell>
          <cell r="D1683" t="str">
            <v>4PIN 3.0MM PITCH 1.8H SMT TYPE BATTERY CONN.</v>
          </cell>
          <cell r="E1683" t="str">
            <v>VCYS</v>
          </cell>
          <cell r="F1683" t="str">
            <v>结案</v>
          </cell>
          <cell r="G1683">
            <v>500</v>
          </cell>
          <cell r="H1683">
            <v>421.5</v>
          </cell>
        </row>
        <row r="1684">
          <cell r="A1684" t="str">
            <v>ZVS-19080347</v>
          </cell>
          <cell r="B1684" t="str">
            <v>050-2009-443</v>
          </cell>
          <cell r="C1684" t="str">
            <v>CONTACT</v>
          </cell>
          <cell r="D1684" t="str">
            <v>4PIN 3.0MM PITCH 1.8H SMT TYPE BATTERY CONN.</v>
          </cell>
          <cell r="E1684" t="str">
            <v>VCYS</v>
          </cell>
          <cell r="F1684" t="str">
            <v>结案</v>
          </cell>
          <cell r="G1684">
            <v>500</v>
          </cell>
          <cell r="H1684">
            <v>499.5</v>
          </cell>
        </row>
        <row r="1685">
          <cell r="A1685" t="str">
            <v>ZVS-19080348</v>
          </cell>
          <cell r="B1685" t="str">
            <v>025-U119500623-0382</v>
          </cell>
          <cell r="C1685" t="str">
            <v>点焊铁壳</v>
          </cell>
          <cell r="D1685" t="str">
            <v>NO PLATING,SUS301-1/2H,P=8.0,1*1,SHELL,RoHS</v>
          </cell>
          <cell r="E1685" t="str">
            <v>VCYS</v>
          </cell>
          <cell r="F1685" t="str">
            <v>结案</v>
          </cell>
          <cell r="G1685">
            <v>300000</v>
          </cell>
          <cell r="H1685">
            <v>286000</v>
          </cell>
        </row>
        <row r="1686">
          <cell r="A1686" t="str">
            <v>ZVS-19080348</v>
          </cell>
          <cell r="B1686" t="str">
            <v>025-U119500623-0382</v>
          </cell>
          <cell r="C1686" t="str">
            <v>点焊铁壳</v>
          </cell>
          <cell r="D1686" t="str">
            <v>NO PLATING,SUS301-1/2H,P=8.0,1*1,SHELL,RoHS</v>
          </cell>
          <cell r="E1686" t="str">
            <v>VCYS</v>
          </cell>
          <cell r="F1686" t="str">
            <v>结案</v>
          </cell>
          <cell r="G1686">
            <v>300000</v>
          </cell>
          <cell r="H1686">
            <v>286000</v>
          </cell>
        </row>
        <row r="1687">
          <cell r="A1687" t="str">
            <v>ZVS-19080349</v>
          </cell>
          <cell r="B1687" t="str">
            <v>025-0009-256</v>
          </cell>
          <cell r="C1687" t="str">
            <v>SHELL AFTER STAMPING</v>
          </cell>
          <cell r="D1687" t="str">
            <v>5 PIN MICRO USB SINKING MOUNT</v>
          </cell>
          <cell r="E1687" t="str">
            <v>VCYS</v>
          </cell>
          <cell r="F1687" t="str">
            <v>结案</v>
          </cell>
          <cell r="G1687">
            <v>560000</v>
          </cell>
          <cell r="H1687">
            <v>211600</v>
          </cell>
        </row>
        <row r="1688">
          <cell r="A1688" t="str">
            <v>ZVS-19080350</v>
          </cell>
          <cell r="B1688" t="str">
            <v>050-J180000631-0580</v>
          </cell>
          <cell r="C1688" t="str">
            <v>素材端子4</v>
          </cell>
          <cell r="D1688" t="str">
            <v>NO PLATING,SUS301-3/4H,P=6.00,1*2,RoHS</v>
          </cell>
          <cell r="E1688" t="str">
            <v>VCYS</v>
          </cell>
          <cell r="F1688" t="str">
            <v>发放</v>
          </cell>
          <cell r="G1688">
            <v>10</v>
          </cell>
          <cell r="H1688">
            <v>0</v>
          </cell>
        </row>
        <row r="1689">
          <cell r="A1689" t="str">
            <v>ZVS-19080351</v>
          </cell>
          <cell r="B1689" t="str">
            <v>050-J100000631-0566</v>
          </cell>
          <cell r="C1689" t="str">
            <v>素材端子4</v>
          </cell>
          <cell r="D1689" t="str">
            <v>NO PLATING,SUS301-3/4H,P=7.5,1*1,RoHS</v>
          </cell>
          <cell r="E1689" t="str">
            <v>VCYS</v>
          </cell>
          <cell r="F1689" t="str">
            <v>结案</v>
          </cell>
          <cell r="G1689">
            <v>95</v>
          </cell>
          <cell r="H1689">
            <v>41</v>
          </cell>
        </row>
        <row r="1690">
          <cell r="A1690" t="str">
            <v>ZVS-19080352</v>
          </cell>
          <cell r="B1690" t="str">
            <v>050-0009-481</v>
          </cell>
          <cell r="C1690" t="str">
            <v>UNPLATED CONTACT</v>
          </cell>
          <cell r="D1690" t="str">
            <v>CONTACT ;1.3H PUSH_PULL SIMBLOCK WITH COVER AND STOP</v>
          </cell>
          <cell r="E1690" t="str">
            <v>VCYS</v>
          </cell>
          <cell r="F1690" t="str">
            <v>结案</v>
          </cell>
          <cell r="G1690">
            <v>600</v>
          </cell>
          <cell r="H1690">
            <v>600</v>
          </cell>
        </row>
        <row r="1691">
          <cell r="A1691" t="str">
            <v>ZVS-19080353</v>
          </cell>
          <cell r="B1691" t="str">
            <v>025-C130000641-0397</v>
          </cell>
          <cell r="C1691" t="str">
            <v>素材铁壳</v>
          </cell>
          <cell r="D1691" t="str">
            <v>NO PLATING,SUS301-H,P=24.0mm,1*1，RoHS</v>
          </cell>
          <cell r="E1691" t="str">
            <v>VCYS</v>
          </cell>
          <cell r="F1691" t="str">
            <v>结案</v>
          </cell>
          <cell r="G1691">
            <v>1000000</v>
          </cell>
          <cell r="H1691">
            <v>999400</v>
          </cell>
        </row>
        <row r="1692">
          <cell r="A1692" t="str">
            <v>ZVS-19080354</v>
          </cell>
          <cell r="B1692" t="str">
            <v>025-C130000641-354</v>
          </cell>
          <cell r="C1692" t="str">
            <v>素材铁壳</v>
          </cell>
          <cell r="D1692" t="str">
            <v>NO PLATING,SUS301-H,P=23.00,1*1,RoHS</v>
          </cell>
          <cell r="E1692" t="str">
            <v>VCYS</v>
          </cell>
          <cell r="F1692" t="str">
            <v>结案</v>
          </cell>
          <cell r="G1692">
            <v>1000000</v>
          </cell>
          <cell r="H1692">
            <v>1000000</v>
          </cell>
        </row>
        <row r="1693">
          <cell r="A1693" t="str">
            <v>ZVS-19080355</v>
          </cell>
          <cell r="B1693" t="str">
            <v>025-00W9-256</v>
          </cell>
          <cell r="C1693" t="str">
            <v>SHELL AFTER LASER WELDING</v>
          </cell>
          <cell r="D1693" t="str">
            <v>MICRO USB 5 PIN SUBTYPE</v>
          </cell>
          <cell r="E1693" t="str">
            <v>VCYS</v>
          </cell>
          <cell r="F1693" t="str">
            <v>结案</v>
          </cell>
          <cell r="G1693">
            <v>500000</v>
          </cell>
          <cell r="H1693">
            <v>204600</v>
          </cell>
        </row>
        <row r="1694">
          <cell r="A1694" t="str">
            <v>ZVS-19080356</v>
          </cell>
          <cell r="B1694" t="str">
            <v>025-0009-272</v>
          </cell>
          <cell r="C1694" t="str">
            <v>SHELL AFTER SATAMPING</v>
          </cell>
          <cell r="D1694" t="str">
            <v>1.7H MINI T-FLASH CARD</v>
          </cell>
          <cell r="E1694" t="str">
            <v>VCYS</v>
          </cell>
          <cell r="F1694" t="str">
            <v>结案</v>
          </cell>
          <cell r="G1694">
            <v>120000</v>
          </cell>
          <cell r="H1694">
            <v>101500</v>
          </cell>
        </row>
        <row r="1695">
          <cell r="A1695" t="str">
            <v>ZVS-19080357</v>
          </cell>
          <cell r="B1695" t="str">
            <v>025-C130000641-360</v>
          </cell>
          <cell r="C1695" t="str">
            <v>素材铁壳</v>
          </cell>
          <cell r="D1695" t="str">
            <v>NO PLATING,SUS301-H,P=24.0mm,1*1，RoHS</v>
          </cell>
          <cell r="E1695" t="str">
            <v>VCYS</v>
          </cell>
          <cell r="F1695" t="str">
            <v>结案</v>
          </cell>
          <cell r="G1695">
            <v>200000</v>
          </cell>
          <cell r="H1695">
            <v>188700</v>
          </cell>
        </row>
        <row r="1696">
          <cell r="A1696" t="str">
            <v>ZVS-19080358</v>
          </cell>
          <cell r="B1696" t="str">
            <v>050-J220000141-530</v>
          </cell>
          <cell r="C1696" t="str">
            <v>素材端子2</v>
          </cell>
          <cell r="D1696" t="str">
            <v>NO PLATING,C5210R-H,P=4,1*1,RoHS</v>
          </cell>
          <cell r="E1696" t="str">
            <v>VCYS</v>
          </cell>
          <cell r="F1696" t="str">
            <v>结案</v>
          </cell>
          <cell r="G1696">
            <v>80</v>
          </cell>
          <cell r="H1696">
            <v>80</v>
          </cell>
        </row>
        <row r="1697">
          <cell r="A1697" t="str">
            <v>ZVS-19080359</v>
          </cell>
          <cell r="B1697" t="str">
            <v>050-J200000635-531</v>
          </cell>
          <cell r="C1697" t="str">
            <v>素材端子4</v>
          </cell>
          <cell r="D1697" t="str">
            <v>NO PLATING,SUS301-3/4H,P=5.50,1*2,RoHS</v>
          </cell>
          <cell r="E1697" t="str">
            <v>VCYS</v>
          </cell>
          <cell r="F1697" t="str">
            <v>结案</v>
          </cell>
          <cell r="G1697">
            <v>800</v>
          </cell>
          <cell r="H1697">
            <v>562</v>
          </cell>
        </row>
        <row r="1698">
          <cell r="A1698" t="str">
            <v>ZVS-19080360</v>
          </cell>
          <cell r="B1698" t="str">
            <v>050-J200000636-531</v>
          </cell>
          <cell r="C1698" t="str">
            <v>素材端子5</v>
          </cell>
          <cell r="D1698" t="str">
            <v>NO PLATING,SUS301-3/4H,P=5.50,1*2,RoHS</v>
          </cell>
          <cell r="E1698" t="str">
            <v>VCYS</v>
          </cell>
          <cell r="F1698" t="str">
            <v>结案</v>
          </cell>
          <cell r="G1698">
            <v>800</v>
          </cell>
          <cell r="H1698">
            <v>562</v>
          </cell>
        </row>
        <row r="1699">
          <cell r="A1699" t="str">
            <v>ZVS-19080361</v>
          </cell>
          <cell r="B1699" t="str">
            <v>050-J100000141-0570</v>
          </cell>
          <cell r="C1699" t="str">
            <v>素材端子1</v>
          </cell>
          <cell r="D1699" t="str">
            <v>NO PLATING,C5210R-H,P=15,1*1,RoHS</v>
          </cell>
          <cell r="E1699" t="str">
            <v>VCYS</v>
          </cell>
          <cell r="F1699" t="str">
            <v>结案</v>
          </cell>
          <cell r="G1699">
            <v>10</v>
          </cell>
          <cell r="H1699">
            <v>7.7</v>
          </cell>
        </row>
        <row r="1700">
          <cell r="A1700" t="str">
            <v>ZVS-19080362</v>
          </cell>
          <cell r="B1700" t="str">
            <v>050-C171100121-509</v>
          </cell>
          <cell r="C1700" t="str">
            <v>素材端子</v>
          </cell>
          <cell r="D1700" t="str">
            <v>NO PLATING,C5210R-SH,P=12.50,1*1,RoHS</v>
          </cell>
          <cell r="E1700" t="str">
            <v>VCYS</v>
          </cell>
          <cell r="F1700" t="str">
            <v>结案</v>
          </cell>
          <cell r="G1700">
            <v>220</v>
          </cell>
          <cell r="H1700">
            <v>99</v>
          </cell>
        </row>
        <row r="1701">
          <cell r="A1701" t="str">
            <v>ZVS-19080363</v>
          </cell>
          <cell r="B1701" t="str">
            <v>050-S170000641-534</v>
          </cell>
          <cell r="C1701" t="str">
            <v>素材端子</v>
          </cell>
          <cell r="D1701" t="str">
            <v>NO PLATING CONTACT</v>
          </cell>
          <cell r="E1701" t="str">
            <v>VCYS</v>
          </cell>
          <cell r="F1701" t="str">
            <v>结案</v>
          </cell>
          <cell r="G1701">
            <v>60</v>
          </cell>
          <cell r="H1701">
            <v>40</v>
          </cell>
        </row>
        <row r="1702">
          <cell r="A1702" t="str">
            <v>ZVS-19080364</v>
          </cell>
          <cell r="B1702" t="str">
            <v>050-J220000141-530</v>
          </cell>
          <cell r="C1702" t="str">
            <v>素材端子2</v>
          </cell>
          <cell r="D1702" t="str">
            <v>NO PLATING,C5210R-H,P=4,1*1,RoHS</v>
          </cell>
          <cell r="E1702" t="str">
            <v>VCYS</v>
          </cell>
          <cell r="F1702" t="str">
            <v>结案</v>
          </cell>
          <cell r="G1702">
            <v>20</v>
          </cell>
          <cell r="H1702">
            <v>20</v>
          </cell>
        </row>
        <row r="1703">
          <cell r="A1703" t="str">
            <v>ZVS-19080365</v>
          </cell>
          <cell r="B1703" t="str">
            <v>025-U0995W1621-364</v>
          </cell>
          <cell r="C1703" t="str">
            <v>点焊铁壳</v>
          </cell>
          <cell r="D1703" t="str">
            <v>LASER WELDING,SUS301-1/2H,P=10.0,1*1,SHELL,RoHS</v>
          </cell>
          <cell r="E1703" t="str">
            <v>VCYS</v>
          </cell>
          <cell r="F1703" t="str">
            <v>结案</v>
          </cell>
          <cell r="G1703">
            <v>600000</v>
          </cell>
          <cell r="H1703">
            <v>299000</v>
          </cell>
        </row>
        <row r="1704">
          <cell r="A1704" t="str">
            <v>ZVS-19080366</v>
          </cell>
          <cell r="B1704" t="str">
            <v>050-S110000641-522</v>
          </cell>
          <cell r="C1704" t="str">
            <v>素材端子</v>
          </cell>
          <cell r="D1704" t="str">
            <v>NO PLATING CONTACT</v>
          </cell>
          <cell r="E1704" t="str">
            <v>VCYS</v>
          </cell>
          <cell r="F1704" t="str">
            <v>结案</v>
          </cell>
          <cell r="G1704">
            <v>500</v>
          </cell>
          <cell r="H1704">
            <v>225</v>
          </cell>
        </row>
        <row r="1705">
          <cell r="A1705" t="str">
            <v>ZVS-19080367</v>
          </cell>
          <cell r="B1705" t="str">
            <v>050-0009-293</v>
          </cell>
          <cell r="C1705" t="str">
            <v>CONTACT AFTER STAMPING</v>
          </cell>
          <cell r="D1705" t="str">
            <v>4PIN BATTERY 3.1MM PITCH 5.0H VERTICAL TYPE GOLD 15u" CONN.</v>
          </cell>
          <cell r="E1705" t="str">
            <v>VCYS</v>
          </cell>
          <cell r="F1705" t="str">
            <v>结案</v>
          </cell>
          <cell r="G1705">
            <v>400</v>
          </cell>
          <cell r="H1705">
            <v>370</v>
          </cell>
        </row>
        <row r="1706">
          <cell r="A1706" t="str">
            <v>ZVS-19080368</v>
          </cell>
          <cell r="B1706" t="str">
            <v>025-U069500621-364</v>
          </cell>
          <cell r="C1706" t="str">
            <v>素材铁壳</v>
          </cell>
          <cell r="D1706" t="str">
            <v>NO PLATING,SUS301-1/2H,P=10.0,1*1,SHELL,RoHS</v>
          </cell>
          <cell r="E1706" t="str">
            <v>VCYS</v>
          </cell>
          <cell r="F1706" t="str">
            <v>发放</v>
          </cell>
          <cell r="G1706">
            <v>400000</v>
          </cell>
          <cell r="H1706">
            <v>0</v>
          </cell>
        </row>
        <row r="1707">
          <cell r="A1707" t="str">
            <v>ZVS-19080369</v>
          </cell>
          <cell r="B1707" t="str">
            <v>050-0009-467</v>
          </cell>
          <cell r="C1707" t="str">
            <v>CONTACT AFTER STAMPING</v>
          </cell>
          <cell r="D1707" t="str">
            <v>ANTENNA SPRING FOR 0.7H</v>
          </cell>
          <cell r="E1707" t="str">
            <v>VCYS</v>
          </cell>
          <cell r="F1707" t="str">
            <v>结案</v>
          </cell>
          <cell r="G1707">
            <v>2000</v>
          </cell>
          <cell r="H1707">
            <v>22</v>
          </cell>
        </row>
        <row r="1708">
          <cell r="A1708" t="str">
            <v>ZVS-19080370</v>
          </cell>
          <cell r="B1708" t="str">
            <v>050-S110000641-522</v>
          </cell>
          <cell r="C1708" t="str">
            <v>素材端子</v>
          </cell>
          <cell r="D1708" t="str">
            <v>NO PLATING CONTACT</v>
          </cell>
          <cell r="E1708" t="str">
            <v>VCYS</v>
          </cell>
          <cell r="F1708" t="str">
            <v>发放</v>
          </cell>
          <cell r="G1708">
            <v>2400</v>
          </cell>
          <cell r="H1708">
            <v>0</v>
          </cell>
        </row>
        <row r="1709">
          <cell r="A1709" t="str">
            <v>ZVS-19080148</v>
          </cell>
          <cell r="B1709" t="str">
            <v>050-2009-217</v>
          </cell>
          <cell r="C1709" t="str">
            <v>CONTACT AFTER STAMPING</v>
          </cell>
          <cell r="D1709" t="str">
            <v>5 PIN MICRO USB SINKING MOUNT</v>
          </cell>
          <cell r="E1709" t="str">
            <v>VCYS</v>
          </cell>
          <cell r="F1709" t="str">
            <v>结案</v>
          </cell>
          <cell r="G1709">
            <v>150</v>
          </cell>
          <cell r="H1709">
            <v>84</v>
          </cell>
        </row>
        <row r="1710">
          <cell r="A1710" t="str">
            <v>ZVS-19080149</v>
          </cell>
          <cell r="B1710" t="str">
            <v>025-C130000681-357</v>
          </cell>
          <cell r="C1710" t="str">
            <v>拉杆(散Pin）</v>
          </cell>
          <cell r="D1710" t="str">
            <v>NO PLATING,SUS304-H,1*1,RoHS</v>
          </cell>
          <cell r="E1710" t="str">
            <v>VCYS</v>
          </cell>
          <cell r="F1710" t="str">
            <v>结案</v>
          </cell>
          <cell r="G1710">
            <v>400000</v>
          </cell>
          <cell r="H1710">
            <v>310800</v>
          </cell>
        </row>
        <row r="1711">
          <cell r="A1711" t="str">
            <v>ZVS-19080150</v>
          </cell>
          <cell r="B1711" t="str">
            <v>050-2009-443</v>
          </cell>
          <cell r="C1711" t="str">
            <v>CONTACT</v>
          </cell>
          <cell r="D1711" t="str">
            <v>4PIN 3.0MM PITCH 1.8H SMT TYPE BATTERY CONN.</v>
          </cell>
          <cell r="E1711" t="str">
            <v>VCYS</v>
          </cell>
          <cell r="F1711" t="str">
            <v>结案</v>
          </cell>
          <cell r="G1711">
            <v>800</v>
          </cell>
          <cell r="H1711">
            <v>0</v>
          </cell>
        </row>
        <row r="1712">
          <cell r="A1712" t="str">
            <v>ZVS-19080151</v>
          </cell>
          <cell r="B1712" t="str">
            <v>025-0009-256</v>
          </cell>
          <cell r="C1712" t="str">
            <v>SHELL AFTER STAMPING</v>
          </cell>
          <cell r="D1712" t="str">
            <v>5 PIN MICRO USB SINKING MOUNT</v>
          </cell>
          <cell r="E1712" t="str">
            <v>VCYS</v>
          </cell>
          <cell r="F1712" t="str">
            <v>结案</v>
          </cell>
          <cell r="G1712">
            <v>300000</v>
          </cell>
          <cell r="H1712">
            <v>274300</v>
          </cell>
        </row>
        <row r="1713">
          <cell r="A1713" t="str">
            <v>ZVS-19080152</v>
          </cell>
          <cell r="B1713" t="str">
            <v>025-1009-274</v>
          </cell>
          <cell r="C1713" t="str">
            <v>GROUNDING AFTER STAMPING</v>
          </cell>
          <cell r="D1713" t="str">
            <v>MICRO USB 5 PIN TOP MOUNT TYPE</v>
          </cell>
          <cell r="E1713" t="str">
            <v>VCYS</v>
          </cell>
          <cell r="F1713" t="str">
            <v>开立</v>
          </cell>
          <cell r="G1713">
            <v>100000</v>
          </cell>
          <cell r="H1713">
            <v>0</v>
          </cell>
        </row>
        <row r="1714">
          <cell r="A1714" t="str">
            <v>ZVS-19080157</v>
          </cell>
          <cell r="B1714" t="str">
            <v>050-S170000641-534</v>
          </cell>
          <cell r="C1714" t="str">
            <v>素材端子</v>
          </cell>
          <cell r="D1714" t="str">
            <v>NO PLATING CONTACT</v>
          </cell>
          <cell r="E1714" t="str">
            <v>VCYS</v>
          </cell>
          <cell r="F1714" t="str">
            <v>结案</v>
          </cell>
          <cell r="G1714">
            <v>2000</v>
          </cell>
          <cell r="H1714">
            <v>683</v>
          </cell>
        </row>
        <row r="1715">
          <cell r="A1715" t="str">
            <v>ZVS-19080158</v>
          </cell>
          <cell r="B1715" t="str">
            <v>050-S170000641-534</v>
          </cell>
          <cell r="C1715" t="str">
            <v>素材端子</v>
          </cell>
          <cell r="D1715" t="str">
            <v>NO PLATING CONTACT</v>
          </cell>
          <cell r="E1715" t="str">
            <v>VCYS</v>
          </cell>
          <cell r="F1715" t="str">
            <v>结案</v>
          </cell>
          <cell r="G1715">
            <v>2000</v>
          </cell>
          <cell r="H1715">
            <v>1927</v>
          </cell>
        </row>
        <row r="1716">
          <cell r="A1716" t="str">
            <v>ZVS-19080160</v>
          </cell>
          <cell r="B1716" t="str">
            <v>050-0009-499</v>
          </cell>
          <cell r="C1716" t="str">
            <v>素材端子</v>
          </cell>
          <cell r="D1716" t="str">
            <v>NO PLATING,C2680R-H,P=9.00,1*2,RoHS</v>
          </cell>
          <cell r="E1716" t="str">
            <v>VCYS</v>
          </cell>
          <cell r="F1716" t="str">
            <v>结案</v>
          </cell>
          <cell r="G1716">
            <v>2000</v>
          </cell>
          <cell r="H1716">
            <v>2000</v>
          </cell>
        </row>
        <row r="1717">
          <cell r="A1717" t="str">
            <v>ZVS-19080161</v>
          </cell>
          <cell r="B1717" t="str">
            <v>050-3006-389</v>
          </cell>
          <cell r="C1717" t="str">
            <v>CONTACT AFTER PLATING</v>
          </cell>
          <cell r="D1717" t="str">
            <v>CONTACT 4 FOR DIA 3.5MM AUDIO JACK SUBSIDE TYPE</v>
          </cell>
          <cell r="E1717" t="str">
            <v>VCYS</v>
          </cell>
          <cell r="F1717" t="str">
            <v>发放</v>
          </cell>
          <cell r="G1717">
            <v>100</v>
          </cell>
          <cell r="H1717">
            <v>0</v>
          </cell>
        </row>
        <row r="1718">
          <cell r="A1718" t="str">
            <v>ZVS-19080162</v>
          </cell>
          <cell r="B1718" t="str">
            <v>050-3009-389</v>
          </cell>
          <cell r="C1718" t="str">
            <v>CONTACT AFTER STAMPING</v>
          </cell>
          <cell r="D1718" t="str">
            <v>CONTACT 4 FOR DIA 3.5MM AUDIO JACK SUBSIDE TYPE</v>
          </cell>
          <cell r="E1718" t="str">
            <v>VCYS</v>
          </cell>
          <cell r="F1718" t="str">
            <v>发放</v>
          </cell>
          <cell r="G1718">
            <v>100</v>
          </cell>
          <cell r="H1718">
            <v>0</v>
          </cell>
        </row>
        <row r="1719">
          <cell r="A1719" t="str">
            <v>ZVS-19080163</v>
          </cell>
          <cell r="B1719" t="str">
            <v>050-4009-389</v>
          </cell>
          <cell r="C1719" t="str">
            <v>CONTACT AFTER STAMPING</v>
          </cell>
          <cell r="D1719" t="str">
            <v>CONTACT 5 FOR DIA 3.5MM AUDIO JACK SUBSIDE TYPE</v>
          </cell>
          <cell r="E1719" t="str">
            <v>VCYS</v>
          </cell>
          <cell r="F1719" t="str">
            <v>发放</v>
          </cell>
          <cell r="G1719">
            <v>100</v>
          </cell>
          <cell r="H1719">
            <v>0</v>
          </cell>
        </row>
        <row r="1720">
          <cell r="A1720" t="str">
            <v>ZVS-19080164</v>
          </cell>
          <cell r="B1720" t="str">
            <v>050-C130000441-513</v>
          </cell>
          <cell r="C1720" t="str">
            <v>素材侦测PIN</v>
          </cell>
          <cell r="D1720" t="str">
            <v>NO PLATING,C7035-TM06,P=3.20,1*1,RoHS</v>
          </cell>
          <cell r="E1720" t="str">
            <v>VCYS</v>
          </cell>
          <cell r="F1720" t="str">
            <v>结案</v>
          </cell>
          <cell r="G1720">
            <v>300</v>
          </cell>
          <cell r="H1720">
            <v>300</v>
          </cell>
        </row>
        <row r="1721">
          <cell r="A1721" t="str">
            <v>ZVS-19080165</v>
          </cell>
          <cell r="B1721" t="str">
            <v>050-J180000141-0579</v>
          </cell>
          <cell r="C1721" t="str">
            <v>素材端子2</v>
          </cell>
          <cell r="D1721" t="str">
            <v>NO PLATING,C5210R-H,P=3,1*1,RoHS</v>
          </cell>
          <cell r="E1721" t="str">
            <v>VCYS</v>
          </cell>
          <cell r="F1721" t="str">
            <v>结案</v>
          </cell>
          <cell r="G1721">
            <v>200</v>
          </cell>
          <cell r="H1721">
            <v>200</v>
          </cell>
        </row>
        <row r="1722">
          <cell r="A1722" t="str">
            <v>ZVS-19080166</v>
          </cell>
          <cell r="B1722" t="str">
            <v>050-0009-482</v>
          </cell>
          <cell r="C1722" t="str">
            <v>UNPLATED CONTACT</v>
          </cell>
          <cell r="D1722" t="str">
            <v>CONTACT; 1.3H PUSH_PULL SIMBLOCK WIWH COVER AND STOP</v>
          </cell>
          <cell r="E1722" t="str">
            <v>VCYS</v>
          </cell>
          <cell r="F1722" t="str">
            <v>结案</v>
          </cell>
          <cell r="G1722">
            <v>300</v>
          </cell>
          <cell r="H1722">
            <v>83</v>
          </cell>
        </row>
        <row r="1723">
          <cell r="A1723" t="str">
            <v>ZVS-19080167</v>
          </cell>
          <cell r="B1723" t="str">
            <v>050-1009-358</v>
          </cell>
          <cell r="C1723" t="str">
            <v>素材端子3</v>
          </cell>
          <cell r="D1723" t="str">
            <v>NO PLATING,C5210R-H,P=4.0,1*1,RoHS</v>
          </cell>
          <cell r="E1723" t="str">
            <v>VCYS</v>
          </cell>
          <cell r="F1723" t="str">
            <v>结案</v>
          </cell>
          <cell r="G1723">
            <v>100</v>
          </cell>
          <cell r="H1723">
            <v>100</v>
          </cell>
        </row>
        <row r="1724">
          <cell r="A1724" t="str">
            <v>ZVS-19080168</v>
          </cell>
          <cell r="B1724" t="str">
            <v>050-J200000145-530</v>
          </cell>
          <cell r="C1724" t="str">
            <v>素材端子3</v>
          </cell>
          <cell r="D1724" t="str">
            <v>NO PLATING,C5210R-H,P=4,1*1,RoHS</v>
          </cell>
          <cell r="E1724" t="str">
            <v>VCYS</v>
          </cell>
          <cell r="F1724" t="str">
            <v>结案</v>
          </cell>
          <cell r="G1724">
            <v>600</v>
          </cell>
          <cell r="H1724">
            <v>600</v>
          </cell>
        </row>
        <row r="1725">
          <cell r="A1725" t="str">
            <v>ZVS-19080169</v>
          </cell>
          <cell r="B1725" t="str">
            <v>050-0009-499</v>
          </cell>
          <cell r="C1725" t="str">
            <v>素材端子</v>
          </cell>
          <cell r="D1725" t="str">
            <v>NO PLATING,C2680R-H,P=9.00,1*2,RoHS</v>
          </cell>
          <cell r="E1725" t="str">
            <v>VCYS</v>
          </cell>
          <cell r="F1725" t="str">
            <v>结案</v>
          </cell>
          <cell r="G1725">
            <v>1000</v>
          </cell>
          <cell r="H1725">
            <v>279.89999999999998</v>
          </cell>
        </row>
        <row r="1726">
          <cell r="A1726" t="str">
            <v>ZVS-19080170</v>
          </cell>
          <cell r="B1726" t="str">
            <v>050-C130000131-512</v>
          </cell>
          <cell r="C1726" t="str">
            <v>素材端子</v>
          </cell>
          <cell r="D1726" t="str">
            <v>NO PLATING,C5240HQ-SH,P=24.00,1*1,RoHS</v>
          </cell>
          <cell r="E1726" t="str">
            <v>VCYS</v>
          </cell>
          <cell r="F1726" t="str">
            <v>结案</v>
          </cell>
          <cell r="G1726">
            <v>600</v>
          </cell>
          <cell r="H1726">
            <v>0</v>
          </cell>
        </row>
        <row r="1727">
          <cell r="A1727" t="str">
            <v>ZVS-19080171</v>
          </cell>
          <cell r="B1727" t="str">
            <v>050-0009-365</v>
          </cell>
          <cell r="C1727" t="str">
            <v>CONTACT AFTER SATAMPING</v>
          </cell>
          <cell r="D1727" t="str">
            <v>1.7H MINI T-FLASH CARD</v>
          </cell>
          <cell r="E1727" t="str">
            <v>VCYS</v>
          </cell>
          <cell r="F1727" t="str">
            <v>结案</v>
          </cell>
          <cell r="G1727">
            <v>150</v>
          </cell>
          <cell r="H1727">
            <v>150</v>
          </cell>
        </row>
        <row r="1728">
          <cell r="A1728" t="str">
            <v>ZVS-19080172</v>
          </cell>
          <cell r="B1728" t="str">
            <v>025-C130000631-362</v>
          </cell>
          <cell r="C1728" t="str">
            <v>拉杆</v>
          </cell>
          <cell r="D1728" t="str">
            <v>NO PLATING,SUS301-3/4H,P=5.0mm,1*1,RoHS</v>
          </cell>
          <cell r="E1728" t="str">
            <v>VCYS</v>
          </cell>
          <cell r="F1728" t="str">
            <v>结案</v>
          </cell>
          <cell r="G1728">
            <v>1200000</v>
          </cell>
          <cell r="H1728">
            <v>658000</v>
          </cell>
        </row>
        <row r="1729">
          <cell r="A1729" t="str">
            <v>ZVS-19080174</v>
          </cell>
          <cell r="B1729" t="str">
            <v>050-C130000141-508</v>
          </cell>
          <cell r="C1729" t="str">
            <v>素材端子</v>
          </cell>
          <cell r="D1729" t="str">
            <v>NO PLATING,C5210R-H,P=4.0mm,1*1，RoHS</v>
          </cell>
          <cell r="E1729" t="str">
            <v>VCYS</v>
          </cell>
          <cell r="F1729" t="str">
            <v>结案</v>
          </cell>
          <cell r="G1729">
            <v>1800</v>
          </cell>
          <cell r="H1729">
            <v>1785</v>
          </cell>
        </row>
        <row r="1730">
          <cell r="A1730" t="str">
            <v>ZVS-19080175</v>
          </cell>
          <cell r="B1730" t="str">
            <v>050-C039900131-506</v>
          </cell>
          <cell r="C1730" t="str">
            <v>素材端子</v>
          </cell>
          <cell r="D1730" t="str">
            <v>NO PLATING,C5240HQ-SH,P=10.50mm,1*1,RoHS</v>
          </cell>
          <cell r="E1730" t="str">
            <v>VCYS</v>
          </cell>
          <cell r="F1730" t="str">
            <v>结案</v>
          </cell>
          <cell r="G1730">
            <v>2500</v>
          </cell>
          <cell r="H1730">
            <v>2433</v>
          </cell>
        </row>
        <row r="1731">
          <cell r="A1731" t="str">
            <v>ZVS-19080176</v>
          </cell>
          <cell r="B1731" t="str">
            <v>025-C130000641-363</v>
          </cell>
          <cell r="C1731" t="str">
            <v>转轴</v>
          </cell>
          <cell r="D1731" t="str">
            <v>NO PLATING,SUS301-H,P=5.0mm,1*1，RoHS</v>
          </cell>
          <cell r="E1731" t="str">
            <v>VCYS</v>
          </cell>
          <cell r="F1731" t="str">
            <v>结案</v>
          </cell>
          <cell r="G1731">
            <v>1500000</v>
          </cell>
          <cell r="H1731">
            <v>1475000</v>
          </cell>
        </row>
        <row r="1732">
          <cell r="A1732" t="str">
            <v>ZVS-19080177</v>
          </cell>
          <cell r="B1732" t="str">
            <v>050-4009-195</v>
          </cell>
          <cell r="C1732" t="str">
            <v>UNPLATED CONTACT</v>
          </cell>
          <cell r="D1732" t="str">
            <v>FOR 4PIN BATTERY 5.4H 3.1MM PITCH VERTICAL TYPE CONN.</v>
          </cell>
          <cell r="E1732" t="str">
            <v>VCYS</v>
          </cell>
          <cell r="F1732" t="str">
            <v>结案</v>
          </cell>
          <cell r="G1732">
            <v>20</v>
          </cell>
          <cell r="H1732">
            <v>20</v>
          </cell>
        </row>
        <row r="1733">
          <cell r="A1733" t="str">
            <v>ZVS-19080178</v>
          </cell>
          <cell r="B1733" t="str">
            <v>025-U0695W1621-364</v>
          </cell>
          <cell r="C1733" t="str">
            <v>点焊铁壳</v>
          </cell>
          <cell r="D1733" t="str">
            <v>LASER WELDING,SUS301-1/2H,P=10.0,1*1,SHELL,RoHS</v>
          </cell>
          <cell r="E1733" t="str">
            <v>VCYS</v>
          </cell>
          <cell r="F1733" t="str">
            <v>发放</v>
          </cell>
          <cell r="G1733">
            <v>300000</v>
          </cell>
          <cell r="H1733">
            <v>0</v>
          </cell>
        </row>
        <row r="1734">
          <cell r="A1734" t="str">
            <v>ZVS-19080179</v>
          </cell>
          <cell r="B1734" t="str">
            <v>025-U0995W1621-364</v>
          </cell>
          <cell r="C1734" t="str">
            <v>点焊铁壳</v>
          </cell>
          <cell r="D1734" t="str">
            <v>LASER WELDING,SUS301-1/2H,P=10.0,1*1,SHELL,RoHS</v>
          </cell>
          <cell r="E1734" t="str">
            <v>VCYS</v>
          </cell>
          <cell r="F1734" t="str">
            <v>结案</v>
          </cell>
          <cell r="G1734">
            <v>300000</v>
          </cell>
          <cell r="H1734">
            <v>277900</v>
          </cell>
        </row>
        <row r="1735">
          <cell r="A1735" t="str">
            <v>ZVS-19080180</v>
          </cell>
          <cell r="B1735" t="str">
            <v>050-1009-358</v>
          </cell>
          <cell r="C1735" t="str">
            <v>素材端子3</v>
          </cell>
          <cell r="D1735" t="str">
            <v>NO PLATING,C5210R-H,P=4.0,1*1,RoHS</v>
          </cell>
          <cell r="E1735" t="str">
            <v>VCYS</v>
          </cell>
          <cell r="F1735" t="str">
            <v>结案</v>
          </cell>
          <cell r="G1735">
            <v>300</v>
          </cell>
          <cell r="H1735">
            <v>248</v>
          </cell>
        </row>
        <row r="1736">
          <cell r="A1736" t="str">
            <v>ZVS-19080181</v>
          </cell>
          <cell r="B1736" t="str">
            <v>050-S110000641-522</v>
          </cell>
          <cell r="C1736" t="str">
            <v>素材端子</v>
          </cell>
          <cell r="D1736" t="str">
            <v>NO PLATING CONTACT</v>
          </cell>
          <cell r="E1736" t="str">
            <v>VCYS</v>
          </cell>
          <cell r="F1736" t="str">
            <v>结案</v>
          </cell>
          <cell r="G1736">
            <v>2400</v>
          </cell>
          <cell r="H1736">
            <v>0</v>
          </cell>
        </row>
        <row r="1737">
          <cell r="A1737" t="str">
            <v>ZVS-19080182</v>
          </cell>
          <cell r="B1737" t="str">
            <v>050-J200000144-530</v>
          </cell>
          <cell r="C1737" t="str">
            <v>素材端子2</v>
          </cell>
          <cell r="D1737" t="str">
            <v>NO PLATING,C5210R-H,P=4,1*1,RoHS</v>
          </cell>
          <cell r="E1737" t="str">
            <v>VCYS</v>
          </cell>
          <cell r="F1737" t="str">
            <v>结案</v>
          </cell>
          <cell r="G1737">
            <v>500</v>
          </cell>
          <cell r="H1737">
            <v>500</v>
          </cell>
        </row>
        <row r="1738">
          <cell r="A1738" t="str">
            <v>ZVS-19080183</v>
          </cell>
          <cell r="B1738" t="str">
            <v>025-C130000641-356</v>
          </cell>
          <cell r="C1738" t="str">
            <v>右边 Hook</v>
          </cell>
          <cell r="D1738" t="str">
            <v>RIGHT_HOOK，NO PLATING,SUS301-H,P=2.50,1*2,RoHS</v>
          </cell>
          <cell r="E1738" t="str">
            <v>VCYS</v>
          </cell>
          <cell r="F1738" t="str">
            <v>发放</v>
          </cell>
          <cell r="G1738">
            <v>600000</v>
          </cell>
          <cell r="H1738">
            <v>0</v>
          </cell>
        </row>
        <row r="1739">
          <cell r="A1739" t="str">
            <v>ZVS-19080184</v>
          </cell>
          <cell r="B1739" t="str">
            <v>050-0009-482</v>
          </cell>
          <cell r="C1739" t="str">
            <v>UNPLATED CONTACT</v>
          </cell>
          <cell r="D1739" t="str">
            <v>CONTACT; 1.3H PUSH_PULL SIMBLOCK WIWH COVER AND STOP</v>
          </cell>
          <cell r="E1739" t="str">
            <v>KM11A</v>
          </cell>
          <cell r="F1739" t="str">
            <v>结案</v>
          </cell>
          <cell r="G1739">
            <v>100</v>
          </cell>
          <cell r="H1739">
            <v>100</v>
          </cell>
        </row>
        <row r="1740">
          <cell r="A1740" t="str">
            <v>ZVS-19080185</v>
          </cell>
          <cell r="B1740" t="str">
            <v>050-J200000142-0546</v>
          </cell>
          <cell r="C1740" t="str">
            <v>素材端子1</v>
          </cell>
          <cell r="D1740" t="str">
            <v>NO PLATING,C5210R-H,P=8,1*1,RoHS</v>
          </cell>
          <cell r="E1740" t="str">
            <v>KM11B</v>
          </cell>
          <cell r="F1740" t="str">
            <v>结案</v>
          </cell>
          <cell r="G1740">
            <v>1000</v>
          </cell>
          <cell r="H1740">
            <v>77</v>
          </cell>
        </row>
        <row r="1741">
          <cell r="A1741" t="str">
            <v>ZVS-19080186</v>
          </cell>
          <cell r="B1741" t="str">
            <v>025-U139500622-373</v>
          </cell>
          <cell r="C1741" t="str">
            <v>素材外铁壳</v>
          </cell>
          <cell r="D1741" t="str">
            <v>NO PLATING,SUS301-1/2H,P=8.0,1*1,SHELL,RoHS</v>
          </cell>
          <cell r="E1741" t="str">
            <v>KM11B</v>
          </cell>
          <cell r="F1741" t="str">
            <v>结案</v>
          </cell>
          <cell r="G1741">
            <v>300000</v>
          </cell>
          <cell r="H1741">
            <v>290000</v>
          </cell>
        </row>
        <row r="1742">
          <cell r="A1742" t="str">
            <v>ZVS-19080187</v>
          </cell>
          <cell r="B1742" t="str">
            <v>050-J200000144-530</v>
          </cell>
          <cell r="C1742" t="str">
            <v>素材端子2</v>
          </cell>
          <cell r="D1742" t="str">
            <v>NO PLATING,C5210R-H,P=4,1*1,RoHS</v>
          </cell>
          <cell r="E1742" t="str">
            <v>KM12B</v>
          </cell>
          <cell r="F1742" t="str">
            <v>结案</v>
          </cell>
          <cell r="G1742">
            <v>500</v>
          </cell>
          <cell r="H1742">
            <v>500</v>
          </cell>
        </row>
        <row r="1743">
          <cell r="A1743" t="str">
            <v>ZVS-19080188</v>
          </cell>
          <cell r="B1743" t="str">
            <v>050-J220000141-530</v>
          </cell>
          <cell r="C1743" t="str">
            <v>素材端子2</v>
          </cell>
          <cell r="D1743" t="str">
            <v>NO PLATING,C5210R-H,P=4,1*1,RoHS</v>
          </cell>
          <cell r="E1743" t="str">
            <v>KM12B</v>
          </cell>
          <cell r="F1743" t="str">
            <v>结案</v>
          </cell>
          <cell r="G1743">
            <v>700</v>
          </cell>
          <cell r="H1743">
            <v>0</v>
          </cell>
        </row>
        <row r="1744">
          <cell r="A1744" t="str">
            <v>ZVS-19080189</v>
          </cell>
          <cell r="B1744" t="str">
            <v>025-C130000641-0397</v>
          </cell>
          <cell r="C1744" t="str">
            <v>素材铁壳</v>
          </cell>
          <cell r="D1744" t="str">
            <v>NO PLATING,SUS301-H,P=24.0mm,1*1，RoHS</v>
          </cell>
          <cell r="E1744" t="str">
            <v>KM11A</v>
          </cell>
          <cell r="F1744" t="str">
            <v>结案</v>
          </cell>
          <cell r="G1744">
            <v>600000</v>
          </cell>
          <cell r="H1744">
            <v>246600</v>
          </cell>
        </row>
        <row r="1745">
          <cell r="A1745" t="str">
            <v>ZVS-19080190</v>
          </cell>
          <cell r="B1745" t="str">
            <v>025-C130000641-360</v>
          </cell>
          <cell r="C1745" t="str">
            <v>素材铁壳</v>
          </cell>
          <cell r="D1745" t="str">
            <v>NO PLATING,SUS301-H,P=24.0mm,1*1，RoHS</v>
          </cell>
          <cell r="E1745" t="str">
            <v>KM11A</v>
          </cell>
          <cell r="F1745" t="str">
            <v>结案</v>
          </cell>
          <cell r="G1745">
            <v>600000</v>
          </cell>
          <cell r="H1745">
            <v>80800</v>
          </cell>
        </row>
        <row r="1746">
          <cell r="A1746" t="str">
            <v>ZVS-19080191</v>
          </cell>
          <cell r="B1746" t="str">
            <v>025-U139500623-373</v>
          </cell>
          <cell r="C1746" t="str">
            <v>点焊铁壳</v>
          </cell>
          <cell r="D1746" t="str">
            <v>NO PLATING,SUS301-1/2H,P=8.0,1*1,SHELL,RoHS</v>
          </cell>
          <cell r="E1746" t="str">
            <v>KM11A</v>
          </cell>
          <cell r="F1746" t="str">
            <v>结案</v>
          </cell>
          <cell r="G1746">
            <v>200000</v>
          </cell>
          <cell r="H1746">
            <v>0</v>
          </cell>
        </row>
        <row r="1747">
          <cell r="A1747" t="str">
            <v>ZVS-19080191</v>
          </cell>
          <cell r="B1747" t="str">
            <v>025-U139500623-373</v>
          </cell>
          <cell r="C1747" t="str">
            <v>点焊铁壳</v>
          </cell>
          <cell r="D1747" t="str">
            <v>NO PLATING,SUS301-1/2H,P=8.0,1*1,SHELL,RoHS</v>
          </cell>
          <cell r="E1747" t="str">
            <v>KM11A</v>
          </cell>
          <cell r="F1747" t="str">
            <v>结案</v>
          </cell>
          <cell r="G1747">
            <v>200000</v>
          </cell>
          <cell r="H1747">
            <v>0</v>
          </cell>
        </row>
        <row r="1748">
          <cell r="A1748" t="str">
            <v>ZVS-19080192</v>
          </cell>
          <cell r="B1748" t="str">
            <v>050-1009-217</v>
          </cell>
          <cell r="C1748" t="str">
            <v>CONTACT AFTER STAMPING</v>
          </cell>
          <cell r="D1748" t="str">
            <v>5 PIN MICRO USB SINKING MOUNT</v>
          </cell>
          <cell r="E1748" t="str">
            <v>VCYS</v>
          </cell>
          <cell r="F1748" t="str">
            <v>结案</v>
          </cell>
          <cell r="G1748">
            <v>200</v>
          </cell>
          <cell r="H1748">
            <v>200</v>
          </cell>
        </row>
        <row r="1749">
          <cell r="A1749" t="str">
            <v>ZVS-19080193</v>
          </cell>
          <cell r="B1749" t="str">
            <v>050-J220000141-529</v>
          </cell>
          <cell r="C1749" t="str">
            <v>素材端子1</v>
          </cell>
          <cell r="D1749" t="str">
            <v>NO PLATING,C5210R-H,P=5,1*1,RoHS</v>
          </cell>
          <cell r="E1749" t="str">
            <v>VCYS</v>
          </cell>
          <cell r="F1749" t="str">
            <v>结案</v>
          </cell>
          <cell r="G1749">
            <v>1000</v>
          </cell>
          <cell r="H1749">
            <v>1000</v>
          </cell>
        </row>
        <row r="1750">
          <cell r="A1750" t="str">
            <v>ZVS-19080194</v>
          </cell>
          <cell r="B1750" t="str">
            <v>050-J220000121-532</v>
          </cell>
          <cell r="C1750" t="str">
            <v>素材端子6</v>
          </cell>
          <cell r="D1750" t="str">
            <v>NO PLATING,SUS301-1/2H,P=9,1*1,RoHS</v>
          </cell>
          <cell r="E1750" t="str">
            <v>VCYS</v>
          </cell>
          <cell r="F1750" t="str">
            <v>结案</v>
          </cell>
          <cell r="G1750">
            <v>1000</v>
          </cell>
          <cell r="H1750">
            <v>630</v>
          </cell>
        </row>
        <row r="1751">
          <cell r="A1751" t="str">
            <v>ZVS-19080195</v>
          </cell>
          <cell r="B1751" t="str">
            <v>025-J220000621-374</v>
          </cell>
          <cell r="C1751" t="str">
            <v>素材SHELL</v>
          </cell>
          <cell r="D1751" t="str">
            <v>NO PLATING,SUS301-1/2H,P=15,1*1,RoHS</v>
          </cell>
          <cell r="E1751" t="str">
            <v>VCYS</v>
          </cell>
          <cell r="F1751" t="str">
            <v>结案</v>
          </cell>
          <cell r="G1751">
            <v>800000</v>
          </cell>
          <cell r="H1751">
            <v>0</v>
          </cell>
        </row>
        <row r="1752">
          <cell r="A1752" t="str">
            <v>ZVS-19080196</v>
          </cell>
          <cell r="B1752" t="str">
            <v>025-U139500621-373</v>
          </cell>
          <cell r="C1752" t="str">
            <v>素材主铁壳</v>
          </cell>
          <cell r="D1752" t="str">
            <v>NO PLATING,SUS301-1/2H,P=8.0,1*1,SHELL,RoHS</v>
          </cell>
          <cell r="E1752" t="str">
            <v>VCYS</v>
          </cell>
          <cell r="F1752" t="str">
            <v>结案</v>
          </cell>
          <cell r="G1752">
            <v>300000</v>
          </cell>
          <cell r="H1752">
            <v>0</v>
          </cell>
        </row>
        <row r="1753">
          <cell r="A1753" t="str">
            <v>ZVS-19080197</v>
          </cell>
          <cell r="B1753" t="str">
            <v>050-C130000141-508</v>
          </cell>
          <cell r="C1753" t="str">
            <v>素材端子</v>
          </cell>
          <cell r="D1753" t="str">
            <v>NO PLATING,C5210R-H,P=4.0mm,1*1，RoHS</v>
          </cell>
          <cell r="E1753" t="str">
            <v>VCYS</v>
          </cell>
          <cell r="F1753" t="str">
            <v>结案</v>
          </cell>
          <cell r="G1753">
            <v>2000</v>
          </cell>
          <cell r="H1753">
            <v>115</v>
          </cell>
        </row>
        <row r="1754">
          <cell r="A1754" t="str">
            <v>ZVS-19080198</v>
          </cell>
          <cell r="B1754" t="str">
            <v>050-C039900131-506</v>
          </cell>
          <cell r="C1754" t="str">
            <v>素材端子</v>
          </cell>
          <cell r="D1754" t="str">
            <v>NO PLATING,C5240HQ-SH,P=10.50mm,1*1,RoHS</v>
          </cell>
          <cell r="E1754" t="str">
            <v>VCYS</v>
          </cell>
          <cell r="F1754" t="str">
            <v>结案</v>
          </cell>
          <cell r="G1754">
            <v>2400</v>
          </cell>
          <cell r="H1754">
            <v>2399.5</v>
          </cell>
        </row>
        <row r="1755">
          <cell r="A1755" t="str">
            <v>ZVS-19080199</v>
          </cell>
          <cell r="B1755" t="str">
            <v>050-J200000142-0546</v>
          </cell>
          <cell r="C1755" t="str">
            <v>素材端子1</v>
          </cell>
          <cell r="D1755" t="str">
            <v>NO PLATING,C5210R-H,P=8,1*1,RoHS</v>
          </cell>
          <cell r="E1755" t="str">
            <v>VCYS</v>
          </cell>
          <cell r="F1755" t="str">
            <v>结案</v>
          </cell>
          <cell r="G1755">
            <v>1000</v>
          </cell>
          <cell r="H1755">
            <v>0</v>
          </cell>
        </row>
        <row r="1756">
          <cell r="A1756" t="str">
            <v>ZVS-19080200</v>
          </cell>
          <cell r="B1756" t="str">
            <v>050-S080000641-0549</v>
          </cell>
          <cell r="C1756" t="str">
            <v>素材端子</v>
          </cell>
          <cell r="D1756" t="str">
            <v>NO PLATING CONTACT</v>
          </cell>
          <cell r="E1756" t="str">
            <v>VCYS</v>
          </cell>
          <cell r="F1756" t="str">
            <v>结案</v>
          </cell>
          <cell r="G1756">
            <v>1200</v>
          </cell>
          <cell r="H1756">
            <v>1200</v>
          </cell>
        </row>
        <row r="1757">
          <cell r="A1757" t="str">
            <v>ZVS-19080201</v>
          </cell>
          <cell r="B1757" t="str">
            <v>025-C130000631-362</v>
          </cell>
          <cell r="C1757" t="str">
            <v>拉杆</v>
          </cell>
          <cell r="D1757" t="str">
            <v>NO PLATING,SUS301-3/4H,P=5.0mm,1*1,RoHS</v>
          </cell>
          <cell r="E1757" t="str">
            <v>VCYS</v>
          </cell>
          <cell r="F1757" t="str">
            <v>结案</v>
          </cell>
          <cell r="G1757">
            <v>2000000</v>
          </cell>
          <cell r="H1757">
            <v>2000000</v>
          </cell>
        </row>
        <row r="1758">
          <cell r="A1758" t="str">
            <v>ZVS-19080202</v>
          </cell>
          <cell r="B1758" t="str">
            <v>025-U119500621-0382</v>
          </cell>
          <cell r="C1758" t="str">
            <v>素材主铁壳</v>
          </cell>
          <cell r="D1758" t="str">
            <v>NO PLATING,SUS301-1/2H,P=8.0,1*1,SHELL,RoHS</v>
          </cell>
          <cell r="E1758" t="str">
            <v>VCYS</v>
          </cell>
          <cell r="F1758" t="str">
            <v>结案</v>
          </cell>
          <cell r="G1758">
            <v>100000</v>
          </cell>
          <cell r="H1758">
            <v>73800</v>
          </cell>
        </row>
        <row r="1759">
          <cell r="A1759" t="str">
            <v>ZVS-19080203</v>
          </cell>
          <cell r="B1759" t="str">
            <v>050-J100000121-0567</v>
          </cell>
          <cell r="C1759" t="str">
            <v>素材端子5</v>
          </cell>
          <cell r="D1759" t="str">
            <v>NO PLATING,C5210R-H,P=8,1*1,RoHS</v>
          </cell>
          <cell r="E1759" t="str">
            <v>VCYS</v>
          </cell>
          <cell r="F1759" t="str">
            <v>结案</v>
          </cell>
          <cell r="G1759">
            <v>10</v>
          </cell>
          <cell r="H1759">
            <v>10</v>
          </cell>
        </row>
        <row r="1760">
          <cell r="A1760" t="str">
            <v>ZVS-19080204</v>
          </cell>
          <cell r="B1760" t="str">
            <v>050-0009-365</v>
          </cell>
          <cell r="C1760" t="str">
            <v>CONTACT AFTER SATAMPING</v>
          </cell>
          <cell r="D1760" t="str">
            <v>1.7H MINI T-FLASH CARD</v>
          </cell>
          <cell r="E1760" t="str">
            <v>VCYS</v>
          </cell>
          <cell r="F1760" t="str">
            <v>结案</v>
          </cell>
          <cell r="G1760">
            <v>46</v>
          </cell>
          <cell r="H1760">
            <v>7</v>
          </cell>
        </row>
        <row r="1761">
          <cell r="A1761" t="str">
            <v>ZVS-19080205</v>
          </cell>
          <cell r="B1761" t="str">
            <v>050-J200000145-530</v>
          </cell>
          <cell r="C1761" t="str">
            <v>素材端子3</v>
          </cell>
          <cell r="D1761" t="str">
            <v>NO PLATING,C5210R-H,P=4,1*1,RoHS</v>
          </cell>
          <cell r="E1761" t="str">
            <v>VCYS</v>
          </cell>
          <cell r="F1761" t="str">
            <v>结案</v>
          </cell>
          <cell r="G1761">
            <v>95</v>
          </cell>
          <cell r="H1761">
            <v>95</v>
          </cell>
        </row>
        <row r="1762">
          <cell r="A1762" t="str">
            <v>ZVS-19080206</v>
          </cell>
          <cell r="B1762" t="str">
            <v>025-U139500622-373</v>
          </cell>
          <cell r="C1762" t="str">
            <v>素材外铁壳</v>
          </cell>
          <cell r="D1762" t="str">
            <v>NO PLATING,SUS301-1/2H,P=8.0,1*1,SHELL,RoHS</v>
          </cell>
          <cell r="E1762" t="str">
            <v>VCYS</v>
          </cell>
          <cell r="F1762" t="str">
            <v>结案</v>
          </cell>
          <cell r="G1762">
            <v>300000</v>
          </cell>
          <cell r="H1762">
            <v>193700</v>
          </cell>
        </row>
        <row r="1763">
          <cell r="A1763" t="str">
            <v>ZVS-19080207</v>
          </cell>
          <cell r="B1763" t="str">
            <v>025-C130000641-363</v>
          </cell>
          <cell r="C1763" t="str">
            <v>转轴</v>
          </cell>
          <cell r="D1763" t="str">
            <v>NO PLATING,SUS301-H,P=5.0mm,1*1，RoHS</v>
          </cell>
          <cell r="E1763" t="str">
            <v>VCYS</v>
          </cell>
          <cell r="F1763" t="str">
            <v>结案</v>
          </cell>
          <cell r="G1763">
            <v>1500000</v>
          </cell>
          <cell r="H1763">
            <v>87000</v>
          </cell>
        </row>
        <row r="1764">
          <cell r="A1764" t="str">
            <v>ZVS-19080428</v>
          </cell>
          <cell r="B1764" t="str">
            <v>050-J200000636-531</v>
          </cell>
          <cell r="C1764" t="str">
            <v>素材端子5</v>
          </cell>
          <cell r="D1764" t="str">
            <v>NO PLATING,SUS301-3/4H,P=5.50,1*2,RoHS</v>
          </cell>
          <cell r="E1764" t="str">
            <v>VCYS</v>
          </cell>
          <cell r="F1764" t="str">
            <v>入库</v>
          </cell>
          <cell r="G1764">
            <v>500</v>
          </cell>
          <cell r="H1764">
            <v>478</v>
          </cell>
        </row>
        <row r="1765">
          <cell r="A1765" t="str">
            <v>ZVS-19080429</v>
          </cell>
          <cell r="B1765" t="str">
            <v>050-C130000131-526</v>
          </cell>
          <cell r="C1765" t="str">
            <v>素材端子</v>
          </cell>
          <cell r="D1765" t="str">
            <v>NO PLATING,C5240HQ-SH,P=22.00,1*1,RoHS</v>
          </cell>
          <cell r="E1765" t="str">
            <v>VCYS</v>
          </cell>
          <cell r="F1765" t="str">
            <v>入库</v>
          </cell>
          <cell r="G1765">
            <v>1000</v>
          </cell>
          <cell r="H1765">
            <v>111.8</v>
          </cell>
        </row>
        <row r="1766">
          <cell r="A1766" t="str">
            <v>ZVS-19080430</v>
          </cell>
          <cell r="B1766" t="str">
            <v>025-C130000631-362</v>
          </cell>
          <cell r="C1766" t="str">
            <v>拉杆</v>
          </cell>
          <cell r="D1766" t="str">
            <v>NO PLATING,SUS301-3/4H,P=5.0mm,1*1,RoHS</v>
          </cell>
          <cell r="E1766" t="str">
            <v>VCYS</v>
          </cell>
          <cell r="F1766" t="str">
            <v>结案</v>
          </cell>
          <cell r="G1766">
            <v>2000</v>
          </cell>
          <cell r="H1766">
            <v>0</v>
          </cell>
        </row>
        <row r="1767">
          <cell r="A1767" t="str">
            <v>ZVS-19080431</v>
          </cell>
          <cell r="B1767" t="str">
            <v>025-C130000641-363</v>
          </cell>
          <cell r="C1767" t="str">
            <v>转轴</v>
          </cell>
          <cell r="D1767" t="str">
            <v>NO PLATING,SUS301-H,P=5.0mm,1*1，RoHS</v>
          </cell>
          <cell r="E1767" t="str">
            <v>VCYS</v>
          </cell>
          <cell r="F1767" t="str">
            <v>结案</v>
          </cell>
          <cell r="G1767">
            <v>2000</v>
          </cell>
          <cell r="H1767">
            <v>0</v>
          </cell>
        </row>
        <row r="1768">
          <cell r="A1768" t="str">
            <v>ZVS-19080432</v>
          </cell>
          <cell r="B1768" t="str">
            <v>050-0009-481</v>
          </cell>
          <cell r="C1768" t="str">
            <v>UNPLATED CONTACT</v>
          </cell>
          <cell r="D1768" t="str">
            <v>CONTACT ;1.3H PUSH_PULL SIMBLOCK WITH COVER AND STOP</v>
          </cell>
          <cell r="E1768" t="str">
            <v>VCYS</v>
          </cell>
          <cell r="F1768" t="str">
            <v>发料</v>
          </cell>
          <cell r="G1768">
            <v>600</v>
          </cell>
          <cell r="H1768">
            <v>0</v>
          </cell>
        </row>
        <row r="1769">
          <cell r="A1769" t="str">
            <v>ZVS-19080433</v>
          </cell>
          <cell r="B1769" t="str">
            <v>025-0009-320</v>
          </cell>
          <cell r="C1769" t="str">
            <v>UNPLATED SHELL</v>
          </cell>
          <cell r="D1769" t="str">
            <v>1.3H PUSH_PULL SIMBLOCK WITH COVER AND STOP</v>
          </cell>
          <cell r="E1769" t="str">
            <v>VCYS</v>
          </cell>
          <cell r="F1769" t="str">
            <v>入库</v>
          </cell>
          <cell r="G1769">
            <v>600000</v>
          </cell>
          <cell r="H1769">
            <v>118800</v>
          </cell>
        </row>
        <row r="1770">
          <cell r="A1770" t="str">
            <v>ZVS-19080434</v>
          </cell>
          <cell r="B1770" t="str">
            <v>025-C130000631-362</v>
          </cell>
          <cell r="C1770" t="str">
            <v>拉杆</v>
          </cell>
          <cell r="D1770" t="str">
            <v>NO PLATING,SUS301-3/4H,P=5.0mm,1*1,RoHS</v>
          </cell>
          <cell r="E1770" t="str">
            <v>VCYS</v>
          </cell>
          <cell r="F1770" t="str">
            <v>入库</v>
          </cell>
          <cell r="G1770">
            <v>2000000</v>
          </cell>
          <cell r="H1770">
            <v>1249800</v>
          </cell>
        </row>
        <row r="1771">
          <cell r="A1771" t="str">
            <v>ZVS-19080435</v>
          </cell>
          <cell r="B1771" t="str">
            <v>025-C130000641-363</v>
          </cell>
          <cell r="C1771" t="str">
            <v>转轴</v>
          </cell>
          <cell r="D1771" t="str">
            <v>NO PLATING,SUS301-H,P=5.0mm,1*1，RoHS</v>
          </cell>
          <cell r="E1771" t="str">
            <v>VCYS</v>
          </cell>
          <cell r="F1771" t="str">
            <v>入库</v>
          </cell>
          <cell r="G1771">
            <v>2000000</v>
          </cell>
          <cell r="H1771">
            <v>1066500</v>
          </cell>
        </row>
        <row r="1772">
          <cell r="A1772" t="str">
            <v>ZVS-19080436</v>
          </cell>
          <cell r="B1772" t="str">
            <v>025-C130000641-0397</v>
          </cell>
          <cell r="C1772" t="str">
            <v>素材铁壳</v>
          </cell>
          <cell r="D1772" t="str">
            <v>NO PLATING,SUS301-H,P=24.0mm,1*1，RoHS</v>
          </cell>
          <cell r="E1772" t="str">
            <v>VCYS</v>
          </cell>
          <cell r="F1772" t="str">
            <v>入库</v>
          </cell>
          <cell r="G1772">
            <v>1500000</v>
          </cell>
          <cell r="H1772">
            <v>1062500</v>
          </cell>
        </row>
        <row r="1773">
          <cell r="A1773" t="str">
            <v>ZVS-19080437</v>
          </cell>
          <cell r="B1773" t="str">
            <v>050-0009-268</v>
          </cell>
          <cell r="C1773" t="str">
            <v>素材端子1</v>
          </cell>
          <cell r="D1773" t="str">
            <v>NO PLATING,C5210R-H,P=7.0,1*1,RoHS</v>
          </cell>
          <cell r="E1773" t="str">
            <v>VCYS</v>
          </cell>
          <cell r="F1773" t="str">
            <v>发放</v>
          </cell>
          <cell r="G1773">
            <v>8</v>
          </cell>
          <cell r="H1773">
            <v>0</v>
          </cell>
        </row>
        <row r="1774">
          <cell r="A1774" t="str">
            <v>ZVS-19080438</v>
          </cell>
          <cell r="B1774" t="str">
            <v>025-J180000622-0381</v>
          </cell>
          <cell r="C1774" t="str">
            <v>素材SHELL</v>
          </cell>
          <cell r="D1774" t="str">
            <v>NO PLATING,SUS301-1/2H,P=15,1*1,RoHS</v>
          </cell>
          <cell r="E1774" t="str">
            <v>VCYS</v>
          </cell>
          <cell r="F1774" t="str">
            <v>发料</v>
          </cell>
          <cell r="G1774">
            <v>500000</v>
          </cell>
          <cell r="H1774">
            <v>0</v>
          </cell>
        </row>
        <row r="1775">
          <cell r="A1775" t="str">
            <v>ZVS-19080439</v>
          </cell>
          <cell r="B1775" t="str">
            <v>025-U139500623-373</v>
          </cell>
          <cell r="C1775" t="str">
            <v>点焊铁壳</v>
          </cell>
          <cell r="D1775" t="str">
            <v>NO PLATING,SUS301-1/2H,P=8.0,1*1,SHELL,RoHS</v>
          </cell>
          <cell r="E1775" t="str">
            <v>VCYS</v>
          </cell>
          <cell r="F1775" t="str">
            <v>入库</v>
          </cell>
          <cell r="G1775">
            <v>300000</v>
          </cell>
          <cell r="H1775">
            <v>172700</v>
          </cell>
        </row>
        <row r="1776">
          <cell r="A1776" t="str">
            <v>ZVS-19080439</v>
          </cell>
          <cell r="B1776" t="str">
            <v>025-U139500623-373</v>
          </cell>
          <cell r="C1776" t="str">
            <v>点焊铁壳</v>
          </cell>
          <cell r="D1776" t="str">
            <v>NO PLATING,SUS301-1/2H,P=8.0,1*1,SHELL,RoHS</v>
          </cell>
          <cell r="E1776" t="str">
            <v>VCYS</v>
          </cell>
          <cell r="F1776" t="str">
            <v>入库</v>
          </cell>
          <cell r="G1776">
            <v>300000</v>
          </cell>
          <cell r="H1776">
            <v>172700</v>
          </cell>
        </row>
        <row r="1777">
          <cell r="A1777" t="str">
            <v>ZVS-19080440</v>
          </cell>
          <cell r="B1777" t="str">
            <v>025-U119500623-0382</v>
          </cell>
          <cell r="C1777" t="str">
            <v>点焊铁壳</v>
          </cell>
          <cell r="D1777" t="str">
            <v>NO PLATING,SUS301-1/2H,P=8.0,1*1,SHELL,RoHS</v>
          </cell>
          <cell r="E1777" t="str">
            <v>VCYS</v>
          </cell>
          <cell r="F1777" t="str">
            <v>入库</v>
          </cell>
          <cell r="G1777">
            <v>300000</v>
          </cell>
          <cell r="H1777">
            <v>39900</v>
          </cell>
        </row>
        <row r="1778">
          <cell r="A1778" t="str">
            <v>ZVS-19080440</v>
          </cell>
          <cell r="B1778" t="str">
            <v>025-U119500623-0382</v>
          </cell>
          <cell r="C1778" t="str">
            <v>点焊铁壳</v>
          </cell>
          <cell r="D1778" t="str">
            <v>NO PLATING,SUS301-1/2H,P=8.0,1*1,SHELL,RoHS</v>
          </cell>
          <cell r="E1778" t="str">
            <v>VCYS</v>
          </cell>
          <cell r="F1778" t="str">
            <v>入库</v>
          </cell>
          <cell r="G1778">
            <v>300000</v>
          </cell>
          <cell r="H1778">
            <v>39900</v>
          </cell>
        </row>
        <row r="1779">
          <cell r="A1779" t="str">
            <v>ZVS-19080441</v>
          </cell>
          <cell r="B1779" t="str">
            <v>025-U0995W1621-364</v>
          </cell>
          <cell r="C1779" t="str">
            <v>点焊铁壳</v>
          </cell>
          <cell r="D1779" t="str">
            <v>LASER WELDING,SUS301-1/2H,P=10.0,1*1,SHELL,RoHS</v>
          </cell>
          <cell r="E1779" t="str">
            <v>VCYS</v>
          </cell>
          <cell r="F1779" t="str">
            <v>入库</v>
          </cell>
          <cell r="G1779">
            <v>600000</v>
          </cell>
          <cell r="H1779">
            <v>35000</v>
          </cell>
        </row>
        <row r="1780">
          <cell r="A1780" t="str">
            <v>ZVS-19080442</v>
          </cell>
          <cell r="B1780" t="str">
            <v>050-0009-293</v>
          </cell>
          <cell r="C1780" t="str">
            <v>CONTACT AFTER STAMPING</v>
          </cell>
          <cell r="D1780" t="str">
            <v>4PIN BATTERY 3.1MM PITCH 5.0H VERTICAL TYPE GOLD 15u" CONN.</v>
          </cell>
          <cell r="E1780" t="str">
            <v>VCYS</v>
          </cell>
          <cell r="F1780" t="str">
            <v>发放</v>
          </cell>
          <cell r="G1780">
            <v>300</v>
          </cell>
          <cell r="H1780">
            <v>0</v>
          </cell>
        </row>
        <row r="1781">
          <cell r="A1781" t="str">
            <v>ZVS-19080443</v>
          </cell>
          <cell r="B1781" t="str">
            <v>050-C130000441-521</v>
          </cell>
          <cell r="C1781" t="str">
            <v>素材侦测PIN</v>
          </cell>
          <cell r="D1781" t="str">
            <v>NO PLATING,C7035-TM06,P=3.20,1*1,RoHS</v>
          </cell>
          <cell r="E1781" t="str">
            <v>VCYS</v>
          </cell>
          <cell r="F1781" t="str">
            <v>发料</v>
          </cell>
          <cell r="G1781">
            <v>400</v>
          </cell>
          <cell r="H1781">
            <v>0</v>
          </cell>
        </row>
        <row r="1782">
          <cell r="A1782" t="str">
            <v>ZVS-19080444</v>
          </cell>
          <cell r="B1782" t="str">
            <v>050-S190000641-0550</v>
          </cell>
          <cell r="C1782" t="str">
            <v>素材端子</v>
          </cell>
          <cell r="D1782" t="str">
            <v>NO PLATING CONTACT</v>
          </cell>
          <cell r="E1782" t="str">
            <v>VCYS</v>
          </cell>
          <cell r="F1782" t="str">
            <v>入库</v>
          </cell>
          <cell r="G1782">
            <v>2000</v>
          </cell>
          <cell r="H1782">
            <v>1277.5</v>
          </cell>
        </row>
        <row r="1783">
          <cell r="A1783" t="str">
            <v>ZVS-19080445</v>
          </cell>
          <cell r="B1783" t="str">
            <v>050-0009-344</v>
          </cell>
          <cell r="C1783" t="str">
            <v>CONTACT AFTER STAMPING</v>
          </cell>
          <cell r="D1783" t="str">
            <v>5 PIN MICRO USB SINKING MOUNT</v>
          </cell>
          <cell r="E1783" t="str">
            <v>VCYS</v>
          </cell>
          <cell r="F1783" t="str">
            <v>入库</v>
          </cell>
          <cell r="G1783">
            <v>230</v>
          </cell>
          <cell r="H1783">
            <v>181</v>
          </cell>
        </row>
        <row r="1784">
          <cell r="A1784" t="str">
            <v>ZVS-19080446</v>
          </cell>
          <cell r="B1784" t="str">
            <v>050-S190000641-0550</v>
          </cell>
          <cell r="C1784" t="str">
            <v>素材端子</v>
          </cell>
          <cell r="D1784" t="str">
            <v>NO PLATING CONTACT</v>
          </cell>
          <cell r="E1784" t="str">
            <v>VCYS</v>
          </cell>
          <cell r="F1784" t="str">
            <v>发放</v>
          </cell>
          <cell r="G1784">
            <v>2000</v>
          </cell>
          <cell r="H1784">
            <v>0</v>
          </cell>
        </row>
        <row r="1785">
          <cell r="A1785" t="str">
            <v>ZVS-19080447</v>
          </cell>
          <cell r="B1785" t="str">
            <v>025-U139500623-373</v>
          </cell>
          <cell r="C1785" t="str">
            <v>点焊铁壳</v>
          </cell>
          <cell r="D1785" t="str">
            <v>NO PLATING,SUS301-1/2H,P=8.0,1*1,SHELL,RoHS</v>
          </cell>
          <cell r="E1785" t="str">
            <v>VCYS</v>
          </cell>
          <cell r="F1785" t="str">
            <v>发料</v>
          </cell>
          <cell r="G1785">
            <v>200000</v>
          </cell>
          <cell r="H1785">
            <v>0</v>
          </cell>
        </row>
        <row r="1786">
          <cell r="A1786" t="str">
            <v>ZVS-19080447</v>
          </cell>
          <cell r="B1786" t="str">
            <v>025-U139500623-373</v>
          </cell>
          <cell r="C1786" t="str">
            <v>点焊铁壳</v>
          </cell>
          <cell r="D1786" t="str">
            <v>NO PLATING,SUS301-1/2H,P=8.0,1*1,SHELL,RoHS</v>
          </cell>
          <cell r="E1786" t="str">
            <v>VCYS</v>
          </cell>
          <cell r="F1786" t="str">
            <v>发料</v>
          </cell>
          <cell r="G1786">
            <v>200000</v>
          </cell>
          <cell r="H1786">
            <v>0</v>
          </cell>
        </row>
        <row r="1787">
          <cell r="A1787" t="str">
            <v>ZVS-19080448</v>
          </cell>
          <cell r="B1787" t="str">
            <v>050-0009-268</v>
          </cell>
          <cell r="C1787" t="str">
            <v>素材端子1</v>
          </cell>
          <cell r="D1787" t="str">
            <v>NO PLATING,C5210R-H,P=7.0,1*1,RoHS</v>
          </cell>
          <cell r="E1787" t="str">
            <v>VCYS</v>
          </cell>
          <cell r="F1787" t="str">
            <v>发料</v>
          </cell>
          <cell r="G1787">
            <v>600</v>
          </cell>
          <cell r="H1787">
            <v>0</v>
          </cell>
        </row>
        <row r="1788">
          <cell r="A1788" t="str">
            <v>ZVS-19080449</v>
          </cell>
          <cell r="B1788" t="str">
            <v>050-J100000121-0567</v>
          </cell>
          <cell r="C1788" t="str">
            <v>素材端子5</v>
          </cell>
          <cell r="D1788" t="str">
            <v>NO PLATING,C5210R-H,P=8,1*1,RoHS</v>
          </cell>
          <cell r="E1788" t="str">
            <v>VCYS</v>
          </cell>
          <cell r="F1788" t="str">
            <v>发放</v>
          </cell>
          <cell r="G1788">
            <v>400</v>
          </cell>
          <cell r="H1788">
            <v>0</v>
          </cell>
        </row>
        <row r="1789">
          <cell r="A1789" t="str">
            <v>ZVS-19080450</v>
          </cell>
          <cell r="B1789" t="str">
            <v>050-J310000622-538</v>
          </cell>
          <cell r="C1789" t="str">
            <v>素材端子5</v>
          </cell>
          <cell r="D1789" t="str">
            <v>NO PLATING,SUS301-1/2H,P=4.50,1*2,RoHS</v>
          </cell>
          <cell r="E1789" t="str">
            <v>VCYS</v>
          </cell>
          <cell r="F1789" t="str">
            <v>发料</v>
          </cell>
          <cell r="G1789">
            <v>800</v>
          </cell>
          <cell r="H1789">
            <v>0</v>
          </cell>
        </row>
        <row r="1790">
          <cell r="A1790" t="str">
            <v>ZVS-19080451</v>
          </cell>
          <cell r="B1790" t="str">
            <v>050-J310000621-538</v>
          </cell>
          <cell r="C1790" t="str">
            <v>素材端子4</v>
          </cell>
          <cell r="D1790" t="str">
            <v>NO PLATING,SUS301-1/2H,P=4.50,1*2,RoHS</v>
          </cell>
          <cell r="E1790" t="str">
            <v>VCYS</v>
          </cell>
          <cell r="F1790" t="str">
            <v>发放</v>
          </cell>
          <cell r="G1790">
            <v>600</v>
          </cell>
          <cell r="H1790">
            <v>0</v>
          </cell>
        </row>
        <row r="1791">
          <cell r="A1791" t="str">
            <v>ZVS-19080452</v>
          </cell>
          <cell r="B1791" t="str">
            <v>050-C130000441-513</v>
          </cell>
          <cell r="C1791" t="str">
            <v>素材侦测PIN</v>
          </cell>
          <cell r="D1791" t="str">
            <v>NO PLATING,C7035-TM06,P=3.20,1*1,RoHS</v>
          </cell>
          <cell r="E1791" t="str">
            <v>VCYS</v>
          </cell>
          <cell r="F1791" t="str">
            <v>入库</v>
          </cell>
          <cell r="G1791">
            <v>1000</v>
          </cell>
          <cell r="H1791">
            <v>45</v>
          </cell>
        </row>
        <row r="1792">
          <cell r="A1792" t="str">
            <v>ZVS-19080453</v>
          </cell>
          <cell r="B1792" t="str">
            <v>025-0009-170</v>
          </cell>
          <cell r="C1792" t="str">
            <v>UNPLATED PAD</v>
          </cell>
          <cell r="D1792" t="str">
            <v>FOR 4PIN BATTERY 5.4H 3.1MM PITCH VERTICAL TYPE CONN.</v>
          </cell>
          <cell r="E1792" t="str">
            <v>VCYS</v>
          </cell>
          <cell r="F1792" t="str">
            <v>发放</v>
          </cell>
          <cell r="G1792">
            <v>600000</v>
          </cell>
          <cell r="H1792">
            <v>0</v>
          </cell>
        </row>
        <row r="1793">
          <cell r="A1793" t="str">
            <v>ZVS-19080455</v>
          </cell>
          <cell r="B1793" t="str">
            <v>025-C130000631-358</v>
          </cell>
          <cell r="C1793" t="str">
            <v>转轴(散Pin）</v>
          </cell>
          <cell r="D1793" t="str">
            <v>NO PLATING,SUS301-3/4H,1*1,RoHS</v>
          </cell>
          <cell r="E1793" t="str">
            <v>VCYS</v>
          </cell>
          <cell r="F1793" t="str">
            <v>发放</v>
          </cell>
          <cell r="G1793">
            <v>1000000</v>
          </cell>
          <cell r="H1793">
            <v>0</v>
          </cell>
        </row>
        <row r="1794">
          <cell r="A1794" t="str">
            <v>ZVS-19080371</v>
          </cell>
          <cell r="B1794" t="str">
            <v>050-S190000641-0550</v>
          </cell>
          <cell r="C1794" t="str">
            <v>素材端子</v>
          </cell>
          <cell r="D1794" t="str">
            <v>NO PLATING CONTACT</v>
          </cell>
          <cell r="E1794" t="str">
            <v>VCYS</v>
          </cell>
          <cell r="F1794" t="str">
            <v>结案</v>
          </cell>
          <cell r="G1794">
            <v>2000</v>
          </cell>
          <cell r="H1794">
            <v>590.1</v>
          </cell>
        </row>
        <row r="1795">
          <cell r="A1795" t="str">
            <v>ZVS-19080372</v>
          </cell>
          <cell r="B1795" t="str">
            <v>050-1009-432</v>
          </cell>
          <cell r="C1795" t="str">
            <v>CONTACT AFTER STAMPING</v>
          </cell>
          <cell r="D1795" t="str">
            <v>CONTACT 2 FOR DIA 3.5MM SXM AUDIO JACK CONN.(SUBSIDE  TYPE)</v>
          </cell>
          <cell r="E1795" t="str">
            <v>VCYS</v>
          </cell>
          <cell r="F1795" t="str">
            <v>结案</v>
          </cell>
          <cell r="G1795">
            <v>200</v>
          </cell>
          <cell r="H1795">
            <v>0</v>
          </cell>
        </row>
        <row r="1796">
          <cell r="A1796" t="str">
            <v>ZVS-19080373</v>
          </cell>
          <cell r="B1796" t="str">
            <v>050-1009-432</v>
          </cell>
          <cell r="C1796" t="str">
            <v>CONTACT AFTER STAMPING</v>
          </cell>
          <cell r="D1796" t="str">
            <v>CONTACT 2 FOR DIA 3.5MM SXM AUDIO JACK CONN.(SUBSIDE  TYPE)</v>
          </cell>
          <cell r="E1796" t="str">
            <v>VCYS</v>
          </cell>
          <cell r="F1796" t="str">
            <v>结案</v>
          </cell>
          <cell r="G1796">
            <v>200</v>
          </cell>
          <cell r="H1796">
            <v>0</v>
          </cell>
        </row>
        <row r="1797">
          <cell r="A1797" t="str">
            <v>ZVS-19080374</v>
          </cell>
          <cell r="B1797" t="str">
            <v>025-C130000631-0392</v>
          </cell>
          <cell r="C1797" t="str">
            <v>拉杆</v>
          </cell>
          <cell r="D1797" t="str">
            <v>NO PLATING,SUS301-3/4H,P=5.0mm,1*1,RoHS</v>
          </cell>
          <cell r="E1797" t="str">
            <v>VCYS</v>
          </cell>
          <cell r="F1797" t="str">
            <v>结案</v>
          </cell>
          <cell r="G1797">
            <v>300000</v>
          </cell>
          <cell r="H1797">
            <v>300000</v>
          </cell>
        </row>
        <row r="1798">
          <cell r="A1798" t="str">
            <v>ZVS-19080375</v>
          </cell>
          <cell r="B1798" t="str">
            <v>050-C130003441-521</v>
          </cell>
          <cell r="C1798" t="str">
            <v>电镀侦测PIN</v>
          </cell>
          <cell r="D1798" t="str">
            <v>Au3U" ON CONTACT AREA,Au1U" ON SOLDER TAILS,NI 50-120U" UNDE</v>
          </cell>
          <cell r="E1798" t="str">
            <v>VCYS</v>
          </cell>
          <cell r="F1798" t="str">
            <v>发放</v>
          </cell>
          <cell r="G1798">
            <v>400</v>
          </cell>
          <cell r="H1798">
            <v>0</v>
          </cell>
        </row>
        <row r="1799">
          <cell r="A1799" t="str">
            <v>ZVS-19080376</v>
          </cell>
          <cell r="B1799" t="str">
            <v>050-1009-433</v>
          </cell>
          <cell r="C1799" t="str">
            <v>CONTACT AFTER STAMPING</v>
          </cell>
          <cell r="D1799" t="str">
            <v>CONTACT 4 FOR DIA 3.5MM SXM AUDIO JACK CONN.(SUBSIDE  TYPE)</v>
          </cell>
          <cell r="E1799" t="str">
            <v>VCYS</v>
          </cell>
          <cell r="F1799" t="str">
            <v>结案</v>
          </cell>
          <cell r="G1799">
            <v>400</v>
          </cell>
          <cell r="H1799">
            <v>0</v>
          </cell>
        </row>
        <row r="1800">
          <cell r="A1800" t="str">
            <v>ZVS-19080377</v>
          </cell>
          <cell r="B1800" t="str">
            <v>025-C130000641-0397</v>
          </cell>
          <cell r="C1800" t="str">
            <v>素材铁壳</v>
          </cell>
          <cell r="D1800" t="str">
            <v>NO PLATING,SUS301-H,P=24.0mm,1*1，RoHS</v>
          </cell>
          <cell r="E1800" t="str">
            <v>VCYS</v>
          </cell>
          <cell r="F1800" t="str">
            <v>结案</v>
          </cell>
          <cell r="G1800">
            <v>1500000</v>
          </cell>
          <cell r="H1800">
            <v>898000</v>
          </cell>
        </row>
        <row r="1801">
          <cell r="A1801" t="str">
            <v>ZVS-19080378</v>
          </cell>
          <cell r="B1801" t="str">
            <v>025-J220000621-374</v>
          </cell>
          <cell r="C1801" t="str">
            <v>素材SHELL</v>
          </cell>
          <cell r="D1801" t="str">
            <v>NO PLATING,SUS301-1/2H,P=15,1*1,RoHS</v>
          </cell>
          <cell r="E1801" t="str">
            <v>VCYS</v>
          </cell>
          <cell r="F1801" t="str">
            <v>入库</v>
          </cell>
          <cell r="G1801">
            <v>1200000</v>
          </cell>
          <cell r="H1801">
            <v>489000</v>
          </cell>
        </row>
        <row r="1802">
          <cell r="A1802" t="str">
            <v>ZVS-19080379</v>
          </cell>
          <cell r="B1802" t="str">
            <v>050-C171100121-509</v>
          </cell>
          <cell r="C1802" t="str">
            <v>素材端子</v>
          </cell>
          <cell r="D1802" t="str">
            <v>NO PLATING,C5210R-SH,P=12.50,1*1,RoHS</v>
          </cell>
          <cell r="E1802" t="str">
            <v>VCYS</v>
          </cell>
          <cell r="F1802" t="str">
            <v>发放</v>
          </cell>
          <cell r="G1802">
            <v>1000</v>
          </cell>
          <cell r="H1802">
            <v>0</v>
          </cell>
        </row>
        <row r="1803">
          <cell r="A1803" t="str">
            <v>ZVS-19080380</v>
          </cell>
          <cell r="B1803" t="str">
            <v>050-1009-357</v>
          </cell>
          <cell r="C1803" t="str">
            <v>素材端子2</v>
          </cell>
          <cell r="D1803" t="str">
            <v>NO PLATING,C5210R-H,P=7,1*1,RoHS</v>
          </cell>
          <cell r="E1803" t="str">
            <v>VCYS</v>
          </cell>
          <cell r="F1803" t="str">
            <v>发料</v>
          </cell>
          <cell r="G1803">
            <v>600</v>
          </cell>
          <cell r="H1803">
            <v>0</v>
          </cell>
        </row>
        <row r="1804">
          <cell r="A1804" t="str">
            <v>ZVS-19080381</v>
          </cell>
          <cell r="B1804" t="str">
            <v>050-1009-358</v>
          </cell>
          <cell r="C1804" t="str">
            <v>素材端子3</v>
          </cell>
          <cell r="D1804" t="str">
            <v>NO PLATING,C5210R-H,P=4.0,1*1,RoHS</v>
          </cell>
          <cell r="E1804" t="str">
            <v>VCYS</v>
          </cell>
          <cell r="F1804" t="str">
            <v>发放</v>
          </cell>
          <cell r="G1804">
            <v>600</v>
          </cell>
          <cell r="H1804">
            <v>0</v>
          </cell>
        </row>
        <row r="1805">
          <cell r="A1805" t="str">
            <v>ZVS-19080382</v>
          </cell>
          <cell r="B1805" t="str">
            <v>050-C039900131-506</v>
          </cell>
          <cell r="C1805" t="str">
            <v>素材端子</v>
          </cell>
          <cell r="D1805" t="str">
            <v>NO PLATING,C5240HQ-SH,P=10.50mm,1*1,RoHS</v>
          </cell>
          <cell r="E1805" t="str">
            <v>VCYS</v>
          </cell>
          <cell r="F1805" t="str">
            <v>结案</v>
          </cell>
          <cell r="G1805">
            <v>2000</v>
          </cell>
          <cell r="H1805">
            <v>1946</v>
          </cell>
        </row>
        <row r="1806">
          <cell r="A1806" t="str">
            <v>ZVS-19080383</v>
          </cell>
          <cell r="B1806" t="str">
            <v>050-C130000441-513</v>
          </cell>
          <cell r="C1806" t="str">
            <v>素材侦测PIN</v>
          </cell>
          <cell r="D1806" t="str">
            <v>NO PLATING,C7035-TM06,P=3.20,1*1,RoHS</v>
          </cell>
          <cell r="E1806" t="str">
            <v>VCYS</v>
          </cell>
          <cell r="F1806" t="str">
            <v>结案</v>
          </cell>
          <cell r="G1806">
            <v>1000</v>
          </cell>
          <cell r="H1806">
            <v>716</v>
          </cell>
        </row>
        <row r="1807">
          <cell r="A1807" t="str">
            <v>ZVS-19080384</v>
          </cell>
          <cell r="B1807" t="str">
            <v>025-C130000631-368</v>
          </cell>
          <cell r="C1807" t="str">
            <v>拉杆</v>
          </cell>
          <cell r="D1807" t="str">
            <v>NO PLATING,SUS301-3/4H,P=6.0mm,1*1,RoHS</v>
          </cell>
          <cell r="E1807" t="str">
            <v>VCYS</v>
          </cell>
          <cell r="F1807" t="str">
            <v>发料</v>
          </cell>
          <cell r="G1807">
            <v>400000</v>
          </cell>
          <cell r="H1807">
            <v>0</v>
          </cell>
        </row>
        <row r="1808">
          <cell r="A1808" t="str">
            <v>ZVS-19080385</v>
          </cell>
          <cell r="B1808" t="str">
            <v>025-C130000641-369</v>
          </cell>
          <cell r="C1808" t="str">
            <v>转轴</v>
          </cell>
          <cell r="D1808" t="str">
            <v>NO PLATING,SUS301-3/4H,1*1,RoHS</v>
          </cell>
          <cell r="E1808" t="str">
            <v>VCYS</v>
          </cell>
          <cell r="F1808" t="str">
            <v>发放</v>
          </cell>
          <cell r="G1808">
            <v>400000</v>
          </cell>
          <cell r="H1808">
            <v>0</v>
          </cell>
        </row>
        <row r="1809">
          <cell r="A1809" t="str">
            <v>ZVS-19080386</v>
          </cell>
          <cell r="B1809" t="str">
            <v>050-1009-310</v>
          </cell>
          <cell r="C1809" t="str">
            <v>素材端子4</v>
          </cell>
          <cell r="D1809" t="str">
            <v>NO PLATING,C5210R-H,P=4.50,1*2,RoHS</v>
          </cell>
          <cell r="E1809" t="str">
            <v>VCYS</v>
          </cell>
          <cell r="F1809" t="str">
            <v>结案</v>
          </cell>
          <cell r="G1809">
            <v>400</v>
          </cell>
          <cell r="H1809">
            <v>148.5</v>
          </cell>
        </row>
        <row r="1810">
          <cell r="A1810" t="str">
            <v>ZVS-19080387</v>
          </cell>
          <cell r="B1810" t="str">
            <v>050-2009-310</v>
          </cell>
          <cell r="C1810" t="str">
            <v>素材端子5</v>
          </cell>
          <cell r="D1810" t="str">
            <v>NO PLATING,C5210R-H,P=4.50,1*2,RoHS</v>
          </cell>
          <cell r="E1810" t="str">
            <v>VCYS</v>
          </cell>
          <cell r="F1810" t="str">
            <v>结案</v>
          </cell>
          <cell r="G1810">
            <v>400</v>
          </cell>
          <cell r="H1810">
            <v>148.5</v>
          </cell>
        </row>
        <row r="1811">
          <cell r="A1811" t="str">
            <v>ZVS-19080388</v>
          </cell>
          <cell r="B1811" t="str">
            <v>025-C130000641-370</v>
          </cell>
          <cell r="C1811" t="str">
            <v>素材铁壳</v>
          </cell>
          <cell r="D1811" t="str">
            <v>NO PLATING,SUS301-H,P=22.00,1*1,RoHS</v>
          </cell>
          <cell r="E1811" t="str">
            <v>VCYS</v>
          </cell>
          <cell r="F1811" t="str">
            <v>发放</v>
          </cell>
          <cell r="G1811">
            <v>1000000</v>
          </cell>
          <cell r="H1811">
            <v>0</v>
          </cell>
        </row>
        <row r="1812">
          <cell r="A1812" t="str">
            <v>ZVS-19080389</v>
          </cell>
          <cell r="B1812" t="str">
            <v>025-C130000632-371</v>
          </cell>
          <cell r="C1812" t="str">
            <v>拉杆</v>
          </cell>
          <cell r="D1812" t="str">
            <v>NO PLATING,SUS301-3/4H,P=5.00,1*1,RoHS</v>
          </cell>
          <cell r="E1812" t="str">
            <v>VCYS</v>
          </cell>
          <cell r="F1812" t="str">
            <v>入库</v>
          </cell>
          <cell r="G1812">
            <v>1000000</v>
          </cell>
          <cell r="H1812">
            <v>138000</v>
          </cell>
        </row>
        <row r="1813">
          <cell r="A1813" t="str">
            <v>ZVS-19080390</v>
          </cell>
          <cell r="B1813" t="str">
            <v>025-C130000631-372</v>
          </cell>
          <cell r="C1813" t="str">
            <v>转轴(散Pin）</v>
          </cell>
          <cell r="D1813" t="str">
            <v>NO PLATING,SUS301-3/4H,1*1,RoHS</v>
          </cell>
          <cell r="E1813" t="str">
            <v>VCYS</v>
          </cell>
          <cell r="F1813" t="str">
            <v>发放</v>
          </cell>
          <cell r="G1813">
            <v>1000000</v>
          </cell>
          <cell r="H1813">
            <v>0</v>
          </cell>
        </row>
        <row r="1814">
          <cell r="A1814" t="str">
            <v>ZVS-19080391</v>
          </cell>
          <cell r="B1814" t="str">
            <v>025-C130000641-354</v>
          </cell>
          <cell r="C1814" t="str">
            <v>素材铁壳</v>
          </cell>
          <cell r="D1814" t="str">
            <v>NO PLATING,SUS301-H,P=23.00,1*1,RoHS</v>
          </cell>
          <cell r="E1814" t="str">
            <v>VCYS</v>
          </cell>
          <cell r="F1814" t="str">
            <v>结案</v>
          </cell>
          <cell r="G1814">
            <v>1000000</v>
          </cell>
          <cell r="H1814">
            <v>58000</v>
          </cell>
        </row>
        <row r="1815">
          <cell r="A1815" t="str">
            <v>ZVS-19080392</v>
          </cell>
          <cell r="B1815" t="str">
            <v>025-C130000681-357</v>
          </cell>
          <cell r="C1815" t="str">
            <v>拉杆(散Pin）</v>
          </cell>
          <cell r="D1815" t="str">
            <v>NO PLATING,SUS304-H,1*1,RoHS</v>
          </cell>
          <cell r="E1815" t="str">
            <v>VCYS</v>
          </cell>
          <cell r="F1815" t="str">
            <v>入库</v>
          </cell>
          <cell r="G1815">
            <v>1000000</v>
          </cell>
          <cell r="H1815">
            <v>100000</v>
          </cell>
        </row>
        <row r="1816">
          <cell r="A1816" t="str">
            <v>ZVS-19080393</v>
          </cell>
          <cell r="B1816" t="str">
            <v>025-C130000631-358</v>
          </cell>
          <cell r="C1816" t="str">
            <v>转轴(散Pin）</v>
          </cell>
          <cell r="D1816" t="str">
            <v>NO PLATING,SUS301-3/4H,1*1,RoHS</v>
          </cell>
          <cell r="E1816" t="str">
            <v>VCYS</v>
          </cell>
          <cell r="F1816" t="str">
            <v>发料</v>
          </cell>
          <cell r="G1816">
            <v>800000</v>
          </cell>
          <cell r="H1816">
            <v>0</v>
          </cell>
        </row>
        <row r="1817">
          <cell r="A1817" t="str">
            <v>ZVS-19080394</v>
          </cell>
          <cell r="B1817" t="str">
            <v>025-3009-187</v>
          </cell>
          <cell r="C1817" t="str">
            <v>SHELL AFTER STAMPING</v>
          </cell>
          <cell r="D1817" t="str">
            <v>5 PIN MICRO USB SINKING MOUNT</v>
          </cell>
          <cell r="E1817" t="str">
            <v>VCYS</v>
          </cell>
          <cell r="F1817" t="str">
            <v>发放</v>
          </cell>
          <cell r="G1817">
            <v>200000</v>
          </cell>
          <cell r="H1817">
            <v>0</v>
          </cell>
        </row>
        <row r="1818">
          <cell r="A1818" t="str">
            <v>ZVS-19080395</v>
          </cell>
          <cell r="B1818" t="str">
            <v>025-0009-326</v>
          </cell>
          <cell r="C1818" t="str">
            <v>SHELL AFTER STAMPING</v>
          </cell>
          <cell r="D1818" t="str">
            <v>MICRO USB 5 PIN SINKING MOUNT TYPE</v>
          </cell>
          <cell r="E1818" t="str">
            <v>VCYS</v>
          </cell>
          <cell r="F1818" t="str">
            <v>发放</v>
          </cell>
          <cell r="G1818">
            <v>100000</v>
          </cell>
          <cell r="H1818">
            <v>0</v>
          </cell>
        </row>
        <row r="1819">
          <cell r="A1819" t="str">
            <v>ZVS-19080396</v>
          </cell>
          <cell r="B1819" t="str">
            <v>050-C130000141-508</v>
          </cell>
          <cell r="C1819" t="str">
            <v>素材端子</v>
          </cell>
          <cell r="D1819" t="str">
            <v>NO PLATING,C5210R-H,P=4.0mm,1*1，RoHS</v>
          </cell>
          <cell r="E1819" t="str">
            <v>VCYS</v>
          </cell>
          <cell r="F1819" t="str">
            <v>发料</v>
          </cell>
          <cell r="G1819">
            <v>2000</v>
          </cell>
          <cell r="H1819">
            <v>0</v>
          </cell>
        </row>
        <row r="1820">
          <cell r="A1820" t="str">
            <v>ZVS-19080397</v>
          </cell>
          <cell r="B1820" t="str">
            <v>025-C130000631-362</v>
          </cell>
          <cell r="C1820" t="str">
            <v>拉杆</v>
          </cell>
          <cell r="D1820" t="str">
            <v>NO PLATING,SUS301-3/4H,P=5.0mm,1*1,RoHS</v>
          </cell>
          <cell r="E1820" t="str">
            <v>VCYS</v>
          </cell>
          <cell r="F1820" t="str">
            <v>结案</v>
          </cell>
          <cell r="G1820">
            <v>2000000</v>
          </cell>
          <cell r="H1820">
            <v>0</v>
          </cell>
        </row>
        <row r="1821">
          <cell r="A1821" t="str">
            <v>ZVS-19080398</v>
          </cell>
          <cell r="B1821" t="str">
            <v>050-C130000131-512</v>
          </cell>
          <cell r="C1821" t="str">
            <v>素材端子</v>
          </cell>
          <cell r="D1821" t="str">
            <v>NO PLATING,C5240HQ-SH,P=24.00,1*1,RoHS</v>
          </cell>
          <cell r="E1821" t="str">
            <v>VCYS</v>
          </cell>
          <cell r="F1821" t="str">
            <v>入库</v>
          </cell>
          <cell r="G1821">
            <v>1000</v>
          </cell>
          <cell r="H1821">
            <v>771</v>
          </cell>
        </row>
        <row r="1822">
          <cell r="A1822" t="str">
            <v>ZVS-19080399</v>
          </cell>
          <cell r="B1822" t="str">
            <v>050-C039900131-506</v>
          </cell>
          <cell r="C1822" t="str">
            <v>素材端子</v>
          </cell>
          <cell r="D1822" t="str">
            <v>NO PLATING,C5240HQ-SH,P=10.50mm,1*1,RoHS</v>
          </cell>
          <cell r="E1822" t="str">
            <v>VCXS</v>
          </cell>
          <cell r="F1822" t="str">
            <v>结案</v>
          </cell>
          <cell r="G1822">
            <v>1000</v>
          </cell>
          <cell r="H1822">
            <v>0</v>
          </cell>
        </row>
        <row r="1823">
          <cell r="A1823" t="str">
            <v>ZVS-19080400</v>
          </cell>
          <cell r="B1823" t="str">
            <v>050-1009-443</v>
          </cell>
          <cell r="C1823" t="str">
            <v>CONTACT</v>
          </cell>
          <cell r="D1823" t="str">
            <v>4PIN 3.0MM PITCH 1.8H SMT TYPE BATTERY CONN.</v>
          </cell>
          <cell r="E1823" t="str">
            <v>VCYS</v>
          </cell>
          <cell r="F1823" t="str">
            <v>结案</v>
          </cell>
          <cell r="G1823">
            <v>600</v>
          </cell>
          <cell r="H1823">
            <v>0</v>
          </cell>
        </row>
        <row r="1824">
          <cell r="A1824" t="str">
            <v>ZVS-19080401</v>
          </cell>
          <cell r="B1824" t="str">
            <v>050-2009-443</v>
          </cell>
          <cell r="C1824" t="str">
            <v>CONTACT</v>
          </cell>
          <cell r="D1824" t="str">
            <v>4PIN 3.0MM PITCH 1.8H SMT TYPE BATTERY CONN.</v>
          </cell>
          <cell r="E1824" t="str">
            <v>VCYS</v>
          </cell>
          <cell r="F1824" t="str">
            <v>结案</v>
          </cell>
          <cell r="G1824">
            <v>600</v>
          </cell>
          <cell r="H1824">
            <v>381</v>
          </cell>
        </row>
        <row r="1825">
          <cell r="A1825" t="str">
            <v>ZVS-19080402</v>
          </cell>
          <cell r="B1825" t="str">
            <v>050-2009-432</v>
          </cell>
          <cell r="C1825" t="str">
            <v>CONTACT AFTER STAMPING</v>
          </cell>
          <cell r="D1825" t="str">
            <v>CONTACT 3 FOR DIA 3.5MM SXM AUDIO JACK CONN.(SUBSIDE  TYPE)</v>
          </cell>
          <cell r="E1825" t="str">
            <v>VCYS</v>
          </cell>
          <cell r="F1825" t="str">
            <v>结案</v>
          </cell>
          <cell r="G1825">
            <v>400</v>
          </cell>
          <cell r="H1825">
            <v>0</v>
          </cell>
        </row>
        <row r="1826">
          <cell r="A1826" t="str">
            <v>ZVS-19080403</v>
          </cell>
          <cell r="B1826" t="str">
            <v>050-2009-433</v>
          </cell>
          <cell r="C1826" t="str">
            <v>CONTACT AFTER STAMPING</v>
          </cell>
          <cell r="D1826" t="str">
            <v>CONTACT 5 FOR DIA 3.5MM SXM AUDIO JACK CONN.(SUBSIDE  TYPE)</v>
          </cell>
          <cell r="E1826" t="str">
            <v>VCYS</v>
          </cell>
          <cell r="F1826" t="str">
            <v>结案</v>
          </cell>
          <cell r="G1826">
            <v>400</v>
          </cell>
          <cell r="H1826">
            <v>0</v>
          </cell>
        </row>
        <row r="1827">
          <cell r="A1827" t="str">
            <v>ZVS-19080404</v>
          </cell>
          <cell r="B1827" t="str">
            <v>025-C130000631-0392</v>
          </cell>
          <cell r="C1827" t="str">
            <v>拉杆</v>
          </cell>
          <cell r="D1827" t="str">
            <v>NO PLATING,SUS301-3/4H,P=5.0mm,1*1,RoHS</v>
          </cell>
          <cell r="E1827" t="str">
            <v>VCYS</v>
          </cell>
          <cell r="F1827" t="str">
            <v>入库</v>
          </cell>
          <cell r="G1827">
            <v>250000</v>
          </cell>
          <cell r="H1827">
            <v>220900</v>
          </cell>
        </row>
        <row r="1828">
          <cell r="A1828" t="str">
            <v>ZVS-19080405</v>
          </cell>
          <cell r="B1828" t="str">
            <v>050-C031100131-507</v>
          </cell>
          <cell r="C1828" t="str">
            <v>素材端子</v>
          </cell>
          <cell r="D1828" t="str">
            <v>NO PLATING,C5240HQ-SH,P=10.0mm,1*1,RoHS</v>
          </cell>
          <cell r="E1828" t="str">
            <v>VCYS</v>
          </cell>
          <cell r="F1828" t="str">
            <v>结案</v>
          </cell>
          <cell r="G1828">
            <v>3000</v>
          </cell>
          <cell r="H1828">
            <v>161.5</v>
          </cell>
        </row>
        <row r="1829">
          <cell r="A1829" t="str">
            <v>ZVS-19080406</v>
          </cell>
          <cell r="B1829" t="str">
            <v>025-C130000641-363</v>
          </cell>
          <cell r="C1829" t="str">
            <v>转轴</v>
          </cell>
          <cell r="D1829" t="str">
            <v>NO PLATING,SUS301-H,P=5.0mm,1*1，RoHS</v>
          </cell>
          <cell r="E1829" t="str">
            <v>VCYS</v>
          </cell>
          <cell r="F1829" t="str">
            <v>结案</v>
          </cell>
          <cell r="G1829">
            <v>2000000</v>
          </cell>
          <cell r="H1829">
            <v>170200</v>
          </cell>
        </row>
        <row r="1830">
          <cell r="A1830" t="str">
            <v>ZVS-19080407</v>
          </cell>
          <cell r="B1830" t="str">
            <v>050-J100000141-0568</v>
          </cell>
          <cell r="C1830" t="str">
            <v>素材端子6</v>
          </cell>
          <cell r="D1830" t="str">
            <v>NO PLATING,C5210R-H,P=7,1*1,RoHS</v>
          </cell>
          <cell r="E1830" t="str">
            <v>VCYS</v>
          </cell>
          <cell r="F1830" t="str">
            <v>结案</v>
          </cell>
          <cell r="G1830">
            <v>120</v>
          </cell>
          <cell r="H1830">
            <v>114</v>
          </cell>
        </row>
        <row r="1831">
          <cell r="A1831" t="str">
            <v>ZVS-19080408</v>
          </cell>
          <cell r="B1831" t="str">
            <v>050-0009-344</v>
          </cell>
          <cell r="C1831" t="str">
            <v>CONTACT AFTER STAMPING</v>
          </cell>
          <cell r="D1831" t="str">
            <v>5 PIN MICRO USB SINKING MOUNT</v>
          </cell>
          <cell r="E1831" t="str">
            <v>VCYS</v>
          </cell>
          <cell r="F1831" t="str">
            <v>结案</v>
          </cell>
          <cell r="G1831">
            <v>200</v>
          </cell>
          <cell r="H1831">
            <v>200</v>
          </cell>
        </row>
        <row r="1832">
          <cell r="A1832" t="str">
            <v>ZVS-19080409</v>
          </cell>
          <cell r="B1832" t="str">
            <v>050-C130000441-527</v>
          </cell>
          <cell r="C1832" t="str">
            <v>素材侦测PIN</v>
          </cell>
          <cell r="D1832" t="str">
            <v>NO PLATING,C7035-TM06,P=3.20,1*1,RoHS</v>
          </cell>
          <cell r="E1832" t="str">
            <v>VCYS</v>
          </cell>
          <cell r="F1832" t="str">
            <v>发料</v>
          </cell>
          <cell r="G1832">
            <v>1000</v>
          </cell>
          <cell r="H1832">
            <v>0</v>
          </cell>
        </row>
        <row r="1833">
          <cell r="A1833" t="str">
            <v>ZVS-19080410</v>
          </cell>
          <cell r="B1833" t="str">
            <v>050-C130000441-513</v>
          </cell>
          <cell r="C1833" t="str">
            <v>素材侦测PIN</v>
          </cell>
          <cell r="D1833" t="str">
            <v>NO PLATING,C7035-TM06,P=3.20,1*1,RoHS</v>
          </cell>
          <cell r="E1833" t="str">
            <v>VCYS</v>
          </cell>
          <cell r="F1833" t="str">
            <v>入库</v>
          </cell>
          <cell r="G1833">
            <v>1000</v>
          </cell>
          <cell r="H1833">
            <v>986.5</v>
          </cell>
        </row>
        <row r="1834">
          <cell r="A1834" t="str">
            <v>ZVS-19080411</v>
          </cell>
          <cell r="B1834" t="str">
            <v>025-0009-225</v>
          </cell>
          <cell r="C1834" t="str">
            <v>PAD  AFTER STAMPING</v>
          </cell>
          <cell r="D1834" t="str">
            <v>4PIN BATTERY 3.1MM PITCH 5.0H VERTICAL TYPE GOLD 15u" CONN.</v>
          </cell>
          <cell r="E1834" t="str">
            <v>VCYS</v>
          </cell>
          <cell r="F1834" t="str">
            <v>入库</v>
          </cell>
          <cell r="G1834">
            <v>200000</v>
          </cell>
          <cell r="H1834">
            <v>102500</v>
          </cell>
        </row>
        <row r="1835">
          <cell r="A1835" t="str">
            <v>ZVS-19080412</v>
          </cell>
          <cell r="B1835" t="str">
            <v>025-U119500621-0382</v>
          </cell>
          <cell r="C1835" t="str">
            <v>素材主铁壳</v>
          </cell>
          <cell r="D1835" t="str">
            <v>NO PLATING,SUS301-1/2H,P=8.0,1*1,SHELL,RoHS</v>
          </cell>
          <cell r="E1835" t="str">
            <v>VCYS</v>
          </cell>
          <cell r="F1835" t="str">
            <v>入库</v>
          </cell>
          <cell r="G1835">
            <v>600000</v>
          </cell>
          <cell r="H1835">
            <v>403200</v>
          </cell>
        </row>
        <row r="1836">
          <cell r="A1836" t="str">
            <v>ZVS-19080413</v>
          </cell>
          <cell r="B1836" t="str">
            <v>025-U099500621-364</v>
          </cell>
          <cell r="C1836" t="str">
            <v>素材铁壳</v>
          </cell>
          <cell r="D1836" t="str">
            <v>NO PLATING,SUS301-1/2H,P=10.0,1*1,SHELL,RoHS</v>
          </cell>
          <cell r="E1836" t="str">
            <v>VCYS</v>
          </cell>
          <cell r="F1836" t="str">
            <v>入库</v>
          </cell>
          <cell r="G1836">
            <v>300000</v>
          </cell>
          <cell r="H1836">
            <v>35000</v>
          </cell>
        </row>
        <row r="1837">
          <cell r="A1837" t="str">
            <v>ZVS-19080414</v>
          </cell>
          <cell r="B1837" t="str">
            <v>050-0009-335</v>
          </cell>
          <cell r="C1837" t="str">
            <v>CONTACT  AFTER STAMPING</v>
          </cell>
          <cell r="D1837" t="str">
            <v>3Pin 3.0Pitch 1.9H SMT Subside 0.9H Vertical Contact Type Ba</v>
          </cell>
          <cell r="E1837" t="str">
            <v>VCYS</v>
          </cell>
          <cell r="F1837" t="str">
            <v>入库</v>
          </cell>
          <cell r="G1837">
            <v>1000</v>
          </cell>
          <cell r="H1837">
            <v>62</v>
          </cell>
        </row>
        <row r="1838">
          <cell r="A1838" t="str">
            <v>ZVS-19080415</v>
          </cell>
          <cell r="B1838" t="str">
            <v>025-U139500621-0389</v>
          </cell>
          <cell r="C1838" t="str">
            <v>素材铁壳</v>
          </cell>
          <cell r="D1838" t="str">
            <v>NO PLATING,SUS301-1/2H,P=8.0,1*1,SHELL,RoHS</v>
          </cell>
          <cell r="E1838" t="str">
            <v>VCYS</v>
          </cell>
          <cell r="F1838" t="str">
            <v>入库</v>
          </cell>
          <cell r="G1838">
            <v>110000</v>
          </cell>
          <cell r="H1838">
            <v>10500</v>
          </cell>
        </row>
        <row r="1839">
          <cell r="A1839" t="str">
            <v>ZVS-19080416</v>
          </cell>
          <cell r="B1839" t="str">
            <v>025-0009-325</v>
          </cell>
          <cell r="C1839" t="str">
            <v>SHELL AFTER STAMPING</v>
          </cell>
          <cell r="D1839" t="str">
            <v>SHELL AFTER STAMPING</v>
          </cell>
          <cell r="E1839" t="str">
            <v>VCYS</v>
          </cell>
          <cell r="F1839" t="str">
            <v>发料</v>
          </cell>
          <cell r="G1839">
            <v>400000</v>
          </cell>
          <cell r="H1839">
            <v>0</v>
          </cell>
        </row>
        <row r="1840">
          <cell r="A1840" t="str">
            <v>ZVS-19080417</v>
          </cell>
          <cell r="B1840" t="str">
            <v>050-1009-443</v>
          </cell>
          <cell r="C1840" t="str">
            <v>CONTACT</v>
          </cell>
          <cell r="D1840" t="str">
            <v>4PIN 3.0MM PITCH 1.8H SMT TYPE BATTERY CONN.</v>
          </cell>
          <cell r="E1840" t="str">
            <v>VCYS</v>
          </cell>
          <cell r="F1840" t="str">
            <v>入库</v>
          </cell>
          <cell r="G1840">
            <v>1000</v>
          </cell>
          <cell r="H1840">
            <v>325.2</v>
          </cell>
        </row>
        <row r="1841">
          <cell r="A1841" t="str">
            <v>ZVS-19080418</v>
          </cell>
          <cell r="B1841" t="str">
            <v>050-2009-443</v>
          </cell>
          <cell r="C1841" t="str">
            <v>CONTACT</v>
          </cell>
          <cell r="D1841" t="str">
            <v>4PIN 3.0MM PITCH 1.8H SMT TYPE BATTERY CONN.</v>
          </cell>
          <cell r="E1841" t="str">
            <v>VCYS</v>
          </cell>
          <cell r="F1841" t="str">
            <v>发料</v>
          </cell>
          <cell r="G1841">
            <v>200</v>
          </cell>
          <cell r="H1841">
            <v>0</v>
          </cell>
        </row>
        <row r="1842">
          <cell r="A1842" t="str">
            <v>ZVS-19080419</v>
          </cell>
          <cell r="B1842" t="str">
            <v>050-0009-467</v>
          </cell>
          <cell r="C1842" t="str">
            <v>CONTACT AFTER STAMPING</v>
          </cell>
          <cell r="D1842" t="str">
            <v>ANTENNA SPRING FOR 0.7H</v>
          </cell>
          <cell r="E1842" t="str">
            <v>VCYS</v>
          </cell>
          <cell r="F1842" t="str">
            <v>入库</v>
          </cell>
          <cell r="G1842">
            <v>2000</v>
          </cell>
          <cell r="H1842">
            <v>39</v>
          </cell>
        </row>
        <row r="1843">
          <cell r="A1843" t="str">
            <v>ZVS-19080420</v>
          </cell>
          <cell r="B1843" t="str">
            <v>050-C039900131-506</v>
          </cell>
          <cell r="C1843" t="str">
            <v>素材端子</v>
          </cell>
          <cell r="D1843" t="str">
            <v>NO PLATING,C5240HQ-SH,P=10.50mm,1*1,RoHS</v>
          </cell>
          <cell r="E1843" t="str">
            <v>VCYS</v>
          </cell>
          <cell r="F1843" t="str">
            <v>入库</v>
          </cell>
          <cell r="G1843">
            <v>2000</v>
          </cell>
          <cell r="H1843">
            <v>1877.5</v>
          </cell>
        </row>
        <row r="1844">
          <cell r="A1844" t="str">
            <v>ZVS-19080421</v>
          </cell>
          <cell r="B1844" t="str">
            <v>050-C031100131-507</v>
          </cell>
          <cell r="C1844" t="str">
            <v>素材端子</v>
          </cell>
          <cell r="D1844" t="str">
            <v>NO PLATING,C5240HQ-SH,P=10.0mm,1*1,RoHS</v>
          </cell>
          <cell r="E1844" t="str">
            <v>VCYS</v>
          </cell>
          <cell r="F1844" t="str">
            <v>入库</v>
          </cell>
          <cell r="G1844">
            <v>2000</v>
          </cell>
          <cell r="H1844">
            <v>1367</v>
          </cell>
        </row>
        <row r="1845">
          <cell r="A1845" t="str">
            <v>ZVS-19080422</v>
          </cell>
          <cell r="B1845" t="str">
            <v>050-1009-433</v>
          </cell>
          <cell r="C1845" t="str">
            <v>CONTACT AFTER STAMPING</v>
          </cell>
          <cell r="D1845" t="str">
            <v>CONTACT 4 FOR DIA 3.5MM SXM AUDIO JACK CONN.(SUBSIDE  TYPE)</v>
          </cell>
          <cell r="E1845" t="str">
            <v>VCYS</v>
          </cell>
          <cell r="F1845" t="str">
            <v>发料</v>
          </cell>
          <cell r="G1845">
            <v>400</v>
          </cell>
          <cell r="H1845">
            <v>0</v>
          </cell>
        </row>
        <row r="1846">
          <cell r="A1846" t="str">
            <v>ZVS-19080423</v>
          </cell>
          <cell r="B1846" t="str">
            <v>050-2009-433</v>
          </cell>
          <cell r="C1846" t="str">
            <v>CONTACT AFTER STAMPING</v>
          </cell>
          <cell r="D1846" t="str">
            <v>CONTACT 5 FOR DIA 3.5MM SXM AUDIO JACK CONN.(SUBSIDE  TYPE)</v>
          </cell>
          <cell r="E1846" t="str">
            <v>VCYS</v>
          </cell>
          <cell r="F1846" t="str">
            <v>发料</v>
          </cell>
          <cell r="G1846">
            <v>400</v>
          </cell>
          <cell r="H1846">
            <v>0</v>
          </cell>
        </row>
        <row r="1847">
          <cell r="A1847" t="str">
            <v>ZVS-19080424</v>
          </cell>
          <cell r="B1847" t="str">
            <v>050-1009-432</v>
          </cell>
          <cell r="C1847" t="str">
            <v>CONTACT AFTER STAMPING</v>
          </cell>
          <cell r="D1847" t="str">
            <v>CONTACT 2 FOR DIA 3.5MM SXM AUDIO JACK CONN.(SUBSIDE  TYPE)</v>
          </cell>
          <cell r="E1847" t="str">
            <v>VCYS</v>
          </cell>
          <cell r="F1847" t="str">
            <v>入库</v>
          </cell>
          <cell r="G1847">
            <v>400</v>
          </cell>
          <cell r="H1847">
            <v>57</v>
          </cell>
        </row>
        <row r="1848">
          <cell r="A1848" t="str">
            <v>ZVS-19080425</v>
          </cell>
          <cell r="B1848" t="str">
            <v>050-2009-432</v>
          </cell>
          <cell r="C1848" t="str">
            <v>CONTACT AFTER STAMPING</v>
          </cell>
          <cell r="D1848" t="str">
            <v>CONTACT 3 FOR DIA 3.5MM SXM AUDIO JACK CONN.(SUBSIDE  TYPE)</v>
          </cell>
          <cell r="E1848" t="str">
            <v>VCYS</v>
          </cell>
          <cell r="F1848" t="str">
            <v>入库</v>
          </cell>
          <cell r="G1848">
            <v>400</v>
          </cell>
          <cell r="H1848">
            <v>200</v>
          </cell>
        </row>
        <row r="1849">
          <cell r="A1849" t="str">
            <v>ZVS-19080426</v>
          </cell>
          <cell r="B1849" t="str">
            <v>050-J220000631-531</v>
          </cell>
          <cell r="C1849" t="str">
            <v>素材端子4</v>
          </cell>
          <cell r="D1849" t="str">
            <v>NO PLATING,SUS301-1/2H,P=5.50,1*2,RoHS</v>
          </cell>
          <cell r="E1849" t="str">
            <v>VCYS</v>
          </cell>
          <cell r="F1849" t="str">
            <v>发料</v>
          </cell>
          <cell r="G1849">
            <v>95</v>
          </cell>
          <cell r="H1849">
            <v>0</v>
          </cell>
        </row>
        <row r="1850">
          <cell r="A1850" t="str">
            <v>ZVS-19080427</v>
          </cell>
          <cell r="B1850" t="str">
            <v>050-J200000635-531</v>
          </cell>
          <cell r="C1850" t="str">
            <v>素材端子4</v>
          </cell>
          <cell r="D1850" t="str">
            <v>NO PLATING,SUS301-3/4H,P=5.50,1*2,RoHS</v>
          </cell>
          <cell r="E1850" t="str">
            <v>VCYS</v>
          </cell>
          <cell r="F1850" t="str">
            <v>入库</v>
          </cell>
          <cell r="G1850">
            <v>500</v>
          </cell>
          <cell r="H1850">
            <v>478</v>
          </cell>
        </row>
        <row r="1851">
          <cell r="A1851" t="str">
            <v>ZVS-19090058</v>
          </cell>
          <cell r="B1851" t="str">
            <v>025-3009-187</v>
          </cell>
          <cell r="C1851" t="str">
            <v>SHELL AFTER STAMPING</v>
          </cell>
          <cell r="D1851" t="str">
            <v>5 PIN MICRO USB SINKING MOUNT</v>
          </cell>
          <cell r="E1851" t="str">
            <v>VCYS</v>
          </cell>
          <cell r="F1851" t="str">
            <v>发放</v>
          </cell>
          <cell r="G1851">
            <v>200000</v>
          </cell>
          <cell r="H1851">
            <v>0</v>
          </cell>
        </row>
        <row r="1852">
          <cell r="A1852" t="str">
            <v>ZVS-19090059</v>
          </cell>
          <cell r="B1852" t="str">
            <v>025-0009-326</v>
          </cell>
          <cell r="C1852" t="str">
            <v>SHELL AFTER STAMPING</v>
          </cell>
          <cell r="D1852" t="str">
            <v>MICRO USB 5 PIN SINKING MOUNT TYPE</v>
          </cell>
          <cell r="E1852" t="str">
            <v>VCYS</v>
          </cell>
          <cell r="F1852" t="str">
            <v>发放</v>
          </cell>
          <cell r="G1852">
            <v>300000</v>
          </cell>
          <cell r="H1852">
            <v>0</v>
          </cell>
        </row>
        <row r="1853">
          <cell r="A1853" t="str">
            <v>ZVS-19090060</v>
          </cell>
          <cell r="B1853" t="str">
            <v>050-2009-479</v>
          </cell>
          <cell r="C1853" t="str">
            <v>CONTACT AFTER STAMPING</v>
          </cell>
          <cell r="D1853" t="str">
            <v>CONTACT 4 AND 5 FOR DIA 3.5MM AUDIO JACK SUBSIDE TYPE</v>
          </cell>
          <cell r="E1853" t="str">
            <v>VCYS</v>
          </cell>
          <cell r="F1853" t="str">
            <v>发放</v>
          </cell>
          <cell r="G1853">
            <v>200</v>
          </cell>
          <cell r="H1853">
            <v>0</v>
          </cell>
        </row>
        <row r="1854">
          <cell r="A1854" t="str">
            <v>ZVS-19090061</v>
          </cell>
          <cell r="B1854" t="str">
            <v>050-3009-429</v>
          </cell>
          <cell r="C1854" t="str">
            <v>CONTACT AFTER STAMPING</v>
          </cell>
          <cell r="D1854" t="str">
            <v>CONTACT 4 FOR DIA 3.5MM AUDIO JACK  SUBSIDE TYPE</v>
          </cell>
          <cell r="E1854" t="str">
            <v>VCYS</v>
          </cell>
          <cell r="F1854" t="str">
            <v>发放</v>
          </cell>
          <cell r="G1854">
            <v>200</v>
          </cell>
          <cell r="H1854">
            <v>0</v>
          </cell>
        </row>
        <row r="1855">
          <cell r="A1855" t="str">
            <v>ZVS-19090062</v>
          </cell>
          <cell r="B1855" t="str">
            <v>050-4009-429</v>
          </cell>
          <cell r="C1855" t="str">
            <v>CONTACT AFTER STAMPING</v>
          </cell>
          <cell r="D1855" t="str">
            <v>CONTACT 5 FOR DIA 3.5MM AUDIO JACK  SUBSIDE TYPE</v>
          </cell>
          <cell r="E1855" t="str">
            <v>VCYS</v>
          </cell>
          <cell r="F1855" t="str">
            <v>发放</v>
          </cell>
          <cell r="G1855">
            <v>200</v>
          </cell>
          <cell r="H1855">
            <v>0</v>
          </cell>
        </row>
        <row r="1856">
          <cell r="A1856" t="str">
            <v>ZVS-19090063</v>
          </cell>
          <cell r="B1856" t="str">
            <v>050-1009-489</v>
          </cell>
          <cell r="C1856" t="str">
            <v>CONTACT AFTER STAMPING</v>
          </cell>
          <cell r="D1856" t="str">
            <v>CONTACT 2 FOR DIA 3.5MM AUDIO JACK  SUBSIDE TYPE</v>
          </cell>
          <cell r="E1856" t="str">
            <v>VCYS</v>
          </cell>
          <cell r="F1856" t="str">
            <v>发料</v>
          </cell>
          <cell r="G1856">
            <v>400</v>
          </cell>
          <cell r="H1856">
            <v>0</v>
          </cell>
        </row>
        <row r="1857">
          <cell r="A1857" t="str">
            <v>ZVS-19090064</v>
          </cell>
          <cell r="B1857" t="str">
            <v>050-2009-489</v>
          </cell>
          <cell r="C1857" t="str">
            <v>CONTACT AFTER STAMPING</v>
          </cell>
          <cell r="D1857" t="str">
            <v>CONTACT 3  FOR DIA 3.5MM AUDIO JACK  SUBSIDE TYPE</v>
          </cell>
          <cell r="E1857" t="str">
            <v>VCYS</v>
          </cell>
          <cell r="F1857" t="str">
            <v>发料</v>
          </cell>
          <cell r="G1857">
            <v>400</v>
          </cell>
          <cell r="H1857">
            <v>0</v>
          </cell>
        </row>
        <row r="1858">
          <cell r="A1858" t="str">
            <v>ZVS-19090065</v>
          </cell>
          <cell r="B1858" t="str">
            <v>050-J220000632-531</v>
          </cell>
          <cell r="C1858" t="str">
            <v>素材端子5</v>
          </cell>
          <cell r="D1858" t="str">
            <v>NO PLATING,SUS301-1/2H,P=5.50,1*2,RoHS</v>
          </cell>
          <cell r="E1858" t="str">
            <v>VCYS</v>
          </cell>
          <cell r="F1858" t="str">
            <v>发放</v>
          </cell>
          <cell r="G1858">
            <v>800</v>
          </cell>
          <cell r="H1858">
            <v>0</v>
          </cell>
        </row>
        <row r="1859">
          <cell r="A1859" t="str">
            <v>ZVS-19090066</v>
          </cell>
          <cell r="B1859" t="str">
            <v>050-0009-293</v>
          </cell>
          <cell r="C1859" t="str">
            <v>CONTACT AFTER STAMPING</v>
          </cell>
          <cell r="D1859" t="str">
            <v>4PIN BATTERY 3.1MM PITCH 5.0H VERTICAL TYPE GOLD 15u" CONN.</v>
          </cell>
          <cell r="E1859" t="str">
            <v>VCYS</v>
          </cell>
          <cell r="F1859" t="str">
            <v>入库</v>
          </cell>
          <cell r="G1859">
            <v>1000</v>
          </cell>
          <cell r="H1859">
            <v>520</v>
          </cell>
        </row>
        <row r="1860">
          <cell r="A1860" t="str">
            <v>ZVS-19090067</v>
          </cell>
          <cell r="B1860" t="str">
            <v>050-C130000441-513</v>
          </cell>
          <cell r="C1860" t="str">
            <v>素材侦测PIN</v>
          </cell>
          <cell r="D1860" t="str">
            <v>NO PLATING,C7035-TM06,P=3.20,1*1,RoHS</v>
          </cell>
          <cell r="E1860" t="str">
            <v>VCYS</v>
          </cell>
          <cell r="F1860" t="str">
            <v>入库</v>
          </cell>
          <cell r="G1860">
            <v>800</v>
          </cell>
          <cell r="H1860">
            <v>532</v>
          </cell>
        </row>
        <row r="1861">
          <cell r="A1861" t="str">
            <v>ZVS-19090068</v>
          </cell>
          <cell r="B1861" t="str">
            <v>050-C130000441-521</v>
          </cell>
          <cell r="C1861" t="str">
            <v>素材侦测PIN</v>
          </cell>
          <cell r="D1861" t="str">
            <v>NO PLATING,C7035-TM06,P=3.20,1*1,RoHS</v>
          </cell>
          <cell r="E1861" t="str">
            <v>VCYS</v>
          </cell>
          <cell r="F1861" t="str">
            <v>入库</v>
          </cell>
          <cell r="G1861">
            <v>400</v>
          </cell>
          <cell r="H1861">
            <v>224</v>
          </cell>
        </row>
        <row r="1862">
          <cell r="A1862" t="str">
            <v>ZVS-19090069</v>
          </cell>
          <cell r="B1862" t="str">
            <v>025-C130000641-370</v>
          </cell>
          <cell r="C1862" t="str">
            <v>素材铁壳</v>
          </cell>
          <cell r="D1862" t="str">
            <v>NO PLATING,SUS301-H,P=22.00,1*1,RoHS</v>
          </cell>
          <cell r="E1862" t="str">
            <v>VCYS</v>
          </cell>
          <cell r="F1862" t="str">
            <v>发料</v>
          </cell>
          <cell r="G1862">
            <v>2000000</v>
          </cell>
          <cell r="H1862">
            <v>0</v>
          </cell>
        </row>
        <row r="1863">
          <cell r="A1863" t="str">
            <v>ZVS-19090070</v>
          </cell>
          <cell r="B1863" t="str">
            <v>025-C130000641-369</v>
          </cell>
          <cell r="C1863" t="str">
            <v>转轴</v>
          </cell>
          <cell r="D1863" t="str">
            <v>NO PLATING,SUS301-3/4H,1*1,RoHS</v>
          </cell>
          <cell r="E1863" t="str">
            <v>VCYS</v>
          </cell>
          <cell r="F1863" t="str">
            <v>发放</v>
          </cell>
          <cell r="G1863">
            <v>200000</v>
          </cell>
          <cell r="H1863">
            <v>0</v>
          </cell>
        </row>
        <row r="1864">
          <cell r="A1864" t="str">
            <v>ZVS-19090071</v>
          </cell>
          <cell r="B1864" t="str">
            <v>050-C130000441-527</v>
          </cell>
          <cell r="C1864" t="str">
            <v>素材侦测PIN</v>
          </cell>
          <cell r="D1864" t="str">
            <v>NO PLATING,C7035-TM06,P=3.20,1*1,RoHS</v>
          </cell>
          <cell r="E1864" t="str">
            <v>VCYS</v>
          </cell>
          <cell r="F1864" t="str">
            <v>发放</v>
          </cell>
          <cell r="G1864">
            <v>1000</v>
          </cell>
          <cell r="H1864">
            <v>0</v>
          </cell>
        </row>
        <row r="1865">
          <cell r="A1865" t="str">
            <v>ZVS-19090072</v>
          </cell>
          <cell r="B1865" t="str">
            <v>025-C130000641-354</v>
          </cell>
          <cell r="C1865" t="str">
            <v>素材铁壳</v>
          </cell>
          <cell r="D1865" t="str">
            <v>NO PLATING,SUS301-H,P=23.00,1*1,RoHS</v>
          </cell>
          <cell r="E1865" t="str">
            <v>VCYS</v>
          </cell>
          <cell r="F1865" t="str">
            <v>发放</v>
          </cell>
          <cell r="G1865">
            <v>1800000</v>
          </cell>
          <cell r="H1865">
            <v>0</v>
          </cell>
        </row>
        <row r="1866">
          <cell r="A1866" t="str">
            <v>ZVS-19090073</v>
          </cell>
          <cell r="B1866" t="str">
            <v>025-C130000641-356</v>
          </cell>
          <cell r="C1866" t="str">
            <v>右边 Hook</v>
          </cell>
          <cell r="D1866" t="str">
            <v>RIGHT_HOOK，NO PLATING,SUS301-H,P=2.50,1*2,RoHS</v>
          </cell>
          <cell r="E1866" t="str">
            <v>VCYS</v>
          </cell>
          <cell r="F1866" t="str">
            <v>发放</v>
          </cell>
          <cell r="G1866">
            <v>1500000</v>
          </cell>
          <cell r="H1866">
            <v>0</v>
          </cell>
        </row>
        <row r="1867">
          <cell r="A1867" t="str">
            <v>ZVS-19090074</v>
          </cell>
          <cell r="B1867" t="str">
            <v>025-C130000631-368</v>
          </cell>
          <cell r="C1867" t="str">
            <v>拉杆</v>
          </cell>
          <cell r="D1867" t="str">
            <v>NO PLATING,SUS301-3/4H,P=6.0mm,1*1,RoHS</v>
          </cell>
          <cell r="E1867" t="str">
            <v>VCYS</v>
          </cell>
          <cell r="F1867" t="str">
            <v>入库</v>
          </cell>
          <cell r="G1867">
            <v>300000</v>
          </cell>
          <cell r="H1867">
            <v>225000</v>
          </cell>
        </row>
        <row r="1868">
          <cell r="A1868" t="str">
            <v>ZVS-19090075</v>
          </cell>
          <cell r="B1868" t="str">
            <v>025-J220000621-374</v>
          </cell>
          <cell r="C1868" t="str">
            <v>素材SHELL</v>
          </cell>
          <cell r="D1868" t="str">
            <v>NO PLATING,SUS301-1/2H,P=15,1*1,RoHS</v>
          </cell>
          <cell r="E1868" t="str">
            <v>VCYS</v>
          </cell>
          <cell r="F1868" t="str">
            <v>入库</v>
          </cell>
          <cell r="G1868">
            <v>270000</v>
          </cell>
          <cell r="H1868">
            <v>241000</v>
          </cell>
        </row>
        <row r="1869">
          <cell r="A1869" t="str">
            <v>ZVS-19090001</v>
          </cell>
          <cell r="B1869" t="str">
            <v>050-J100000121-0567</v>
          </cell>
          <cell r="C1869" t="str">
            <v>素材端子5</v>
          </cell>
          <cell r="D1869" t="str">
            <v>NO PLATING,C5210R-H,P=8,1*1,RoHS</v>
          </cell>
          <cell r="E1869" t="str">
            <v>VCYS</v>
          </cell>
          <cell r="F1869" t="str">
            <v>发料</v>
          </cell>
          <cell r="G1869">
            <v>400</v>
          </cell>
          <cell r="H1869">
            <v>0</v>
          </cell>
        </row>
        <row r="1870">
          <cell r="A1870" t="str">
            <v>ZVS-19090002</v>
          </cell>
          <cell r="B1870" t="str">
            <v>025-0009-170</v>
          </cell>
          <cell r="C1870" t="str">
            <v>UNPLATED PAD</v>
          </cell>
          <cell r="D1870" t="str">
            <v>FOR 4PIN BATTERY 5.4H 3.1MM PITCH VERTICAL TYPE CONN.</v>
          </cell>
          <cell r="E1870" t="str">
            <v>VCYS</v>
          </cell>
          <cell r="F1870" t="str">
            <v>发料</v>
          </cell>
          <cell r="G1870">
            <v>500000</v>
          </cell>
          <cell r="H1870">
            <v>0</v>
          </cell>
        </row>
        <row r="1871">
          <cell r="A1871" t="str">
            <v>ZVS-19090003</v>
          </cell>
          <cell r="B1871" t="str">
            <v>050-1009-443</v>
          </cell>
          <cell r="C1871" t="str">
            <v>CONTACT</v>
          </cell>
          <cell r="D1871" t="str">
            <v>4PIN 3.0MM PITCH 1.8H SMT TYPE BATTERY CONN.</v>
          </cell>
          <cell r="E1871" t="str">
            <v>VCYS</v>
          </cell>
          <cell r="F1871" t="str">
            <v>入库</v>
          </cell>
          <cell r="G1871">
            <v>600</v>
          </cell>
          <cell r="H1871">
            <v>279</v>
          </cell>
        </row>
        <row r="1872">
          <cell r="A1872" t="str">
            <v>ZVS-19090004</v>
          </cell>
          <cell r="B1872" t="str">
            <v>050-0009-335</v>
          </cell>
          <cell r="C1872" t="str">
            <v>CONTACT  AFTER STAMPING</v>
          </cell>
          <cell r="D1872" t="str">
            <v>3Pin 3.0Pitch 1.9H SMT Subside 0.9H Vertical Contact Type Ba</v>
          </cell>
          <cell r="E1872" t="str">
            <v>VCYS</v>
          </cell>
          <cell r="F1872" t="str">
            <v>入库</v>
          </cell>
          <cell r="G1872">
            <v>700</v>
          </cell>
          <cell r="H1872">
            <v>470</v>
          </cell>
        </row>
        <row r="1873">
          <cell r="A1873" t="str">
            <v>ZVS-19090005</v>
          </cell>
          <cell r="B1873" t="str">
            <v>050-0009-293</v>
          </cell>
          <cell r="C1873" t="str">
            <v>CONTACT AFTER STAMPING</v>
          </cell>
          <cell r="D1873" t="str">
            <v>4PIN BATTERY 3.1MM PITCH 5.0H VERTICAL TYPE GOLD 15u" CONN.</v>
          </cell>
          <cell r="E1873" t="str">
            <v>VCYS</v>
          </cell>
          <cell r="F1873" t="str">
            <v>发放</v>
          </cell>
          <cell r="G1873">
            <v>200</v>
          </cell>
          <cell r="H1873">
            <v>0</v>
          </cell>
        </row>
        <row r="1874">
          <cell r="A1874" t="str">
            <v>ZVS-19090006</v>
          </cell>
          <cell r="B1874" t="str">
            <v>025-0009-325</v>
          </cell>
          <cell r="C1874" t="str">
            <v>SHELL AFTER STAMPING</v>
          </cell>
          <cell r="D1874" t="str">
            <v>SHELL AFTER STAMPING</v>
          </cell>
          <cell r="E1874" t="str">
            <v>VCYS</v>
          </cell>
          <cell r="F1874" t="str">
            <v>发放</v>
          </cell>
          <cell r="G1874">
            <v>400</v>
          </cell>
          <cell r="H1874">
            <v>0</v>
          </cell>
        </row>
        <row r="1875">
          <cell r="A1875" t="str">
            <v>ZVS-19090007</v>
          </cell>
          <cell r="B1875" t="str">
            <v>025-U099500621-364</v>
          </cell>
          <cell r="C1875" t="str">
            <v>素材铁壳</v>
          </cell>
          <cell r="D1875" t="str">
            <v>NO PLATING,SUS301-1/2H,P=10.0,1*1,SHELL,RoHS</v>
          </cell>
          <cell r="E1875" t="str">
            <v>VCYS</v>
          </cell>
          <cell r="F1875" t="str">
            <v>入库</v>
          </cell>
          <cell r="G1875">
            <v>600000</v>
          </cell>
          <cell r="H1875">
            <v>33700</v>
          </cell>
        </row>
        <row r="1876">
          <cell r="A1876" t="str">
            <v>ZVS-19090008</v>
          </cell>
          <cell r="B1876" t="str">
            <v>025-U0695W1621-364</v>
          </cell>
          <cell r="C1876" t="str">
            <v>点焊铁壳</v>
          </cell>
          <cell r="D1876" t="str">
            <v>LASER WELDING,SUS301-1/2H,P=10.0,1*1,SHELL,RoHS</v>
          </cell>
          <cell r="E1876" t="str">
            <v>VCYS</v>
          </cell>
          <cell r="F1876" t="str">
            <v>发放</v>
          </cell>
          <cell r="G1876">
            <v>300000</v>
          </cell>
          <cell r="H1876">
            <v>0</v>
          </cell>
        </row>
        <row r="1877">
          <cell r="A1877" t="str">
            <v>ZVS-19090009</v>
          </cell>
          <cell r="B1877" t="str">
            <v>025-U0995W1621-364</v>
          </cell>
          <cell r="C1877" t="str">
            <v>点焊铁壳</v>
          </cell>
          <cell r="D1877" t="str">
            <v>LASER WELDING,SUS301-1/2H,P=10.0,1*1,SHELL,RoHS</v>
          </cell>
          <cell r="E1877" t="str">
            <v>VCYS</v>
          </cell>
          <cell r="F1877" t="str">
            <v>入库</v>
          </cell>
          <cell r="G1877">
            <v>300000</v>
          </cell>
          <cell r="H1877">
            <v>33700</v>
          </cell>
        </row>
        <row r="1878">
          <cell r="A1878" t="str">
            <v>ZVS-19090010</v>
          </cell>
          <cell r="B1878" t="str">
            <v>025-U119500623-0382</v>
          </cell>
          <cell r="C1878" t="str">
            <v>点焊铁壳</v>
          </cell>
          <cell r="D1878" t="str">
            <v>NO PLATING,SUS301-1/2H,P=8.0,1*1,SHELL,RoHS</v>
          </cell>
          <cell r="E1878" t="str">
            <v>VCYS</v>
          </cell>
          <cell r="F1878" t="str">
            <v>发放</v>
          </cell>
          <cell r="G1878">
            <v>300000</v>
          </cell>
          <cell r="H1878">
            <v>0</v>
          </cell>
        </row>
        <row r="1879">
          <cell r="A1879" t="str">
            <v>ZVS-19090010</v>
          </cell>
          <cell r="B1879" t="str">
            <v>025-U119500623-0382</v>
          </cell>
          <cell r="C1879" t="str">
            <v>点焊铁壳</v>
          </cell>
          <cell r="D1879" t="str">
            <v>NO PLATING,SUS301-1/2H,P=8.0,1*1,SHELL,RoHS</v>
          </cell>
          <cell r="E1879" t="str">
            <v>VCYS</v>
          </cell>
          <cell r="F1879" t="str">
            <v>发放</v>
          </cell>
          <cell r="G1879">
            <v>300000</v>
          </cell>
          <cell r="H1879">
            <v>0</v>
          </cell>
        </row>
        <row r="1880">
          <cell r="A1880" t="str">
            <v>ZVS-19090011</v>
          </cell>
          <cell r="B1880" t="str">
            <v>025-U139500623-373</v>
          </cell>
          <cell r="C1880" t="str">
            <v>点焊铁壳</v>
          </cell>
          <cell r="D1880" t="str">
            <v>NO PLATING,SUS301-1/2H,P=8.0,1*1,SHELL,RoHS</v>
          </cell>
          <cell r="E1880" t="str">
            <v>VCYS</v>
          </cell>
          <cell r="F1880" t="str">
            <v>发放</v>
          </cell>
          <cell r="G1880">
            <v>300000</v>
          </cell>
          <cell r="H1880">
            <v>0</v>
          </cell>
        </row>
        <row r="1881">
          <cell r="A1881" t="str">
            <v>ZVS-19090011</v>
          </cell>
          <cell r="B1881" t="str">
            <v>025-U139500623-373</v>
          </cell>
          <cell r="C1881" t="str">
            <v>点焊铁壳</v>
          </cell>
          <cell r="D1881" t="str">
            <v>NO PLATING,SUS301-1/2H,P=8.0,1*1,SHELL,RoHS</v>
          </cell>
          <cell r="E1881" t="str">
            <v>VCYS</v>
          </cell>
          <cell r="F1881" t="str">
            <v>发放</v>
          </cell>
          <cell r="G1881">
            <v>300000</v>
          </cell>
          <cell r="H1881">
            <v>0</v>
          </cell>
        </row>
        <row r="1882">
          <cell r="A1882" t="str">
            <v>ZVS-19090012</v>
          </cell>
          <cell r="B1882" t="str">
            <v>025-U139500623-373</v>
          </cell>
          <cell r="C1882" t="str">
            <v>点焊铁壳</v>
          </cell>
          <cell r="D1882" t="str">
            <v>NO PLATING,SUS301-1/2H,P=8.0,1*1,SHELL,RoHS</v>
          </cell>
          <cell r="E1882" t="str">
            <v>VCYS</v>
          </cell>
          <cell r="F1882" t="str">
            <v>入库</v>
          </cell>
          <cell r="G1882">
            <v>600000</v>
          </cell>
          <cell r="H1882">
            <v>48900</v>
          </cell>
        </row>
        <row r="1883">
          <cell r="A1883" t="str">
            <v>ZVS-19090012</v>
          </cell>
          <cell r="B1883" t="str">
            <v>025-U139500623-373</v>
          </cell>
          <cell r="C1883" t="str">
            <v>点焊铁壳</v>
          </cell>
          <cell r="D1883" t="str">
            <v>NO PLATING,SUS301-1/2H,P=8.0,1*1,SHELL,RoHS</v>
          </cell>
          <cell r="E1883" t="str">
            <v>VCYS</v>
          </cell>
          <cell r="F1883" t="str">
            <v>入库</v>
          </cell>
          <cell r="G1883">
            <v>600000</v>
          </cell>
          <cell r="H1883">
            <v>48900</v>
          </cell>
        </row>
        <row r="1884">
          <cell r="A1884" t="str">
            <v>ZVS-19090013</v>
          </cell>
          <cell r="B1884" t="str">
            <v>025-U139500621-373</v>
          </cell>
          <cell r="C1884" t="str">
            <v>素材主铁壳</v>
          </cell>
          <cell r="D1884" t="str">
            <v>NO PLATING,SUS301-1/2H,P=8.0,1*1,SHELL,RoHS</v>
          </cell>
          <cell r="E1884" t="str">
            <v>VCYS</v>
          </cell>
          <cell r="F1884" t="str">
            <v>发放</v>
          </cell>
          <cell r="G1884">
            <v>600000</v>
          </cell>
          <cell r="H1884">
            <v>0</v>
          </cell>
        </row>
        <row r="1885">
          <cell r="A1885" t="str">
            <v>ZVS-19090014</v>
          </cell>
          <cell r="B1885" t="str">
            <v>050-0009-467</v>
          </cell>
          <cell r="C1885" t="str">
            <v>CONTACT AFTER STAMPING</v>
          </cell>
          <cell r="D1885" t="str">
            <v>ANTENNA SPRING FOR 0.7H</v>
          </cell>
          <cell r="E1885" t="str">
            <v>VCYS</v>
          </cell>
          <cell r="F1885" t="str">
            <v>入库</v>
          </cell>
          <cell r="G1885">
            <v>2000</v>
          </cell>
          <cell r="H1885">
            <v>18</v>
          </cell>
        </row>
        <row r="1886">
          <cell r="A1886" t="str">
            <v>ZVS-19090015</v>
          </cell>
          <cell r="B1886" t="str">
            <v>050-S190000641-0550</v>
          </cell>
          <cell r="C1886" t="str">
            <v>素材端子</v>
          </cell>
          <cell r="D1886" t="str">
            <v>NO PLATING CONTACT</v>
          </cell>
          <cell r="E1886" t="str">
            <v>VCYS</v>
          </cell>
          <cell r="F1886" t="str">
            <v>发放</v>
          </cell>
          <cell r="G1886">
            <v>2000</v>
          </cell>
          <cell r="H1886">
            <v>0</v>
          </cell>
        </row>
        <row r="1887">
          <cell r="A1887" t="str">
            <v>ZVS-19090016</v>
          </cell>
          <cell r="B1887" t="str">
            <v>050-1009-433</v>
          </cell>
          <cell r="C1887" t="str">
            <v>CONTACT AFTER STAMPING</v>
          </cell>
          <cell r="D1887" t="str">
            <v>CONTACT 4 FOR DIA 3.5MM SXM AUDIO JACK CONN.(SUBSIDE  TYPE)</v>
          </cell>
          <cell r="E1887" t="str">
            <v>VCYS</v>
          </cell>
          <cell r="F1887" t="str">
            <v>发放</v>
          </cell>
          <cell r="G1887">
            <v>400</v>
          </cell>
          <cell r="H1887">
            <v>0</v>
          </cell>
        </row>
        <row r="1888">
          <cell r="A1888" t="str">
            <v>ZVS-19090017</v>
          </cell>
          <cell r="B1888" t="str">
            <v>050-2009-433</v>
          </cell>
          <cell r="C1888" t="str">
            <v>CONTACT AFTER STAMPING</v>
          </cell>
          <cell r="D1888" t="str">
            <v>CONTACT 5 FOR DIA 3.5MM SXM AUDIO JACK CONN.(SUBSIDE  TYPE)</v>
          </cell>
          <cell r="E1888" t="str">
            <v>VCYS</v>
          </cell>
          <cell r="F1888" t="str">
            <v>发放</v>
          </cell>
          <cell r="G1888">
            <v>400</v>
          </cell>
          <cell r="H1888">
            <v>0</v>
          </cell>
        </row>
        <row r="1889">
          <cell r="A1889" t="str">
            <v>ZVS-19090018</v>
          </cell>
          <cell r="B1889" t="str">
            <v>050-1009-310</v>
          </cell>
          <cell r="C1889" t="str">
            <v>素材端子4</v>
          </cell>
          <cell r="D1889" t="str">
            <v>NO PLATING,C5210R-H,P=4.50,1*2,RoHS</v>
          </cell>
          <cell r="E1889" t="str">
            <v>VCYS</v>
          </cell>
          <cell r="F1889" t="str">
            <v>发放</v>
          </cell>
          <cell r="G1889">
            <v>250</v>
          </cell>
          <cell r="H1889">
            <v>0</v>
          </cell>
        </row>
        <row r="1890">
          <cell r="A1890" t="str">
            <v>ZVS-19090019</v>
          </cell>
          <cell r="B1890" t="str">
            <v>050-1009-310</v>
          </cell>
          <cell r="C1890" t="str">
            <v>素材端子4</v>
          </cell>
          <cell r="D1890" t="str">
            <v>NO PLATING,C5210R-H,P=4.50,1*2,RoHS</v>
          </cell>
          <cell r="E1890" t="str">
            <v>VCYS</v>
          </cell>
          <cell r="F1890" t="str">
            <v>发放</v>
          </cell>
          <cell r="G1890">
            <v>250</v>
          </cell>
          <cell r="H1890">
            <v>0</v>
          </cell>
        </row>
        <row r="1891">
          <cell r="A1891" t="str">
            <v>ZVS-19090020</v>
          </cell>
          <cell r="B1891" t="str">
            <v>050-2009-310</v>
          </cell>
          <cell r="C1891" t="str">
            <v>素材端子5</v>
          </cell>
          <cell r="D1891" t="str">
            <v>NO PLATING,C5210R-H,P=4.50,1*2,RoHS</v>
          </cell>
          <cell r="E1891" t="str">
            <v>VCYS</v>
          </cell>
          <cell r="F1891" t="str">
            <v>发放</v>
          </cell>
          <cell r="G1891">
            <v>250</v>
          </cell>
          <cell r="H1891">
            <v>0</v>
          </cell>
        </row>
        <row r="1892">
          <cell r="A1892" t="str">
            <v>ZVS-19090021</v>
          </cell>
          <cell r="B1892" t="str">
            <v>050-1009-357</v>
          </cell>
          <cell r="C1892" t="str">
            <v>素材端子2</v>
          </cell>
          <cell r="D1892" t="str">
            <v>NO PLATING,C5210R-H,P=7,1*1,RoHS</v>
          </cell>
          <cell r="E1892" t="str">
            <v>VCYS</v>
          </cell>
          <cell r="F1892" t="str">
            <v>发料</v>
          </cell>
          <cell r="G1892">
            <v>600</v>
          </cell>
          <cell r="H1892">
            <v>0</v>
          </cell>
        </row>
        <row r="1893">
          <cell r="A1893" t="str">
            <v>ZVS-19090022</v>
          </cell>
          <cell r="B1893" t="str">
            <v>050-1009-358</v>
          </cell>
          <cell r="C1893" t="str">
            <v>素材端子3</v>
          </cell>
          <cell r="D1893" t="str">
            <v>NO PLATING,C5210R-H,P=4.0,1*1,RoHS</v>
          </cell>
          <cell r="E1893" t="str">
            <v>VCYS</v>
          </cell>
          <cell r="F1893" t="str">
            <v>发料</v>
          </cell>
          <cell r="G1893">
            <v>600</v>
          </cell>
          <cell r="H1893">
            <v>0</v>
          </cell>
        </row>
        <row r="1894">
          <cell r="A1894" t="str">
            <v>ZVS-19090023</v>
          </cell>
          <cell r="B1894" t="str">
            <v>050-0009-268</v>
          </cell>
          <cell r="C1894" t="str">
            <v>素材端子1</v>
          </cell>
          <cell r="D1894" t="str">
            <v>NO PLATING,C5210R-H,P=7.0,1*1,RoHS</v>
          </cell>
          <cell r="E1894" t="str">
            <v>VCYS</v>
          </cell>
          <cell r="F1894" t="str">
            <v>入库</v>
          </cell>
          <cell r="G1894">
            <v>400</v>
          </cell>
          <cell r="H1894">
            <v>284.5</v>
          </cell>
        </row>
        <row r="1895">
          <cell r="A1895" t="str">
            <v>ZVS-19090024</v>
          </cell>
          <cell r="B1895" t="str">
            <v>050-1009-432</v>
          </cell>
          <cell r="C1895" t="str">
            <v>CONTACT AFTER STAMPING</v>
          </cell>
          <cell r="D1895" t="str">
            <v>CONTACT 2 FOR DIA 3.5MM SXM AUDIO JACK CONN.(SUBSIDE  TYPE)</v>
          </cell>
          <cell r="E1895" t="str">
            <v>VCYS</v>
          </cell>
          <cell r="F1895" t="str">
            <v>发放</v>
          </cell>
          <cell r="G1895">
            <v>400</v>
          </cell>
          <cell r="H1895">
            <v>0</v>
          </cell>
        </row>
        <row r="1896">
          <cell r="A1896" t="str">
            <v>ZVS-19090025</v>
          </cell>
          <cell r="B1896" t="str">
            <v>050-2009-432</v>
          </cell>
          <cell r="C1896" t="str">
            <v>CONTACT AFTER STAMPING</v>
          </cell>
          <cell r="D1896" t="str">
            <v>CONTACT 3 FOR DIA 3.5MM SXM AUDIO JACK CONN.(SUBSIDE  TYPE)</v>
          </cell>
          <cell r="E1896" t="str">
            <v>VCYS</v>
          </cell>
          <cell r="F1896" t="str">
            <v>发放</v>
          </cell>
          <cell r="G1896">
            <v>400</v>
          </cell>
          <cell r="H1896">
            <v>0</v>
          </cell>
        </row>
        <row r="1897">
          <cell r="A1897" t="str">
            <v>ZVS-19090026</v>
          </cell>
          <cell r="B1897" t="str">
            <v>050-J100000141-0564</v>
          </cell>
          <cell r="C1897" t="str">
            <v>素材端子2</v>
          </cell>
          <cell r="D1897" t="str">
            <v>NO PLATING,C5210R-H,P=5,1*1,RoHS</v>
          </cell>
          <cell r="E1897" t="str">
            <v>VCYS</v>
          </cell>
          <cell r="F1897" t="str">
            <v>发放</v>
          </cell>
          <cell r="G1897">
            <v>500</v>
          </cell>
          <cell r="H1897">
            <v>0</v>
          </cell>
        </row>
        <row r="1898">
          <cell r="A1898" t="str">
            <v>ZVS-19090027</v>
          </cell>
          <cell r="B1898" t="str">
            <v>050-J100000141-0565</v>
          </cell>
          <cell r="C1898" t="str">
            <v>素材端子3</v>
          </cell>
          <cell r="D1898" t="str">
            <v>NO PLATING,C5210R-H,P=5,1*1,RoHS</v>
          </cell>
          <cell r="E1898" t="str">
            <v>VCYS</v>
          </cell>
          <cell r="F1898" t="str">
            <v>发放</v>
          </cell>
          <cell r="G1898">
            <v>400</v>
          </cell>
          <cell r="H1898">
            <v>0</v>
          </cell>
        </row>
        <row r="1899">
          <cell r="A1899" t="str">
            <v>ZVS-19090028</v>
          </cell>
          <cell r="B1899" t="str">
            <v>050-J100000631-0566</v>
          </cell>
          <cell r="C1899" t="str">
            <v>素材端子4</v>
          </cell>
          <cell r="D1899" t="str">
            <v>NO PLATING,SUS301-3/4H,P=7.5,1*1,RoHS</v>
          </cell>
          <cell r="E1899" t="str">
            <v>VCYS</v>
          </cell>
          <cell r="F1899" t="str">
            <v>发放</v>
          </cell>
          <cell r="G1899">
            <v>400</v>
          </cell>
          <cell r="H1899">
            <v>0</v>
          </cell>
        </row>
        <row r="1900">
          <cell r="A1900" t="str">
            <v>ZVS-19090029</v>
          </cell>
          <cell r="B1900" t="str">
            <v>050-J100000141-0568</v>
          </cell>
          <cell r="C1900" t="str">
            <v>素材端子6</v>
          </cell>
          <cell r="D1900" t="str">
            <v>NO PLATING,C5210R-H,P=7,1*1,RoHS</v>
          </cell>
          <cell r="E1900" t="str">
            <v>VCYS</v>
          </cell>
          <cell r="F1900" t="str">
            <v>发放</v>
          </cell>
          <cell r="G1900">
            <v>400</v>
          </cell>
          <cell r="H1900">
            <v>0</v>
          </cell>
        </row>
        <row r="1901">
          <cell r="A1901" t="str">
            <v>ZVS-19090030</v>
          </cell>
          <cell r="B1901" t="str">
            <v>050-J100000141-0570</v>
          </cell>
          <cell r="C1901" t="str">
            <v>素材端子1</v>
          </cell>
          <cell r="D1901" t="str">
            <v>NO PLATING,C5210R-H,P=15,1*1,RoHS</v>
          </cell>
          <cell r="E1901" t="str">
            <v>VCYS</v>
          </cell>
          <cell r="F1901" t="str">
            <v>发放</v>
          </cell>
          <cell r="G1901">
            <v>500</v>
          </cell>
          <cell r="H1901">
            <v>0</v>
          </cell>
        </row>
        <row r="1902">
          <cell r="A1902" t="str">
            <v>ZVS-19090031</v>
          </cell>
          <cell r="B1902" t="str">
            <v>050-J100000621-0571</v>
          </cell>
          <cell r="C1902" t="str">
            <v>素材端子7</v>
          </cell>
          <cell r="D1902" t="str">
            <v>NO PLATING,C5210R-H,P=15,1*1,RoHS</v>
          </cell>
          <cell r="E1902" t="str">
            <v>VCYS</v>
          </cell>
          <cell r="F1902" t="str">
            <v>发放</v>
          </cell>
          <cell r="G1902">
            <v>500</v>
          </cell>
          <cell r="H1902">
            <v>0</v>
          </cell>
        </row>
        <row r="1903">
          <cell r="A1903" t="str">
            <v>ZVS-19090032</v>
          </cell>
          <cell r="B1903" t="str">
            <v>050-J220000121-532</v>
          </cell>
          <cell r="C1903" t="str">
            <v>素材端子6</v>
          </cell>
          <cell r="D1903" t="str">
            <v>NO PLATING,SUS301-1/2H,P=9,1*1,RoHS</v>
          </cell>
          <cell r="E1903" t="str">
            <v>VCYS</v>
          </cell>
          <cell r="F1903" t="str">
            <v>发放</v>
          </cell>
          <cell r="G1903">
            <v>600</v>
          </cell>
          <cell r="H1903">
            <v>0</v>
          </cell>
        </row>
        <row r="1904">
          <cell r="A1904" t="str">
            <v>ZVS-19090033</v>
          </cell>
          <cell r="B1904" t="str">
            <v>050-J310000621-538</v>
          </cell>
          <cell r="C1904" t="str">
            <v>素材端子4</v>
          </cell>
          <cell r="D1904" t="str">
            <v>NO PLATING,SUS301-1/2H,P=4.50,1*2,RoHS</v>
          </cell>
          <cell r="E1904" t="str">
            <v>VCYS</v>
          </cell>
          <cell r="F1904" t="str">
            <v>入库</v>
          </cell>
          <cell r="G1904">
            <v>600</v>
          </cell>
          <cell r="H1904">
            <v>51.4</v>
          </cell>
        </row>
        <row r="1905">
          <cell r="A1905" t="str">
            <v>ZVS-19090034</v>
          </cell>
          <cell r="B1905" t="str">
            <v>050-J310000622-538</v>
          </cell>
          <cell r="C1905" t="str">
            <v>素材端子5</v>
          </cell>
          <cell r="D1905" t="str">
            <v>NO PLATING,SUS301-1/2H,P=4.50,1*2,RoHS</v>
          </cell>
          <cell r="E1905" t="str">
            <v>VCYS</v>
          </cell>
          <cell r="F1905" t="str">
            <v>入库</v>
          </cell>
          <cell r="G1905">
            <v>600</v>
          </cell>
          <cell r="H1905">
            <v>39.4</v>
          </cell>
        </row>
        <row r="1906">
          <cell r="A1906" t="str">
            <v>ZVS-19090035</v>
          </cell>
          <cell r="B1906" t="str">
            <v>025-0009-320</v>
          </cell>
          <cell r="C1906" t="str">
            <v>UNPLATED SHELL</v>
          </cell>
          <cell r="D1906" t="str">
            <v>1.3H PUSH_PULL SIMBLOCK WITH COVER AND STOP</v>
          </cell>
          <cell r="E1906" t="str">
            <v>VCYS</v>
          </cell>
          <cell r="F1906" t="str">
            <v>发放</v>
          </cell>
          <cell r="G1906">
            <v>2000000</v>
          </cell>
          <cell r="H1906">
            <v>0</v>
          </cell>
        </row>
        <row r="1907">
          <cell r="A1907" t="str">
            <v>ZVS-19090036</v>
          </cell>
          <cell r="B1907" t="str">
            <v>025-0009-310</v>
          </cell>
          <cell r="C1907" t="str">
            <v>UNPLATED SHELL</v>
          </cell>
          <cell r="D1907" t="str">
            <v>1.5H PUSH_PULL SIMBLOCK WITH COVER AND STOP</v>
          </cell>
          <cell r="E1907" t="str">
            <v>VCYS</v>
          </cell>
          <cell r="F1907" t="str">
            <v>发放</v>
          </cell>
          <cell r="G1907">
            <v>300000</v>
          </cell>
          <cell r="H1907">
            <v>0</v>
          </cell>
        </row>
        <row r="1908">
          <cell r="A1908" t="str">
            <v>ZVS-19090037</v>
          </cell>
          <cell r="B1908" t="str">
            <v>050-0009-456</v>
          </cell>
          <cell r="C1908" t="str">
            <v>UNPLATED CONTACT</v>
          </cell>
          <cell r="D1908" t="str">
            <v>CONTACT ;1.5H PUSH_PULL SIMBLOCK WITH COVER AND STOP</v>
          </cell>
          <cell r="E1908" t="str">
            <v>VCYS</v>
          </cell>
          <cell r="F1908" t="str">
            <v>发放</v>
          </cell>
          <cell r="G1908">
            <v>300</v>
          </cell>
          <cell r="H1908">
            <v>0</v>
          </cell>
        </row>
        <row r="1909">
          <cell r="A1909" t="str">
            <v>ZVS-19090038</v>
          </cell>
          <cell r="B1909" t="str">
            <v>050-0009-457</v>
          </cell>
          <cell r="C1909" t="str">
            <v>UNPLATED CONTACT</v>
          </cell>
          <cell r="D1909" t="str">
            <v>CONTACT; 1.5H PUSH_PULL SIMBLOCK WIWH COVER AND STOP</v>
          </cell>
          <cell r="E1909" t="str">
            <v>VCYS</v>
          </cell>
          <cell r="F1909" t="str">
            <v>发放</v>
          </cell>
          <cell r="G1909">
            <v>200</v>
          </cell>
          <cell r="H1909">
            <v>0</v>
          </cell>
        </row>
        <row r="1910">
          <cell r="A1910" t="str">
            <v>ZVS-19090039</v>
          </cell>
          <cell r="B1910" t="str">
            <v>050-C130003441-521</v>
          </cell>
          <cell r="C1910" t="str">
            <v>电镀侦测PIN</v>
          </cell>
          <cell r="D1910" t="str">
            <v>Au3U" ON CONTACT AREA,Au1U" ON SOLDER TAILS,NI 50-120U" UNDE</v>
          </cell>
          <cell r="E1910" t="str">
            <v>VCYS</v>
          </cell>
          <cell r="F1910" t="str">
            <v>发放</v>
          </cell>
          <cell r="G1910">
            <v>400</v>
          </cell>
          <cell r="H1910">
            <v>0</v>
          </cell>
        </row>
        <row r="1911">
          <cell r="A1911" t="str">
            <v>ZVS-19090040</v>
          </cell>
          <cell r="B1911" t="str">
            <v>050-C130000131-526</v>
          </cell>
          <cell r="C1911" t="str">
            <v>素材端子</v>
          </cell>
          <cell r="D1911" t="str">
            <v>NO PLATING,C5240HQ-SH,P=22.00,1*1,RoHS</v>
          </cell>
          <cell r="E1911" t="str">
            <v>VCYS</v>
          </cell>
          <cell r="F1911" t="str">
            <v>发放</v>
          </cell>
          <cell r="G1911">
            <v>1000</v>
          </cell>
          <cell r="H1911">
            <v>0</v>
          </cell>
        </row>
        <row r="1912">
          <cell r="A1912" t="str">
            <v>ZVS-19090041</v>
          </cell>
          <cell r="B1912" t="str">
            <v>025-C130000632-371</v>
          </cell>
          <cell r="C1912" t="str">
            <v>拉杆</v>
          </cell>
          <cell r="D1912" t="str">
            <v>NO PLATING,SUS301-3/4H,P=5.00,1*1,RoHS</v>
          </cell>
          <cell r="E1912" t="str">
            <v>VCYS</v>
          </cell>
          <cell r="F1912" t="str">
            <v>发放</v>
          </cell>
          <cell r="G1912">
            <v>1500000</v>
          </cell>
          <cell r="H1912">
            <v>0</v>
          </cell>
        </row>
        <row r="1913">
          <cell r="A1913" t="str">
            <v>ZVS-19090042</v>
          </cell>
          <cell r="B1913" t="str">
            <v>025-C130000631-372</v>
          </cell>
          <cell r="C1913" t="str">
            <v>转轴(散Pin）</v>
          </cell>
          <cell r="D1913" t="str">
            <v>NO PLATING,SUS301-3/4H,1*1,RoHS</v>
          </cell>
          <cell r="E1913" t="str">
            <v>VCYS</v>
          </cell>
          <cell r="F1913" t="str">
            <v>发放</v>
          </cell>
          <cell r="G1913">
            <v>1500000</v>
          </cell>
          <cell r="H1913">
            <v>0</v>
          </cell>
        </row>
        <row r="1914">
          <cell r="A1914" t="str">
            <v>ZVS-19090043</v>
          </cell>
          <cell r="B1914" t="str">
            <v>050-C130000131-512</v>
          </cell>
          <cell r="C1914" t="str">
            <v>素材端子</v>
          </cell>
          <cell r="D1914" t="str">
            <v>NO PLATING,C5240HQ-SH,P=24.00,1*1,RoHS</v>
          </cell>
          <cell r="E1914" t="str">
            <v>VCYS</v>
          </cell>
          <cell r="F1914" t="str">
            <v>入库</v>
          </cell>
          <cell r="G1914">
            <v>1500</v>
          </cell>
          <cell r="H1914">
            <v>29</v>
          </cell>
        </row>
        <row r="1915">
          <cell r="A1915" t="str">
            <v>ZVS-19090044</v>
          </cell>
          <cell r="B1915" t="str">
            <v>025-C130000641-356</v>
          </cell>
          <cell r="C1915" t="str">
            <v>右边 Hook</v>
          </cell>
          <cell r="D1915" t="str">
            <v>RIGHT_HOOK，NO PLATING,SUS301-H,P=2.50,1*2,RoHS</v>
          </cell>
          <cell r="E1915" t="str">
            <v>VCYS</v>
          </cell>
          <cell r="F1915" t="str">
            <v>发放</v>
          </cell>
          <cell r="G1915">
            <v>1500000</v>
          </cell>
          <cell r="H1915">
            <v>0</v>
          </cell>
        </row>
        <row r="1916">
          <cell r="A1916" t="str">
            <v>ZVS-19090045</v>
          </cell>
          <cell r="B1916" t="str">
            <v>025-C130000642-356</v>
          </cell>
          <cell r="C1916" t="str">
            <v>左边 Hook</v>
          </cell>
          <cell r="D1916" t="str">
            <v>LEFT_HOOK，NO PLATING,SUS301-H,P=2.50,1*2,RoHS</v>
          </cell>
          <cell r="E1916" t="str">
            <v>VCYS</v>
          </cell>
          <cell r="F1916" t="str">
            <v>发放</v>
          </cell>
          <cell r="G1916">
            <v>1500000</v>
          </cell>
          <cell r="H1916">
            <v>0</v>
          </cell>
        </row>
        <row r="1917">
          <cell r="A1917" t="str">
            <v>ZVS-19090046</v>
          </cell>
          <cell r="B1917" t="str">
            <v>025-C130000681-357</v>
          </cell>
          <cell r="C1917" t="str">
            <v>拉杆(散Pin）</v>
          </cell>
          <cell r="D1917" t="str">
            <v>NO PLATING,SUS304-H,1*1,RoHS</v>
          </cell>
          <cell r="E1917" t="str">
            <v>VCYS</v>
          </cell>
          <cell r="F1917" t="str">
            <v>入库</v>
          </cell>
          <cell r="G1917">
            <v>2000000</v>
          </cell>
          <cell r="H1917">
            <v>116600</v>
          </cell>
        </row>
        <row r="1918">
          <cell r="A1918" t="str">
            <v>ZVS-19090047</v>
          </cell>
          <cell r="B1918" t="str">
            <v>025-C130000631-358</v>
          </cell>
          <cell r="C1918" t="str">
            <v>转轴(散Pin）</v>
          </cell>
          <cell r="D1918" t="str">
            <v>NO PLATING,SUS301-3/4H,1*1,RoHS</v>
          </cell>
          <cell r="E1918" t="str">
            <v>VCYS</v>
          </cell>
          <cell r="F1918" t="str">
            <v>入库</v>
          </cell>
          <cell r="G1918">
            <v>2000000</v>
          </cell>
          <cell r="H1918">
            <v>10000</v>
          </cell>
        </row>
        <row r="1919">
          <cell r="A1919" t="str">
            <v>ZVS-19090048</v>
          </cell>
          <cell r="B1919" t="str">
            <v>050-C031100131-507</v>
          </cell>
          <cell r="C1919" t="str">
            <v>素材端子</v>
          </cell>
          <cell r="D1919" t="str">
            <v>NO PLATING,C5240HQ-SH,P=10.0mm,1*1,RoHS</v>
          </cell>
          <cell r="E1919" t="str">
            <v>VCYS</v>
          </cell>
          <cell r="F1919" t="str">
            <v>入库</v>
          </cell>
          <cell r="G1919">
            <v>2000</v>
          </cell>
          <cell r="H1919">
            <v>388</v>
          </cell>
        </row>
        <row r="1920">
          <cell r="A1920" t="str">
            <v>ZVS-19090049</v>
          </cell>
          <cell r="B1920" t="str">
            <v>050-C039900131-506</v>
          </cell>
          <cell r="C1920" t="str">
            <v>素材端子</v>
          </cell>
          <cell r="D1920" t="str">
            <v>NO PLATING,C5240HQ-SH,P=10.50mm,1*1,RoHS</v>
          </cell>
          <cell r="E1920" t="str">
            <v>VCYS</v>
          </cell>
          <cell r="F1920" t="str">
            <v>入库</v>
          </cell>
          <cell r="G1920">
            <v>2000</v>
          </cell>
          <cell r="H1920">
            <v>602</v>
          </cell>
        </row>
        <row r="1921">
          <cell r="A1921" t="str">
            <v>ZVS-19090050</v>
          </cell>
          <cell r="B1921" t="str">
            <v>050-C130000141-508</v>
          </cell>
          <cell r="C1921" t="str">
            <v>素材端子</v>
          </cell>
          <cell r="D1921" t="str">
            <v>NO PLATING,C5210R-H,P=4.0mm,1*1，RoHS</v>
          </cell>
          <cell r="E1921" t="str">
            <v>VCYS</v>
          </cell>
          <cell r="F1921" t="str">
            <v>入库</v>
          </cell>
          <cell r="G1921">
            <v>2000</v>
          </cell>
          <cell r="H1921">
            <v>1159</v>
          </cell>
        </row>
        <row r="1922">
          <cell r="A1922" t="str">
            <v>ZVS-19090051</v>
          </cell>
          <cell r="B1922" t="str">
            <v>025-C130000641-363</v>
          </cell>
          <cell r="C1922" t="str">
            <v>转轴</v>
          </cell>
          <cell r="D1922" t="str">
            <v>NO PLATING,SUS301-H,P=5.0mm,1*1，RoHS</v>
          </cell>
          <cell r="E1922" t="str">
            <v>VCYS</v>
          </cell>
          <cell r="F1922" t="str">
            <v>入库</v>
          </cell>
          <cell r="G1922">
            <v>2000000</v>
          </cell>
          <cell r="H1922">
            <v>418100</v>
          </cell>
        </row>
        <row r="1923">
          <cell r="A1923" t="str">
            <v>ZVS-19090052</v>
          </cell>
          <cell r="B1923" t="str">
            <v>025-C130000641-360</v>
          </cell>
          <cell r="C1923" t="str">
            <v>素材铁壳</v>
          </cell>
          <cell r="D1923" t="str">
            <v>NO PLATING,SUS301-H,P=24.0mm,1*1，RoHS</v>
          </cell>
          <cell r="E1923" t="str">
            <v>VCYS</v>
          </cell>
          <cell r="F1923" t="str">
            <v>发放</v>
          </cell>
          <cell r="G1923">
            <v>1000000</v>
          </cell>
          <cell r="H1923">
            <v>0</v>
          </cell>
        </row>
        <row r="1924">
          <cell r="A1924" t="str">
            <v>ZVS-19090053</v>
          </cell>
          <cell r="B1924" t="str">
            <v>025-C130000631-362</v>
          </cell>
          <cell r="C1924" t="str">
            <v>拉杆</v>
          </cell>
          <cell r="D1924" t="str">
            <v>NO PLATING,SUS301-3/4H,P=5.0mm,1*1,RoHS</v>
          </cell>
          <cell r="E1924" t="str">
            <v>VCYS</v>
          </cell>
          <cell r="F1924" t="str">
            <v>入库</v>
          </cell>
          <cell r="G1924">
            <v>2000000</v>
          </cell>
          <cell r="H1924">
            <v>85000</v>
          </cell>
        </row>
        <row r="1925">
          <cell r="A1925" t="str">
            <v>ZVS-19090054</v>
          </cell>
          <cell r="B1925" t="str">
            <v>025-C130000641-0397</v>
          </cell>
          <cell r="C1925" t="str">
            <v>素材铁壳</v>
          </cell>
          <cell r="D1925" t="str">
            <v>NO PLATING,SUS301-H,P=24.0mm,1*1，RoHS</v>
          </cell>
          <cell r="E1925" t="str">
            <v>VCYS</v>
          </cell>
          <cell r="F1925" t="str">
            <v>发放</v>
          </cell>
          <cell r="G1925">
            <v>1500000</v>
          </cell>
          <cell r="H1925">
            <v>0</v>
          </cell>
        </row>
        <row r="1926">
          <cell r="A1926" t="str">
            <v>ZVS-19090055</v>
          </cell>
          <cell r="B1926" t="str">
            <v>050-0009-499</v>
          </cell>
          <cell r="C1926" t="str">
            <v>素材端子</v>
          </cell>
          <cell r="D1926" t="str">
            <v>NO PLATING,C2680R-H,P=9.00,1*2,RoHS</v>
          </cell>
          <cell r="E1926" t="str">
            <v>VCYS</v>
          </cell>
          <cell r="F1926" t="str">
            <v>发料</v>
          </cell>
          <cell r="G1926">
            <v>1000</v>
          </cell>
          <cell r="H1926">
            <v>0</v>
          </cell>
        </row>
        <row r="1927">
          <cell r="A1927" t="str">
            <v>ZVS-19090056</v>
          </cell>
          <cell r="B1927" t="str">
            <v>050-3009-389</v>
          </cell>
          <cell r="C1927" t="str">
            <v>CONTACT AFTER STAMPING</v>
          </cell>
          <cell r="D1927" t="str">
            <v>CONTACT 4 FOR DIA 3.5MM AUDIO JACK SUBSIDE TYPE</v>
          </cell>
          <cell r="E1927" t="str">
            <v>VCYS</v>
          </cell>
          <cell r="F1927" t="str">
            <v>发放</v>
          </cell>
          <cell r="G1927">
            <v>100</v>
          </cell>
          <cell r="H1927">
            <v>0</v>
          </cell>
        </row>
        <row r="1928">
          <cell r="A1928" t="str">
            <v>ZVS-19090057</v>
          </cell>
          <cell r="B1928" t="str">
            <v>050-4009-389</v>
          </cell>
          <cell r="C1928" t="str">
            <v>CONTACT AFTER STAMPING</v>
          </cell>
          <cell r="D1928" t="str">
            <v>CONTACT 5 FOR DIA 3.5MM AUDIO JACK SUBSIDE TYPE</v>
          </cell>
          <cell r="E1928" t="str">
            <v>VCYS</v>
          </cell>
          <cell r="F1928" t="str">
            <v>发放</v>
          </cell>
          <cell r="G1928">
            <v>100</v>
          </cell>
          <cell r="H1928">
            <v>0</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row r="1">
          <cell r="A1" t="str">
            <v>元件料号</v>
          </cell>
          <cell r="B1" t="str">
            <v>成品</v>
          </cell>
          <cell r="C1" t="str">
            <v>系列</v>
          </cell>
          <cell r="D1" t="str">
            <v>单位</v>
          </cell>
        </row>
        <row r="2">
          <cell r="A2" t="str">
            <v>001-0001-002</v>
          </cell>
          <cell r="B2" t="str">
            <v>KBC14S301R</v>
          </cell>
          <cell r="C2" t="str">
            <v>Battery</v>
          </cell>
          <cell r="D2" t="str">
            <v>PCS</v>
          </cell>
        </row>
        <row r="3">
          <cell r="A3" t="str">
            <v>001-0001-168</v>
          </cell>
          <cell r="B3" t="str">
            <v>KJA133BY01R</v>
          </cell>
          <cell r="C3" t="str">
            <v>Jack</v>
          </cell>
          <cell r="D3" t="str">
            <v>PCS</v>
          </cell>
        </row>
        <row r="4">
          <cell r="A4" t="str">
            <v>001-0001-183</v>
          </cell>
          <cell r="B4" t="str">
            <v>KRF1S2001R</v>
          </cell>
          <cell r="C4" t="str">
            <v>小天线</v>
          </cell>
          <cell r="D4" t="str">
            <v>PCS</v>
          </cell>
        </row>
        <row r="5">
          <cell r="A5" t="str">
            <v>001-0001-201</v>
          </cell>
          <cell r="B5" t="str">
            <v>KM30084110R</v>
          </cell>
          <cell r="C5" t="str">
            <v>T-F</v>
          </cell>
          <cell r="D5" t="str">
            <v>PCS</v>
          </cell>
        </row>
        <row r="6">
          <cell r="A6" t="str">
            <v>001-0001-216</v>
          </cell>
          <cell r="B6" t="str">
            <v>KM100846M01R</v>
          </cell>
          <cell r="C6" t="str">
            <v>T-F</v>
          </cell>
          <cell r="D6" t="str">
            <v>PCS</v>
          </cell>
        </row>
        <row r="7">
          <cell r="A7" t="str">
            <v>001-0001-242</v>
          </cell>
          <cell r="B7" t="str">
            <v>KBC24S3H50R</v>
          </cell>
          <cell r="C7" t="str">
            <v>Battery</v>
          </cell>
          <cell r="D7" t="str">
            <v>PCS</v>
          </cell>
        </row>
        <row r="8">
          <cell r="A8" t="str">
            <v>001-0001-248</v>
          </cell>
          <cell r="B8" t="str">
            <v>KBC23S12210R</v>
          </cell>
          <cell r="C8" t="str">
            <v>Battery</v>
          </cell>
          <cell r="D8" t="str">
            <v>PCS</v>
          </cell>
        </row>
        <row r="9">
          <cell r="A9" t="str">
            <v>001-0001-252</v>
          </cell>
          <cell r="B9" t="str">
            <v>KBC23S1L55R</v>
          </cell>
          <cell r="C9" t="str">
            <v>Battery</v>
          </cell>
          <cell r="D9" t="str">
            <v>PCS</v>
          </cell>
        </row>
        <row r="10">
          <cell r="A10" t="str">
            <v>001-0001-262</v>
          </cell>
          <cell r="B10" t="str">
            <v>KM100843MA1R</v>
          </cell>
          <cell r="C10" t="str">
            <v>T-F</v>
          </cell>
          <cell r="D10" t="str">
            <v>PCS</v>
          </cell>
        </row>
        <row r="11">
          <cell r="A11" t="str">
            <v>001-0001-266</v>
          </cell>
          <cell r="B11" t="str">
            <v>KJA2333SNY10R</v>
          </cell>
          <cell r="C11" t="str">
            <v>Jack</v>
          </cell>
          <cell r="D11" t="str">
            <v>PCS</v>
          </cell>
        </row>
        <row r="12">
          <cell r="A12" t="str">
            <v>001-0001-271</v>
          </cell>
          <cell r="B12" t="str">
            <v>KBC23S122S11HR</v>
          </cell>
          <cell r="C12" t="str">
            <v>Battery</v>
          </cell>
          <cell r="D12" t="str">
            <v>PCS</v>
          </cell>
        </row>
        <row r="13">
          <cell r="A13" t="str">
            <v>001-0001-271</v>
          </cell>
          <cell r="B13" t="str">
            <v>KBC23S122S11R</v>
          </cell>
          <cell r="C13" t="str">
            <v>Battery</v>
          </cell>
          <cell r="D13" t="str">
            <v>PCS</v>
          </cell>
        </row>
        <row r="14">
          <cell r="A14" t="str">
            <v>001-0001-271</v>
          </cell>
          <cell r="B14" t="str">
            <v>KBC23S922S11R</v>
          </cell>
          <cell r="C14" t="str">
            <v>Battery</v>
          </cell>
          <cell r="D14" t="str">
            <v>PCS</v>
          </cell>
        </row>
        <row r="15">
          <cell r="A15" t="str">
            <v>001-0001-273</v>
          </cell>
          <cell r="B15" t="str">
            <v>KJA2333SNT50R</v>
          </cell>
          <cell r="C15" t="str">
            <v>Jack</v>
          </cell>
          <cell r="D15" t="str">
            <v>PCS</v>
          </cell>
        </row>
        <row r="16">
          <cell r="A16" t="str">
            <v>001-0001-273</v>
          </cell>
          <cell r="B16" t="str">
            <v>KJA2336SNT50R</v>
          </cell>
          <cell r="C16" t="str">
            <v>Jack</v>
          </cell>
          <cell r="D16" t="str">
            <v>PCS</v>
          </cell>
        </row>
        <row r="17">
          <cell r="A17" t="str">
            <v>001-0001-274</v>
          </cell>
          <cell r="B17" t="str">
            <v>KBC13S1D1NR</v>
          </cell>
          <cell r="C17" t="str">
            <v>Battery</v>
          </cell>
          <cell r="D17" t="str">
            <v>PCS</v>
          </cell>
        </row>
        <row r="18">
          <cell r="A18" t="str">
            <v>001-0001-278</v>
          </cell>
          <cell r="B18" t="str">
            <v>KJA2336ST50R</v>
          </cell>
          <cell r="C18" t="str">
            <v>Jack</v>
          </cell>
          <cell r="D18" t="str">
            <v>PCS</v>
          </cell>
        </row>
        <row r="19">
          <cell r="A19" t="str">
            <v>001-0001-286</v>
          </cell>
          <cell r="B19" t="str">
            <v>KJA2336SNT61CR</v>
          </cell>
          <cell r="C19" t="str">
            <v>Jack</v>
          </cell>
          <cell r="D19" t="str">
            <v>PCS</v>
          </cell>
        </row>
        <row r="20">
          <cell r="A20" t="str">
            <v>001-0001-286</v>
          </cell>
          <cell r="B20" t="str">
            <v>KJA2336SNT61R</v>
          </cell>
          <cell r="C20" t="str">
            <v>Jack</v>
          </cell>
          <cell r="D20" t="str">
            <v>PCS</v>
          </cell>
        </row>
        <row r="21">
          <cell r="A21" t="str">
            <v>001-0001-291</v>
          </cell>
          <cell r="B21" t="str">
            <v>KJA2336SNK50R</v>
          </cell>
          <cell r="C21" t="str">
            <v>Jack</v>
          </cell>
          <cell r="D21" t="str">
            <v>PCS</v>
          </cell>
        </row>
        <row r="22">
          <cell r="A22" t="str">
            <v>001-0001-292</v>
          </cell>
          <cell r="B22" t="str">
            <v>KBC14S3Y01R</v>
          </cell>
          <cell r="C22" t="str">
            <v>Battery</v>
          </cell>
          <cell r="D22" t="str">
            <v>PCS</v>
          </cell>
        </row>
        <row r="23">
          <cell r="A23" t="str">
            <v>001-0001-303</v>
          </cell>
          <cell r="B23" t="str">
            <v>KBC13S1H2NR</v>
          </cell>
          <cell r="C23" t="str">
            <v>Battery</v>
          </cell>
          <cell r="D23" t="str">
            <v>PCS</v>
          </cell>
        </row>
        <row r="24">
          <cell r="A24" t="str">
            <v>001-0001-306</v>
          </cell>
          <cell r="B24" t="str">
            <v>KJA2333SNY601R</v>
          </cell>
          <cell r="C24" t="str">
            <v>Jack</v>
          </cell>
          <cell r="D24" t="str">
            <v>PCS</v>
          </cell>
        </row>
        <row r="25">
          <cell r="A25" t="str">
            <v>001-0001-307</v>
          </cell>
          <cell r="B25" t="str">
            <v>KBC24S32318R</v>
          </cell>
          <cell r="C25" t="str">
            <v>Battery</v>
          </cell>
          <cell r="D25" t="str">
            <v>PCS</v>
          </cell>
        </row>
        <row r="26">
          <cell r="A26" t="str">
            <v>001-0001-316</v>
          </cell>
          <cell r="B26" t="str">
            <v>KJA2333SNT41NR</v>
          </cell>
          <cell r="C26" t="str">
            <v>Jack</v>
          </cell>
          <cell r="D26" t="str">
            <v>PCS</v>
          </cell>
        </row>
        <row r="27">
          <cell r="A27" t="str">
            <v>001-0001-317</v>
          </cell>
          <cell r="B27" t="str">
            <v>KJA2336NC601MR</v>
          </cell>
          <cell r="C27" t="str">
            <v>Jack</v>
          </cell>
          <cell r="D27" t="str">
            <v>PCS</v>
          </cell>
        </row>
        <row r="28">
          <cell r="A28" t="str">
            <v>001-0001-321</v>
          </cell>
          <cell r="B28" t="str">
            <v>KBC01S311TR</v>
          </cell>
          <cell r="C28" t="str">
            <v>Battery</v>
          </cell>
          <cell r="D28" t="str">
            <v>PCS</v>
          </cell>
        </row>
        <row r="29">
          <cell r="A29" t="str">
            <v>001-0001-322</v>
          </cell>
          <cell r="B29" t="str">
            <v>KT10476782</v>
          </cell>
          <cell r="C29" t="str">
            <v>卡托</v>
          </cell>
          <cell r="D29" t="str">
            <v>PCS</v>
          </cell>
        </row>
        <row r="30">
          <cell r="A30" t="str">
            <v>001-0001-324</v>
          </cell>
          <cell r="B30" t="str">
            <v>KJA2339NA601R</v>
          </cell>
          <cell r="C30" t="str">
            <v>Jack</v>
          </cell>
          <cell r="D30" t="str">
            <v>PCS</v>
          </cell>
        </row>
        <row r="31">
          <cell r="A31" t="str">
            <v>001-0002-234</v>
          </cell>
          <cell r="B31" t="str">
            <v>KJA2333ST50R</v>
          </cell>
          <cell r="C31" t="str">
            <v>Jack</v>
          </cell>
          <cell r="D31" t="str">
            <v>PCS</v>
          </cell>
        </row>
        <row r="32">
          <cell r="A32" t="str">
            <v>001-0002-313</v>
          </cell>
          <cell r="B32" t="str">
            <v>KJA2333BNT60NR</v>
          </cell>
          <cell r="C32" t="str">
            <v>Jack</v>
          </cell>
          <cell r="D32" t="str">
            <v>PCS</v>
          </cell>
        </row>
        <row r="33">
          <cell r="A33" t="str">
            <v>001-0002-316</v>
          </cell>
          <cell r="B33" t="str">
            <v>KJA2333SNT42NR</v>
          </cell>
          <cell r="C33" t="str">
            <v>Jack</v>
          </cell>
          <cell r="D33" t="str">
            <v>PCS</v>
          </cell>
        </row>
        <row r="34">
          <cell r="A34" t="str">
            <v>001-0003-273</v>
          </cell>
          <cell r="B34" t="str">
            <v>KJA2333SNT52NR</v>
          </cell>
          <cell r="C34" t="str">
            <v>Jack</v>
          </cell>
          <cell r="D34" t="str">
            <v>PCS</v>
          </cell>
        </row>
        <row r="35">
          <cell r="A35" t="str">
            <v>001-0004-306</v>
          </cell>
          <cell r="B35" t="str">
            <v>KJA2336SNY601CR</v>
          </cell>
          <cell r="C35" t="str">
            <v>Jack</v>
          </cell>
          <cell r="D35" t="str">
            <v>PCS</v>
          </cell>
        </row>
        <row r="36">
          <cell r="A36" t="str">
            <v>001-1501-246</v>
          </cell>
          <cell r="B36" t="str">
            <v>KWS6153M20R</v>
          </cell>
          <cell r="C36" t="str">
            <v>Sim卡</v>
          </cell>
          <cell r="D36" t="str">
            <v>PCS</v>
          </cell>
        </row>
        <row r="37">
          <cell r="A37" t="str">
            <v>001-1801-169</v>
          </cell>
          <cell r="B37" t="str">
            <v>KWS6186M5NR</v>
          </cell>
          <cell r="C37" t="str">
            <v>Sim卡</v>
          </cell>
          <cell r="D37" t="str">
            <v>PCS</v>
          </cell>
        </row>
        <row r="38">
          <cell r="A38" t="str">
            <v>001-5401-193</v>
          </cell>
          <cell r="B38" t="str">
            <v>KBC24S3H541R</v>
          </cell>
          <cell r="C38" t="str">
            <v>Battery</v>
          </cell>
          <cell r="D38" t="str">
            <v>PCS</v>
          </cell>
        </row>
        <row r="39">
          <cell r="A39" t="str">
            <v>001-5402-085</v>
          </cell>
          <cell r="B39" t="str">
            <v>KBC23S3HN2R</v>
          </cell>
          <cell r="C39" t="str">
            <v>Battery</v>
          </cell>
          <cell r="D39" t="str">
            <v>PCS</v>
          </cell>
        </row>
        <row r="40">
          <cell r="A40" t="str">
            <v>001-5501-078</v>
          </cell>
          <cell r="B40" t="str">
            <v>KBC23S3D43R</v>
          </cell>
          <cell r="C40" t="str">
            <v>Battery</v>
          </cell>
          <cell r="D40" t="str">
            <v>PCS</v>
          </cell>
        </row>
        <row r="41">
          <cell r="A41" t="str">
            <v>025-0006-200</v>
          </cell>
          <cell r="B41" t="str">
            <v>KM100846M01R</v>
          </cell>
          <cell r="C41" t="str">
            <v>T-F</v>
          </cell>
          <cell r="D41" t="str">
            <v>PCS</v>
          </cell>
        </row>
        <row r="42">
          <cell r="A42" t="str">
            <v>025-0006-243</v>
          </cell>
          <cell r="B42" t="str">
            <v>KM100843MA1R</v>
          </cell>
          <cell r="C42" t="str">
            <v>T-F</v>
          </cell>
          <cell r="D42" t="str">
            <v>PCS</v>
          </cell>
        </row>
        <row r="43">
          <cell r="A43" t="str">
            <v>025-0006-254</v>
          </cell>
          <cell r="B43" t="str">
            <v>KBC23S122S11HR</v>
          </cell>
          <cell r="C43" t="str">
            <v>Battery</v>
          </cell>
          <cell r="D43" t="str">
            <v>PCS</v>
          </cell>
        </row>
        <row r="44">
          <cell r="A44" t="str">
            <v>025-0006-254</v>
          </cell>
          <cell r="B44" t="str">
            <v>KBC23S122S11R</v>
          </cell>
          <cell r="C44" t="str">
            <v>Battery</v>
          </cell>
          <cell r="D44" t="str">
            <v>PCS</v>
          </cell>
        </row>
        <row r="45">
          <cell r="A45" t="str">
            <v>025-0006-272</v>
          </cell>
          <cell r="B45" t="str">
            <v>KM100846M171R</v>
          </cell>
          <cell r="C45" t="str">
            <v>T-F</v>
          </cell>
          <cell r="D45" t="str">
            <v>PCS</v>
          </cell>
        </row>
        <row r="46">
          <cell r="A46" t="str">
            <v>025-0006-281</v>
          </cell>
          <cell r="B46" t="str">
            <v>KIU90511DTM4R</v>
          </cell>
          <cell r="C46" t="str">
            <v>5P Usb</v>
          </cell>
          <cell r="D46" t="str">
            <v>PCS</v>
          </cell>
        </row>
        <row r="47">
          <cell r="A47" t="str">
            <v>025-0006-283</v>
          </cell>
          <cell r="B47" t="str">
            <v>KWS6133PT01R</v>
          </cell>
          <cell r="C47" t="str">
            <v>Sim卡</v>
          </cell>
          <cell r="D47" t="str">
            <v>PCS</v>
          </cell>
        </row>
        <row r="48">
          <cell r="A48" t="str">
            <v>025-0006-310</v>
          </cell>
          <cell r="B48" t="str">
            <v>KWS6156CN20R</v>
          </cell>
          <cell r="C48" t="str">
            <v>Sim卡</v>
          </cell>
          <cell r="D48" t="str">
            <v>PCS</v>
          </cell>
        </row>
        <row r="49">
          <cell r="A49" t="str">
            <v>025-0006-314</v>
          </cell>
          <cell r="B49" t="str">
            <v>KWS6146N10NR</v>
          </cell>
          <cell r="C49" t="str">
            <v>Sim卡</v>
          </cell>
          <cell r="D49" t="str">
            <v>PCS</v>
          </cell>
        </row>
        <row r="50">
          <cell r="A50" t="str">
            <v>025-0006-318</v>
          </cell>
          <cell r="B50" t="str">
            <v>KWS6133N10TR</v>
          </cell>
          <cell r="C50" t="str">
            <v>Sim卡</v>
          </cell>
          <cell r="D50" t="str">
            <v>PCS</v>
          </cell>
        </row>
        <row r="51">
          <cell r="A51" t="str">
            <v>025-0006-320</v>
          </cell>
          <cell r="B51" t="str">
            <v>KWS6133N10TNR</v>
          </cell>
          <cell r="C51" t="str">
            <v>Sim卡</v>
          </cell>
          <cell r="D51" t="str">
            <v>PCS</v>
          </cell>
        </row>
        <row r="52">
          <cell r="A52" t="str">
            <v>025-0006-325</v>
          </cell>
          <cell r="B52" t="str">
            <v>KIU90533ST1NR</v>
          </cell>
          <cell r="C52" t="str">
            <v>5P Usb</v>
          </cell>
          <cell r="D52" t="str">
            <v>PCS</v>
          </cell>
        </row>
        <row r="53">
          <cell r="A53" t="str">
            <v>025-0006-326</v>
          </cell>
          <cell r="B53" t="str">
            <v>KIU90562SC1R</v>
          </cell>
          <cell r="C53" t="str">
            <v>5P Usb</v>
          </cell>
          <cell r="D53" t="str">
            <v>PCS</v>
          </cell>
        </row>
        <row r="54">
          <cell r="A54" t="str">
            <v>025-0006-341</v>
          </cell>
          <cell r="B54" t="str">
            <v>KWSM3133F01NR-H</v>
          </cell>
          <cell r="C54" t="str">
            <v>PinPush</v>
          </cell>
          <cell r="D54" t="str">
            <v>PCS</v>
          </cell>
        </row>
        <row r="55">
          <cell r="A55" t="str">
            <v>025-0007-300</v>
          </cell>
          <cell r="B55" t="str">
            <v>KIU90511NY5R</v>
          </cell>
          <cell r="C55" t="str">
            <v>5P Usb</v>
          </cell>
          <cell r="D55" t="str">
            <v>PCS</v>
          </cell>
        </row>
        <row r="56">
          <cell r="A56" t="str">
            <v>025-0007-331</v>
          </cell>
          <cell r="B56" t="str">
            <v>KWSM3133F01NR-H</v>
          </cell>
          <cell r="C56" t="str">
            <v>PinPush</v>
          </cell>
          <cell r="D56" t="str">
            <v>PCS</v>
          </cell>
        </row>
        <row r="57">
          <cell r="A57" t="str">
            <v>025-0007-332</v>
          </cell>
          <cell r="B57" t="str">
            <v>KWSM3133F01NR-H</v>
          </cell>
          <cell r="C57" t="str">
            <v>PinPush</v>
          </cell>
          <cell r="D57" t="str">
            <v>PCS</v>
          </cell>
        </row>
        <row r="58">
          <cell r="A58" t="str">
            <v>025-0009-024</v>
          </cell>
          <cell r="B58" t="str">
            <v>KBC14S301R</v>
          </cell>
          <cell r="C58" t="str">
            <v>Battery</v>
          </cell>
          <cell r="D58" t="str">
            <v>PCS</v>
          </cell>
        </row>
        <row r="59">
          <cell r="A59" t="str">
            <v>025-0009-098</v>
          </cell>
          <cell r="B59" t="str">
            <v>KBC23S3D43R</v>
          </cell>
          <cell r="C59" t="str">
            <v>Battery</v>
          </cell>
          <cell r="D59" t="str">
            <v>PCS</v>
          </cell>
        </row>
        <row r="60">
          <cell r="A60" t="str">
            <v>025-0009-099</v>
          </cell>
          <cell r="B60" t="str">
            <v>KBC13S1D1NR</v>
          </cell>
          <cell r="C60" t="str">
            <v>Battery</v>
          </cell>
          <cell r="D60" t="str">
            <v>PCS</v>
          </cell>
        </row>
        <row r="61">
          <cell r="A61" t="str">
            <v>025-0009-104</v>
          </cell>
          <cell r="B61" t="str">
            <v>KBC23S1L55R</v>
          </cell>
          <cell r="C61" t="str">
            <v>Battery</v>
          </cell>
          <cell r="D61" t="str">
            <v>PCS</v>
          </cell>
        </row>
        <row r="62">
          <cell r="A62" t="str">
            <v>025-0009-170</v>
          </cell>
          <cell r="B62" t="str">
            <v>KBC24S3H541R</v>
          </cell>
          <cell r="C62" t="str">
            <v>Battery</v>
          </cell>
          <cell r="D62" t="str">
            <v>PCS</v>
          </cell>
        </row>
        <row r="63">
          <cell r="A63" t="str">
            <v>025-0009-175</v>
          </cell>
          <cell r="B63" t="str">
            <v>KBC23S3HN2R</v>
          </cell>
          <cell r="C63" t="str">
            <v>Battery</v>
          </cell>
          <cell r="D63" t="str">
            <v>PCS</v>
          </cell>
        </row>
        <row r="64">
          <cell r="A64" t="str">
            <v>025-0009-184</v>
          </cell>
          <cell r="B64" t="str">
            <v>KM30084110R</v>
          </cell>
          <cell r="C64" t="str">
            <v>T-F</v>
          </cell>
          <cell r="D64" t="str">
            <v>PCS</v>
          </cell>
        </row>
        <row r="65">
          <cell r="A65" t="str">
            <v>025-0009-200</v>
          </cell>
          <cell r="B65" t="str">
            <v>KM100846M01R</v>
          </cell>
          <cell r="C65" t="str">
            <v>T-F</v>
          </cell>
          <cell r="D65" t="str">
            <v>PCS</v>
          </cell>
        </row>
        <row r="66">
          <cell r="A66" t="str">
            <v>025-0009-210</v>
          </cell>
          <cell r="B66" t="str">
            <v>KIU90511SW1R</v>
          </cell>
          <cell r="C66" t="str">
            <v>5P Usb</v>
          </cell>
          <cell r="D66" t="str">
            <v>PCS</v>
          </cell>
        </row>
        <row r="67">
          <cell r="A67" t="str">
            <v>025-0009-225</v>
          </cell>
          <cell r="B67" t="str">
            <v>KBC24S3H50R</v>
          </cell>
          <cell r="C67" t="str">
            <v>Battery</v>
          </cell>
          <cell r="D67" t="str">
            <v>PCS</v>
          </cell>
        </row>
        <row r="68">
          <cell r="A68" t="str">
            <v>025-0009-243</v>
          </cell>
          <cell r="B68" t="str">
            <v>KM100843MA1R</v>
          </cell>
          <cell r="C68" t="str">
            <v>T-F</v>
          </cell>
          <cell r="D68" t="str">
            <v>PCS</v>
          </cell>
        </row>
        <row r="69">
          <cell r="A69" t="str">
            <v>025-0009-251</v>
          </cell>
          <cell r="B69" t="str">
            <v>KIU90511DTM4R</v>
          </cell>
          <cell r="C69" t="str">
            <v>5P Usb</v>
          </cell>
          <cell r="D69" t="str">
            <v>PCS</v>
          </cell>
        </row>
        <row r="70">
          <cell r="A70" t="str">
            <v>025-0009-251</v>
          </cell>
          <cell r="B70" t="str">
            <v>KIU90531DTM1R</v>
          </cell>
          <cell r="C70" t="str">
            <v>5P Usb</v>
          </cell>
          <cell r="D70" t="str">
            <v>PCS</v>
          </cell>
        </row>
        <row r="71">
          <cell r="A71" t="str">
            <v>025-0009-254</v>
          </cell>
          <cell r="B71" t="str">
            <v>KBC23S122S11HR</v>
          </cell>
          <cell r="C71" t="str">
            <v>Battery</v>
          </cell>
          <cell r="D71" t="str">
            <v>PCS</v>
          </cell>
        </row>
        <row r="72">
          <cell r="A72" t="str">
            <v>025-0009-254</v>
          </cell>
          <cell r="B72" t="str">
            <v>KBC23S122S11R</v>
          </cell>
          <cell r="C72" t="str">
            <v>Battery</v>
          </cell>
          <cell r="D72" t="str">
            <v>PCS</v>
          </cell>
        </row>
        <row r="73">
          <cell r="A73" t="str">
            <v>025-0009-254</v>
          </cell>
          <cell r="B73" t="str">
            <v>KBC23S922S11R</v>
          </cell>
          <cell r="C73" t="str">
            <v>Battery</v>
          </cell>
          <cell r="D73" t="str">
            <v>PCS</v>
          </cell>
        </row>
        <row r="74">
          <cell r="A74" t="str">
            <v>025-0009-256</v>
          </cell>
          <cell r="B74" t="str">
            <v>KIU90532ST1R</v>
          </cell>
          <cell r="C74" t="str">
            <v>5P Usb</v>
          </cell>
          <cell r="D74" t="str">
            <v>PCS</v>
          </cell>
        </row>
        <row r="75">
          <cell r="A75" t="str">
            <v>025-0009-266</v>
          </cell>
          <cell r="B75" t="str">
            <v>KIU90591NY1R</v>
          </cell>
          <cell r="C75" t="str">
            <v>5P Usb</v>
          </cell>
          <cell r="D75" t="str">
            <v>PCS</v>
          </cell>
        </row>
        <row r="76">
          <cell r="A76" t="str">
            <v>025-0009-269</v>
          </cell>
          <cell r="B76" t="str">
            <v>KIU90532NT3R</v>
          </cell>
          <cell r="C76" t="str">
            <v>5P Usb</v>
          </cell>
          <cell r="D76" t="str">
            <v>PCS</v>
          </cell>
        </row>
        <row r="77">
          <cell r="A77" t="str">
            <v>025-0009-272</v>
          </cell>
          <cell r="B77" t="str">
            <v>KM100846M171R</v>
          </cell>
          <cell r="C77" t="str">
            <v>T-F</v>
          </cell>
          <cell r="D77" t="str">
            <v>PCS</v>
          </cell>
        </row>
        <row r="78">
          <cell r="A78" t="str">
            <v>025-0009-272</v>
          </cell>
          <cell r="B78" t="str">
            <v>KM100849M171R</v>
          </cell>
          <cell r="C78" t="str">
            <v>T-F</v>
          </cell>
          <cell r="D78" t="str">
            <v>PCS</v>
          </cell>
        </row>
        <row r="79">
          <cell r="A79" t="str">
            <v>025-0009-281</v>
          </cell>
          <cell r="B79" t="str">
            <v>KIU90511DTM4R</v>
          </cell>
          <cell r="C79" t="str">
            <v>5P Usb</v>
          </cell>
          <cell r="D79" t="str">
            <v>PCS</v>
          </cell>
        </row>
        <row r="80">
          <cell r="A80" t="str">
            <v>025-0009-283</v>
          </cell>
          <cell r="B80" t="str">
            <v>KWS6133PT01R</v>
          </cell>
          <cell r="C80" t="str">
            <v>Sim卡</v>
          </cell>
          <cell r="D80" t="str">
            <v>PCS</v>
          </cell>
        </row>
        <row r="81">
          <cell r="A81" t="str">
            <v>025-0009-300</v>
          </cell>
          <cell r="B81" t="str">
            <v>KIU90511NY5R</v>
          </cell>
          <cell r="C81" t="str">
            <v>5P Usb</v>
          </cell>
          <cell r="D81" t="str">
            <v>PCS</v>
          </cell>
        </row>
        <row r="82">
          <cell r="A82" t="str">
            <v>025-0009-310</v>
          </cell>
          <cell r="B82" t="str">
            <v>KWS6156CN20R</v>
          </cell>
          <cell r="C82" t="str">
            <v>Sim卡</v>
          </cell>
          <cell r="D82" t="str">
            <v>PCS</v>
          </cell>
        </row>
        <row r="83">
          <cell r="A83" t="str">
            <v>025-0009-314</v>
          </cell>
          <cell r="B83" t="str">
            <v>KWS6146N10NR</v>
          </cell>
          <cell r="C83" t="str">
            <v>Sim卡</v>
          </cell>
          <cell r="D83" t="str">
            <v>PCS</v>
          </cell>
        </row>
        <row r="84">
          <cell r="A84" t="str">
            <v>025-0009-318</v>
          </cell>
          <cell r="B84" t="str">
            <v>KWS6133N10TR</v>
          </cell>
          <cell r="C84" t="str">
            <v>Sim卡</v>
          </cell>
          <cell r="D84" t="str">
            <v>PCS</v>
          </cell>
        </row>
        <row r="85">
          <cell r="A85" t="str">
            <v>025-0009-319</v>
          </cell>
          <cell r="B85" t="str">
            <v>KIU90562NC3R</v>
          </cell>
          <cell r="C85" t="str">
            <v>5P Usb</v>
          </cell>
          <cell r="D85" t="str">
            <v>PCS</v>
          </cell>
        </row>
        <row r="86">
          <cell r="A86" t="str">
            <v>025-0009-320</v>
          </cell>
          <cell r="B86" t="str">
            <v>KWS6133N10TNR</v>
          </cell>
          <cell r="C86" t="str">
            <v>Sim卡</v>
          </cell>
          <cell r="D86" t="str">
            <v>PCS</v>
          </cell>
        </row>
        <row r="87">
          <cell r="A87" t="str">
            <v>025-0009-325</v>
          </cell>
          <cell r="B87" t="str">
            <v>KIU90533ST1NR</v>
          </cell>
          <cell r="C87" t="str">
            <v>5P Usb</v>
          </cell>
          <cell r="D87" t="str">
            <v>PCS</v>
          </cell>
        </row>
        <row r="88">
          <cell r="A88" t="str">
            <v>025-0009-326</v>
          </cell>
          <cell r="B88" t="str">
            <v>KIU90562SC1R</v>
          </cell>
          <cell r="C88" t="str">
            <v>5P Usb</v>
          </cell>
          <cell r="D88" t="str">
            <v>PCS</v>
          </cell>
        </row>
        <row r="89">
          <cell r="A89" t="str">
            <v>025-0009-331</v>
          </cell>
          <cell r="B89" t="str">
            <v>KWSM3133F01NR-H</v>
          </cell>
          <cell r="C89" t="str">
            <v>PinPush</v>
          </cell>
          <cell r="D89" t="str">
            <v>PCS</v>
          </cell>
        </row>
        <row r="90">
          <cell r="A90" t="str">
            <v>025-0009-332</v>
          </cell>
          <cell r="B90" t="str">
            <v>KWSM3133F01NR-H</v>
          </cell>
          <cell r="C90" t="str">
            <v>PinPush</v>
          </cell>
          <cell r="D90" t="str">
            <v>PCS</v>
          </cell>
        </row>
        <row r="91">
          <cell r="A91" t="str">
            <v>025-0009-341</v>
          </cell>
          <cell r="B91" t="str">
            <v>KWSM3133F01NR-H</v>
          </cell>
          <cell r="C91" t="str">
            <v>PinPush</v>
          </cell>
          <cell r="D91" t="str">
            <v>PCS</v>
          </cell>
        </row>
        <row r="92">
          <cell r="A92" t="str">
            <v>025-0009-348</v>
          </cell>
          <cell r="B92" t="str">
            <v>KIU90591N3NR</v>
          </cell>
          <cell r="C92" t="str">
            <v>5P Usb</v>
          </cell>
          <cell r="D92" t="str">
            <v>PCS</v>
          </cell>
        </row>
        <row r="93">
          <cell r="A93" t="str">
            <v>025-000F-024</v>
          </cell>
          <cell r="B93" t="str">
            <v>KBC14S301R</v>
          </cell>
          <cell r="C93" t="str">
            <v>Battery</v>
          </cell>
          <cell r="D93" t="str">
            <v>PCS</v>
          </cell>
        </row>
        <row r="94">
          <cell r="A94" t="str">
            <v>025-000F-098</v>
          </cell>
          <cell r="B94" t="str">
            <v>KBC23S3D43R</v>
          </cell>
          <cell r="C94" t="str">
            <v>Battery</v>
          </cell>
          <cell r="D94" t="str">
            <v>PCS</v>
          </cell>
        </row>
        <row r="95">
          <cell r="A95" t="str">
            <v>025-000F-099</v>
          </cell>
          <cell r="B95" t="str">
            <v>KBC13S1D1NR</v>
          </cell>
          <cell r="C95" t="str">
            <v>Battery</v>
          </cell>
          <cell r="D95" t="str">
            <v>PCS</v>
          </cell>
        </row>
        <row r="96">
          <cell r="A96" t="str">
            <v>025-000F-104</v>
          </cell>
          <cell r="B96" t="str">
            <v>KBC23S1L55R</v>
          </cell>
          <cell r="C96" t="str">
            <v>Battery</v>
          </cell>
          <cell r="D96" t="str">
            <v>PCS</v>
          </cell>
        </row>
        <row r="97">
          <cell r="A97" t="str">
            <v>025-000F-170</v>
          </cell>
          <cell r="B97" t="str">
            <v>KBC24S3H541R</v>
          </cell>
          <cell r="C97" t="str">
            <v>Battery</v>
          </cell>
          <cell r="D97" t="str">
            <v>PCS</v>
          </cell>
        </row>
        <row r="98">
          <cell r="A98" t="str">
            <v>025-000F-175</v>
          </cell>
          <cell r="B98" t="str">
            <v>KBC23S3HN2R</v>
          </cell>
          <cell r="C98" t="str">
            <v>Battery</v>
          </cell>
          <cell r="D98" t="str">
            <v>PCS</v>
          </cell>
        </row>
        <row r="99">
          <cell r="A99" t="str">
            <v>025-000F-184</v>
          </cell>
          <cell r="B99" t="str">
            <v>KM30084110R</v>
          </cell>
          <cell r="C99" t="str">
            <v>T-F</v>
          </cell>
          <cell r="D99" t="str">
            <v>PCS</v>
          </cell>
        </row>
        <row r="100">
          <cell r="A100" t="str">
            <v>025-000F-210</v>
          </cell>
          <cell r="B100" t="str">
            <v>KIU90511SW1R</v>
          </cell>
          <cell r="C100" t="str">
            <v>5P Usb</v>
          </cell>
          <cell r="D100" t="str">
            <v>PCS</v>
          </cell>
        </row>
        <row r="101">
          <cell r="A101" t="str">
            <v>025-000F-225</v>
          </cell>
          <cell r="B101" t="str">
            <v>KBC24S3H50R</v>
          </cell>
          <cell r="C101" t="str">
            <v>Battery</v>
          </cell>
          <cell r="D101" t="str">
            <v>PCS</v>
          </cell>
        </row>
        <row r="102">
          <cell r="A102" t="str">
            <v>025-000F-251</v>
          </cell>
          <cell r="B102" t="str">
            <v>KIU90511DTM4R</v>
          </cell>
          <cell r="C102" t="str">
            <v>5P Usb</v>
          </cell>
          <cell r="D102" t="str">
            <v>PCS</v>
          </cell>
        </row>
        <row r="103">
          <cell r="A103" t="str">
            <v>025-000F-251</v>
          </cell>
          <cell r="B103" t="str">
            <v>KIU90531DTM1R</v>
          </cell>
          <cell r="C103" t="str">
            <v>5P Usb</v>
          </cell>
          <cell r="D103" t="str">
            <v>PCS</v>
          </cell>
        </row>
        <row r="104">
          <cell r="A104" t="str">
            <v>025-000F-256</v>
          </cell>
          <cell r="B104" t="str">
            <v>KIU90532ST1R</v>
          </cell>
          <cell r="C104" t="str">
            <v>5P Usb</v>
          </cell>
          <cell r="D104" t="str">
            <v>PCS</v>
          </cell>
        </row>
        <row r="105">
          <cell r="A105" t="str">
            <v>025-000F-266</v>
          </cell>
          <cell r="B105" t="str">
            <v>KIU90591NY1R</v>
          </cell>
          <cell r="C105" t="str">
            <v>5P Usb</v>
          </cell>
          <cell r="D105" t="str">
            <v>PCS</v>
          </cell>
        </row>
        <row r="106">
          <cell r="A106" t="str">
            <v>025-000F-269</v>
          </cell>
          <cell r="B106" t="str">
            <v>KIU90532NT3R</v>
          </cell>
          <cell r="C106" t="str">
            <v>5P Usb</v>
          </cell>
          <cell r="D106" t="str">
            <v>PCS</v>
          </cell>
        </row>
        <row r="107">
          <cell r="A107" t="str">
            <v>025-000F-319</v>
          </cell>
          <cell r="B107" t="str">
            <v>KIU90562NC3R</v>
          </cell>
          <cell r="C107" t="str">
            <v>5P Usb</v>
          </cell>
          <cell r="D107" t="str">
            <v>PCS</v>
          </cell>
        </row>
        <row r="108">
          <cell r="A108" t="str">
            <v>025-000F-348</v>
          </cell>
          <cell r="B108" t="str">
            <v>KIU90591N3NR</v>
          </cell>
          <cell r="C108" t="str">
            <v>5P Usb</v>
          </cell>
          <cell r="D108" t="str">
            <v>KPCS</v>
          </cell>
        </row>
        <row r="109">
          <cell r="A109" t="str">
            <v>025-000N-254</v>
          </cell>
          <cell r="B109" t="str">
            <v>KBC23S922S11R</v>
          </cell>
          <cell r="C109" t="str">
            <v>Battery</v>
          </cell>
          <cell r="D109" t="str">
            <v>PCS</v>
          </cell>
        </row>
        <row r="110">
          <cell r="A110" t="str">
            <v>025-000N-272</v>
          </cell>
          <cell r="B110" t="str">
            <v>KM100849M171R</v>
          </cell>
          <cell r="C110" t="str">
            <v>T-F</v>
          </cell>
          <cell r="D110" t="str">
            <v>PCS</v>
          </cell>
        </row>
        <row r="111">
          <cell r="A111" t="str">
            <v>025-00W9-256</v>
          </cell>
          <cell r="B111" t="str">
            <v>KIU90532ST1R</v>
          </cell>
          <cell r="C111" t="str">
            <v>5P Usb</v>
          </cell>
          <cell r="D111" t="str">
            <v>PCS</v>
          </cell>
        </row>
        <row r="112">
          <cell r="A112" t="str">
            <v>025-00W9-325</v>
          </cell>
          <cell r="B112" t="str">
            <v>KIU90533ST1NR</v>
          </cell>
          <cell r="C112" t="str">
            <v>5P Usb</v>
          </cell>
          <cell r="D112" t="str">
            <v>PCS</v>
          </cell>
        </row>
        <row r="113">
          <cell r="A113" t="str">
            <v>025-00W9-326</v>
          </cell>
          <cell r="B113" t="str">
            <v>KIU90562SC1R</v>
          </cell>
          <cell r="C113" t="str">
            <v>5P Usb</v>
          </cell>
          <cell r="D113" t="str">
            <v>PCS</v>
          </cell>
        </row>
        <row r="114">
          <cell r="A114" t="str">
            <v>025-1006-231</v>
          </cell>
          <cell r="B114" t="str">
            <v>KBC23S12210R</v>
          </cell>
          <cell r="C114" t="str">
            <v>Battery</v>
          </cell>
          <cell r="D114" t="str">
            <v>PCS</v>
          </cell>
        </row>
        <row r="115">
          <cell r="A115" t="str">
            <v>025-1006-298</v>
          </cell>
          <cell r="B115" t="str">
            <v>KBC24S32318R</v>
          </cell>
          <cell r="C115" t="str">
            <v>Battery</v>
          </cell>
          <cell r="D115" t="str">
            <v>PCS</v>
          </cell>
        </row>
        <row r="116">
          <cell r="A116" t="str">
            <v>025-1006-340</v>
          </cell>
          <cell r="B116" t="str">
            <v>KIC61231ST2CR</v>
          </cell>
          <cell r="C116" t="str">
            <v>Type-c</v>
          </cell>
          <cell r="D116" t="str">
            <v>PCS</v>
          </cell>
        </row>
        <row r="117">
          <cell r="A117" t="str">
            <v>025-1007-323</v>
          </cell>
          <cell r="B117" t="str">
            <v>KIC61231ST2CR</v>
          </cell>
          <cell r="C117" t="str">
            <v>Type-c</v>
          </cell>
          <cell r="D117" t="str">
            <v>PCS</v>
          </cell>
        </row>
        <row r="118">
          <cell r="A118" t="str">
            <v>025-1007-323</v>
          </cell>
          <cell r="B118" t="str">
            <v>KIC61231ST2NR</v>
          </cell>
          <cell r="C118" t="str">
            <v>Type-c</v>
          </cell>
          <cell r="D118" t="str">
            <v>PCS</v>
          </cell>
        </row>
        <row r="119">
          <cell r="A119" t="str">
            <v>025-1007-323</v>
          </cell>
          <cell r="B119" t="str">
            <v>KIC61231ST3HR</v>
          </cell>
          <cell r="C119" t="str">
            <v>Type-c</v>
          </cell>
          <cell r="D119" t="str">
            <v>PCS</v>
          </cell>
        </row>
        <row r="120">
          <cell r="A120" t="str">
            <v>025-1009-231</v>
          </cell>
          <cell r="B120" t="str">
            <v>KBC23S12210R</v>
          </cell>
          <cell r="C120" t="str">
            <v>Battery</v>
          </cell>
          <cell r="D120" t="str">
            <v>PCS</v>
          </cell>
        </row>
        <row r="121">
          <cell r="A121" t="str">
            <v>025-1009-266</v>
          </cell>
          <cell r="B121" t="str">
            <v>KIU90511NY2R</v>
          </cell>
          <cell r="C121" t="str">
            <v>5P Usb</v>
          </cell>
          <cell r="D121" t="str">
            <v>PCS</v>
          </cell>
        </row>
        <row r="122">
          <cell r="A122" t="str">
            <v>025-1009-266</v>
          </cell>
          <cell r="B122" t="str">
            <v>KIU90591NY2R</v>
          </cell>
          <cell r="C122" t="str">
            <v>5P Usb</v>
          </cell>
          <cell r="D122" t="str">
            <v>PCS</v>
          </cell>
        </row>
        <row r="123">
          <cell r="A123" t="str">
            <v>025-1009-274</v>
          </cell>
          <cell r="B123" t="str">
            <v>KIU90511S1M3NR</v>
          </cell>
          <cell r="C123" t="str">
            <v>5P Usb</v>
          </cell>
          <cell r="D123" t="str">
            <v>PCS</v>
          </cell>
        </row>
        <row r="124">
          <cell r="A124" t="str">
            <v>025-1009-285</v>
          </cell>
          <cell r="B124" t="str">
            <v>KBC13S1H2NR</v>
          </cell>
          <cell r="C124" t="str">
            <v>Battery</v>
          </cell>
          <cell r="D124" t="str">
            <v>PCS</v>
          </cell>
        </row>
        <row r="125">
          <cell r="A125" t="str">
            <v>025-1009-285</v>
          </cell>
          <cell r="B125" t="str">
            <v>KBC14S3Y01R</v>
          </cell>
          <cell r="C125" t="str">
            <v>Battery</v>
          </cell>
          <cell r="D125" t="str">
            <v>PCS</v>
          </cell>
        </row>
        <row r="126">
          <cell r="A126" t="str">
            <v>025-1009-298</v>
          </cell>
          <cell r="B126" t="str">
            <v>KBC24S32318R</v>
          </cell>
          <cell r="C126" t="str">
            <v>Battery</v>
          </cell>
          <cell r="D126" t="str">
            <v>PCS</v>
          </cell>
        </row>
        <row r="127">
          <cell r="A127" t="str">
            <v>025-1009-323</v>
          </cell>
          <cell r="B127" t="str">
            <v>KIC61231ST2CR</v>
          </cell>
          <cell r="C127" t="str">
            <v>Type-c</v>
          </cell>
          <cell r="D127" t="str">
            <v>PCS</v>
          </cell>
        </row>
        <row r="128">
          <cell r="A128" t="str">
            <v>025-1009-323</v>
          </cell>
          <cell r="B128" t="str">
            <v>KIC61231ST2NR</v>
          </cell>
          <cell r="C128" t="str">
            <v>Type-c</v>
          </cell>
          <cell r="D128" t="str">
            <v>PCS</v>
          </cell>
        </row>
        <row r="129">
          <cell r="A129" t="str">
            <v>025-1009-323</v>
          </cell>
          <cell r="B129" t="str">
            <v>KIC61231ST3HR</v>
          </cell>
          <cell r="C129" t="str">
            <v>Type-c</v>
          </cell>
          <cell r="D129" t="str">
            <v>PCS</v>
          </cell>
        </row>
        <row r="130">
          <cell r="A130" t="str">
            <v>025-1009-340</v>
          </cell>
          <cell r="B130" t="str">
            <v>KIC61231ST2CR</v>
          </cell>
          <cell r="C130" t="str">
            <v>Type-c</v>
          </cell>
          <cell r="D130" t="str">
            <v>PCS</v>
          </cell>
        </row>
        <row r="131">
          <cell r="A131" t="str">
            <v>025-1009-345</v>
          </cell>
          <cell r="B131" t="str">
            <v>KIU90562SQ1R</v>
          </cell>
          <cell r="C131" t="str">
            <v>5P Usb</v>
          </cell>
          <cell r="D131" t="str">
            <v>PCS</v>
          </cell>
        </row>
        <row r="132">
          <cell r="A132" t="str">
            <v>025-1009-345</v>
          </cell>
          <cell r="B132" t="str">
            <v>KIU90562SQ1R</v>
          </cell>
          <cell r="C132" t="str">
            <v>5P Usb</v>
          </cell>
          <cell r="D132" t="str">
            <v>PCS</v>
          </cell>
        </row>
        <row r="133">
          <cell r="A133" t="str">
            <v>025-100C-274</v>
          </cell>
          <cell r="B133" t="str">
            <v>KIU90511S1M3NR</v>
          </cell>
          <cell r="C133" t="str">
            <v>5P Usb</v>
          </cell>
          <cell r="D133" t="str">
            <v>PCS</v>
          </cell>
        </row>
        <row r="134">
          <cell r="A134" t="str">
            <v>025-100F-266</v>
          </cell>
          <cell r="B134" t="str">
            <v>KIU90511NY2R</v>
          </cell>
          <cell r="C134" t="str">
            <v>5P Usb</v>
          </cell>
          <cell r="D134" t="str">
            <v>PCS</v>
          </cell>
        </row>
        <row r="135">
          <cell r="A135" t="str">
            <v>025-100F-266</v>
          </cell>
          <cell r="B135" t="str">
            <v>KIU90591NY2R</v>
          </cell>
          <cell r="C135" t="str">
            <v>5P Usb</v>
          </cell>
          <cell r="D135" t="str">
            <v>PCS</v>
          </cell>
        </row>
        <row r="136">
          <cell r="A136" t="str">
            <v>025-100F-285</v>
          </cell>
          <cell r="B136" t="str">
            <v>KBC13S1H2NR</v>
          </cell>
          <cell r="C136" t="str">
            <v>Battery</v>
          </cell>
          <cell r="D136" t="str">
            <v>PCS</v>
          </cell>
        </row>
        <row r="137">
          <cell r="A137" t="str">
            <v>025-100F-285</v>
          </cell>
          <cell r="B137" t="str">
            <v>KBC14S3Y01R</v>
          </cell>
          <cell r="C137" t="str">
            <v>Battery</v>
          </cell>
          <cell r="D137" t="str">
            <v>PCS</v>
          </cell>
        </row>
        <row r="138">
          <cell r="A138" t="str">
            <v>025-1506-236</v>
          </cell>
          <cell r="B138" t="str">
            <v>KWS6153M20R</v>
          </cell>
          <cell r="C138" t="str">
            <v>Sim卡</v>
          </cell>
          <cell r="D138" t="str">
            <v>PCS</v>
          </cell>
        </row>
        <row r="139">
          <cell r="A139" t="str">
            <v>025-1509-236</v>
          </cell>
          <cell r="B139" t="str">
            <v>KWS6153M20R</v>
          </cell>
          <cell r="C139" t="str">
            <v>Sim卡</v>
          </cell>
          <cell r="D139" t="str">
            <v>PCS</v>
          </cell>
        </row>
        <row r="140">
          <cell r="A140" t="str">
            <v>025-1806-236</v>
          </cell>
          <cell r="B140" t="str">
            <v>KWS6186M5NR</v>
          </cell>
          <cell r="C140" t="str">
            <v>Sim卡</v>
          </cell>
          <cell r="D140" t="str">
            <v>PCS</v>
          </cell>
        </row>
        <row r="141">
          <cell r="A141" t="str">
            <v>025-1809-236</v>
          </cell>
          <cell r="B141" t="str">
            <v>KWS6186M5NR</v>
          </cell>
          <cell r="C141" t="str">
            <v>Sim卡</v>
          </cell>
          <cell r="D141" t="str">
            <v>PCS</v>
          </cell>
        </row>
        <row r="142">
          <cell r="A142" t="str">
            <v>025-2006-324</v>
          </cell>
          <cell r="B142" t="str">
            <v>KIC61231ST3HR</v>
          </cell>
          <cell r="C142" t="str">
            <v>Type-c</v>
          </cell>
          <cell r="D142" t="str">
            <v>PCS</v>
          </cell>
        </row>
        <row r="143">
          <cell r="A143" t="str">
            <v>025-2007-323</v>
          </cell>
          <cell r="B143" t="str">
            <v>KIC61231ST2CR</v>
          </cell>
          <cell r="C143" t="str">
            <v>Type-c</v>
          </cell>
          <cell r="D143" t="str">
            <v>PCS</v>
          </cell>
        </row>
        <row r="144">
          <cell r="A144" t="str">
            <v>025-2007-323</v>
          </cell>
          <cell r="B144" t="str">
            <v>KIC61231ST2NR</v>
          </cell>
          <cell r="C144" t="str">
            <v>Type-c</v>
          </cell>
          <cell r="D144" t="str">
            <v>PCS</v>
          </cell>
        </row>
        <row r="145">
          <cell r="A145" t="str">
            <v>025-2007-323</v>
          </cell>
          <cell r="B145" t="str">
            <v>KIC61231ST3HR</v>
          </cell>
          <cell r="C145" t="str">
            <v>Type-c</v>
          </cell>
          <cell r="D145" t="str">
            <v>PCS</v>
          </cell>
        </row>
        <row r="146">
          <cell r="A146" t="str">
            <v>025-2009-266</v>
          </cell>
          <cell r="B146" t="str">
            <v>KIU90511NY5R</v>
          </cell>
          <cell r="C146" t="str">
            <v>5P Usb</v>
          </cell>
          <cell r="D146" t="str">
            <v>PCS</v>
          </cell>
        </row>
        <row r="147">
          <cell r="A147" t="str">
            <v>025-2009-285</v>
          </cell>
          <cell r="B147" t="str">
            <v>KBC13S1H2NR</v>
          </cell>
          <cell r="C147" t="str">
            <v>Battery</v>
          </cell>
          <cell r="D147" t="str">
            <v>PCS</v>
          </cell>
        </row>
        <row r="148">
          <cell r="A148" t="str">
            <v>025-2009-285</v>
          </cell>
          <cell r="B148" t="str">
            <v>KBC14S3Y01R</v>
          </cell>
          <cell r="C148" t="str">
            <v>Battery</v>
          </cell>
          <cell r="D148" t="str">
            <v>PCS</v>
          </cell>
        </row>
        <row r="149">
          <cell r="A149" t="str">
            <v>025-2009-323</v>
          </cell>
          <cell r="B149" t="str">
            <v>KIC61231ST2CR</v>
          </cell>
          <cell r="C149" t="str">
            <v>Type-c</v>
          </cell>
          <cell r="D149" t="str">
            <v>PCS</v>
          </cell>
        </row>
        <row r="150">
          <cell r="A150" t="str">
            <v>025-2009-323</v>
          </cell>
          <cell r="B150" t="str">
            <v>KIC61231ST2NR</v>
          </cell>
          <cell r="C150" t="str">
            <v>Type-c</v>
          </cell>
          <cell r="D150" t="str">
            <v>PCS</v>
          </cell>
        </row>
        <row r="151">
          <cell r="A151" t="str">
            <v>025-2009-323</v>
          </cell>
          <cell r="B151" t="str">
            <v>KIC61231ST3HR</v>
          </cell>
          <cell r="C151" t="str">
            <v>Type-c</v>
          </cell>
          <cell r="D151" t="str">
            <v>PCS</v>
          </cell>
        </row>
        <row r="152">
          <cell r="A152" t="str">
            <v>025-2009-324</v>
          </cell>
          <cell r="B152" t="str">
            <v>KIC61231ST3HR</v>
          </cell>
          <cell r="C152" t="str">
            <v>Type-c</v>
          </cell>
          <cell r="D152" t="str">
            <v>PCS</v>
          </cell>
        </row>
        <row r="153">
          <cell r="A153" t="str">
            <v>025-2009-345</v>
          </cell>
          <cell r="B153" t="str">
            <v>KIU90562SQ1R</v>
          </cell>
          <cell r="C153" t="str">
            <v>5P Usb</v>
          </cell>
          <cell r="D153" t="str">
            <v>PCS</v>
          </cell>
        </row>
        <row r="154">
          <cell r="A154" t="str">
            <v>025-2009-345</v>
          </cell>
          <cell r="B154" t="str">
            <v>KIU90562SQ1R</v>
          </cell>
          <cell r="C154" t="str">
            <v>5P Usb</v>
          </cell>
          <cell r="D154" t="str">
            <v>PCS</v>
          </cell>
        </row>
        <row r="155">
          <cell r="A155" t="str">
            <v>025-200F-266</v>
          </cell>
          <cell r="B155" t="str">
            <v>KIU90511NY5R</v>
          </cell>
          <cell r="C155" t="str">
            <v>5P Usb</v>
          </cell>
          <cell r="D155" t="str">
            <v>PCS</v>
          </cell>
        </row>
        <row r="156">
          <cell r="A156" t="str">
            <v>025-200F-285</v>
          </cell>
          <cell r="B156" t="str">
            <v>KBC13S1H2NR</v>
          </cell>
          <cell r="C156" t="str">
            <v>Battery</v>
          </cell>
          <cell r="D156" t="str">
            <v>PCS</v>
          </cell>
        </row>
        <row r="157">
          <cell r="A157" t="str">
            <v>025-200F-285</v>
          </cell>
          <cell r="B157" t="str">
            <v>KBC14S3Y01R</v>
          </cell>
          <cell r="C157" t="str">
            <v>Battery</v>
          </cell>
          <cell r="D157" t="str">
            <v>PCS</v>
          </cell>
        </row>
        <row r="158">
          <cell r="A158" t="str">
            <v>025-3006-303</v>
          </cell>
          <cell r="B158" t="str">
            <v>KIU90531SP3MR</v>
          </cell>
          <cell r="C158" t="str">
            <v>5P Usb</v>
          </cell>
          <cell r="D158" t="str">
            <v>PCS</v>
          </cell>
        </row>
        <row r="159">
          <cell r="A159" t="str">
            <v>025-3009-187</v>
          </cell>
          <cell r="B159" t="str">
            <v>KIU90511S1M3NR</v>
          </cell>
          <cell r="C159" t="str">
            <v>5P Usb</v>
          </cell>
          <cell r="D159" t="str">
            <v>PCS</v>
          </cell>
        </row>
        <row r="160">
          <cell r="A160" t="str">
            <v>025-3009-187</v>
          </cell>
          <cell r="B160" t="str">
            <v>KIU90511S1M3R</v>
          </cell>
          <cell r="C160" t="str">
            <v>5P Usb</v>
          </cell>
          <cell r="D160" t="str">
            <v>PCS</v>
          </cell>
        </row>
        <row r="161">
          <cell r="A161" t="str">
            <v>025-3009-187</v>
          </cell>
          <cell r="B161" t="str">
            <v>KIU90531S1M3R</v>
          </cell>
          <cell r="C161" t="str">
            <v>5P Usb</v>
          </cell>
          <cell r="D161" t="str">
            <v>PCS</v>
          </cell>
        </row>
        <row r="162">
          <cell r="A162" t="str">
            <v>025-3009-187</v>
          </cell>
          <cell r="B162" t="str">
            <v>KIU90591S1M3R</v>
          </cell>
          <cell r="C162" t="str">
            <v>5P Usb</v>
          </cell>
          <cell r="D162" t="str">
            <v>PCS</v>
          </cell>
        </row>
        <row r="163">
          <cell r="A163" t="str">
            <v>025-3009-303</v>
          </cell>
          <cell r="B163" t="str">
            <v>KIU90531SP3MR</v>
          </cell>
          <cell r="C163" t="str">
            <v>5P Usb</v>
          </cell>
          <cell r="D163" t="str">
            <v>PCS</v>
          </cell>
        </row>
        <row r="164">
          <cell r="A164" t="str">
            <v>025-3009-345</v>
          </cell>
          <cell r="B164" t="str">
            <v>KIU90562SQ1R</v>
          </cell>
          <cell r="C164" t="str">
            <v>5P Usb</v>
          </cell>
          <cell r="D164" t="str">
            <v>PCS</v>
          </cell>
        </row>
        <row r="165">
          <cell r="A165" t="str">
            <v>025-300F-187</v>
          </cell>
          <cell r="B165" t="str">
            <v>KIU90511S1M3R</v>
          </cell>
          <cell r="C165" t="str">
            <v>5P Usb</v>
          </cell>
          <cell r="D165" t="str">
            <v>PCS</v>
          </cell>
        </row>
        <row r="166">
          <cell r="A166" t="str">
            <v>025-300F-187</v>
          </cell>
          <cell r="B166" t="str">
            <v>KIU90531S1M3R</v>
          </cell>
          <cell r="C166" t="str">
            <v>5P Usb</v>
          </cell>
          <cell r="D166" t="str">
            <v>PCS</v>
          </cell>
        </row>
        <row r="167">
          <cell r="A167" t="str">
            <v>025-300F-345</v>
          </cell>
          <cell r="B167" t="str">
            <v>KIU90562SQ1R</v>
          </cell>
          <cell r="C167" t="str">
            <v>5P Usb</v>
          </cell>
          <cell r="D167" t="str">
            <v>PCS</v>
          </cell>
        </row>
        <row r="168">
          <cell r="A168" t="str">
            <v>025-301F-187</v>
          </cell>
          <cell r="B168" t="str">
            <v>KIU90511S1M3NR</v>
          </cell>
          <cell r="C168" t="str">
            <v>5P Usb</v>
          </cell>
          <cell r="D168" t="str">
            <v>PCS</v>
          </cell>
        </row>
        <row r="169">
          <cell r="A169" t="str">
            <v>025-301F-187</v>
          </cell>
          <cell r="B169" t="str">
            <v>KIU90591S1M3R</v>
          </cell>
          <cell r="C169" t="str">
            <v>5P Usb</v>
          </cell>
          <cell r="D169" t="str">
            <v>PCS</v>
          </cell>
        </row>
        <row r="170">
          <cell r="A170" t="str">
            <v>025-30W9-303</v>
          </cell>
          <cell r="B170" t="str">
            <v>KIU90531SP3MR</v>
          </cell>
          <cell r="C170" t="str">
            <v>5P Usb</v>
          </cell>
          <cell r="D170" t="str">
            <v>PCS</v>
          </cell>
        </row>
        <row r="171">
          <cell r="A171" t="str">
            <v>025-4006-309</v>
          </cell>
          <cell r="B171" t="str">
            <v>KUF-A19001630R-0100</v>
          </cell>
          <cell r="C171" t="str">
            <v>Type-c</v>
          </cell>
          <cell r="D171" t="str">
            <v>PCS</v>
          </cell>
        </row>
        <row r="172">
          <cell r="A172" t="str">
            <v>025-4009-309</v>
          </cell>
          <cell r="B172" t="str">
            <v>KUF-A19001630R-0100</v>
          </cell>
          <cell r="C172" t="str">
            <v>Type-c</v>
          </cell>
          <cell r="D172" t="str">
            <v>PCS</v>
          </cell>
        </row>
        <row r="173">
          <cell r="A173" t="str">
            <v>025-C130000631-358</v>
          </cell>
          <cell r="B173" t="str">
            <v>KCF-A13002003R-0000</v>
          </cell>
          <cell r="C173" t="str">
            <v>PinPush</v>
          </cell>
          <cell r="D173" t="str">
            <v>PCS</v>
          </cell>
        </row>
        <row r="174">
          <cell r="A174" t="str">
            <v>025-C130000631-358</v>
          </cell>
          <cell r="B174" t="str">
            <v>KCF-A13002003R-0000</v>
          </cell>
          <cell r="C174" t="str">
            <v>PinPush</v>
          </cell>
          <cell r="D174" t="str">
            <v>PCS</v>
          </cell>
        </row>
        <row r="175">
          <cell r="A175" t="str">
            <v>025-C130000631-358</v>
          </cell>
          <cell r="B175" t="str">
            <v>KCF-A13002010R-0000</v>
          </cell>
          <cell r="C175" t="str">
            <v>PinPush</v>
          </cell>
          <cell r="D175" t="str">
            <v>PCS</v>
          </cell>
        </row>
        <row r="176">
          <cell r="A176" t="str">
            <v>025-C130000631-358</v>
          </cell>
          <cell r="B176" t="str">
            <v>KCF-A13002010R-0000</v>
          </cell>
          <cell r="C176" t="str">
            <v>PinPush</v>
          </cell>
          <cell r="D176" t="str">
            <v>PCS</v>
          </cell>
        </row>
        <row r="177">
          <cell r="A177" t="str">
            <v>025-C130000641-354</v>
          </cell>
          <cell r="B177" t="str">
            <v>KCF-A13002003R-0000</v>
          </cell>
          <cell r="C177" t="str">
            <v>PinPush</v>
          </cell>
          <cell r="D177" t="str">
            <v>PCS</v>
          </cell>
        </row>
        <row r="178">
          <cell r="A178" t="str">
            <v>025-C130000641-354</v>
          </cell>
          <cell r="B178" t="str">
            <v>KCF-A13002010R-0000</v>
          </cell>
          <cell r="C178" t="str">
            <v>PinPush</v>
          </cell>
          <cell r="D178" t="str">
            <v>PCS</v>
          </cell>
        </row>
        <row r="179">
          <cell r="A179" t="str">
            <v>025-C130000641-356</v>
          </cell>
          <cell r="B179" t="str">
            <v>KCF-A13002003R-0000</v>
          </cell>
          <cell r="C179" t="str">
            <v>PinPush</v>
          </cell>
          <cell r="D179" t="str">
            <v>PCS</v>
          </cell>
        </row>
        <row r="180">
          <cell r="A180" t="str">
            <v>025-C130000641-356</v>
          </cell>
          <cell r="B180" t="str">
            <v>KCF-A13002003R-0000</v>
          </cell>
          <cell r="C180" t="str">
            <v>PinPush</v>
          </cell>
          <cell r="D180" t="str">
            <v>PCS</v>
          </cell>
        </row>
        <row r="181">
          <cell r="A181" t="str">
            <v>025-C130000641-356</v>
          </cell>
          <cell r="B181" t="str">
            <v>KCF-A13002010R-0000</v>
          </cell>
          <cell r="C181" t="str">
            <v>PinPush</v>
          </cell>
          <cell r="D181" t="str">
            <v>PCS</v>
          </cell>
        </row>
        <row r="182">
          <cell r="A182" t="str">
            <v>025-C130000641-356</v>
          </cell>
          <cell r="B182" t="str">
            <v>KCF-A13002010R-0000</v>
          </cell>
          <cell r="C182" t="str">
            <v>PinPush</v>
          </cell>
          <cell r="D182" t="str">
            <v>PCS</v>
          </cell>
        </row>
        <row r="183">
          <cell r="A183" t="str">
            <v>025-C130000641-0391</v>
          </cell>
          <cell r="B183" t="str">
            <v>KCF-A13000003R-0100</v>
          </cell>
          <cell r="C183" t="str">
            <v>PinPush</v>
          </cell>
          <cell r="D183" t="str">
            <v>PCS</v>
          </cell>
        </row>
        <row r="184">
          <cell r="A184" t="str">
            <v>025-C130000641-0387</v>
          </cell>
          <cell r="C184" t="str">
            <v>PinPush</v>
          </cell>
          <cell r="D184" t="str">
            <v>PCS</v>
          </cell>
        </row>
        <row r="185">
          <cell r="A185" t="str">
            <v>025-C130000641-0397</v>
          </cell>
          <cell r="C185" t="str">
            <v>PinPush</v>
          </cell>
          <cell r="D185" t="str">
            <v>PCS</v>
          </cell>
        </row>
        <row r="186">
          <cell r="A186" t="str">
            <v>025-C130000641-360</v>
          </cell>
          <cell r="B186" t="str">
            <v>KCF-A13000003R-0100</v>
          </cell>
          <cell r="C186" t="str">
            <v>PinPush</v>
          </cell>
          <cell r="D186" t="str">
            <v>PCS</v>
          </cell>
        </row>
        <row r="187">
          <cell r="A187" t="str">
            <v>025-C130000641-363</v>
          </cell>
          <cell r="B187" t="str">
            <v>KCF-A13000003R-0100</v>
          </cell>
          <cell r="C187" t="str">
            <v>PinPush</v>
          </cell>
          <cell r="D187" t="str">
            <v>PCS</v>
          </cell>
        </row>
        <row r="188">
          <cell r="A188" t="str">
            <v>025-C130000641-363</v>
          </cell>
          <cell r="B188" t="str">
            <v>KCF-A13000003R-0100</v>
          </cell>
          <cell r="C188" t="str">
            <v>PinPush</v>
          </cell>
          <cell r="D188" t="str">
            <v>PCS</v>
          </cell>
        </row>
        <row r="189">
          <cell r="A189" t="str">
            <v>025-C130000642-356</v>
          </cell>
          <cell r="B189" t="str">
            <v>KCF-A13002003R-0000</v>
          </cell>
          <cell r="C189" t="str">
            <v>PinPush</v>
          </cell>
          <cell r="D189" t="str">
            <v>PCS</v>
          </cell>
        </row>
        <row r="190">
          <cell r="A190" t="str">
            <v>025-C130000642-356</v>
          </cell>
          <cell r="B190" t="str">
            <v>KCF-A13002003R-0000</v>
          </cell>
          <cell r="C190" t="str">
            <v>PinPush</v>
          </cell>
          <cell r="D190" t="str">
            <v>PCS</v>
          </cell>
        </row>
        <row r="191">
          <cell r="A191" t="str">
            <v>025-C130000642-356</v>
          </cell>
          <cell r="B191" t="str">
            <v>KCF-A13002010R-0000</v>
          </cell>
          <cell r="C191" t="str">
            <v>PinPush</v>
          </cell>
          <cell r="D191" t="str">
            <v>PCS</v>
          </cell>
        </row>
        <row r="192">
          <cell r="A192" t="str">
            <v>025-C130000642-356</v>
          </cell>
          <cell r="B192" t="str">
            <v>KCF-A13002010R-0000</v>
          </cell>
          <cell r="C192" t="str">
            <v>PinPush</v>
          </cell>
          <cell r="D192" t="str">
            <v>PCS</v>
          </cell>
        </row>
        <row r="193">
          <cell r="A193" t="str">
            <v>025-C130000681-357</v>
          </cell>
          <cell r="B193" t="str">
            <v>KCF-A13002003R-0000</v>
          </cell>
          <cell r="C193" t="str">
            <v>PinPush</v>
          </cell>
          <cell r="D193" t="str">
            <v>PCS</v>
          </cell>
        </row>
        <row r="194">
          <cell r="A194" t="str">
            <v>025-C130000681-357</v>
          </cell>
          <cell r="B194" t="str">
            <v>KCF-A13002003R-0000</v>
          </cell>
          <cell r="C194" t="str">
            <v>PinPush</v>
          </cell>
          <cell r="D194" t="str">
            <v>PCS</v>
          </cell>
        </row>
        <row r="195">
          <cell r="A195" t="str">
            <v>025-C130000681-357</v>
          </cell>
          <cell r="B195" t="str">
            <v>KCF-A13002010R-0000</v>
          </cell>
          <cell r="C195" t="str">
            <v>PinPush</v>
          </cell>
          <cell r="D195" t="str">
            <v>PCS</v>
          </cell>
        </row>
        <row r="196">
          <cell r="A196" t="str">
            <v>025-C130000681-357</v>
          </cell>
          <cell r="B196" t="str">
            <v>KCF-A13002010R-0000</v>
          </cell>
          <cell r="C196" t="str">
            <v>PinPush</v>
          </cell>
          <cell r="D196" t="str">
            <v>PCS</v>
          </cell>
        </row>
        <row r="197">
          <cell r="A197" t="str">
            <v>025-C130001641-354</v>
          </cell>
          <cell r="B197" t="str">
            <v>KCF-A13002003R-0000</v>
          </cell>
          <cell r="C197" t="str">
            <v>PinPush</v>
          </cell>
          <cell r="D197" t="str">
            <v>PCS</v>
          </cell>
        </row>
        <row r="198">
          <cell r="A198" t="str">
            <v>025-C130001641-354</v>
          </cell>
          <cell r="B198" t="str">
            <v>KCF-A13002010R-0000</v>
          </cell>
          <cell r="C198" t="str">
            <v>PinPush</v>
          </cell>
          <cell r="D198" t="str">
            <v>PCS</v>
          </cell>
        </row>
        <row r="199">
          <cell r="A199" t="str">
            <v>025-C130001641-360</v>
          </cell>
          <cell r="B199" t="str">
            <v>KCF-A13000003R-0100</v>
          </cell>
          <cell r="C199" t="str">
            <v>PinPush</v>
          </cell>
          <cell r="D199" t="str">
            <v>PCS</v>
          </cell>
        </row>
        <row r="200">
          <cell r="A200" t="str">
            <v>025-C151100621-361</v>
          </cell>
          <cell r="B200" t="str">
            <v>KCF-A15110901R-0100</v>
          </cell>
          <cell r="C200" t="str">
            <v>PinPush</v>
          </cell>
          <cell r="D200" t="str">
            <v>PCS</v>
          </cell>
        </row>
        <row r="201">
          <cell r="A201" t="str">
            <v>025-C151197621-361</v>
          </cell>
          <cell r="B201" t="str">
            <v>KCF-A15110901R-0100</v>
          </cell>
          <cell r="C201" t="str">
            <v>PinPush</v>
          </cell>
          <cell r="D201" t="str">
            <v>PCS</v>
          </cell>
        </row>
        <row r="202">
          <cell r="A202" t="str">
            <v>025-C159900621-347</v>
          </cell>
          <cell r="B202" t="str">
            <v>KCF-A15990801R-0000</v>
          </cell>
          <cell r="C202" t="str">
            <v>PinPush</v>
          </cell>
          <cell r="D202" t="str">
            <v>PCS</v>
          </cell>
        </row>
        <row r="203">
          <cell r="A203" t="str">
            <v>025-C159997621-347</v>
          </cell>
          <cell r="B203" t="str">
            <v>KCF-A15990801R-0000</v>
          </cell>
          <cell r="C203" t="str">
            <v>PinPush</v>
          </cell>
          <cell r="D203" t="str">
            <v>PCS</v>
          </cell>
        </row>
        <row r="204">
          <cell r="A204" t="str">
            <v>025-C130000642-367</v>
          </cell>
          <cell r="C204" t="str">
            <v>PinPush</v>
          </cell>
          <cell r="D204" t="str">
            <v>PCS</v>
          </cell>
        </row>
        <row r="205">
          <cell r="A205" t="str">
            <v>025-C130000631-368</v>
          </cell>
          <cell r="C205" t="str">
            <v>PinPush</v>
          </cell>
          <cell r="D205" t="str">
            <v>PCS</v>
          </cell>
        </row>
        <row r="206">
          <cell r="A206" t="str">
            <v>050-C130000131-526</v>
          </cell>
          <cell r="C206" t="str">
            <v>PinPush</v>
          </cell>
          <cell r="D206" t="str">
            <v>KPCS</v>
          </cell>
        </row>
        <row r="207">
          <cell r="A207" t="str">
            <v>050-C130000441-521</v>
          </cell>
          <cell r="C207" t="str">
            <v>PinPush</v>
          </cell>
          <cell r="D207" t="str">
            <v>KPCS</v>
          </cell>
        </row>
        <row r="208">
          <cell r="A208" t="str">
            <v>025-C130000641-369</v>
          </cell>
          <cell r="C208" t="str">
            <v>PinPush</v>
          </cell>
          <cell r="D208" t="str">
            <v>PCS</v>
          </cell>
        </row>
        <row r="209">
          <cell r="A209" t="str">
            <v>025-J220000621-374</v>
          </cell>
          <cell r="B209" t="str">
            <v>KJF-A22000603R-01HQ</v>
          </cell>
          <cell r="C209" t="str">
            <v>Jack</v>
          </cell>
          <cell r="D209" t="str">
            <v>PCS</v>
          </cell>
        </row>
        <row r="210">
          <cell r="A210" t="str">
            <v>025-J220007621-374</v>
          </cell>
          <cell r="B210" t="str">
            <v>KJF-A22000603R-01HQ</v>
          </cell>
          <cell r="C210" t="str">
            <v>Jack</v>
          </cell>
          <cell r="D210" t="str">
            <v>PCS</v>
          </cell>
        </row>
        <row r="211">
          <cell r="A211" t="str">
            <v>025-S130000711-352</v>
          </cell>
          <cell r="B211" t="str">
            <v>KSN-A13000007R-0100</v>
          </cell>
          <cell r="C211" t="str">
            <v>小天线</v>
          </cell>
          <cell r="D211" t="str">
            <v>PCS</v>
          </cell>
        </row>
        <row r="212">
          <cell r="A212" t="str">
            <v>025-S130007711-352</v>
          </cell>
          <cell r="B212" t="str">
            <v>KSN-A13000007R-0100</v>
          </cell>
          <cell r="C212" t="str">
            <v>小天线</v>
          </cell>
          <cell r="D212" t="str">
            <v>PCS</v>
          </cell>
        </row>
        <row r="213">
          <cell r="A213" t="str">
            <v>025-C130000631-0392</v>
          </cell>
          <cell r="C213" t="str">
            <v>PinPush</v>
          </cell>
          <cell r="D213" t="str">
            <v>PCS</v>
          </cell>
        </row>
        <row r="214">
          <cell r="A214" t="str">
            <v>025-C130000641-370</v>
          </cell>
          <cell r="C214" t="str">
            <v>PinPush</v>
          </cell>
          <cell r="D214" t="str">
            <v>PCS</v>
          </cell>
        </row>
        <row r="215">
          <cell r="A215" t="str">
            <v>025-C130000631-362</v>
          </cell>
          <cell r="C215" t="str">
            <v>PinPush</v>
          </cell>
          <cell r="D215" t="str">
            <v>PCS</v>
          </cell>
        </row>
        <row r="216">
          <cell r="A216" t="str">
            <v>025-U0995W1621-364</v>
          </cell>
          <cell r="C216" t="str">
            <v>5P Usb</v>
          </cell>
          <cell r="D216" t="str">
            <v>PCS</v>
          </cell>
        </row>
        <row r="217">
          <cell r="A217" t="str">
            <v>025-U169500621-0398</v>
          </cell>
          <cell r="C217" t="str">
            <v>5P Usb</v>
          </cell>
          <cell r="D217" t="str">
            <v>PCS</v>
          </cell>
        </row>
        <row r="218">
          <cell r="A218" t="str">
            <v>025-U099500621-364</v>
          </cell>
          <cell r="B218" t="str">
            <v>KUF-A099505S1R-0100</v>
          </cell>
          <cell r="C218" t="str">
            <v>5P Usb</v>
          </cell>
          <cell r="D218" t="str">
            <v>PCS</v>
          </cell>
        </row>
        <row r="219">
          <cell r="A219" t="str">
            <v>025-U099501621-364</v>
          </cell>
          <cell r="B219" t="str">
            <v>KUF-A099505S1R-0100</v>
          </cell>
          <cell r="C219" t="str">
            <v>5P Usb</v>
          </cell>
          <cell r="D219" t="str">
            <v>PCS</v>
          </cell>
        </row>
        <row r="220">
          <cell r="A220" t="str">
            <v>025-U139500621-373</v>
          </cell>
          <cell r="B220" t="str">
            <v>KUF-A13950530R-0200</v>
          </cell>
          <cell r="C220" t="str">
            <v>5P Usb</v>
          </cell>
          <cell r="D220" t="str">
            <v>PCS</v>
          </cell>
        </row>
        <row r="221">
          <cell r="A221" t="str">
            <v>025-U139500621-373</v>
          </cell>
          <cell r="B221" t="str">
            <v>KUF-A13950530R-0200</v>
          </cell>
          <cell r="C221" t="str">
            <v>5P Usb</v>
          </cell>
          <cell r="D221" t="str">
            <v>PCS</v>
          </cell>
        </row>
        <row r="222">
          <cell r="A222" t="str">
            <v>025-U139500622-373</v>
          </cell>
          <cell r="B222" t="str">
            <v>KUF-A13950530R-0200</v>
          </cell>
          <cell r="C222" t="str">
            <v>5P Usb</v>
          </cell>
          <cell r="D222" t="str">
            <v>PCS</v>
          </cell>
        </row>
        <row r="223">
          <cell r="A223" t="str">
            <v>025-U139500622-373</v>
          </cell>
          <cell r="B223" t="str">
            <v>KUF-A13950530R-0200</v>
          </cell>
          <cell r="C223" t="str">
            <v>5P Usb</v>
          </cell>
          <cell r="D223" t="str">
            <v>PCS</v>
          </cell>
        </row>
        <row r="224">
          <cell r="A224" t="str">
            <v>025-U139500623-373</v>
          </cell>
          <cell r="B224" t="str">
            <v>KUF-A13950530R-0200</v>
          </cell>
          <cell r="C224" t="str">
            <v>5P Usb</v>
          </cell>
          <cell r="D224" t="str">
            <v>PCS</v>
          </cell>
        </row>
        <row r="225">
          <cell r="A225" t="str">
            <v>025-U139501623-373</v>
          </cell>
          <cell r="B225" t="str">
            <v>KUF-A13950530R-0200</v>
          </cell>
          <cell r="C225" t="str">
            <v>5P Usb</v>
          </cell>
          <cell r="D225" t="str">
            <v>PCS</v>
          </cell>
        </row>
        <row r="226">
          <cell r="A226" t="str">
            <v>050-U119500211-0552</v>
          </cell>
          <cell r="C226" t="str">
            <v>5P Usb</v>
          </cell>
          <cell r="D226" t="str">
            <v>KPCS</v>
          </cell>
        </row>
        <row r="227">
          <cell r="A227" t="str">
            <v>050-U009500211-515</v>
          </cell>
          <cell r="C227" t="str">
            <v>5P Usb</v>
          </cell>
          <cell r="D227" t="str">
            <v>KPCS</v>
          </cell>
        </row>
        <row r="228">
          <cell r="A228" t="str">
            <v>025-U1795W1621-342</v>
          </cell>
          <cell r="C228" t="str">
            <v>5P Usb</v>
          </cell>
          <cell r="D228" t="str">
            <v>PCS</v>
          </cell>
        </row>
        <row r="229">
          <cell r="A229" t="str">
            <v>025-U179500621-342</v>
          </cell>
          <cell r="C229" t="str">
            <v>5P Usb</v>
          </cell>
          <cell r="D229" t="str">
            <v>PCS</v>
          </cell>
        </row>
        <row r="230">
          <cell r="A230" t="str">
            <v>025-U069500621-364</v>
          </cell>
          <cell r="C230" t="str">
            <v>5P Usb</v>
          </cell>
          <cell r="D230" t="str">
            <v>PCS</v>
          </cell>
        </row>
        <row r="231">
          <cell r="A231" t="str">
            <v>025-U190000651-349</v>
          </cell>
          <cell r="B231" t="str">
            <v>KUF-A19001630R-0100</v>
          </cell>
          <cell r="C231" t="str">
            <v>Type-c</v>
          </cell>
          <cell r="D231" t="str">
            <v>PCS</v>
          </cell>
        </row>
        <row r="232">
          <cell r="A232" t="str">
            <v>025-U190096651-349</v>
          </cell>
          <cell r="B232" t="str">
            <v>KUF-A19001630R-0100</v>
          </cell>
          <cell r="C232" t="str">
            <v>Type-c</v>
          </cell>
          <cell r="D232" t="str">
            <v>PCS</v>
          </cell>
        </row>
        <row r="233">
          <cell r="A233" t="str">
            <v>025-U190500621-351</v>
          </cell>
          <cell r="B233" t="str">
            <v>KIC61231ST2NR</v>
          </cell>
          <cell r="C233" t="str">
            <v>Type-c</v>
          </cell>
          <cell r="D233" t="str">
            <v>PCS</v>
          </cell>
        </row>
        <row r="234">
          <cell r="A234" t="str">
            <v>025-U190500621-351</v>
          </cell>
          <cell r="B234" t="str">
            <v>KIC61231ST2NR</v>
          </cell>
          <cell r="C234" t="str">
            <v>Type-c</v>
          </cell>
          <cell r="D234" t="str">
            <v>PCS</v>
          </cell>
        </row>
        <row r="235">
          <cell r="A235" t="str">
            <v>025-U190500621-366</v>
          </cell>
          <cell r="B235" t="str">
            <v>KIC61231ST2NR</v>
          </cell>
          <cell r="C235" t="str">
            <v>Type-c</v>
          </cell>
          <cell r="D235" t="str">
            <v>PCS</v>
          </cell>
        </row>
        <row r="236">
          <cell r="A236" t="str">
            <v>025-U190500621-366</v>
          </cell>
          <cell r="B236" t="str">
            <v>KIC61231ST2NR</v>
          </cell>
          <cell r="C236" t="str">
            <v>Type-c</v>
          </cell>
          <cell r="D236" t="str">
            <v>PCS</v>
          </cell>
        </row>
        <row r="237">
          <cell r="A237" t="str">
            <v>025-U190500622-366</v>
          </cell>
          <cell r="B237" t="str">
            <v>KIC61231ST2NR</v>
          </cell>
          <cell r="C237" t="str">
            <v>Type-c</v>
          </cell>
          <cell r="D237" t="str">
            <v>PCS</v>
          </cell>
        </row>
        <row r="238">
          <cell r="A238" t="str">
            <v>025-U190500652-322</v>
          </cell>
          <cell r="B238" t="str">
            <v>KIC61231ST2CR</v>
          </cell>
          <cell r="C238" t="str">
            <v>Type-c</v>
          </cell>
          <cell r="D238" t="str">
            <v>PCS</v>
          </cell>
        </row>
        <row r="239">
          <cell r="A239" t="str">
            <v>025-U190500652-322</v>
          </cell>
          <cell r="B239" t="str">
            <v>KIC61231ST2NR</v>
          </cell>
          <cell r="C239" t="str">
            <v>Type-c</v>
          </cell>
          <cell r="D239" t="str">
            <v>PCS</v>
          </cell>
        </row>
        <row r="240">
          <cell r="A240" t="str">
            <v>025-U190500652-322</v>
          </cell>
          <cell r="B240" t="str">
            <v>KIC61231ST3HR</v>
          </cell>
          <cell r="C240" t="str">
            <v>Type-c</v>
          </cell>
          <cell r="D240" t="str">
            <v>PCS</v>
          </cell>
        </row>
        <row r="241">
          <cell r="A241" t="str">
            <v>025-U190501622-366</v>
          </cell>
          <cell r="B241" t="str">
            <v>KIC61231ST2NR</v>
          </cell>
          <cell r="C241" t="str">
            <v>Type-c</v>
          </cell>
          <cell r="D241" t="str">
            <v>PCS</v>
          </cell>
        </row>
        <row r="242">
          <cell r="A242" t="str">
            <v>025-U190507652-322</v>
          </cell>
          <cell r="B242" t="str">
            <v>KIC61231ST2CR</v>
          </cell>
          <cell r="C242" t="str">
            <v>Type-c</v>
          </cell>
          <cell r="D242" t="str">
            <v>PCS</v>
          </cell>
        </row>
        <row r="243">
          <cell r="A243" t="str">
            <v>025-U190507652-322</v>
          </cell>
          <cell r="B243" t="str">
            <v>KIC61231ST2NR</v>
          </cell>
          <cell r="C243" t="str">
            <v>Type-c</v>
          </cell>
          <cell r="D243" t="str">
            <v>PCS</v>
          </cell>
        </row>
        <row r="244">
          <cell r="A244" t="str">
            <v>025-U190507652-322</v>
          </cell>
          <cell r="B244" t="str">
            <v>KIC61231ST3HR</v>
          </cell>
          <cell r="C244" t="str">
            <v>Type-c</v>
          </cell>
          <cell r="D244" t="str">
            <v>PCS</v>
          </cell>
        </row>
        <row r="245">
          <cell r="A245" t="str">
            <v>025-U1395W1621-0389</v>
          </cell>
          <cell r="C245" t="str">
            <v>5P Usb</v>
          </cell>
          <cell r="D245" t="str">
            <v>PCS</v>
          </cell>
        </row>
        <row r="246">
          <cell r="A246" t="str">
            <v>025-U139500621-0389</v>
          </cell>
          <cell r="C246" t="str">
            <v>5P Usb</v>
          </cell>
          <cell r="D246" t="str">
            <v>PCS</v>
          </cell>
        </row>
        <row r="247">
          <cell r="A247" t="str">
            <v>030-0003-163</v>
          </cell>
          <cell r="B247" t="str">
            <v>KIU90531S1M3R</v>
          </cell>
          <cell r="C247" t="str">
            <v>5P Usb</v>
          </cell>
          <cell r="D247" t="str">
            <v>PCS</v>
          </cell>
        </row>
        <row r="248">
          <cell r="A248" t="str">
            <v>030-0003-185</v>
          </cell>
          <cell r="B248" t="str">
            <v>KIU90531DTM1R</v>
          </cell>
          <cell r="C248" t="str">
            <v>5P Usb</v>
          </cell>
          <cell r="D248" t="str">
            <v>PCS</v>
          </cell>
        </row>
        <row r="249">
          <cell r="A249" t="str">
            <v>030-0003-188</v>
          </cell>
          <cell r="B249" t="str">
            <v>KIU90532ST1R</v>
          </cell>
          <cell r="C249" t="str">
            <v>5P Usb</v>
          </cell>
          <cell r="D249" t="str">
            <v>PCS</v>
          </cell>
        </row>
        <row r="250">
          <cell r="A250" t="str">
            <v>030-0003-192</v>
          </cell>
          <cell r="B250" t="str">
            <v>KIU90532NT3R</v>
          </cell>
          <cell r="C250" t="str">
            <v>5P Usb</v>
          </cell>
          <cell r="D250" t="str">
            <v>PCS</v>
          </cell>
        </row>
        <row r="251">
          <cell r="A251" t="str">
            <v>030-0003-201</v>
          </cell>
          <cell r="B251" t="str">
            <v>KWS6133PT01R</v>
          </cell>
          <cell r="C251" t="str">
            <v>Sim卡</v>
          </cell>
          <cell r="D251" t="str">
            <v>PCS</v>
          </cell>
        </row>
        <row r="252">
          <cell r="A252" t="str">
            <v>030-0003-220</v>
          </cell>
          <cell r="B252" t="str">
            <v>KWSM3133F01R-T</v>
          </cell>
          <cell r="C252" t="str">
            <v>PinPush</v>
          </cell>
          <cell r="D252" t="str">
            <v>PCS</v>
          </cell>
        </row>
        <row r="253">
          <cell r="A253" t="str">
            <v>030-0003-225</v>
          </cell>
          <cell r="B253" t="str">
            <v>KWS6133N10TR</v>
          </cell>
          <cell r="C253" t="str">
            <v>Sim卡</v>
          </cell>
          <cell r="D253" t="str">
            <v>PCS</v>
          </cell>
        </row>
        <row r="254">
          <cell r="A254" t="str">
            <v>030-0003-226</v>
          </cell>
          <cell r="B254" t="str">
            <v>KWS6133N10TNR</v>
          </cell>
          <cell r="C254" t="str">
            <v>Sim卡</v>
          </cell>
          <cell r="D254" t="str">
            <v>PCS</v>
          </cell>
        </row>
        <row r="255">
          <cell r="A255" t="str">
            <v>030-0003-231</v>
          </cell>
          <cell r="B255" t="str">
            <v>KWSM3133F01R-S</v>
          </cell>
          <cell r="C255" t="str">
            <v>PinPush</v>
          </cell>
          <cell r="D255" t="str">
            <v>PCS</v>
          </cell>
        </row>
        <row r="256">
          <cell r="A256" t="str">
            <v>030-0003-232</v>
          </cell>
          <cell r="B256" t="str">
            <v>KIU90533ST1NR</v>
          </cell>
          <cell r="C256" t="str">
            <v>5P Usb</v>
          </cell>
          <cell r="D256" t="str">
            <v>PCS</v>
          </cell>
        </row>
        <row r="257">
          <cell r="A257" t="str">
            <v>030-0006-163</v>
          </cell>
          <cell r="B257" t="str">
            <v>KIU90511S1M3R</v>
          </cell>
          <cell r="C257" t="str">
            <v>5P Usb</v>
          </cell>
          <cell r="D257" t="str">
            <v>PCS</v>
          </cell>
        </row>
        <row r="258">
          <cell r="A258" t="str">
            <v>030-0006-169</v>
          </cell>
          <cell r="B258" t="str">
            <v>KIU90511SW1R</v>
          </cell>
          <cell r="C258" t="str">
            <v>5P Usb</v>
          </cell>
          <cell r="D258" t="str">
            <v>PCS</v>
          </cell>
        </row>
        <row r="259">
          <cell r="A259" t="str">
            <v>030-0006-192</v>
          </cell>
          <cell r="B259" t="str">
            <v>KIU90562NC3R</v>
          </cell>
          <cell r="C259" t="str">
            <v>5P Usb</v>
          </cell>
          <cell r="D259" t="str">
            <v>PCS</v>
          </cell>
        </row>
        <row r="260">
          <cell r="A260" t="str">
            <v>030-0006-194</v>
          </cell>
          <cell r="B260" t="str">
            <v>KM100846M171R</v>
          </cell>
          <cell r="C260" t="str">
            <v>T-F</v>
          </cell>
          <cell r="D260" t="str">
            <v>PCS</v>
          </cell>
        </row>
        <row r="261">
          <cell r="A261" t="str">
            <v>030-0006-205</v>
          </cell>
          <cell r="B261" t="str">
            <v>KIU90511S1M3NR</v>
          </cell>
          <cell r="C261" t="str">
            <v>5P Usb</v>
          </cell>
          <cell r="D261" t="str">
            <v>PCS</v>
          </cell>
        </row>
        <row r="262">
          <cell r="A262" t="str">
            <v>030-0006-218</v>
          </cell>
          <cell r="B262" t="str">
            <v>KWS6156CN20R</v>
          </cell>
          <cell r="C262" t="str">
            <v>Sim卡</v>
          </cell>
          <cell r="D262" t="str">
            <v>PCS</v>
          </cell>
        </row>
        <row r="263">
          <cell r="A263" t="str">
            <v>030-0006-222</v>
          </cell>
          <cell r="B263" t="str">
            <v>KWS6146N10NR</v>
          </cell>
          <cell r="C263" t="str">
            <v>Sim卡</v>
          </cell>
          <cell r="D263" t="str">
            <v>PCS</v>
          </cell>
        </row>
        <row r="264">
          <cell r="A264" t="str">
            <v>030-0006-233</v>
          </cell>
          <cell r="B264" t="str">
            <v>KIU90562SC1R</v>
          </cell>
          <cell r="C264" t="str">
            <v>5P Usb</v>
          </cell>
          <cell r="D264" t="str">
            <v>PCS</v>
          </cell>
        </row>
        <row r="265">
          <cell r="A265" t="str">
            <v>030-0006-234</v>
          </cell>
          <cell r="B265" t="str">
            <v>KWSM3133F01NR-H</v>
          </cell>
          <cell r="C265" t="str">
            <v>PinPush</v>
          </cell>
          <cell r="D265" t="str">
            <v>PCS</v>
          </cell>
        </row>
        <row r="266">
          <cell r="A266" t="str">
            <v>030-0006-241</v>
          </cell>
          <cell r="B266" t="str">
            <v>KIU90562SQ1R</v>
          </cell>
          <cell r="C266" t="str">
            <v>5P Usb</v>
          </cell>
          <cell r="D266" t="str">
            <v>PCS</v>
          </cell>
        </row>
        <row r="267">
          <cell r="A267" t="str">
            <v>030-000G-194</v>
          </cell>
          <cell r="B267" t="str">
            <v>KM100849M171R</v>
          </cell>
          <cell r="C267" t="str">
            <v>T-F</v>
          </cell>
          <cell r="D267" t="str">
            <v>PCS</v>
          </cell>
        </row>
        <row r="268">
          <cell r="A268" t="str">
            <v>030-0016-185</v>
          </cell>
          <cell r="B268" t="str">
            <v>KIU90511NY2R</v>
          </cell>
          <cell r="C268" t="str">
            <v>5P Usb</v>
          </cell>
          <cell r="D268" t="str">
            <v>PCS</v>
          </cell>
        </row>
        <row r="269">
          <cell r="A269" t="str">
            <v>030-0016-185</v>
          </cell>
          <cell r="B269" t="str">
            <v>KIU90511NY5R</v>
          </cell>
          <cell r="C269" t="str">
            <v>5P Usb</v>
          </cell>
          <cell r="D269" t="str">
            <v>PCS</v>
          </cell>
        </row>
        <row r="270">
          <cell r="A270" t="str">
            <v>030-0026-185</v>
          </cell>
          <cell r="B270" t="str">
            <v>KIU90511DTM4R</v>
          </cell>
          <cell r="C270" t="str">
            <v>5P Usb</v>
          </cell>
          <cell r="D270" t="str">
            <v>PCS</v>
          </cell>
        </row>
        <row r="271">
          <cell r="A271" t="str">
            <v>030-0063-187</v>
          </cell>
          <cell r="B271" t="str">
            <v>KIU90531SP3MR</v>
          </cell>
          <cell r="C271" t="str">
            <v>5P Usb</v>
          </cell>
          <cell r="D271" t="str">
            <v>PCS</v>
          </cell>
        </row>
        <row r="272">
          <cell r="A272" t="str">
            <v>030-0F0G-163</v>
          </cell>
          <cell r="B272" t="str">
            <v>KIU90591S1M3R</v>
          </cell>
          <cell r="C272" t="str">
            <v>5P Usb</v>
          </cell>
          <cell r="D272" t="str">
            <v>PCS</v>
          </cell>
        </row>
        <row r="273">
          <cell r="A273" t="str">
            <v>030-0F0G-243</v>
          </cell>
          <cell r="B273" t="str">
            <v>KIU90591N3NR</v>
          </cell>
          <cell r="C273" t="str">
            <v>5P Usb</v>
          </cell>
          <cell r="D273" t="str">
            <v>PCS</v>
          </cell>
        </row>
        <row r="274">
          <cell r="A274" t="str">
            <v>030-0F1G-185</v>
          </cell>
          <cell r="B274" t="str">
            <v>KIU90591NY1R</v>
          </cell>
          <cell r="C274" t="str">
            <v>5P Usb</v>
          </cell>
          <cell r="D274" t="str">
            <v>PCS</v>
          </cell>
        </row>
        <row r="275">
          <cell r="A275" t="str">
            <v>030-0F1G-185</v>
          </cell>
          <cell r="B275" t="str">
            <v>KIU90591NY2R</v>
          </cell>
          <cell r="C275" t="str">
            <v>5P Usb</v>
          </cell>
          <cell r="D275" t="str">
            <v>PCS</v>
          </cell>
        </row>
        <row r="276">
          <cell r="A276" t="str">
            <v>030-C030603191-246</v>
          </cell>
          <cell r="B276" t="str">
            <v>KCF-A03990603R-0100</v>
          </cell>
          <cell r="C276" t="str">
            <v>PinPush</v>
          </cell>
          <cell r="D276" t="str">
            <v>PCS</v>
          </cell>
        </row>
        <row r="277">
          <cell r="A277" t="str">
            <v>030-C030610191-246</v>
          </cell>
          <cell r="B277" t="str">
            <v>KCF-A03990610R-0100</v>
          </cell>
          <cell r="C277" t="str">
            <v>PinPush</v>
          </cell>
          <cell r="D277" t="str">
            <v>PCS</v>
          </cell>
        </row>
        <row r="278">
          <cell r="A278" t="str">
            <v>030-C030615191-246</v>
          </cell>
          <cell r="B278" t="str">
            <v>KCF-A03990615R-0100</v>
          </cell>
          <cell r="C278" t="str">
            <v>PinPush</v>
          </cell>
          <cell r="D278" t="str">
            <v>PCS</v>
          </cell>
        </row>
        <row r="279">
          <cell r="A279" t="str">
            <v>030-C030803191-247</v>
          </cell>
          <cell r="B279" t="str">
            <v>KCF-A03110803R-0100</v>
          </cell>
          <cell r="C279" t="str">
            <v>PinPush</v>
          </cell>
          <cell r="D279" t="str">
            <v>KPCS</v>
          </cell>
        </row>
        <row r="280">
          <cell r="A280" t="str">
            <v>030-C030810191-247</v>
          </cell>
          <cell r="B280" t="str">
            <v>KCF-A03110810R-0100</v>
          </cell>
          <cell r="C280" t="str">
            <v>PinPush</v>
          </cell>
          <cell r="D280" t="str">
            <v>PCS</v>
          </cell>
        </row>
        <row r="281">
          <cell r="A281" t="str">
            <v>030-C030815191-247</v>
          </cell>
          <cell r="B281" t="str">
            <v>KCF-A03110815R-0100</v>
          </cell>
          <cell r="C281" t="str">
            <v>PinPush</v>
          </cell>
          <cell r="D281" t="str">
            <v>PCS</v>
          </cell>
        </row>
        <row r="282">
          <cell r="A282" t="str">
            <v>030-C130003191-248</v>
          </cell>
          <cell r="B282" t="str">
            <v>KCF-A13000003R-0100</v>
          </cell>
          <cell r="C282" t="str">
            <v>PinPush</v>
          </cell>
          <cell r="D282" t="str">
            <v>PCS</v>
          </cell>
        </row>
        <row r="283">
          <cell r="A283" t="str">
            <v>030-C132000231-252</v>
          </cell>
          <cell r="B283" t="str">
            <v>KCF-A13002003R-0000</v>
          </cell>
          <cell r="C283" t="str">
            <v>PinPush</v>
          </cell>
          <cell r="D283" t="str">
            <v>PCS</v>
          </cell>
        </row>
        <row r="284">
          <cell r="A284" t="str">
            <v>030-C132000231-252</v>
          </cell>
          <cell r="B284" t="str">
            <v>KCF-A13002010R-0000</v>
          </cell>
          <cell r="C284" t="str">
            <v>PinPush</v>
          </cell>
          <cell r="D284" t="str">
            <v>PCS</v>
          </cell>
        </row>
        <row r="285">
          <cell r="A285" t="str">
            <v>030-C132000232-252</v>
          </cell>
          <cell r="B285" t="str">
            <v>KCF-A13002003R-0000</v>
          </cell>
          <cell r="C285" t="str">
            <v>PinPush</v>
          </cell>
          <cell r="D285" t="str">
            <v>PCS</v>
          </cell>
        </row>
        <row r="286">
          <cell r="A286" t="str">
            <v>030-C132000232-252</v>
          </cell>
          <cell r="B286" t="str">
            <v>KCF-A13002010R-0000</v>
          </cell>
          <cell r="C286" t="str">
            <v>PinPush</v>
          </cell>
          <cell r="D286" t="str">
            <v>PCS</v>
          </cell>
        </row>
        <row r="287">
          <cell r="A287" t="str">
            <v>030-C1320031A1-253</v>
          </cell>
          <cell r="B287" t="str">
            <v>KCF-A13002003R-0000</v>
          </cell>
          <cell r="C287" t="str">
            <v>PinPush</v>
          </cell>
          <cell r="D287" t="str">
            <v>PCS</v>
          </cell>
        </row>
        <row r="288">
          <cell r="A288" t="str">
            <v>030-C1320101A1-253</v>
          </cell>
          <cell r="B288" t="str">
            <v>KCF-A13002010R-0000</v>
          </cell>
          <cell r="C288" t="str">
            <v>PinPush</v>
          </cell>
          <cell r="D288" t="str">
            <v>PCS</v>
          </cell>
        </row>
        <row r="289">
          <cell r="A289" t="str">
            <v>030-C150801191-242</v>
          </cell>
          <cell r="B289" t="str">
            <v>KCF-A15990801R-0000</v>
          </cell>
          <cell r="C289" t="str">
            <v>PinPush</v>
          </cell>
          <cell r="D289" t="str">
            <v>PCS</v>
          </cell>
        </row>
        <row r="290">
          <cell r="A290" t="str">
            <v>030-C150901191-249</v>
          </cell>
          <cell r="B290" t="str">
            <v>KCF-A15110901R-0100</v>
          </cell>
          <cell r="C290" t="str">
            <v>PinPush</v>
          </cell>
          <cell r="D290" t="str">
            <v>PCS</v>
          </cell>
        </row>
        <row r="291">
          <cell r="A291" t="str">
            <v>030-J220603291-266</v>
          </cell>
          <cell r="B291" t="str">
            <v>KJF-A22000603R-01HQ</v>
          </cell>
          <cell r="C291" t="str">
            <v>Jack</v>
          </cell>
          <cell r="D291" t="str">
            <v>PCS</v>
          </cell>
        </row>
        <row r="292">
          <cell r="A292" t="str">
            <v>030-U0905S1251-256</v>
          </cell>
          <cell r="B292" t="str">
            <v>KUF-A099505S1R-0100</v>
          </cell>
          <cell r="C292" t="str">
            <v>5P Usb</v>
          </cell>
          <cell r="D292" t="str">
            <v>PCS</v>
          </cell>
        </row>
        <row r="293">
          <cell r="A293" t="str">
            <v>030-U0905S1252-256</v>
          </cell>
          <cell r="B293" t="str">
            <v>KUF-A099505S1R-0100</v>
          </cell>
          <cell r="C293" t="str">
            <v>5P Usb</v>
          </cell>
          <cell r="D293" t="str">
            <v>PCS</v>
          </cell>
        </row>
        <row r="294">
          <cell r="A294" t="str">
            <v>030-U130530251-265</v>
          </cell>
          <cell r="B294" t="str">
            <v>KUF-A13950530R-0200</v>
          </cell>
          <cell r="C294" t="str">
            <v>5P Usb</v>
          </cell>
          <cell r="D294" t="str">
            <v>PCS</v>
          </cell>
        </row>
        <row r="295">
          <cell r="A295" t="str">
            <v>030-U191230211-257</v>
          </cell>
          <cell r="B295" t="str">
            <v>KIC61231ST2CR</v>
          </cell>
          <cell r="C295" t="str">
            <v>Type-c</v>
          </cell>
          <cell r="D295" t="str">
            <v>PCS</v>
          </cell>
        </row>
        <row r="296">
          <cell r="A296" t="str">
            <v>030-U191230211-257</v>
          </cell>
          <cell r="B296" t="str">
            <v>KIC61231ST2NR</v>
          </cell>
          <cell r="C296" t="str">
            <v>Type-c</v>
          </cell>
          <cell r="D296" t="str">
            <v>PCS</v>
          </cell>
        </row>
        <row r="297">
          <cell r="A297" t="str">
            <v>030-U191230211-257</v>
          </cell>
          <cell r="B297" t="str">
            <v>KIC61231ST3HR</v>
          </cell>
          <cell r="C297" t="str">
            <v>Type-c</v>
          </cell>
          <cell r="D297" t="str">
            <v>PCS</v>
          </cell>
        </row>
        <row r="298">
          <cell r="A298" t="str">
            <v>030-U191230211-258</v>
          </cell>
          <cell r="B298" t="str">
            <v>KIC61231ST2CR</v>
          </cell>
          <cell r="C298" t="str">
            <v>Type-c</v>
          </cell>
          <cell r="D298" t="str">
            <v>PCS</v>
          </cell>
        </row>
        <row r="299">
          <cell r="A299" t="str">
            <v>030-U191230211-258</v>
          </cell>
          <cell r="B299" t="str">
            <v>KIC61231ST2NR</v>
          </cell>
          <cell r="C299" t="str">
            <v>Type-c</v>
          </cell>
          <cell r="D299" t="str">
            <v>PCS</v>
          </cell>
        </row>
        <row r="300">
          <cell r="A300" t="str">
            <v>030-U191230211-258</v>
          </cell>
          <cell r="B300" t="str">
            <v>KIC61231ST3HR</v>
          </cell>
          <cell r="C300" t="str">
            <v>Type-c</v>
          </cell>
          <cell r="D300" t="str">
            <v>PCS</v>
          </cell>
        </row>
        <row r="301">
          <cell r="A301" t="str">
            <v>030-U191230211-259</v>
          </cell>
          <cell r="B301" t="str">
            <v>KIC61231ST2CR</v>
          </cell>
          <cell r="C301" t="str">
            <v>Type-c</v>
          </cell>
          <cell r="D301" t="str">
            <v>PCS</v>
          </cell>
        </row>
        <row r="302">
          <cell r="A302" t="str">
            <v>030-U191230211-259</v>
          </cell>
          <cell r="B302" t="str">
            <v>KIC61231ST2NR</v>
          </cell>
          <cell r="C302" t="str">
            <v>Type-c</v>
          </cell>
          <cell r="D302" t="str">
            <v>PCS</v>
          </cell>
        </row>
        <row r="303">
          <cell r="A303" t="str">
            <v>030-U191230211-259</v>
          </cell>
          <cell r="B303" t="str">
            <v>KIC61231ST3HR</v>
          </cell>
          <cell r="C303" t="str">
            <v>Type-c</v>
          </cell>
          <cell r="D303" t="str">
            <v>PCS</v>
          </cell>
        </row>
        <row r="304">
          <cell r="A304" t="str">
            <v>030-U191630211-260</v>
          </cell>
          <cell r="B304" t="str">
            <v>KUF-A19001630R-0100</v>
          </cell>
          <cell r="C304" t="str">
            <v>Type-c</v>
          </cell>
          <cell r="D304" t="str">
            <v>PCS</v>
          </cell>
        </row>
        <row r="305">
          <cell r="A305" t="str">
            <v>030-U191630211-261</v>
          </cell>
          <cell r="B305" t="str">
            <v>KUF-A19001630R-0100</v>
          </cell>
          <cell r="C305" t="str">
            <v>Type-c</v>
          </cell>
          <cell r="D305" t="str">
            <v>PCS</v>
          </cell>
        </row>
        <row r="306">
          <cell r="A306" t="str">
            <v>050-0003-268</v>
          </cell>
          <cell r="B306" t="str">
            <v>KJA2333ST50R</v>
          </cell>
          <cell r="C306" t="str">
            <v>Jack</v>
          </cell>
          <cell r="D306" t="str">
            <v>KPCS</v>
          </cell>
        </row>
        <row r="307">
          <cell r="A307" t="str">
            <v>025-P132500213-285</v>
          </cell>
          <cell r="C307" t="str">
            <v>Battery</v>
          </cell>
          <cell r="D307" t="str">
            <v>PCS</v>
          </cell>
        </row>
        <row r="308">
          <cell r="A308" t="str">
            <v>025-P132500214-285</v>
          </cell>
          <cell r="C308" t="str">
            <v>Battery</v>
          </cell>
          <cell r="D308" t="str">
            <v>PCS</v>
          </cell>
        </row>
        <row r="309">
          <cell r="A309" t="str">
            <v>050-0003-293</v>
          </cell>
          <cell r="B309" t="str">
            <v>KBC24S3H50R</v>
          </cell>
          <cell r="C309" t="str">
            <v>Battery</v>
          </cell>
          <cell r="D309" t="str">
            <v>KPCS</v>
          </cell>
        </row>
        <row r="310">
          <cell r="A310" t="str">
            <v>050-S080000641-0549</v>
          </cell>
          <cell r="C310" t="str">
            <v>小天线</v>
          </cell>
          <cell r="D310" t="str">
            <v>KPCS</v>
          </cell>
        </row>
        <row r="311">
          <cell r="A311" t="str">
            <v>050-0003-306</v>
          </cell>
          <cell r="B311" t="str">
            <v>KRF1S31501R</v>
          </cell>
          <cell r="C311" t="str">
            <v>小天线</v>
          </cell>
          <cell r="D311" t="str">
            <v>KPCS</v>
          </cell>
        </row>
        <row r="312">
          <cell r="A312" t="str">
            <v>050-0003-316</v>
          </cell>
          <cell r="B312" t="str">
            <v>KRF1S31001R</v>
          </cell>
          <cell r="C312" t="str">
            <v>小天线</v>
          </cell>
          <cell r="D312" t="str">
            <v>KPCS</v>
          </cell>
        </row>
        <row r="313">
          <cell r="A313" t="str">
            <v>050-0003-327</v>
          </cell>
          <cell r="B313" t="str">
            <v>KM100843MA1R</v>
          </cell>
          <cell r="C313" t="str">
            <v>T-F</v>
          </cell>
          <cell r="D313" t="str">
            <v>KPCS</v>
          </cell>
        </row>
        <row r="314">
          <cell r="A314" t="str">
            <v>050-0003-335</v>
          </cell>
          <cell r="B314" t="str">
            <v>KBC23S122S11HR</v>
          </cell>
          <cell r="C314" t="str">
            <v>Battery</v>
          </cell>
          <cell r="D314" t="str">
            <v>KPCS</v>
          </cell>
        </row>
        <row r="315">
          <cell r="A315" t="str">
            <v>050-0003-344</v>
          </cell>
          <cell r="B315" t="str">
            <v>KIU90532ST1R</v>
          </cell>
          <cell r="C315" t="str">
            <v>5P Usb</v>
          </cell>
          <cell r="D315" t="str">
            <v>KPCS</v>
          </cell>
        </row>
        <row r="316">
          <cell r="A316" t="str">
            <v>050-U139500141-0551</v>
          </cell>
          <cell r="C316" t="str">
            <v>5P Usb</v>
          </cell>
          <cell r="D316" t="str">
            <v>KPCS</v>
          </cell>
        </row>
        <row r="317">
          <cell r="A317" t="str">
            <v>050-0003-361</v>
          </cell>
          <cell r="B317" t="str">
            <v>KIU90532NT3R</v>
          </cell>
          <cell r="C317" t="str">
            <v>5P Usb</v>
          </cell>
          <cell r="D317" t="str">
            <v>KPCS</v>
          </cell>
        </row>
        <row r="318">
          <cell r="A318" t="str">
            <v>050-0003-395</v>
          </cell>
          <cell r="B318" t="str">
            <v>KWS6133PT01R</v>
          </cell>
          <cell r="C318" t="str">
            <v>Sim卡</v>
          </cell>
          <cell r="D318" t="str">
            <v>KPCS</v>
          </cell>
        </row>
        <row r="319">
          <cell r="A319" t="str">
            <v>050-0003-403</v>
          </cell>
          <cell r="B319" t="str">
            <v>KRF1S31512R</v>
          </cell>
          <cell r="C319" t="str">
            <v>小天线</v>
          </cell>
          <cell r="D319" t="str">
            <v>KPCS</v>
          </cell>
        </row>
        <row r="320">
          <cell r="A320" t="str">
            <v>050-0003-411</v>
          </cell>
          <cell r="B320" t="str">
            <v>KRF1S32012R</v>
          </cell>
          <cell r="C320" t="str">
            <v>小天线</v>
          </cell>
          <cell r="D320" t="str">
            <v>KPCS</v>
          </cell>
        </row>
        <row r="321">
          <cell r="A321" t="str">
            <v>050-0003-467</v>
          </cell>
          <cell r="B321" t="str">
            <v>KRF1S30501NR</v>
          </cell>
          <cell r="C321" t="str">
            <v>小天线</v>
          </cell>
          <cell r="D321" t="str">
            <v>KPCS</v>
          </cell>
        </row>
        <row r="322">
          <cell r="A322" t="str">
            <v>050-0003-474</v>
          </cell>
          <cell r="B322" t="str">
            <v>KWS6133N10TR</v>
          </cell>
          <cell r="C322" t="str">
            <v>Sim卡</v>
          </cell>
          <cell r="D322" t="str">
            <v>KPCS</v>
          </cell>
        </row>
        <row r="323">
          <cell r="A323" t="str">
            <v>050-0003-475</v>
          </cell>
          <cell r="B323" t="str">
            <v>KWS6133N10TR</v>
          </cell>
          <cell r="C323" t="str">
            <v>Sim卡</v>
          </cell>
          <cell r="D323" t="str">
            <v>KPCS</v>
          </cell>
        </row>
        <row r="324">
          <cell r="A324" t="str">
            <v>050-0003-481</v>
          </cell>
          <cell r="B324" t="str">
            <v>KWS6133N10TNR</v>
          </cell>
          <cell r="C324" t="str">
            <v>Sim卡</v>
          </cell>
          <cell r="D324" t="str">
            <v>KPCS</v>
          </cell>
        </row>
        <row r="325">
          <cell r="A325" t="str">
            <v>050-0003-482</v>
          </cell>
          <cell r="B325" t="str">
            <v>KWS6133N10TNR</v>
          </cell>
          <cell r="C325" t="str">
            <v>Sim卡</v>
          </cell>
          <cell r="D325" t="str">
            <v>KPCS</v>
          </cell>
        </row>
        <row r="326">
          <cell r="A326" t="str">
            <v>050-0003-487</v>
          </cell>
          <cell r="B326" t="str">
            <v>KIU90533ST1NR</v>
          </cell>
          <cell r="C326" t="str">
            <v>5P Usb</v>
          </cell>
          <cell r="D326" t="str">
            <v>KPCS</v>
          </cell>
        </row>
        <row r="327">
          <cell r="A327" t="str">
            <v>050-0003-498</v>
          </cell>
          <cell r="B327" t="str">
            <v>KBC01S311TR</v>
          </cell>
          <cell r="C327" t="str">
            <v>Battery</v>
          </cell>
          <cell r="D327" t="str">
            <v>KPCS</v>
          </cell>
        </row>
        <row r="328">
          <cell r="A328" t="str">
            <v>050-0004-499</v>
          </cell>
          <cell r="B328" t="str">
            <v>KUF-A13950530R-0200</v>
          </cell>
          <cell r="C328" t="str">
            <v>5P Usb</v>
          </cell>
          <cell r="D328" t="str">
            <v>KPCS</v>
          </cell>
        </row>
        <row r="329">
          <cell r="A329" t="str">
            <v>050-0006-206</v>
          </cell>
          <cell r="B329" t="str">
            <v>KM30084110R</v>
          </cell>
          <cell r="C329" t="str">
            <v>T-F</v>
          </cell>
          <cell r="D329" t="str">
            <v>KPCS</v>
          </cell>
        </row>
        <row r="330">
          <cell r="A330" t="str">
            <v>050-0006-227</v>
          </cell>
          <cell r="B330" t="str">
            <v>KJA133BY01R</v>
          </cell>
          <cell r="C330" t="str">
            <v>Jack</v>
          </cell>
          <cell r="D330" t="str">
            <v>KPCS</v>
          </cell>
        </row>
        <row r="331">
          <cell r="A331" t="str">
            <v>050-0006-228</v>
          </cell>
          <cell r="B331" t="str">
            <v>KJA133BY01R</v>
          </cell>
          <cell r="C331" t="str">
            <v>Jack</v>
          </cell>
          <cell r="D331" t="str">
            <v>KPCS</v>
          </cell>
        </row>
        <row r="332">
          <cell r="A332" t="str">
            <v>050-0006-229</v>
          </cell>
          <cell r="B332" t="str">
            <v>KJA133BY01R</v>
          </cell>
          <cell r="C332" t="str">
            <v>Jack</v>
          </cell>
          <cell r="D332" t="str">
            <v>KPCS</v>
          </cell>
        </row>
        <row r="333">
          <cell r="A333" t="str">
            <v>050-0006-230</v>
          </cell>
          <cell r="B333" t="str">
            <v>KJA133BY01R</v>
          </cell>
          <cell r="C333" t="str">
            <v>Jack</v>
          </cell>
          <cell r="D333" t="str">
            <v>KPCS</v>
          </cell>
        </row>
        <row r="334">
          <cell r="A334" t="str">
            <v>050-J180000631-0580</v>
          </cell>
          <cell r="C334" t="str">
            <v>Jack</v>
          </cell>
          <cell r="D334" t="str">
            <v>KPCS</v>
          </cell>
        </row>
        <row r="335">
          <cell r="A335" t="str">
            <v>050-J180000632-0580</v>
          </cell>
          <cell r="C335" t="str">
            <v>Jack</v>
          </cell>
          <cell r="D335" t="str">
            <v>KPCS</v>
          </cell>
        </row>
        <row r="336">
          <cell r="A336" t="str">
            <v>050-J180000631-0581</v>
          </cell>
          <cell r="C336" t="str">
            <v>Jack</v>
          </cell>
          <cell r="D336" t="str">
            <v>KPCS</v>
          </cell>
        </row>
        <row r="337">
          <cell r="A337" t="str">
            <v>050-J310000141-537</v>
          </cell>
          <cell r="C337" t="str">
            <v>Jack</v>
          </cell>
          <cell r="D337" t="str">
            <v>KPCS</v>
          </cell>
        </row>
        <row r="338">
          <cell r="A338" t="str">
            <v>050-J290000122-532</v>
          </cell>
          <cell r="C338" t="str">
            <v>Jack</v>
          </cell>
          <cell r="D338" t="str">
            <v>KPCS</v>
          </cell>
        </row>
        <row r="339">
          <cell r="A339" t="str">
            <v>050-0006-231</v>
          </cell>
          <cell r="B339" t="str">
            <v>KJA133BY01R</v>
          </cell>
          <cell r="C339" t="str">
            <v>Jack</v>
          </cell>
          <cell r="D339" t="str">
            <v>KPCS</v>
          </cell>
        </row>
        <row r="340">
          <cell r="A340" t="str">
            <v>050-0006-232</v>
          </cell>
          <cell r="B340" t="str">
            <v>KJA133BY01R</v>
          </cell>
          <cell r="C340" t="str">
            <v>Jack</v>
          </cell>
          <cell r="D340" t="str">
            <v>KPCS</v>
          </cell>
        </row>
        <row r="341">
          <cell r="A341" t="str">
            <v>050-0006-268</v>
          </cell>
          <cell r="B341" t="str">
            <v>KJA2336ST50R</v>
          </cell>
          <cell r="C341" t="str">
            <v>Jack</v>
          </cell>
          <cell r="D341" t="str">
            <v>KPCS</v>
          </cell>
        </row>
        <row r="342">
          <cell r="A342" t="str">
            <v>050-0006-271</v>
          </cell>
          <cell r="B342" t="str">
            <v>KWS6186M5NR</v>
          </cell>
          <cell r="C342" t="str">
            <v>Sim卡</v>
          </cell>
          <cell r="D342" t="str">
            <v>KPCS</v>
          </cell>
        </row>
        <row r="343">
          <cell r="A343" t="str">
            <v>050-0006-288</v>
          </cell>
          <cell r="B343" t="str">
            <v>KRF1S2001R</v>
          </cell>
          <cell r="C343" t="str">
            <v>小天线</v>
          </cell>
          <cell r="D343" t="str">
            <v>KPCS</v>
          </cell>
        </row>
        <row r="344">
          <cell r="A344" t="str">
            <v>050-0006-312</v>
          </cell>
          <cell r="B344" t="str">
            <v>KBC23S1L55R</v>
          </cell>
          <cell r="C344" t="str">
            <v>Battery</v>
          </cell>
          <cell r="D344" t="str">
            <v>KPCS</v>
          </cell>
        </row>
        <row r="345">
          <cell r="A345" t="str">
            <v>050-0006-328</v>
          </cell>
          <cell r="B345" t="str">
            <v>KM100843MA1R</v>
          </cell>
          <cell r="C345" t="str">
            <v>T-F</v>
          </cell>
          <cell r="D345" t="str">
            <v>KPCS</v>
          </cell>
        </row>
        <row r="346">
          <cell r="A346" t="str">
            <v>050-0006-329</v>
          </cell>
          <cell r="B346" t="str">
            <v>KM100843MA1R</v>
          </cell>
          <cell r="C346" t="str">
            <v>T-F</v>
          </cell>
          <cell r="D346" t="str">
            <v>KPCS</v>
          </cell>
        </row>
        <row r="347">
          <cell r="A347" t="str">
            <v>050-0006-335</v>
          </cell>
          <cell r="B347" t="str">
            <v>KBC23S122S11R</v>
          </cell>
          <cell r="C347" t="str">
            <v>Battery</v>
          </cell>
          <cell r="D347" t="str">
            <v>KPCS</v>
          </cell>
        </row>
        <row r="348">
          <cell r="A348" t="str">
            <v>050-0006-361</v>
          </cell>
          <cell r="B348" t="str">
            <v>KIU90562NC3R</v>
          </cell>
          <cell r="C348" t="str">
            <v>5P Usb</v>
          </cell>
          <cell r="D348" t="str">
            <v>KPCS</v>
          </cell>
        </row>
        <row r="349">
          <cell r="A349" t="str">
            <v>050-0006-365</v>
          </cell>
          <cell r="B349" t="str">
            <v>KM100846M171R</v>
          </cell>
          <cell r="C349" t="str">
            <v>T-F</v>
          </cell>
          <cell r="D349" t="str">
            <v>KPCS</v>
          </cell>
        </row>
        <row r="350">
          <cell r="A350" t="str">
            <v>050-0006-396</v>
          </cell>
          <cell r="B350" t="str">
            <v>KWS6133PT01R</v>
          </cell>
          <cell r="C350" t="str">
            <v>Sim卡</v>
          </cell>
          <cell r="D350" t="str">
            <v>KPCS</v>
          </cell>
        </row>
        <row r="351">
          <cell r="A351" t="str">
            <v>050-0006-456</v>
          </cell>
          <cell r="B351" t="str">
            <v>KWS6156CN20R</v>
          </cell>
          <cell r="C351" t="str">
            <v>Sim卡</v>
          </cell>
          <cell r="D351" t="str">
            <v>KPCS</v>
          </cell>
        </row>
        <row r="352">
          <cell r="A352" t="str">
            <v>050-0006-457</v>
          </cell>
          <cell r="B352" t="str">
            <v>KWS6156CN20R</v>
          </cell>
          <cell r="C352" t="str">
            <v>Sim卡</v>
          </cell>
          <cell r="D352" t="str">
            <v>KPCS</v>
          </cell>
        </row>
        <row r="353">
          <cell r="A353" t="str">
            <v>050-0006-459</v>
          </cell>
          <cell r="B353" t="str">
            <v>KWSM3133F01R-T</v>
          </cell>
          <cell r="C353" t="str">
            <v>PinPush</v>
          </cell>
          <cell r="D353" t="str">
            <v>KPCS</v>
          </cell>
        </row>
        <row r="354">
          <cell r="A354" t="str">
            <v>050-0006-465</v>
          </cell>
          <cell r="B354" t="str">
            <v>KWS6146N10NR</v>
          </cell>
          <cell r="C354" t="str">
            <v>Sim卡</v>
          </cell>
          <cell r="D354" t="str">
            <v>KPCS</v>
          </cell>
        </row>
        <row r="355">
          <cell r="A355" t="str">
            <v>050-0006-486</v>
          </cell>
          <cell r="B355" t="str">
            <v>KWSM3133F01R-S</v>
          </cell>
          <cell r="C355" t="str">
            <v>PinPush</v>
          </cell>
          <cell r="D355" t="str">
            <v>KPCS</v>
          </cell>
        </row>
        <row r="356">
          <cell r="A356" t="str">
            <v>050-0006-490</v>
          </cell>
          <cell r="B356" t="str">
            <v>KIU90562SC1R</v>
          </cell>
          <cell r="C356" t="str">
            <v>5P Usb</v>
          </cell>
          <cell r="D356" t="str">
            <v>KPCS</v>
          </cell>
        </row>
        <row r="357">
          <cell r="A357" t="str">
            <v>050-0006-492</v>
          </cell>
          <cell r="B357" t="str">
            <v>KWSM3133F01NR-H</v>
          </cell>
          <cell r="C357" t="str">
            <v>PinPush</v>
          </cell>
          <cell r="D357" t="str">
            <v>KPCS</v>
          </cell>
        </row>
        <row r="358">
          <cell r="A358" t="str">
            <v>050-0006-503</v>
          </cell>
          <cell r="B358" t="str">
            <v>KIU90562SQ1R</v>
          </cell>
          <cell r="C358" t="str">
            <v>5P Usb</v>
          </cell>
          <cell r="D358" t="str">
            <v>KPCS</v>
          </cell>
        </row>
        <row r="359">
          <cell r="A359" t="str">
            <v>050-0009-016</v>
          </cell>
          <cell r="B359" t="str">
            <v>KBC14S301R</v>
          </cell>
          <cell r="C359" t="str">
            <v>Battery</v>
          </cell>
          <cell r="D359" t="str">
            <v>KPCS</v>
          </cell>
        </row>
        <row r="360">
          <cell r="A360" t="str">
            <v>050-0009-183</v>
          </cell>
          <cell r="B360" t="str">
            <v>KBC13S1D1NR</v>
          </cell>
          <cell r="C360" t="str">
            <v>Battery</v>
          </cell>
          <cell r="D360" t="str">
            <v>KPCS</v>
          </cell>
        </row>
        <row r="361">
          <cell r="A361" t="str">
            <v>050-0009-206</v>
          </cell>
          <cell r="B361" t="str">
            <v>KM30084110R</v>
          </cell>
          <cell r="C361" t="str">
            <v>T-F</v>
          </cell>
          <cell r="D361" t="str">
            <v>KPCS</v>
          </cell>
        </row>
        <row r="362">
          <cell r="A362" t="str">
            <v>050-0009-227</v>
          </cell>
          <cell r="B362" t="str">
            <v>KJA133BY01R</v>
          </cell>
          <cell r="C362" t="str">
            <v>Jack</v>
          </cell>
          <cell r="D362" t="str">
            <v>KPCS</v>
          </cell>
        </row>
        <row r="363">
          <cell r="A363" t="str">
            <v>050-0009-228</v>
          </cell>
          <cell r="B363" t="str">
            <v>KJA133BY01R</v>
          </cell>
          <cell r="C363" t="str">
            <v>Jack</v>
          </cell>
          <cell r="D363" t="str">
            <v>KPCS</v>
          </cell>
        </row>
        <row r="364">
          <cell r="A364" t="str">
            <v>050-0009-229</v>
          </cell>
          <cell r="B364" t="str">
            <v>KJA133BY01R</v>
          </cell>
          <cell r="C364" t="str">
            <v>Jack</v>
          </cell>
          <cell r="D364" t="str">
            <v>KPCS</v>
          </cell>
        </row>
        <row r="365">
          <cell r="A365" t="str">
            <v>050-0009-230</v>
          </cell>
          <cell r="B365" t="str">
            <v>KJA133BY01R</v>
          </cell>
          <cell r="C365" t="str">
            <v>Jack</v>
          </cell>
          <cell r="D365" t="str">
            <v>KPCS</v>
          </cell>
        </row>
        <row r="366">
          <cell r="A366" t="str">
            <v>050-0009-231</v>
          </cell>
          <cell r="B366" t="str">
            <v>KJA133BY01R</v>
          </cell>
          <cell r="C366" t="str">
            <v>Jack</v>
          </cell>
          <cell r="D366" t="str">
            <v>KPCS</v>
          </cell>
        </row>
        <row r="367">
          <cell r="A367" t="str">
            <v>050-0009-232</v>
          </cell>
          <cell r="B367" t="str">
            <v>KJA133BY01R</v>
          </cell>
          <cell r="C367" t="str">
            <v>Jack</v>
          </cell>
          <cell r="D367" t="str">
            <v>KPCS</v>
          </cell>
        </row>
        <row r="368">
          <cell r="A368" t="str">
            <v>050-0009-268</v>
          </cell>
          <cell r="B368" t="str">
            <v>KJA2333ST50R</v>
          </cell>
          <cell r="C368" t="str">
            <v>Jack</v>
          </cell>
          <cell r="D368" t="str">
            <v>KPCS</v>
          </cell>
        </row>
        <row r="369">
          <cell r="A369" t="str">
            <v>050-0009-268</v>
          </cell>
          <cell r="B369" t="str">
            <v>KJA2336ST50R</v>
          </cell>
          <cell r="C369" t="str">
            <v>Jack</v>
          </cell>
          <cell r="D369" t="str">
            <v>KPCS</v>
          </cell>
        </row>
        <row r="370">
          <cell r="A370" t="str">
            <v>050-J310000141-536</v>
          </cell>
          <cell r="C370" t="str">
            <v>Jack</v>
          </cell>
          <cell r="D370" t="str">
            <v>KPCS</v>
          </cell>
        </row>
        <row r="371">
          <cell r="A371" t="str">
            <v>050-J310000141-537</v>
          </cell>
          <cell r="C371" t="str">
            <v>Jack</v>
          </cell>
          <cell r="D371" t="str">
            <v>KPCS</v>
          </cell>
        </row>
        <row r="372">
          <cell r="A372" t="str">
            <v>050-J310000142-537</v>
          </cell>
          <cell r="C372" t="str">
            <v>Jack</v>
          </cell>
          <cell r="D372" t="str">
            <v>KPCS</v>
          </cell>
        </row>
        <row r="373">
          <cell r="A373" t="str">
            <v>050-J310000621-538</v>
          </cell>
          <cell r="C373" t="str">
            <v>Jack</v>
          </cell>
          <cell r="D373" t="str">
            <v>KPCS</v>
          </cell>
        </row>
        <row r="374">
          <cell r="A374" t="str">
            <v>050-J310000622-538</v>
          </cell>
          <cell r="C374" t="str">
            <v>Jack</v>
          </cell>
          <cell r="D374" t="str">
            <v>KPCS</v>
          </cell>
        </row>
        <row r="375">
          <cell r="A375" t="str">
            <v>050-C139900131-520</v>
          </cell>
          <cell r="C375" t="str">
            <v>Jack</v>
          </cell>
          <cell r="D375" t="str">
            <v>KPCS</v>
          </cell>
        </row>
        <row r="376">
          <cell r="A376" t="str">
            <v>050-0009-271</v>
          </cell>
          <cell r="B376" t="str">
            <v>KWS6186M5NR</v>
          </cell>
          <cell r="C376" t="str">
            <v>Sim卡</v>
          </cell>
          <cell r="D376" t="str">
            <v>KPCS</v>
          </cell>
        </row>
        <row r="377">
          <cell r="A377" t="str">
            <v>050-S190000641-0550</v>
          </cell>
          <cell r="C377" t="str">
            <v>小天线</v>
          </cell>
          <cell r="D377" t="str">
            <v>KPCS</v>
          </cell>
        </row>
        <row r="378">
          <cell r="A378" t="str">
            <v>050-S230000642-535</v>
          </cell>
          <cell r="C378" t="str">
            <v>小天线</v>
          </cell>
          <cell r="D378" t="str">
            <v>KPCS</v>
          </cell>
        </row>
        <row r="379">
          <cell r="A379" t="str">
            <v>050-0009-288</v>
          </cell>
          <cell r="B379" t="str">
            <v>KRF1S2001R</v>
          </cell>
          <cell r="C379" t="str">
            <v>小天线</v>
          </cell>
          <cell r="D379" t="str">
            <v>KPCS</v>
          </cell>
        </row>
        <row r="380">
          <cell r="A380" t="str">
            <v>050-0009-293</v>
          </cell>
          <cell r="B380" t="str">
            <v>KBC24S3H50R</v>
          </cell>
          <cell r="C380" t="str">
            <v>Battery</v>
          </cell>
          <cell r="D380" t="str">
            <v>KPCS</v>
          </cell>
        </row>
        <row r="381">
          <cell r="A381" t="str">
            <v>050-0009-306</v>
          </cell>
          <cell r="B381" t="str">
            <v>KRF1S31501R</v>
          </cell>
          <cell r="C381" t="str">
            <v>小天线</v>
          </cell>
          <cell r="D381" t="str">
            <v>KPCS</v>
          </cell>
        </row>
        <row r="382">
          <cell r="A382" t="str">
            <v>050-0009-312</v>
          </cell>
          <cell r="B382" t="str">
            <v>KBC23S1L55R</v>
          </cell>
          <cell r="C382" t="str">
            <v>Battery</v>
          </cell>
          <cell r="D382" t="str">
            <v>KPCS</v>
          </cell>
        </row>
        <row r="383">
          <cell r="A383" t="str">
            <v>050-0009-316</v>
          </cell>
          <cell r="B383" t="str">
            <v>KRF1S31001R</v>
          </cell>
          <cell r="C383" t="str">
            <v>小天线</v>
          </cell>
          <cell r="D383" t="str">
            <v>KPCS</v>
          </cell>
        </row>
        <row r="384">
          <cell r="A384" t="str">
            <v>050-0009-327</v>
          </cell>
          <cell r="B384" t="str">
            <v>KM100843MA1R</v>
          </cell>
          <cell r="C384" t="str">
            <v>T-F</v>
          </cell>
          <cell r="D384" t="str">
            <v>KPCS</v>
          </cell>
        </row>
        <row r="385">
          <cell r="A385" t="str">
            <v>050-0009-328</v>
          </cell>
          <cell r="B385" t="str">
            <v>KM100843MA1R</v>
          </cell>
          <cell r="C385" t="str">
            <v>T-F</v>
          </cell>
          <cell r="D385" t="str">
            <v>KPCS</v>
          </cell>
        </row>
        <row r="386">
          <cell r="A386" t="str">
            <v>050-0009-329</v>
          </cell>
          <cell r="B386" t="str">
            <v>KM100843MA1R</v>
          </cell>
          <cell r="C386" t="str">
            <v>T-F</v>
          </cell>
          <cell r="D386" t="str">
            <v>KPCS</v>
          </cell>
        </row>
        <row r="387">
          <cell r="A387" t="str">
            <v>050-0009-335</v>
          </cell>
          <cell r="B387" t="str">
            <v>KBC23S122S11HR</v>
          </cell>
          <cell r="C387" t="str">
            <v>Battery</v>
          </cell>
          <cell r="D387" t="str">
            <v>KPCS</v>
          </cell>
        </row>
        <row r="388">
          <cell r="A388" t="str">
            <v>050-0009-335</v>
          </cell>
          <cell r="B388" t="str">
            <v>KBC23S122S11R</v>
          </cell>
          <cell r="C388" t="str">
            <v>Battery</v>
          </cell>
          <cell r="D388" t="str">
            <v>KPCS</v>
          </cell>
        </row>
        <row r="389">
          <cell r="A389" t="str">
            <v>050-0009-335</v>
          </cell>
          <cell r="B389" t="str">
            <v>KBC23S922S11R</v>
          </cell>
          <cell r="C389" t="str">
            <v>Battery</v>
          </cell>
          <cell r="D389" t="str">
            <v>KPCS</v>
          </cell>
        </row>
        <row r="390">
          <cell r="A390" t="str">
            <v>050-0009-344</v>
          </cell>
          <cell r="B390" t="str">
            <v>KIU90532ST1R</v>
          </cell>
          <cell r="C390" t="str">
            <v>5P Usb</v>
          </cell>
          <cell r="D390" t="str">
            <v>KPCS</v>
          </cell>
        </row>
        <row r="391">
          <cell r="A391" t="str">
            <v>050-0009-361</v>
          </cell>
          <cell r="B391" t="str">
            <v>KIU90532NT3R</v>
          </cell>
          <cell r="C391" t="str">
            <v>5P Usb</v>
          </cell>
          <cell r="D391" t="str">
            <v>KPCS</v>
          </cell>
        </row>
        <row r="392">
          <cell r="A392" t="str">
            <v>050-0009-361</v>
          </cell>
          <cell r="B392" t="str">
            <v>KIU90562NC3R</v>
          </cell>
          <cell r="C392" t="str">
            <v>5P Usb</v>
          </cell>
          <cell r="D392" t="str">
            <v>KPCS</v>
          </cell>
        </row>
        <row r="393">
          <cell r="A393" t="str">
            <v>050-0009-365</v>
          </cell>
          <cell r="B393" t="str">
            <v>KM100846M171R</v>
          </cell>
          <cell r="C393" t="str">
            <v>T-F</v>
          </cell>
          <cell r="D393" t="str">
            <v>KPCS</v>
          </cell>
        </row>
        <row r="394">
          <cell r="A394" t="str">
            <v>050-0009-365</v>
          </cell>
          <cell r="B394" t="str">
            <v>KM100849M171R</v>
          </cell>
          <cell r="C394" t="str">
            <v>T-F</v>
          </cell>
          <cell r="D394" t="str">
            <v>KPCS</v>
          </cell>
        </row>
        <row r="395">
          <cell r="A395" t="str">
            <v>050-0009-395</v>
          </cell>
          <cell r="B395" t="str">
            <v>KWS6133PT01R</v>
          </cell>
          <cell r="C395" t="str">
            <v>Sim卡</v>
          </cell>
          <cell r="D395" t="str">
            <v>KPCS</v>
          </cell>
        </row>
        <row r="396">
          <cell r="A396" t="str">
            <v>050-0009-396</v>
          </cell>
          <cell r="B396" t="str">
            <v>KWS6133PT01R</v>
          </cell>
          <cell r="C396" t="str">
            <v>Sim卡</v>
          </cell>
          <cell r="D396" t="str">
            <v>KPCS</v>
          </cell>
        </row>
        <row r="397">
          <cell r="A397" t="str">
            <v>050-0009-403</v>
          </cell>
          <cell r="B397" t="str">
            <v>KRF1S31512R</v>
          </cell>
          <cell r="C397" t="str">
            <v>小天线</v>
          </cell>
          <cell r="D397" t="str">
            <v>KPCS</v>
          </cell>
        </row>
        <row r="398">
          <cell r="A398" t="str">
            <v>050-0009-411</v>
          </cell>
          <cell r="B398" t="str">
            <v>KRF1S32012R</v>
          </cell>
          <cell r="C398" t="str">
            <v>小天线</v>
          </cell>
          <cell r="D398" t="str">
            <v>KPCS</v>
          </cell>
        </row>
        <row r="399">
          <cell r="A399" t="str">
            <v>050-0009-456</v>
          </cell>
          <cell r="B399" t="str">
            <v>KWS6156CN20R</v>
          </cell>
          <cell r="C399" t="str">
            <v>Sim卡</v>
          </cell>
          <cell r="D399" t="str">
            <v>KPCS</v>
          </cell>
        </row>
        <row r="400">
          <cell r="A400" t="str">
            <v>050-0009-457</v>
          </cell>
          <cell r="B400" t="str">
            <v>KWS6156CN20R</v>
          </cell>
          <cell r="C400" t="str">
            <v>Sim卡</v>
          </cell>
          <cell r="D400" t="str">
            <v>KPCS</v>
          </cell>
        </row>
        <row r="401">
          <cell r="A401" t="str">
            <v>050-0009-459</v>
          </cell>
          <cell r="B401" t="str">
            <v>KWSM3133F01R-T</v>
          </cell>
          <cell r="C401" t="str">
            <v>PinPush</v>
          </cell>
          <cell r="D401" t="str">
            <v>KPCS</v>
          </cell>
        </row>
        <row r="402">
          <cell r="A402" t="str">
            <v>050-0009-465</v>
          </cell>
          <cell r="B402" t="str">
            <v>KWS6146N10NR</v>
          </cell>
          <cell r="C402" t="str">
            <v>Sim卡</v>
          </cell>
          <cell r="D402" t="str">
            <v>KPCS</v>
          </cell>
        </row>
        <row r="403">
          <cell r="A403" t="str">
            <v>050-0009-465</v>
          </cell>
          <cell r="B403" t="str">
            <v>KWS6146N10NR</v>
          </cell>
          <cell r="C403" t="str">
            <v>Sim卡</v>
          </cell>
          <cell r="D403" t="str">
            <v>KPCS</v>
          </cell>
        </row>
        <row r="404">
          <cell r="A404" t="str">
            <v>050-0009-467</v>
          </cell>
          <cell r="B404" t="str">
            <v>KRF1S30501NR</v>
          </cell>
          <cell r="C404" t="str">
            <v>小天线</v>
          </cell>
          <cell r="D404" t="str">
            <v>KPCS</v>
          </cell>
        </row>
        <row r="405">
          <cell r="A405" t="str">
            <v>050-0009-474</v>
          </cell>
          <cell r="B405" t="str">
            <v>KWS6133N10TR</v>
          </cell>
          <cell r="C405" t="str">
            <v>Sim卡</v>
          </cell>
          <cell r="D405" t="str">
            <v>KPCS</v>
          </cell>
        </row>
        <row r="406">
          <cell r="A406" t="str">
            <v>050-0009-475</v>
          </cell>
          <cell r="B406" t="str">
            <v>KWS6133N10TR</v>
          </cell>
          <cell r="C406" t="str">
            <v>Sim卡</v>
          </cell>
          <cell r="D406" t="str">
            <v>KPCS</v>
          </cell>
        </row>
        <row r="407">
          <cell r="A407" t="str">
            <v>050-0009-481</v>
          </cell>
          <cell r="B407" t="str">
            <v>KWS6133N10TNR</v>
          </cell>
          <cell r="C407" t="str">
            <v>Sim卡</v>
          </cell>
          <cell r="D407" t="str">
            <v>KPCS</v>
          </cell>
        </row>
        <row r="408">
          <cell r="A408" t="str">
            <v>050-0009-482</v>
          </cell>
          <cell r="B408" t="str">
            <v>KWS6133N10TNR</v>
          </cell>
          <cell r="C408" t="str">
            <v>Sim卡</v>
          </cell>
          <cell r="D408" t="str">
            <v>KPCS</v>
          </cell>
        </row>
        <row r="409">
          <cell r="A409" t="str">
            <v>050-C031100131-506</v>
          </cell>
          <cell r="C409" t="str">
            <v>Sim卡</v>
          </cell>
          <cell r="D409" t="str">
            <v>KPCS</v>
          </cell>
        </row>
        <row r="410">
          <cell r="A410" t="str">
            <v>050-C149900121-519</v>
          </cell>
          <cell r="C410" t="str">
            <v>Sim卡</v>
          </cell>
          <cell r="D410" t="str">
            <v>KPCS</v>
          </cell>
        </row>
        <row r="411">
          <cell r="A411" t="str">
            <v>050-0009-486</v>
          </cell>
          <cell r="B411" t="str">
            <v>KWSM3133F01R-S</v>
          </cell>
          <cell r="C411" t="str">
            <v>PinPush</v>
          </cell>
          <cell r="D411" t="str">
            <v>KPCS</v>
          </cell>
        </row>
        <row r="412">
          <cell r="A412" t="str">
            <v>050-P132500511-0585</v>
          </cell>
          <cell r="C412" t="str">
            <v>PinPush</v>
          </cell>
          <cell r="D412" t="str">
            <v>KPCS</v>
          </cell>
        </row>
        <row r="413">
          <cell r="A413" t="str">
            <v>050-0009-487</v>
          </cell>
          <cell r="B413" t="str">
            <v>KIU90533ST1NR</v>
          </cell>
          <cell r="C413" t="str">
            <v>5P Usb</v>
          </cell>
          <cell r="D413" t="str">
            <v>KPCS</v>
          </cell>
        </row>
        <row r="414">
          <cell r="A414" t="str">
            <v>050-0009-490</v>
          </cell>
          <cell r="B414" t="str">
            <v>KIU90562SC1R</v>
          </cell>
          <cell r="C414" t="str">
            <v>5P Usb</v>
          </cell>
          <cell r="D414" t="str">
            <v>KPCS</v>
          </cell>
        </row>
        <row r="415">
          <cell r="A415" t="str">
            <v>050-0009-492</v>
          </cell>
          <cell r="B415" t="str">
            <v>KWSM3133F01NR-H</v>
          </cell>
          <cell r="C415" t="str">
            <v>PinPush</v>
          </cell>
          <cell r="D415" t="str">
            <v>KPCS</v>
          </cell>
        </row>
        <row r="416">
          <cell r="A416" t="str">
            <v>050-0009-492</v>
          </cell>
          <cell r="B416" t="str">
            <v>KWSM3133F01NR-H</v>
          </cell>
          <cell r="C416" t="str">
            <v>PinPush</v>
          </cell>
          <cell r="D416" t="str">
            <v>KPCS</v>
          </cell>
        </row>
        <row r="417">
          <cell r="A417" t="str">
            <v>050-0009-498</v>
          </cell>
          <cell r="B417" t="str">
            <v>KBC01S311TR</v>
          </cell>
          <cell r="C417" t="str">
            <v>Battery</v>
          </cell>
          <cell r="D417" t="str">
            <v>KPCS</v>
          </cell>
        </row>
        <row r="418">
          <cell r="A418" t="str">
            <v>050-0009-499</v>
          </cell>
          <cell r="B418" t="str">
            <v>KUF-A099505S1R-0100</v>
          </cell>
          <cell r="C418" t="str">
            <v>5P Usb</v>
          </cell>
          <cell r="D418" t="str">
            <v>KPCS</v>
          </cell>
        </row>
        <row r="419">
          <cell r="A419" t="str">
            <v>050-0009-499</v>
          </cell>
          <cell r="B419" t="str">
            <v>KUF-A13950530R-0200</v>
          </cell>
          <cell r="C419" t="str">
            <v>5P Usb</v>
          </cell>
          <cell r="D419" t="str">
            <v>KPCS</v>
          </cell>
        </row>
        <row r="420">
          <cell r="A420" t="str">
            <v>050-0009-503</v>
          </cell>
          <cell r="B420" t="str">
            <v>KIU90562SQ1R</v>
          </cell>
          <cell r="C420" t="str">
            <v>5P Usb</v>
          </cell>
          <cell r="D420" t="str">
            <v>KPCS</v>
          </cell>
        </row>
        <row r="421">
          <cell r="A421" t="str">
            <v>050-000G-365</v>
          </cell>
          <cell r="B421" t="str">
            <v>KM100849M171R</v>
          </cell>
          <cell r="C421" t="str">
            <v>T-F</v>
          </cell>
          <cell r="D421" t="str">
            <v>KPCS</v>
          </cell>
        </row>
        <row r="422">
          <cell r="A422" t="str">
            <v>050-0F06-016</v>
          </cell>
          <cell r="B422" t="str">
            <v>KBC14S301R</v>
          </cell>
          <cell r="C422" t="str">
            <v>Battery</v>
          </cell>
          <cell r="D422" t="str">
            <v>KPCS</v>
          </cell>
        </row>
        <row r="423">
          <cell r="A423" t="str">
            <v>050-0F06-183</v>
          </cell>
          <cell r="B423" t="str">
            <v>KBC13S1D1NR</v>
          </cell>
          <cell r="C423" t="str">
            <v>Battery</v>
          </cell>
          <cell r="D423" t="str">
            <v>KPCS</v>
          </cell>
        </row>
        <row r="424">
          <cell r="A424" t="str">
            <v>050-0F0G-335</v>
          </cell>
          <cell r="B424" t="str">
            <v>KBC23S922S11R</v>
          </cell>
          <cell r="C424" t="str">
            <v>Battery</v>
          </cell>
          <cell r="D424" t="str">
            <v>KPCS</v>
          </cell>
        </row>
        <row r="425">
          <cell r="A425" t="str">
            <v>050-0F0G-499</v>
          </cell>
          <cell r="B425" t="str">
            <v>KUF-A099505S1R-0100</v>
          </cell>
          <cell r="C425" t="str">
            <v>5P Usb</v>
          </cell>
          <cell r="D425" t="str">
            <v>KPCS</v>
          </cell>
        </row>
        <row r="426">
          <cell r="A426" t="str">
            <v>050-1003-310</v>
          </cell>
          <cell r="B426" t="str">
            <v>KJA2333ST50R</v>
          </cell>
          <cell r="C426" t="str">
            <v>Jack</v>
          </cell>
          <cell r="D426" t="str">
            <v>KPCS</v>
          </cell>
        </row>
        <row r="427">
          <cell r="A427" t="str">
            <v>050-1003-331</v>
          </cell>
          <cell r="B427" t="str">
            <v>KJA2333SNY10R</v>
          </cell>
          <cell r="C427" t="str">
            <v>Jack</v>
          </cell>
          <cell r="D427" t="str">
            <v>KPCS</v>
          </cell>
        </row>
        <row r="428">
          <cell r="A428" t="str">
            <v>050-1003-332</v>
          </cell>
          <cell r="B428" t="str">
            <v>KJA2333SNY10R</v>
          </cell>
          <cell r="C428" t="str">
            <v>Jack</v>
          </cell>
          <cell r="D428" t="str">
            <v>KPCS</v>
          </cell>
        </row>
        <row r="429">
          <cell r="A429" t="str">
            <v>050-1003-333</v>
          </cell>
          <cell r="B429" t="str">
            <v>KJA2333SNY10R</v>
          </cell>
          <cell r="C429" t="str">
            <v>Jack</v>
          </cell>
          <cell r="D429" t="str">
            <v>KPCS</v>
          </cell>
        </row>
        <row r="430">
          <cell r="A430" t="str">
            <v>050-1003-338</v>
          </cell>
          <cell r="B430" t="str">
            <v>KJA2333SNT50R</v>
          </cell>
          <cell r="C430" t="str">
            <v>Jack</v>
          </cell>
          <cell r="D430" t="str">
            <v>KPCS</v>
          </cell>
        </row>
        <row r="431">
          <cell r="A431" t="str">
            <v>050-1003-338</v>
          </cell>
          <cell r="B431" t="str">
            <v>KJA2333SNT52NR</v>
          </cell>
          <cell r="C431" t="str">
            <v>Jack</v>
          </cell>
          <cell r="D431" t="str">
            <v>KPCS</v>
          </cell>
        </row>
        <row r="432">
          <cell r="A432" t="str">
            <v>050-1003-339</v>
          </cell>
          <cell r="B432" t="str">
            <v>KJA2333SNT50R</v>
          </cell>
          <cell r="C432" t="str">
            <v>Jack</v>
          </cell>
          <cell r="D432" t="str">
            <v>KPCS</v>
          </cell>
        </row>
        <row r="433">
          <cell r="A433" t="str">
            <v>050-1003-339</v>
          </cell>
          <cell r="B433" t="str">
            <v>KJA2333SNT52NR</v>
          </cell>
          <cell r="C433" t="str">
            <v>Jack</v>
          </cell>
          <cell r="D433" t="str">
            <v>KPCS</v>
          </cell>
        </row>
        <row r="434">
          <cell r="A434" t="str">
            <v>050-1003-357</v>
          </cell>
          <cell r="B434" t="str">
            <v>KJA2333ST50R</v>
          </cell>
          <cell r="C434" t="str">
            <v>Jack</v>
          </cell>
          <cell r="D434" t="str">
            <v>KPCS</v>
          </cell>
        </row>
        <row r="435">
          <cell r="A435" t="str">
            <v>050-1003-358</v>
          </cell>
          <cell r="B435" t="str">
            <v>KJA2333ST50R</v>
          </cell>
          <cell r="C435" t="str">
            <v>Jack</v>
          </cell>
          <cell r="D435" t="str">
            <v>KPCS</v>
          </cell>
        </row>
        <row r="436">
          <cell r="A436" t="str">
            <v>050-1003-402</v>
          </cell>
          <cell r="B436" t="str">
            <v>KBC14S3Y01R</v>
          </cell>
          <cell r="C436" t="str">
            <v>Battery</v>
          </cell>
          <cell r="D436" t="str">
            <v>KPCS</v>
          </cell>
        </row>
        <row r="437">
          <cell r="A437" t="str">
            <v>050-1003-426</v>
          </cell>
          <cell r="B437" t="str">
            <v>KBC13S1H2NR</v>
          </cell>
          <cell r="C437" t="str">
            <v>Battery</v>
          </cell>
          <cell r="D437" t="str">
            <v>KPCS</v>
          </cell>
        </row>
        <row r="438">
          <cell r="A438" t="str">
            <v>050-1003-431</v>
          </cell>
          <cell r="B438" t="str">
            <v>KJA2333SNY601R</v>
          </cell>
          <cell r="C438" t="str">
            <v>Jack</v>
          </cell>
          <cell r="D438" t="str">
            <v>KPCS</v>
          </cell>
        </row>
        <row r="439">
          <cell r="A439" t="str">
            <v>050-1003-432</v>
          </cell>
          <cell r="B439" t="str">
            <v>KJA2333SNY601R</v>
          </cell>
          <cell r="C439" t="str">
            <v>Jack</v>
          </cell>
          <cell r="D439" t="str">
            <v>KPCS</v>
          </cell>
        </row>
        <row r="440">
          <cell r="A440" t="str">
            <v>050-1003-433</v>
          </cell>
          <cell r="B440" t="str">
            <v>KJA2333SNY601R</v>
          </cell>
          <cell r="C440" t="str">
            <v>Jack</v>
          </cell>
          <cell r="D440" t="str">
            <v>KPCS</v>
          </cell>
        </row>
        <row r="441">
          <cell r="A441" t="str">
            <v>050-1003-469</v>
          </cell>
          <cell r="B441" t="str">
            <v>KJA2333BNT60NR</v>
          </cell>
          <cell r="C441" t="str">
            <v>Jack</v>
          </cell>
          <cell r="D441" t="str">
            <v>KPCS</v>
          </cell>
        </row>
        <row r="442">
          <cell r="A442" t="str">
            <v>050-1003-470</v>
          </cell>
          <cell r="B442" t="str">
            <v>KJA2333BNT60NR</v>
          </cell>
          <cell r="C442" t="str">
            <v>Jack</v>
          </cell>
          <cell r="D442" t="str">
            <v>KPCS</v>
          </cell>
        </row>
        <row r="443">
          <cell r="A443" t="str">
            <v>050-1003-471</v>
          </cell>
          <cell r="B443" t="str">
            <v>KJA2333BNT60NR</v>
          </cell>
          <cell r="C443" t="str">
            <v>Jack</v>
          </cell>
          <cell r="D443" t="str">
            <v>KPCS</v>
          </cell>
        </row>
        <row r="444">
          <cell r="A444" t="str">
            <v>050-1003-476</v>
          </cell>
          <cell r="B444" t="str">
            <v>KJA2333SNT41NR</v>
          </cell>
          <cell r="C444" t="str">
            <v>Jack</v>
          </cell>
          <cell r="D444" t="str">
            <v>KPCS</v>
          </cell>
        </row>
        <row r="445">
          <cell r="A445" t="str">
            <v>050-1003-477</v>
          </cell>
          <cell r="B445" t="str">
            <v>KJA2333SNT41NR</v>
          </cell>
          <cell r="C445" t="str">
            <v>Jack</v>
          </cell>
          <cell r="D445" t="str">
            <v>KPCS</v>
          </cell>
        </row>
        <row r="446">
          <cell r="A446" t="str">
            <v>050-1003-478</v>
          </cell>
          <cell r="B446" t="str">
            <v>KJA2333SNT41NR</v>
          </cell>
          <cell r="C446" t="str">
            <v>Jack</v>
          </cell>
          <cell r="D446" t="str">
            <v>KPCS</v>
          </cell>
        </row>
        <row r="447">
          <cell r="A447" t="str">
            <v>050-1005-479</v>
          </cell>
          <cell r="B447" t="str">
            <v>KJA2336SNY601CR</v>
          </cell>
          <cell r="C447" t="str">
            <v>Jack</v>
          </cell>
          <cell r="D447" t="str">
            <v>KPCS</v>
          </cell>
        </row>
        <row r="448">
          <cell r="A448" t="str">
            <v>050-1006-247</v>
          </cell>
          <cell r="B448" t="str">
            <v>KM100846M01R</v>
          </cell>
          <cell r="C448" t="str">
            <v>T-F</v>
          </cell>
          <cell r="D448" t="str">
            <v>KPCS</v>
          </cell>
        </row>
        <row r="449">
          <cell r="A449" t="str">
            <v>050-1006-248</v>
          </cell>
          <cell r="B449" t="str">
            <v>KM100846M01R</v>
          </cell>
          <cell r="C449" t="str">
            <v>T-F</v>
          </cell>
          <cell r="D449" t="str">
            <v>KPCS</v>
          </cell>
        </row>
        <row r="450">
          <cell r="A450" t="str">
            <v>050-1006-249</v>
          </cell>
          <cell r="B450" t="str">
            <v>KM100846M01R</v>
          </cell>
          <cell r="C450" t="str">
            <v>T-F</v>
          </cell>
          <cell r="D450" t="str">
            <v>KPCS</v>
          </cell>
        </row>
        <row r="451">
          <cell r="A451" t="str">
            <v>050-1006-310</v>
          </cell>
          <cell r="B451" t="str">
            <v>KJA2336ST50R</v>
          </cell>
          <cell r="C451" t="str">
            <v>Jack</v>
          </cell>
          <cell r="D451" t="str">
            <v>KPCS</v>
          </cell>
        </row>
        <row r="452">
          <cell r="A452" t="str">
            <v>050-1006-338</v>
          </cell>
          <cell r="B452" t="str">
            <v>KJA2336SNT50R</v>
          </cell>
          <cell r="C452" t="str">
            <v>Jack</v>
          </cell>
          <cell r="D452" t="str">
            <v>KPCS</v>
          </cell>
        </row>
        <row r="453">
          <cell r="A453" t="str">
            <v>050-1006-339</v>
          </cell>
          <cell r="B453" t="str">
            <v>KJA2336SNT50R</v>
          </cell>
          <cell r="C453" t="str">
            <v>Jack</v>
          </cell>
          <cell r="D453" t="str">
            <v>KPCS</v>
          </cell>
        </row>
        <row r="454">
          <cell r="A454" t="str">
            <v>050-1006-357</v>
          </cell>
          <cell r="B454" t="str">
            <v>KJA2336ST50R</v>
          </cell>
          <cell r="C454" t="str">
            <v>Jack</v>
          </cell>
          <cell r="D454" t="str">
            <v>KPCS</v>
          </cell>
        </row>
        <row r="455">
          <cell r="A455" t="str">
            <v>050-1006-358</v>
          </cell>
          <cell r="B455" t="str">
            <v>KJA2336ST50R</v>
          </cell>
          <cell r="C455" t="str">
            <v>Jack</v>
          </cell>
          <cell r="D455" t="str">
            <v>KPCS</v>
          </cell>
        </row>
        <row r="456">
          <cell r="A456" t="str">
            <v>050-1006-373</v>
          </cell>
          <cell r="B456" t="str">
            <v>KJA2336SNT61CR</v>
          </cell>
          <cell r="C456" t="str">
            <v>Jack</v>
          </cell>
          <cell r="D456" t="str">
            <v>KPCS</v>
          </cell>
        </row>
        <row r="457">
          <cell r="A457" t="str">
            <v>050-1006-373</v>
          </cell>
          <cell r="B457" t="str">
            <v>KJA2336SNT61R</v>
          </cell>
          <cell r="C457" t="str">
            <v>Jack</v>
          </cell>
          <cell r="D457" t="str">
            <v>KPCS</v>
          </cell>
        </row>
        <row r="458">
          <cell r="A458" t="str">
            <v>050-J290000141-0575</v>
          </cell>
          <cell r="C458" t="str">
            <v>Jack</v>
          </cell>
          <cell r="D458" t="str">
            <v>KPCS</v>
          </cell>
        </row>
        <row r="459">
          <cell r="A459" t="str">
            <v>050-J290000631-0576</v>
          </cell>
          <cell r="C459" t="str">
            <v>Jack</v>
          </cell>
          <cell r="D459" t="str">
            <v>KPCS</v>
          </cell>
        </row>
        <row r="460">
          <cell r="A460" t="str">
            <v>050-J290000632-0576</v>
          </cell>
          <cell r="C460" t="str">
            <v>Jack</v>
          </cell>
          <cell r="D460" t="str">
            <v>KPCS</v>
          </cell>
        </row>
        <row r="461">
          <cell r="A461" t="str">
            <v>050-J100000141-0564</v>
          </cell>
          <cell r="C461" t="str">
            <v>Jack</v>
          </cell>
          <cell r="D461" t="str">
            <v>KPCS</v>
          </cell>
        </row>
        <row r="462">
          <cell r="A462" t="str">
            <v>050-J100000141-0568</v>
          </cell>
          <cell r="C462" t="str">
            <v>Jack</v>
          </cell>
          <cell r="D462" t="str">
            <v>KPCS</v>
          </cell>
        </row>
        <row r="463">
          <cell r="A463" t="str">
            <v>050-J100000631-0566</v>
          </cell>
          <cell r="C463" t="str">
            <v>Jack</v>
          </cell>
          <cell r="D463" t="str">
            <v>KPCS</v>
          </cell>
        </row>
        <row r="464">
          <cell r="A464" t="str">
            <v>050-1006-374</v>
          </cell>
          <cell r="B464" t="str">
            <v>KJA2336SNT61CR</v>
          </cell>
          <cell r="C464" t="str">
            <v>Jack</v>
          </cell>
          <cell r="D464" t="str">
            <v>KPCS</v>
          </cell>
        </row>
        <row r="465">
          <cell r="A465" t="str">
            <v>050-1006-374</v>
          </cell>
          <cell r="B465" t="str">
            <v>KJA2336SNT61R</v>
          </cell>
          <cell r="C465" t="str">
            <v>Jack</v>
          </cell>
          <cell r="D465" t="str">
            <v>KPCS</v>
          </cell>
        </row>
        <row r="466">
          <cell r="A466" t="str">
            <v>050-1006-375</v>
          </cell>
          <cell r="B466" t="str">
            <v>KJA2336SNT61R</v>
          </cell>
          <cell r="C466" t="str">
            <v>Jack</v>
          </cell>
          <cell r="D466" t="str">
            <v>KPCS</v>
          </cell>
        </row>
        <row r="467">
          <cell r="A467" t="str">
            <v>050-1006-386</v>
          </cell>
          <cell r="B467" t="str">
            <v>KJA2336SNK50R</v>
          </cell>
          <cell r="C467" t="str">
            <v>Jack</v>
          </cell>
          <cell r="D467" t="str">
            <v>KPCS</v>
          </cell>
        </row>
        <row r="468">
          <cell r="A468" t="str">
            <v>050-1006-387</v>
          </cell>
          <cell r="B468" t="str">
            <v>KJA2336SNK50R</v>
          </cell>
          <cell r="C468" t="str">
            <v>Jack</v>
          </cell>
          <cell r="D468" t="str">
            <v>KPCS</v>
          </cell>
        </row>
        <row r="469">
          <cell r="A469" t="str">
            <v>050-1006-388</v>
          </cell>
          <cell r="B469" t="str">
            <v>KJA2336SNK50R</v>
          </cell>
          <cell r="C469" t="str">
            <v>Jack</v>
          </cell>
          <cell r="D469" t="str">
            <v>KPCS</v>
          </cell>
        </row>
        <row r="470">
          <cell r="A470" t="str">
            <v>050-1006-431</v>
          </cell>
          <cell r="B470" t="str">
            <v>KJA2336SNY601CR</v>
          </cell>
          <cell r="C470" t="str">
            <v>Jack</v>
          </cell>
          <cell r="D470" t="str">
            <v>KPCS</v>
          </cell>
        </row>
        <row r="471">
          <cell r="A471" t="str">
            <v>050-1006-432</v>
          </cell>
          <cell r="B471" t="str">
            <v>KJA2336SNY601CR</v>
          </cell>
          <cell r="C471" t="str">
            <v>Jack</v>
          </cell>
          <cell r="D471" t="str">
            <v>KPCS</v>
          </cell>
        </row>
        <row r="472">
          <cell r="A472" t="str">
            <v>050-J310000142-537</v>
          </cell>
          <cell r="C472" t="str">
            <v>Jack</v>
          </cell>
          <cell r="D472" t="str">
            <v>KPCS</v>
          </cell>
        </row>
        <row r="473">
          <cell r="A473" t="str">
            <v>050-1006-465</v>
          </cell>
          <cell r="B473" t="str">
            <v>KWS6146N10NR</v>
          </cell>
          <cell r="C473" t="str">
            <v>Sim卡</v>
          </cell>
          <cell r="D473" t="str">
            <v>KPCS</v>
          </cell>
        </row>
        <row r="474">
          <cell r="A474" t="str">
            <v>050-1006-488</v>
          </cell>
          <cell r="B474" t="str">
            <v>KJA2336NC601MR</v>
          </cell>
          <cell r="C474" t="str">
            <v>Jack</v>
          </cell>
          <cell r="D474" t="str">
            <v>KPCS</v>
          </cell>
        </row>
        <row r="475">
          <cell r="A475" t="str">
            <v>050-1006-489</v>
          </cell>
          <cell r="B475" t="str">
            <v>KJA2336NC601MR</v>
          </cell>
          <cell r="C475" t="str">
            <v>Jack</v>
          </cell>
          <cell r="D475" t="str">
            <v>KPCS</v>
          </cell>
        </row>
        <row r="476">
          <cell r="A476" t="str">
            <v>050-1006-492</v>
          </cell>
          <cell r="B476" t="str">
            <v>KWSM3133F01NR-H</v>
          </cell>
          <cell r="C476" t="str">
            <v>PinPush</v>
          </cell>
          <cell r="D476" t="str">
            <v>KPCS</v>
          </cell>
        </row>
        <row r="477">
          <cell r="A477" t="str">
            <v>050-1009-217</v>
          </cell>
          <cell r="B477" t="str">
            <v>KIU90511S1M3NR</v>
          </cell>
          <cell r="C477" t="str">
            <v>5P Usb</v>
          </cell>
          <cell r="D477" t="str">
            <v>KPCS</v>
          </cell>
        </row>
        <row r="478">
          <cell r="A478" t="str">
            <v>025-U119500621-0382</v>
          </cell>
          <cell r="C478" t="str">
            <v>5P Usb</v>
          </cell>
          <cell r="D478" t="str">
            <v>PCS</v>
          </cell>
        </row>
        <row r="479">
          <cell r="A479" t="str">
            <v>025-U119500622-0382</v>
          </cell>
          <cell r="C479" t="str">
            <v>5P Usb</v>
          </cell>
          <cell r="D479" t="str">
            <v>PCS</v>
          </cell>
        </row>
        <row r="480">
          <cell r="A480" t="str">
            <v>025-U119500623-0382</v>
          </cell>
          <cell r="C480" t="str">
            <v>5P Usb</v>
          </cell>
          <cell r="D480" t="str">
            <v>PCS</v>
          </cell>
        </row>
        <row r="481">
          <cell r="A481" t="str">
            <v>050-1009-217</v>
          </cell>
          <cell r="B481" t="str">
            <v>KIU90511S1M3R</v>
          </cell>
          <cell r="C481" t="str">
            <v>5P Usb</v>
          </cell>
          <cell r="D481" t="str">
            <v>KPCS</v>
          </cell>
        </row>
        <row r="482">
          <cell r="A482" t="str">
            <v>050-1009-217</v>
          </cell>
          <cell r="B482" t="str">
            <v>KIU90531S1M3R</v>
          </cell>
          <cell r="C482" t="str">
            <v>5P Usb</v>
          </cell>
          <cell r="D482" t="str">
            <v>KPCS</v>
          </cell>
        </row>
        <row r="483">
          <cell r="A483" t="str">
            <v>050-1009-217</v>
          </cell>
          <cell r="B483" t="str">
            <v>KIU90591S1M3R</v>
          </cell>
          <cell r="C483" t="str">
            <v>5P Usb</v>
          </cell>
          <cell r="D483" t="str">
            <v>KPCS</v>
          </cell>
        </row>
        <row r="484">
          <cell r="A484" t="str">
            <v>050-1009-247</v>
          </cell>
          <cell r="B484" t="str">
            <v>KM100846M01R</v>
          </cell>
          <cell r="C484" t="str">
            <v>T-F</v>
          </cell>
          <cell r="D484" t="str">
            <v>KPCS</v>
          </cell>
        </row>
        <row r="485">
          <cell r="A485" t="str">
            <v>050-1009-248</v>
          </cell>
          <cell r="B485" t="str">
            <v>KM100846M01R</v>
          </cell>
          <cell r="C485" t="str">
            <v>T-F</v>
          </cell>
          <cell r="D485" t="str">
            <v>KPCS</v>
          </cell>
        </row>
        <row r="486">
          <cell r="A486" t="str">
            <v>050-1009-249</v>
          </cell>
          <cell r="B486" t="str">
            <v>KM100846M01R</v>
          </cell>
          <cell r="C486" t="str">
            <v>T-F</v>
          </cell>
          <cell r="D486" t="str">
            <v>KPCS</v>
          </cell>
        </row>
        <row r="487">
          <cell r="A487" t="str">
            <v>050-1009-310</v>
          </cell>
          <cell r="B487" t="str">
            <v>KJA2333ST50R</v>
          </cell>
          <cell r="C487" t="str">
            <v>Jack</v>
          </cell>
          <cell r="D487" t="str">
            <v>KPCS</v>
          </cell>
        </row>
        <row r="488">
          <cell r="A488" t="str">
            <v>050-1009-310</v>
          </cell>
          <cell r="B488" t="str">
            <v>KJA2336ST50R</v>
          </cell>
          <cell r="C488" t="str">
            <v>Jack</v>
          </cell>
          <cell r="D488" t="str">
            <v>KPCS</v>
          </cell>
        </row>
        <row r="489">
          <cell r="A489" t="str">
            <v>050-1009-331</v>
          </cell>
          <cell r="B489" t="str">
            <v>KJA2333SNY10R</v>
          </cell>
          <cell r="C489" t="str">
            <v>Jack</v>
          </cell>
          <cell r="D489" t="str">
            <v>KPCS</v>
          </cell>
        </row>
        <row r="490">
          <cell r="A490" t="str">
            <v>050-1009-332</v>
          </cell>
          <cell r="B490" t="str">
            <v>KJA2333SNY10R</v>
          </cell>
          <cell r="C490" t="str">
            <v>Jack</v>
          </cell>
          <cell r="D490" t="str">
            <v>KPCS</v>
          </cell>
        </row>
        <row r="491">
          <cell r="A491" t="str">
            <v>050-1009-333</v>
          </cell>
          <cell r="B491" t="str">
            <v>KJA2333SNY10R</v>
          </cell>
          <cell r="C491" t="str">
            <v>Jack</v>
          </cell>
          <cell r="D491" t="str">
            <v>KPCS</v>
          </cell>
        </row>
        <row r="492">
          <cell r="A492" t="str">
            <v>050-1009-338</v>
          </cell>
          <cell r="B492" t="str">
            <v>KJA2333SNT50R</v>
          </cell>
          <cell r="C492" t="str">
            <v>Jack</v>
          </cell>
          <cell r="D492" t="str">
            <v>KPCS</v>
          </cell>
        </row>
        <row r="493">
          <cell r="A493" t="str">
            <v>050-1009-338</v>
          </cell>
          <cell r="B493" t="str">
            <v>KJA2333SNT52NR</v>
          </cell>
          <cell r="C493" t="str">
            <v>Jack</v>
          </cell>
          <cell r="D493" t="str">
            <v>KPCS</v>
          </cell>
        </row>
        <row r="494">
          <cell r="A494" t="str">
            <v>050-1009-338</v>
          </cell>
          <cell r="B494" t="str">
            <v>KJA2336SNT50R</v>
          </cell>
          <cell r="C494" t="str">
            <v>Jack</v>
          </cell>
          <cell r="D494" t="str">
            <v>KPCS</v>
          </cell>
        </row>
        <row r="495">
          <cell r="A495" t="str">
            <v>050-1009-339</v>
          </cell>
          <cell r="B495" t="str">
            <v>KJA2333SNT50R</v>
          </cell>
          <cell r="C495" t="str">
            <v>Jack</v>
          </cell>
          <cell r="D495" t="str">
            <v>KPCS</v>
          </cell>
        </row>
        <row r="496">
          <cell r="A496" t="str">
            <v>050-1009-339</v>
          </cell>
          <cell r="B496" t="str">
            <v>KJA2333SNT52NR</v>
          </cell>
          <cell r="C496" t="str">
            <v>Jack</v>
          </cell>
          <cell r="D496" t="str">
            <v>KPCS</v>
          </cell>
        </row>
        <row r="497">
          <cell r="A497" t="str">
            <v>050-1009-339</v>
          </cell>
          <cell r="B497" t="str">
            <v>KJA2336SNT50R</v>
          </cell>
          <cell r="C497" t="str">
            <v>Jack</v>
          </cell>
          <cell r="D497" t="str">
            <v>KPCS</v>
          </cell>
        </row>
        <row r="498">
          <cell r="A498" t="str">
            <v>050-1009-357</v>
          </cell>
          <cell r="B498" t="str">
            <v>KJA2333ST50R</v>
          </cell>
          <cell r="C498" t="str">
            <v>Jack</v>
          </cell>
          <cell r="D498" t="str">
            <v>KPCS</v>
          </cell>
        </row>
        <row r="499">
          <cell r="A499" t="str">
            <v>050-1009-357</v>
          </cell>
          <cell r="B499" t="str">
            <v>KJA2336ST50R</v>
          </cell>
          <cell r="C499" t="str">
            <v>Jack</v>
          </cell>
          <cell r="D499" t="str">
            <v>KPCS</v>
          </cell>
        </row>
        <row r="500">
          <cell r="A500" t="str">
            <v>050-1009-358</v>
          </cell>
          <cell r="B500" t="str">
            <v>KJA2333ST50R</v>
          </cell>
          <cell r="C500" t="str">
            <v>Jack</v>
          </cell>
          <cell r="D500" t="str">
            <v>KPCS</v>
          </cell>
        </row>
        <row r="501">
          <cell r="A501" t="str">
            <v>050-1009-358</v>
          </cell>
          <cell r="B501" t="str">
            <v>KJA2336ST50R</v>
          </cell>
          <cell r="C501" t="str">
            <v>Jack</v>
          </cell>
          <cell r="D501" t="str">
            <v>KPCS</v>
          </cell>
        </row>
        <row r="502">
          <cell r="A502" t="str">
            <v>050-1009-373</v>
          </cell>
          <cell r="B502" t="str">
            <v>KJA2336SNT61CR</v>
          </cell>
          <cell r="C502" t="str">
            <v>Jack</v>
          </cell>
          <cell r="D502" t="str">
            <v>KPCS</v>
          </cell>
        </row>
        <row r="503">
          <cell r="A503" t="str">
            <v>050-1009-373</v>
          </cell>
          <cell r="B503" t="str">
            <v>KJA2336SNT61R</v>
          </cell>
          <cell r="C503" t="str">
            <v>Jack</v>
          </cell>
          <cell r="D503" t="str">
            <v>KPCS</v>
          </cell>
        </row>
        <row r="504">
          <cell r="A504" t="str">
            <v>050-1009-374</v>
          </cell>
          <cell r="B504" t="str">
            <v>KJA2336SNT61CR</v>
          </cell>
          <cell r="C504" t="str">
            <v>Jack</v>
          </cell>
          <cell r="D504" t="str">
            <v>KPCS</v>
          </cell>
        </row>
        <row r="505">
          <cell r="A505" t="str">
            <v>050-1009-374</v>
          </cell>
          <cell r="B505" t="str">
            <v>KJA2336SNT61R</v>
          </cell>
          <cell r="C505" t="str">
            <v>Jack</v>
          </cell>
          <cell r="D505" t="str">
            <v>KPCS</v>
          </cell>
        </row>
        <row r="506">
          <cell r="A506" t="str">
            <v>050-1009-375</v>
          </cell>
          <cell r="B506" t="str">
            <v>KJA2336SNT61R</v>
          </cell>
          <cell r="C506" t="str">
            <v>Jack</v>
          </cell>
          <cell r="D506" t="str">
            <v>KPCS</v>
          </cell>
        </row>
        <row r="507">
          <cell r="A507" t="str">
            <v>050-1009-386</v>
          </cell>
          <cell r="B507" t="str">
            <v>KJA2336SNK50R</v>
          </cell>
          <cell r="C507" t="str">
            <v>Jack</v>
          </cell>
          <cell r="D507" t="str">
            <v>KPCS</v>
          </cell>
        </row>
        <row r="508">
          <cell r="A508" t="str">
            <v>050-1009-387</v>
          </cell>
          <cell r="B508" t="str">
            <v>KJA2336SNK50R</v>
          </cell>
          <cell r="C508" t="str">
            <v>Jack</v>
          </cell>
          <cell r="D508" t="str">
            <v>KPCS</v>
          </cell>
        </row>
        <row r="509">
          <cell r="A509" t="str">
            <v>050-1009-388</v>
          </cell>
          <cell r="B509" t="str">
            <v>KJA2336SNK50R</v>
          </cell>
          <cell r="C509" t="str">
            <v>Jack</v>
          </cell>
          <cell r="D509" t="str">
            <v>KPCS</v>
          </cell>
        </row>
        <row r="510">
          <cell r="A510" t="str">
            <v>050-1009-402</v>
          </cell>
          <cell r="B510" t="str">
            <v>KBC14S3Y01R</v>
          </cell>
          <cell r="C510" t="str">
            <v>Battery</v>
          </cell>
          <cell r="D510" t="str">
            <v>KPCS</v>
          </cell>
        </row>
        <row r="511">
          <cell r="A511" t="str">
            <v>050-1009-426</v>
          </cell>
          <cell r="B511" t="str">
            <v>KBC13S1H2NR</v>
          </cell>
          <cell r="C511" t="str">
            <v>Battery</v>
          </cell>
          <cell r="D511" t="str">
            <v>KPCS</v>
          </cell>
        </row>
        <row r="512">
          <cell r="A512" t="str">
            <v>050-1009-431</v>
          </cell>
          <cell r="B512" t="str">
            <v>KJA2333SNY601R</v>
          </cell>
          <cell r="C512" t="str">
            <v>Jack</v>
          </cell>
          <cell r="D512" t="str">
            <v>KPCS</v>
          </cell>
        </row>
        <row r="513">
          <cell r="A513" t="str">
            <v>050-1009-431</v>
          </cell>
          <cell r="B513" t="str">
            <v>KJA2336SNY601CR</v>
          </cell>
          <cell r="C513" t="str">
            <v>Jack</v>
          </cell>
          <cell r="D513" t="str">
            <v>KPCS</v>
          </cell>
        </row>
        <row r="514">
          <cell r="A514" t="str">
            <v>050-1009-432</v>
          </cell>
          <cell r="B514" t="str">
            <v>KJA2333SNY601R</v>
          </cell>
          <cell r="C514" t="str">
            <v>Jack</v>
          </cell>
          <cell r="D514" t="str">
            <v>KPCS</v>
          </cell>
        </row>
        <row r="515">
          <cell r="A515" t="str">
            <v>050-1009-432</v>
          </cell>
          <cell r="B515" t="str">
            <v>KJA2336SNY601CR</v>
          </cell>
          <cell r="C515" t="str">
            <v>Jack</v>
          </cell>
          <cell r="D515" t="str">
            <v>KPCS</v>
          </cell>
        </row>
        <row r="516">
          <cell r="A516" t="str">
            <v>050-1009-433</v>
          </cell>
          <cell r="B516" t="str">
            <v>KJA2333SNY601R</v>
          </cell>
          <cell r="C516" t="str">
            <v>Jack</v>
          </cell>
          <cell r="D516" t="str">
            <v>KPCS</v>
          </cell>
        </row>
        <row r="517">
          <cell r="A517" t="str">
            <v>050-1009-443</v>
          </cell>
          <cell r="B517" t="str">
            <v>KBC24S32318R</v>
          </cell>
          <cell r="C517" t="str">
            <v>Battery</v>
          </cell>
          <cell r="D517" t="str">
            <v>KPCS</v>
          </cell>
        </row>
        <row r="518">
          <cell r="A518" t="str">
            <v>050-1009-469</v>
          </cell>
          <cell r="B518" t="str">
            <v>KJA2333BNT60NR</v>
          </cell>
          <cell r="C518" t="str">
            <v>Jack</v>
          </cell>
          <cell r="D518" t="str">
            <v>KPCS</v>
          </cell>
        </row>
        <row r="519">
          <cell r="A519" t="str">
            <v>050-1009-470</v>
          </cell>
          <cell r="B519" t="str">
            <v>KJA2333BNT60NR</v>
          </cell>
          <cell r="C519" t="str">
            <v>Jack</v>
          </cell>
          <cell r="D519" t="str">
            <v>KPCS</v>
          </cell>
        </row>
        <row r="520">
          <cell r="A520" t="str">
            <v>050-1009-471</v>
          </cell>
          <cell r="B520" t="str">
            <v>KJA2333BNT60NR</v>
          </cell>
          <cell r="C520" t="str">
            <v>Jack</v>
          </cell>
          <cell r="D520" t="str">
            <v>KPCS</v>
          </cell>
        </row>
        <row r="521">
          <cell r="A521" t="str">
            <v>050-1009-476</v>
          </cell>
          <cell r="B521" t="str">
            <v>KJA2333SNT41NR</v>
          </cell>
          <cell r="C521" t="str">
            <v>Jack</v>
          </cell>
          <cell r="D521" t="str">
            <v>KPCS</v>
          </cell>
        </row>
        <row r="522">
          <cell r="A522" t="str">
            <v>050-1009-477</v>
          </cell>
          <cell r="B522" t="str">
            <v>KJA2333SNT41NR</v>
          </cell>
          <cell r="C522" t="str">
            <v>Jack</v>
          </cell>
          <cell r="D522" t="str">
            <v>KPCS</v>
          </cell>
        </row>
        <row r="523">
          <cell r="A523" t="str">
            <v>050-1009-478</v>
          </cell>
          <cell r="B523" t="str">
            <v>KJA2333SNT41NR</v>
          </cell>
          <cell r="C523" t="str">
            <v>Jack</v>
          </cell>
          <cell r="D523" t="str">
            <v>KPCS</v>
          </cell>
        </row>
        <row r="524">
          <cell r="A524" t="str">
            <v>050-1009-479</v>
          </cell>
          <cell r="B524" t="str">
            <v>KJA2336SNY601CR</v>
          </cell>
          <cell r="C524" t="str">
            <v>Jack</v>
          </cell>
          <cell r="D524" t="str">
            <v>KPCS</v>
          </cell>
        </row>
        <row r="525">
          <cell r="A525" t="str">
            <v>050-1009-488</v>
          </cell>
          <cell r="B525" t="str">
            <v>KJA2336NC601MR</v>
          </cell>
          <cell r="C525" t="str">
            <v>Jack</v>
          </cell>
          <cell r="D525" t="str">
            <v>KPCS</v>
          </cell>
        </row>
        <row r="526">
          <cell r="A526" t="str">
            <v>050-1009-489</v>
          </cell>
          <cell r="B526" t="str">
            <v>KJA2336NC601MR</v>
          </cell>
          <cell r="C526" t="str">
            <v>Jack</v>
          </cell>
          <cell r="D526" t="str">
            <v>KPCS</v>
          </cell>
        </row>
        <row r="527">
          <cell r="A527" t="str">
            <v>050-1009-500</v>
          </cell>
          <cell r="B527" t="str">
            <v>KJA2339NA601R</v>
          </cell>
          <cell r="C527" t="str">
            <v>Jack</v>
          </cell>
          <cell r="D527" t="str">
            <v>KPCS</v>
          </cell>
        </row>
        <row r="528">
          <cell r="A528" t="str">
            <v>050-1009-501</v>
          </cell>
          <cell r="B528" t="str">
            <v>KJA2339NA601R</v>
          </cell>
          <cell r="C528" t="str">
            <v>Jack</v>
          </cell>
          <cell r="D528" t="str">
            <v>KPCS</v>
          </cell>
        </row>
        <row r="529">
          <cell r="A529" t="str">
            <v>050-100G-500</v>
          </cell>
          <cell r="B529" t="str">
            <v>KJA2339NA601R</v>
          </cell>
          <cell r="C529" t="str">
            <v>Jack</v>
          </cell>
          <cell r="D529" t="str">
            <v>KPCS</v>
          </cell>
        </row>
        <row r="530">
          <cell r="A530" t="str">
            <v>050-100G-501</v>
          </cell>
          <cell r="B530" t="str">
            <v>KJA2339NA601R</v>
          </cell>
          <cell r="C530" t="str">
            <v>Jack</v>
          </cell>
          <cell r="D530" t="str">
            <v>KPCS</v>
          </cell>
        </row>
        <row r="531">
          <cell r="A531" t="str">
            <v>050-1503-301</v>
          </cell>
          <cell r="B531" t="str">
            <v>KWS6153M20R</v>
          </cell>
          <cell r="C531" t="str">
            <v>Sim卡</v>
          </cell>
          <cell r="D531" t="str">
            <v>KPCS</v>
          </cell>
        </row>
        <row r="532">
          <cell r="A532" t="str">
            <v>050-1509-301</v>
          </cell>
          <cell r="B532" t="str">
            <v>KWS6153M20R</v>
          </cell>
          <cell r="C532" t="str">
            <v>Sim卡</v>
          </cell>
          <cell r="D532" t="str">
            <v>KPCS</v>
          </cell>
        </row>
        <row r="533">
          <cell r="A533" t="str">
            <v>050-1F03-217</v>
          </cell>
          <cell r="B533" t="str">
            <v>KIU90531S1M3R</v>
          </cell>
          <cell r="C533" t="str">
            <v>5P Usb</v>
          </cell>
          <cell r="D533" t="str">
            <v>KPCS</v>
          </cell>
        </row>
        <row r="534">
          <cell r="A534" t="str">
            <v>050-1F03-443</v>
          </cell>
          <cell r="B534" t="str">
            <v>KBC24S32318R</v>
          </cell>
          <cell r="C534" t="str">
            <v>Battery</v>
          </cell>
          <cell r="D534" t="str">
            <v>KPCS</v>
          </cell>
        </row>
        <row r="535">
          <cell r="A535" t="str">
            <v>050-1F06-217</v>
          </cell>
          <cell r="B535" t="str">
            <v>KIU90511S1M3NR</v>
          </cell>
          <cell r="C535" t="str">
            <v>5P Usb</v>
          </cell>
          <cell r="D535" t="str">
            <v>KPCS</v>
          </cell>
        </row>
        <row r="536">
          <cell r="A536" t="str">
            <v>050-1F06-217</v>
          </cell>
          <cell r="B536" t="str">
            <v>KIU90511S1M3R</v>
          </cell>
          <cell r="C536" t="str">
            <v>5P Usb</v>
          </cell>
          <cell r="D536" t="str">
            <v>KPCS</v>
          </cell>
        </row>
        <row r="537">
          <cell r="A537" t="str">
            <v>050-1F0G-217</v>
          </cell>
          <cell r="B537" t="str">
            <v>KIU90591S1M3R</v>
          </cell>
          <cell r="C537" t="str">
            <v>5P Usb</v>
          </cell>
          <cell r="D537" t="str">
            <v>KPCS</v>
          </cell>
        </row>
        <row r="538">
          <cell r="A538" t="str">
            <v>050-2003-310</v>
          </cell>
          <cell r="B538" t="str">
            <v>KJA2333ST50R</v>
          </cell>
          <cell r="C538" t="str">
            <v>Jack</v>
          </cell>
          <cell r="D538" t="str">
            <v>KPCS</v>
          </cell>
        </row>
        <row r="539">
          <cell r="A539" t="str">
            <v>050-2003-332</v>
          </cell>
          <cell r="B539" t="str">
            <v>KJA2333SNY10R</v>
          </cell>
          <cell r="C539" t="str">
            <v>Jack</v>
          </cell>
          <cell r="D539" t="str">
            <v>KPCS</v>
          </cell>
        </row>
        <row r="540">
          <cell r="A540" t="str">
            <v>050-2003-333</v>
          </cell>
          <cell r="B540" t="str">
            <v>KJA2333SNY10R</v>
          </cell>
          <cell r="C540" t="str">
            <v>Jack</v>
          </cell>
          <cell r="D540" t="str">
            <v>KPCS</v>
          </cell>
        </row>
        <row r="541">
          <cell r="A541" t="str">
            <v>050-2003-338</v>
          </cell>
          <cell r="B541" t="str">
            <v>KJA2333SNT50R</v>
          </cell>
          <cell r="C541" t="str">
            <v>Jack</v>
          </cell>
          <cell r="D541" t="str">
            <v>KPCS</v>
          </cell>
        </row>
        <row r="542">
          <cell r="A542" t="str">
            <v>050-2003-338</v>
          </cell>
          <cell r="B542" t="str">
            <v>KJA2333SNT52NR</v>
          </cell>
          <cell r="C542" t="str">
            <v>Jack</v>
          </cell>
          <cell r="D542" t="str">
            <v>KPCS</v>
          </cell>
        </row>
        <row r="543">
          <cell r="A543" t="str">
            <v>050-2003-341</v>
          </cell>
          <cell r="B543" t="str">
            <v>KIU90531SP3MR</v>
          </cell>
          <cell r="C543" t="str">
            <v>5P Usb</v>
          </cell>
          <cell r="D543" t="str">
            <v>KPCS</v>
          </cell>
        </row>
        <row r="544">
          <cell r="A544" t="str">
            <v>050-2003-432</v>
          </cell>
          <cell r="B544" t="str">
            <v>KJA2333SNY601R</v>
          </cell>
          <cell r="C544" t="str">
            <v>Jack</v>
          </cell>
          <cell r="D544" t="str">
            <v>KPCS</v>
          </cell>
        </row>
        <row r="545">
          <cell r="A545" t="str">
            <v>050-2003-433</v>
          </cell>
          <cell r="B545" t="str">
            <v>KJA2333SNY601R</v>
          </cell>
          <cell r="C545" t="str">
            <v>Jack</v>
          </cell>
          <cell r="D545" t="str">
            <v>KPCS</v>
          </cell>
        </row>
        <row r="546">
          <cell r="A546" t="str">
            <v>050-2003-471</v>
          </cell>
          <cell r="B546" t="str">
            <v>KJA2333BNT60NR</v>
          </cell>
          <cell r="C546" t="str">
            <v>Jack</v>
          </cell>
          <cell r="D546" t="str">
            <v>KPCS</v>
          </cell>
        </row>
        <row r="547">
          <cell r="A547" t="str">
            <v>050-2003-476</v>
          </cell>
          <cell r="B547" t="str">
            <v>KJA2333SNT42NR</v>
          </cell>
          <cell r="C547" t="str">
            <v>Jack</v>
          </cell>
          <cell r="D547" t="str">
            <v>KPCS</v>
          </cell>
        </row>
        <row r="548">
          <cell r="A548" t="str">
            <v>050-2003-477</v>
          </cell>
          <cell r="B548" t="str">
            <v>KJA2333SNT41NR</v>
          </cell>
          <cell r="C548" t="str">
            <v>Jack</v>
          </cell>
          <cell r="D548" t="str">
            <v>KPCS</v>
          </cell>
        </row>
        <row r="549">
          <cell r="A549" t="str">
            <v>050-2003-478</v>
          </cell>
          <cell r="B549" t="str">
            <v>KJA2333SNT41NR</v>
          </cell>
          <cell r="C549" t="str">
            <v>Jack</v>
          </cell>
          <cell r="D549" t="str">
            <v>KPCS</v>
          </cell>
        </row>
        <row r="550">
          <cell r="A550" t="str">
            <v>050-2005-479</v>
          </cell>
          <cell r="B550" t="str">
            <v>KJA2336SNY601CR</v>
          </cell>
          <cell r="C550" t="str">
            <v>Jack</v>
          </cell>
          <cell r="D550" t="str">
            <v>KPCS</v>
          </cell>
        </row>
        <row r="551">
          <cell r="A551" t="str">
            <v>050-2006-310</v>
          </cell>
          <cell r="B551" t="str">
            <v>KJA2336ST50R</v>
          </cell>
          <cell r="C551" t="str">
            <v>Jack</v>
          </cell>
          <cell r="D551" t="str">
            <v>KPCS</v>
          </cell>
        </row>
        <row r="552">
          <cell r="A552" t="str">
            <v>050-2006-338</v>
          </cell>
          <cell r="B552" t="str">
            <v>KJA2336SNT50R</v>
          </cell>
          <cell r="C552" t="str">
            <v>Jack</v>
          </cell>
          <cell r="D552" t="str">
            <v>KPCS</v>
          </cell>
        </row>
        <row r="553">
          <cell r="A553" t="str">
            <v>050-2006-374</v>
          </cell>
          <cell r="B553" t="str">
            <v>KJA2336SNT61CR</v>
          </cell>
          <cell r="C553" t="str">
            <v>Jack</v>
          </cell>
          <cell r="D553" t="str">
            <v>KPCS</v>
          </cell>
        </row>
        <row r="554">
          <cell r="A554" t="str">
            <v>050-2006-374</v>
          </cell>
          <cell r="B554" t="str">
            <v>KJA2336SNT61R</v>
          </cell>
          <cell r="C554" t="str">
            <v>Jack</v>
          </cell>
          <cell r="D554" t="str">
            <v>KPCS</v>
          </cell>
        </row>
        <row r="555">
          <cell r="A555" t="str">
            <v>050-2006-375</v>
          </cell>
          <cell r="B555" t="str">
            <v>KJA2336SNT61R</v>
          </cell>
          <cell r="C555" t="str">
            <v>Jack</v>
          </cell>
          <cell r="D555" t="str">
            <v>KPCS</v>
          </cell>
        </row>
        <row r="556">
          <cell r="A556" t="str">
            <v>050-2006-432</v>
          </cell>
          <cell r="B556" t="str">
            <v>KJA2336SNY601CR</v>
          </cell>
          <cell r="C556" t="str">
            <v>Jack</v>
          </cell>
          <cell r="D556" t="str">
            <v>KPCS</v>
          </cell>
        </row>
        <row r="557">
          <cell r="A557" t="str">
            <v>050-2006-489</v>
          </cell>
          <cell r="B557" t="str">
            <v>KJA2336NC601MR</v>
          </cell>
          <cell r="C557" t="str">
            <v>Jack</v>
          </cell>
          <cell r="D557" t="str">
            <v>KPCS</v>
          </cell>
        </row>
        <row r="558">
          <cell r="A558" t="str">
            <v>050-2009-217</v>
          </cell>
          <cell r="B558" t="str">
            <v>KIU90511SW1R</v>
          </cell>
          <cell r="C558" t="str">
            <v>5P Usb</v>
          </cell>
          <cell r="D558" t="str">
            <v>KPCS</v>
          </cell>
        </row>
        <row r="559">
          <cell r="A559" t="str">
            <v>050-2009-310</v>
          </cell>
          <cell r="B559" t="str">
            <v>KJA2333ST50R</v>
          </cell>
          <cell r="C559" t="str">
            <v>Jack</v>
          </cell>
          <cell r="D559" t="str">
            <v>KPCS</v>
          </cell>
        </row>
        <row r="560">
          <cell r="A560" t="str">
            <v>050-2009-310</v>
          </cell>
          <cell r="B560" t="str">
            <v>KJA2336ST50R</v>
          </cell>
          <cell r="C560" t="str">
            <v>Jack</v>
          </cell>
          <cell r="D560" t="str">
            <v>KPCS</v>
          </cell>
        </row>
        <row r="561">
          <cell r="A561" t="str">
            <v>050-2009-332</v>
          </cell>
          <cell r="B561" t="str">
            <v>KJA2333SNY10R</v>
          </cell>
          <cell r="C561" t="str">
            <v>Jack</v>
          </cell>
          <cell r="D561" t="str">
            <v>KPCS</v>
          </cell>
        </row>
        <row r="562">
          <cell r="A562" t="str">
            <v>050-2009-333</v>
          </cell>
          <cell r="B562" t="str">
            <v>KJA2333SNY10R</v>
          </cell>
          <cell r="C562" t="str">
            <v>Jack</v>
          </cell>
          <cell r="D562" t="str">
            <v>KPCS</v>
          </cell>
        </row>
        <row r="563">
          <cell r="A563" t="str">
            <v>050-2009-338</v>
          </cell>
          <cell r="B563" t="str">
            <v>KJA2333SNT50R</v>
          </cell>
          <cell r="C563" t="str">
            <v>Jack</v>
          </cell>
          <cell r="D563" t="str">
            <v>KPCS</v>
          </cell>
        </row>
        <row r="564">
          <cell r="A564" t="str">
            <v>050-2009-338</v>
          </cell>
          <cell r="B564" t="str">
            <v>KJA2333SNT52NR</v>
          </cell>
          <cell r="C564" t="str">
            <v>Jack</v>
          </cell>
          <cell r="D564" t="str">
            <v>KPCS</v>
          </cell>
        </row>
        <row r="565">
          <cell r="A565" t="str">
            <v>050-2009-338</v>
          </cell>
          <cell r="B565" t="str">
            <v>KJA2336SNT50R</v>
          </cell>
          <cell r="C565" t="str">
            <v>Jack</v>
          </cell>
          <cell r="D565" t="str">
            <v>KPCS</v>
          </cell>
        </row>
        <row r="566">
          <cell r="A566" t="str">
            <v>050-2009-341</v>
          </cell>
          <cell r="B566" t="str">
            <v>KIU90531SP3MR</v>
          </cell>
          <cell r="C566" t="str">
            <v>5P Usb</v>
          </cell>
          <cell r="D566" t="str">
            <v>KPCS</v>
          </cell>
        </row>
        <row r="567">
          <cell r="A567" t="str">
            <v>050-2009-374</v>
          </cell>
          <cell r="B567" t="str">
            <v>KJA2336SNT61CR</v>
          </cell>
          <cell r="C567" t="str">
            <v>Jack</v>
          </cell>
          <cell r="D567" t="str">
            <v>KPCS</v>
          </cell>
        </row>
        <row r="568">
          <cell r="A568" t="str">
            <v>050-2009-374</v>
          </cell>
          <cell r="B568" t="str">
            <v>KJA2336SNT61R</v>
          </cell>
          <cell r="C568" t="str">
            <v>Jack</v>
          </cell>
          <cell r="D568" t="str">
            <v>KPCS</v>
          </cell>
        </row>
        <row r="569">
          <cell r="A569" t="str">
            <v>050-2009-375</v>
          </cell>
          <cell r="B569" t="str">
            <v>KJA2336SNT61R</v>
          </cell>
          <cell r="C569" t="str">
            <v>Jack</v>
          </cell>
          <cell r="D569" t="str">
            <v>KPCS</v>
          </cell>
        </row>
        <row r="570">
          <cell r="A570" t="str">
            <v>050-2009-432</v>
          </cell>
          <cell r="B570" t="str">
            <v>KJA2333SNY601R</v>
          </cell>
          <cell r="C570" t="str">
            <v>Jack</v>
          </cell>
          <cell r="D570" t="str">
            <v>KPCS</v>
          </cell>
        </row>
        <row r="571">
          <cell r="A571" t="str">
            <v>050-2009-432</v>
          </cell>
          <cell r="B571" t="str">
            <v>KJA2336SNY601CR</v>
          </cell>
          <cell r="C571" t="str">
            <v>Jack</v>
          </cell>
          <cell r="D571" t="str">
            <v>KPCS</v>
          </cell>
        </row>
        <row r="572">
          <cell r="A572" t="str">
            <v>050-2009-433</v>
          </cell>
          <cell r="B572" t="str">
            <v>KJA2333SNY601R</v>
          </cell>
          <cell r="C572" t="str">
            <v>Jack</v>
          </cell>
          <cell r="D572" t="str">
            <v>KPCS</v>
          </cell>
        </row>
        <row r="573">
          <cell r="A573" t="str">
            <v>050-2009-443</v>
          </cell>
          <cell r="B573" t="str">
            <v>KBC24S32318R</v>
          </cell>
          <cell r="C573" t="str">
            <v>Battery</v>
          </cell>
          <cell r="D573" t="str">
            <v>KPCS</v>
          </cell>
        </row>
        <row r="574">
          <cell r="A574" t="str">
            <v>050-2009-471</v>
          </cell>
          <cell r="B574" t="str">
            <v>KJA2333BNT60NR</v>
          </cell>
          <cell r="C574" t="str">
            <v>Jack</v>
          </cell>
          <cell r="D574" t="str">
            <v>KPCS</v>
          </cell>
        </row>
        <row r="575">
          <cell r="A575" t="str">
            <v>050-2009-476</v>
          </cell>
          <cell r="B575" t="str">
            <v>KJA2333SNT42NR</v>
          </cell>
          <cell r="C575" t="str">
            <v>Jack</v>
          </cell>
          <cell r="D575" t="str">
            <v>KPCS</v>
          </cell>
        </row>
        <row r="576">
          <cell r="A576" t="str">
            <v>050-2009-477</v>
          </cell>
          <cell r="B576" t="str">
            <v>KJA2333SNT41NR</v>
          </cell>
          <cell r="C576" t="str">
            <v>Jack</v>
          </cell>
          <cell r="D576" t="str">
            <v>KPCS</v>
          </cell>
        </row>
        <row r="577">
          <cell r="A577" t="str">
            <v>050-2009-478</v>
          </cell>
          <cell r="B577" t="str">
            <v>KJA2333SNT41NR</v>
          </cell>
          <cell r="C577" t="str">
            <v>Jack</v>
          </cell>
          <cell r="D577" t="str">
            <v>KPCS</v>
          </cell>
        </row>
        <row r="578">
          <cell r="A578" t="str">
            <v>050-2009-479</v>
          </cell>
          <cell r="B578" t="str">
            <v>KJA2336SNY601CR</v>
          </cell>
          <cell r="C578" t="str">
            <v>Jack</v>
          </cell>
          <cell r="D578" t="str">
            <v>KPCS</v>
          </cell>
        </row>
        <row r="579">
          <cell r="A579" t="str">
            <v>050-2009-489</v>
          </cell>
          <cell r="B579" t="str">
            <v>KJA2336NC601MR</v>
          </cell>
          <cell r="C579" t="str">
            <v>Jack</v>
          </cell>
          <cell r="D579" t="str">
            <v>KPCS</v>
          </cell>
        </row>
        <row r="580">
          <cell r="A580" t="str">
            <v>050-2F03-443</v>
          </cell>
          <cell r="B580" t="str">
            <v>KBC24S32318R</v>
          </cell>
          <cell r="C580" t="str">
            <v>Battery</v>
          </cell>
          <cell r="D580" t="str">
            <v>KPCS</v>
          </cell>
        </row>
        <row r="581">
          <cell r="A581" t="str">
            <v>050-2F06-217</v>
          </cell>
          <cell r="B581" t="str">
            <v>KIU90511SW1R</v>
          </cell>
          <cell r="C581" t="str">
            <v>5P Usb</v>
          </cell>
          <cell r="D581" t="str">
            <v>KPCS</v>
          </cell>
        </row>
        <row r="582">
          <cell r="A582" t="str">
            <v>050-3003-333</v>
          </cell>
          <cell r="B582" t="str">
            <v>KJA2333SNT50R</v>
          </cell>
          <cell r="C582" t="str">
            <v>Jack</v>
          </cell>
          <cell r="D582" t="str">
            <v>KPCS</v>
          </cell>
        </row>
        <row r="583">
          <cell r="A583" t="str">
            <v>050-3003-333</v>
          </cell>
          <cell r="B583" t="str">
            <v>KJA2333SNT52NR</v>
          </cell>
          <cell r="C583" t="str">
            <v>Jack</v>
          </cell>
          <cell r="D583" t="str">
            <v>KPCS</v>
          </cell>
        </row>
        <row r="584">
          <cell r="A584" t="str">
            <v>050-3003-478</v>
          </cell>
          <cell r="B584" t="str">
            <v>KJA2333SNT42NR</v>
          </cell>
          <cell r="C584" t="str">
            <v>Jack</v>
          </cell>
          <cell r="D584" t="str">
            <v>KPCS</v>
          </cell>
        </row>
        <row r="585">
          <cell r="A585" t="str">
            <v>050-3006-389</v>
          </cell>
          <cell r="B585" t="str">
            <v>KJA2336SNK50R</v>
          </cell>
          <cell r="C585" t="str">
            <v>Jack</v>
          </cell>
          <cell r="D585" t="str">
            <v>KPCS</v>
          </cell>
        </row>
        <row r="586">
          <cell r="A586" t="str">
            <v>050-3006-429</v>
          </cell>
          <cell r="B586" t="str">
            <v>KJA2336NC601MR</v>
          </cell>
          <cell r="C586" t="str">
            <v>Jack</v>
          </cell>
          <cell r="D586" t="str">
            <v>KPCS</v>
          </cell>
        </row>
        <row r="587">
          <cell r="A587" t="str">
            <v>050-3006-477</v>
          </cell>
          <cell r="B587" t="str">
            <v>KJA2336SNT50R</v>
          </cell>
          <cell r="C587" t="str">
            <v>Jack</v>
          </cell>
          <cell r="D587" t="str">
            <v>KPCS</v>
          </cell>
        </row>
        <row r="588">
          <cell r="A588" t="str">
            <v>050-P153000511-0553</v>
          </cell>
          <cell r="C588" t="str">
            <v>Battery</v>
          </cell>
          <cell r="D588" t="str">
            <v>KPCS</v>
          </cell>
        </row>
        <row r="589">
          <cell r="A589" t="str">
            <v>050-3009-308</v>
          </cell>
          <cell r="B589" t="str">
            <v>KBC23S12210R</v>
          </cell>
          <cell r="C589" t="str">
            <v>Battery</v>
          </cell>
          <cell r="D589" t="str">
            <v>KPCS</v>
          </cell>
        </row>
        <row r="590">
          <cell r="A590" t="str">
            <v>050-3009-322</v>
          </cell>
          <cell r="B590" t="str">
            <v>KBC23S3D43R</v>
          </cell>
          <cell r="C590" t="str">
            <v>Battery</v>
          </cell>
          <cell r="D590" t="str">
            <v>KPCS</v>
          </cell>
        </row>
        <row r="591">
          <cell r="A591" t="str">
            <v>050-3009-333</v>
          </cell>
          <cell r="B591" t="str">
            <v>KJA2333SNT50R</v>
          </cell>
          <cell r="C591" t="str">
            <v>Jack</v>
          </cell>
          <cell r="D591" t="str">
            <v>KPCS</v>
          </cell>
        </row>
        <row r="592">
          <cell r="A592" t="str">
            <v>050-3009-333</v>
          </cell>
          <cell r="B592" t="str">
            <v>KJA2333SNT52NR</v>
          </cell>
          <cell r="C592" t="str">
            <v>Jack</v>
          </cell>
          <cell r="D592" t="str">
            <v>KPCS</v>
          </cell>
        </row>
        <row r="593">
          <cell r="A593" t="str">
            <v>050-3009-389</v>
          </cell>
          <cell r="B593" t="str">
            <v>KJA2336SNK50R</v>
          </cell>
          <cell r="C593" t="str">
            <v>Jack</v>
          </cell>
          <cell r="D593" t="str">
            <v>KPCS</v>
          </cell>
        </row>
        <row r="594">
          <cell r="A594" t="str">
            <v>050-3009-429</v>
          </cell>
          <cell r="B594" t="str">
            <v>KJA2336NC601MR</v>
          </cell>
          <cell r="C594" t="str">
            <v>Jack</v>
          </cell>
          <cell r="D594" t="str">
            <v>KPCS</v>
          </cell>
        </row>
        <row r="595">
          <cell r="A595" t="str">
            <v>050-3009-477</v>
          </cell>
          <cell r="B595" t="str">
            <v>KJA2336SNT50R</v>
          </cell>
          <cell r="C595" t="str">
            <v>Jack</v>
          </cell>
          <cell r="D595" t="str">
            <v>KPCS</v>
          </cell>
        </row>
        <row r="596">
          <cell r="A596" t="str">
            <v>050-3009-478</v>
          </cell>
          <cell r="B596" t="str">
            <v>KJA2333SNT42NR</v>
          </cell>
          <cell r="C596" t="str">
            <v>Jack</v>
          </cell>
          <cell r="D596" t="str">
            <v>KPCS</v>
          </cell>
        </row>
        <row r="597">
          <cell r="A597" t="str">
            <v>050-3F06-308</v>
          </cell>
          <cell r="B597" t="str">
            <v>KBC23S12210R</v>
          </cell>
          <cell r="C597" t="str">
            <v>Battery</v>
          </cell>
          <cell r="D597" t="str">
            <v>KPCS</v>
          </cell>
        </row>
        <row r="598">
          <cell r="A598" t="str">
            <v>050-3F06-322</v>
          </cell>
          <cell r="B598" t="str">
            <v>KBC23S3D43R</v>
          </cell>
          <cell r="C598" t="str">
            <v>Battery</v>
          </cell>
          <cell r="D598" t="str">
            <v>KPCS</v>
          </cell>
        </row>
        <row r="599">
          <cell r="A599" t="str">
            <v>050-4003-195</v>
          </cell>
          <cell r="B599" t="str">
            <v>KBC24S3H541R</v>
          </cell>
          <cell r="C599" t="str">
            <v>Battery</v>
          </cell>
          <cell r="D599" t="str">
            <v>KPCS</v>
          </cell>
        </row>
        <row r="600">
          <cell r="A600" t="str">
            <v>050-4003-333</v>
          </cell>
          <cell r="B600" t="str">
            <v>KJA2333SNT50R</v>
          </cell>
          <cell r="C600" t="str">
            <v>Jack</v>
          </cell>
          <cell r="D600" t="str">
            <v>KPCS</v>
          </cell>
        </row>
        <row r="601">
          <cell r="A601" t="str">
            <v>050-4003-333</v>
          </cell>
          <cell r="B601" t="str">
            <v>KJA2333SNT52NR</v>
          </cell>
          <cell r="C601" t="str">
            <v>Jack</v>
          </cell>
          <cell r="D601" t="str">
            <v>KPCS</v>
          </cell>
        </row>
        <row r="602">
          <cell r="A602" t="str">
            <v>050-4003-478</v>
          </cell>
          <cell r="B602" t="str">
            <v>KJA2333SNT42NR</v>
          </cell>
          <cell r="C602" t="str">
            <v>Jack</v>
          </cell>
          <cell r="D602" t="str">
            <v>KPCS</v>
          </cell>
        </row>
        <row r="603">
          <cell r="A603" t="str">
            <v>050-4006-389</v>
          </cell>
          <cell r="B603" t="str">
            <v>KJA2336SNK50R</v>
          </cell>
          <cell r="C603" t="str">
            <v>Jack</v>
          </cell>
          <cell r="D603" t="str">
            <v>KPCS</v>
          </cell>
        </row>
        <row r="604">
          <cell r="A604" t="str">
            <v>050-4006-429</v>
          </cell>
          <cell r="B604" t="str">
            <v>KJA2336NC601MR</v>
          </cell>
          <cell r="C604" t="str">
            <v>Jack</v>
          </cell>
          <cell r="D604" t="str">
            <v>KPCS</v>
          </cell>
        </row>
        <row r="605">
          <cell r="A605" t="str">
            <v>050-4006-477</v>
          </cell>
          <cell r="B605" t="str">
            <v>KJA2336SNT50R</v>
          </cell>
          <cell r="C605" t="str">
            <v>Jack</v>
          </cell>
          <cell r="D605" t="str">
            <v>KPCS</v>
          </cell>
        </row>
        <row r="606">
          <cell r="A606" t="str">
            <v>050-4009-195</v>
          </cell>
          <cell r="B606" t="str">
            <v>KBC24S3H541R</v>
          </cell>
          <cell r="C606" t="str">
            <v>Battery</v>
          </cell>
          <cell r="D606" t="str">
            <v>KPCS</v>
          </cell>
        </row>
        <row r="607">
          <cell r="A607" t="str">
            <v>050-4009-217</v>
          </cell>
          <cell r="B607" t="str">
            <v>KIU90511DTM4R</v>
          </cell>
          <cell r="C607" t="str">
            <v>5P Usb</v>
          </cell>
          <cell r="D607" t="str">
            <v>KPCS</v>
          </cell>
        </row>
        <row r="608">
          <cell r="A608" t="str">
            <v>050-4009-217</v>
          </cell>
          <cell r="B608" t="str">
            <v>KIU90511NY2R</v>
          </cell>
          <cell r="C608" t="str">
            <v>5P Usb</v>
          </cell>
          <cell r="D608" t="str">
            <v>KPCS</v>
          </cell>
        </row>
        <row r="609">
          <cell r="A609" t="str">
            <v>050-4009-217</v>
          </cell>
          <cell r="B609" t="str">
            <v>KIU90511NY5R</v>
          </cell>
          <cell r="C609" t="str">
            <v>5P Usb</v>
          </cell>
          <cell r="D609" t="str">
            <v>KPCS</v>
          </cell>
        </row>
        <row r="610">
          <cell r="A610" t="str">
            <v>050-4009-217</v>
          </cell>
          <cell r="B610" t="str">
            <v>KIU90531DTM1R</v>
          </cell>
          <cell r="C610" t="str">
            <v>5P Usb</v>
          </cell>
          <cell r="D610" t="str">
            <v>KPCS</v>
          </cell>
        </row>
        <row r="611">
          <cell r="A611" t="str">
            <v>050-4009-217</v>
          </cell>
          <cell r="B611" t="str">
            <v>KIU90591N3NR</v>
          </cell>
          <cell r="C611" t="str">
            <v>5P Usb</v>
          </cell>
          <cell r="D611" t="str">
            <v>KPCS</v>
          </cell>
        </row>
        <row r="612">
          <cell r="A612" t="str">
            <v>050-4009-217</v>
          </cell>
          <cell r="B612" t="str">
            <v>KIU90591NY1R</v>
          </cell>
          <cell r="C612" t="str">
            <v>5P Usb</v>
          </cell>
          <cell r="D612" t="str">
            <v>KPCS</v>
          </cell>
        </row>
        <row r="613">
          <cell r="A613" t="str">
            <v>050-4009-217</v>
          </cell>
          <cell r="B613" t="str">
            <v>KIU90591NY2R</v>
          </cell>
          <cell r="C613" t="str">
            <v>5P Usb</v>
          </cell>
          <cell r="D613" t="str">
            <v>KPCS</v>
          </cell>
        </row>
        <row r="614">
          <cell r="A614" t="str">
            <v>050-4009-333</v>
          </cell>
          <cell r="B614" t="str">
            <v>KJA2333SNT50R</v>
          </cell>
          <cell r="C614" t="str">
            <v>Jack</v>
          </cell>
          <cell r="D614" t="str">
            <v>KPCS</v>
          </cell>
        </row>
        <row r="615">
          <cell r="A615" t="str">
            <v>050-4009-333</v>
          </cell>
          <cell r="B615" t="str">
            <v>KJA2333SNT52NR</v>
          </cell>
          <cell r="C615" t="str">
            <v>Jack</v>
          </cell>
          <cell r="D615" t="str">
            <v>KPCS</v>
          </cell>
        </row>
        <row r="616">
          <cell r="A616" t="str">
            <v>050-4009-389</v>
          </cell>
          <cell r="B616" t="str">
            <v>KJA2336SNK50R</v>
          </cell>
          <cell r="C616" t="str">
            <v>Jack</v>
          </cell>
          <cell r="D616" t="str">
            <v>KPCS</v>
          </cell>
        </row>
        <row r="617">
          <cell r="A617" t="str">
            <v>050-4009-429</v>
          </cell>
          <cell r="B617" t="str">
            <v>KJA2336NC601MR</v>
          </cell>
          <cell r="C617" t="str">
            <v>Jack</v>
          </cell>
          <cell r="D617" t="str">
            <v>KPCS</v>
          </cell>
        </row>
        <row r="618">
          <cell r="A618" t="str">
            <v>050-4009-477</v>
          </cell>
          <cell r="B618" t="str">
            <v>KJA2336SNT50R</v>
          </cell>
          <cell r="C618" t="str">
            <v>Jack</v>
          </cell>
          <cell r="D618" t="str">
            <v>KPCS</v>
          </cell>
        </row>
        <row r="619">
          <cell r="A619" t="str">
            <v>050-4009-478</v>
          </cell>
          <cell r="B619" t="str">
            <v>KJA2333SNT42NR</v>
          </cell>
          <cell r="C619" t="str">
            <v>Jack</v>
          </cell>
          <cell r="D619" t="str">
            <v>KPCS</v>
          </cell>
        </row>
        <row r="620">
          <cell r="A620" t="str">
            <v>050-4F03-217</v>
          </cell>
          <cell r="B620" t="str">
            <v>KIU90531DTM1R</v>
          </cell>
          <cell r="C620" t="str">
            <v>5P Usb</v>
          </cell>
          <cell r="D620" t="str">
            <v>KPCS</v>
          </cell>
        </row>
        <row r="621">
          <cell r="A621" t="str">
            <v>050-4F06-217</v>
          </cell>
          <cell r="B621" t="str">
            <v>KIU90511DTM4R</v>
          </cell>
          <cell r="C621" t="str">
            <v>5P Usb</v>
          </cell>
          <cell r="D621" t="str">
            <v>KPCS</v>
          </cell>
        </row>
        <row r="622">
          <cell r="A622" t="str">
            <v>050-4F06-217</v>
          </cell>
          <cell r="B622" t="str">
            <v>KIU90511NY2R</v>
          </cell>
          <cell r="C622" t="str">
            <v>5P Usb</v>
          </cell>
          <cell r="D622" t="str">
            <v>KPCS</v>
          </cell>
        </row>
        <row r="623">
          <cell r="A623" t="str">
            <v>050-4F06-217</v>
          </cell>
          <cell r="B623" t="str">
            <v>KIU90511NY5R</v>
          </cell>
          <cell r="C623" t="str">
            <v>5P Usb</v>
          </cell>
          <cell r="D623" t="str">
            <v>KPCS</v>
          </cell>
        </row>
        <row r="624">
          <cell r="A624" t="str">
            <v>050-4F0G-217</v>
          </cell>
          <cell r="B624" t="str">
            <v>KIU90591N3NR</v>
          </cell>
          <cell r="C624" t="str">
            <v>5P Usb</v>
          </cell>
          <cell r="D624" t="str">
            <v>KPCS</v>
          </cell>
        </row>
        <row r="625">
          <cell r="A625" t="str">
            <v>050-4F0G-217</v>
          </cell>
          <cell r="B625" t="str">
            <v>KIU90591NY1R</v>
          </cell>
          <cell r="C625" t="str">
            <v>5P Usb</v>
          </cell>
          <cell r="D625" t="str">
            <v>KPCS</v>
          </cell>
        </row>
        <row r="626">
          <cell r="A626" t="str">
            <v>050-4F0G-217</v>
          </cell>
          <cell r="B626" t="str">
            <v>KIU90591NY2R</v>
          </cell>
          <cell r="C626" t="str">
            <v>5P Usb</v>
          </cell>
          <cell r="D626" t="str">
            <v>KPCS</v>
          </cell>
        </row>
        <row r="627">
          <cell r="A627" t="str">
            <v>050-5006-375</v>
          </cell>
          <cell r="B627" t="str">
            <v>KJA2336SNT61CR</v>
          </cell>
          <cell r="C627" t="str">
            <v>Jack</v>
          </cell>
          <cell r="D627" t="str">
            <v>KPCS</v>
          </cell>
        </row>
        <row r="628">
          <cell r="A628" t="str">
            <v>050-5009-209</v>
          </cell>
          <cell r="B628" t="str">
            <v>KBC23S3HN2R</v>
          </cell>
          <cell r="C628" t="str">
            <v>Battery</v>
          </cell>
          <cell r="D628" t="str">
            <v>KPCS</v>
          </cell>
        </row>
        <row r="629">
          <cell r="A629" t="str">
            <v>050-5009-375</v>
          </cell>
          <cell r="B629" t="str">
            <v>KJA2336SNT61CR</v>
          </cell>
          <cell r="C629" t="str">
            <v>Jack</v>
          </cell>
          <cell r="D629" t="str">
            <v>KPCS</v>
          </cell>
        </row>
        <row r="630">
          <cell r="A630" t="str">
            <v>050-5009-429</v>
          </cell>
          <cell r="B630" t="str">
            <v>KJA2339NA601R</v>
          </cell>
          <cell r="C630" t="str">
            <v>Jack</v>
          </cell>
          <cell r="D630" t="str">
            <v>KPCS</v>
          </cell>
        </row>
        <row r="631">
          <cell r="A631" t="str">
            <v>050-500G-429</v>
          </cell>
          <cell r="B631" t="str">
            <v>KJA2339NA601R</v>
          </cell>
          <cell r="C631" t="str">
            <v>Jack</v>
          </cell>
          <cell r="D631" t="str">
            <v>KPCS</v>
          </cell>
        </row>
        <row r="632">
          <cell r="A632" t="str">
            <v>050-5F06-209</v>
          </cell>
          <cell r="B632" t="str">
            <v>KBC23S3HN2R</v>
          </cell>
          <cell r="C632" t="str">
            <v>Battery</v>
          </cell>
          <cell r="D632" t="str">
            <v>KPCS</v>
          </cell>
        </row>
        <row r="633">
          <cell r="A633" t="str">
            <v>050-6006-375</v>
          </cell>
          <cell r="B633" t="str">
            <v>KJA2336SNT61CR</v>
          </cell>
          <cell r="C633" t="str">
            <v>Jack</v>
          </cell>
          <cell r="D633" t="str">
            <v>KPCS</v>
          </cell>
        </row>
        <row r="634">
          <cell r="A634" t="str">
            <v>050-6009-375</v>
          </cell>
          <cell r="B634" t="str">
            <v>KJA2336SNT61CR</v>
          </cell>
          <cell r="C634" t="str">
            <v>Jack</v>
          </cell>
          <cell r="D634" t="str">
            <v>KPCS</v>
          </cell>
        </row>
        <row r="635">
          <cell r="A635" t="str">
            <v>050-6009-429</v>
          </cell>
          <cell r="B635" t="str">
            <v>KJA2339NA601R</v>
          </cell>
          <cell r="C635" t="str">
            <v>Jack</v>
          </cell>
          <cell r="D635" t="str">
            <v>KPCS</v>
          </cell>
        </row>
        <row r="636">
          <cell r="A636" t="str">
            <v>050-600G-429</v>
          </cell>
          <cell r="B636" t="str">
            <v>KJA2339NA601R</v>
          </cell>
          <cell r="C636" t="str">
            <v>Jack</v>
          </cell>
          <cell r="D636" t="str">
            <v>KPCS</v>
          </cell>
        </row>
        <row r="637">
          <cell r="A637" t="str">
            <v>050-7003-477</v>
          </cell>
          <cell r="B637" t="str">
            <v>KJA2333SNT42NR</v>
          </cell>
          <cell r="C637" t="str">
            <v>Jack</v>
          </cell>
          <cell r="D637" t="str">
            <v>KPCS</v>
          </cell>
        </row>
        <row r="638">
          <cell r="A638" t="str">
            <v>050-5009-477</v>
          </cell>
          <cell r="C638" t="str">
            <v>Jack</v>
          </cell>
          <cell r="D638" t="str">
            <v>KPCS</v>
          </cell>
        </row>
        <row r="639">
          <cell r="A639" t="str">
            <v>050-6009-477</v>
          </cell>
          <cell r="C639" t="str">
            <v>Jack</v>
          </cell>
          <cell r="D639" t="str">
            <v>KPCS</v>
          </cell>
        </row>
        <row r="640">
          <cell r="A640" t="str">
            <v>050-7009-477</v>
          </cell>
          <cell r="B640" t="str">
            <v>KJA2333SNT42NR</v>
          </cell>
          <cell r="C640" t="str">
            <v>Jack</v>
          </cell>
          <cell r="D640" t="str">
            <v>KPCS</v>
          </cell>
        </row>
        <row r="641">
          <cell r="A641" t="str">
            <v>050-8003-477</v>
          </cell>
          <cell r="B641" t="str">
            <v>KJA2333SNT42NR</v>
          </cell>
          <cell r="C641" t="str">
            <v>Jack</v>
          </cell>
          <cell r="D641" t="str">
            <v>KPCS</v>
          </cell>
        </row>
        <row r="642">
          <cell r="A642" t="str">
            <v>050-8009-477</v>
          </cell>
          <cell r="B642" t="str">
            <v>KJA2333SNT42NR</v>
          </cell>
          <cell r="C642" t="str">
            <v>Jack</v>
          </cell>
          <cell r="D642" t="str">
            <v>KPCS</v>
          </cell>
        </row>
        <row r="643">
          <cell r="A643" t="str">
            <v>025-J180000622-0381</v>
          </cell>
          <cell r="C643" t="str">
            <v>Jack</v>
          </cell>
          <cell r="D643" t="str">
            <v>PCS</v>
          </cell>
        </row>
        <row r="644">
          <cell r="A644" t="str">
            <v>050-J240000143-0546</v>
          </cell>
          <cell r="C644" t="str">
            <v>Jack</v>
          </cell>
          <cell r="D644" t="str">
            <v>KPCS</v>
          </cell>
        </row>
        <row r="645">
          <cell r="A645" t="str">
            <v>050-J200000142-0546</v>
          </cell>
          <cell r="C645" t="str">
            <v>Jack</v>
          </cell>
          <cell r="D645" t="str">
            <v>KPCS</v>
          </cell>
        </row>
        <row r="646">
          <cell r="A646" t="str">
            <v>050-J180000141-0546</v>
          </cell>
          <cell r="C646" t="str">
            <v>Jack</v>
          </cell>
          <cell r="D646" t="str">
            <v>KPCS</v>
          </cell>
        </row>
        <row r="647">
          <cell r="A647" t="str">
            <v>050-J200000144-530</v>
          </cell>
          <cell r="C647" t="str">
            <v>Jack</v>
          </cell>
          <cell r="D647" t="str">
            <v>KPCS</v>
          </cell>
        </row>
        <row r="648">
          <cell r="A648" t="str">
            <v>050-J200000145-530</v>
          </cell>
          <cell r="C648" t="str">
            <v>Jack</v>
          </cell>
          <cell r="D648" t="str">
            <v>KPCS</v>
          </cell>
        </row>
        <row r="649">
          <cell r="A649" t="str">
            <v>050-J180000142-530</v>
          </cell>
          <cell r="C649" t="str">
            <v>Jack</v>
          </cell>
          <cell r="D649" t="str">
            <v>KPCS</v>
          </cell>
        </row>
        <row r="650">
          <cell r="A650" t="str">
            <v>050-J180000143-530</v>
          </cell>
          <cell r="C650" t="str">
            <v>Jack</v>
          </cell>
          <cell r="D650" t="str">
            <v>KPCS</v>
          </cell>
        </row>
        <row r="651">
          <cell r="A651" t="str">
            <v>050-J200000635-531</v>
          </cell>
          <cell r="C651" t="str">
            <v>Jack</v>
          </cell>
          <cell r="D651" t="str">
            <v>KPCS</v>
          </cell>
        </row>
        <row r="652">
          <cell r="A652" t="str">
            <v>050-J200000636-531</v>
          </cell>
          <cell r="C652" t="str">
            <v>Jack</v>
          </cell>
          <cell r="D652" t="str">
            <v>KPCS</v>
          </cell>
        </row>
        <row r="653">
          <cell r="A653" t="str">
            <v>050-J180000634-531</v>
          </cell>
          <cell r="C653" t="str">
            <v>Jack</v>
          </cell>
          <cell r="D653" t="str">
            <v>KPCS</v>
          </cell>
        </row>
        <row r="654">
          <cell r="A654" t="str">
            <v>050-J180000633-531</v>
          </cell>
          <cell r="C654" t="str">
            <v>Jack</v>
          </cell>
          <cell r="D654" t="str">
            <v>KPCS</v>
          </cell>
        </row>
        <row r="655">
          <cell r="A655" t="str">
            <v>050-J240000146-530</v>
          </cell>
          <cell r="C655" t="str">
            <v>Jack</v>
          </cell>
          <cell r="D655" t="str">
            <v>KPCS</v>
          </cell>
        </row>
        <row r="656">
          <cell r="A656" t="str">
            <v>050-J340000141-0555</v>
          </cell>
          <cell r="C656" t="str">
            <v>Jack</v>
          </cell>
          <cell r="D656" t="str">
            <v>KPCS</v>
          </cell>
        </row>
        <row r="657">
          <cell r="A657" t="str">
            <v>050-J340000141-0556</v>
          </cell>
          <cell r="C657" t="str">
            <v>Jack</v>
          </cell>
          <cell r="D657" t="str">
            <v>KPCS</v>
          </cell>
        </row>
        <row r="658">
          <cell r="A658" t="str">
            <v>050-J340000141-0557</v>
          </cell>
          <cell r="C658" t="str">
            <v>Jack</v>
          </cell>
          <cell r="D658" t="str">
            <v>KPCS</v>
          </cell>
        </row>
        <row r="659">
          <cell r="A659" t="str">
            <v>050-J340000631-0558</v>
          </cell>
          <cell r="C659" t="str">
            <v>Jack</v>
          </cell>
          <cell r="D659" t="str">
            <v>KPCS</v>
          </cell>
        </row>
        <row r="660">
          <cell r="A660" t="str">
            <v>050-J100000121-0567</v>
          </cell>
          <cell r="C660" t="str">
            <v>Jack</v>
          </cell>
          <cell r="D660" t="str">
            <v>KPCS</v>
          </cell>
        </row>
        <row r="661">
          <cell r="A661" t="str">
            <v>050-J100001141-0568</v>
          </cell>
          <cell r="C661" t="str">
            <v>Jack</v>
          </cell>
          <cell r="D661" t="str">
            <v>KPCS</v>
          </cell>
        </row>
        <row r="662">
          <cell r="A662" t="str">
            <v>050-J340000141-0554</v>
          </cell>
          <cell r="C662" t="str">
            <v>Jack</v>
          </cell>
          <cell r="D662" t="str">
            <v>KPCS</v>
          </cell>
        </row>
        <row r="663">
          <cell r="A663" t="str">
            <v>050-T130000631-514</v>
          </cell>
          <cell r="C663" t="str">
            <v>卡托</v>
          </cell>
          <cell r="D663" t="str">
            <v>KPCS</v>
          </cell>
        </row>
        <row r="664">
          <cell r="A664" t="str">
            <v>025-C130000631-372</v>
          </cell>
          <cell r="C664" t="str">
            <v>转轴</v>
          </cell>
          <cell r="D664" t="str">
            <v>PCS</v>
          </cell>
        </row>
        <row r="665">
          <cell r="A665" t="str">
            <v>025-C130000632-371</v>
          </cell>
          <cell r="C665" t="str">
            <v>拉杆</v>
          </cell>
          <cell r="D665" t="str">
            <v>PCS</v>
          </cell>
        </row>
        <row r="666">
          <cell r="A666" t="str">
            <v>050-C130000441-527</v>
          </cell>
          <cell r="C666" t="str">
            <v>PinPush</v>
          </cell>
          <cell r="D666" t="str">
            <v>KPCS</v>
          </cell>
        </row>
        <row r="667">
          <cell r="A667" t="str">
            <v>050-S170000641-534</v>
          </cell>
          <cell r="C667" t="str">
            <v>PinPush</v>
          </cell>
          <cell r="D667" t="str">
            <v>KPCS</v>
          </cell>
        </row>
        <row r="668">
          <cell r="A668" t="str">
            <v>050-C031100131-0577</v>
          </cell>
          <cell r="C668" t="str">
            <v>PinPush</v>
          </cell>
          <cell r="D668" t="str">
            <v>KPCS</v>
          </cell>
        </row>
        <row r="669">
          <cell r="A669" t="str">
            <v>050-C031100131-507</v>
          </cell>
          <cell r="B669" t="str">
            <v>KCF-A03110803R-0100</v>
          </cell>
          <cell r="C669" t="str">
            <v>PinPush</v>
          </cell>
          <cell r="D669" t="str">
            <v>KPCS</v>
          </cell>
        </row>
        <row r="670">
          <cell r="A670" t="str">
            <v>050-C031100131-507</v>
          </cell>
          <cell r="B670" t="str">
            <v>KCF-A03110810R-0100</v>
          </cell>
          <cell r="C670" t="str">
            <v>PinPush</v>
          </cell>
          <cell r="D670" t="str">
            <v>KPCS</v>
          </cell>
        </row>
        <row r="671">
          <cell r="A671" t="str">
            <v>050-C031100131-507</v>
          </cell>
          <cell r="B671" t="str">
            <v>KCF-A03110815R-0100</v>
          </cell>
          <cell r="C671" t="str">
            <v>PinPush</v>
          </cell>
          <cell r="D671" t="str">
            <v>KPCS</v>
          </cell>
        </row>
        <row r="672">
          <cell r="A672" t="str">
            <v>050-C031103131-507</v>
          </cell>
          <cell r="B672" t="str">
            <v>KCF-A03110803R-0100</v>
          </cell>
          <cell r="C672" t="str">
            <v>PinPush</v>
          </cell>
          <cell r="D672" t="str">
            <v>KPCS</v>
          </cell>
        </row>
        <row r="673">
          <cell r="A673" t="str">
            <v>050-C031110131-507</v>
          </cell>
          <cell r="B673" t="str">
            <v>KCF-A03110810R-0100</v>
          </cell>
          <cell r="C673" t="str">
            <v>PinPush</v>
          </cell>
          <cell r="D673" t="str">
            <v>KPCS</v>
          </cell>
        </row>
        <row r="674">
          <cell r="A674" t="str">
            <v>050-C031115131-507</v>
          </cell>
          <cell r="B674" t="str">
            <v>KCF-A03110815R-0100</v>
          </cell>
          <cell r="C674" t="str">
            <v>PinPush</v>
          </cell>
          <cell r="D674" t="str">
            <v>KPCS</v>
          </cell>
        </row>
        <row r="675">
          <cell r="A675" t="str">
            <v>050-C039900131-506</v>
          </cell>
          <cell r="B675" t="str">
            <v>KCF-A03990603R-0100</v>
          </cell>
          <cell r="C675" t="str">
            <v>PinPush</v>
          </cell>
          <cell r="D675" t="str">
            <v>KPCS</v>
          </cell>
        </row>
        <row r="676">
          <cell r="A676" t="str">
            <v>050-C039900131-506</v>
          </cell>
          <cell r="B676" t="str">
            <v>KCF-A03990610R-0100</v>
          </cell>
          <cell r="C676" t="str">
            <v>PinPush</v>
          </cell>
          <cell r="D676" t="str">
            <v>KPCS</v>
          </cell>
        </row>
        <row r="677">
          <cell r="A677" t="str">
            <v>050-C039900131-506</v>
          </cell>
          <cell r="B677" t="str">
            <v>KCF-A03990615R-0100</v>
          </cell>
          <cell r="C677" t="str">
            <v>PinPush</v>
          </cell>
          <cell r="D677" t="str">
            <v>KPCS</v>
          </cell>
        </row>
        <row r="678">
          <cell r="A678" t="str">
            <v>050-C039903131-506</v>
          </cell>
          <cell r="B678" t="str">
            <v>KCF-A03990603R-0100</v>
          </cell>
          <cell r="C678" t="str">
            <v>PinPush</v>
          </cell>
          <cell r="D678" t="str">
            <v>KPCS</v>
          </cell>
        </row>
        <row r="679">
          <cell r="A679" t="str">
            <v>050-C039910131-506</v>
          </cell>
          <cell r="B679" t="str">
            <v>KCF-A03990610R-0100</v>
          </cell>
          <cell r="C679" t="str">
            <v>PinPush</v>
          </cell>
          <cell r="D679" t="str">
            <v>KPCS</v>
          </cell>
        </row>
        <row r="680">
          <cell r="A680" t="str">
            <v>050-C039915131-506</v>
          </cell>
          <cell r="B680" t="str">
            <v>KCF-A03990615R-0100</v>
          </cell>
          <cell r="C680" t="str">
            <v>PinPush</v>
          </cell>
          <cell r="D680" t="str">
            <v>KPCS</v>
          </cell>
        </row>
        <row r="681">
          <cell r="A681" t="str">
            <v>050-C130000131-512</v>
          </cell>
          <cell r="B681" t="str">
            <v>KCF-A13002003R-0000</v>
          </cell>
          <cell r="C681" t="str">
            <v>PinPush</v>
          </cell>
          <cell r="D681" t="str">
            <v>KPCS</v>
          </cell>
        </row>
        <row r="682">
          <cell r="A682" t="str">
            <v>050-C130000131-512</v>
          </cell>
          <cell r="B682" t="str">
            <v>KCF-A13002010R-0000</v>
          </cell>
          <cell r="C682" t="str">
            <v>PinPush</v>
          </cell>
          <cell r="D682" t="str">
            <v>KPCS</v>
          </cell>
        </row>
        <row r="683">
          <cell r="A683" t="str">
            <v>050-C130000141-508</v>
          </cell>
          <cell r="B683" t="str">
            <v>KCF-A13000003R-0100</v>
          </cell>
          <cell r="C683" t="str">
            <v>PinPush</v>
          </cell>
          <cell r="D683" t="str">
            <v>KPCS</v>
          </cell>
        </row>
        <row r="684">
          <cell r="A684" t="str">
            <v>050-C130000441-513</v>
          </cell>
          <cell r="B684" t="str">
            <v>KCF-A13002003R-0000</v>
          </cell>
          <cell r="C684" t="str">
            <v>PinPush</v>
          </cell>
          <cell r="D684" t="str">
            <v>KPCS</v>
          </cell>
        </row>
        <row r="685">
          <cell r="A685" t="str">
            <v>050-C130000441-513</v>
          </cell>
          <cell r="B685" t="str">
            <v>KCF-A13002010R-0000</v>
          </cell>
          <cell r="C685" t="str">
            <v>PinPush</v>
          </cell>
          <cell r="D685" t="str">
            <v>KPCS</v>
          </cell>
        </row>
        <row r="686">
          <cell r="A686" t="str">
            <v>050-C130003131-512</v>
          </cell>
          <cell r="B686" t="str">
            <v>KCF-A13002003R-0000</v>
          </cell>
          <cell r="C686" t="str">
            <v>PinPush</v>
          </cell>
          <cell r="D686" t="str">
            <v>KPCS</v>
          </cell>
        </row>
        <row r="687">
          <cell r="A687" t="str">
            <v>050-C130000411-508</v>
          </cell>
          <cell r="B687" t="str">
            <v>KCF-A13002003R-0000</v>
          </cell>
          <cell r="C687" t="str">
            <v>PinPush</v>
          </cell>
          <cell r="D687" t="str">
            <v>KPCS</v>
          </cell>
        </row>
        <row r="688">
          <cell r="A688" t="str">
            <v>050-C130003141-508</v>
          </cell>
          <cell r="B688" t="str">
            <v>KCF-A13000003R-0100</v>
          </cell>
          <cell r="C688" t="str">
            <v>PinPush</v>
          </cell>
          <cell r="D688" t="str">
            <v>KPCS</v>
          </cell>
        </row>
        <row r="689">
          <cell r="A689" t="str">
            <v>050-C130003441-513</v>
          </cell>
          <cell r="B689" t="str">
            <v>KCF-A13002003R-0000</v>
          </cell>
          <cell r="C689" t="str">
            <v>PinPush</v>
          </cell>
          <cell r="D689" t="str">
            <v>KPCS</v>
          </cell>
        </row>
        <row r="690">
          <cell r="A690" t="str">
            <v>050-C130003441-513</v>
          </cell>
          <cell r="B690" t="str">
            <v>KCF-A13002010R-0000</v>
          </cell>
          <cell r="C690" t="str">
            <v>PinPush</v>
          </cell>
          <cell r="D690" t="str">
            <v>KPCS</v>
          </cell>
        </row>
        <row r="691">
          <cell r="A691" t="str">
            <v>050-C130010131-512</v>
          </cell>
          <cell r="B691" t="str">
            <v>KCF-A13002010R-0000</v>
          </cell>
          <cell r="C691" t="str">
            <v>PinPush</v>
          </cell>
          <cell r="D691" t="str">
            <v>KPCS</v>
          </cell>
        </row>
        <row r="692">
          <cell r="A692" t="str">
            <v>050-C171100121-509</v>
          </cell>
          <cell r="C692" t="str">
            <v>PinPush</v>
          </cell>
          <cell r="D692" t="str">
            <v>KPCS</v>
          </cell>
        </row>
        <row r="693">
          <cell r="A693" t="str">
            <v>050-C151100121-509</v>
          </cell>
          <cell r="B693" t="str">
            <v>KCF-A15110901R-0100</v>
          </cell>
          <cell r="C693" t="str">
            <v>PinPush</v>
          </cell>
          <cell r="D693" t="str">
            <v>KPCS</v>
          </cell>
        </row>
        <row r="694">
          <cell r="A694" t="str">
            <v>050-C151101121-509</v>
          </cell>
          <cell r="B694" t="str">
            <v>KCF-A15110901R-0100</v>
          </cell>
          <cell r="C694" t="str">
            <v>PinPush</v>
          </cell>
          <cell r="D694" t="str">
            <v>KPCS</v>
          </cell>
        </row>
        <row r="695">
          <cell r="A695" t="str">
            <v>050-C159900121-504</v>
          </cell>
          <cell r="B695" t="str">
            <v>KCF-A15990801R-0000</v>
          </cell>
          <cell r="C695" t="str">
            <v>PinPush</v>
          </cell>
          <cell r="D695" t="str">
            <v>KPCS</v>
          </cell>
        </row>
        <row r="696">
          <cell r="A696" t="str">
            <v>050-C159901121-504</v>
          </cell>
          <cell r="B696" t="str">
            <v>KCF-A15990801R-0000</v>
          </cell>
          <cell r="C696" t="str">
            <v>PinPush</v>
          </cell>
          <cell r="D696" t="str">
            <v>KPCS</v>
          </cell>
        </row>
        <row r="697">
          <cell r="A697" t="str">
            <v>025-C130000631-371</v>
          </cell>
          <cell r="C697" t="str">
            <v>PinPush</v>
          </cell>
          <cell r="D697" t="str">
            <v>PCS</v>
          </cell>
        </row>
        <row r="698">
          <cell r="A698" t="str">
            <v>050-J100000141-0565</v>
          </cell>
          <cell r="C698" t="str">
            <v>Jack</v>
          </cell>
          <cell r="D698" t="str">
            <v>KPCS</v>
          </cell>
        </row>
        <row r="699">
          <cell r="A699" t="str">
            <v>050-J100000621-0571</v>
          </cell>
          <cell r="C699" t="str">
            <v>Jack</v>
          </cell>
          <cell r="D699" t="str">
            <v>KPCS</v>
          </cell>
        </row>
        <row r="700">
          <cell r="A700" t="str">
            <v>050-J100000141-0570</v>
          </cell>
          <cell r="C700" t="str">
            <v>Jack</v>
          </cell>
          <cell r="D700" t="str">
            <v>KPCS</v>
          </cell>
        </row>
        <row r="701">
          <cell r="A701" t="str">
            <v>050-J220000121-532</v>
          </cell>
          <cell r="B701" t="str">
            <v>KJF-A22000603R-01HQ</v>
          </cell>
          <cell r="C701" t="str">
            <v>Jack</v>
          </cell>
          <cell r="D701" t="str">
            <v>KPCS</v>
          </cell>
        </row>
        <row r="702">
          <cell r="A702" t="str">
            <v>050-J220000141-529</v>
          </cell>
          <cell r="B702" t="str">
            <v>KJF-A22000603R-01HQ</v>
          </cell>
          <cell r="C702" t="str">
            <v>Jack</v>
          </cell>
          <cell r="D702" t="str">
            <v>KPCS</v>
          </cell>
        </row>
        <row r="703">
          <cell r="A703" t="str">
            <v>050-J220000141-530</v>
          </cell>
          <cell r="B703" t="str">
            <v>KJF-A22000603R-01HQ</v>
          </cell>
          <cell r="C703" t="str">
            <v>Jack</v>
          </cell>
          <cell r="D703" t="str">
            <v>KPCS</v>
          </cell>
        </row>
        <row r="704">
          <cell r="A704" t="str">
            <v>050-J240000637-531</v>
          </cell>
          <cell r="C704" t="str">
            <v>Jack</v>
          </cell>
          <cell r="D704" t="str">
            <v>KPCS</v>
          </cell>
        </row>
        <row r="705">
          <cell r="A705" t="str">
            <v>050-J240000638-531</v>
          </cell>
          <cell r="C705" t="str">
            <v>Jack</v>
          </cell>
          <cell r="D705" t="str">
            <v>KPCS</v>
          </cell>
        </row>
        <row r="706">
          <cell r="A706" t="str">
            <v>050-J220000631-531</v>
          </cell>
          <cell r="B706" t="str">
            <v>KJF-A22000603R-01HQ</v>
          </cell>
          <cell r="C706" t="str">
            <v>Jack</v>
          </cell>
          <cell r="D706" t="str">
            <v>KPCS</v>
          </cell>
        </row>
        <row r="707">
          <cell r="A707" t="str">
            <v>050-J220000632-531</v>
          </cell>
          <cell r="B707" t="str">
            <v>KJF-A22000603R-01HQ</v>
          </cell>
          <cell r="C707" t="str">
            <v>Jack</v>
          </cell>
          <cell r="D707" t="str">
            <v>KPCS</v>
          </cell>
        </row>
        <row r="708">
          <cell r="A708" t="str">
            <v>050-J220003121-532</v>
          </cell>
          <cell r="B708" t="str">
            <v>KJF-A22000603R-01HQ</v>
          </cell>
          <cell r="C708" t="str">
            <v>Jack</v>
          </cell>
          <cell r="D708" t="str">
            <v>KPCS</v>
          </cell>
        </row>
        <row r="709">
          <cell r="A709" t="str">
            <v>050-J220003141-529</v>
          </cell>
          <cell r="B709" t="str">
            <v>KJF-A22000603R-01HQ</v>
          </cell>
          <cell r="C709" t="str">
            <v>Jack</v>
          </cell>
          <cell r="D709" t="str">
            <v>KPCS</v>
          </cell>
        </row>
        <row r="710">
          <cell r="A710" t="str">
            <v>050-J220003141-530</v>
          </cell>
          <cell r="B710" t="str">
            <v>KJF-A22000603R-01HQ</v>
          </cell>
          <cell r="C710" t="str">
            <v>Jack</v>
          </cell>
          <cell r="D710" t="str">
            <v>KPCS</v>
          </cell>
        </row>
        <row r="711">
          <cell r="A711" t="str">
            <v>050-J220003631-531</v>
          </cell>
          <cell r="B711" t="str">
            <v>KJF-A22000603R-01HQ</v>
          </cell>
          <cell r="C711" t="str">
            <v>Jack</v>
          </cell>
          <cell r="D711" t="str">
            <v>KPCS</v>
          </cell>
        </row>
        <row r="712">
          <cell r="A712" t="str">
            <v>050-J220003632-531</v>
          </cell>
          <cell r="B712" t="str">
            <v>KJF-A22000603R-01HQ</v>
          </cell>
          <cell r="C712" t="str">
            <v>Jack</v>
          </cell>
          <cell r="D712" t="str">
            <v>KPCS</v>
          </cell>
        </row>
        <row r="713">
          <cell r="A713" t="str">
            <v>050-J180000141-0578</v>
          </cell>
          <cell r="C713" t="str">
            <v>Jack</v>
          </cell>
          <cell r="D713" t="str">
            <v>KPCS</v>
          </cell>
        </row>
        <row r="714">
          <cell r="A714" t="str">
            <v>050-J180000141-0579</v>
          </cell>
          <cell r="C714" t="str">
            <v>Jack</v>
          </cell>
          <cell r="D714" t="str">
            <v>KPCS</v>
          </cell>
        </row>
        <row r="715">
          <cell r="A715" t="str">
            <v>050-S200000641-0589</v>
          </cell>
          <cell r="C715" t="str">
            <v>小天线</v>
          </cell>
          <cell r="D715" t="str">
            <v>KPCS</v>
          </cell>
        </row>
        <row r="716">
          <cell r="A716" t="str">
            <v>050-S180000641-0561</v>
          </cell>
          <cell r="C716" t="str">
            <v>小天线</v>
          </cell>
          <cell r="D716" t="str">
            <v>KPCS</v>
          </cell>
        </row>
        <row r="717">
          <cell r="A717" t="str">
            <v>050-S120000641-0572</v>
          </cell>
          <cell r="C717" t="str">
            <v>小天线</v>
          </cell>
          <cell r="D717" t="str">
            <v>KPCS</v>
          </cell>
        </row>
        <row r="718">
          <cell r="A718" t="str">
            <v>050-S110000641-522</v>
          </cell>
          <cell r="B718" t="str">
            <v>KSN-A11000103R-0100</v>
          </cell>
          <cell r="C718" t="str">
            <v>小天线</v>
          </cell>
          <cell r="D718" t="str">
            <v>KPCS</v>
          </cell>
        </row>
        <row r="719">
          <cell r="A719" t="str">
            <v>050-S110003641-522</v>
          </cell>
          <cell r="B719" t="str">
            <v>KSN-A11000103R-0100</v>
          </cell>
          <cell r="C719" t="str">
            <v>小天线</v>
          </cell>
          <cell r="D719" t="str">
            <v>KPCS</v>
          </cell>
        </row>
        <row r="720">
          <cell r="A720" t="str">
            <v>050-S130000641-533</v>
          </cell>
          <cell r="B720" t="str">
            <v>KSN-A13000101R-0100</v>
          </cell>
          <cell r="C720" t="str">
            <v>小天线</v>
          </cell>
          <cell r="D720" t="str">
            <v>KPCS</v>
          </cell>
        </row>
        <row r="721">
          <cell r="A721" t="str">
            <v>050-S130001641-533</v>
          </cell>
          <cell r="B721" t="str">
            <v>KSN-A13000101R-0100</v>
          </cell>
          <cell r="C721" t="str">
            <v>小天线</v>
          </cell>
          <cell r="D721" t="str">
            <v>KPCS</v>
          </cell>
        </row>
        <row r="722">
          <cell r="A722" t="str">
            <v>050-S200000641-523</v>
          </cell>
          <cell r="B722" t="str">
            <v>KSN-A20000103R-0100</v>
          </cell>
          <cell r="C722" t="str">
            <v>小天线</v>
          </cell>
          <cell r="D722" t="str">
            <v>KPCS</v>
          </cell>
        </row>
        <row r="723">
          <cell r="A723" t="str">
            <v>050-S200003641-523</v>
          </cell>
          <cell r="B723" t="str">
            <v>KSN-A20000103R-0100</v>
          </cell>
          <cell r="C723" t="str">
            <v>小天线</v>
          </cell>
          <cell r="D723" t="str">
            <v>KPCS</v>
          </cell>
        </row>
        <row r="724">
          <cell r="A724" t="str">
            <v>050-S230000641-524</v>
          </cell>
          <cell r="B724" t="str">
            <v>KSN-A23000103R-0100</v>
          </cell>
          <cell r="C724" t="str">
            <v>小天线</v>
          </cell>
          <cell r="D724" t="str">
            <v>KPCS</v>
          </cell>
        </row>
        <row r="725">
          <cell r="A725" t="str">
            <v>050-S230003641-524</v>
          </cell>
          <cell r="B725" t="str">
            <v>KSN-A23000103R-0100</v>
          </cell>
          <cell r="C725" t="str">
            <v>小天线</v>
          </cell>
          <cell r="D725" t="str">
            <v>KPCS</v>
          </cell>
        </row>
        <row r="726">
          <cell r="A726" t="str">
            <v>050-S250000641-525</v>
          </cell>
          <cell r="B726" t="str">
            <v>KSN-A25000103R-0100</v>
          </cell>
          <cell r="C726" t="str">
            <v>小天线</v>
          </cell>
          <cell r="D726" t="str">
            <v>KPCS</v>
          </cell>
        </row>
        <row r="727">
          <cell r="A727" t="str">
            <v>050-S250003641-525</v>
          </cell>
          <cell r="B727" t="str">
            <v>KSN-A25000103R-0100</v>
          </cell>
          <cell r="C727" t="str">
            <v>小天线</v>
          </cell>
          <cell r="D727" t="str">
            <v>KPCS</v>
          </cell>
        </row>
        <row r="728">
          <cell r="A728" t="str">
            <v>025-U380000621-0378</v>
          </cell>
          <cell r="C728" t="str">
            <v>Type-c</v>
          </cell>
          <cell r="D728" t="str">
            <v>PCS</v>
          </cell>
        </row>
        <row r="729">
          <cell r="A729" t="str">
            <v>050-U190000811-518</v>
          </cell>
          <cell r="B729" t="str">
            <v>KUF-A19001630R-0100</v>
          </cell>
          <cell r="C729" t="str">
            <v>Type-c</v>
          </cell>
          <cell r="D729" t="str">
            <v>KPCS</v>
          </cell>
        </row>
        <row r="730">
          <cell r="A730" t="str">
            <v>050-U190000812-518</v>
          </cell>
          <cell r="B730" t="str">
            <v>KUF-A19001630R-0100</v>
          </cell>
          <cell r="C730" t="str">
            <v>Type-c</v>
          </cell>
          <cell r="D730" t="str">
            <v>KPCS</v>
          </cell>
        </row>
        <row r="731">
          <cell r="A731" t="str">
            <v>050-U190030811-518</v>
          </cell>
          <cell r="B731" t="str">
            <v>KUF-A19001630R-0100</v>
          </cell>
          <cell r="C731" t="str">
            <v>Type-c</v>
          </cell>
          <cell r="D731" t="str">
            <v>KPCS</v>
          </cell>
        </row>
        <row r="732">
          <cell r="A732" t="str">
            <v>050-U190030812-518</v>
          </cell>
          <cell r="B732" t="str">
            <v>KUF-A19001630R-0100</v>
          </cell>
          <cell r="C732" t="str">
            <v>Type-c</v>
          </cell>
          <cell r="D732" t="str">
            <v>KPCS</v>
          </cell>
        </row>
        <row r="733">
          <cell r="A733" t="str">
            <v>050-U190500811-516</v>
          </cell>
          <cell r="B733" t="str">
            <v>KIC61231ST2CR</v>
          </cell>
          <cell r="C733" t="str">
            <v>Type-c</v>
          </cell>
          <cell r="D733" t="str">
            <v>KPCS</v>
          </cell>
        </row>
        <row r="734">
          <cell r="A734" t="str">
            <v>050-U190500811-516</v>
          </cell>
          <cell r="B734" t="str">
            <v>KIC61231ST2NR</v>
          </cell>
          <cell r="C734" t="str">
            <v>Type-c</v>
          </cell>
          <cell r="D734" t="str">
            <v>KPCS</v>
          </cell>
        </row>
        <row r="735">
          <cell r="A735" t="str">
            <v>050-U190500811-516</v>
          </cell>
          <cell r="B735" t="str">
            <v>KIC61231ST3HR</v>
          </cell>
          <cell r="C735" t="str">
            <v>Type-c</v>
          </cell>
          <cell r="D735" t="str">
            <v>KPCS</v>
          </cell>
        </row>
        <row r="736">
          <cell r="A736" t="str">
            <v>050-U190500811-517</v>
          </cell>
          <cell r="B736" t="str">
            <v>KIC61231ST2CR</v>
          </cell>
          <cell r="C736" t="str">
            <v>Type-c</v>
          </cell>
          <cell r="D736" t="str">
            <v>KPCS</v>
          </cell>
        </row>
        <row r="737">
          <cell r="A737" t="str">
            <v>050-U190500811-517</v>
          </cell>
          <cell r="B737" t="str">
            <v>KIC61231ST2NR</v>
          </cell>
          <cell r="C737" t="str">
            <v>Type-c</v>
          </cell>
          <cell r="D737" t="str">
            <v>KPCS</v>
          </cell>
        </row>
        <row r="738">
          <cell r="A738" t="str">
            <v>050-U190500811-517</v>
          </cell>
          <cell r="B738" t="str">
            <v>KIC61231ST3HR</v>
          </cell>
          <cell r="C738" t="str">
            <v>Type-c</v>
          </cell>
          <cell r="D738" t="str">
            <v>KPCS</v>
          </cell>
        </row>
        <row r="739">
          <cell r="A739" t="str">
            <v>050-U190530811-516</v>
          </cell>
          <cell r="B739" t="str">
            <v>KIC61231ST2CR</v>
          </cell>
          <cell r="C739" t="str">
            <v>Type-c</v>
          </cell>
          <cell r="D739" t="str">
            <v>KPCS</v>
          </cell>
        </row>
        <row r="740">
          <cell r="A740" t="str">
            <v>050-U190530811-516</v>
          </cell>
          <cell r="B740" t="str">
            <v>KIC61231ST2NR</v>
          </cell>
          <cell r="C740" t="str">
            <v>Type-c</v>
          </cell>
          <cell r="D740" t="str">
            <v>KPCS</v>
          </cell>
        </row>
        <row r="741">
          <cell r="A741" t="str">
            <v>050-U190530811-516</v>
          </cell>
          <cell r="B741" t="str">
            <v>KIC61231ST3HR</v>
          </cell>
          <cell r="C741" t="str">
            <v>Type-c</v>
          </cell>
          <cell r="D741" t="str">
            <v>KPCS</v>
          </cell>
        </row>
        <row r="742">
          <cell r="A742" t="str">
            <v>050-U190530811-517</v>
          </cell>
          <cell r="B742" t="str">
            <v>KIC61231ST2CR</v>
          </cell>
          <cell r="C742" t="str">
            <v>Type-c</v>
          </cell>
          <cell r="D742" t="str">
            <v>KPCS</v>
          </cell>
        </row>
        <row r="743">
          <cell r="A743" t="str">
            <v>050-U190530811-517</v>
          </cell>
          <cell r="B743" t="str">
            <v>KIC61231ST2NR</v>
          </cell>
          <cell r="C743" t="str">
            <v>Type-c</v>
          </cell>
          <cell r="D743" t="str">
            <v>KPCS</v>
          </cell>
        </row>
        <row r="744">
          <cell r="A744" t="str">
            <v>050-U190530811-517</v>
          </cell>
          <cell r="B744" t="str">
            <v>KIC61231ST3HR</v>
          </cell>
          <cell r="C744" t="str">
            <v>Type-c</v>
          </cell>
          <cell r="D744" t="str">
            <v>KPCS</v>
          </cell>
        </row>
        <row r="745">
          <cell r="A745" t="str">
            <v>KBC01S311TR</v>
          </cell>
          <cell r="C745" t="str">
            <v>Battery</v>
          </cell>
          <cell r="D745" t="str">
            <v>PCS</v>
          </cell>
        </row>
        <row r="746">
          <cell r="A746" t="str">
            <v>KBC13S1D1NR</v>
          </cell>
          <cell r="C746" t="str">
            <v>Battery</v>
          </cell>
          <cell r="D746" t="str">
            <v>PCS</v>
          </cell>
        </row>
        <row r="747">
          <cell r="A747" t="str">
            <v>KBC13S1H2NR</v>
          </cell>
          <cell r="C747" t="str">
            <v>Battery</v>
          </cell>
          <cell r="D747" t="str">
            <v>PCS</v>
          </cell>
        </row>
        <row r="748">
          <cell r="A748" t="str">
            <v>KBC14S301R</v>
          </cell>
          <cell r="C748" t="str">
            <v>Battery</v>
          </cell>
          <cell r="D748" t="str">
            <v>PCS</v>
          </cell>
        </row>
        <row r="749">
          <cell r="A749" t="str">
            <v>KBC14S3Y01R</v>
          </cell>
          <cell r="C749" t="str">
            <v>Battery</v>
          </cell>
          <cell r="D749" t="str">
            <v>PCS</v>
          </cell>
        </row>
        <row r="750">
          <cell r="A750" t="str">
            <v>KBC23S12210R</v>
          </cell>
          <cell r="C750" t="str">
            <v>Battery</v>
          </cell>
          <cell r="D750" t="str">
            <v>PCS</v>
          </cell>
        </row>
        <row r="751">
          <cell r="A751" t="str">
            <v>KBC23S122S11HR</v>
          </cell>
          <cell r="C751" t="str">
            <v>Battery</v>
          </cell>
          <cell r="D751" t="str">
            <v>PCS</v>
          </cell>
        </row>
        <row r="752">
          <cell r="A752" t="str">
            <v>KBC23S122S11R</v>
          </cell>
          <cell r="C752" t="str">
            <v>Battery</v>
          </cell>
          <cell r="D752" t="str">
            <v>PCS</v>
          </cell>
        </row>
        <row r="753">
          <cell r="A753" t="str">
            <v>KBC23S1L55R</v>
          </cell>
          <cell r="C753" t="str">
            <v>Battery</v>
          </cell>
          <cell r="D753" t="str">
            <v>PCS</v>
          </cell>
        </row>
        <row r="754">
          <cell r="A754" t="str">
            <v>KBC23S3D43R</v>
          </cell>
          <cell r="C754" t="str">
            <v>Battery</v>
          </cell>
          <cell r="D754" t="str">
            <v>PCS</v>
          </cell>
        </row>
        <row r="755">
          <cell r="A755" t="str">
            <v>KBC23S3HN2R</v>
          </cell>
          <cell r="C755" t="str">
            <v>Battery</v>
          </cell>
          <cell r="D755" t="str">
            <v>PCS</v>
          </cell>
        </row>
        <row r="756">
          <cell r="A756" t="str">
            <v>KBC23S922S11R</v>
          </cell>
          <cell r="C756" t="str">
            <v>Battery</v>
          </cell>
          <cell r="D756" t="str">
            <v>PCS</v>
          </cell>
        </row>
        <row r="757">
          <cell r="A757" t="str">
            <v>KBC24S32318R</v>
          </cell>
          <cell r="C757" t="str">
            <v>Battery</v>
          </cell>
          <cell r="D757" t="str">
            <v>PCS</v>
          </cell>
        </row>
        <row r="758">
          <cell r="A758" t="str">
            <v>KBC24S3H50R</v>
          </cell>
          <cell r="C758" t="str">
            <v>Battery</v>
          </cell>
          <cell r="D758" t="str">
            <v>PCS</v>
          </cell>
        </row>
        <row r="759">
          <cell r="A759" t="str">
            <v>KBC24S3H541R</v>
          </cell>
          <cell r="C759" t="str">
            <v>Battery</v>
          </cell>
          <cell r="D759" t="str">
            <v>PCS</v>
          </cell>
        </row>
        <row r="760">
          <cell r="A760" t="str">
            <v>KCF-A03110803R-0100</v>
          </cell>
          <cell r="C760" t="str">
            <v>PinPush</v>
          </cell>
          <cell r="D760" t="str">
            <v>PCS</v>
          </cell>
        </row>
        <row r="761">
          <cell r="A761" t="str">
            <v>KCF-A03110810R-0100</v>
          </cell>
          <cell r="C761" t="str">
            <v>PinPush</v>
          </cell>
          <cell r="D761" t="str">
            <v>PCS</v>
          </cell>
        </row>
        <row r="762">
          <cell r="A762" t="str">
            <v>KCF-A03110815R-0100</v>
          </cell>
          <cell r="C762" t="str">
            <v>PinPush</v>
          </cell>
          <cell r="D762" t="str">
            <v>PCS</v>
          </cell>
        </row>
        <row r="763">
          <cell r="A763" t="str">
            <v>KCF-A03990603R-0100</v>
          </cell>
          <cell r="C763" t="str">
            <v>PinPush</v>
          </cell>
          <cell r="D763" t="str">
            <v>PCS</v>
          </cell>
        </row>
        <row r="764">
          <cell r="A764" t="str">
            <v>KCF-A03990610R-0100</v>
          </cell>
          <cell r="C764" t="str">
            <v>PinPush</v>
          </cell>
          <cell r="D764" t="str">
            <v>PCS</v>
          </cell>
        </row>
        <row r="765">
          <cell r="A765" t="str">
            <v>KCF-A03990615R-0100</v>
          </cell>
          <cell r="C765" t="str">
            <v>PinPush</v>
          </cell>
          <cell r="D765" t="str">
            <v>PCS</v>
          </cell>
        </row>
        <row r="766">
          <cell r="A766" t="str">
            <v>KCF-A13000003R-0100</v>
          </cell>
          <cell r="C766" t="str">
            <v>PinPush</v>
          </cell>
          <cell r="D766" t="str">
            <v>PCS</v>
          </cell>
        </row>
        <row r="767">
          <cell r="A767" t="str">
            <v>KCF-A13002003R-0000</v>
          </cell>
          <cell r="C767" t="str">
            <v>PinPush</v>
          </cell>
          <cell r="D767" t="str">
            <v>PCS</v>
          </cell>
        </row>
        <row r="768">
          <cell r="A768" t="str">
            <v>KCF-A13002010R-0000</v>
          </cell>
          <cell r="C768" t="str">
            <v>PinPush</v>
          </cell>
          <cell r="D768" t="str">
            <v>PCS</v>
          </cell>
        </row>
        <row r="769">
          <cell r="A769" t="str">
            <v>KCF-A13990603R-0100</v>
          </cell>
          <cell r="C769" t="str">
            <v>PinPush</v>
          </cell>
          <cell r="D769" t="str">
            <v>PCS</v>
          </cell>
        </row>
        <row r="770">
          <cell r="A770" t="str">
            <v>KCF-A15110901R-0100</v>
          </cell>
          <cell r="C770" t="str">
            <v>PinPush</v>
          </cell>
          <cell r="D770" t="str">
            <v>PCS</v>
          </cell>
        </row>
        <row r="771">
          <cell r="A771" t="str">
            <v>KCF-A15990801R-0000</v>
          </cell>
          <cell r="C771" t="str">
            <v>PinPush</v>
          </cell>
          <cell r="D771" t="str">
            <v>PCS</v>
          </cell>
        </row>
        <row r="772">
          <cell r="A772" t="str">
            <v>KIC61231ST2CR</v>
          </cell>
          <cell r="C772" t="str">
            <v>Type-c</v>
          </cell>
          <cell r="D772" t="str">
            <v>PCS</v>
          </cell>
        </row>
        <row r="773">
          <cell r="A773" t="str">
            <v>KIC61231ST2NR</v>
          </cell>
          <cell r="C773" t="str">
            <v>Type-c</v>
          </cell>
          <cell r="D773" t="str">
            <v>PCS</v>
          </cell>
        </row>
        <row r="774">
          <cell r="A774" t="str">
            <v>KIC61231ST3HR</v>
          </cell>
          <cell r="C774" t="str">
            <v>Type-c</v>
          </cell>
          <cell r="D774" t="str">
            <v>PCS</v>
          </cell>
        </row>
        <row r="775">
          <cell r="A775" t="str">
            <v>KIU90511DTM4R</v>
          </cell>
          <cell r="C775" t="str">
            <v>5P Usb</v>
          </cell>
          <cell r="D775" t="str">
            <v>PCS</v>
          </cell>
        </row>
        <row r="776">
          <cell r="A776" t="str">
            <v>KIU90511NY2R</v>
          </cell>
          <cell r="C776" t="str">
            <v>5P Usb</v>
          </cell>
          <cell r="D776" t="str">
            <v>PCS</v>
          </cell>
        </row>
        <row r="777">
          <cell r="A777" t="str">
            <v>KIU90511NY5R</v>
          </cell>
          <cell r="C777" t="str">
            <v>5P Usb</v>
          </cell>
          <cell r="D777" t="str">
            <v>PCS</v>
          </cell>
        </row>
        <row r="778">
          <cell r="A778" t="str">
            <v>KIU90511S1M3NR</v>
          </cell>
          <cell r="C778" t="str">
            <v>5P Usb</v>
          </cell>
          <cell r="D778" t="str">
            <v>PCS</v>
          </cell>
        </row>
        <row r="779">
          <cell r="A779" t="str">
            <v>KIU90511S1M3R</v>
          </cell>
          <cell r="C779" t="str">
            <v>5P Usb</v>
          </cell>
          <cell r="D779" t="str">
            <v>PCS</v>
          </cell>
        </row>
        <row r="780">
          <cell r="A780" t="str">
            <v>KIU90511SW1R</v>
          </cell>
          <cell r="C780" t="str">
            <v>5P Usb</v>
          </cell>
          <cell r="D780" t="str">
            <v>PCS</v>
          </cell>
        </row>
        <row r="781">
          <cell r="A781" t="str">
            <v>KIU90531DTM1R</v>
          </cell>
          <cell r="C781" t="str">
            <v>5P Usb</v>
          </cell>
          <cell r="D781" t="str">
            <v>PCS</v>
          </cell>
        </row>
        <row r="782">
          <cell r="A782" t="str">
            <v>KIU90531S1M3R</v>
          </cell>
          <cell r="C782" t="str">
            <v>5P Usb</v>
          </cell>
          <cell r="D782" t="str">
            <v>PCS</v>
          </cell>
        </row>
        <row r="783">
          <cell r="A783" t="str">
            <v>KIU90531SP1YNR</v>
          </cell>
          <cell r="C783" t="str">
            <v>5P Usb</v>
          </cell>
          <cell r="D783" t="str">
            <v>PCS</v>
          </cell>
        </row>
        <row r="784">
          <cell r="A784" t="str">
            <v>KIU90531SP3MR</v>
          </cell>
          <cell r="C784" t="str">
            <v>5P Usb</v>
          </cell>
          <cell r="D784" t="str">
            <v>PCS</v>
          </cell>
        </row>
        <row r="785">
          <cell r="A785" t="str">
            <v>KIU90532NT3R</v>
          </cell>
          <cell r="C785" t="str">
            <v>5P Usb</v>
          </cell>
          <cell r="D785" t="str">
            <v>PCS</v>
          </cell>
        </row>
        <row r="786">
          <cell r="A786" t="str">
            <v>KIU90532ST1R</v>
          </cell>
          <cell r="C786" t="str">
            <v>5P Usb</v>
          </cell>
          <cell r="D786" t="str">
            <v>PCS</v>
          </cell>
        </row>
        <row r="787">
          <cell r="A787" t="str">
            <v>KIU90533ST1NR</v>
          </cell>
          <cell r="C787" t="str">
            <v>5P Usb</v>
          </cell>
          <cell r="D787" t="str">
            <v>PCS</v>
          </cell>
        </row>
        <row r="788">
          <cell r="A788" t="str">
            <v>KIU90562NC3R</v>
          </cell>
          <cell r="C788" t="str">
            <v>5P Usb</v>
          </cell>
          <cell r="D788" t="str">
            <v>PCS</v>
          </cell>
        </row>
        <row r="789">
          <cell r="A789" t="str">
            <v>KIU90562SC1R</v>
          </cell>
          <cell r="C789" t="str">
            <v>5P Usb</v>
          </cell>
          <cell r="D789" t="str">
            <v>PCS</v>
          </cell>
        </row>
        <row r="790">
          <cell r="A790" t="str">
            <v>KIU90562SQ1R</v>
          </cell>
          <cell r="C790" t="str">
            <v>5P Usb</v>
          </cell>
          <cell r="D790" t="str">
            <v>PCS</v>
          </cell>
        </row>
        <row r="791">
          <cell r="A791" t="str">
            <v>KIU90591N3NR</v>
          </cell>
          <cell r="C791" t="str">
            <v>5P Usb</v>
          </cell>
          <cell r="D791" t="str">
            <v>PCS</v>
          </cell>
        </row>
        <row r="792">
          <cell r="A792" t="str">
            <v>KIU90591NY1R</v>
          </cell>
          <cell r="C792" t="str">
            <v>5P Usb</v>
          </cell>
          <cell r="D792" t="str">
            <v>PCS</v>
          </cell>
        </row>
        <row r="793">
          <cell r="A793" t="str">
            <v>KIU90591NY2R</v>
          </cell>
          <cell r="C793" t="str">
            <v>5P Usb</v>
          </cell>
          <cell r="D793" t="str">
            <v>PCS</v>
          </cell>
        </row>
        <row r="794">
          <cell r="A794" t="str">
            <v>KIU90591S1M3R</v>
          </cell>
          <cell r="C794" t="str">
            <v>5P Usb</v>
          </cell>
          <cell r="D794" t="str">
            <v>PCS</v>
          </cell>
        </row>
        <row r="795">
          <cell r="A795" t="str">
            <v>KJA133BY01R</v>
          </cell>
          <cell r="C795" t="str">
            <v>Jack</v>
          </cell>
          <cell r="D795" t="str">
            <v>PCS</v>
          </cell>
        </row>
        <row r="796">
          <cell r="A796" t="str">
            <v>KJA2333BNT60NR</v>
          </cell>
          <cell r="C796" t="str">
            <v>Jack</v>
          </cell>
          <cell r="D796" t="str">
            <v>PCS</v>
          </cell>
        </row>
        <row r="797">
          <cell r="A797" t="str">
            <v>KJA2333SNT41NR</v>
          </cell>
          <cell r="C797" t="str">
            <v>Jack</v>
          </cell>
          <cell r="D797" t="str">
            <v>PCS</v>
          </cell>
        </row>
        <row r="798">
          <cell r="A798" t="str">
            <v>KJA2333SNT42NR</v>
          </cell>
          <cell r="C798" t="str">
            <v>Jack</v>
          </cell>
          <cell r="D798" t="str">
            <v>PCS</v>
          </cell>
        </row>
        <row r="799">
          <cell r="A799" t="str">
            <v>KJA2333SNT50R</v>
          </cell>
          <cell r="C799" t="str">
            <v>Jack</v>
          </cell>
          <cell r="D799" t="str">
            <v>PCS</v>
          </cell>
        </row>
        <row r="800">
          <cell r="A800" t="str">
            <v>KJA2333SNT52NR</v>
          </cell>
          <cell r="C800" t="str">
            <v>Jack</v>
          </cell>
          <cell r="D800" t="str">
            <v>PCS</v>
          </cell>
        </row>
        <row r="801">
          <cell r="A801" t="str">
            <v>KJA2333SNY10R</v>
          </cell>
          <cell r="C801" t="str">
            <v>Jack</v>
          </cell>
          <cell r="D801" t="str">
            <v>PCS</v>
          </cell>
        </row>
        <row r="802">
          <cell r="A802" t="str">
            <v>KJA2333SNY601R</v>
          </cell>
          <cell r="C802" t="str">
            <v>Jack</v>
          </cell>
          <cell r="D802" t="str">
            <v>PCS</v>
          </cell>
        </row>
        <row r="803">
          <cell r="A803" t="str">
            <v>KJA2333ST50R</v>
          </cell>
          <cell r="C803" t="str">
            <v>Jack</v>
          </cell>
          <cell r="D803" t="str">
            <v>PCS</v>
          </cell>
        </row>
        <row r="804">
          <cell r="A804" t="str">
            <v>KJA2336NC601MR</v>
          </cell>
          <cell r="C804" t="str">
            <v>Jack</v>
          </cell>
          <cell r="D804" t="str">
            <v>PCS</v>
          </cell>
        </row>
        <row r="805">
          <cell r="A805" t="str">
            <v>KJA2336SNK50R</v>
          </cell>
          <cell r="C805" t="str">
            <v>Jack</v>
          </cell>
          <cell r="D805" t="str">
            <v>PCS</v>
          </cell>
        </row>
        <row r="806">
          <cell r="A806" t="str">
            <v>KJA2336SNT50R</v>
          </cell>
          <cell r="C806" t="str">
            <v>Jack</v>
          </cell>
          <cell r="D806" t="str">
            <v>PCS</v>
          </cell>
        </row>
        <row r="807">
          <cell r="A807" t="str">
            <v>KJA2336SNT61CR</v>
          </cell>
          <cell r="C807" t="str">
            <v>Jack</v>
          </cell>
          <cell r="D807" t="str">
            <v>PCS</v>
          </cell>
        </row>
        <row r="808">
          <cell r="A808" t="str">
            <v>KJA2336SNT61R</v>
          </cell>
          <cell r="C808" t="str">
            <v>Jack</v>
          </cell>
          <cell r="D808" t="str">
            <v>PCS</v>
          </cell>
        </row>
        <row r="809">
          <cell r="A809" t="str">
            <v>KJA2336SNY601CR</v>
          </cell>
          <cell r="C809" t="str">
            <v>Jack</v>
          </cell>
          <cell r="D809" t="str">
            <v>PCS</v>
          </cell>
        </row>
        <row r="810">
          <cell r="A810" t="str">
            <v>KJA2336ST50R</v>
          </cell>
          <cell r="C810" t="str">
            <v>Jack</v>
          </cell>
          <cell r="D810" t="str">
            <v>PCS</v>
          </cell>
        </row>
        <row r="811">
          <cell r="A811" t="str">
            <v>KJA2339NA601R</v>
          </cell>
          <cell r="C811" t="str">
            <v>Jack</v>
          </cell>
          <cell r="D811" t="str">
            <v>PCS</v>
          </cell>
        </row>
        <row r="812">
          <cell r="A812" t="str">
            <v>KJF-A22000603R-01HQ</v>
          </cell>
          <cell r="C812" t="str">
            <v>Jack</v>
          </cell>
          <cell r="D812" t="str">
            <v>PCS</v>
          </cell>
        </row>
        <row r="813">
          <cell r="A813" t="str">
            <v>KM100843MA1R</v>
          </cell>
          <cell r="C813" t="str">
            <v>T-F</v>
          </cell>
          <cell r="D813" t="str">
            <v>PCS</v>
          </cell>
        </row>
        <row r="814">
          <cell r="A814" t="str">
            <v>KM100846M01R</v>
          </cell>
          <cell r="C814" t="str">
            <v>T-F</v>
          </cell>
          <cell r="D814" t="str">
            <v>PCS</v>
          </cell>
        </row>
        <row r="815">
          <cell r="A815" t="str">
            <v>KM100846M171R</v>
          </cell>
          <cell r="C815" t="str">
            <v>T-F</v>
          </cell>
          <cell r="D815" t="str">
            <v>PCS</v>
          </cell>
        </row>
        <row r="816">
          <cell r="A816" t="str">
            <v>KM100849M171R</v>
          </cell>
          <cell r="C816" t="str">
            <v>T-F</v>
          </cell>
          <cell r="D816" t="str">
            <v>PCS</v>
          </cell>
        </row>
        <row r="817">
          <cell r="A817" t="str">
            <v>KM30084110R</v>
          </cell>
          <cell r="C817" t="str">
            <v>小天线</v>
          </cell>
          <cell r="D817" t="str">
            <v>PCS</v>
          </cell>
        </row>
        <row r="818">
          <cell r="A818" t="str">
            <v>KRF1S2001R</v>
          </cell>
          <cell r="C818" t="str">
            <v>小天线</v>
          </cell>
          <cell r="D818" t="str">
            <v>PCS</v>
          </cell>
        </row>
        <row r="819">
          <cell r="A819" t="str">
            <v>KRF1S30501NR</v>
          </cell>
          <cell r="C819" t="str">
            <v>小天线</v>
          </cell>
          <cell r="D819" t="str">
            <v>PCS</v>
          </cell>
        </row>
        <row r="820">
          <cell r="A820" t="str">
            <v>KRF1S31001R</v>
          </cell>
          <cell r="C820" t="str">
            <v>小天线</v>
          </cell>
          <cell r="D820" t="str">
            <v>PCS</v>
          </cell>
        </row>
        <row r="821">
          <cell r="A821" t="str">
            <v>KRF1S31501R</v>
          </cell>
          <cell r="C821" t="str">
            <v>小天线</v>
          </cell>
          <cell r="D821" t="str">
            <v>PCS</v>
          </cell>
        </row>
        <row r="822">
          <cell r="A822" t="str">
            <v>KRF1S31512R</v>
          </cell>
          <cell r="C822" t="str">
            <v>小天线</v>
          </cell>
          <cell r="D822" t="str">
            <v>PCS</v>
          </cell>
        </row>
        <row r="823">
          <cell r="A823" t="str">
            <v>KRF1S32012R</v>
          </cell>
          <cell r="C823" t="str">
            <v>小天线</v>
          </cell>
          <cell r="D823" t="str">
            <v>PCS</v>
          </cell>
        </row>
        <row r="824">
          <cell r="A824" t="str">
            <v>KRF2S302T01R</v>
          </cell>
          <cell r="C824" t="str">
            <v>小天线</v>
          </cell>
          <cell r="D824" t="str">
            <v>PCS</v>
          </cell>
        </row>
        <row r="825">
          <cell r="A825" t="str">
            <v>KSN-A11000103R-0100</v>
          </cell>
          <cell r="C825" t="str">
            <v>小天线</v>
          </cell>
          <cell r="D825" t="str">
            <v>PCS</v>
          </cell>
        </row>
        <row r="826">
          <cell r="A826" t="str">
            <v>KSN-A13000007R-0100</v>
          </cell>
          <cell r="C826" t="str">
            <v>小天线</v>
          </cell>
          <cell r="D826" t="str">
            <v>PCS</v>
          </cell>
        </row>
        <row r="827">
          <cell r="A827" t="str">
            <v>KSN-A13000101R-0100</v>
          </cell>
          <cell r="C827" t="str">
            <v>小天线</v>
          </cell>
          <cell r="D827" t="str">
            <v>PCS</v>
          </cell>
        </row>
        <row r="828">
          <cell r="A828" t="str">
            <v>KSN-A20000103R-0100</v>
          </cell>
          <cell r="C828" t="str">
            <v>小天线</v>
          </cell>
          <cell r="D828" t="str">
            <v>PCS</v>
          </cell>
        </row>
        <row r="829">
          <cell r="A829" t="str">
            <v>KSN-A23000103R-0100</v>
          </cell>
          <cell r="C829" t="str">
            <v>小天线</v>
          </cell>
          <cell r="D829" t="str">
            <v>PCS</v>
          </cell>
        </row>
        <row r="830">
          <cell r="A830" t="str">
            <v>KSN-A25000103R-0100</v>
          </cell>
          <cell r="C830" t="str">
            <v>小天线</v>
          </cell>
          <cell r="D830" t="str">
            <v>PCS</v>
          </cell>
        </row>
        <row r="831">
          <cell r="A831" t="str">
            <v>KT10476782</v>
          </cell>
          <cell r="C831" t="str">
            <v>卡托</v>
          </cell>
          <cell r="D831" t="str">
            <v>PCS</v>
          </cell>
        </row>
        <row r="832">
          <cell r="A832" t="str">
            <v>KUF-A099505S1R-0100</v>
          </cell>
          <cell r="C832" t="str">
            <v>5P Usb</v>
          </cell>
          <cell r="D832" t="str">
            <v>PCS</v>
          </cell>
        </row>
        <row r="833">
          <cell r="A833" t="str">
            <v>KUF-A13950530R-0200</v>
          </cell>
          <cell r="C833" t="str">
            <v>5P Usb</v>
          </cell>
          <cell r="D833" t="str">
            <v>PCS</v>
          </cell>
        </row>
        <row r="834">
          <cell r="A834" t="str">
            <v>KUF-A19001630R-0100</v>
          </cell>
          <cell r="C834" t="str">
            <v>Type-c</v>
          </cell>
          <cell r="D834" t="str">
            <v>PCS</v>
          </cell>
        </row>
        <row r="835">
          <cell r="A835" t="str">
            <v>KWS6133N10TNR</v>
          </cell>
          <cell r="C835" t="str">
            <v>Sim卡</v>
          </cell>
          <cell r="D835" t="str">
            <v>PCS</v>
          </cell>
        </row>
        <row r="836">
          <cell r="A836" t="str">
            <v>KWS6133N10TR</v>
          </cell>
          <cell r="C836" t="str">
            <v>Sim卡</v>
          </cell>
          <cell r="D836" t="str">
            <v>PCS</v>
          </cell>
        </row>
        <row r="837">
          <cell r="A837" t="str">
            <v>KWS6133PT01R</v>
          </cell>
          <cell r="C837" t="str">
            <v>Sim卡</v>
          </cell>
          <cell r="D837" t="str">
            <v>PCS</v>
          </cell>
        </row>
        <row r="838">
          <cell r="A838" t="str">
            <v>KWS6146N10NR</v>
          </cell>
          <cell r="C838" t="str">
            <v>Sim卡</v>
          </cell>
          <cell r="D838" t="str">
            <v>PCS</v>
          </cell>
        </row>
        <row r="839">
          <cell r="A839" t="str">
            <v>KWS6153M20R</v>
          </cell>
          <cell r="C839" t="str">
            <v>Sim卡</v>
          </cell>
          <cell r="D839" t="str">
            <v>PCS</v>
          </cell>
        </row>
        <row r="840">
          <cell r="A840" t="str">
            <v>KWS6156CN20R</v>
          </cell>
          <cell r="C840" t="str">
            <v>Sim卡</v>
          </cell>
          <cell r="D840" t="str">
            <v>PCS</v>
          </cell>
        </row>
        <row r="841">
          <cell r="A841" t="str">
            <v>KWS6186M5NR</v>
          </cell>
          <cell r="C841" t="str">
            <v>Sim卡</v>
          </cell>
          <cell r="D841" t="str">
            <v>PCS</v>
          </cell>
        </row>
        <row r="842">
          <cell r="A842" t="str">
            <v>KWSM3133F01NR-H</v>
          </cell>
          <cell r="C842" t="str">
            <v>PinPush</v>
          </cell>
          <cell r="D842" t="str">
            <v>PCS</v>
          </cell>
        </row>
        <row r="843">
          <cell r="A843" t="str">
            <v>KWSM3133F01R-S</v>
          </cell>
          <cell r="C843" t="str">
            <v>PinPush</v>
          </cell>
          <cell r="D843" t="str">
            <v>PCS</v>
          </cell>
        </row>
        <row r="844">
          <cell r="A844" t="str">
            <v>KWSM3133F01R-T</v>
          </cell>
          <cell r="C844" t="str">
            <v>PinPush</v>
          </cell>
          <cell r="D844" t="str">
            <v>PCS</v>
          </cell>
        </row>
      </sheetData>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3"/>
  <sheetViews>
    <sheetView workbookViewId="0">
      <selection activeCell="I8" sqref="I8"/>
    </sheetView>
  </sheetViews>
  <sheetFormatPr defaultColWidth="9" defaultRowHeight="13.5" x14ac:dyDescent="0.15"/>
  <cols>
    <col min="1" max="1" width="5.125" customWidth="1"/>
    <col min="2" max="2" width="12.625" customWidth="1"/>
    <col min="3" max="3" width="13.75" customWidth="1"/>
    <col min="4" max="4" width="21.5" customWidth="1"/>
    <col min="5" max="5" width="5.125" customWidth="1"/>
  </cols>
  <sheetData>
    <row r="1" spans="1:6" s="128" customFormat="1" ht="21" customHeight="1" x14ac:dyDescent="0.15">
      <c r="A1" s="169" t="s">
        <v>0</v>
      </c>
      <c r="B1" s="169" t="s">
        <v>1</v>
      </c>
      <c r="C1" s="169" t="s">
        <v>2</v>
      </c>
      <c r="D1" s="169" t="s">
        <v>3</v>
      </c>
      <c r="E1" s="169" t="s">
        <v>4</v>
      </c>
      <c r="F1" s="170"/>
    </row>
    <row r="2" spans="1:6" s="128" customFormat="1" ht="21" customHeight="1" x14ac:dyDescent="0.15">
      <c r="A2" s="171">
        <v>14</v>
      </c>
      <c r="B2" s="171" t="s">
        <v>5</v>
      </c>
      <c r="C2" s="171" t="s">
        <v>6</v>
      </c>
      <c r="D2" s="171" t="s">
        <v>7</v>
      </c>
      <c r="E2" s="171">
        <v>1</v>
      </c>
      <c r="F2" s="170"/>
    </row>
    <row r="3" spans="1:6" s="128" customFormat="1" ht="21" customHeight="1" x14ac:dyDescent="0.15">
      <c r="A3" s="171">
        <v>14</v>
      </c>
      <c r="B3" s="171" t="s">
        <v>5</v>
      </c>
      <c r="C3" s="171" t="s">
        <v>8</v>
      </c>
      <c r="D3" s="171" t="s">
        <v>9</v>
      </c>
      <c r="E3" s="171">
        <v>1</v>
      </c>
      <c r="F3" s="170"/>
    </row>
    <row r="4" spans="1:6" s="128" customFormat="1" ht="21" customHeight="1" x14ac:dyDescent="0.15">
      <c r="A4" s="171">
        <v>14</v>
      </c>
      <c r="B4" s="171" t="s">
        <v>5</v>
      </c>
      <c r="C4" s="171" t="s">
        <v>10</v>
      </c>
      <c r="D4" s="171" t="s">
        <v>11</v>
      </c>
      <c r="E4" s="171">
        <v>1</v>
      </c>
      <c r="F4" s="170"/>
    </row>
    <row r="5" spans="1:6" s="128" customFormat="1" ht="21" customHeight="1" x14ac:dyDescent="0.15">
      <c r="A5" s="171">
        <v>14</v>
      </c>
      <c r="B5" s="171" t="s">
        <v>5</v>
      </c>
      <c r="C5" s="171" t="s">
        <v>12</v>
      </c>
      <c r="D5" s="171" t="s">
        <v>13</v>
      </c>
      <c r="E5" s="171">
        <v>1</v>
      </c>
      <c r="F5" s="170"/>
    </row>
    <row r="6" spans="1:6" s="128" customFormat="1" ht="21" customHeight="1" x14ac:dyDescent="0.15">
      <c r="A6" s="171">
        <v>14</v>
      </c>
      <c r="B6" s="171" t="s">
        <v>5</v>
      </c>
      <c r="C6" s="171" t="s">
        <v>14</v>
      </c>
      <c r="D6" s="171" t="s">
        <v>15</v>
      </c>
      <c r="E6" s="171">
        <v>1</v>
      </c>
      <c r="F6" s="170"/>
    </row>
    <row r="7" spans="1:6" s="128" customFormat="1" ht="21" customHeight="1" x14ac:dyDescent="0.15">
      <c r="A7" s="169">
        <v>14</v>
      </c>
      <c r="B7" s="169" t="s">
        <v>16</v>
      </c>
      <c r="C7" s="169"/>
      <c r="D7" s="169"/>
      <c r="E7" s="169">
        <v>5</v>
      </c>
      <c r="F7" s="170"/>
    </row>
    <row r="8" spans="1:6" s="128" customFormat="1" ht="21" customHeight="1" x14ac:dyDescent="0.15">
      <c r="A8" s="171">
        <v>14</v>
      </c>
      <c r="B8" s="171" t="s">
        <v>17</v>
      </c>
      <c r="C8" s="171" t="s">
        <v>18</v>
      </c>
      <c r="D8" s="171" t="s">
        <v>19</v>
      </c>
      <c r="E8" s="171">
        <v>1</v>
      </c>
      <c r="F8" s="170"/>
    </row>
    <row r="9" spans="1:6" s="128" customFormat="1" ht="21" customHeight="1" x14ac:dyDescent="0.15">
      <c r="A9" s="171">
        <v>14</v>
      </c>
      <c r="B9" s="171" t="s">
        <v>17</v>
      </c>
      <c r="C9" s="171" t="s">
        <v>20</v>
      </c>
      <c r="D9" s="171" t="s">
        <v>21</v>
      </c>
      <c r="E9" s="171">
        <v>1</v>
      </c>
      <c r="F9" s="170"/>
    </row>
    <row r="10" spans="1:6" s="128" customFormat="1" ht="21" customHeight="1" x14ac:dyDescent="0.15">
      <c r="A10" s="171">
        <v>14</v>
      </c>
      <c r="B10" s="171" t="s">
        <v>17</v>
      </c>
      <c r="C10" s="171" t="s">
        <v>22</v>
      </c>
      <c r="D10" s="171" t="s">
        <v>23</v>
      </c>
      <c r="E10" s="171">
        <v>1</v>
      </c>
      <c r="F10" s="170"/>
    </row>
    <row r="11" spans="1:6" s="128" customFormat="1" ht="21" customHeight="1" x14ac:dyDescent="0.15">
      <c r="A11" s="171">
        <v>14</v>
      </c>
      <c r="B11" s="171" t="s">
        <v>17</v>
      </c>
      <c r="C11" s="171" t="s">
        <v>22</v>
      </c>
      <c r="D11" s="171" t="s">
        <v>24</v>
      </c>
      <c r="E11" s="171">
        <v>1</v>
      </c>
      <c r="F11" s="170"/>
    </row>
    <row r="12" spans="1:6" s="128" customFormat="1" ht="21" customHeight="1" x14ac:dyDescent="0.15">
      <c r="A12" s="171">
        <v>14</v>
      </c>
      <c r="B12" s="171" t="s">
        <v>17</v>
      </c>
      <c r="C12" s="171" t="s">
        <v>25</v>
      </c>
      <c r="D12" s="171" t="s">
        <v>26</v>
      </c>
      <c r="E12" s="171">
        <v>1</v>
      </c>
      <c r="F12" s="170"/>
    </row>
    <row r="13" spans="1:6" s="128" customFormat="1" ht="21" customHeight="1" x14ac:dyDescent="0.15">
      <c r="A13" s="169">
        <v>14</v>
      </c>
      <c r="B13" s="169" t="s">
        <v>27</v>
      </c>
      <c r="C13" s="169"/>
      <c r="D13" s="169"/>
      <c r="E13" s="169">
        <v>4</v>
      </c>
      <c r="F13" s="170"/>
    </row>
    <row r="14" spans="1:6" s="128" customFormat="1" ht="21" customHeight="1" x14ac:dyDescent="0.15">
      <c r="A14" s="171">
        <v>14</v>
      </c>
      <c r="B14" s="171" t="s">
        <v>28</v>
      </c>
      <c r="C14" s="171" t="s">
        <v>29</v>
      </c>
      <c r="D14" s="171" t="s">
        <v>30</v>
      </c>
      <c r="E14" s="171">
        <v>1</v>
      </c>
      <c r="F14" s="170"/>
    </row>
    <row r="15" spans="1:6" s="128" customFormat="1" ht="21" customHeight="1" x14ac:dyDescent="0.15">
      <c r="A15" s="171">
        <v>14</v>
      </c>
      <c r="B15" s="171" t="s">
        <v>28</v>
      </c>
      <c r="C15" s="171" t="s">
        <v>29</v>
      </c>
      <c r="D15" s="171" t="s">
        <v>31</v>
      </c>
      <c r="E15" s="171">
        <v>1</v>
      </c>
      <c r="F15" s="170"/>
    </row>
    <row r="16" spans="1:6" s="128" customFormat="1" ht="21" customHeight="1" x14ac:dyDescent="0.15">
      <c r="A16" s="169">
        <v>14</v>
      </c>
      <c r="B16" s="169" t="s">
        <v>32</v>
      </c>
      <c r="C16" s="169"/>
      <c r="D16" s="169"/>
      <c r="E16" s="169">
        <v>1</v>
      </c>
      <c r="F16" s="170"/>
    </row>
    <row r="17" spans="1:6" s="128" customFormat="1" ht="21" customHeight="1" x14ac:dyDescent="0.15">
      <c r="A17" s="171">
        <v>14</v>
      </c>
      <c r="B17" s="171" t="s">
        <v>33</v>
      </c>
      <c r="C17" s="171" t="s">
        <v>6</v>
      </c>
      <c r="D17" s="171" t="s">
        <v>7</v>
      </c>
      <c r="E17" s="171">
        <v>1</v>
      </c>
      <c r="F17" s="170"/>
    </row>
    <row r="18" spans="1:6" s="128" customFormat="1" ht="21" customHeight="1" x14ac:dyDescent="0.15">
      <c r="A18" s="171">
        <v>14</v>
      </c>
      <c r="B18" s="171" t="s">
        <v>33</v>
      </c>
      <c r="C18" s="171" t="s">
        <v>10</v>
      </c>
      <c r="D18" s="171" t="s">
        <v>11</v>
      </c>
      <c r="E18" s="171">
        <v>1</v>
      </c>
      <c r="F18" s="170"/>
    </row>
    <row r="19" spans="1:6" s="128" customFormat="1" ht="21" customHeight="1" x14ac:dyDescent="0.15">
      <c r="A19" s="171">
        <v>14</v>
      </c>
      <c r="B19" s="171" t="s">
        <v>33</v>
      </c>
      <c r="C19" s="171" t="s">
        <v>22</v>
      </c>
      <c r="D19" s="171" t="s">
        <v>23</v>
      </c>
      <c r="E19" s="171">
        <v>1</v>
      </c>
      <c r="F19" s="170"/>
    </row>
    <row r="20" spans="1:6" s="128" customFormat="1" ht="21" customHeight="1" x14ac:dyDescent="0.15">
      <c r="A20" s="171">
        <v>14</v>
      </c>
      <c r="B20" s="171" t="s">
        <v>33</v>
      </c>
      <c r="C20" s="171" t="s">
        <v>22</v>
      </c>
      <c r="D20" s="171" t="s">
        <v>24</v>
      </c>
      <c r="E20" s="171">
        <v>1</v>
      </c>
      <c r="F20" s="170"/>
    </row>
    <row r="21" spans="1:6" s="128" customFormat="1" ht="21" customHeight="1" x14ac:dyDescent="0.15">
      <c r="A21" s="171">
        <v>14</v>
      </c>
      <c r="B21" s="171" t="s">
        <v>33</v>
      </c>
      <c r="C21" s="171" t="s">
        <v>22</v>
      </c>
      <c r="D21" s="171" t="s">
        <v>34</v>
      </c>
      <c r="E21" s="171">
        <v>1</v>
      </c>
      <c r="F21" s="170"/>
    </row>
    <row r="22" spans="1:6" s="128" customFormat="1" ht="21" customHeight="1" x14ac:dyDescent="0.15">
      <c r="A22" s="171">
        <v>14</v>
      </c>
      <c r="B22" s="171" t="s">
        <v>33</v>
      </c>
      <c r="C22" s="171" t="s">
        <v>22</v>
      </c>
      <c r="D22" s="171" t="s">
        <v>35</v>
      </c>
      <c r="E22" s="171">
        <v>1</v>
      </c>
      <c r="F22" s="170"/>
    </row>
    <row r="23" spans="1:6" s="128" customFormat="1" ht="21" customHeight="1" x14ac:dyDescent="0.15">
      <c r="A23" s="171">
        <v>14</v>
      </c>
      <c r="B23" s="171" t="s">
        <v>33</v>
      </c>
      <c r="C23" s="171" t="s">
        <v>36</v>
      </c>
      <c r="D23" s="171" t="s">
        <v>37</v>
      </c>
      <c r="E23" s="171">
        <v>1</v>
      </c>
      <c r="F23" s="170"/>
    </row>
    <row r="24" spans="1:6" s="128" customFormat="1" ht="21" customHeight="1" x14ac:dyDescent="0.15">
      <c r="A24" s="171">
        <v>14</v>
      </c>
      <c r="B24" s="171" t="s">
        <v>33</v>
      </c>
      <c r="C24" s="171" t="s">
        <v>36</v>
      </c>
      <c r="D24" s="171" t="s">
        <v>38</v>
      </c>
      <c r="E24" s="171">
        <v>1</v>
      </c>
      <c r="F24" s="170"/>
    </row>
    <row r="25" spans="1:6" s="128" customFormat="1" ht="21" customHeight="1" x14ac:dyDescent="0.15">
      <c r="A25" s="169">
        <v>14</v>
      </c>
      <c r="B25" s="169" t="s">
        <v>39</v>
      </c>
      <c r="C25" s="169"/>
      <c r="D25" s="169"/>
      <c r="E25" s="169">
        <v>5</v>
      </c>
      <c r="F25" s="170"/>
    </row>
    <row r="26" spans="1:6" s="128" customFormat="1" ht="21" customHeight="1" x14ac:dyDescent="0.15">
      <c r="A26" s="171">
        <v>14</v>
      </c>
      <c r="B26" s="171" t="s">
        <v>40</v>
      </c>
      <c r="C26" s="171" t="s">
        <v>41</v>
      </c>
      <c r="D26" s="171" t="s">
        <v>42</v>
      </c>
      <c r="E26" s="171">
        <v>1</v>
      </c>
      <c r="F26" s="170"/>
    </row>
    <row r="27" spans="1:6" s="128" customFormat="1" ht="21" customHeight="1" x14ac:dyDescent="0.15">
      <c r="A27" s="171">
        <v>14</v>
      </c>
      <c r="B27" s="171" t="s">
        <v>40</v>
      </c>
      <c r="C27" s="171" t="s">
        <v>41</v>
      </c>
      <c r="D27" s="171" t="s">
        <v>43</v>
      </c>
      <c r="E27" s="171">
        <v>1</v>
      </c>
      <c r="F27" s="170"/>
    </row>
    <row r="28" spans="1:6" s="128" customFormat="1" ht="21" customHeight="1" x14ac:dyDescent="0.15">
      <c r="A28" s="171">
        <v>14</v>
      </c>
      <c r="B28" s="171" t="s">
        <v>40</v>
      </c>
      <c r="C28" s="171" t="s">
        <v>44</v>
      </c>
      <c r="D28" s="171" t="s">
        <v>45</v>
      </c>
      <c r="E28" s="171">
        <v>1</v>
      </c>
      <c r="F28" s="170"/>
    </row>
    <row r="29" spans="1:6" s="128" customFormat="1" ht="21" customHeight="1" x14ac:dyDescent="0.15">
      <c r="A29" s="171">
        <v>14</v>
      </c>
      <c r="B29" s="171" t="s">
        <v>40</v>
      </c>
      <c r="C29" s="171" t="s">
        <v>8</v>
      </c>
      <c r="D29" s="171" t="s">
        <v>9</v>
      </c>
      <c r="E29" s="171">
        <v>1</v>
      </c>
      <c r="F29" s="170"/>
    </row>
    <row r="30" spans="1:6" s="128" customFormat="1" ht="21" customHeight="1" x14ac:dyDescent="0.15">
      <c r="A30" s="171">
        <v>14</v>
      </c>
      <c r="B30" s="171" t="s">
        <v>40</v>
      </c>
      <c r="C30" s="171" t="s">
        <v>46</v>
      </c>
      <c r="D30" s="171" t="s">
        <v>47</v>
      </c>
      <c r="E30" s="171">
        <v>1</v>
      </c>
      <c r="F30" s="170"/>
    </row>
    <row r="31" spans="1:6" s="128" customFormat="1" ht="21" customHeight="1" x14ac:dyDescent="0.15">
      <c r="A31" s="171">
        <v>14</v>
      </c>
      <c r="B31" s="171" t="s">
        <v>40</v>
      </c>
      <c r="C31" s="171" t="s">
        <v>12</v>
      </c>
      <c r="D31" s="171" t="s">
        <v>13</v>
      </c>
      <c r="E31" s="171">
        <v>1</v>
      </c>
      <c r="F31" s="170"/>
    </row>
    <row r="32" spans="1:6" s="128" customFormat="1" ht="21" customHeight="1" x14ac:dyDescent="0.15">
      <c r="A32" s="171">
        <v>14</v>
      </c>
      <c r="B32" s="171" t="s">
        <v>40</v>
      </c>
      <c r="C32" s="171" t="s">
        <v>14</v>
      </c>
      <c r="D32" s="171" t="s">
        <v>15</v>
      </c>
      <c r="E32" s="171">
        <v>1</v>
      </c>
      <c r="F32" s="170"/>
    </row>
    <row r="33" spans="1:6" s="128" customFormat="1" ht="21" customHeight="1" x14ac:dyDescent="0.15">
      <c r="A33" s="171">
        <v>14</v>
      </c>
      <c r="B33" s="171" t="s">
        <v>40</v>
      </c>
      <c r="C33" s="171" t="s">
        <v>25</v>
      </c>
      <c r="D33" s="171" t="s">
        <v>26</v>
      </c>
      <c r="E33" s="171">
        <v>1</v>
      </c>
      <c r="F33" s="170"/>
    </row>
    <row r="34" spans="1:6" s="128" customFormat="1" ht="21" customHeight="1" x14ac:dyDescent="0.15">
      <c r="A34" s="169">
        <v>14</v>
      </c>
      <c r="B34" s="169" t="s">
        <v>48</v>
      </c>
      <c r="C34" s="169"/>
      <c r="D34" s="169"/>
      <c r="E34" s="169">
        <v>7</v>
      </c>
      <c r="F34" s="170"/>
    </row>
    <row r="35" spans="1:6" s="128" customFormat="1" ht="21" customHeight="1" x14ac:dyDescent="0.15">
      <c r="A35" s="171">
        <v>14</v>
      </c>
      <c r="B35" s="171" t="s">
        <v>49</v>
      </c>
      <c r="C35" s="171" t="s">
        <v>41</v>
      </c>
      <c r="D35" s="171" t="s">
        <v>42</v>
      </c>
      <c r="E35" s="171">
        <v>1</v>
      </c>
      <c r="F35" s="170"/>
    </row>
    <row r="36" spans="1:6" s="128" customFormat="1" ht="21" customHeight="1" x14ac:dyDescent="0.15">
      <c r="A36" s="171">
        <v>14</v>
      </c>
      <c r="B36" s="171" t="s">
        <v>49</v>
      </c>
      <c r="C36" s="171" t="s">
        <v>41</v>
      </c>
      <c r="D36" s="171" t="s">
        <v>43</v>
      </c>
      <c r="E36" s="171">
        <v>1</v>
      </c>
      <c r="F36" s="170"/>
    </row>
    <row r="37" spans="1:6" s="128" customFormat="1" ht="21" customHeight="1" x14ac:dyDescent="0.15">
      <c r="A37" s="171">
        <v>14</v>
      </c>
      <c r="B37" s="171" t="s">
        <v>49</v>
      </c>
      <c r="C37" s="171" t="s">
        <v>10</v>
      </c>
      <c r="D37" s="171" t="s">
        <v>11</v>
      </c>
      <c r="E37" s="171">
        <v>1</v>
      </c>
      <c r="F37" s="170"/>
    </row>
    <row r="38" spans="1:6" s="128" customFormat="1" ht="21" customHeight="1" x14ac:dyDescent="0.15">
      <c r="A38" s="171">
        <v>14</v>
      </c>
      <c r="B38" s="171" t="s">
        <v>49</v>
      </c>
      <c r="C38" s="171" t="s">
        <v>20</v>
      </c>
      <c r="D38" s="171" t="s">
        <v>21</v>
      </c>
      <c r="E38" s="171">
        <v>1</v>
      </c>
      <c r="F38" s="170"/>
    </row>
    <row r="39" spans="1:6" s="128" customFormat="1" ht="21" customHeight="1" x14ac:dyDescent="0.15">
      <c r="A39" s="171">
        <v>14</v>
      </c>
      <c r="B39" s="171" t="s">
        <v>49</v>
      </c>
      <c r="C39" s="171" t="s">
        <v>25</v>
      </c>
      <c r="D39" s="171" t="s">
        <v>26</v>
      </c>
      <c r="E39" s="171">
        <v>1</v>
      </c>
      <c r="F39" s="170"/>
    </row>
    <row r="40" spans="1:6" s="128" customFormat="1" ht="21" customHeight="1" x14ac:dyDescent="0.15">
      <c r="A40" s="169">
        <v>14</v>
      </c>
      <c r="B40" s="169" t="s">
        <v>50</v>
      </c>
      <c r="C40" s="169"/>
      <c r="D40" s="169"/>
      <c r="E40" s="169">
        <v>4</v>
      </c>
      <c r="F40" s="170"/>
    </row>
    <row r="41" spans="1:6" s="128" customFormat="1" ht="21" customHeight="1" x14ac:dyDescent="0.15">
      <c r="A41" s="171">
        <v>14</v>
      </c>
      <c r="B41" s="171" t="s">
        <v>51</v>
      </c>
      <c r="C41" s="171" t="s">
        <v>46</v>
      </c>
      <c r="D41" s="171" t="s">
        <v>47</v>
      </c>
      <c r="E41" s="171">
        <v>1</v>
      </c>
      <c r="F41" s="170"/>
    </row>
    <row r="42" spans="1:6" s="128" customFormat="1" ht="21" customHeight="1" x14ac:dyDescent="0.15">
      <c r="A42" s="171">
        <v>14</v>
      </c>
      <c r="B42" s="171" t="s">
        <v>51</v>
      </c>
      <c r="C42" s="171" t="s">
        <v>14</v>
      </c>
      <c r="D42" s="171" t="s">
        <v>15</v>
      </c>
      <c r="E42" s="171">
        <v>1</v>
      </c>
      <c r="F42" s="170"/>
    </row>
    <row r="43" spans="1:6" s="128" customFormat="1" ht="21" customHeight="1" x14ac:dyDescent="0.15">
      <c r="A43" s="169">
        <v>14</v>
      </c>
      <c r="B43" s="169" t="s">
        <v>52</v>
      </c>
      <c r="C43" s="169"/>
      <c r="D43" s="169"/>
      <c r="E43" s="169">
        <v>2</v>
      </c>
      <c r="F43" s="170"/>
    </row>
    <row r="44" spans="1:6" s="128" customFormat="1" ht="21" customHeight="1" x14ac:dyDescent="0.15">
      <c r="A44" s="171">
        <v>14</v>
      </c>
      <c r="B44" s="171" t="s">
        <v>53</v>
      </c>
      <c r="C44" s="171" t="s">
        <v>54</v>
      </c>
      <c r="D44" s="171" t="s">
        <v>55</v>
      </c>
      <c r="E44" s="171">
        <v>1</v>
      </c>
      <c r="F44" s="170"/>
    </row>
    <row r="45" spans="1:6" s="128" customFormat="1" ht="21" customHeight="1" x14ac:dyDescent="0.15">
      <c r="A45" s="171">
        <v>14</v>
      </c>
      <c r="B45" s="171" t="s">
        <v>53</v>
      </c>
      <c r="C45" s="171" t="s">
        <v>56</v>
      </c>
      <c r="D45" s="171" t="s">
        <v>57</v>
      </c>
      <c r="E45" s="171">
        <v>1</v>
      </c>
      <c r="F45" s="170"/>
    </row>
    <row r="46" spans="1:6" s="128" customFormat="1" ht="21" customHeight="1" x14ac:dyDescent="0.15">
      <c r="A46" s="171">
        <v>14</v>
      </c>
      <c r="B46" s="171" t="s">
        <v>53</v>
      </c>
      <c r="C46" s="171" t="s">
        <v>36</v>
      </c>
      <c r="D46" s="171" t="s">
        <v>38</v>
      </c>
      <c r="E46" s="171">
        <v>1</v>
      </c>
      <c r="F46" s="170"/>
    </row>
    <row r="47" spans="1:6" s="128" customFormat="1" ht="21" customHeight="1" x14ac:dyDescent="0.15">
      <c r="A47" s="169">
        <v>14</v>
      </c>
      <c r="B47" s="169" t="s">
        <v>58</v>
      </c>
      <c r="C47" s="169"/>
      <c r="D47" s="169"/>
      <c r="E47" s="169">
        <v>3</v>
      </c>
      <c r="F47" s="170"/>
    </row>
    <row r="48" spans="1:6" s="128" customFormat="1" ht="21" customHeight="1" x14ac:dyDescent="0.15">
      <c r="A48" s="171">
        <v>14</v>
      </c>
      <c r="B48" s="171" t="s">
        <v>59</v>
      </c>
      <c r="C48" s="171" t="s">
        <v>29</v>
      </c>
      <c r="D48" s="171" t="s">
        <v>30</v>
      </c>
      <c r="E48" s="171">
        <v>1</v>
      </c>
      <c r="F48" s="170"/>
    </row>
    <row r="49" spans="1:6" s="128" customFormat="1" ht="21" customHeight="1" x14ac:dyDescent="0.15">
      <c r="A49" s="171">
        <v>14</v>
      </c>
      <c r="B49" s="171" t="s">
        <v>59</v>
      </c>
      <c r="C49" s="171" t="s">
        <v>29</v>
      </c>
      <c r="D49" s="171" t="s">
        <v>31</v>
      </c>
      <c r="E49" s="171">
        <v>1</v>
      </c>
      <c r="F49" s="170"/>
    </row>
    <row r="50" spans="1:6" s="128" customFormat="1" ht="21" customHeight="1" x14ac:dyDescent="0.15">
      <c r="A50" s="169">
        <v>14</v>
      </c>
      <c r="B50" s="169" t="s">
        <v>60</v>
      </c>
      <c r="C50" s="169"/>
      <c r="D50" s="169"/>
      <c r="E50" s="169">
        <v>1</v>
      </c>
      <c r="F50" s="170"/>
    </row>
    <row r="51" spans="1:6" s="128" customFormat="1" ht="21" customHeight="1" x14ac:dyDescent="0.15">
      <c r="A51" s="171">
        <v>14</v>
      </c>
      <c r="B51" s="171" t="s">
        <v>61</v>
      </c>
      <c r="C51" s="171" t="s">
        <v>54</v>
      </c>
      <c r="D51" s="171" t="s">
        <v>62</v>
      </c>
      <c r="E51" s="171">
        <v>1</v>
      </c>
      <c r="F51" s="170"/>
    </row>
    <row r="52" spans="1:6" s="128" customFormat="1" ht="21" customHeight="1" x14ac:dyDescent="0.15">
      <c r="A52" s="171">
        <v>14</v>
      </c>
      <c r="B52" s="171" t="s">
        <v>61</v>
      </c>
      <c r="C52" s="171" t="s">
        <v>10</v>
      </c>
      <c r="D52" s="171" t="s">
        <v>11</v>
      </c>
      <c r="E52" s="171">
        <v>1</v>
      </c>
      <c r="F52" s="170"/>
    </row>
    <row r="53" spans="1:6" s="128" customFormat="1" ht="21" customHeight="1" x14ac:dyDescent="0.15">
      <c r="A53" s="171">
        <v>14</v>
      </c>
      <c r="B53" s="171" t="s">
        <v>61</v>
      </c>
      <c r="C53" s="171" t="s">
        <v>46</v>
      </c>
      <c r="D53" s="171" t="s">
        <v>47</v>
      </c>
      <c r="E53" s="171">
        <v>1</v>
      </c>
      <c r="F53" s="170"/>
    </row>
    <row r="54" spans="1:6" s="128" customFormat="1" ht="21" customHeight="1" x14ac:dyDescent="0.15">
      <c r="A54" s="169">
        <v>14</v>
      </c>
      <c r="B54" s="169" t="s">
        <v>63</v>
      </c>
      <c r="C54" s="169"/>
      <c r="D54" s="169"/>
      <c r="E54" s="169">
        <v>3</v>
      </c>
      <c r="F54" s="170"/>
    </row>
    <row r="55" spans="1:6" s="128" customFormat="1" ht="21" customHeight="1" x14ac:dyDescent="0.15">
      <c r="A55" s="171">
        <v>14</v>
      </c>
      <c r="B55" s="171" t="s">
        <v>64</v>
      </c>
      <c r="C55" s="171" t="s">
        <v>65</v>
      </c>
      <c r="D55" s="171" t="s">
        <v>66</v>
      </c>
      <c r="E55" s="171">
        <v>1</v>
      </c>
      <c r="F55" s="170"/>
    </row>
    <row r="56" spans="1:6" s="128" customFormat="1" ht="21" customHeight="1" x14ac:dyDescent="0.15">
      <c r="A56" s="171">
        <v>14</v>
      </c>
      <c r="B56" s="171" t="s">
        <v>64</v>
      </c>
      <c r="C56" s="171" t="s">
        <v>10</v>
      </c>
      <c r="D56" s="171" t="s">
        <v>11</v>
      </c>
      <c r="E56" s="171">
        <v>1</v>
      </c>
      <c r="F56" s="170"/>
    </row>
    <row r="57" spans="1:6" s="128" customFormat="1" ht="21" customHeight="1" x14ac:dyDescent="0.15">
      <c r="A57" s="169">
        <v>14</v>
      </c>
      <c r="B57" s="169" t="s">
        <v>67</v>
      </c>
      <c r="C57" s="169"/>
      <c r="D57" s="169"/>
      <c r="E57" s="169">
        <v>2</v>
      </c>
      <c r="F57" s="170"/>
    </row>
    <row r="58" spans="1:6" s="128" customFormat="1" ht="21" customHeight="1" x14ac:dyDescent="0.15">
      <c r="A58" s="171">
        <v>14</v>
      </c>
      <c r="B58" s="171" t="s">
        <v>68</v>
      </c>
      <c r="C58" s="171" t="s">
        <v>6</v>
      </c>
      <c r="D58" s="171" t="s">
        <v>7</v>
      </c>
      <c r="E58" s="171">
        <v>1</v>
      </c>
      <c r="F58" s="170"/>
    </row>
    <row r="59" spans="1:6" s="128" customFormat="1" ht="21" customHeight="1" x14ac:dyDescent="0.15">
      <c r="A59" s="171">
        <v>14</v>
      </c>
      <c r="B59" s="171" t="s">
        <v>68</v>
      </c>
      <c r="C59" s="171" t="s">
        <v>8</v>
      </c>
      <c r="D59" s="171" t="s">
        <v>9</v>
      </c>
      <c r="E59" s="171">
        <v>1</v>
      </c>
      <c r="F59" s="170"/>
    </row>
    <row r="60" spans="1:6" s="128" customFormat="1" ht="21" customHeight="1" x14ac:dyDescent="0.15">
      <c r="A60" s="171">
        <v>14</v>
      </c>
      <c r="B60" s="171" t="s">
        <v>68</v>
      </c>
      <c r="C60" s="171" t="s">
        <v>54</v>
      </c>
      <c r="D60" s="171" t="s">
        <v>55</v>
      </c>
      <c r="E60" s="171">
        <v>1</v>
      </c>
      <c r="F60" s="170"/>
    </row>
    <row r="61" spans="1:6" s="128" customFormat="1" ht="21" customHeight="1" x14ac:dyDescent="0.15">
      <c r="A61" s="171">
        <v>14</v>
      </c>
      <c r="B61" s="171" t="s">
        <v>68</v>
      </c>
      <c r="C61" s="171" t="s">
        <v>36</v>
      </c>
      <c r="D61" s="171" t="s">
        <v>38</v>
      </c>
      <c r="E61" s="171">
        <v>1</v>
      </c>
      <c r="F61" s="170"/>
    </row>
    <row r="62" spans="1:6" s="128" customFormat="1" ht="21" customHeight="1" x14ac:dyDescent="0.15">
      <c r="A62" s="171">
        <v>14</v>
      </c>
      <c r="B62" s="171" t="s">
        <v>68</v>
      </c>
      <c r="C62" s="171" t="s">
        <v>69</v>
      </c>
      <c r="D62" s="171" t="s">
        <v>62</v>
      </c>
      <c r="E62" s="171">
        <v>1</v>
      </c>
      <c r="F62" s="170"/>
    </row>
    <row r="63" spans="1:6" s="128" customFormat="1" ht="21" customHeight="1" x14ac:dyDescent="0.15">
      <c r="A63" s="169">
        <v>14</v>
      </c>
      <c r="B63" s="169" t="s">
        <v>70</v>
      </c>
      <c r="C63" s="169"/>
      <c r="D63" s="169"/>
      <c r="E63" s="169">
        <v>5</v>
      </c>
      <c r="F63" s="170"/>
    </row>
  </sheetData>
  <phoneticPr fontId="26" type="noConversion"/>
  <pageMargins left="0.75" right="0.75" top="1" bottom="1" header="0.51180555555555596" footer="0.5118055555555559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
  <sheetViews>
    <sheetView workbookViewId="0">
      <selection activeCell="D22" sqref="D22"/>
    </sheetView>
  </sheetViews>
  <sheetFormatPr defaultColWidth="9" defaultRowHeight="13.5" x14ac:dyDescent="0.15"/>
  <cols>
    <col min="1" max="1" width="10" customWidth="1"/>
  </cols>
  <sheetData>
    <row r="1" spans="1:2" s="164" customFormat="1" ht="24" customHeight="1" x14ac:dyDescent="0.15">
      <c r="A1" s="165" t="s">
        <v>71</v>
      </c>
      <c r="B1" s="166">
        <v>9</v>
      </c>
    </row>
    <row r="2" spans="1:2" s="164" customFormat="1" ht="24" customHeight="1" x14ac:dyDescent="0.15">
      <c r="A2" s="167" t="s">
        <v>72</v>
      </c>
      <c r="B2" s="168">
        <f>SUMIFS(基础!$W:$W,基础!$H:$H,"KPCS",基础!$BC:$BC,B1)+SUMIFS(基础!$W:$W,基础!$H:$H,"PCS",基础!$BC:$BC,B1)/1000</f>
        <v>46496.800000000003</v>
      </c>
    </row>
  </sheetData>
  <phoneticPr fontId="26" type="noConversion"/>
  <pageMargins left="0.75" right="0.75" top="1" bottom="1" header="0.51180555555555596" footer="0.51180555555555596"/>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59"/>
  <sheetViews>
    <sheetView workbookViewId="0">
      <pane xSplit="1" topLeftCell="B1" activePane="topRight" state="frozen"/>
      <selection pane="topRight"/>
    </sheetView>
  </sheetViews>
  <sheetFormatPr defaultColWidth="9" defaultRowHeight="13.5" x14ac:dyDescent="0.15"/>
  <cols>
    <col min="1" max="1" width="20.5" customWidth="1"/>
    <col min="2" max="2" width="6.125" customWidth="1"/>
    <col min="3" max="21" width="11.375" customWidth="1"/>
    <col min="22" max="22" width="13.625" style="152" customWidth="1"/>
    <col min="23" max="23" width="13.75"/>
    <col min="24" max="24" width="16"/>
  </cols>
  <sheetData>
    <row r="1" spans="1:24" x14ac:dyDescent="0.15">
      <c r="A1" s="153" t="s">
        <v>73</v>
      </c>
      <c r="B1" s="153"/>
      <c r="C1" s="154" t="s">
        <v>74</v>
      </c>
      <c r="D1" s="155"/>
      <c r="E1" s="155"/>
      <c r="F1" s="155"/>
      <c r="G1" s="155"/>
      <c r="H1" s="155"/>
      <c r="I1" s="155"/>
      <c r="J1" s="155"/>
      <c r="K1" s="155"/>
      <c r="L1" s="155"/>
      <c r="M1" s="155"/>
      <c r="N1" s="155"/>
      <c r="O1" s="155"/>
      <c r="P1" s="155"/>
      <c r="Q1" s="155"/>
      <c r="R1" s="155"/>
      <c r="S1" s="155"/>
      <c r="T1" s="155"/>
      <c r="U1" s="155"/>
      <c r="V1" s="162"/>
      <c r="W1" s="163"/>
      <c r="X1" s="163"/>
    </row>
    <row r="2" spans="1:24" x14ac:dyDescent="0.15">
      <c r="A2" s="153" t="s">
        <v>75</v>
      </c>
      <c r="B2" s="153" t="s">
        <v>76</v>
      </c>
      <c r="C2" s="156">
        <v>43525</v>
      </c>
      <c r="D2" s="157">
        <v>43526</v>
      </c>
      <c r="E2" s="157">
        <v>43528</v>
      </c>
      <c r="F2" s="157">
        <v>43529</v>
      </c>
      <c r="G2" s="157">
        <v>43530</v>
      </c>
      <c r="H2" s="157">
        <v>43531</v>
      </c>
      <c r="I2" s="157">
        <v>43532</v>
      </c>
      <c r="J2" s="157">
        <v>43533</v>
      </c>
      <c r="K2" s="157">
        <v>43535</v>
      </c>
      <c r="L2" s="157">
        <v>43536</v>
      </c>
      <c r="M2" s="157">
        <v>43537</v>
      </c>
      <c r="N2" s="157">
        <v>43538</v>
      </c>
      <c r="O2" s="157">
        <v>43539</v>
      </c>
      <c r="P2" s="157">
        <v>43540</v>
      </c>
      <c r="Q2" s="157">
        <v>43542</v>
      </c>
      <c r="R2" s="157">
        <v>43543</v>
      </c>
      <c r="S2" s="157">
        <v>43544</v>
      </c>
      <c r="T2" s="157">
        <v>43545</v>
      </c>
      <c r="U2" s="157">
        <v>43546</v>
      </c>
      <c r="V2" s="157">
        <v>43547</v>
      </c>
      <c r="W2" s="157">
        <v>43549</v>
      </c>
      <c r="X2" s="153" t="s">
        <v>77</v>
      </c>
    </row>
    <row r="3" spans="1:24" x14ac:dyDescent="0.15">
      <c r="A3" s="158" t="s">
        <v>78</v>
      </c>
      <c r="B3" s="159" t="s">
        <v>79</v>
      </c>
      <c r="C3" s="160">
        <v>90000</v>
      </c>
      <c r="D3" s="161">
        <v>136500</v>
      </c>
      <c r="E3" s="161"/>
      <c r="F3" s="161"/>
      <c r="G3" s="161"/>
      <c r="H3" s="161"/>
      <c r="I3" s="161"/>
      <c r="J3" s="161"/>
      <c r="K3" s="161"/>
      <c r="L3" s="161"/>
      <c r="M3" s="161"/>
      <c r="N3" s="161"/>
      <c r="O3" s="161"/>
      <c r="P3" s="161"/>
      <c r="Q3" s="161"/>
      <c r="R3" s="161"/>
      <c r="S3" s="161"/>
      <c r="T3" s="161"/>
      <c r="U3" s="161"/>
      <c r="V3" s="161"/>
      <c r="W3" s="161"/>
      <c r="X3" s="161">
        <v>226500</v>
      </c>
    </row>
    <row r="4" spans="1:24" x14ac:dyDescent="0.15">
      <c r="A4" s="158" t="s">
        <v>7</v>
      </c>
      <c r="B4" s="159" t="s">
        <v>79</v>
      </c>
      <c r="C4" s="160"/>
      <c r="D4" s="161"/>
      <c r="E4" s="161"/>
      <c r="F4" s="161"/>
      <c r="G4" s="161"/>
      <c r="H4" s="161"/>
      <c r="I4" s="161"/>
      <c r="J4" s="161"/>
      <c r="K4" s="161"/>
      <c r="L4" s="161"/>
      <c r="M4" s="161"/>
      <c r="N4" s="161"/>
      <c r="O4" s="161"/>
      <c r="P4" s="161"/>
      <c r="Q4" s="161"/>
      <c r="R4" s="161"/>
      <c r="S4" s="161"/>
      <c r="T4" s="161"/>
      <c r="U4" s="161"/>
      <c r="V4" s="161">
        <v>50000</v>
      </c>
      <c r="W4" s="161">
        <v>429000</v>
      </c>
      <c r="X4" s="161">
        <v>479000</v>
      </c>
    </row>
    <row r="5" spans="1:24" x14ac:dyDescent="0.15">
      <c r="A5" s="158" t="s">
        <v>80</v>
      </c>
      <c r="B5" s="159" t="s">
        <v>79</v>
      </c>
      <c r="C5" s="160"/>
      <c r="D5" s="161"/>
      <c r="E5" s="161">
        <v>5000</v>
      </c>
      <c r="F5" s="161">
        <v>80000</v>
      </c>
      <c r="G5" s="161"/>
      <c r="H5" s="161">
        <v>5000</v>
      </c>
      <c r="I5" s="161">
        <v>60000</v>
      </c>
      <c r="J5" s="161">
        <v>79000</v>
      </c>
      <c r="K5" s="161"/>
      <c r="L5" s="161"/>
      <c r="M5" s="161"/>
      <c r="N5" s="161"/>
      <c r="O5" s="161"/>
      <c r="P5" s="161"/>
      <c r="Q5" s="161"/>
      <c r="R5" s="161"/>
      <c r="S5" s="161"/>
      <c r="T5" s="161"/>
      <c r="U5" s="161"/>
      <c r="V5" s="161"/>
      <c r="W5" s="161"/>
      <c r="X5" s="161">
        <v>229000</v>
      </c>
    </row>
    <row r="6" spans="1:24" x14ac:dyDescent="0.15">
      <c r="A6" s="158" t="s">
        <v>81</v>
      </c>
      <c r="B6" s="159" t="s">
        <v>79</v>
      </c>
      <c r="C6" s="160">
        <v>109500</v>
      </c>
      <c r="D6" s="161"/>
      <c r="E6" s="161"/>
      <c r="F6" s="161">
        <v>158500</v>
      </c>
      <c r="G6" s="161"/>
      <c r="H6" s="161">
        <v>167000</v>
      </c>
      <c r="I6" s="161">
        <v>166500</v>
      </c>
      <c r="J6" s="161">
        <v>75000</v>
      </c>
      <c r="K6" s="161"/>
      <c r="L6" s="161"/>
      <c r="M6" s="161"/>
      <c r="N6" s="161"/>
      <c r="O6" s="161"/>
      <c r="P6" s="161"/>
      <c r="Q6" s="161"/>
      <c r="R6" s="161"/>
      <c r="S6" s="161"/>
      <c r="T6" s="161"/>
      <c r="U6" s="161"/>
      <c r="V6" s="161"/>
      <c r="W6" s="161"/>
      <c r="X6" s="161">
        <v>676500</v>
      </c>
    </row>
    <row r="7" spans="1:24" x14ac:dyDescent="0.15">
      <c r="A7" s="158" t="s">
        <v>82</v>
      </c>
      <c r="B7" s="159" t="s">
        <v>79</v>
      </c>
      <c r="C7" s="160"/>
      <c r="D7" s="161"/>
      <c r="E7" s="161"/>
      <c r="F7" s="161"/>
      <c r="G7" s="161"/>
      <c r="H7" s="161">
        <v>90000</v>
      </c>
      <c r="I7" s="161">
        <v>20000</v>
      </c>
      <c r="J7" s="161">
        <v>56500</v>
      </c>
      <c r="K7" s="161"/>
      <c r="L7" s="161"/>
      <c r="M7" s="161"/>
      <c r="N7" s="161"/>
      <c r="O7" s="161"/>
      <c r="P7" s="161"/>
      <c r="Q7" s="161"/>
      <c r="R7" s="161"/>
      <c r="S7" s="161"/>
      <c r="T7" s="161"/>
      <c r="U7" s="161"/>
      <c r="V7" s="161"/>
      <c r="W7" s="161"/>
      <c r="X7" s="161">
        <v>166500</v>
      </c>
    </row>
    <row r="8" spans="1:24" x14ac:dyDescent="0.15">
      <c r="A8" s="158" t="s">
        <v>11</v>
      </c>
      <c r="B8" s="159" t="s">
        <v>79</v>
      </c>
      <c r="C8" s="160">
        <v>45000</v>
      </c>
      <c r="D8" s="161">
        <v>200000</v>
      </c>
      <c r="E8" s="161">
        <v>173000</v>
      </c>
      <c r="F8" s="161">
        <v>107000</v>
      </c>
      <c r="G8" s="161">
        <v>10000</v>
      </c>
      <c r="H8" s="161">
        <v>370000</v>
      </c>
      <c r="I8" s="161">
        <v>80000</v>
      </c>
      <c r="J8" s="161">
        <v>70000</v>
      </c>
      <c r="K8" s="161"/>
      <c r="L8" s="161">
        <v>10000</v>
      </c>
      <c r="M8" s="161"/>
      <c r="N8" s="161"/>
      <c r="O8" s="161"/>
      <c r="P8" s="161"/>
      <c r="Q8" s="161"/>
      <c r="R8" s="161"/>
      <c r="S8" s="161"/>
      <c r="T8" s="161"/>
      <c r="U8" s="161">
        <v>42000</v>
      </c>
      <c r="V8" s="161">
        <v>56000</v>
      </c>
      <c r="W8" s="161">
        <v>235300</v>
      </c>
      <c r="X8" s="161">
        <v>1398300</v>
      </c>
    </row>
    <row r="9" spans="1:24" x14ac:dyDescent="0.15">
      <c r="A9" s="158" t="s">
        <v>31</v>
      </c>
      <c r="B9" s="159" t="s">
        <v>79</v>
      </c>
      <c r="C9" s="160">
        <v>42000</v>
      </c>
      <c r="D9" s="161">
        <v>105000</v>
      </c>
      <c r="E9" s="161">
        <v>147000</v>
      </c>
      <c r="F9" s="161">
        <v>97400</v>
      </c>
      <c r="G9" s="161">
        <v>177800</v>
      </c>
      <c r="H9" s="161">
        <v>73500</v>
      </c>
      <c r="I9" s="161">
        <v>231000</v>
      </c>
      <c r="J9" s="161">
        <v>168000</v>
      </c>
      <c r="K9" s="161">
        <v>317800</v>
      </c>
      <c r="L9" s="161"/>
      <c r="M9" s="161">
        <v>94500</v>
      </c>
      <c r="N9" s="161">
        <v>192500</v>
      </c>
      <c r="O9" s="161">
        <v>124300</v>
      </c>
      <c r="P9" s="161">
        <v>266000</v>
      </c>
      <c r="Q9" s="161">
        <v>352000</v>
      </c>
      <c r="R9" s="161">
        <v>62900</v>
      </c>
      <c r="S9" s="161">
        <v>73500</v>
      </c>
      <c r="T9" s="161">
        <v>196300</v>
      </c>
      <c r="U9" s="161">
        <v>98500</v>
      </c>
      <c r="V9" s="161">
        <v>60000</v>
      </c>
      <c r="W9" s="161">
        <v>176300</v>
      </c>
      <c r="X9" s="161">
        <v>3056300</v>
      </c>
    </row>
    <row r="10" spans="1:24" x14ac:dyDescent="0.15">
      <c r="A10" s="158" t="s">
        <v>47</v>
      </c>
      <c r="B10" s="159" t="s">
        <v>79</v>
      </c>
      <c r="C10" s="160">
        <v>98000</v>
      </c>
      <c r="D10" s="161">
        <v>196000</v>
      </c>
      <c r="E10" s="161">
        <v>30000</v>
      </c>
      <c r="F10" s="161">
        <v>190000</v>
      </c>
      <c r="G10" s="161">
        <v>179000</v>
      </c>
      <c r="H10" s="161">
        <v>211500</v>
      </c>
      <c r="I10" s="161">
        <v>230000</v>
      </c>
      <c r="J10" s="161">
        <v>183000</v>
      </c>
      <c r="K10" s="161"/>
      <c r="L10" s="161"/>
      <c r="M10" s="161"/>
      <c r="N10" s="161"/>
      <c r="O10" s="161"/>
      <c r="P10" s="161"/>
      <c r="Q10" s="161"/>
      <c r="R10" s="161"/>
      <c r="S10" s="161"/>
      <c r="T10" s="161">
        <v>182500</v>
      </c>
      <c r="U10" s="161">
        <v>120000</v>
      </c>
      <c r="V10" s="161">
        <v>137000</v>
      </c>
      <c r="W10" s="161">
        <v>418500</v>
      </c>
      <c r="X10" s="161">
        <v>2175500</v>
      </c>
    </row>
    <row r="11" spans="1:24" x14ac:dyDescent="0.15">
      <c r="A11" s="158" t="s">
        <v>83</v>
      </c>
      <c r="B11" s="159" t="s">
        <v>79</v>
      </c>
      <c r="C11" s="160"/>
      <c r="D11" s="161"/>
      <c r="E11" s="161"/>
      <c r="F11" s="161">
        <v>29500</v>
      </c>
      <c r="G11" s="161"/>
      <c r="H11" s="161"/>
      <c r="I11" s="161"/>
      <c r="J11" s="161"/>
      <c r="K11" s="161"/>
      <c r="L11" s="161"/>
      <c r="M11" s="161"/>
      <c r="N11" s="161"/>
      <c r="O11" s="161"/>
      <c r="P11" s="161"/>
      <c r="Q11" s="161"/>
      <c r="R11" s="161"/>
      <c r="S11" s="161"/>
      <c r="T11" s="161"/>
      <c r="U11" s="161"/>
      <c r="V11" s="161"/>
      <c r="W11" s="161"/>
      <c r="X11" s="161">
        <v>29500</v>
      </c>
    </row>
    <row r="12" spans="1:24" x14ac:dyDescent="0.15">
      <c r="A12" s="158" t="s">
        <v>26</v>
      </c>
      <c r="B12" s="159" t="s">
        <v>79</v>
      </c>
      <c r="C12" s="160"/>
      <c r="D12" s="161"/>
      <c r="E12" s="161"/>
      <c r="F12" s="161"/>
      <c r="G12" s="161"/>
      <c r="H12" s="161"/>
      <c r="I12" s="161"/>
      <c r="J12" s="161">
        <v>120000</v>
      </c>
      <c r="K12" s="161">
        <v>170000</v>
      </c>
      <c r="L12" s="161">
        <v>300000</v>
      </c>
      <c r="M12" s="161"/>
      <c r="N12" s="161"/>
      <c r="O12" s="161"/>
      <c r="P12" s="161">
        <v>190000</v>
      </c>
      <c r="Q12" s="161">
        <v>590000</v>
      </c>
      <c r="R12" s="161">
        <v>180000</v>
      </c>
      <c r="S12" s="161"/>
      <c r="T12" s="161"/>
      <c r="U12" s="161"/>
      <c r="V12" s="161"/>
      <c r="W12" s="161"/>
      <c r="X12" s="161">
        <v>1550000</v>
      </c>
    </row>
    <row r="13" spans="1:24" x14ac:dyDescent="0.15">
      <c r="A13" s="158" t="s">
        <v>15</v>
      </c>
      <c r="B13" s="159" t="s">
        <v>79</v>
      </c>
      <c r="C13" s="160"/>
      <c r="D13" s="161"/>
      <c r="E13" s="161"/>
      <c r="F13" s="161">
        <v>84000</v>
      </c>
      <c r="G13" s="161">
        <v>120000</v>
      </c>
      <c r="H13" s="161">
        <v>188000</v>
      </c>
      <c r="I13" s="161">
        <v>108000</v>
      </c>
      <c r="J13" s="161"/>
      <c r="K13" s="161"/>
      <c r="L13" s="161"/>
      <c r="M13" s="161"/>
      <c r="N13" s="161"/>
      <c r="O13" s="161"/>
      <c r="P13" s="161"/>
      <c r="Q13" s="161"/>
      <c r="R13" s="161"/>
      <c r="S13" s="161"/>
      <c r="T13" s="161"/>
      <c r="U13" s="161"/>
      <c r="V13" s="161"/>
      <c r="W13" s="161"/>
      <c r="X13" s="161">
        <v>500000</v>
      </c>
    </row>
    <row r="14" spans="1:24" x14ac:dyDescent="0.15">
      <c r="A14" s="158" t="s">
        <v>84</v>
      </c>
      <c r="B14" s="159" t="s">
        <v>79</v>
      </c>
      <c r="C14" s="160">
        <v>18000</v>
      </c>
      <c r="D14" s="161"/>
      <c r="E14" s="161"/>
      <c r="F14" s="161">
        <v>120000</v>
      </c>
      <c r="G14" s="161"/>
      <c r="H14" s="161"/>
      <c r="I14" s="161"/>
      <c r="J14" s="161"/>
      <c r="K14" s="161">
        <v>114000</v>
      </c>
      <c r="L14" s="161"/>
      <c r="M14" s="161"/>
      <c r="N14" s="161">
        <v>242600</v>
      </c>
      <c r="O14" s="161">
        <v>42000</v>
      </c>
      <c r="P14" s="161"/>
      <c r="Q14" s="161"/>
      <c r="R14" s="161"/>
      <c r="S14" s="161"/>
      <c r="T14" s="161"/>
      <c r="U14" s="161"/>
      <c r="V14" s="161"/>
      <c r="W14" s="161"/>
      <c r="X14" s="161">
        <v>536600</v>
      </c>
    </row>
    <row r="15" spans="1:24" x14ac:dyDescent="0.15">
      <c r="A15" s="158" t="s">
        <v>85</v>
      </c>
      <c r="B15" s="159" t="s">
        <v>79</v>
      </c>
      <c r="C15" s="160"/>
      <c r="D15" s="161"/>
      <c r="E15" s="161"/>
      <c r="F15" s="161"/>
      <c r="G15" s="161"/>
      <c r="H15" s="161"/>
      <c r="I15" s="161"/>
      <c r="J15" s="161"/>
      <c r="K15" s="161"/>
      <c r="L15" s="161">
        <v>12000</v>
      </c>
      <c r="M15" s="161">
        <v>88000</v>
      </c>
      <c r="N15" s="161"/>
      <c r="O15" s="161"/>
      <c r="P15" s="161"/>
      <c r="Q15" s="161"/>
      <c r="R15" s="161"/>
      <c r="S15" s="161"/>
      <c r="T15" s="161"/>
      <c r="U15" s="161"/>
      <c r="V15" s="161"/>
      <c r="W15" s="161"/>
      <c r="X15" s="161">
        <v>100000</v>
      </c>
    </row>
    <row r="16" spans="1:24" x14ac:dyDescent="0.15">
      <c r="A16" s="158" t="s">
        <v>86</v>
      </c>
      <c r="B16" s="159" t="s">
        <v>79</v>
      </c>
      <c r="C16" s="160"/>
      <c r="D16" s="161"/>
      <c r="E16" s="161"/>
      <c r="F16" s="161"/>
      <c r="G16" s="161"/>
      <c r="H16" s="161"/>
      <c r="I16" s="161"/>
      <c r="J16" s="161"/>
      <c r="K16" s="161"/>
      <c r="L16" s="161">
        <v>12000</v>
      </c>
      <c r="M16" s="161">
        <v>88000</v>
      </c>
      <c r="N16" s="161"/>
      <c r="O16" s="161"/>
      <c r="P16" s="161"/>
      <c r="Q16" s="161"/>
      <c r="R16" s="161"/>
      <c r="S16" s="161"/>
      <c r="T16" s="161"/>
      <c r="U16" s="161"/>
      <c r="V16" s="161"/>
      <c r="W16" s="161"/>
      <c r="X16" s="161">
        <v>100000</v>
      </c>
    </row>
    <row r="17" spans="1:24" x14ac:dyDescent="0.15">
      <c r="A17" s="158" t="s">
        <v>87</v>
      </c>
      <c r="B17" s="159" t="s">
        <v>79</v>
      </c>
      <c r="C17" s="160"/>
      <c r="D17" s="161"/>
      <c r="E17" s="161"/>
      <c r="F17" s="161"/>
      <c r="G17" s="161"/>
      <c r="H17" s="161"/>
      <c r="I17" s="161"/>
      <c r="J17" s="161"/>
      <c r="K17" s="161"/>
      <c r="L17" s="161">
        <v>12000</v>
      </c>
      <c r="M17" s="161">
        <v>32900</v>
      </c>
      <c r="N17" s="161">
        <v>40100</v>
      </c>
      <c r="O17" s="161"/>
      <c r="P17" s="161"/>
      <c r="Q17" s="161"/>
      <c r="R17" s="161"/>
      <c r="S17" s="161"/>
      <c r="T17" s="161"/>
      <c r="U17" s="161"/>
      <c r="V17" s="161"/>
      <c r="W17" s="161"/>
      <c r="X17" s="161">
        <v>85000</v>
      </c>
    </row>
    <row r="18" spans="1:24" x14ac:dyDescent="0.15">
      <c r="A18" s="158" t="s">
        <v>88</v>
      </c>
      <c r="B18" s="159" t="s">
        <v>79</v>
      </c>
      <c r="C18" s="160"/>
      <c r="D18" s="161"/>
      <c r="E18" s="161"/>
      <c r="F18" s="161">
        <v>35000</v>
      </c>
      <c r="G18" s="161">
        <v>28000</v>
      </c>
      <c r="H18" s="161">
        <v>42000</v>
      </c>
      <c r="I18" s="161">
        <v>221000</v>
      </c>
      <c r="J18" s="161"/>
      <c r="K18" s="161">
        <v>21000</v>
      </c>
      <c r="L18" s="161"/>
      <c r="M18" s="161"/>
      <c r="N18" s="161"/>
      <c r="O18" s="161"/>
      <c r="P18" s="161"/>
      <c r="Q18" s="161"/>
      <c r="R18" s="161"/>
      <c r="S18" s="161"/>
      <c r="T18" s="161"/>
      <c r="U18" s="161"/>
      <c r="V18" s="161"/>
      <c r="W18" s="161"/>
      <c r="X18" s="161">
        <v>347000</v>
      </c>
    </row>
    <row r="19" spans="1:24" x14ac:dyDescent="0.15">
      <c r="A19" s="158" t="s">
        <v>89</v>
      </c>
      <c r="B19" s="159" t="s">
        <v>79</v>
      </c>
      <c r="C19" s="160">
        <v>70000</v>
      </c>
      <c r="D19" s="161">
        <v>185100</v>
      </c>
      <c r="E19" s="161"/>
      <c r="F19" s="161"/>
      <c r="G19" s="161"/>
      <c r="H19" s="161"/>
      <c r="I19" s="161"/>
      <c r="J19" s="161"/>
      <c r="K19" s="161"/>
      <c r="L19" s="161"/>
      <c r="M19" s="161"/>
      <c r="N19" s="161"/>
      <c r="O19" s="161"/>
      <c r="P19" s="161"/>
      <c r="Q19" s="161"/>
      <c r="R19" s="161"/>
      <c r="S19" s="161"/>
      <c r="T19" s="161"/>
      <c r="U19" s="161"/>
      <c r="V19" s="161"/>
      <c r="W19" s="161"/>
      <c r="X19" s="161">
        <v>255100</v>
      </c>
    </row>
    <row r="20" spans="1:24" x14ac:dyDescent="0.15">
      <c r="A20" s="158" t="s">
        <v>90</v>
      </c>
      <c r="B20" s="159" t="s">
        <v>79</v>
      </c>
      <c r="C20" s="160">
        <v>46800</v>
      </c>
      <c r="D20" s="161">
        <v>52100</v>
      </c>
      <c r="E20" s="161"/>
      <c r="F20" s="161">
        <v>65200</v>
      </c>
      <c r="G20" s="161">
        <v>39900</v>
      </c>
      <c r="H20" s="161">
        <v>50700</v>
      </c>
      <c r="I20" s="161"/>
      <c r="J20" s="161"/>
      <c r="K20" s="161">
        <v>37500</v>
      </c>
      <c r="L20" s="161"/>
      <c r="M20" s="161"/>
      <c r="N20" s="161"/>
      <c r="O20" s="161"/>
      <c r="P20" s="161"/>
      <c r="Q20" s="161"/>
      <c r="R20" s="161">
        <v>23700</v>
      </c>
      <c r="S20" s="161">
        <v>23200</v>
      </c>
      <c r="T20" s="161"/>
      <c r="U20" s="161"/>
      <c r="V20" s="161"/>
      <c r="W20" s="161"/>
      <c r="X20" s="161">
        <v>339100</v>
      </c>
    </row>
    <row r="21" spans="1:24" x14ac:dyDescent="0.15">
      <c r="A21" s="158" t="s">
        <v>91</v>
      </c>
      <c r="B21" s="159" t="s">
        <v>79</v>
      </c>
      <c r="C21" s="160"/>
      <c r="D21" s="161"/>
      <c r="E21" s="161">
        <v>50000</v>
      </c>
      <c r="F21" s="161"/>
      <c r="G21" s="161"/>
      <c r="H21" s="161"/>
      <c r="I21" s="161"/>
      <c r="J21" s="161"/>
      <c r="K21" s="161"/>
      <c r="L21" s="161"/>
      <c r="M21" s="161"/>
      <c r="N21" s="161"/>
      <c r="O21" s="161"/>
      <c r="P21" s="161"/>
      <c r="Q21" s="161"/>
      <c r="R21" s="161"/>
      <c r="S21" s="161"/>
      <c r="T21" s="161"/>
      <c r="U21" s="161"/>
      <c r="V21" s="161"/>
      <c r="W21" s="161"/>
      <c r="X21" s="161">
        <v>50000</v>
      </c>
    </row>
    <row r="22" spans="1:24" x14ac:dyDescent="0.15">
      <c r="A22" s="158" t="s">
        <v>92</v>
      </c>
      <c r="B22" s="159" t="s">
        <v>79</v>
      </c>
      <c r="C22" s="160"/>
      <c r="D22" s="161"/>
      <c r="E22" s="161"/>
      <c r="F22" s="161"/>
      <c r="G22" s="161"/>
      <c r="H22" s="161">
        <v>37000</v>
      </c>
      <c r="I22" s="161"/>
      <c r="J22" s="161"/>
      <c r="K22" s="161"/>
      <c r="L22" s="161"/>
      <c r="M22" s="161"/>
      <c r="N22" s="161"/>
      <c r="O22" s="161"/>
      <c r="P22" s="161"/>
      <c r="Q22" s="161"/>
      <c r="R22" s="161"/>
      <c r="S22" s="161"/>
      <c r="T22" s="161"/>
      <c r="U22" s="161"/>
      <c r="V22" s="161"/>
      <c r="W22" s="161"/>
      <c r="X22" s="161">
        <v>37000</v>
      </c>
    </row>
    <row r="23" spans="1:24" x14ac:dyDescent="0.15">
      <c r="A23" s="158" t="s">
        <v>93</v>
      </c>
      <c r="B23" s="159" t="s">
        <v>94</v>
      </c>
      <c r="C23" s="160">
        <v>60</v>
      </c>
      <c r="D23" s="161">
        <v>300</v>
      </c>
      <c r="E23" s="161">
        <v>297</v>
      </c>
      <c r="F23" s="161">
        <v>210</v>
      </c>
      <c r="G23" s="161">
        <v>375</v>
      </c>
      <c r="H23" s="161">
        <v>407</v>
      </c>
      <c r="I23" s="161">
        <v>680</v>
      </c>
      <c r="J23" s="161">
        <v>30</v>
      </c>
      <c r="K23" s="161"/>
      <c r="L23" s="161"/>
      <c r="M23" s="161"/>
      <c r="N23" s="161"/>
      <c r="O23" s="161"/>
      <c r="P23" s="161"/>
      <c r="Q23" s="161"/>
      <c r="R23" s="161"/>
      <c r="S23" s="161"/>
      <c r="T23" s="161"/>
      <c r="U23" s="161"/>
      <c r="V23" s="161"/>
      <c r="W23" s="161"/>
      <c r="X23" s="161">
        <v>2359</v>
      </c>
    </row>
    <row r="24" spans="1:24" x14ac:dyDescent="0.15">
      <c r="A24" s="158" t="s">
        <v>95</v>
      </c>
      <c r="B24" s="159" t="s">
        <v>94</v>
      </c>
      <c r="C24" s="160">
        <v>62.7</v>
      </c>
      <c r="D24" s="161">
        <v>70</v>
      </c>
      <c r="E24" s="161">
        <v>10</v>
      </c>
      <c r="F24" s="161">
        <v>20</v>
      </c>
      <c r="G24" s="161">
        <v>110</v>
      </c>
      <c r="H24" s="161">
        <v>116</v>
      </c>
      <c r="I24" s="161"/>
      <c r="J24" s="161"/>
      <c r="K24" s="161"/>
      <c r="L24" s="161"/>
      <c r="M24" s="161"/>
      <c r="N24" s="161"/>
      <c r="O24" s="161"/>
      <c r="P24" s="161"/>
      <c r="Q24" s="161"/>
      <c r="R24" s="161"/>
      <c r="S24" s="161"/>
      <c r="T24" s="161"/>
      <c r="U24" s="161"/>
      <c r="V24" s="161"/>
      <c r="W24" s="161"/>
      <c r="X24" s="161">
        <v>388.7</v>
      </c>
    </row>
    <row r="25" spans="1:24" x14ac:dyDescent="0.15">
      <c r="A25" s="158" t="s">
        <v>96</v>
      </c>
      <c r="B25" s="159" t="s">
        <v>94</v>
      </c>
      <c r="C25" s="160"/>
      <c r="D25" s="161"/>
      <c r="E25" s="161"/>
      <c r="F25" s="161">
        <v>10</v>
      </c>
      <c r="G25" s="161"/>
      <c r="H25" s="161"/>
      <c r="I25" s="161"/>
      <c r="J25" s="161"/>
      <c r="K25" s="161"/>
      <c r="L25" s="161"/>
      <c r="M25" s="161"/>
      <c r="N25" s="161"/>
      <c r="O25" s="161"/>
      <c r="P25" s="161"/>
      <c r="Q25" s="161"/>
      <c r="R25" s="161"/>
      <c r="S25" s="161"/>
      <c r="T25" s="161"/>
      <c r="U25" s="161"/>
      <c r="V25" s="161"/>
      <c r="W25" s="161"/>
      <c r="X25" s="161">
        <v>10</v>
      </c>
    </row>
    <row r="26" spans="1:24" x14ac:dyDescent="0.15">
      <c r="A26" s="158" t="s">
        <v>97</v>
      </c>
      <c r="B26" s="159" t="s">
        <v>94</v>
      </c>
      <c r="C26" s="160"/>
      <c r="D26" s="161"/>
      <c r="E26" s="161"/>
      <c r="F26" s="161"/>
      <c r="G26" s="161"/>
      <c r="H26" s="161"/>
      <c r="I26" s="161"/>
      <c r="J26" s="161"/>
      <c r="K26" s="161"/>
      <c r="L26" s="161"/>
      <c r="M26" s="161"/>
      <c r="N26" s="161"/>
      <c r="O26" s="161"/>
      <c r="P26" s="161">
        <v>80</v>
      </c>
      <c r="Q26" s="161"/>
      <c r="R26" s="161"/>
      <c r="S26" s="161"/>
      <c r="T26" s="161"/>
      <c r="U26" s="161"/>
      <c r="V26" s="161"/>
      <c r="W26" s="161"/>
      <c r="X26" s="161">
        <v>80</v>
      </c>
    </row>
    <row r="27" spans="1:24" x14ac:dyDescent="0.15">
      <c r="A27" s="158" t="s">
        <v>98</v>
      </c>
      <c r="B27" s="159" t="s">
        <v>94</v>
      </c>
      <c r="C27" s="160"/>
      <c r="D27" s="161"/>
      <c r="E27" s="161"/>
      <c r="F27" s="161"/>
      <c r="G27" s="161"/>
      <c r="H27" s="161"/>
      <c r="I27" s="161"/>
      <c r="J27" s="161">
        <v>160</v>
      </c>
      <c r="K27" s="161">
        <v>534</v>
      </c>
      <c r="L27" s="161">
        <v>108</v>
      </c>
      <c r="M27" s="161"/>
      <c r="N27" s="161">
        <v>215</v>
      </c>
      <c r="O27" s="161"/>
      <c r="P27" s="161"/>
      <c r="Q27" s="161">
        <v>156</v>
      </c>
      <c r="R27" s="161">
        <v>276</v>
      </c>
      <c r="S27" s="161">
        <v>576</v>
      </c>
      <c r="T27" s="161">
        <v>192</v>
      </c>
      <c r="U27" s="161"/>
      <c r="V27" s="161">
        <v>351.9</v>
      </c>
      <c r="W27" s="161">
        <v>96</v>
      </c>
      <c r="X27" s="161">
        <v>2664.9</v>
      </c>
    </row>
    <row r="28" spans="1:24" x14ac:dyDescent="0.15">
      <c r="A28" s="158" t="s">
        <v>9</v>
      </c>
      <c r="B28" s="159" t="s">
        <v>94</v>
      </c>
      <c r="C28" s="160"/>
      <c r="D28" s="161"/>
      <c r="E28" s="161">
        <v>480</v>
      </c>
      <c r="F28" s="161">
        <v>313</v>
      </c>
      <c r="G28" s="161">
        <v>456</v>
      </c>
      <c r="H28" s="161">
        <v>432</v>
      </c>
      <c r="I28" s="161">
        <v>610</v>
      </c>
      <c r="J28" s="161">
        <v>36</v>
      </c>
      <c r="K28" s="161">
        <v>301</v>
      </c>
      <c r="L28" s="161"/>
      <c r="M28" s="161"/>
      <c r="N28" s="161"/>
      <c r="O28" s="161"/>
      <c r="P28" s="161"/>
      <c r="Q28" s="161">
        <v>418</v>
      </c>
      <c r="R28" s="161">
        <v>82</v>
      </c>
      <c r="S28" s="161">
        <v>432</v>
      </c>
      <c r="T28" s="161">
        <v>468</v>
      </c>
      <c r="U28" s="161">
        <v>360</v>
      </c>
      <c r="V28" s="161">
        <v>708</v>
      </c>
      <c r="W28" s="161">
        <v>703</v>
      </c>
      <c r="X28" s="161">
        <v>5799</v>
      </c>
    </row>
    <row r="29" spans="1:24" x14ac:dyDescent="0.15">
      <c r="A29" s="158" t="s">
        <v>99</v>
      </c>
      <c r="B29" s="159" t="s">
        <v>94</v>
      </c>
      <c r="C29" s="160"/>
      <c r="D29" s="161"/>
      <c r="E29" s="161"/>
      <c r="F29" s="161"/>
      <c r="G29" s="161"/>
      <c r="H29" s="161"/>
      <c r="I29" s="161"/>
      <c r="J29" s="161"/>
      <c r="K29" s="161"/>
      <c r="L29" s="161"/>
      <c r="M29" s="161"/>
      <c r="N29" s="161">
        <v>35</v>
      </c>
      <c r="O29" s="161"/>
      <c r="P29" s="161"/>
      <c r="Q29" s="161"/>
      <c r="R29" s="161"/>
      <c r="S29" s="161"/>
      <c r="T29" s="161"/>
      <c r="U29" s="161"/>
      <c r="V29" s="161"/>
      <c r="W29" s="161"/>
      <c r="X29" s="161">
        <v>35</v>
      </c>
    </row>
    <row r="30" spans="1:24" x14ac:dyDescent="0.15">
      <c r="A30" s="158" t="s">
        <v>55</v>
      </c>
      <c r="B30" s="159" t="s">
        <v>94</v>
      </c>
      <c r="C30" s="160"/>
      <c r="D30" s="161"/>
      <c r="E30" s="161"/>
      <c r="F30" s="161"/>
      <c r="G30" s="161"/>
      <c r="H30" s="161"/>
      <c r="I30" s="161"/>
      <c r="J30" s="161"/>
      <c r="K30" s="161"/>
      <c r="L30" s="161"/>
      <c r="M30" s="161">
        <v>43</v>
      </c>
      <c r="N30" s="161"/>
      <c r="O30" s="161">
        <v>360</v>
      </c>
      <c r="P30" s="161">
        <v>586</v>
      </c>
      <c r="Q30" s="161"/>
      <c r="R30" s="161"/>
      <c r="S30" s="161"/>
      <c r="T30" s="161">
        <v>100</v>
      </c>
      <c r="U30" s="161"/>
      <c r="V30" s="161">
        <v>352</v>
      </c>
      <c r="W30" s="161">
        <v>513</v>
      </c>
      <c r="X30" s="161">
        <v>1954</v>
      </c>
    </row>
    <row r="31" spans="1:24" x14ac:dyDescent="0.15">
      <c r="A31" s="158" t="s">
        <v>100</v>
      </c>
      <c r="B31" s="159" t="s">
        <v>94</v>
      </c>
      <c r="C31" s="160"/>
      <c r="D31" s="161"/>
      <c r="E31" s="161">
        <v>140</v>
      </c>
      <c r="F31" s="161">
        <v>185.5</v>
      </c>
      <c r="G31" s="161">
        <v>186</v>
      </c>
      <c r="H31" s="161">
        <v>471.5</v>
      </c>
      <c r="I31" s="161">
        <v>3</v>
      </c>
      <c r="J31" s="161"/>
      <c r="K31" s="161"/>
      <c r="L31" s="161"/>
      <c r="M31" s="161"/>
      <c r="N31" s="161"/>
      <c r="O31" s="161"/>
      <c r="P31" s="161"/>
      <c r="Q31" s="161">
        <v>24</v>
      </c>
      <c r="R31" s="161">
        <v>76</v>
      </c>
      <c r="S31" s="161"/>
      <c r="T31" s="161"/>
      <c r="U31" s="161"/>
      <c r="V31" s="161"/>
      <c r="W31" s="161"/>
      <c r="X31" s="161">
        <v>1086</v>
      </c>
    </row>
    <row r="32" spans="1:24" x14ac:dyDescent="0.15">
      <c r="A32" s="158" t="s">
        <v>101</v>
      </c>
      <c r="B32" s="159" t="s">
        <v>94</v>
      </c>
      <c r="C32" s="160"/>
      <c r="D32" s="161">
        <v>10</v>
      </c>
      <c r="E32" s="161">
        <v>25</v>
      </c>
      <c r="F32" s="161"/>
      <c r="G32" s="161">
        <v>263</v>
      </c>
      <c r="H32" s="161">
        <v>63</v>
      </c>
      <c r="I32" s="161"/>
      <c r="J32" s="161"/>
      <c r="K32" s="161"/>
      <c r="L32" s="161"/>
      <c r="M32" s="161"/>
      <c r="N32" s="161"/>
      <c r="O32" s="161"/>
      <c r="P32" s="161"/>
      <c r="Q32" s="161"/>
      <c r="R32" s="161"/>
      <c r="S32" s="161"/>
      <c r="T32" s="161"/>
      <c r="U32" s="161"/>
      <c r="V32" s="161"/>
      <c r="W32" s="161"/>
      <c r="X32" s="161">
        <v>361</v>
      </c>
    </row>
    <row r="33" spans="1:24" x14ac:dyDescent="0.15">
      <c r="A33" s="158" t="s">
        <v>102</v>
      </c>
      <c r="B33" s="159" t="s">
        <v>94</v>
      </c>
      <c r="C33" s="160"/>
      <c r="D33" s="161">
        <v>20</v>
      </c>
      <c r="E33" s="161"/>
      <c r="F33" s="161"/>
      <c r="G33" s="161"/>
      <c r="H33" s="161"/>
      <c r="I33" s="161"/>
      <c r="J33" s="161"/>
      <c r="K33" s="161"/>
      <c r="L33" s="161"/>
      <c r="M33" s="161"/>
      <c r="N33" s="161"/>
      <c r="O33" s="161"/>
      <c r="P33" s="161"/>
      <c r="Q33" s="161"/>
      <c r="R33" s="161"/>
      <c r="S33" s="161"/>
      <c r="T33" s="161">
        <v>280</v>
      </c>
      <c r="U33" s="161">
        <v>160</v>
      </c>
      <c r="V33" s="161">
        <v>160</v>
      </c>
      <c r="W33" s="161">
        <v>150</v>
      </c>
      <c r="X33" s="161">
        <v>770</v>
      </c>
    </row>
    <row r="34" spans="1:24" x14ac:dyDescent="0.15">
      <c r="A34" s="158" t="s">
        <v>103</v>
      </c>
      <c r="B34" s="159" t="s">
        <v>94</v>
      </c>
      <c r="C34" s="160"/>
      <c r="D34" s="161"/>
      <c r="E34" s="161"/>
      <c r="F34" s="161"/>
      <c r="G34" s="161"/>
      <c r="H34" s="161"/>
      <c r="I34" s="161"/>
      <c r="J34" s="161"/>
      <c r="K34" s="161"/>
      <c r="L34" s="161"/>
      <c r="M34" s="161"/>
      <c r="N34" s="161"/>
      <c r="O34" s="161"/>
      <c r="P34" s="161"/>
      <c r="Q34" s="161">
        <v>460</v>
      </c>
      <c r="R34" s="161">
        <v>140</v>
      </c>
      <c r="S34" s="161"/>
      <c r="T34" s="161"/>
      <c r="U34" s="161"/>
      <c r="V34" s="161"/>
      <c r="W34" s="161"/>
      <c r="X34" s="161">
        <v>600</v>
      </c>
    </row>
    <row r="35" spans="1:24" x14ac:dyDescent="0.15">
      <c r="A35" s="158" t="s">
        <v>104</v>
      </c>
      <c r="B35" s="159" t="s">
        <v>94</v>
      </c>
      <c r="C35" s="160"/>
      <c r="D35" s="161"/>
      <c r="E35" s="161"/>
      <c r="F35" s="161"/>
      <c r="G35" s="161"/>
      <c r="H35" s="161"/>
      <c r="I35" s="161"/>
      <c r="J35" s="161"/>
      <c r="K35" s="161"/>
      <c r="L35" s="161"/>
      <c r="M35" s="161"/>
      <c r="N35" s="161"/>
      <c r="O35" s="161"/>
      <c r="P35" s="161"/>
      <c r="Q35" s="161"/>
      <c r="R35" s="161">
        <v>195</v>
      </c>
      <c r="S35" s="161">
        <v>280</v>
      </c>
      <c r="T35" s="161">
        <v>125</v>
      </c>
      <c r="U35" s="161"/>
      <c r="V35" s="161"/>
      <c r="W35" s="161"/>
      <c r="X35" s="161">
        <v>600</v>
      </c>
    </row>
    <row r="36" spans="1:24" x14ac:dyDescent="0.15">
      <c r="A36" s="158" t="s">
        <v>105</v>
      </c>
      <c r="B36" s="159" t="s">
        <v>94</v>
      </c>
      <c r="C36" s="160"/>
      <c r="D36" s="161"/>
      <c r="E36" s="161"/>
      <c r="F36" s="161"/>
      <c r="G36" s="161"/>
      <c r="H36" s="161">
        <v>122</v>
      </c>
      <c r="I36" s="161">
        <v>150</v>
      </c>
      <c r="J36" s="161">
        <v>100</v>
      </c>
      <c r="K36" s="161"/>
      <c r="L36" s="161"/>
      <c r="M36" s="161"/>
      <c r="N36" s="161"/>
      <c r="O36" s="161">
        <v>171</v>
      </c>
      <c r="P36" s="161">
        <v>287</v>
      </c>
      <c r="Q36" s="161">
        <v>258</v>
      </c>
      <c r="R36" s="161"/>
      <c r="S36" s="161">
        <v>50</v>
      </c>
      <c r="T36" s="161"/>
      <c r="U36" s="161"/>
      <c r="V36" s="161"/>
      <c r="W36" s="161"/>
      <c r="X36" s="161">
        <v>1138</v>
      </c>
    </row>
    <row r="37" spans="1:24" x14ac:dyDescent="0.15">
      <c r="A37" s="158" t="s">
        <v>106</v>
      </c>
      <c r="B37" s="159" t="s">
        <v>94</v>
      </c>
      <c r="C37" s="160"/>
      <c r="D37" s="161"/>
      <c r="E37" s="161"/>
      <c r="F37" s="161"/>
      <c r="G37" s="161"/>
      <c r="H37" s="161">
        <v>105</v>
      </c>
      <c r="I37" s="161">
        <v>150</v>
      </c>
      <c r="J37" s="161">
        <v>100</v>
      </c>
      <c r="K37" s="161"/>
      <c r="L37" s="161"/>
      <c r="M37" s="161"/>
      <c r="N37" s="161"/>
      <c r="O37" s="161">
        <v>171</v>
      </c>
      <c r="P37" s="161">
        <v>287</v>
      </c>
      <c r="Q37" s="161">
        <v>258</v>
      </c>
      <c r="R37" s="161"/>
      <c r="S37" s="161">
        <v>50</v>
      </c>
      <c r="T37" s="161"/>
      <c r="U37" s="161"/>
      <c r="V37" s="161"/>
      <c r="W37" s="161"/>
      <c r="X37" s="161">
        <v>1121</v>
      </c>
    </row>
    <row r="38" spans="1:24" x14ac:dyDescent="0.15">
      <c r="A38" s="158" t="s">
        <v>107</v>
      </c>
      <c r="B38" s="159" t="s">
        <v>94</v>
      </c>
      <c r="C38" s="160"/>
      <c r="D38" s="161"/>
      <c r="E38" s="161"/>
      <c r="F38" s="161"/>
      <c r="G38" s="161"/>
      <c r="H38" s="161"/>
      <c r="I38" s="161"/>
      <c r="J38" s="161"/>
      <c r="K38" s="161"/>
      <c r="L38" s="161">
        <v>20</v>
      </c>
      <c r="M38" s="161">
        <v>70</v>
      </c>
      <c r="N38" s="161">
        <v>170</v>
      </c>
      <c r="O38" s="161">
        <v>16</v>
      </c>
      <c r="P38" s="161"/>
      <c r="Q38" s="161"/>
      <c r="R38" s="161"/>
      <c r="S38" s="161"/>
      <c r="T38" s="161">
        <v>108</v>
      </c>
      <c r="U38" s="161"/>
      <c r="V38" s="161"/>
      <c r="W38" s="161"/>
      <c r="X38" s="161">
        <v>384</v>
      </c>
    </row>
    <row r="39" spans="1:24" x14ac:dyDescent="0.15">
      <c r="A39" s="158" t="s">
        <v>108</v>
      </c>
      <c r="B39" s="159" t="s">
        <v>94</v>
      </c>
      <c r="C39" s="160"/>
      <c r="D39" s="161"/>
      <c r="E39" s="161"/>
      <c r="F39" s="161"/>
      <c r="G39" s="161"/>
      <c r="H39" s="161"/>
      <c r="I39" s="161"/>
      <c r="J39" s="161"/>
      <c r="K39" s="161"/>
      <c r="L39" s="161">
        <v>400</v>
      </c>
      <c r="M39" s="161"/>
      <c r="N39" s="161"/>
      <c r="O39" s="161"/>
      <c r="P39" s="161"/>
      <c r="Q39" s="161"/>
      <c r="R39" s="161"/>
      <c r="S39" s="161"/>
      <c r="T39" s="161"/>
      <c r="U39" s="161"/>
      <c r="V39" s="161"/>
      <c r="W39" s="161"/>
      <c r="X39" s="161">
        <v>400</v>
      </c>
    </row>
    <row r="40" spans="1:24" x14ac:dyDescent="0.15">
      <c r="A40" s="158" t="s">
        <v>109</v>
      </c>
      <c r="B40" s="159" t="s">
        <v>94</v>
      </c>
      <c r="C40" s="160"/>
      <c r="D40" s="161"/>
      <c r="E40" s="161"/>
      <c r="F40" s="161"/>
      <c r="G40" s="161"/>
      <c r="H40" s="161"/>
      <c r="I40" s="161"/>
      <c r="J40" s="161"/>
      <c r="K40" s="161"/>
      <c r="L40" s="161"/>
      <c r="M40" s="161">
        <v>400</v>
      </c>
      <c r="N40" s="161"/>
      <c r="O40" s="161"/>
      <c r="P40" s="161"/>
      <c r="Q40" s="161"/>
      <c r="R40" s="161"/>
      <c r="S40" s="161"/>
      <c r="T40" s="161"/>
      <c r="U40" s="161"/>
      <c r="V40" s="161"/>
      <c r="W40" s="161"/>
      <c r="X40" s="161">
        <v>400</v>
      </c>
    </row>
    <row r="41" spans="1:24" x14ac:dyDescent="0.15">
      <c r="A41" s="158" t="s">
        <v>23</v>
      </c>
      <c r="B41" s="159" t="s">
        <v>94</v>
      </c>
      <c r="C41" s="160"/>
      <c r="D41" s="161"/>
      <c r="E41" s="161"/>
      <c r="F41" s="161"/>
      <c r="G41" s="161"/>
      <c r="H41" s="161"/>
      <c r="I41" s="161"/>
      <c r="J41" s="161"/>
      <c r="K41" s="161"/>
      <c r="L41" s="161">
        <v>145</v>
      </c>
      <c r="M41" s="161">
        <v>90</v>
      </c>
      <c r="N41" s="161">
        <v>165</v>
      </c>
      <c r="O41" s="161"/>
      <c r="P41" s="161"/>
      <c r="Q41" s="161"/>
      <c r="R41" s="161"/>
      <c r="S41" s="161"/>
      <c r="T41" s="161"/>
      <c r="U41" s="161"/>
      <c r="V41" s="161"/>
      <c r="W41" s="161"/>
      <c r="X41" s="161">
        <v>400</v>
      </c>
    </row>
    <row r="42" spans="1:24" x14ac:dyDescent="0.15">
      <c r="A42" s="158" t="s">
        <v>24</v>
      </c>
      <c r="B42" s="159" t="s">
        <v>94</v>
      </c>
      <c r="C42" s="160"/>
      <c r="D42" s="161"/>
      <c r="E42" s="161"/>
      <c r="F42" s="161"/>
      <c r="G42" s="161"/>
      <c r="H42" s="161"/>
      <c r="I42" s="161"/>
      <c r="J42" s="161"/>
      <c r="K42" s="161"/>
      <c r="L42" s="161">
        <v>145</v>
      </c>
      <c r="M42" s="161">
        <v>90</v>
      </c>
      <c r="N42" s="161">
        <v>165</v>
      </c>
      <c r="O42" s="161"/>
      <c r="P42" s="161"/>
      <c r="Q42" s="161"/>
      <c r="R42" s="161"/>
      <c r="S42" s="161"/>
      <c r="T42" s="161"/>
      <c r="U42" s="161"/>
      <c r="V42" s="161"/>
      <c r="W42" s="161"/>
      <c r="X42" s="161">
        <v>400</v>
      </c>
    </row>
    <row r="43" spans="1:24" x14ac:dyDescent="0.15">
      <c r="A43" s="158" t="s">
        <v>57</v>
      </c>
      <c r="B43" s="159" t="s">
        <v>94</v>
      </c>
      <c r="C43" s="160">
        <v>153.5</v>
      </c>
      <c r="D43" s="161"/>
      <c r="E43" s="161"/>
      <c r="F43" s="161"/>
      <c r="G43" s="161"/>
      <c r="H43" s="161"/>
      <c r="I43" s="161"/>
      <c r="J43" s="161"/>
      <c r="K43" s="161"/>
      <c r="L43" s="161"/>
      <c r="M43" s="161"/>
      <c r="N43" s="161"/>
      <c r="O43" s="161"/>
      <c r="P43" s="161"/>
      <c r="Q43" s="161"/>
      <c r="R43" s="161"/>
      <c r="S43" s="161"/>
      <c r="T43" s="161"/>
      <c r="U43" s="161"/>
      <c r="V43" s="161"/>
      <c r="W43" s="161"/>
      <c r="X43" s="161">
        <v>153.5</v>
      </c>
    </row>
    <row r="44" spans="1:24" x14ac:dyDescent="0.15">
      <c r="A44" s="158" t="s">
        <v>34</v>
      </c>
      <c r="B44" s="159" t="s">
        <v>94</v>
      </c>
      <c r="C44" s="160"/>
      <c r="D44" s="161"/>
      <c r="E44" s="161"/>
      <c r="F44" s="161">
        <v>60</v>
      </c>
      <c r="G44" s="161">
        <v>240</v>
      </c>
      <c r="H44" s="161">
        <v>3</v>
      </c>
      <c r="I44" s="161">
        <v>15</v>
      </c>
      <c r="J44" s="161"/>
      <c r="K44" s="161"/>
      <c r="L44" s="161"/>
      <c r="M44" s="161"/>
      <c r="N44" s="161"/>
      <c r="O44" s="161"/>
      <c r="P44" s="161"/>
      <c r="Q44" s="161"/>
      <c r="R44" s="161"/>
      <c r="S44" s="161"/>
      <c r="T44" s="161"/>
      <c r="U44" s="161"/>
      <c r="V44" s="161"/>
      <c r="W44" s="161"/>
      <c r="X44" s="161">
        <v>318</v>
      </c>
    </row>
    <row r="45" spans="1:24" x14ac:dyDescent="0.15">
      <c r="A45" s="158" t="s">
        <v>35</v>
      </c>
      <c r="B45" s="159" t="s">
        <v>94</v>
      </c>
      <c r="C45" s="160"/>
      <c r="D45" s="161"/>
      <c r="E45" s="161"/>
      <c r="F45" s="161">
        <v>60</v>
      </c>
      <c r="G45" s="161">
        <v>237</v>
      </c>
      <c r="H45" s="161">
        <v>3</v>
      </c>
      <c r="I45" s="161">
        <v>15</v>
      </c>
      <c r="J45" s="161"/>
      <c r="K45" s="161"/>
      <c r="L45" s="161"/>
      <c r="M45" s="161"/>
      <c r="N45" s="161"/>
      <c r="O45" s="161"/>
      <c r="P45" s="161"/>
      <c r="Q45" s="161"/>
      <c r="R45" s="161"/>
      <c r="S45" s="161"/>
      <c r="T45" s="161"/>
      <c r="U45" s="161"/>
      <c r="V45" s="161"/>
      <c r="W45" s="161"/>
      <c r="X45" s="161">
        <v>315</v>
      </c>
    </row>
    <row r="46" spans="1:24" x14ac:dyDescent="0.15">
      <c r="A46" s="158" t="s">
        <v>110</v>
      </c>
      <c r="B46" s="159" t="s">
        <v>94</v>
      </c>
      <c r="C46" s="160"/>
      <c r="D46" s="161"/>
      <c r="E46" s="161"/>
      <c r="F46" s="161"/>
      <c r="G46" s="161"/>
      <c r="H46" s="161">
        <v>50</v>
      </c>
      <c r="I46" s="161"/>
      <c r="J46" s="161"/>
      <c r="K46" s="161"/>
      <c r="L46" s="161"/>
      <c r="M46" s="161"/>
      <c r="N46" s="161"/>
      <c r="O46" s="161"/>
      <c r="P46" s="161"/>
      <c r="Q46" s="161"/>
      <c r="R46" s="161"/>
      <c r="S46" s="161"/>
      <c r="T46" s="161"/>
      <c r="U46" s="161"/>
      <c r="V46" s="161"/>
      <c r="W46" s="161"/>
      <c r="X46" s="161">
        <v>50</v>
      </c>
    </row>
    <row r="47" spans="1:24" x14ac:dyDescent="0.15">
      <c r="A47" s="158" t="s">
        <v>111</v>
      </c>
      <c r="B47" s="159" t="s">
        <v>94</v>
      </c>
      <c r="C47" s="160"/>
      <c r="D47" s="161"/>
      <c r="E47" s="161"/>
      <c r="F47" s="161"/>
      <c r="G47" s="161"/>
      <c r="H47" s="161">
        <v>50</v>
      </c>
      <c r="I47" s="161"/>
      <c r="J47" s="161"/>
      <c r="K47" s="161"/>
      <c r="L47" s="161"/>
      <c r="M47" s="161"/>
      <c r="N47" s="161"/>
      <c r="O47" s="161"/>
      <c r="P47" s="161"/>
      <c r="Q47" s="161"/>
      <c r="R47" s="161"/>
      <c r="S47" s="161"/>
      <c r="T47" s="161"/>
      <c r="U47" s="161"/>
      <c r="V47" s="161"/>
      <c r="W47" s="161"/>
      <c r="X47" s="161">
        <v>50</v>
      </c>
    </row>
    <row r="48" spans="1:24" x14ac:dyDescent="0.15">
      <c r="A48" s="158" t="s">
        <v>112</v>
      </c>
      <c r="B48" s="159" t="s">
        <v>94</v>
      </c>
      <c r="C48" s="160">
        <v>125</v>
      </c>
      <c r="D48" s="161">
        <v>205</v>
      </c>
      <c r="E48" s="161"/>
      <c r="F48" s="161"/>
      <c r="G48" s="161"/>
      <c r="H48" s="161"/>
      <c r="I48" s="161"/>
      <c r="J48" s="161"/>
      <c r="K48" s="161"/>
      <c r="L48" s="161"/>
      <c r="M48" s="161"/>
      <c r="N48" s="161"/>
      <c r="O48" s="161"/>
      <c r="P48" s="161"/>
      <c r="Q48" s="161"/>
      <c r="R48" s="161"/>
      <c r="S48" s="161"/>
      <c r="T48" s="161"/>
      <c r="U48" s="161"/>
      <c r="V48" s="161"/>
      <c r="W48" s="161"/>
      <c r="X48" s="161">
        <v>330</v>
      </c>
    </row>
    <row r="49" spans="1:24" x14ac:dyDescent="0.15">
      <c r="A49" s="158" t="s">
        <v>113</v>
      </c>
      <c r="B49" s="159" t="s">
        <v>94</v>
      </c>
      <c r="C49" s="160">
        <v>135</v>
      </c>
      <c r="D49" s="161">
        <v>59</v>
      </c>
      <c r="E49" s="161"/>
      <c r="F49" s="161"/>
      <c r="G49" s="161"/>
      <c r="H49" s="161"/>
      <c r="I49" s="161"/>
      <c r="J49" s="161"/>
      <c r="K49" s="161"/>
      <c r="L49" s="161"/>
      <c r="M49" s="161"/>
      <c r="N49" s="161"/>
      <c r="O49" s="161"/>
      <c r="P49" s="161"/>
      <c r="Q49" s="161"/>
      <c r="R49" s="161"/>
      <c r="S49" s="161"/>
      <c r="T49" s="161"/>
      <c r="U49" s="161"/>
      <c r="V49" s="161"/>
      <c r="W49" s="161"/>
      <c r="X49" s="161">
        <v>194</v>
      </c>
    </row>
    <row r="50" spans="1:24" x14ac:dyDescent="0.15">
      <c r="A50" s="158" t="s">
        <v>114</v>
      </c>
      <c r="B50" s="159" t="s">
        <v>94</v>
      </c>
      <c r="C50" s="160">
        <v>60</v>
      </c>
      <c r="D50" s="161">
        <v>60</v>
      </c>
      <c r="E50" s="161"/>
      <c r="F50" s="161">
        <v>254</v>
      </c>
      <c r="G50" s="161"/>
      <c r="H50" s="161"/>
      <c r="I50" s="161"/>
      <c r="J50" s="161"/>
      <c r="K50" s="161"/>
      <c r="L50" s="161"/>
      <c r="M50" s="161"/>
      <c r="N50" s="161"/>
      <c r="O50" s="161"/>
      <c r="P50" s="161"/>
      <c r="Q50" s="161"/>
      <c r="R50" s="161"/>
      <c r="S50" s="161"/>
      <c r="T50" s="161"/>
      <c r="U50" s="161"/>
      <c r="V50" s="161"/>
      <c r="W50" s="161"/>
      <c r="X50" s="161">
        <v>374</v>
      </c>
    </row>
    <row r="51" spans="1:24" x14ac:dyDescent="0.15">
      <c r="A51" s="158" t="s">
        <v>115</v>
      </c>
      <c r="B51" s="159" t="s">
        <v>94</v>
      </c>
      <c r="C51" s="160">
        <v>60</v>
      </c>
      <c r="D51" s="161">
        <v>57</v>
      </c>
      <c r="E51" s="161"/>
      <c r="F51" s="161">
        <v>240</v>
      </c>
      <c r="G51" s="161"/>
      <c r="H51" s="161"/>
      <c r="I51" s="161"/>
      <c r="J51" s="161"/>
      <c r="K51" s="161"/>
      <c r="L51" s="161">
        <v>10</v>
      </c>
      <c r="M51" s="161"/>
      <c r="N51" s="161"/>
      <c r="O51" s="161"/>
      <c r="P51" s="161"/>
      <c r="Q51" s="161"/>
      <c r="R51" s="161"/>
      <c r="S51" s="161"/>
      <c r="T51" s="161"/>
      <c r="U51" s="161"/>
      <c r="V51" s="161"/>
      <c r="W51" s="161"/>
      <c r="X51" s="161">
        <v>367</v>
      </c>
    </row>
    <row r="52" spans="1:24" x14ac:dyDescent="0.15">
      <c r="A52" s="158" t="s">
        <v>116</v>
      </c>
      <c r="B52" s="159" t="s">
        <v>94</v>
      </c>
      <c r="C52" s="160"/>
      <c r="D52" s="161"/>
      <c r="E52" s="161"/>
      <c r="F52" s="161"/>
      <c r="G52" s="161"/>
      <c r="H52" s="161"/>
      <c r="I52" s="161"/>
      <c r="J52" s="161"/>
      <c r="K52" s="161"/>
      <c r="L52" s="161"/>
      <c r="M52" s="161"/>
      <c r="N52" s="161"/>
      <c r="O52" s="161"/>
      <c r="P52" s="161"/>
      <c r="Q52" s="161"/>
      <c r="R52" s="161"/>
      <c r="S52" s="161"/>
      <c r="T52" s="161"/>
      <c r="U52" s="161">
        <v>10</v>
      </c>
      <c r="V52" s="161"/>
      <c r="W52" s="161"/>
      <c r="X52" s="161">
        <v>10</v>
      </c>
    </row>
    <row r="53" spans="1:24" x14ac:dyDescent="0.15">
      <c r="A53" s="158" t="s">
        <v>117</v>
      </c>
      <c r="B53" s="159" t="s">
        <v>94</v>
      </c>
      <c r="C53" s="160">
        <v>120</v>
      </c>
      <c r="D53" s="161">
        <v>275</v>
      </c>
      <c r="E53" s="161">
        <v>316</v>
      </c>
      <c r="F53" s="161">
        <v>33</v>
      </c>
      <c r="G53" s="161"/>
      <c r="H53" s="161"/>
      <c r="I53" s="161"/>
      <c r="J53" s="161"/>
      <c r="K53" s="161"/>
      <c r="L53" s="161"/>
      <c r="M53" s="161"/>
      <c r="N53" s="161"/>
      <c r="O53" s="161"/>
      <c r="P53" s="161"/>
      <c r="Q53" s="161"/>
      <c r="R53" s="161"/>
      <c r="S53" s="161"/>
      <c r="T53" s="161"/>
      <c r="U53" s="161"/>
      <c r="V53" s="161"/>
      <c r="W53" s="161"/>
      <c r="X53" s="161">
        <v>744</v>
      </c>
    </row>
    <row r="54" spans="1:24" x14ac:dyDescent="0.15">
      <c r="A54" s="158" t="s">
        <v>62</v>
      </c>
      <c r="B54" s="159" t="s">
        <v>94</v>
      </c>
      <c r="C54" s="160"/>
      <c r="D54" s="161"/>
      <c r="E54" s="161"/>
      <c r="F54" s="161"/>
      <c r="G54" s="161"/>
      <c r="H54" s="161"/>
      <c r="I54" s="161"/>
      <c r="J54" s="161"/>
      <c r="K54" s="161"/>
      <c r="L54" s="161"/>
      <c r="M54" s="161"/>
      <c r="N54" s="161"/>
      <c r="O54" s="161"/>
      <c r="P54" s="161"/>
      <c r="Q54" s="161"/>
      <c r="R54" s="161"/>
      <c r="S54" s="161"/>
      <c r="T54" s="161"/>
      <c r="U54" s="161"/>
      <c r="V54" s="161"/>
      <c r="W54" s="161">
        <v>70</v>
      </c>
      <c r="X54" s="161">
        <v>70</v>
      </c>
    </row>
    <row r="55" spans="1:24" x14ac:dyDescent="0.15">
      <c r="A55" s="158" t="s">
        <v>118</v>
      </c>
      <c r="B55" s="159" t="s">
        <v>94</v>
      </c>
      <c r="C55" s="160"/>
      <c r="D55" s="161"/>
      <c r="E55" s="161"/>
      <c r="F55" s="161"/>
      <c r="G55" s="161"/>
      <c r="H55" s="161"/>
      <c r="I55" s="161"/>
      <c r="J55" s="161"/>
      <c r="K55" s="161"/>
      <c r="L55" s="161"/>
      <c r="M55" s="161"/>
      <c r="N55" s="161"/>
      <c r="O55" s="161"/>
      <c r="P55" s="161"/>
      <c r="Q55" s="161"/>
      <c r="R55" s="161"/>
      <c r="S55" s="161"/>
      <c r="T55" s="161"/>
      <c r="U55" s="161"/>
      <c r="V55" s="161"/>
      <c r="W55" s="161">
        <v>125</v>
      </c>
      <c r="X55" s="161">
        <v>125</v>
      </c>
    </row>
    <row r="56" spans="1:24" x14ac:dyDescent="0.15">
      <c r="A56" s="158" t="s">
        <v>37</v>
      </c>
      <c r="B56" s="159" t="s">
        <v>94</v>
      </c>
      <c r="C56" s="160">
        <v>320.5</v>
      </c>
      <c r="D56" s="161">
        <v>520</v>
      </c>
      <c r="E56" s="161">
        <v>200</v>
      </c>
      <c r="F56" s="161"/>
      <c r="G56" s="161">
        <v>492</v>
      </c>
      <c r="H56" s="161">
        <v>520</v>
      </c>
      <c r="I56" s="161">
        <v>431</v>
      </c>
      <c r="J56" s="161">
        <v>525</v>
      </c>
      <c r="K56" s="161">
        <v>401.5</v>
      </c>
      <c r="L56" s="161">
        <v>73.5</v>
      </c>
      <c r="M56" s="161"/>
      <c r="N56" s="161"/>
      <c r="O56" s="161"/>
      <c r="P56" s="161"/>
      <c r="Q56" s="161"/>
      <c r="R56" s="161"/>
      <c r="S56" s="161">
        <v>490</v>
      </c>
      <c r="T56" s="161">
        <v>825</v>
      </c>
      <c r="U56" s="161">
        <v>675</v>
      </c>
      <c r="V56" s="161">
        <v>100</v>
      </c>
      <c r="W56" s="161"/>
      <c r="X56" s="161">
        <v>5573.5</v>
      </c>
    </row>
    <row r="57" spans="1:24" x14ac:dyDescent="0.15">
      <c r="A57" s="158" t="s">
        <v>38</v>
      </c>
      <c r="B57" s="159" t="s">
        <v>94</v>
      </c>
      <c r="C57" s="160"/>
      <c r="D57" s="161"/>
      <c r="E57" s="161"/>
      <c r="F57" s="161"/>
      <c r="G57" s="161"/>
      <c r="H57" s="161"/>
      <c r="I57" s="161"/>
      <c r="J57" s="161"/>
      <c r="K57" s="161"/>
      <c r="L57" s="161">
        <v>200</v>
      </c>
      <c r="M57" s="161">
        <v>398</v>
      </c>
      <c r="N57" s="161">
        <v>172.5</v>
      </c>
      <c r="O57" s="161">
        <v>491</v>
      </c>
      <c r="P57" s="161">
        <v>480</v>
      </c>
      <c r="Q57" s="161">
        <v>258.5</v>
      </c>
      <c r="R57" s="161"/>
      <c r="S57" s="161"/>
      <c r="T57" s="161"/>
      <c r="U57" s="161"/>
      <c r="V57" s="161">
        <v>100</v>
      </c>
      <c r="W57" s="161">
        <v>510</v>
      </c>
      <c r="X57" s="161">
        <v>2610</v>
      </c>
    </row>
    <row r="58" spans="1:24" x14ac:dyDescent="0.15">
      <c r="A58" s="158" t="s">
        <v>119</v>
      </c>
      <c r="B58" s="159" t="s">
        <v>94</v>
      </c>
      <c r="C58" s="160"/>
      <c r="D58" s="161"/>
      <c r="E58" s="161"/>
      <c r="F58" s="161"/>
      <c r="G58" s="161"/>
      <c r="H58" s="161"/>
      <c r="I58" s="161"/>
      <c r="J58" s="161"/>
      <c r="K58" s="161"/>
      <c r="L58" s="161">
        <v>10</v>
      </c>
      <c r="M58" s="161">
        <v>90</v>
      </c>
      <c r="N58" s="161">
        <v>112.5</v>
      </c>
      <c r="O58" s="161">
        <v>65.099999999999994</v>
      </c>
      <c r="P58" s="161"/>
      <c r="Q58" s="161"/>
      <c r="R58" s="161"/>
      <c r="S58" s="161"/>
      <c r="T58" s="161"/>
      <c r="U58" s="161"/>
      <c r="V58" s="161"/>
      <c r="W58" s="161"/>
      <c r="X58" s="161">
        <v>277.60000000000002</v>
      </c>
    </row>
    <row r="59" spans="1:24" x14ac:dyDescent="0.15">
      <c r="A59" s="158" t="s">
        <v>120</v>
      </c>
      <c r="B59" s="159" t="s">
        <v>94</v>
      </c>
      <c r="C59" s="160"/>
      <c r="D59" s="161"/>
      <c r="E59" s="161"/>
      <c r="F59" s="161"/>
      <c r="G59" s="161"/>
      <c r="H59" s="161"/>
      <c r="I59" s="161"/>
      <c r="J59" s="161">
        <v>70</v>
      </c>
      <c r="K59" s="161"/>
      <c r="L59" s="161"/>
      <c r="M59" s="161"/>
      <c r="N59" s="161">
        <v>40</v>
      </c>
      <c r="O59" s="161"/>
      <c r="P59" s="161"/>
      <c r="Q59" s="161"/>
      <c r="R59" s="161"/>
      <c r="S59" s="161"/>
      <c r="T59" s="161"/>
      <c r="U59" s="161"/>
      <c r="V59" s="161"/>
      <c r="W59" s="161"/>
      <c r="X59" s="161">
        <v>110</v>
      </c>
    </row>
  </sheetData>
  <phoneticPr fontId="26" type="noConversion"/>
  <pageMargins left="0.75" right="0.75" top="1" bottom="1" header="0.51180555555555596" footer="0.5118055555555559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5"/>
  <sheetViews>
    <sheetView zoomScale="115" zoomScaleNormal="115" workbookViewId="0">
      <pane xSplit="1" topLeftCell="C1" activePane="topRight" state="frozen"/>
      <selection pane="topRight" activeCell="F6" sqref="F6"/>
    </sheetView>
  </sheetViews>
  <sheetFormatPr defaultColWidth="9" defaultRowHeight="13.5" x14ac:dyDescent="0.15"/>
  <cols>
    <col min="2" max="3" width="7.5" customWidth="1"/>
  </cols>
  <sheetData>
    <row r="1" spans="1:3" s="150" customFormat="1" ht="18" customHeight="1" x14ac:dyDescent="0.15">
      <c r="A1" s="140" t="s">
        <v>1</v>
      </c>
      <c r="B1" s="151" t="s">
        <v>121</v>
      </c>
      <c r="C1" s="151" t="s">
        <v>122</v>
      </c>
    </row>
    <row r="2" spans="1:3" s="150" customFormat="1" ht="18" customHeight="1" x14ac:dyDescent="0.15">
      <c r="A2" s="130" t="s">
        <v>33</v>
      </c>
      <c r="B2" s="131">
        <f ca="1">(SUMIFS(基础!$W:$W,基础!$AO:$AO,OFFSET(B2,,-COLUMN(B2)+1),基础!$H:$H,"KPCS",基础!$BC:$BC,OFFSET(B2,-ROW()+1,,1,1))+SUMIFS(基础!$W:$W,基础!$AO:$AO,OFFSET(B2,,-COLUMN(B2)+1),基础!$H:$H,"PCS",基础!$BC:$BC,OFFSET(B2,-ROW()+1,,1,1))/1000)/(SUMIFS(基础!$AF:$AF,基础!$AO:$AO,OFFSET(B2,,-COLUMN(B2)+1),基础!$H:$H,"KPCS",基础!$BC:$BC,OFFSET(B2,-ROW()+1,,1,1))+SUMIFS(基础!$AF:$AF,基础!$AO:$AO,OFFSET(B2,,-COLUMN(B2)+1),基础!$H:$H,"PCS",基础!$BC:$BC,OFFSET(B2,-ROW()+1,,1,1))/1000)</f>
        <v>0.71345951629863302</v>
      </c>
      <c r="C2" s="131">
        <f ca="1">(SUMIFS(基础!$W:$W,基础!$AO:$AO,OFFSET(C2,,-COLUMN(C2)+1),基础!$H:$H,"KPCS",基础!$BC:$BC,OFFSET(C2,-ROW()+1,,1,1))+SUMIFS(基础!$W:$W,基础!$AO:$AO,OFFSET(C2,,-COLUMN(C2)+1),基础!$H:$H,"PCS",基础!$BC:$BC,OFFSET(C2,-ROW()+1,,1,1))/1000)/(SUMIFS(基础!$AF:$AF,基础!$AO:$AO,OFFSET(C2,,-COLUMN(C2)+1),基础!$H:$H,"KPCS",基础!$BC:$BC,OFFSET(C2,-ROW()+1,,1,1))+SUMIFS(基础!$AF:$AF,基础!$AO:$AO,OFFSET(C2,,-COLUMN(C2)+1),基础!$H:$H,"PCS",基础!$BC:$BC,OFFSET(C2,-ROW()+1,,1,1))/1000)</f>
        <v>0.5</v>
      </c>
    </row>
    <row r="3" spans="1:3" s="150" customFormat="1" ht="18" customHeight="1" x14ac:dyDescent="0.15">
      <c r="A3" s="130" t="s">
        <v>49</v>
      </c>
      <c r="B3" s="131">
        <f ca="1">(SUMIFS(基础!$W:$W,基础!$AO:$AO,OFFSET(B3,,-COLUMN(B3)+1),基础!$H:$H,"KPCS",基础!$BC:$BC,OFFSET(B3,-ROW()+1,,1,1))+SUMIFS(基础!$W:$W,基础!$AO:$AO,OFFSET(B3,,-COLUMN(B3)+1),基础!$H:$H,"PCS",基础!$BC:$BC,OFFSET(B3,-ROW()+1,,1,1))/1000)/(SUMIFS(基础!$AF:$AF,基础!$AO:$AO,OFFSET(B3,,-COLUMN(B3)+1),基础!$H:$H,"KPCS",基础!$BC:$BC,OFFSET(B3,-ROW()+1,,1,1))+SUMIFS(基础!$AF:$AF,基础!$AO:$AO,OFFSET(B3,,-COLUMN(B3)+1),基础!$H:$H,"PCS",基础!$BC:$BC,OFFSET(B3,-ROW()+1,,1,1))/1000)</f>
        <v>0.79161196207148066</v>
      </c>
      <c r="C3" s="131">
        <f ca="1">(SUMIFS(基础!$W:$W,基础!$AO:$AO,OFFSET(C3,,-COLUMN(C3)+1),基础!$H:$H,"KPCS",基础!$BC:$BC,OFFSET(C3,-ROW()+1,,1,1))+SUMIFS(基础!$W:$W,基础!$AO:$AO,OFFSET(C3,,-COLUMN(C3)+1),基础!$H:$H,"PCS",基础!$BC:$BC,OFFSET(C3,-ROW()+1,,1,1))/1000)/(SUMIFS(基础!$AF:$AF,基础!$AO:$AO,OFFSET(C3,,-COLUMN(C3)+1),基础!$H:$H,"KPCS",基础!$BC:$BC,OFFSET(C3,-ROW()+1,,1,1))+SUMIFS(基础!$AF:$AF,基础!$AO:$AO,OFFSET(C3,,-COLUMN(C3)+1),基础!$H:$H,"PCS",基础!$BC:$BC,OFFSET(C3,-ROW()+1,,1,1))/1000)</f>
        <v>0.82552566481137923</v>
      </c>
    </row>
    <row r="4" spans="1:3" s="150" customFormat="1" ht="18" hidden="1" customHeight="1" x14ac:dyDescent="0.15">
      <c r="A4" s="130" t="s">
        <v>123</v>
      </c>
      <c r="B4" s="131" t="e">
        <f ca="1">(SUMIFS(基础!$W:$W,基础!$AO:$AO,OFFSET(B4,,-COLUMN(B4)+1),基础!$H:$H,"KPCS",基础!$BC:$BC,OFFSET(B4,-ROW()+1,,1,1))+SUMIFS(基础!$W:$W,基础!$AO:$AO,OFFSET(B4,,-COLUMN(B4)+1),基础!$H:$H,"PCS",基础!$BC:$BC,OFFSET(B4,-ROW()+1,,1,1))/1000)/(SUMIFS(基础!$AF:$AF,基础!$AO:$AO,OFFSET(B4,,-COLUMN(B4)+1),基础!$H:$H,"KPCS",基础!$BC:$BC,OFFSET(B4,-ROW()+1,,1,1))+SUMIFS(基础!$AF:$AF,基础!$AO:$AO,OFFSET(B4,,-COLUMN(B4)+1),基础!$H:$H,"PCS",基础!$BC:$BC,OFFSET(B4,-ROW()+1,,1,1))/1000)</f>
        <v>#DIV/0!</v>
      </c>
      <c r="C4" s="131" t="e">
        <f ca="1">(SUMIFS(基础!$W:$W,基础!$AO:$AO,OFFSET(C4,,-COLUMN(C4)+1),基础!$H:$H,"KPCS",基础!$BC:$BC,OFFSET(C4,-ROW()+1,,1,1))+SUMIFS(基础!$W:$W,基础!$AO:$AO,OFFSET(C4,,-COLUMN(C4)+1),基础!$H:$H,"PCS",基础!$BC:$BC,OFFSET(C4,-ROW()+1,,1,1))/1000)/(SUMIFS(基础!$AF:$AF,基础!$AO:$AO,OFFSET(C4,,-COLUMN(C4)+1),基础!$H:$H,"KPCS",基础!$BC:$BC,OFFSET(C4,-ROW()+1,,1,1))+SUMIFS(基础!$AF:$AF,基础!$AO:$AO,OFFSET(C4,,-COLUMN(C4)+1),基础!$H:$H,"PCS",基础!$BC:$BC,OFFSET(C4,-ROW()+1,,1,1))/1000)</f>
        <v>#DIV/0!</v>
      </c>
    </row>
    <row r="5" spans="1:3" s="150" customFormat="1" ht="18" hidden="1" customHeight="1" x14ac:dyDescent="0.15">
      <c r="A5" s="130" t="s">
        <v>124</v>
      </c>
      <c r="B5" s="131" t="e">
        <f ca="1">(SUMIFS(基础!$W:$W,基础!$AO:$AO,OFFSET(B5,,-COLUMN(B5)+1),基础!$H:$H,"KPCS",基础!$BC:$BC,OFFSET(B5,-ROW()+1,,1,1))+SUMIFS(基础!$W:$W,基础!$AO:$AO,OFFSET(B5,,-COLUMN(B5)+1),基础!$H:$H,"PCS",基础!$BC:$BC,OFFSET(B5,-ROW()+1,,1,1))/1000)/(SUMIFS(基础!$AF:$AF,基础!$AO:$AO,OFFSET(B5,,-COLUMN(B5)+1),基础!$H:$H,"KPCS",基础!$BC:$BC,OFFSET(B5,-ROW()+1,,1,1))+SUMIFS(基础!$AF:$AF,基础!$AO:$AO,OFFSET(B5,,-COLUMN(B5)+1),基础!$H:$H,"PCS",基础!$BC:$BC,OFFSET(B5,-ROW()+1,,1,1))/1000)</f>
        <v>#DIV/0!</v>
      </c>
      <c r="C5" s="131" t="e">
        <f ca="1">(SUMIFS(基础!$W:$W,基础!$AO:$AO,OFFSET(C5,,-COLUMN(C5)+1),基础!$H:$H,"KPCS",基础!$BC:$BC,OFFSET(C5,-ROW()+1,,1,1))+SUMIFS(基础!$W:$W,基础!$AO:$AO,OFFSET(C5,,-COLUMN(C5)+1),基础!$H:$H,"PCS",基础!$BC:$BC,OFFSET(C5,-ROW()+1,,1,1))/1000)/(SUMIFS(基础!$AF:$AF,基础!$AO:$AO,OFFSET(C5,,-COLUMN(C5)+1),基础!$H:$H,"KPCS",基础!$BC:$BC,OFFSET(C5,-ROW()+1,,1,1))+SUMIFS(基础!$AF:$AF,基础!$AO:$AO,OFFSET(C5,,-COLUMN(C5)+1),基础!$H:$H,"PCS",基础!$BC:$BC,OFFSET(C5,-ROW()+1,,1,1))/1000)</f>
        <v>#DIV/0!</v>
      </c>
    </row>
    <row r="6" spans="1:3" s="150" customFormat="1" ht="18" customHeight="1" x14ac:dyDescent="0.15">
      <c r="A6" s="130" t="s">
        <v>125</v>
      </c>
      <c r="B6" s="131">
        <f ca="1">(SUMIFS(基础!$W:$W,基础!$AO:$AO,OFFSET(B6,,-COLUMN(B6)+1),基础!$H:$H,"KPCS",基础!$BC:$BC,OFFSET(B6,-ROW()+1,,1,1))+SUMIFS(基础!$W:$W,基础!$AO:$AO,OFFSET(B6,,-COLUMN(B6)+1),基础!$H:$H,"PCS",基础!$BC:$BC,OFFSET(B6,-ROW()+1,,1,1))/1000)/(SUMIFS(基础!$AF:$AF,基础!$AO:$AO,OFFSET(B6,,-COLUMN(B6)+1),基础!$H:$H,"KPCS",基础!$BC:$BC,OFFSET(B6,-ROW()+1,,1,1))+SUMIFS(基础!$AF:$AF,基础!$AO:$AO,OFFSET(B6,,-COLUMN(B6)+1),基础!$H:$H,"PCS",基础!$BC:$BC,OFFSET(B6,-ROW()+1,,1,1))/1000)</f>
        <v>0.71868365180467086</v>
      </c>
      <c r="C6" s="131">
        <f ca="1">(SUMIFS(基础!$W:$W,基础!$AO:$AO,OFFSET(C6,,-COLUMN(C6)+1),基础!$H:$H,"KPCS",基础!$BC:$BC,OFFSET(C6,-ROW()+1,,1,1))+SUMIFS(基础!$W:$W,基础!$AO:$AO,OFFSET(C6,,-COLUMN(C6)+1),基础!$H:$H,"PCS",基础!$BC:$BC,OFFSET(C6,-ROW()+1,,1,1))/1000)/(SUMIFS(基础!$AF:$AF,基础!$AO:$AO,OFFSET(C6,,-COLUMN(C6)+1),基础!$H:$H,"KPCS",基础!$BC:$BC,OFFSET(C6,-ROW()+1,,1,1))+SUMIFS(基础!$AF:$AF,基础!$AO:$AO,OFFSET(C6,,-COLUMN(C6)+1),基础!$H:$H,"PCS",基础!$BC:$BC,OFFSET(C6,-ROW()+1,,1,1))/1000)</f>
        <v>0.78638973319824379</v>
      </c>
    </row>
    <row r="7" spans="1:3" s="150" customFormat="1" ht="18" customHeight="1" x14ac:dyDescent="0.15">
      <c r="A7" s="130" t="s">
        <v>64</v>
      </c>
      <c r="B7" s="131">
        <f ca="1">(SUMIFS(基础!$W:$W,基础!$AO:$AO,OFFSET(B7,,-COLUMN(B7)+1),基础!$H:$H,"KPCS",基础!$BC:$BC,OFFSET(B7,-ROW()+1,,1,1))+SUMIFS(基础!$W:$W,基础!$AO:$AO,OFFSET(B7,,-COLUMN(B7)+1),基础!$H:$H,"PCS",基础!$BC:$BC,OFFSET(B7,-ROW()+1,,1,1))/1000)/(SUMIFS(基础!$AF:$AF,基础!$AO:$AO,OFFSET(B7,,-COLUMN(B7)+1),基础!$H:$H,"KPCS",基础!$BC:$BC,OFFSET(B7,-ROW()+1,,1,1))+SUMIFS(基础!$AF:$AF,基础!$AO:$AO,OFFSET(B7,,-COLUMN(B7)+1),基础!$H:$H,"PCS",基础!$BC:$BC,OFFSET(B7,-ROW()+1,,1,1))/1000)</f>
        <v>0.67138821630347056</v>
      </c>
      <c r="C7" s="131">
        <f ca="1">(SUMIFS(基础!$W:$W,基础!$AO:$AO,OFFSET(C7,,-COLUMN(C7)+1),基础!$H:$H,"KPCS",基础!$BC:$BC,OFFSET(C7,-ROW()+1,,1,1))+SUMIFS(基础!$W:$W,基础!$AO:$AO,OFFSET(C7,,-COLUMN(C7)+1),基础!$H:$H,"PCS",基础!$BC:$BC,OFFSET(C7,-ROW()+1,,1,1))/1000)/(SUMIFS(基础!$AF:$AF,基础!$AO:$AO,OFFSET(C7,,-COLUMN(C7)+1),基础!$H:$H,"KPCS",基础!$BC:$BC,OFFSET(C7,-ROW()+1,,1,1))+SUMIFS(基础!$AF:$AF,基础!$AO:$AO,OFFSET(C7,,-COLUMN(C7)+1),基础!$H:$H,"PCS",基础!$BC:$BC,OFFSET(C7,-ROW()+1,,1,1))/1000)</f>
        <v>0.72923019312041937</v>
      </c>
    </row>
    <row r="8" spans="1:3" s="150" customFormat="1" ht="18" customHeight="1" x14ac:dyDescent="0.15">
      <c r="A8" s="130" t="s">
        <v>5</v>
      </c>
      <c r="B8" s="131">
        <f ca="1">(SUMIFS(基础!$W:$W,基础!$AO:$AO,OFFSET(B8,,-COLUMN(B8)+1),基础!$H:$H,"KPCS",基础!$BC:$BC,OFFSET(B8,-ROW()+1,,1,1))+SUMIFS(基础!$W:$W,基础!$AO:$AO,OFFSET(B8,,-COLUMN(B8)+1),基础!$H:$H,"PCS",基础!$BC:$BC,OFFSET(B8,-ROW()+1,,1,1))/1000)/(SUMIFS(基础!$AF:$AF,基础!$AO:$AO,OFFSET(B8,,-COLUMN(B8)+1),基础!$H:$H,"KPCS",基础!$BC:$BC,OFFSET(B8,-ROW()+1,,1,1))+SUMIFS(基础!$AF:$AF,基础!$AO:$AO,OFFSET(B8,,-COLUMN(B8)+1),基础!$H:$H,"PCS",基础!$BC:$BC,OFFSET(B8,-ROW()+1,,1,1))/1000)</f>
        <v>0.9209070796460177</v>
      </c>
      <c r="C8" s="131">
        <f ca="1">(SUMIFS(基础!$W:$W,基础!$AO:$AO,OFFSET(C8,,-COLUMN(C8)+1),基础!$H:$H,"KPCS",基础!$BC:$BC,OFFSET(C8,-ROW()+1,,1,1))+SUMIFS(基础!$W:$W,基础!$AO:$AO,OFFSET(C8,,-COLUMN(C8)+1),基础!$H:$H,"PCS",基础!$BC:$BC,OFFSET(C8,-ROW()+1,,1,1))/1000)/(SUMIFS(基础!$AF:$AF,基础!$AO:$AO,OFFSET(C8,,-COLUMN(C8)+1),基础!$H:$H,"KPCS",基础!$BC:$BC,OFFSET(C8,-ROW()+1,,1,1))+SUMIFS(基础!$AF:$AF,基础!$AO:$AO,OFFSET(C8,,-COLUMN(C8)+1),基础!$H:$H,"PCS",基础!$BC:$BC,OFFSET(C8,-ROW()+1,,1,1))/1000)</f>
        <v>0.5405092592592593</v>
      </c>
    </row>
    <row r="9" spans="1:3" s="150" customFormat="1" ht="18" customHeight="1" x14ac:dyDescent="0.15">
      <c r="A9" s="130" t="s">
        <v>59</v>
      </c>
      <c r="B9" s="131">
        <f ca="1">(SUMIFS(基础!$W:$W,基础!$AO:$AO,OFFSET(B9,,-COLUMN(B9)+1),基础!$H:$H,"KPCS",基础!$BC:$BC,OFFSET(B9,-ROW()+1,,1,1))+SUMIFS(基础!$W:$W,基础!$AO:$AO,OFFSET(B9,,-COLUMN(B9)+1),基础!$H:$H,"PCS",基础!$BC:$BC,OFFSET(B9,-ROW()+1,,1,1))/1000)/(SUMIFS(基础!$AF:$AF,基础!$AO:$AO,OFFSET(B9,,-COLUMN(B9)+1),基础!$H:$H,"KPCS",基础!$BC:$BC,OFFSET(B9,-ROW()+1,,1,1))+SUMIFS(基础!$AF:$AF,基础!$AO:$AO,OFFSET(B9,,-COLUMN(B9)+1),基础!$H:$H,"PCS",基础!$BC:$BC,OFFSET(B9,-ROW()+1,,1,1))/1000)</f>
        <v>0.58391203703703709</v>
      </c>
      <c r="C9" s="131">
        <f ca="1">(SUMIFS(基础!$W:$W,基础!$AO:$AO,OFFSET(C9,,-COLUMN(C9)+1),基础!$H:$H,"KPCS",基础!$BC:$BC,OFFSET(C9,-ROW()+1,,1,1))+SUMIFS(基础!$W:$W,基础!$AO:$AO,OFFSET(C9,,-COLUMN(C9)+1),基础!$H:$H,"PCS",基础!$BC:$BC,OFFSET(C9,-ROW()+1,,1,1))/1000)/(SUMIFS(基础!$AF:$AF,基础!$AO:$AO,OFFSET(C9,,-COLUMN(C9)+1),基础!$H:$H,"KPCS",基础!$BC:$BC,OFFSET(C9,-ROW()+1,,1,1))+SUMIFS(基础!$AF:$AF,基础!$AO:$AO,OFFSET(C9,,-COLUMN(C9)+1),基础!$H:$H,"PCS",基础!$BC:$BC,OFFSET(C9,-ROW()+1,,1,1))/1000)</f>
        <v>0.6801697530864198</v>
      </c>
    </row>
    <row r="10" spans="1:3" s="150" customFormat="1" ht="18" customHeight="1" x14ac:dyDescent="0.15">
      <c r="A10" s="130" t="s">
        <v>28</v>
      </c>
      <c r="B10" s="131">
        <f ca="1">(SUMIFS(基础!$W:$W,基础!$AO:$AO,OFFSET(B10,,-COLUMN(B10)+1),基础!$H:$H,"KPCS",基础!$BC:$BC,OFFSET(B10,-ROW()+1,,1,1))+SUMIFS(基础!$W:$W,基础!$AO:$AO,OFFSET(B10,,-COLUMN(B10)+1),基础!$H:$H,"PCS",基础!$BC:$BC,OFFSET(B10,-ROW()+1,,1,1))/1000)/(SUMIFS(基础!$AF:$AF,基础!$AO:$AO,OFFSET(B10,,-COLUMN(B10)+1),基础!$H:$H,"KPCS",基础!$BC:$BC,OFFSET(B10,-ROW()+1,,1,1))+SUMIFS(基础!$AF:$AF,基础!$AO:$AO,OFFSET(B10,,-COLUMN(B10)+1),基础!$H:$H,"PCS",基础!$BC:$BC,OFFSET(B10,-ROW()+1,,1,1))/1000)</f>
        <v>0.46180555555555558</v>
      </c>
      <c r="C10" s="131">
        <f ca="1">(SUMIFS(基础!$W:$W,基础!$AO:$AO,OFFSET(C10,,-COLUMN(C10)+1),基础!$H:$H,"KPCS",基础!$BC:$BC,OFFSET(C10,-ROW()+1,,1,1))+SUMIFS(基础!$W:$W,基础!$AO:$AO,OFFSET(C10,,-COLUMN(C10)+1),基础!$H:$H,"PCS",基础!$BC:$BC,OFFSET(C10,-ROW()+1,,1,1))/1000)/(SUMIFS(基础!$AF:$AF,基础!$AO:$AO,OFFSET(C10,,-COLUMN(C10)+1),基础!$H:$H,"KPCS",基础!$BC:$BC,OFFSET(C10,-ROW()+1,,1,1))+SUMIFS(基础!$AF:$AF,基础!$AO:$AO,OFFSET(C10,,-COLUMN(C10)+1),基础!$H:$H,"PCS",基础!$BC:$BC,OFFSET(C10,-ROW()+1,,1,1))/1000)</f>
        <v>0.64431089743589742</v>
      </c>
    </row>
    <row r="11" spans="1:3" s="150" customFormat="1" ht="18" customHeight="1" x14ac:dyDescent="0.15">
      <c r="A11" s="130" t="s">
        <v>61</v>
      </c>
      <c r="B11" s="131">
        <f ca="1">(SUMIFS(基础!$W:$W,基础!$AO:$AO,OFFSET(B11,,-COLUMN(B11)+1),基础!$H:$H,"KPCS",基础!$BC:$BC,OFFSET(B11,-ROW()+1,,1,1))+SUMIFS(基础!$W:$W,基础!$AO:$AO,OFFSET(B11,,-COLUMN(B11)+1),基础!$H:$H,"PCS",基础!$BC:$BC,OFFSET(B11,-ROW()+1,,1,1))/1000)/(SUMIFS(基础!$AF:$AF,基础!$AO:$AO,OFFSET(B11,,-COLUMN(B11)+1),基础!$H:$H,"KPCS",基础!$BC:$BC,OFFSET(B11,-ROW()+1,,1,1))+SUMIFS(基础!$AF:$AF,基础!$AO:$AO,OFFSET(B11,,-COLUMN(B11)+1),基础!$H:$H,"PCS",基础!$BC:$BC,OFFSET(B11,-ROW()+1,,1,1))/1000)</f>
        <v>0.74925261584454406</v>
      </c>
      <c r="C11" s="131">
        <f ca="1">(SUMIFS(基础!$W:$W,基础!$AO:$AO,OFFSET(C11,,-COLUMN(C11)+1),基础!$H:$H,"KPCS",基础!$BC:$BC,OFFSET(C11,-ROW()+1,,1,1))+SUMIFS(基础!$W:$W,基础!$AO:$AO,OFFSET(C11,,-COLUMN(C11)+1),基础!$H:$H,"PCS",基础!$BC:$BC,OFFSET(C11,-ROW()+1,,1,1))/1000)/(SUMIFS(基础!$AF:$AF,基础!$AO:$AO,OFFSET(C11,,-COLUMN(C11)+1),基础!$H:$H,"KPCS",基础!$BC:$BC,OFFSET(C11,-ROW()+1,,1,1))+SUMIFS(基础!$AF:$AF,基础!$AO:$AO,OFFSET(C11,,-COLUMN(C11)+1),基础!$H:$H,"PCS",基础!$BC:$BC,OFFSET(C11,-ROW()+1,,1,1))/1000)</f>
        <v>0.73445121951219516</v>
      </c>
    </row>
    <row r="12" spans="1:3" s="150" customFormat="1" ht="18" customHeight="1" x14ac:dyDescent="0.15">
      <c r="A12" s="130" t="s">
        <v>40</v>
      </c>
      <c r="B12" s="131">
        <f ca="1">(SUMIFS(基础!$W:$W,基础!$AO:$AO,OFFSET(B12,,-COLUMN(B12)+1),基础!$H:$H,"KPCS",基础!$BC:$BC,OFFSET(B12,-ROW()+1,,1,1))+SUMIFS(基础!$W:$W,基础!$AO:$AO,OFFSET(B12,,-COLUMN(B12)+1),基础!$H:$H,"PCS",基础!$BC:$BC,OFFSET(B12,-ROW()+1,,1,1))/1000)/(SUMIFS(基础!$AF:$AF,基础!$AO:$AO,OFFSET(B12,,-COLUMN(B12)+1),基础!$H:$H,"KPCS",基础!$BC:$BC,OFFSET(B12,-ROW()+1,,1,1))+SUMIFS(基础!$AF:$AF,基础!$AO:$AO,OFFSET(B12,,-COLUMN(B12)+1),基础!$H:$H,"PCS",基础!$BC:$BC,OFFSET(B12,-ROW()+1,,1,1))/1000)</f>
        <v>0.75027169694146867</v>
      </c>
      <c r="C12" s="131">
        <f ca="1">(SUMIFS(基础!$W:$W,基础!$AO:$AO,OFFSET(C12,,-COLUMN(C12)+1),基础!$H:$H,"KPCS",基础!$BC:$BC,OFFSET(C12,-ROW()+1,,1,1))+SUMIFS(基础!$W:$W,基础!$AO:$AO,OFFSET(C12,,-COLUMN(C12)+1),基础!$H:$H,"PCS",基础!$BC:$BC,OFFSET(C12,-ROW()+1,,1,1))/1000)/(SUMIFS(基础!$AF:$AF,基础!$AO:$AO,OFFSET(C12,,-COLUMN(C12)+1),基础!$H:$H,"KPCS",基础!$BC:$BC,OFFSET(C12,-ROW()+1,,1,1))+SUMIFS(基础!$AF:$AF,基础!$AO:$AO,OFFSET(C12,,-COLUMN(C12)+1),基础!$H:$H,"PCS",基础!$BC:$BC,OFFSET(C12,-ROW()+1,,1,1))/1000)</f>
        <v>0.81691710952293684</v>
      </c>
    </row>
    <row r="13" spans="1:3" s="150" customFormat="1" ht="18" hidden="1" customHeight="1" x14ac:dyDescent="0.15">
      <c r="A13" s="130" t="s">
        <v>126</v>
      </c>
      <c r="B13" s="131">
        <f ca="1">(SUMIFS(基础!$W:$W,基础!$AO:$AO,OFFSET(B13,,-COLUMN(B13)+1),基础!$H:$H,"KPCS",基础!$BC:$BC,OFFSET(B13,-ROW()+1,,1,1))+SUMIFS(基础!$W:$W,基础!$AO:$AO,OFFSET(B13,,-COLUMN(B13)+1),基础!$H:$H,"PCS",基础!$BC:$BC,OFFSET(B13,-ROW()+1,,1,1))/1000)/(SUMIFS(基础!$AF:$AF,基础!$AO:$AO,OFFSET(B13,,-COLUMN(B13)+1),基础!$H:$H,"KPCS",基础!$BC:$BC,OFFSET(B13,-ROW()+1,,1,1))+SUMIFS(基础!$AF:$AF,基础!$AO:$AO,OFFSET(B13,,-COLUMN(B13)+1),基础!$H:$H,"PCS",基础!$BC:$BC,OFFSET(B13,-ROW()+1,,1,1))/1000)</f>
        <v>0.62931034482758619</v>
      </c>
      <c r="C13" s="131" t="e">
        <f ca="1">(SUMIFS(基础!$W:$W,基础!$AO:$AO,OFFSET(C13,,-COLUMN(C13)+1),基础!$H:$H,"KPCS",基础!$BC:$BC,OFFSET(C13,-ROW()+1,,1,1))+SUMIFS(基础!$W:$W,基础!$AO:$AO,OFFSET(C13,,-COLUMN(C13)+1),基础!$H:$H,"PCS",基础!$BC:$BC,OFFSET(C13,-ROW()+1,,1,1))/1000)/(SUMIFS(基础!$AF:$AF,基础!$AO:$AO,OFFSET(C13,,-COLUMN(C13)+1),基础!$H:$H,"KPCS",基础!$BC:$BC,OFFSET(C13,-ROW()+1,,1,1))+SUMIFS(基础!$AF:$AF,基础!$AO:$AO,OFFSET(C13,,-COLUMN(C13)+1),基础!$H:$H,"PCS",基础!$BC:$BC,OFFSET(C13,-ROW()+1,,1,1))/1000)</f>
        <v>#DIV/0!</v>
      </c>
    </row>
    <row r="14" spans="1:3" s="150" customFormat="1" ht="18" customHeight="1" x14ac:dyDescent="0.15">
      <c r="A14" s="130" t="s">
        <v>68</v>
      </c>
      <c r="B14" s="131">
        <f ca="1">(SUMIFS(基础!$W:$W,基础!$AO:$AO,OFFSET(B14,,-COLUMN(B14)+1),基础!$H:$H,"KPCS",基础!$BC:$BC,OFFSET(B14,-ROW()+1,,1,1))+SUMIFS(基础!$W:$W,基础!$AO:$AO,OFFSET(B14,,-COLUMN(B14)+1),基础!$H:$H,"PCS",基础!$BC:$BC,OFFSET(B14,-ROW()+1,,1,1))/1000)/(SUMIFS(基础!$AF:$AF,基础!$AO:$AO,OFFSET(B14,,-COLUMN(B14)+1),基础!$H:$H,"KPCS",基础!$BC:$BC,OFFSET(B14,-ROW()+1,,1,1))+SUMIFS(基础!$AF:$AF,基础!$AO:$AO,OFFSET(B14,,-COLUMN(B14)+1),基础!$H:$H,"PCS",基础!$BC:$BC,OFFSET(B14,-ROW()+1,,1,1))/1000)</f>
        <v>0.80338975212726593</v>
      </c>
      <c r="C14" s="131">
        <f ca="1">(SUMIFS(基础!$W:$W,基础!$AO:$AO,OFFSET(C14,,-COLUMN(C14)+1),基础!$H:$H,"KPCS",基础!$BC:$BC,OFFSET(C14,-ROW()+1,,1,1))+SUMIFS(基础!$W:$W,基础!$AO:$AO,OFFSET(C14,,-COLUMN(C14)+1),基础!$H:$H,"PCS",基础!$BC:$BC,OFFSET(C14,-ROW()+1,,1,1))/1000)/(SUMIFS(基础!$AF:$AF,基础!$AO:$AO,OFFSET(C14,,-COLUMN(C14)+1),基础!$H:$H,"KPCS",基础!$BC:$BC,OFFSET(C14,-ROW()+1,,1,1))+SUMIFS(基础!$AF:$AF,基础!$AO:$AO,OFFSET(C14,,-COLUMN(C14)+1),基础!$H:$H,"PCS",基础!$BC:$BC,OFFSET(C14,-ROW()+1,,1,1))/1000)</f>
        <v>0.77634381829750743</v>
      </c>
    </row>
    <row r="15" spans="1:3" s="150" customFormat="1" ht="18" customHeight="1" x14ac:dyDescent="0.15">
      <c r="A15" s="130" t="s">
        <v>127</v>
      </c>
      <c r="B15" s="131">
        <f ca="1">(SUMIFS(基础!$W:$W,基础!$AO:$AO,OFFSET(B15,,-COLUMN(B15)+1),基础!$H:$H,"KPCS",基础!$BC:$BC,OFFSET(B15,-ROW()+1,,1,1))+SUMIFS(基础!$W:$W,基础!$AO:$AO,OFFSET(B15,,-COLUMN(B15)+1),基础!$H:$H,"PCS",基础!$BC:$BC,OFFSET(B15,-ROW()+1,,1,1))/1000)/(SUMIFS(基础!$AF:$AF,基础!$AO:$AO,OFFSET(B15,,-COLUMN(B15)+1),基础!$H:$H,"KPCS",基础!$BC:$BC,OFFSET(B15,-ROW()+1,,1,1))+SUMIFS(基础!$AF:$AF,基础!$AO:$AO,OFFSET(B15,,-COLUMN(B15)+1),基础!$H:$H,"PCS",基础!$BC:$BC,OFFSET(B15,-ROW()+1,,1,1))/1000)</f>
        <v>0.76751394916305027</v>
      </c>
      <c r="C15" s="131">
        <f ca="1">(SUMIFS(基础!$W:$W,基础!$AO:$AO,OFFSET(C15,,-COLUMN(C15)+1),基础!$H:$H,"KPCS",基础!$BC:$BC,OFFSET(C15,-ROW()+1,,1,1))+SUMIFS(基础!$W:$W,基础!$AO:$AO,OFFSET(C15,,-COLUMN(C15)+1),基础!$H:$H,"PCS",基础!$BC:$BC,OFFSET(C15,-ROW()+1,,1,1))/1000)/(SUMIFS(基础!$AF:$AF,基础!$AO:$AO,OFFSET(C15,,-COLUMN(C15)+1),基础!$H:$H,"KPCS",基础!$BC:$BC,OFFSET(C15,-ROW()+1,,1,1))+SUMIFS(基础!$AF:$AF,基础!$AO:$AO,OFFSET(C15,,-COLUMN(C15)+1),基础!$H:$H,"PCS",基础!$BC:$BC,OFFSET(C15,-ROW()+1,,1,1))/1000)</f>
        <v>0.6686453953334982</v>
      </c>
    </row>
  </sheetData>
  <autoFilter ref="A1:A15" xr:uid="{00000000-0009-0000-0000-000003000000}"/>
  <phoneticPr fontId="26" type="noConversion"/>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9"/>
  <sheetViews>
    <sheetView topLeftCell="E1" workbookViewId="0">
      <selection activeCell="O24" sqref="O23:O24"/>
    </sheetView>
  </sheetViews>
  <sheetFormatPr defaultColWidth="9" defaultRowHeight="12" x14ac:dyDescent="0.15"/>
  <cols>
    <col min="1" max="16384" width="9" style="134"/>
  </cols>
  <sheetData>
    <row r="1" spans="1:6" s="104" customFormat="1" ht="27" customHeight="1" x14ac:dyDescent="0.15">
      <c r="A1" s="178" t="s">
        <v>128</v>
      </c>
      <c r="B1" s="179"/>
      <c r="C1" s="178" t="s">
        <v>129</v>
      </c>
      <c r="D1" s="179"/>
      <c r="E1" s="178" t="s">
        <v>130</v>
      </c>
      <c r="F1" s="179"/>
    </row>
    <row r="2" spans="1:6" s="104" customFormat="1" ht="24.95" customHeight="1" x14ac:dyDescent="0.15">
      <c r="A2" s="172" t="s">
        <v>131</v>
      </c>
      <c r="B2" s="110">
        <f>SUMIFS(基础!$W:$W,基础!$A:$A,A2,基础!$H:$H,"KPCS")+SUMIFS(基础!$W:$W,基础!$A:$A,A2,基础!$H:$H,"PCS")/1000</f>
        <v>4382.5</v>
      </c>
      <c r="C2" s="172" t="s">
        <v>132</v>
      </c>
      <c r="D2" s="110">
        <f>SUMIFS(基础!$W:$W,基础!$A:$A,C2,基础!$H:$H,"KPCS")+SUMIFS(基础!$W:$W,基础!$A:$A,C2,基础!$H:$H,"PCS")/1000</f>
        <v>3947.1</v>
      </c>
      <c r="E2" s="172" t="s">
        <v>133</v>
      </c>
      <c r="F2" s="110">
        <f>SUMIFS(基础!$W:$W,基础!$A:$A,E2,基础!$H:$H,"KPCS")+SUMIFS(基础!$W:$W,基础!$A:$A,E2,基础!$H:$H,"PCS")/1000</f>
        <v>5089.5</v>
      </c>
    </row>
    <row r="3" spans="1:6" s="104" customFormat="1" ht="24.95" customHeight="1" x14ac:dyDescent="0.15">
      <c r="A3" s="172" t="s">
        <v>134</v>
      </c>
      <c r="B3" s="110">
        <f>SUMIFS(基础!$W:$W,基础!$A:$A,A3,基础!$H:$H,"KPCS")+SUMIFS(基础!$W:$W,基础!$A:$A,A3,基础!$H:$H,"PCS")/1000</f>
        <v>5245.7</v>
      </c>
      <c r="C3" s="172" t="s">
        <v>135</v>
      </c>
      <c r="D3" s="110">
        <f>SUMIFS(基础!$W:$W,基础!$A:$A,C3,基础!$H:$H,"KPCS")+SUMIFS(基础!$W:$W,基础!$A:$A,C3,基础!$H:$H,"PCS")/1000</f>
        <v>3391</v>
      </c>
      <c r="E3" s="172" t="s">
        <v>136</v>
      </c>
      <c r="F3" s="110">
        <f>SUMIFS(基础!$W:$W,基础!$A:$A,E3,基础!$H:$H,"KPCS")+SUMIFS(基础!$W:$W,基础!$A:$A,E3,基础!$H:$H,"PCS")/1000</f>
        <v>0</v>
      </c>
    </row>
    <row r="4" spans="1:6" s="104" customFormat="1" ht="24.95" customHeight="1" x14ac:dyDescent="0.15">
      <c r="A4" s="172" t="s">
        <v>137</v>
      </c>
      <c r="B4" s="110">
        <f>SUMIFS(基础!$W:$W,基础!$A:$A,A4,基础!$H:$H,"KPCS")+SUMIFS(基础!$W:$W,基础!$A:$A,A4,基础!$H:$H,"PCS")/1000</f>
        <v>4314.5</v>
      </c>
      <c r="C4" s="172" t="s">
        <v>138</v>
      </c>
      <c r="D4" s="110">
        <f>SUMIFS(基础!$W:$W,基础!$A:$A,C4,基础!$H:$H,"KPCS")+SUMIFS(基础!$W:$W,基础!$A:$A,C4,基础!$H:$H,"PCS")/1000</f>
        <v>4853.3999999999996</v>
      </c>
      <c r="E4" s="172" t="s">
        <v>139</v>
      </c>
      <c r="F4" s="110">
        <f>SUMIFS(基础!$W:$W,基础!$A:$A,E4,基础!$H:$H,"KPCS")+SUMIFS(基础!$W:$W,基础!$A:$A,E4,基础!$H:$H,"PCS")/1000</f>
        <v>0</v>
      </c>
    </row>
    <row r="5" spans="1:6" s="104" customFormat="1" ht="24.95" customHeight="1" x14ac:dyDescent="0.15">
      <c r="A5" s="172" t="s">
        <v>140</v>
      </c>
      <c r="B5" s="110">
        <f>SUMIFS(基础!$W:$W,基础!$A:$A,A5,基础!$H:$H,"KPCS")+SUMIFS(基础!$W:$W,基础!$A:$A,A5,基础!$H:$H,"PCS")/1000</f>
        <v>3962.5</v>
      </c>
      <c r="C5" s="172" t="s">
        <v>141</v>
      </c>
      <c r="D5" s="110">
        <f>SUMIFS(基础!$W:$W,基础!$A:$A,C5,基础!$H:$H,"KPCS")+SUMIFS(基础!$W:$W,基础!$A:$A,C5,基础!$H:$H,"PCS")/1000</f>
        <v>6566</v>
      </c>
      <c r="E5" s="172" t="s">
        <v>142</v>
      </c>
      <c r="F5" s="110">
        <f>SUMIFS(基础!$W:$W,基础!$A:$A,E5,基础!$H:$H,"KPCS")+SUMIFS(基础!$W:$W,基础!$A:$A,E5,基础!$H:$H,"PCS")/1000</f>
        <v>0</v>
      </c>
    </row>
    <row r="6" spans="1:6" s="104" customFormat="1" ht="24.95" customHeight="1" x14ac:dyDescent="0.15">
      <c r="A6" s="172" t="s">
        <v>143</v>
      </c>
      <c r="B6" s="110">
        <f>SUMIFS(基础!$W:$W,基础!$A:$A,A6,基础!$H:$H,"KPCS")+SUMIFS(基础!$W:$W,基础!$A:$A,A6,基础!$H:$H,"PCS")/1000</f>
        <v>5228.6000000000004</v>
      </c>
      <c r="C6" s="172" t="s">
        <v>144</v>
      </c>
      <c r="D6" s="110">
        <f>SUMIFS(基础!$W:$W,基础!$A:$A,C6,基础!$H:$H,"KPCS")+SUMIFS(基础!$W:$W,基础!$A:$A,C6,基础!$H:$H,"PCS")/1000</f>
        <v>6561</v>
      </c>
      <c r="E6" s="172" t="s">
        <v>145</v>
      </c>
      <c r="F6" s="110">
        <f>SUMIFS(基础!$W:$W,基础!$A:$A,E6,基础!$H:$H,"KPCS")+SUMIFS(基础!$W:$W,基础!$A:$A,E6,基础!$H:$H,"PCS")/1000</f>
        <v>0</v>
      </c>
    </row>
    <row r="7" spans="1:6" s="104" customFormat="1" ht="24.95" customHeight="1" x14ac:dyDescent="0.15">
      <c r="A7" s="172" t="s">
        <v>146</v>
      </c>
      <c r="B7" s="110">
        <f>SUMIFS(基础!$W:$W,基础!$A:$A,A7,基础!$H:$H,"KPCS")+SUMIFS(基础!$W:$W,基础!$A:$A,A7,基础!$H:$H,"PCS")/1000</f>
        <v>4958.5</v>
      </c>
      <c r="C7" s="172" t="s">
        <v>147</v>
      </c>
      <c r="D7" s="110">
        <f>SUMIFS(基础!$W:$W,基础!$A:$A,C7,基础!$H:$H,"KPCS")+SUMIFS(基础!$W:$W,基础!$A:$A,C7,基础!$H:$H,"PCS")/1000</f>
        <v>6050.5</v>
      </c>
      <c r="E7" s="172" t="s">
        <v>148</v>
      </c>
      <c r="F7" s="110">
        <f>SUMIFS(基础!$W:$W,基础!$A:$A,E7,基础!$H:$H,"KPCS")+SUMIFS(基础!$W:$W,基础!$A:$A,E7,基础!$H:$H,"PCS")/1000</f>
        <v>0</v>
      </c>
    </row>
    <row r="8" spans="1:6" s="104" customFormat="1" ht="24.95" customHeight="1" x14ac:dyDescent="0.15">
      <c r="A8" s="172" t="s">
        <v>149</v>
      </c>
      <c r="B8" s="110">
        <f>SUMIFS(基础!$W:$W,基础!$A:$A,A8,基础!$H:$H,"KPCS")+SUMIFS(基础!$W:$W,基础!$A:$A,A8,基础!$H:$H,"PCS")/1000</f>
        <v>4681.8</v>
      </c>
      <c r="C8" s="172" t="s">
        <v>150</v>
      </c>
      <c r="D8" s="110">
        <f>SUMIFS(基础!$W:$W,基础!$A:$A,C8,基础!$H:$H,"KPCS")+SUMIFS(基础!$W:$W,基础!$A:$A,C8,基础!$H:$H,"PCS")/1000</f>
        <v>5356.5</v>
      </c>
      <c r="E8" s="172" t="s">
        <v>151</v>
      </c>
      <c r="F8" s="110">
        <f>SUMIFS(基础!$W:$W,基础!$A:$A,E8,基础!$H:$H,"KPCS")+SUMIFS(基础!$W:$W,基础!$A:$A,E8,基础!$H:$H,"PCS")/1000</f>
        <v>0</v>
      </c>
    </row>
    <row r="9" spans="1:6" s="104" customFormat="1" ht="24.95" customHeight="1" x14ac:dyDescent="0.15">
      <c r="A9" s="148" t="s">
        <v>152</v>
      </c>
      <c r="B9" s="149">
        <f>SUM(B2:B8)</f>
        <v>32774.100000000006</v>
      </c>
      <c r="C9" s="148" t="s">
        <v>152</v>
      </c>
      <c r="D9" s="149">
        <f>SUM(D2:D8)</f>
        <v>36725.5</v>
      </c>
      <c r="E9" s="148" t="s">
        <v>152</v>
      </c>
      <c r="F9" s="149">
        <f>SUM(F2:F8)</f>
        <v>5089.5</v>
      </c>
    </row>
  </sheetData>
  <mergeCells count="3">
    <mergeCell ref="A1:B1"/>
    <mergeCell ref="C1:D1"/>
    <mergeCell ref="E1:F1"/>
  </mergeCells>
  <phoneticPr fontId="26" type="noConversion"/>
  <pageMargins left="0.75" right="0.75" top="1" bottom="1" header="0.51180555555555596" footer="0.5118055555555559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5"/>
  <sheetViews>
    <sheetView workbookViewId="0">
      <selection activeCell="G22" sqref="G22"/>
    </sheetView>
  </sheetViews>
  <sheetFormatPr defaultColWidth="9" defaultRowHeight="18" customHeight="1" x14ac:dyDescent="0.15"/>
  <cols>
    <col min="1" max="1" width="4.625" customWidth="1"/>
    <col min="2" max="30" width="7.375" customWidth="1"/>
  </cols>
  <sheetData>
    <row r="1" spans="1:31" s="142" customFormat="1" ht="18" customHeight="1" x14ac:dyDescent="0.15">
      <c r="A1" s="144" t="s">
        <v>153</v>
      </c>
      <c r="B1" s="173" t="s">
        <v>154</v>
      </c>
      <c r="C1" s="173" t="s">
        <v>155</v>
      </c>
      <c r="D1" s="173" t="s">
        <v>156</v>
      </c>
      <c r="E1" s="173" t="s">
        <v>157</v>
      </c>
      <c r="F1" s="173" t="s">
        <v>158</v>
      </c>
      <c r="G1" s="173" t="s">
        <v>159</v>
      </c>
      <c r="H1" s="173" t="s">
        <v>160</v>
      </c>
      <c r="I1" s="173" t="s">
        <v>161</v>
      </c>
      <c r="J1" s="173" t="s">
        <v>162</v>
      </c>
      <c r="K1" s="173" t="s">
        <v>163</v>
      </c>
      <c r="L1" s="173" t="s">
        <v>164</v>
      </c>
      <c r="M1" s="173" t="s">
        <v>165</v>
      </c>
      <c r="N1" s="173" t="s">
        <v>166</v>
      </c>
      <c r="O1" s="173" t="s">
        <v>167</v>
      </c>
      <c r="P1" s="173" t="s">
        <v>168</v>
      </c>
      <c r="Q1" s="173" t="s">
        <v>169</v>
      </c>
      <c r="R1" s="173" t="s">
        <v>170</v>
      </c>
      <c r="S1" s="173" t="s">
        <v>171</v>
      </c>
      <c r="T1" s="173" t="s">
        <v>172</v>
      </c>
      <c r="U1" s="173" t="s">
        <v>173</v>
      </c>
      <c r="V1" s="173" t="s">
        <v>174</v>
      </c>
      <c r="W1" s="173" t="s">
        <v>175</v>
      </c>
      <c r="X1" s="173" t="s">
        <v>176</v>
      </c>
      <c r="Y1" s="173" t="s">
        <v>177</v>
      </c>
      <c r="Z1" s="173" t="s">
        <v>178</v>
      </c>
      <c r="AA1" s="173" t="s">
        <v>179</v>
      </c>
      <c r="AB1" s="173" t="s">
        <v>180</v>
      </c>
      <c r="AC1" s="173" t="s">
        <v>181</v>
      </c>
      <c r="AD1" s="173" t="s">
        <v>182</v>
      </c>
      <c r="AE1" s="144" t="s">
        <v>183</v>
      </c>
    </row>
    <row r="2" spans="1:31" s="142" customFormat="1" ht="18" customHeight="1" x14ac:dyDescent="0.15">
      <c r="A2" s="97" t="s">
        <v>184</v>
      </c>
      <c r="B2" s="89">
        <f>SUMIFS(基础!$W:$W,基础!$A:$A,B1,基础!$H:$H,"PCS")/1000</f>
        <v>0</v>
      </c>
      <c r="C2" s="89">
        <f>SUMIFS(基础!$W:$W,基础!$A:$A,C1,基础!$H:$H,"PCS")/1000</f>
        <v>0</v>
      </c>
      <c r="D2" s="89">
        <f>SUMIFS(基础!$W:$W,基础!$A:$A,D1,基础!$H:$H,"PCS")/1000</f>
        <v>0</v>
      </c>
      <c r="E2" s="89">
        <f>SUMIFS(基础!$W:$W,基础!$A:$A,E1,基础!$H:$H,"PCS")/1000</f>
        <v>0</v>
      </c>
      <c r="F2" s="89">
        <f>SUMIFS(基础!$W:$W,基础!$A:$A,F1,基础!$H:$H,"PCS")/1000</f>
        <v>0</v>
      </c>
      <c r="G2" s="89">
        <f>SUMIFS(基础!$W:$W,基础!$A:$A,G1,基础!$H:$H,"PCS")/1000</f>
        <v>0</v>
      </c>
      <c r="H2" s="89">
        <f>SUMIFS(基础!$W:$W,基础!$A:$A,H1,基础!$H:$H,"PCS")/1000</f>
        <v>0</v>
      </c>
      <c r="I2" s="89">
        <f>SUMIFS(基础!$W:$W,基础!$A:$A,I1,基础!$H:$H,"PCS")/1000</f>
        <v>0</v>
      </c>
      <c r="J2" s="89">
        <f>SUMIFS(基础!$W:$W,基础!$A:$A,J1,基础!$H:$H,"PCS")/1000</f>
        <v>0</v>
      </c>
      <c r="K2" s="89">
        <f>SUMIFS(基础!$W:$W,基础!$A:$A,K1,基础!$H:$H,"PCS")/1000</f>
        <v>0</v>
      </c>
      <c r="L2" s="89">
        <f>SUMIFS(基础!$W:$W,基础!$A:$A,L1,基础!$H:$H,"PCS")/1000</f>
        <v>0</v>
      </c>
      <c r="M2" s="89">
        <f>SUMIFS(基础!$W:$W,基础!$A:$A,M1,基础!$H:$H,"PCS")/1000</f>
        <v>0</v>
      </c>
      <c r="N2" s="89">
        <f>SUMIFS(基础!$W:$W,基础!$A:$A,N1,基础!$H:$H,"PCS")/1000</f>
        <v>0</v>
      </c>
      <c r="O2" s="89">
        <f>SUMIFS(基础!$W:$W,基础!$A:$A,O1,基础!$H:$H,"PCS")/1000</f>
        <v>0</v>
      </c>
      <c r="P2" s="89">
        <f>SUMIFS(基础!$W:$W,基础!$A:$A,P1,基础!$H:$H,"PCS")/1000</f>
        <v>0</v>
      </c>
      <c r="Q2" s="89">
        <f>SUMIFS(基础!$W:$W,基础!$A:$A,Q1,基础!$H:$H,"PCS")/1000</f>
        <v>0</v>
      </c>
      <c r="R2" s="89">
        <f>SUMIFS(基础!$W:$W,基础!$A:$A,R1,基础!$H:$H,"PCS")/1000</f>
        <v>0</v>
      </c>
      <c r="S2" s="89">
        <f>SUMIFS(基础!$W:$W,基础!$A:$A,S1,基础!$H:$H,"PCS")/1000</f>
        <v>0</v>
      </c>
      <c r="T2" s="89">
        <f>SUMIFS(基础!$W:$W,基础!$A:$A,T1,基础!$H:$H,"PCS")/1000</f>
        <v>0</v>
      </c>
      <c r="U2" s="89">
        <f>SUMIFS(基础!$W:$W,基础!$A:$A,U1,基础!$H:$H,"PCS")/1000</f>
        <v>0</v>
      </c>
      <c r="V2" s="89">
        <f>SUMIFS(基础!$W:$W,基础!$A:$A,V1,基础!$H:$H,"PCS")/1000</f>
        <v>0</v>
      </c>
      <c r="W2" s="89">
        <f>SUMIFS(基础!$W:$W,基础!$A:$A,W1,基础!$H:$H,"PCS")/1000</f>
        <v>0</v>
      </c>
      <c r="X2" s="89">
        <f>SUMIFS(基础!$W:$W,基础!$A:$A,X1,基础!$H:$H,"PCS")/1000</f>
        <v>0</v>
      </c>
      <c r="Y2" s="89">
        <f>SUMIFS(基础!$W:$W,基础!$A:$A,Y1,基础!$H:$H,"PCS")/1000</f>
        <v>0</v>
      </c>
      <c r="Z2" s="89">
        <f>SUMIFS(基础!$W:$W,基础!$A:$A,Z1,基础!$H:$H,"PCS")/1000</f>
        <v>0</v>
      </c>
      <c r="AA2" s="89">
        <f>SUMIFS(基础!$W:$W,基础!$A:$A,AA1,基础!$H:$H,"PCS")/1000</f>
        <v>0</v>
      </c>
      <c r="AB2" s="89">
        <f>SUMIFS(基础!$W:$W,基础!$A:$A,AB1,基础!$H:$H,"PCS")/1000</f>
        <v>0</v>
      </c>
      <c r="AC2" s="89">
        <f>SUMIFS(基础!$W:$W,基础!$A:$A,AC1,基础!$H:$H,"PCS")/1000</f>
        <v>0</v>
      </c>
      <c r="AD2" s="89">
        <f>SUMIFS(基础!$W:$W,基础!$A:$A,AD1,基础!$H:$H,"PCS")/1000</f>
        <v>0</v>
      </c>
      <c r="AE2" s="89">
        <f>SUM(B2:Q2)</f>
        <v>0</v>
      </c>
    </row>
    <row r="3" spans="1:31" s="142" customFormat="1" ht="18" customHeight="1" x14ac:dyDescent="0.15">
      <c r="A3" s="97" t="s">
        <v>185</v>
      </c>
      <c r="B3" s="89">
        <f>SUMIFS(基础!$W:$W,基础!$A:$A,B1,基础!$H:$H,"KPCS")</f>
        <v>0</v>
      </c>
      <c r="C3" s="89">
        <f>SUMIFS(基础!$W:$W,基础!$A:$A,C1,基础!$H:$H,"KPCS")</f>
        <v>0</v>
      </c>
      <c r="D3" s="89">
        <f>SUMIFS(基础!$W:$W,基础!$A:$A,D1,基础!$H:$H,"KPCS")</f>
        <v>0</v>
      </c>
      <c r="E3" s="89">
        <f>SUMIFS(基础!$W:$W,基础!$A:$A,E1,基础!$H:$H,"KPCS")</f>
        <v>0</v>
      </c>
      <c r="F3" s="89">
        <f>SUMIFS(基础!$W:$W,基础!$A:$A,F1,基础!$H:$H,"KPCS")</f>
        <v>0</v>
      </c>
      <c r="G3" s="89">
        <f>SUMIFS(基础!$W:$W,基础!$A:$A,G1,基础!$H:$H,"KPCS")</f>
        <v>0</v>
      </c>
      <c r="H3" s="89">
        <f>SUMIFS(基础!$W:$W,基础!$A:$A,H1,基础!$H:$H,"KPCS")</f>
        <v>0</v>
      </c>
      <c r="I3" s="89">
        <f>SUMIFS(基础!$W:$W,基础!$A:$A,I1,基础!$H:$H,"KPCS")</f>
        <v>0</v>
      </c>
      <c r="J3" s="89">
        <f>SUMIFS(基础!$W:$W,基础!$A:$A,J1,基础!$H:$H,"KPCS")</f>
        <v>0</v>
      </c>
      <c r="K3" s="89">
        <f>SUMIFS(基础!$W:$W,基础!$A:$A,K1,基础!$H:$H,"KPCS")</f>
        <v>0</v>
      </c>
      <c r="L3" s="89">
        <f>SUMIFS(基础!$W:$W,基础!$A:$A,L1,基础!$H:$H,"KPCS")</f>
        <v>0</v>
      </c>
      <c r="M3" s="89">
        <f>SUMIFS(基础!$W:$W,基础!$A:$A,M1,基础!$H:$H,"KPCS")</f>
        <v>0</v>
      </c>
      <c r="N3" s="89">
        <f>SUMIFS(基础!$W:$W,基础!$A:$A,N1,基础!$H:$H,"KPCS")</f>
        <v>0</v>
      </c>
      <c r="O3" s="89">
        <f>SUMIFS(基础!$W:$W,基础!$A:$A,O1,基础!$H:$H,"KPCS")</f>
        <v>0</v>
      </c>
      <c r="P3" s="89">
        <f>SUMIFS(基础!$W:$W,基础!$A:$A,P1,基础!$H:$H,"KPCS")</f>
        <v>0</v>
      </c>
      <c r="Q3" s="89">
        <f>SUMIFS(基础!$W:$W,基础!$A:$A,Q1,基础!$H:$H,"KPCS")</f>
        <v>0</v>
      </c>
      <c r="R3" s="89">
        <f>SUMIFS(基础!$W:$W,基础!$A:$A,R1,基础!$H:$H,"KPCS")</f>
        <v>0</v>
      </c>
      <c r="S3" s="89">
        <f>SUMIFS(基础!$W:$W,基础!$A:$A,S1,基础!$H:$H,"KPCS")</f>
        <v>0</v>
      </c>
      <c r="T3" s="89">
        <f>SUMIFS(基础!$W:$W,基础!$A:$A,T1,基础!$H:$H,"KPCS")</f>
        <v>0</v>
      </c>
      <c r="U3" s="89">
        <f>SUMIFS(基础!$W:$W,基础!$A:$A,U1,基础!$H:$H,"KPCS")</f>
        <v>0</v>
      </c>
      <c r="V3" s="89">
        <f>SUMIFS(基础!$W:$W,基础!$A:$A,V1,基础!$H:$H,"KPCS")</f>
        <v>0</v>
      </c>
      <c r="W3" s="89">
        <f>SUMIFS(基础!$W:$W,基础!$A:$A,W1,基础!$H:$H,"KPCS")</f>
        <v>0</v>
      </c>
      <c r="X3" s="89">
        <f>SUMIFS(基础!$W:$W,基础!$A:$A,X1,基础!$H:$H,"KPCS")</f>
        <v>0</v>
      </c>
      <c r="Y3" s="89">
        <f>SUMIFS(基础!$W:$W,基础!$A:$A,Y1,基础!$H:$H,"KPCS")</f>
        <v>0</v>
      </c>
      <c r="Z3" s="89">
        <f>SUMIFS(基础!$W:$W,基础!$A:$A,Z1,基础!$H:$H,"KPCS")</f>
        <v>0</v>
      </c>
      <c r="AA3" s="89">
        <f>SUMIFS(基础!$W:$W,基础!$A:$A,AA1,基础!$H:$H,"KPCS")</f>
        <v>0</v>
      </c>
      <c r="AB3" s="89">
        <f>SUMIFS(基础!$W:$W,基础!$A:$A,AB1,基础!$H:$H,"KPCS")</f>
        <v>0</v>
      </c>
      <c r="AC3" s="89">
        <f>SUMIFS(基础!$W:$W,基础!$A:$A,AC1,基础!$H:$H,"KPCS")</f>
        <v>0</v>
      </c>
      <c r="AD3" s="89">
        <f>SUMIFS(基础!$W:$W,基础!$A:$A,AD1,基础!$H:$H,"KPCS")</f>
        <v>0</v>
      </c>
      <c r="AE3" s="89">
        <f>SUM(B3:Q3)</f>
        <v>0</v>
      </c>
    </row>
    <row r="4" spans="1:31" s="142" customFormat="1" ht="18" customHeight="1" x14ac:dyDescent="0.15">
      <c r="A4" s="145" t="s">
        <v>186</v>
      </c>
      <c r="B4" s="146">
        <f>SUM(B2:B3)</f>
        <v>0</v>
      </c>
      <c r="C4" s="146">
        <f>SUM(C2:C3)</f>
        <v>0</v>
      </c>
      <c r="D4" s="146">
        <f>SUM(D2:D3)</f>
        <v>0</v>
      </c>
      <c r="E4" s="146">
        <f>SUM(E2:E3)</f>
        <v>0</v>
      </c>
      <c r="F4" s="146">
        <f t="shared" ref="F4:Q4" si="0">SUM(F2:F3)</f>
        <v>0</v>
      </c>
      <c r="G4" s="146">
        <f t="shared" si="0"/>
        <v>0</v>
      </c>
      <c r="H4" s="146">
        <f t="shared" si="0"/>
        <v>0</v>
      </c>
      <c r="I4" s="146">
        <f t="shared" si="0"/>
        <v>0</v>
      </c>
      <c r="J4" s="146">
        <f t="shared" si="0"/>
        <v>0</v>
      </c>
      <c r="K4" s="146">
        <f t="shared" si="0"/>
        <v>0</v>
      </c>
      <c r="L4" s="146">
        <f t="shared" si="0"/>
        <v>0</v>
      </c>
      <c r="M4" s="146">
        <f t="shared" si="0"/>
        <v>0</v>
      </c>
      <c r="N4" s="146">
        <f t="shared" si="0"/>
        <v>0</v>
      </c>
      <c r="O4" s="146">
        <f t="shared" si="0"/>
        <v>0</v>
      </c>
      <c r="P4" s="146">
        <f t="shared" si="0"/>
        <v>0</v>
      </c>
      <c r="Q4" s="146">
        <f t="shared" si="0"/>
        <v>0</v>
      </c>
      <c r="R4" s="146">
        <f t="shared" ref="R4:AE4" si="1">SUM(R2:R3)</f>
        <v>0</v>
      </c>
      <c r="S4" s="146">
        <f t="shared" si="1"/>
        <v>0</v>
      </c>
      <c r="T4" s="146">
        <f t="shared" si="1"/>
        <v>0</v>
      </c>
      <c r="U4" s="146">
        <f t="shared" si="1"/>
        <v>0</v>
      </c>
      <c r="V4" s="146">
        <f t="shared" si="1"/>
        <v>0</v>
      </c>
      <c r="W4" s="146">
        <f t="shared" si="1"/>
        <v>0</v>
      </c>
      <c r="X4" s="146">
        <f t="shared" si="1"/>
        <v>0</v>
      </c>
      <c r="Y4" s="146">
        <f t="shared" si="1"/>
        <v>0</v>
      </c>
      <c r="Z4" s="146">
        <f t="shared" si="1"/>
        <v>0</v>
      </c>
      <c r="AA4" s="146">
        <f t="shared" si="1"/>
        <v>0</v>
      </c>
      <c r="AB4" s="146">
        <f t="shared" si="1"/>
        <v>0</v>
      </c>
      <c r="AC4" s="146">
        <f t="shared" si="1"/>
        <v>0</v>
      </c>
      <c r="AD4" s="146">
        <f t="shared" si="1"/>
        <v>0</v>
      </c>
      <c r="AE4" s="146">
        <f t="shared" si="1"/>
        <v>0</v>
      </c>
    </row>
    <row r="5" spans="1:31" s="143" customFormat="1" ht="18" customHeight="1" x14ac:dyDescent="0.15">
      <c r="A5" s="147" t="s">
        <v>187</v>
      </c>
      <c r="B5" s="147">
        <f>IF(ISERR(SUMIFS(基础!$AG:$AG,基础!$A:$A,B1)/SUMIFS(基础!$V:$V,基础!$A:$A,B1)),0,SUMIFS(基础!$AG:$AG,基础!$A:$A,B1)/SUMIFS(基础!$V:$V,基础!$A:$A,B1))</f>
        <v>0</v>
      </c>
      <c r="C5" s="147">
        <f>IF(ISERR(SUMIFS(基础!$AG:$AG,基础!$A:$A,C1)/SUMIFS(基础!$V:$V,基础!$A:$A,C1)),0,SUMIFS(基础!$AG:$AG,基础!$A:$A,C1)/SUMIFS(基础!$V:$V,基础!$A:$A,C1))</f>
        <v>0</v>
      </c>
      <c r="D5" s="147">
        <f>IF(ISERR(SUMIFS(基础!$AG:$AG,基础!$A:$A,D1)/SUMIFS(基础!$V:$V,基础!$A:$A,D1)),0,SUMIFS(基础!$AG:$AG,基础!$A:$A,D1)/SUMIFS(基础!$V:$V,基础!$A:$A,D1))</f>
        <v>0</v>
      </c>
      <c r="E5" s="147">
        <f>IF(ISERR(SUMIFS(基础!$AG:$AG,基础!$A:$A,E1)/SUMIFS(基础!$V:$V,基础!$A:$A,E1)),0,SUMIFS(基础!$AG:$AG,基础!$A:$A,E1)/SUMIFS(基础!$V:$V,基础!$A:$A,E1))</f>
        <v>0</v>
      </c>
      <c r="F5" s="147">
        <f>IF(ISERR(SUMIFS(基础!$AG:$AG,基础!$A:$A,F1)/SUMIFS(基础!$V:$V,基础!$A:$A,F1)),0,SUMIFS(基础!$AG:$AG,基础!$A:$A,F1)/SUMIFS(基础!$V:$V,基础!$A:$A,F1))</f>
        <v>0</v>
      </c>
      <c r="G5" s="147">
        <f>IF(ISERR(SUMIFS(基础!$AG:$AG,基础!$A:$A,G1)/SUMIFS(基础!$V:$V,基础!$A:$A,G1)),0,SUMIFS(基础!$AG:$AG,基础!$A:$A,G1)/SUMIFS(基础!$V:$V,基础!$A:$A,G1))</f>
        <v>0</v>
      </c>
      <c r="H5" s="147">
        <f>IF(ISERR(SUMIFS(基础!$AG:$AG,基础!$A:$A,H1)/SUMIFS(基础!$V:$V,基础!$A:$A,H1)),0,SUMIFS(基础!$AG:$AG,基础!$A:$A,H1)/SUMIFS(基础!$V:$V,基础!$A:$A,H1))</f>
        <v>0</v>
      </c>
      <c r="I5" s="147">
        <f>IF(ISERR(SUMIFS(基础!$AG:$AG,基础!$A:$A,I1)/SUMIFS(基础!$V:$V,基础!$A:$A,I1)),0,SUMIFS(基础!$AG:$AG,基础!$A:$A,I1)/SUMIFS(基础!$V:$V,基础!$A:$A,I1))</f>
        <v>0</v>
      </c>
      <c r="J5" s="147">
        <f>IF(ISERR(SUMIFS(基础!$AG:$AG,基础!$A:$A,J1)/SUMIFS(基础!$V:$V,基础!$A:$A,J1)),0,SUMIFS(基础!$AG:$AG,基础!$A:$A,J1)/SUMIFS(基础!$V:$V,基础!$A:$A,J1))</f>
        <v>0</v>
      </c>
      <c r="K5" s="147">
        <f>IF(ISERR(SUMIFS(基础!$AG:$AG,基础!$A:$A,K1)/SUMIFS(基础!$V:$V,基础!$A:$A,K1)),0,SUMIFS(基础!$AG:$AG,基础!$A:$A,K1)/SUMIFS(基础!$V:$V,基础!$A:$A,K1))</f>
        <v>0</v>
      </c>
      <c r="L5" s="147">
        <f>IF(ISERR(SUMIFS(基础!$AG:$AG,基础!$A:$A,L1)/SUMIFS(基础!$V:$V,基础!$A:$A,L1)),0,SUMIFS(基础!$AG:$AG,基础!$A:$A,L1)/SUMIFS(基础!$V:$V,基础!$A:$A,L1))</f>
        <v>0</v>
      </c>
      <c r="M5" s="147">
        <f>IF(ISERR(SUMIFS(基础!$AG:$AG,基础!$A:$A,M1)/SUMIFS(基础!$V:$V,基础!$A:$A,M1)),0,SUMIFS(基础!$AG:$AG,基础!$A:$A,M1)/SUMIFS(基础!$V:$V,基础!$A:$A,M1))</f>
        <v>0</v>
      </c>
      <c r="N5" s="147">
        <f>IF(ISERR(SUMIFS(基础!$AG:$AG,基础!$A:$A,N1)/SUMIFS(基础!$V:$V,基础!$A:$A,N1)),0,SUMIFS(基础!$AG:$AG,基础!$A:$A,N1)/SUMIFS(基础!$V:$V,基础!$A:$A,N1))</f>
        <v>0</v>
      </c>
      <c r="O5" s="147">
        <f>IF(ISERR(SUMIFS(基础!$AG:$AG,基础!$A:$A,O1)/SUMIFS(基础!$V:$V,基础!$A:$A,O1)),0,SUMIFS(基础!$AG:$AG,基础!$A:$A,O1)/SUMIFS(基础!$V:$V,基础!$A:$A,O1))</f>
        <v>0</v>
      </c>
      <c r="P5" s="147">
        <f>IF(ISERR(SUMIFS(基础!$AG:$AG,基础!$A:$A,P1)/SUMIFS(基础!$V:$V,基础!$A:$A,P1)),0,SUMIFS(基础!$AG:$AG,基础!$A:$A,P1)/SUMIFS(基础!$V:$V,基础!$A:$A,P1))</f>
        <v>0</v>
      </c>
      <c r="Q5" s="147">
        <f>IF(ISERR(SUMIFS(基础!$AG:$AG,基础!$A:$A,Q1)/SUMIFS(基础!$V:$V,基础!$A:$A,Q1)),0,SUMIFS(基础!$AG:$AG,基础!$A:$A,Q1)/SUMIFS(基础!$V:$V,基础!$A:$A,Q1))</f>
        <v>0</v>
      </c>
      <c r="R5" s="147">
        <f>IF(ISERR(SUMIFS(基础!$AG:$AG,基础!$A:$A,R1)/SUMIFS(基础!$V:$V,基础!$A:$A,R1)),0,SUMIFS(基础!$AG:$AG,基础!$A:$A,R1)/SUMIFS(基础!$V:$V,基础!$A:$A,R1))</f>
        <v>0</v>
      </c>
      <c r="S5" s="147">
        <f>IF(ISERR(SUMIFS(基础!$AG:$AG,基础!$A:$A,S1)/SUMIFS(基础!$V:$V,基础!$A:$A,S1)),0,SUMIFS(基础!$AG:$AG,基础!$A:$A,S1)/SUMIFS(基础!$V:$V,基础!$A:$A,S1))</f>
        <v>0</v>
      </c>
      <c r="T5" s="147">
        <f>IF(ISERR(SUMIFS(基础!$AG:$AG,基础!$A:$A,T1)/SUMIFS(基础!$V:$V,基础!$A:$A,T1)),0,SUMIFS(基础!$AG:$AG,基础!$A:$A,T1)/SUMIFS(基础!$V:$V,基础!$A:$A,T1))</f>
        <v>0</v>
      </c>
      <c r="U5" s="147">
        <f>IF(ISERR(SUMIFS(基础!$AG:$AG,基础!$A:$A,U1)/SUMIFS(基础!$V:$V,基础!$A:$A,U1)),0,SUMIFS(基础!$AG:$AG,基础!$A:$A,U1)/SUMIFS(基础!$V:$V,基础!$A:$A,U1))</f>
        <v>0</v>
      </c>
      <c r="V5" s="147">
        <f>IF(ISERR(SUMIFS(基础!$AG:$AG,基础!$A:$A,V1)/SUMIFS(基础!$V:$V,基础!$A:$A,V1)),0,SUMIFS(基础!$AG:$AG,基础!$A:$A,V1)/SUMIFS(基础!$V:$V,基础!$A:$A,V1))</f>
        <v>0</v>
      </c>
      <c r="W5" s="147">
        <f>IF(ISERR(SUMIFS(基础!$AG:$AG,基础!$A:$A,W1)/SUMIFS(基础!$V:$V,基础!$A:$A,W1)),0,SUMIFS(基础!$AG:$AG,基础!$A:$A,W1)/SUMIFS(基础!$V:$V,基础!$A:$A,W1))</f>
        <v>0</v>
      </c>
      <c r="X5" s="147">
        <f>IF(ISERR(SUMIFS(基础!$AG:$AG,基础!$A:$A,X1)/SUMIFS(基础!$V:$V,基础!$A:$A,X1)),0,SUMIFS(基础!$AG:$AG,基础!$A:$A,X1)/SUMIFS(基础!$V:$V,基础!$A:$A,X1))</f>
        <v>0</v>
      </c>
      <c r="Y5" s="147">
        <f>IF(ISERR(SUMIFS(基础!$AG:$AG,基础!$A:$A,Y1)/SUMIFS(基础!$V:$V,基础!$A:$A,Y1)),0,SUMIFS(基础!$AG:$AG,基础!$A:$A,Y1)/SUMIFS(基础!$V:$V,基础!$A:$A,Y1))</f>
        <v>0</v>
      </c>
      <c r="Z5" s="147">
        <f>IF(ISERR(SUMIFS(基础!$AG:$AG,基础!$A:$A,Z1)/SUMIFS(基础!$V:$V,基础!$A:$A,Z1)),0,SUMIFS(基础!$AG:$AG,基础!$A:$A,Z1)/SUMIFS(基础!$V:$V,基础!$A:$A,Z1))</f>
        <v>0</v>
      </c>
      <c r="AA5" s="147">
        <f>IF(ISERR(SUMIFS(基础!$AG:$AG,基础!$A:$A,AA1)/SUMIFS(基础!$V:$V,基础!$A:$A,AA1)),0,SUMIFS(基础!$AG:$AG,基础!$A:$A,AA1)/SUMIFS(基础!$V:$V,基础!$A:$A,AA1))</f>
        <v>0</v>
      </c>
      <c r="AB5" s="147">
        <f>IF(ISERR(SUMIFS(基础!$AG:$AG,基础!$A:$A,AB1)/SUMIFS(基础!$V:$V,基础!$A:$A,AB1)),0,SUMIFS(基础!$AG:$AG,基础!$A:$A,AB1)/SUMIFS(基础!$V:$V,基础!$A:$A,AB1))</f>
        <v>0</v>
      </c>
      <c r="AC5" s="147">
        <f>IF(ISERR(SUMIFS(基础!$AG:$AG,基础!$A:$A,AC1)/SUMIFS(基础!$V:$V,基础!$A:$A,AC1)),0,SUMIFS(基础!$AG:$AG,基础!$A:$A,AC1)/SUMIFS(基础!$V:$V,基础!$A:$A,AC1))</f>
        <v>0</v>
      </c>
      <c r="AD5" s="147">
        <f>IF(ISERR(SUMIFS(基础!$AG:$AG,基础!$A:$A,AD1)/SUMIFS(基础!$V:$V,基础!$A:$A,AD1)),0,SUMIFS(基础!$AG:$AG,基础!$A:$A,AD1)/SUMIFS(基础!$V:$V,基础!$A:$A,AD1))</f>
        <v>0</v>
      </c>
      <c r="AE5" s="121">
        <f>SUM(B5:P5)/(17-COUNTIFS(B5:P5,0))</f>
        <v>0</v>
      </c>
    </row>
  </sheetData>
  <phoneticPr fontId="26" type="noConversion"/>
  <pageMargins left="0.75" right="0.75" top="1" bottom="1" header="0.51180555555555596" footer="0.51180555555555596"/>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5"/>
  <sheetViews>
    <sheetView workbookViewId="0">
      <pane xSplit="1" topLeftCell="D1" activePane="topRight" state="frozen"/>
      <selection pane="topRight" activeCell="K25" sqref="K25"/>
    </sheetView>
  </sheetViews>
  <sheetFormatPr defaultColWidth="9" defaultRowHeight="15" customHeight="1" x14ac:dyDescent="0.15"/>
  <cols>
    <col min="2" max="4" width="7.5" customWidth="1"/>
  </cols>
  <sheetData>
    <row r="1" spans="1:4" s="134" customFormat="1" ht="15" customHeight="1" x14ac:dyDescent="0.15">
      <c r="A1" s="140" t="s">
        <v>1</v>
      </c>
      <c r="B1" s="141" t="s">
        <v>188</v>
      </c>
      <c r="C1" s="141" t="s">
        <v>189</v>
      </c>
      <c r="D1" s="141" t="s">
        <v>190</v>
      </c>
    </row>
    <row r="2" spans="1:4" s="135" customFormat="1" ht="15" customHeight="1" x14ac:dyDescent="0.15">
      <c r="A2" s="130" t="s">
        <v>33</v>
      </c>
      <c r="B2" s="131">
        <f ca="1">(SUMIFS(基础!$W:$W,基础!$AO:$AO,OFFSET(B2,,-COLUMN(B2)+1,1,1),基础!$H:$H,"KPCS",基础!$BB:$BB,OFFSET(B2,-ROW(B2)+1,,1,1))+SUMIFS(基础!$W:$W,基础!$AO:$AO,OFFSET(B2,,-COLUMN(B2)+1,1,1),基础!$H:$H,"PCS",基础!$BB:$BB,OFFSET(B2,-ROW(B2)+1,,1,1))/1000)/(SUMIFS(基础!$AF:$AF,基础!$AO:$AO,OFFSET(B2,,-COLUMN(B2)+1,1,1),基础!$H:$H,"KPCS",基础!$BB:$BB,OFFSET(B2,-ROW(B2)+1,,1,1))+SUMIFS(基础!$AF:$AF,基础!$AO:$AO,OFFSET(B2,,-COLUMN(B2)+1,1,1),基础!$H:$H,"PCS",基础!$BB:$BB,OFFSET(B2,-ROW(B2)+1,,1,1))/1000)</f>
        <v>0.68890518084066477</v>
      </c>
      <c r="C2" s="131">
        <f ca="1">(SUMIFS(基础!$W:$W,基础!$AO:$AO,OFFSET(C2,,-COLUMN(C2)+1,1,1),基础!$H:$H,"KPCS",基础!$BB:$BB,OFFSET(C2,-ROW(C2)+1,,1,1))+SUMIFS(基础!$W:$W,基础!$AO:$AO,OFFSET(C2,,-COLUMN(C2)+1,1,1),基础!$H:$H,"PCS",基础!$BB:$BB,OFFSET(C2,-ROW(C2)+1,,1,1))/1000)/(SUMIFS(基础!$AF:$AF,基础!$AO:$AO,OFFSET(C2,,-COLUMN(C2)+1,1,1),基础!$H:$H,"KPCS",基础!$BB:$BB,OFFSET(C2,-ROW(C2)+1,,1,1))+SUMIFS(基础!$AF:$AF,基础!$AO:$AO,OFFSET(C2,,-COLUMN(C2)+1,1,1),基础!$H:$H,"PCS",基础!$BB:$BB,OFFSET(C2,-ROW(C2)+1,,1,1))/1000)</f>
        <v>0.46180555555555558</v>
      </c>
      <c r="D2" s="131">
        <f ca="1">(SUMIFS(基础!$W:$W,基础!$AO:$AO,OFFSET(D2,,-COLUMN(D2)+1,1,1),基础!$H:$H,"KPCS",基础!$BB:$BB,OFFSET(D2,-ROW(D2)+1,,1,1))+SUMIFS(基础!$W:$W,基础!$AO:$AO,OFFSET(D2,,-COLUMN(D2)+1,1,1),基础!$H:$H,"PCS",基础!$BB:$BB,OFFSET(D2,-ROW(D2)+1,,1,1))/1000)/(SUMIFS(基础!$AF:$AF,基础!$AO:$AO,OFFSET(D2,,-COLUMN(D2)+1,1,1),基础!$H:$H,"KPCS",基础!$BB:$BB,OFFSET(D2,-ROW(D2)+1,,1,1))+SUMIFS(基础!$AF:$AF,基础!$AO:$AO,OFFSET(D2,,-COLUMN(D2)+1,1,1),基础!$H:$H,"PCS",基础!$BB:$BB,OFFSET(D2,-ROW(D2)+1,,1,1))/1000)</f>
        <v>0.82638888888888884</v>
      </c>
    </row>
    <row r="3" spans="1:4" s="134" customFormat="1" ht="15" hidden="1" customHeight="1" x14ac:dyDescent="0.15">
      <c r="A3" s="130" t="s">
        <v>49</v>
      </c>
      <c r="B3" s="131">
        <f ca="1">(SUMIFS(基础!$W:$W,基础!$AO:$AO,OFFSET(B3,,-COLUMN(B3)+1,1,1),基础!$H:$H,"KPCS",基础!$BB:$BB,OFFSET(B3,-ROW(B3)+1,,1,1))+SUMIFS(基础!$W:$W,基础!$AO:$AO,OFFSET(B3,,-COLUMN(B3)+1,1,1),基础!$H:$H,"PCS",基础!$BB:$BB,OFFSET(B3,-ROW(B3)+1,,1,1))/1000)/(SUMIFS(基础!$AF:$AF,基础!$AO:$AO,OFFSET(B3,,-COLUMN(B3)+1,1,1),基础!$H:$H,"KPCS",基础!$BB:$BB,OFFSET(B3,-ROW(B3)+1,,1,1))+SUMIFS(基础!$AF:$AF,基础!$AO:$AO,OFFSET(B3,,-COLUMN(B3)+1,1,1),基础!$H:$H,"PCS",基础!$BB:$BB,OFFSET(B3,-ROW(B3)+1,,1,1))/1000)</f>
        <v>0.84002175095160414</v>
      </c>
      <c r="C3" s="131">
        <f ca="1">(SUMIFS(基础!$W:$W,基础!$AO:$AO,OFFSET(C3,,-COLUMN(C3)+1,1,1),基础!$H:$H,"KPCS",基础!$BB:$BB,OFFSET(C3,-ROW(C3)+1,,1,1))+SUMIFS(基础!$W:$W,基础!$AO:$AO,OFFSET(C3,,-COLUMN(C3)+1,1,1),基础!$H:$H,"PCS",基础!$BB:$BB,OFFSET(C3,-ROW(C3)+1,,1,1))/1000)/(SUMIFS(基础!$AF:$AF,基础!$AO:$AO,OFFSET(C3,,-COLUMN(C3)+1,1,1),基础!$H:$H,"KPCS",基础!$BB:$BB,OFFSET(C3,-ROW(C3)+1,,1,1))+SUMIFS(基础!$AF:$AF,基础!$AO:$AO,OFFSET(C3,,-COLUMN(C3)+1,1,1),基础!$H:$H,"PCS",基础!$BB:$BB,OFFSET(C3,-ROW(C3)+1,,1,1))/1000)</f>
        <v>0.79580434324267335</v>
      </c>
      <c r="D3" s="131">
        <f ca="1">(SUMIFS(基础!$W:$W,基础!$AO:$AO,OFFSET(D3,,-COLUMN(D3)+1,1,1),基础!$H:$H,"KPCS",基础!$BB:$BB,OFFSET(D3,-ROW(D3)+1,,1,1))+SUMIFS(基础!$W:$W,基础!$AO:$AO,OFFSET(D3,,-COLUMN(D3)+1,1,1),基础!$H:$H,"PCS",基础!$BB:$BB,OFFSET(D3,-ROW(D3)+1,,1,1))/1000)/(SUMIFS(基础!$AF:$AF,基础!$AO:$AO,OFFSET(D3,,-COLUMN(D3)+1,1,1),基础!$H:$H,"KPCS",基础!$BB:$BB,OFFSET(D3,-ROW(D3)+1,,1,1))+SUMIFS(基础!$AF:$AF,基础!$AO:$AO,OFFSET(D3,,-COLUMN(D3)+1,1,1),基础!$H:$H,"PCS",基础!$BB:$BB,OFFSET(D3,-ROW(D3)+1,,1,1))/1000)</f>
        <v>0.75</v>
      </c>
    </row>
    <row r="4" spans="1:4" s="134" customFormat="1" ht="15" hidden="1" customHeight="1" x14ac:dyDescent="0.15">
      <c r="A4" s="130" t="s">
        <v>124</v>
      </c>
      <c r="B4" s="131" t="e">
        <f ca="1">(SUMIFS(基础!$W:$W,基础!$AO:$AO,OFFSET(B4,,-COLUMN(B4)+1,1,1),基础!$H:$H,"KPCS",基础!$BB:$BB,OFFSET(B4,-ROW(B4)+1,,1,1))+SUMIFS(基础!$W:$W,基础!$AO:$AO,OFFSET(B4,,-COLUMN(B4)+1,1,1),基础!$H:$H,"PCS",基础!$BB:$BB,OFFSET(B4,-ROW(B4)+1,,1,1))/1000)/(SUMIFS(基础!$AF:$AF,基础!$AO:$AO,OFFSET(B4,,-COLUMN(B4)+1,1,1),基础!$H:$H,"KPCS",基础!$BB:$BB,OFFSET(B4,-ROW(B4)+1,,1,1))+SUMIFS(基础!$AF:$AF,基础!$AO:$AO,OFFSET(B4,,-COLUMN(B4)+1,1,1),基础!$H:$H,"PCS",基础!$BB:$BB,OFFSET(B4,-ROW(B4)+1,,1,1))/1000)</f>
        <v>#DIV/0!</v>
      </c>
      <c r="C4" s="131" t="e">
        <f ca="1">(SUMIFS(基础!$W:$W,基础!$AO:$AO,OFFSET(C4,,-COLUMN(C4)+1,1,1),基础!$H:$H,"KPCS",基础!$BB:$BB,OFFSET(C4,-ROW(C4)+1,,1,1))+SUMIFS(基础!$W:$W,基础!$AO:$AO,OFFSET(C4,,-COLUMN(C4)+1,1,1),基础!$H:$H,"PCS",基础!$BB:$BB,OFFSET(C4,-ROW(C4)+1,,1,1))/1000)/(SUMIFS(基础!$AF:$AF,基础!$AO:$AO,OFFSET(C4,,-COLUMN(C4)+1,1,1),基础!$H:$H,"KPCS",基础!$BB:$BB,OFFSET(C4,-ROW(C4)+1,,1,1))+SUMIFS(基础!$AF:$AF,基础!$AO:$AO,OFFSET(C4,,-COLUMN(C4)+1,1,1),基础!$H:$H,"PCS",基础!$BB:$BB,OFFSET(C4,-ROW(C4)+1,,1,1))/1000)</f>
        <v>#DIV/0!</v>
      </c>
      <c r="D4" s="131" t="e">
        <f ca="1">(SUMIFS(基础!$W:$W,基础!$AO:$AO,OFFSET(D4,,-COLUMN(D4)+1,1,1),基础!$H:$H,"KPCS",基础!$BB:$BB,OFFSET(D4,-ROW(D4)+1,,1,1))+SUMIFS(基础!$W:$W,基础!$AO:$AO,OFFSET(D4,,-COLUMN(D4)+1,1,1),基础!$H:$H,"PCS",基础!$BB:$BB,OFFSET(D4,-ROW(D4)+1,,1,1))/1000)/(SUMIFS(基础!$AF:$AF,基础!$AO:$AO,OFFSET(D4,,-COLUMN(D4)+1,1,1),基础!$H:$H,"KPCS",基础!$BB:$BB,OFFSET(D4,-ROW(D4)+1,,1,1))+SUMIFS(基础!$AF:$AF,基础!$AO:$AO,OFFSET(D4,,-COLUMN(D4)+1,1,1),基础!$H:$H,"PCS",基础!$BB:$BB,OFFSET(D4,-ROW(D4)+1,,1,1))/1000)</f>
        <v>#DIV/0!</v>
      </c>
    </row>
    <row r="5" spans="1:4" s="134" customFormat="1" ht="15" customHeight="1" x14ac:dyDescent="0.15">
      <c r="A5" s="130" t="s">
        <v>125</v>
      </c>
      <c r="B5" s="131">
        <f ca="1">(SUMIFS(基础!$W:$W,基础!$AO:$AO,OFFSET(B5,,-COLUMN(B5)+1,1,1),基础!$H:$H,"KPCS",基础!$BB:$BB,OFFSET(B5,-ROW(B5)+1,,1,1))+SUMIFS(基础!$W:$W,基础!$AO:$AO,OFFSET(B5,,-COLUMN(B5)+1,1,1),基础!$H:$H,"PCS",基础!$BB:$BB,OFFSET(B5,-ROW(B5)+1,,1,1))/1000)/(SUMIFS(基础!$AF:$AF,基础!$AO:$AO,OFFSET(B5,,-COLUMN(B5)+1,1,1),基础!$H:$H,"KPCS",基础!$BB:$BB,OFFSET(B5,-ROW(B5)+1,,1,1))+SUMIFS(基础!$AF:$AF,基础!$AO:$AO,OFFSET(B5,,-COLUMN(B5)+1,1,1),基础!$H:$H,"PCS",基础!$BB:$BB,OFFSET(B5,-ROW(B5)+1,,1,1))/1000)</f>
        <v>0.71868365180467086</v>
      </c>
      <c r="C5" s="131">
        <f ca="1">(SUMIFS(基础!$W:$W,基础!$AO:$AO,OFFSET(C5,,-COLUMN(C5)+1,1,1),基础!$H:$H,"KPCS",基础!$BB:$BB,OFFSET(C5,-ROW(C5)+1,,1,1))+SUMIFS(基础!$W:$W,基础!$AO:$AO,OFFSET(C5,,-COLUMN(C5)+1,1,1),基础!$H:$H,"PCS",基础!$BB:$BB,OFFSET(C5,-ROW(C5)+1,,1,1))/1000)/(SUMIFS(基础!$AF:$AF,基础!$AO:$AO,OFFSET(C5,,-COLUMN(C5)+1,1,1),基础!$H:$H,"KPCS",基础!$BB:$BB,OFFSET(C5,-ROW(C5)+1,,1,1))+SUMIFS(基础!$AF:$AF,基础!$AO:$AO,OFFSET(C5,,-COLUMN(C5)+1,1,1),基础!$H:$H,"PCS",基础!$BB:$BB,OFFSET(C5,-ROW(C5)+1,,1,1))/1000)</f>
        <v>0.77415921668795229</v>
      </c>
      <c r="D5" s="131">
        <f ca="1">(SUMIFS(基础!$W:$W,基础!$AO:$AO,OFFSET(D5,,-COLUMN(D5)+1,1,1),基础!$H:$H,"KPCS",基础!$BB:$BB,OFFSET(D5,-ROW(D5)+1,,1,1))+SUMIFS(基础!$W:$W,基础!$AO:$AO,OFFSET(D5,,-COLUMN(D5)+1,1,1),基础!$H:$H,"PCS",基础!$BB:$BB,OFFSET(D5,-ROW(D5)+1,,1,1))/1000)/(SUMIFS(基础!$AF:$AF,基础!$AO:$AO,OFFSET(D5,,-COLUMN(D5)+1,1,1),基础!$H:$H,"KPCS",基础!$BB:$BB,OFFSET(D5,-ROW(D5)+1,,1,1))+SUMIFS(基础!$AF:$AF,基础!$AO:$AO,OFFSET(D5,,-COLUMN(D5)+1,1,1),基础!$H:$H,"PCS",基础!$BB:$BB,OFFSET(D5,-ROW(D5)+1,,1,1))/1000)</f>
        <v>0.83333333333333337</v>
      </c>
    </row>
    <row r="6" spans="1:4" s="134" customFormat="1" ht="15" customHeight="1" x14ac:dyDescent="0.15">
      <c r="A6" s="130" t="s">
        <v>64</v>
      </c>
      <c r="B6" s="131">
        <f ca="1">(SUMIFS(基础!$W:$W,基础!$AO:$AO,OFFSET(B6,,-COLUMN(B6)+1,1,1),基础!$H:$H,"KPCS",基础!$BB:$BB,OFFSET(B6,-ROW(B6)+1,,1,1))+SUMIFS(基础!$W:$W,基础!$AO:$AO,OFFSET(B6,,-COLUMN(B6)+1,1,1),基础!$H:$H,"PCS",基础!$BB:$BB,OFFSET(B6,-ROW(B6)+1,,1,1))/1000)/(SUMIFS(基础!$AF:$AF,基础!$AO:$AO,OFFSET(B6,,-COLUMN(B6)+1,1,1),基础!$H:$H,"KPCS",基础!$BB:$BB,OFFSET(B6,-ROW(B6)+1,,1,1))+SUMIFS(基础!$AF:$AF,基础!$AO:$AO,OFFSET(B6,,-COLUMN(B6)+1,1,1),基础!$H:$H,"PCS",基础!$BB:$BB,OFFSET(B6,-ROW(B6)+1,,1,1))/1000)</f>
        <v>0.67297979797979801</v>
      </c>
      <c r="C6" s="131">
        <f ca="1">(SUMIFS(基础!$W:$W,基础!$AO:$AO,OFFSET(C6,,-COLUMN(C6)+1,1,1),基础!$H:$H,"KPCS",基础!$BB:$BB,OFFSET(C6,-ROW(C6)+1,,1,1))+SUMIFS(基础!$W:$W,基础!$AO:$AO,OFFSET(C6,,-COLUMN(C6)+1,1,1),基础!$H:$H,"PCS",基础!$BB:$BB,OFFSET(C6,-ROW(C6)+1,,1,1))/1000)/(SUMIFS(基础!$AF:$AF,基础!$AO:$AO,OFFSET(C6,,-COLUMN(C6)+1,1,1),基础!$H:$H,"KPCS",基础!$BB:$BB,OFFSET(C6,-ROW(C6)+1,,1,1))+SUMIFS(基础!$AF:$AF,基础!$AO:$AO,OFFSET(C6,,-COLUMN(C6)+1,1,1),基础!$H:$H,"PCS",基础!$BB:$BB,OFFSET(C6,-ROW(C6)+1,,1,1))/1000)</f>
        <v>0.73357828917681933</v>
      </c>
      <c r="D6" s="131">
        <f ca="1">(SUMIFS(基础!$W:$W,基础!$AO:$AO,OFFSET(D6,,-COLUMN(D6)+1,1,1),基础!$H:$H,"KPCS",基础!$BB:$BB,OFFSET(D6,-ROW(D6)+1,,1,1))+SUMIFS(基础!$W:$W,基础!$AO:$AO,OFFSET(D6,,-COLUMN(D6)+1,1,1),基础!$H:$H,"PCS",基础!$BB:$BB,OFFSET(D6,-ROW(D6)+1,,1,1))/1000)/(SUMIFS(基础!$AF:$AF,基础!$AO:$AO,OFFSET(D6,,-COLUMN(D6)+1,1,1),基础!$H:$H,"KPCS",基础!$BB:$BB,OFFSET(D6,-ROW(D6)+1,,1,1))+SUMIFS(基础!$AF:$AF,基础!$AO:$AO,OFFSET(D6,,-COLUMN(D6)+1,1,1),基础!$H:$H,"PCS",基础!$BB:$BB,OFFSET(D6,-ROW(D6)+1,,1,1))/1000)</f>
        <v>0.72660818713450293</v>
      </c>
    </row>
    <row r="7" spans="1:4" s="134" customFormat="1" ht="15" customHeight="1" x14ac:dyDescent="0.15">
      <c r="A7" s="130" t="s">
        <v>49</v>
      </c>
      <c r="B7" s="131">
        <f ca="1">(SUMIFS(基础!$W:$W,基础!$AO:$AO,OFFSET(B7,,-COLUMN(B7)+1,1,1),基础!$H:$H,"KPCS",基础!$BB:$BB,OFFSET(B7,-ROW(B7)+1,,1,1))+SUMIFS(基础!$W:$W,基础!$AO:$AO,OFFSET(B7,,-COLUMN(B7)+1,1,1),基础!$H:$H,"PCS",基础!$BB:$BB,OFFSET(B7,-ROW(B7)+1,,1,1))/1000)/(SUMIFS(基础!$AF:$AF,基础!$AO:$AO,OFFSET(B7,,-COLUMN(B7)+1,1,1),基础!$H:$H,"KPCS",基础!$BB:$BB,OFFSET(B7,-ROW(B7)+1,,1,1))+SUMIFS(基础!$AF:$AF,基础!$AO:$AO,OFFSET(B7,,-COLUMN(B7)+1,1,1),基础!$H:$H,"PCS",基础!$BB:$BB,OFFSET(B7,-ROW(B7)+1,,1,1))/1000)</f>
        <v>0.84002175095160414</v>
      </c>
      <c r="C7" s="131">
        <f ca="1">(SUMIFS(基础!$W:$W,基础!$AO:$AO,OFFSET(C7,,-COLUMN(C7)+1,1,1),基础!$H:$H,"KPCS",基础!$BB:$BB,OFFSET(C7,-ROW(C7)+1,,1,1))+SUMIFS(基础!$W:$W,基础!$AO:$AO,OFFSET(C7,,-COLUMN(C7)+1,1,1),基础!$H:$H,"PCS",基础!$BB:$BB,OFFSET(C7,-ROW(C7)+1,,1,1))/1000)/(SUMIFS(基础!$AF:$AF,基础!$AO:$AO,OFFSET(C7,,-COLUMN(C7)+1,1,1),基础!$H:$H,"KPCS",基础!$BB:$BB,OFFSET(C7,-ROW(C7)+1,,1,1))+SUMIFS(基础!$AF:$AF,基础!$AO:$AO,OFFSET(C7,,-COLUMN(C7)+1,1,1),基础!$H:$H,"PCS",基础!$BB:$BB,OFFSET(C7,-ROW(C7)+1,,1,1))/1000)</f>
        <v>0.79580434324267335</v>
      </c>
      <c r="D7" s="131">
        <f ca="1">(SUMIFS(基础!$W:$W,基础!$AO:$AO,OFFSET(D7,,-COLUMN(D7)+1,1,1),基础!$H:$H,"KPCS",基础!$BB:$BB,OFFSET(D7,-ROW(D7)+1,,1,1))+SUMIFS(基础!$W:$W,基础!$AO:$AO,OFFSET(D7,,-COLUMN(D7)+1,1,1),基础!$H:$H,"PCS",基础!$BB:$BB,OFFSET(D7,-ROW(D7)+1,,1,1))/1000)/(SUMIFS(基础!$AF:$AF,基础!$AO:$AO,OFFSET(D7,,-COLUMN(D7)+1,1,1),基础!$H:$H,"KPCS",基础!$BB:$BB,OFFSET(D7,-ROW(D7)+1,,1,1))+SUMIFS(基础!$AF:$AF,基础!$AO:$AO,OFFSET(D7,,-COLUMN(D7)+1,1,1),基础!$H:$H,"PCS",基础!$BB:$BB,OFFSET(D7,-ROW(D7)+1,,1,1))/1000)</f>
        <v>0.75</v>
      </c>
    </row>
    <row r="8" spans="1:4" s="134" customFormat="1" ht="15" customHeight="1" x14ac:dyDescent="0.15">
      <c r="A8" s="130" t="s">
        <v>5</v>
      </c>
      <c r="B8" s="131">
        <f ca="1">(SUMIFS(基础!$W:$W,基础!$AO:$AO,OFFSET(B8,,-COLUMN(B8)+1,1,1),基础!$H:$H,"KPCS",基础!$BB:$BB,OFFSET(B8,-ROW(B8)+1,,1,1))+SUMIFS(基础!$W:$W,基础!$AO:$AO,OFFSET(B8,,-COLUMN(B8)+1,1,1),基础!$H:$H,"PCS",基础!$BB:$BB,OFFSET(B8,-ROW(B8)+1,,1,1))/1000)/(SUMIFS(基础!$AF:$AF,基础!$AO:$AO,OFFSET(B8,,-COLUMN(B8)+1,1,1),基础!$H:$H,"KPCS",基础!$BB:$BB,OFFSET(B8,-ROW(B8)+1,,1,1))+SUMIFS(基础!$AF:$AF,基础!$AO:$AO,OFFSET(B8,,-COLUMN(B8)+1,1,1),基础!$H:$H,"PCS",基础!$BB:$BB,OFFSET(B8,-ROW(B8)+1,,1,1))/1000)</f>
        <v>0.83577473958333337</v>
      </c>
      <c r="C8" s="131">
        <f ca="1">(SUMIFS(基础!$W:$W,基础!$AO:$AO,OFFSET(C8,,-COLUMN(C8)+1,1,1),基础!$H:$H,"KPCS",基础!$BB:$BB,OFFSET(C8,-ROW(C8)+1,,1,1))+SUMIFS(基础!$W:$W,基础!$AO:$AO,OFFSET(C8,,-COLUMN(C8)+1,1,1),基础!$H:$H,"PCS",基础!$BB:$BB,OFFSET(C8,-ROW(C8)+1,,1,1))/1000)/(SUMIFS(基础!$AF:$AF,基础!$AO:$AO,OFFSET(C8,,-COLUMN(C8)+1,1,1),基础!$H:$H,"KPCS",基础!$BB:$BB,OFFSET(C8,-ROW(C8)+1,,1,1))+SUMIFS(基础!$AF:$AF,基础!$AO:$AO,OFFSET(C8,,-COLUMN(C8)+1,1,1),基础!$H:$H,"PCS",基础!$BB:$BB,OFFSET(C8,-ROW(C8)+1,,1,1))/1000)</f>
        <v>0.60466269841269837</v>
      </c>
      <c r="D8" s="131">
        <f ca="1">(SUMIFS(基础!$W:$W,基础!$AO:$AO,OFFSET(D8,,-COLUMN(D8)+1,1,1),基础!$H:$H,"KPCS",基础!$BB:$BB,OFFSET(D8,-ROW(D8)+1,,1,1))+SUMIFS(基础!$W:$W,基础!$AO:$AO,OFFSET(D8,,-COLUMN(D8)+1,1,1),基础!$H:$H,"PCS",基础!$BB:$BB,OFFSET(D8,-ROW(D8)+1,,1,1))/1000)/(SUMIFS(基础!$AF:$AF,基础!$AO:$AO,OFFSET(D8,,-COLUMN(D8)+1,1,1),基础!$H:$H,"KPCS",基础!$BB:$BB,OFFSET(D8,-ROW(D8)+1,,1,1))+SUMIFS(基础!$AF:$AF,基础!$AO:$AO,OFFSET(D8,,-COLUMN(D8)+1,1,1),基础!$H:$H,"PCS",基础!$BB:$BB,OFFSET(D8,-ROW(D8)+1,,1,1))/1000)</f>
        <v>0.4375</v>
      </c>
    </row>
    <row r="9" spans="1:4" s="134" customFormat="1" ht="15" customHeight="1" x14ac:dyDescent="0.15">
      <c r="A9" s="130" t="s">
        <v>59</v>
      </c>
      <c r="B9" s="131">
        <f ca="1">(SUMIFS(基础!$W:$W,基础!$AO:$AO,OFFSET(B9,,-COLUMN(B9)+1,1,1),基础!$H:$H,"KPCS",基础!$BB:$BB,OFFSET(B9,-ROW(B9)+1,,1,1))+SUMIFS(基础!$W:$W,基础!$AO:$AO,OFFSET(B9,,-COLUMN(B9)+1,1,1),基础!$H:$H,"PCS",基础!$BB:$BB,OFFSET(B9,-ROW(B9)+1,,1,1))/1000)/(SUMIFS(基础!$AF:$AF,基础!$AO:$AO,OFFSET(B9,,-COLUMN(B9)+1,1,1),基础!$H:$H,"KPCS",基础!$BB:$BB,OFFSET(B9,-ROW(B9)+1,,1,1))+SUMIFS(基础!$AF:$AF,基础!$AO:$AO,OFFSET(B9,,-COLUMN(B9)+1,1,1),基础!$H:$H,"PCS",基础!$BB:$BB,OFFSET(B9,-ROW(B9)+1,,1,1))/1000)</f>
        <v>0.63938492063492058</v>
      </c>
      <c r="C9" s="131">
        <f ca="1">(SUMIFS(基础!$W:$W,基础!$AO:$AO,OFFSET(C9,,-COLUMN(C9)+1,1,1),基础!$H:$H,"KPCS",基础!$BB:$BB,OFFSET(C9,-ROW(C9)+1,,1,1))+SUMIFS(基础!$W:$W,基础!$AO:$AO,OFFSET(C9,,-COLUMN(C9)+1,1,1),基础!$H:$H,"PCS",基础!$BB:$BB,OFFSET(C9,-ROW(C9)+1,,1,1))/1000)/(SUMIFS(基础!$AF:$AF,基础!$AO:$AO,OFFSET(C9,,-COLUMN(C9)+1,1,1),基础!$H:$H,"KPCS",基础!$BB:$BB,OFFSET(C9,-ROW(C9)+1,,1,1))+SUMIFS(基础!$AF:$AF,基础!$AO:$AO,OFFSET(C9,,-COLUMN(C9)+1,1,1),基础!$H:$H,"PCS",基础!$BB:$BB,OFFSET(C9,-ROW(C9)+1,,1,1))/1000)</f>
        <v>0.59672619047619047</v>
      </c>
      <c r="D9" s="131">
        <f ca="1">(SUMIFS(基础!$W:$W,基础!$AO:$AO,OFFSET(D9,,-COLUMN(D9)+1,1,1),基础!$H:$H,"KPCS",基础!$BB:$BB,OFFSET(D9,-ROW(D9)+1,,1,1))+SUMIFS(基础!$W:$W,基础!$AO:$AO,OFFSET(D9,,-COLUMN(D9)+1,1,1),基础!$H:$H,"PCS",基础!$BB:$BB,OFFSET(D9,-ROW(D9)+1,,1,1))/1000)/(SUMIFS(基础!$AF:$AF,基础!$AO:$AO,OFFSET(D9,,-COLUMN(D9)+1,1,1),基础!$H:$H,"KPCS",基础!$BB:$BB,OFFSET(D9,-ROW(D9)+1,,1,1))+SUMIFS(基础!$AF:$AF,基础!$AO:$AO,OFFSET(D9,,-COLUMN(D9)+1,1,1),基础!$H:$H,"PCS",基础!$BB:$BB,OFFSET(D9,-ROW(D9)+1,,1,1))/1000)</f>
        <v>0.97222222222222221</v>
      </c>
    </row>
    <row r="10" spans="1:4" s="134" customFormat="1" ht="15" customHeight="1" x14ac:dyDescent="0.15">
      <c r="A10" s="130" t="s">
        <v>28</v>
      </c>
      <c r="B10" s="131">
        <f ca="1">(SUMIFS(基础!$W:$W,基础!$AO:$AO,OFFSET(B10,,-COLUMN(B10)+1,1,1),基础!$H:$H,"KPCS",基础!$BB:$BB,OFFSET(B10,-ROW(B10)+1,,1,1))+SUMIFS(基础!$W:$W,基础!$AO:$AO,OFFSET(B10,,-COLUMN(B10)+1,1,1),基础!$H:$H,"PCS",基础!$BB:$BB,OFFSET(B10,-ROW(B10)+1,,1,1))/1000)/(SUMIFS(基础!$AF:$AF,基础!$AO:$AO,OFFSET(B10,,-COLUMN(B10)+1,1,1),基础!$H:$H,"KPCS",基础!$BB:$BB,OFFSET(B10,-ROW(B10)+1,,1,1))+SUMIFS(基础!$AF:$AF,基础!$AO:$AO,OFFSET(B10,,-COLUMN(B10)+1,1,1),基础!$H:$H,"PCS",基础!$BB:$BB,OFFSET(B10,-ROW(B10)+1,,1,1))/1000)</f>
        <v>0.53472222222222221</v>
      </c>
      <c r="C10" s="131">
        <f ca="1">(SUMIFS(基础!$W:$W,基础!$AO:$AO,OFFSET(C10,,-COLUMN(C10)+1,1,1),基础!$H:$H,"KPCS",基础!$BB:$BB,OFFSET(C10,-ROW(C10)+1,,1,1))+SUMIFS(基础!$W:$W,基础!$AO:$AO,OFFSET(C10,,-COLUMN(C10)+1,1,1),基础!$H:$H,"PCS",基础!$BB:$BB,OFFSET(C10,-ROW(C10)+1,,1,1))/1000)/(SUMIFS(基础!$AF:$AF,基础!$AO:$AO,OFFSET(C10,,-COLUMN(C10)+1,1,1),基础!$H:$H,"KPCS",基础!$BB:$BB,OFFSET(C10,-ROW(C10)+1,,1,1))+SUMIFS(基础!$AF:$AF,基础!$AO:$AO,OFFSET(C10,,-COLUMN(C10)+1,1,1),基础!$H:$H,"PCS",基础!$BB:$BB,OFFSET(C10,-ROW(C10)+1,,1,1))/1000)</f>
        <v>0.57510416666666664</v>
      </c>
      <c r="D10" s="131">
        <f ca="1">(SUMIFS(基础!$W:$W,基础!$AO:$AO,OFFSET(D10,,-COLUMN(D10)+1,1,1),基础!$H:$H,"KPCS",基础!$BB:$BB,OFFSET(D10,-ROW(D10)+1,,1,1))+SUMIFS(基础!$W:$W,基础!$AO:$AO,OFFSET(D10,,-COLUMN(D10)+1,1,1),基础!$H:$H,"PCS",基础!$BB:$BB,OFFSET(D10,-ROW(D10)+1,,1,1))/1000)/(SUMIFS(基础!$AF:$AF,基础!$AO:$AO,OFFSET(D10,,-COLUMN(D10)+1,1,1),基础!$H:$H,"KPCS",基础!$BB:$BB,OFFSET(D10,-ROW(D10)+1,,1,1))+SUMIFS(基础!$AF:$AF,基础!$AO:$AO,OFFSET(D10,,-COLUMN(D10)+1,1,1),基础!$H:$H,"PCS",基础!$BB:$BB,OFFSET(D10,-ROW(D10)+1,,1,1))/1000)</f>
        <v>0.77777777777777779</v>
      </c>
    </row>
    <row r="11" spans="1:4" s="134" customFormat="1" ht="15" customHeight="1" x14ac:dyDescent="0.15">
      <c r="A11" s="130" t="s">
        <v>61</v>
      </c>
      <c r="B11" s="131">
        <f ca="1">(SUMIFS(基础!$W:$W,基础!$AO:$AO,OFFSET(B11,,-COLUMN(B11)+1,1,1),基础!$H:$H,"KPCS",基础!$BB:$BB,OFFSET(B11,-ROW(B11)+1,,1,1))+SUMIFS(基础!$W:$W,基础!$AO:$AO,OFFSET(B11,,-COLUMN(B11)+1,1,1),基础!$H:$H,"PCS",基础!$BB:$BB,OFFSET(B11,-ROW(B11)+1,,1,1))/1000)/(SUMIFS(基础!$AF:$AF,基础!$AO:$AO,OFFSET(B11,,-COLUMN(B11)+1,1,1),基础!$H:$H,"KPCS",基础!$BB:$BB,OFFSET(B11,-ROW(B11)+1,,1,1))+SUMIFS(基础!$AF:$AF,基础!$AO:$AO,OFFSET(B11,,-COLUMN(B11)+1,1,1),基础!$H:$H,"PCS",基础!$BB:$BB,OFFSET(B11,-ROW(B11)+1,,1,1))/1000)</f>
        <v>0.75379294957608212</v>
      </c>
      <c r="C11" s="131">
        <f ca="1">(SUMIFS(基础!$W:$W,基础!$AO:$AO,OFFSET(C11,,-COLUMN(C11)+1,1,1),基础!$H:$H,"KPCS",基础!$BB:$BB,OFFSET(C11,-ROW(C11)+1,,1,1))+SUMIFS(基础!$W:$W,基础!$AO:$AO,OFFSET(C11,,-COLUMN(C11)+1,1,1),基础!$H:$H,"PCS",基础!$BB:$BB,OFFSET(C11,-ROW(C11)+1,,1,1))/1000)/(SUMIFS(基础!$AF:$AF,基础!$AO:$AO,OFFSET(C11,,-COLUMN(C11)+1,1,1),基础!$H:$H,"KPCS",基础!$BB:$BB,OFFSET(C11,-ROW(C11)+1,,1,1))+SUMIFS(基础!$AF:$AF,基础!$AO:$AO,OFFSET(C11,,-COLUMN(C11)+1,1,1),基础!$H:$H,"PCS",基础!$BB:$BB,OFFSET(C11,-ROW(C11)+1,,1,1))/1000)</f>
        <v>0.73870056497175141</v>
      </c>
      <c r="D11" s="131">
        <f ca="1">(SUMIFS(基础!$W:$W,基础!$AO:$AO,OFFSET(D11,,-COLUMN(D11)+1,1,1),基础!$H:$H,"KPCS",基础!$BB:$BB,OFFSET(D11,-ROW(D11)+1,,1,1))+SUMIFS(基础!$W:$W,基础!$AO:$AO,OFFSET(D11,,-COLUMN(D11)+1,1,1),基础!$H:$H,"PCS",基础!$BB:$BB,OFFSET(D11,-ROW(D11)+1,,1,1))/1000)/(SUMIFS(基础!$AF:$AF,基础!$AO:$AO,OFFSET(D11,,-COLUMN(D11)+1,1,1),基础!$H:$H,"KPCS",基础!$BB:$BB,OFFSET(D11,-ROW(D11)+1,,1,1))+SUMIFS(基础!$AF:$AF,基础!$AO:$AO,OFFSET(D11,,-COLUMN(D11)+1,1,1),基础!$H:$H,"PCS",基础!$BB:$BB,OFFSET(D11,-ROW(D11)+1,,1,1))/1000)</f>
        <v>0.65591397849462363</v>
      </c>
    </row>
    <row r="12" spans="1:4" s="134" customFormat="1" ht="15" customHeight="1" x14ac:dyDescent="0.15">
      <c r="A12" s="130" t="s">
        <v>40</v>
      </c>
      <c r="B12" s="131">
        <f ca="1">(SUMIFS(基础!$W:$W,基础!$AO:$AO,OFFSET(B12,,-COLUMN(B12)+1,1,1),基础!$H:$H,"KPCS",基础!$BB:$BB,OFFSET(B12,-ROW(B12)+1,,1,1))+SUMIFS(基础!$W:$W,基础!$AO:$AO,OFFSET(B12,,-COLUMN(B12)+1,1,1),基础!$H:$H,"PCS",基础!$BB:$BB,OFFSET(B12,-ROW(B12)+1,,1,1))/1000)/(SUMIFS(基础!$AF:$AF,基础!$AO:$AO,OFFSET(B12,,-COLUMN(B12)+1,1,1),基础!$H:$H,"KPCS",基础!$BB:$BB,OFFSET(B12,-ROW(B12)+1,,1,1))+SUMIFS(基础!$AF:$AF,基础!$AO:$AO,OFFSET(B12,,-COLUMN(B12)+1,1,1),基础!$H:$H,"PCS",基础!$BB:$BB,OFFSET(B12,-ROW(B12)+1,,1,1))/1000)</f>
        <v>0.74969274887341242</v>
      </c>
      <c r="C12" s="131">
        <f ca="1">(SUMIFS(基础!$W:$W,基础!$AO:$AO,OFFSET(C12,,-COLUMN(C12)+1,1,1),基础!$H:$H,"KPCS",基础!$BB:$BB,OFFSET(C12,-ROW(C12)+1,,1,1))+SUMIFS(基础!$W:$W,基础!$AO:$AO,OFFSET(C12,,-COLUMN(C12)+1,1,1),基础!$H:$H,"PCS",基础!$BB:$BB,OFFSET(C12,-ROW(C12)+1,,1,1))/1000)/(SUMIFS(基础!$AF:$AF,基础!$AO:$AO,OFFSET(C12,,-COLUMN(C12)+1,1,1),基础!$H:$H,"KPCS",基础!$BB:$BB,OFFSET(C12,-ROW(C12)+1,,1,1))+SUMIFS(基础!$AF:$AF,基础!$AO:$AO,OFFSET(C12,,-COLUMN(C12)+1,1,1),基础!$H:$H,"PCS",基础!$BB:$BB,OFFSET(C12,-ROW(C12)+1,,1,1))/1000)</f>
        <v>0.82859078590785906</v>
      </c>
      <c r="D12" s="131">
        <f ca="1">(SUMIFS(基础!$W:$W,基础!$AO:$AO,OFFSET(D12,,-COLUMN(D12)+1,1,1),基础!$H:$H,"KPCS",基础!$BB:$BB,OFFSET(D12,-ROW(D12)+1,,1,1))+SUMIFS(基础!$W:$W,基础!$AO:$AO,OFFSET(D12,,-COLUMN(D12)+1,1,1),基础!$H:$H,"PCS",基础!$BB:$BB,OFFSET(D12,-ROW(D12)+1,,1,1))/1000)/(SUMIFS(基础!$AF:$AF,基础!$AO:$AO,OFFSET(D12,,-COLUMN(D12)+1,1,1),基础!$H:$H,"KPCS",基础!$BB:$BB,OFFSET(D12,-ROW(D12)+1,,1,1))+SUMIFS(基础!$AF:$AF,基础!$AO:$AO,OFFSET(D12,,-COLUMN(D12)+1,1,1),基础!$H:$H,"PCS",基础!$BB:$BB,OFFSET(D12,-ROW(D12)+1,,1,1))/1000)</f>
        <v>0.80230496453900713</v>
      </c>
    </row>
    <row r="13" spans="1:4" s="134" customFormat="1" ht="15" hidden="1" customHeight="1" x14ac:dyDescent="0.15">
      <c r="A13" s="130" t="s">
        <v>126</v>
      </c>
      <c r="B13" s="131">
        <f ca="1">(SUMIFS(基础!$W:$W,基础!$AO:$AO,OFFSET(B13,,-COLUMN(B13)+1,1,1),基础!$H:$H,"KPCS",基础!$BB:$BB,OFFSET(B13,-ROW(B13)+1,,1,1))+SUMIFS(基础!$W:$W,基础!$AO:$AO,OFFSET(B13,,-COLUMN(B13)+1,1,1),基础!$H:$H,"PCS",基础!$BB:$BB,OFFSET(B13,-ROW(B13)+1,,1,1))/1000)/(SUMIFS(基础!$AF:$AF,基础!$AO:$AO,OFFSET(B13,,-COLUMN(B13)+1,1,1),基础!$H:$H,"KPCS",基础!$BB:$BB,OFFSET(B13,-ROW(B13)+1,,1,1))+SUMIFS(基础!$AF:$AF,基础!$AO:$AO,OFFSET(B13,,-COLUMN(B13)+1,1,1),基础!$H:$H,"PCS",基础!$BB:$BB,OFFSET(B13,-ROW(B13)+1,,1,1))/1000)</f>
        <v>0.62931034482758619</v>
      </c>
      <c r="C13" s="131" t="e">
        <f ca="1">(SUMIFS(基础!$W:$W,基础!$AO:$AO,OFFSET(C13,,-COLUMN(C13)+1,1,1),基础!$H:$H,"KPCS",基础!$BB:$BB,OFFSET(C13,-ROW(C13)+1,,1,1))+SUMIFS(基础!$W:$W,基础!$AO:$AO,OFFSET(C13,,-COLUMN(C13)+1,1,1),基础!$H:$H,"PCS",基础!$BB:$BB,OFFSET(C13,-ROW(C13)+1,,1,1))/1000)/(SUMIFS(基础!$AF:$AF,基础!$AO:$AO,OFFSET(C13,,-COLUMN(C13)+1,1,1),基础!$H:$H,"KPCS",基础!$BB:$BB,OFFSET(C13,-ROW(C13)+1,,1,1))+SUMIFS(基础!$AF:$AF,基础!$AO:$AO,OFFSET(C13,,-COLUMN(C13)+1,1,1),基础!$H:$H,"PCS",基础!$BB:$BB,OFFSET(C13,-ROW(C13)+1,,1,1))/1000)</f>
        <v>#DIV/0!</v>
      </c>
      <c r="D13" s="131" t="e">
        <f ca="1">(SUMIFS(基础!$W:$W,基础!$AO:$AO,OFFSET(D13,,-COLUMN(D13)+1,1,1),基础!$H:$H,"KPCS",基础!$BB:$BB,OFFSET(D13,-ROW(D13)+1,,1,1))+SUMIFS(基础!$W:$W,基础!$AO:$AO,OFFSET(D13,,-COLUMN(D13)+1,1,1),基础!$H:$H,"PCS",基础!$BB:$BB,OFFSET(D13,-ROW(D13)+1,,1,1))/1000)/(SUMIFS(基础!$AF:$AF,基础!$AO:$AO,OFFSET(D13,,-COLUMN(D13)+1,1,1),基础!$H:$H,"KPCS",基础!$BB:$BB,OFFSET(D13,-ROW(D13)+1,,1,1))+SUMIFS(基础!$AF:$AF,基础!$AO:$AO,OFFSET(D13,,-COLUMN(D13)+1,1,1),基础!$H:$H,"PCS",基础!$BB:$BB,OFFSET(D13,-ROW(D13)+1,,1,1))/1000)</f>
        <v>#DIV/0!</v>
      </c>
    </row>
    <row r="14" spans="1:4" s="134" customFormat="1" ht="15" customHeight="1" x14ac:dyDescent="0.15">
      <c r="A14" s="130" t="s">
        <v>68</v>
      </c>
      <c r="B14" s="131">
        <f ca="1">(SUMIFS(基础!$W:$W,基础!$AO:$AO,OFFSET(B14,,-COLUMN(B14)+1,1,1),基础!$H:$H,"KPCS",基础!$BB:$BB,OFFSET(B14,-ROW(B14)+1,,1,1))+SUMIFS(基础!$W:$W,基础!$AO:$AO,OFFSET(B14,,-COLUMN(B14)+1,1,1),基础!$H:$H,"PCS",基础!$BB:$BB,OFFSET(B14,-ROW(B14)+1,,1,1))/1000)/(SUMIFS(基础!$AF:$AF,基础!$AO:$AO,OFFSET(B14,,-COLUMN(B14)+1,1,1),基础!$H:$H,"KPCS",基础!$BB:$BB,OFFSET(B14,-ROW(B14)+1,,1,1))+SUMIFS(基础!$AF:$AF,基础!$AO:$AO,OFFSET(B14,,-COLUMN(B14)+1,1,1),基础!$H:$H,"PCS",基础!$BB:$BB,OFFSET(B14,-ROW(B14)+1,,1,1))/1000)</f>
        <v>0.82158012980529205</v>
      </c>
      <c r="C14" s="131">
        <f ca="1">(SUMIFS(基础!$W:$W,基础!$AO:$AO,OFFSET(C14,,-COLUMN(C14)+1,1,1),基础!$H:$H,"KPCS",基础!$BB:$BB,OFFSET(C14,-ROW(C14)+1,,1,1))+SUMIFS(基础!$W:$W,基础!$AO:$AO,OFFSET(C14,,-COLUMN(C14)+1,1,1),基础!$H:$H,"PCS",基础!$BB:$BB,OFFSET(C14,-ROW(C14)+1,,1,1))/1000)/(SUMIFS(基础!$AF:$AF,基础!$AO:$AO,OFFSET(C14,,-COLUMN(C14)+1,1,1),基础!$H:$H,"KPCS",基础!$BB:$BB,OFFSET(C14,-ROW(C14)+1,,1,1))+SUMIFS(基础!$AF:$AF,基础!$AO:$AO,OFFSET(C14,,-COLUMN(C14)+1,1,1),基础!$H:$H,"PCS",基础!$BB:$BB,OFFSET(C14,-ROW(C14)+1,,1,1))/1000)</f>
        <v>0.75229437229437235</v>
      </c>
      <c r="D14" s="131">
        <f ca="1">(SUMIFS(基础!$W:$W,基础!$AO:$AO,OFFSET(D14,,-COLUMN(D14)+1,1,1),基础!$H:$H,"KPCS",基础!$BB:$BB,OFFSET(D14,-ROW(D14)+1,,1,1))+SUMIFS(基础!$W:$W,基础!$AO:$AO,OFFSET(D14,,-COLUMN(D14)+1,1,1),基础!$H:$H,"PCS",基础!$BB:$BB,OFFSET(D14,-ROW(D14)+1,,1,1))/1000)/(SUMIFS(基础!$AF:$AF,基础!$AO:$AO,OFFSET(D14,,-COLUMN(D14)+1,1,1),基础!$H:$H,"KPCS",基础!$BB:$BB,OFFSET(D14,-ROW(D14)+1,,1,1))+SUMIFS(基础!$AF:$AF,基础!$AO:$AO,OFFSET(D14,,-COLUMN(D14)+1,1,1),基础!$H:$H,"PCS",基础!$BB:$BB,OFFSET(D14,-ROW(D14)+1,,1,1))/1000)</f>
        <v>0.81584362139917699</v>
      </c>
    </row>
    <row r="15" spans="1:4" s="134" customFormat="1" ht="15" customHeight="1" x14ac:dyDescent="0.15">
      <c r="A15" s="130" t="s">
        <v>127</v>
      </c>
      <c r="B15" s="131">
        <f ca="1">(SUMIFS(基础!$W:$W,基础!$AO:$AO,OFFSET(B15,,-COLUMN(B15)+1,1,1),基础!$H:$H,"KPCS",基础!$BB:$BB,OFFSET(B15,-ROW(B15)+1,,1,1))+SUMIFS(基础!$W:$W,基础!$AO:$AO,OFFSET(B15,,-COLUMN(B15)+1,1,1),基础!$H:$H,"PCS",基础!$BB:$BB,OFFSET(B15,-ROW(B15)+1,,1,1))/1000)/(SUMIFS(基础!$AF:$AF,基础!$AO:$AO,OFFSET(B15,,-COLUMN(B15)+1,1,1),基础!$H:$H,"KPCS",基础!$BB:$BB,OFFSET(B15,-ROW(B15)+1,,1,1))+SUMIFS(基础!$AF:$AF,基础!$AO:$AO,OFFSET(B15,,-COLUMN(B15)+1,1,1),基础!$H:$H,"PCS",基础!$BB:$BB,OFFSET(B15,-ROW(B15)+1,,1,1))/1000)</f>
        <v>0.77445319335083118</v>
      </c>
      <c r="C15" s="131">
        <f ca="1">(SUMIFS(基础!$W:$W,基础!$AO:$AO,OFFSET(C15,,-COLUMN(C15)+1,1,1),基础!$H:$H,"KPCS",基础!$BB:$BB,OFFSET(C15,-ROW(C15)+1,,1,1))+SUMIFS(基础!$W:$W,基础!$AO:$AO,OFFSET(C15,,-COLUMN(C15)+1,1,1),基础!$H:$H,"PCS",基础!$BB:$BB,OFFSET(C15,-ROW(C15)+1,,1,1))/1000)/(SUMIFS(基础!$AF:$AF,基础!$AO:$AO,OFFSET(C15,,-COLUMN(C15)+1,1,1),基础!$H:$H,"KPCS",基础!$BB:$BB,OFFSET(C15,-ROW(C15)+1,,1,1))+SUMIFS(基础!$AF:$AF,基础!$AO:$AO,OFFSET(C15,,-COLUMN(C15)+1,1,1),基础!$H:$H,"PCS",基础!$BB:$BB,OFFSET(C15,-ROW(C15)+1,,1,1))/1000)</f>
        <v>0.65707280673702162</v>
      </c>
      <c r="D15" s="131">
        <f ca="1">(SUMIFS(基础!$W:$W,基础!$AO:$AO,OFFSET(D15,,-COLUMN(D15)+1,1,1),基础!$H:$H,"KPCS",基础!$BB:$BB,OFFSET(D15,-ROW(D15)+1,,1,1))+SUMIFS(基础!$W:$W,基础!$AO:$AO,OFFSET(D15,,-COLUMN(D15)+1,1,1),基础!$H:$H,"PCS",基础!$BB:$BB,OFFSET(D15,-ROW(D15)+1,,1,1))/1000)/(SUMIFS(基础!$AF:$AF,基础!$AO:$AO,OFFSET(D15,,-COLUMN(D15)+1,1,1),基础!$H:$H,"KPCS",基础!$BB:$BB,OFFSET(D15,-ROW(D15)+1,,1,1))+SUMIFS(基础!$AF:$AF,基础!$AO:$AO,OFFSET(D15,,-COLUMN(D15)+1,1,1),基础!$H:$H,"PCS",基础!$BB:$BB,OFFSET(D15,-ROW(D15)+1,,1,1))/1000)</f>
        <v>0.65918803418803418</v>
      </c>
    </row>
  </sheetData>
  <phoneticPr fontId="26" type="noConversion"/>
  <pageMargins left="0.75" right="0.75" top="1" bottom="1" header="0.51180555555555596" footer="0.511805555555555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3"/>
  <sheetViews>
    <sheetView zoomScale="145" zoomScaleNormal="145" workbookViewId="0">
      <pane xSplit="1" topLeftCell="B1" activePane="topRight" state="frozen"/>
      <selection pane="topRight" activeCell="C7" sqref="C7"/>
    </sheetView>
  </sheetViews>
  <sheetFormatPr defaultColWidth="9" defaultRowHeight="15" customHeight="1" x14ac:dyDescent="0.15"/>
  <cols>
    <col min="1" max="4" width="21.625" customWidth="1"/>
  </cols>
  <sheetData>
    <row r="1" spans="1:4" s="134" customFormat="1" ht="45" customHeight="1" x14ac:dyDescent="0.15">
      <c r="A1" s="136" t="s">
        <v>1</v>
      </c>
      <c r="B1" s="137" t="s">
        <v>191</v>
      </c>
      <c r="C1" s="137" t="s">
        <v>192</v>
      </c>
      <c r="D1" s="137" t="s">
        <v>193</v>
      </c>
    </row>
    <row r="2" spans="1:4" s="135" customFormat="1" ht="45" customHeight="1" x14ac:dyDescent="0.15">
      <c r="A2" s="138" t="s">
        <v>17</v>
      </c>
      <c r="B2" s="139" t="e">
        <f ca="1">(SUMIFS(基础!$W:$W,基础!$AO:$AO,OFFSET(B2,,-COLUMN(B2)+1,1,1),基础!$H:$H,"KPCS",基础!$BB:$BB,OFFSET(B2,-ROW(B2)+1,,1,1))+SUMIFS(基础!$W:$W,基础!$AO:$AO,OFFSET(B2,,-COLUMN(B2)+1,1,1),基础!$H:$H,"PCS",基础!$BB:$BB,OFFSET(B2,-ROW(B2)+1,,1,1))/1000)/(SUMIFS(基础!$AF:$AF,基础!$AO:$AO,OFFSET(B2,,-COLUMN(B2)+1,1,1),基础!$H:$H,"KPCS",基础!$BB:$BB,OFFSET(B2,-ROW(B2)+1,,1,1))+SUMIFS(基础!$AF:$AF,基础!$AO:$AO,OFFSET(B2,,-COLUMN(B2)+1,1,1),基础!$H:$H,"PCS",基础!$BB:$BB,OFFSET(B2,-ROW(B2)+1,,1,1))/1000)</f>
        <v>#DIV/0!</v>
      </c>
      <c r="C2" s="139" t="e">
        <f ca="1">(SUMIFS(基础!$W:$W,基础!$AO:$AO,OFFSET(C2,,-COLUMN(C2)+1,1,1),基础!$H:$H,"KPCS",基础!$BB:$BB,OFFSET(C2,-ROW(C2)+1,,1,1))+SUMIFS(基础!$W:$W,基础!$AO:$AO,OFFSET(C2,,-COLUMN(C2)+1,1,1),基础!$H:$H,"PCS",基础!$BB:$BB,OFFSET(C2,-ROW(C2)+1,,1,1))/1000)/(SUMIFS(基础!$AF:$AF,基础!$AO:$AO,OFFSET(C2,,-COLUMN(C2)+1,1,1),基础!$H:$H,"KPCS",基础!$BB:$BB,OFFSET(C2,-ROW(C2)+1,,1,1))+SUMIFS(基础!$AF:$AF,基础!$AO:$AO,OFFSET(C2,,-COLUMN(C2)+1,1,1),基础!$H:$H,"PCS",基础!$BB:$BB,OFFSET(C2,-ROW(C2)+1,,1,1))/1000)</f>
        <v>#DIV/0!</v>
      </c>
      <c r="D2" s="139" t="e">
        <f ca="1">(SUMIFS(基础!$W:$W,基础!$AO:$AO,OFFSET(D2,,-COLUMN(D2)+1,1,1),基础!$H:$H,"KPCS",基础!$BB:$BB,OFFSET(D2,-ROW(D2)+1,,1,1))+SUMIFS(基础!$W:$W,基础!$AO:$AO,OFFSET(D2,,-COLUMN(D2)+1,1,1),基础!$H:$H,"PCS",基础!$BB:$BB,OFFSET(D2,-ROW(D2)+1,,1,1))/1000)/(SUMIFS(基础!$AF:$AF,基础!$AO:$AO,OFFSET(D2,,-COLUMN(D2)+1,1,1),基础!$H:$H,"KPCS",基础!$BB:$BB,OFFSET(D2,-ROW(D2)+1,,1,1))+SUMIFS(基础!$AF:$AF,基础!$AO:$AO,OFFSET(D2,,-COLUMN(D2)+1,1,1),基础!$H:$H,"PCS",基础!$BB:$BB,OFFSET(D2,-ROW(D2)+1,,1,1))/1000)</f>
        <v>#DIV/0!</v>
      </c>
    </row>
    <row r="3" spans="1:4" s="134" customFormat="1" ht="45" customHeight="1" x14ac:dyDescent="0.15">
      <c r="A3" s="138" t="s">
        <v>33</v>
      </c>
      <c r="B3" s="139" t="e">
        <f ca="1">(SUMIFS(基础!$W:$W,基础!$AO:$AO,OFFSET(B3,,-COLUMN(B3)+1,1,1),基础!$H:$H,"KPCS",基础!$BB:$BB,OFFSET(B3,-ROW(B3)+1,,1,1))+SUMIFS(基础!$W:$W,基础!$AO:$AO,OFFSET(B3,,-COLUMN(B3)+1,1,1),基础!$H:$H,"PCS",基础!$BB:$BB,OFFSET(B3,-ROW(B3)+1,,1,1))/1000)/(SUMIFS(基础!$AF:$AF,基础!$AO:$AO,OFFSET(B3,,-COLUMN(B3)+1,1,1),基础!$H:$H,"KPCS",基础!$BB:$BB,OFFSET(B3,-ROW(B3)+1,,1,1))+SUMIFS(基础!$AF:$AF,基础!$AO:$AO,OFFSET(B3,,-COLUMN(B3)+1,1,1),基础!$H:$H,"PCS",基础!$BB:$BB,OFFSET(B3,-ROW(B3)+1,,1,1))/1000)</f>
        <v>#DIV/0!</v>
      </c>
      <c r="C3" s="139" t="e">
        <f ca="1">(SUMIFS(基础!$W:$W,基础!$AO:$AO,OFFSET(C3,,-COLUMN(C3)+1,1,1),基础!$H:$H,"KPCS",基础!$BB:$BB,OFFSET(C3,-ROW(C3)+1,,1,1))+SUMIFS(基础!$W:$W,基础!$AO:$AO,OFFSET(C3,,-COLUMN(C3)+1,1,1),基础!$H:$H,"PCS",基础!$BB:$BB,OFFSET(C3,-ROW(C3)+1,,1,1))/1000)/(SUMIFS(基础!$AF:$AF,基础!$AO:$AO,OFFSET(C3,,-COLUMN(C3)+1,1,1),基础!$H:$H,"KPCS",基础!$BB:$BB,OFFSET(C3,-ROW(C3)+1,,1,1))+SUMIFS(基础!$AF:$AF,基础!$AO:$AO,OFFSET(C3,,-COLUMN(C3)+1,1,1),基础!$H:$H,"PCS",基础!$BB:$BB,OFFSET(C3,-ROW(C3)+1,,1,1))/1000)</f>
        <v>#DIV/0!</v>
      </c>
      <c r="D3" s="139" t="e">
        <f ca="1">(SUMIFS(基础!$W:$W,基础!$AO:$AO,OFFSET(D3,,-COLUMN(D3)+1,1,1),基础!$H:$H,"KPCS",基础!$BB:$BB,OFFSET(D3,-ROW(D3)+1,,1,1))+SUMIFS(基础!$W:$W,基础!$AO:$AO,OFFSET(D3,,-COLUMN(D3)+1,1,1),基础!$H:$H,"PCS",基础!$BB:$BB,OFFSET(D3,-ROW(D3)+1,,1,1))/1000)/(SUMIFS(基础!$AF:$AF,基础!$AO:$AO,OFFSET(D3,,-COLUMN(D3)+1,1,1),基础!$H:$H,"KPCS",基础!$BB:$BB,OFFSET(D3,-ROW(D3)+1,,1,1))+SUMIFS(基础!$AF:$AF,基础!$AO:$AO,OFFSET(D3,,-COLUMN(D3)+1,1,1),基础!$H:$H,"PCS",基础!$BB:$BB,OFFSET(D3,-ROW(D3)+1,,1,1))/1000)</f>
        <v>#DIV/0!</v>
      </c>
    </row>
    <row r="4" spans="1:4" s="134" customFormat="1" ht="45" customHeight="1" x14ac:dyDescent="0.15">
      <c r="A4" s="138" t="s">
        <v>64</v>
      </c>
      <c r="B4" s="139" t="e">
        <f ca="1">(SUMIFS(基础!$W:$W,基础!$AO:$AO,OFFSET(B4,,-COLUMN(B4)+1,1,1),基础!$H:$H,"KPCS",基础!$BB:$BB,OFFSET(B4,-ROW(B4)+1,,1,1))+SUMIFS(基础!$W:$W,基础!$AO:$AO,OFFSET(B4,,-COLUMN(B4)+1,1,1),基础!$H:$H,"PCS",基础!$BB:$BB,OFFSET(B4,-ROW(B4)+1,,1,1))/1000)/(SUMIFS(基础!$AF:$AF,基础!$AO:$AO,OFFSET(B4,,-COLUMN(B4)+1,1,1),基础!$H:$H,"KPCS",基础!$BB:$BB,OFFSET(B4,-ROW(B4)+1,,1,1))+SUMIFS(基础!$AF:$AF,基础!$AO:$AO,OFFSET(B4,,-COLUMN(B4)+1,1,1),基础!$H:$H,"PCS",基础!$BB:$BB,OFFSET(B4,-ROW(B4)+1,,1,1))/1000)</f>
        <v>#DIV/0!</v>
      </c>
      <c r="C4" s="139" t="e">
        <f ca="1">(SUMIFS(基础!$W:$W,基础!$AO:$AO,OFFSET(C4,,-COLUMN(C4)+1,1,1),基础!$H:$H,"KPCS",基础!$BB:$BB,OFFSET(C4,-ROW(C4)+1,,1,1))+SUMIFS(基础!$W:$W,基础!$AO:$AO,OFFSET(C4,,-COLUMN(C4)+1,1,1),基础!$H:$H,"PCS",基础!$BB:$BB,OFFSET(C4,-ROW(C4)+1,,1,1))/1000)/(SUMIFS(基础!$AF:$AF,基础!$AO:$AO,OFFSET(C4,,-COLUMN(C4)+1,1,1),基础!$H:$H,"KPCS",基础!$BB:$BB,OFFSET(C4,-ROW(C4)+1,,1,1))+SUMIFS(基础!$AF:$AF,基础!$AO:$AO,OFFSET(C4,,-COLUMN(C4)+1,1,1),基础!$H:$H,"PCS",基础!$BB:$BB,OFFSET(C4,-ROW(C4)+1,,1,1))/1000)</f>
        <v>#DIV/0!</v>
      </c>
      <c r="D4" s="139" t="e">
        <f ca="1">(SUMIFS(基础!$W:$W,基础!$AO:$AO,OFFSET(D4,,-COLUMN(D4)+1,1,1),基础!$H:$H,"KPCS",基础!$BB:$BB,OFFSET(D4,-ROW(D4)+1,,1,1))+SUMIFS(基础!$W:$W,基础!$AO:$AO,OFFSET(D4,,-COLUMN(D4)+1,1,1),基础!$H:$H,"PCS",基础!$BB:$BB,OFFSET(D4,-ROW(D4)+1,,1,1))/1000)/(SUMIFS(基础!$AF:$AF,基础!$AO:$AO,OFFSET(D4,,-COLUMN(D4)+1,1,1),基础!$H:$H,"KPCS",基础!$BB:$BB,OFFSET(D4,-ROW(D4)+1,,1,1))+SUMIFS(基础!$AF:$AF,基础!$AO:$AO,OFFSET(D4,,-COLUMN(D4)+1,1,1),基础!$H:$H,"PCS",基础!$BB:$BB,OFFSET(D4,-ROW(D4)+1,,1,1))/1000)</f>
        <v>#DIV/0!</v>
      </c>
    </row>
    <row r="5" spans="1:4" s="134" customFormat="1" ht="45" customHeight="1" x14ac:dyDescent="0.15">
      <c r="A5" s="138" t="s">
        <v>49</v>
      </c>
      <c r="B5" s="139" t="e">
        <f ca="1">(SUMIFS(基础!$W:$W,基础!$AO:$AO,OFFSET(B5,,-COLUMN(B5)+1,1,1),基础!$H:$H,"KPCS",基础!$BB:$BB,OFFSET(B5,-ROW(B5)+1,,1,1))+SUMIFS(基础!$W:$W,基础!$AO:$AO,OFFSET(B5,,-COLUMN(B5)+1,1,1),基础!$H:$H,"PCS",基础!$BB:$BB,OFFSET(B5,-ROW(B5)+1,,1,1))/1000)/(SUMIFS(基础!$AF:$AF,基础!$AO:$AO,OFFSET(B5,,-COLUMN(B5)+1,1,1),基础!$H:$H,"KPCS",基础!$BB:$BB,OFFSET(B5,-ROW(B5)+1,,1,1))+SUMIFS(基础!$AF:$AF,基础!$AO:$AO,OFFSET(B5,,-COLUMN(B5)+1,1,1),基础!$H:$H,"PCS",基础!$BB:$BB,OFFSET(B5,-ROW(B5)+1,,1,1))/1000)</f>
        <v>#DIV/0!</v>
      </c>
      <c r="C5" s="139" t="e">
        <f ca="1">(SUMIFS(基础!$W:$W,基础!$AO:$AO,OFFSET(C5,,-COLUMN(C5)+1,1,1),基础!$H:$H,"KPCS",基础!$BB:$BB,OFFSET(C5,-ROW(C5)+1,,1,1))+SUMIFS(基础!$W:$W,基础!$AO:$AO,OFFSET(C5,,-COLUMN(C5)+1,1,1),基础!$H:$H,"PCS",基础!$BB:$BB,OFFSET(C5,-ROW(C5)+1,,1,1))/1000)/(SUMIFS(基础!$AF:$AF,基础!$AO:$AO,OFFSET(C5,,-COLUMN(C5)+1,1,1),基础!$H:$H,"KPCS",基础!$BB:$BB,OFFSET(C5,-ROW(C5)+1,,1,1))+SUMIFS(基础!$AF:$AF,基础!$AO:$AO,OFFSET(C5,,-COLUMN(C5)+1,1,1),基础!$H:$H,"PCS",基础!$BB:$BB,OFFSET(C5,-ROW(C5)+1,,1,1))/1000)</f>
        <v>#DIV/0!</v>
      </c>
      <c r="D5" s="139" t="e">
        <f ca="1">(SUMIFS(基础!$W:$W,基础!$AO:$AO,OFFSET(D5,,-COLUMN(D5)+1,1,1),基础!$H:$H,"KPCS",基础!$BB:$BB,OFFSET(D5,-ROW(D5)+1,,1,1))+SUMIFS(基础!$W:$W,基础!$AO:$AO,OFFSET(D5,,-COLUMN(D5)+1,1,1),基础!$H:$H,"PCS",基础!$BB:$BB,OFFSET(D5,-ROW(D5)+1,,1,1))/1000)/(SUMIFS(基础!$AF:$AF,基础!$AO:$AO,OFFSET(D5,,-COLUMN(D5)+1,1,1),基础!$H:$H,"KPCS",基础!$BB:$BB,OFFSET(D5,-ROW(D5)+1,,1,1))+SUMIFS(基础!$AF:$AF,基础!$AO:$AO,OFFSET(D5,,-COLUMN(D5)+1,1,1),基础!$H:$H,"PCS",基础!$BB:$BB,OFFSET(D5,-ROW(D5)+1,,1,1))/1000)</f>
        <v>#DIV/0!</v>
      </c>
    </row>
    <row r="6" spans="1:4" s="134" customFormat="1" ht="45" customHeight="1" x14ac:dyDescent="0.15">
      <c r="A6" s="138" t="s">
        <v>5</v>
      </c>
      <c r="B6" s="139" t="e">
        <f ca="1">(SUMIFS(基础!$W:$W,基础!$AO:$AO,OFFSET(B6,,-COLUMN(B6)+1,1,1),基础!$H:$H,"KPCS",基础!$BB:$BB,OFFSET(B6,-ROW(B6)+1,,1,1))+SUMIFS(基础!$W:$W,基础!$AO:$AO,OFFSET(B6,,-COLUMN(B6)+1,1,1),基础!$H:$H,"PCS",基础!$BB:$BB,OFFSET(B6,-ROW(B6)+1,,1,1))/1000)/(SUMIFS(基础!$AF:$AF,基础!$AO:$AO,OFFSET(B6,,-COLUMN(B6)+1,1,1),基础!$H:$H,"KPCS",基础!$BB:$BB,OFFSET(B6,-ROW(B6)+1,,1,1))+SUMIFS(基础!$AF:$AF,基础!$AO:$AO,OFFSET(B6,,-COLUMN(B6)+1,1,1),基础!$H:$H,"PCS",基础!$BB:$BB,OFFSET(B6,-ROW(B6)+1,,1,1))/1000)</f>
        <v>#DIV/0!</v>
      </c>
      <c r="C6" s="139" t="e">
        <f ca="1">(SUMIFS(基础!$W:$W,基础!$AO:$AO,OFFSET(C6,,-COLUMN(C6)+1,1,1),基础!$H:$H,"KPCS",基础!$BB:$BB,OFFSET(C6,-ROW(C6)+1,,1,1))+SUMIFS(基础!$W:$W,基础!$AO:$AO,OFFSET(C6,,-COLUMN(C6)+1,1,1),基础!$H:$H,"PCS",基础!$BB:$BB,OFFSET(C6,-ROW(C6)+1,,1,1))/1000)/(SUMIFS(基础!$AF:$AF,基础!$AO:$AO,OFFSET(C6,,-COLUMN(C6)+1,1,1),基础!$H:$H,"KPCS",基础!$BB:$BB,OFFSET(C6,-ROW(C6)+1,,1,1))+SUMIFS(基础!$AF:$AF,基础!$AO:$AO,OFFSET(C6,,-COLUMN(C6)+1,1,1),基础!$H:$H,"PCS",基础!$BB:$BB,OFFSET(C6,-ROW(C6)+1,,1,1))/1000)</f>
        <v>#DIV/0!</v>
      </c>
      <c r="D6" s="139" t="e">
        <f ca="1">(SUMIFS(基础!$W:$W,基础!$AO:$AO,OFFSET(D6,,-COLUMN(D6)+1,1,1),基础!$H:$H,"KPCS",基础!$BB:$BB,OFFSET(D6,-ROW(D6)+1,,1,1))+SUMIFS(基础!$W:$W,基础!$AO:$AO,OFFSET(D6,,-COLUMN(D6)+1,1,1),基础!$H:$H,"PCS",基础!$BB:$BB,OFFSET(D6,-ROW(D6)+1,,1,1))/1000)/(SUMIFS(基础!$AF:$AF,基础!$AO:$AO,OFFSET(D6,,-COLUMN(D6)+1,1,1),基础!$H:$H,"KPCS",基础!$BB:$BB,OFFSET(D6,-ROW(D6)+1,,1,1))+SUMIFS(基础!$AF:$AF,基础!$AO:$AO,OFFSET(D6,,-COLUMN(D6)+1,1,1),基础!$H:$H,"PCS",基础!$BB:$BB,OFFSET(D6,-ROW(D6)+1,,1,1))/1000)</f>
        <v>#DIV/0!</v>
      </c>
    </row>
    <row r="7" spans="1:4" s="134" customFormat="1" ht="45" customHeight="1" x14ac:dyDescent="0.15">
      <c r="A7" s="138" t="s">
        <v>59</v>
      </c>
      <c r="B7" s="139" t="e">
        <f ca="1">(SUMIFS(基础!$W:$W,基础!$AO:$AO,OFFSET(B7,,-COLUMN(B7)+1,1,1),基础!$H:$H,"KPCS",基础!$BB:$BB,OFFSET(B7,-ROW(B7)+1,,1,1))+SUMIFS(基础!$W:$W,基础!$AO:$AO,OFFSET(B7,,-COLUMN(B7)+1,1,1),基础!$H:$H,"PCS",基础!$BB:$BB,OFFSET(B7,-ROW(B7)+1,,1,1))/1000)/(SUMIFS(基础!$AF:$AF,基础!$AO:$AO,OFFSET(B7,,-COLUMN(B7)+1,1,1),基础!$H:$H,"KPCS",基础!$BB:$BB,OFFSET(B7,-ROW(B7)+1,,1,1))+SUMIFS(基础!$AF:$AF,基础!$AO:$AO,OFFSET(B7,,-COLUMN(B7)+1,1,1),基础!$H:$H,"PCS",基础!$BB:$BB,OFFSET(B7,-ROW(B7)+1,,1,1))/1000)</f>
        <v>#DIV/0!</v>
      </c>
      <c r="C7" s="139" t="e">
        <f ca="1">(SUMIFS(基础!$W:$W,基础!$AO:$AO,OFFSET(C7,,-COLUMN(C7)+1,1,1),基础!$H:$H,"KPCS",基础!$BB:$BB,OFFSET(C7,-ROW(C7)+1,,1,1))+SUMIFS(基础!$W:$W,基础!$AO:$AO,OFFSET(C7,,-COLUMN(C7)+1,1,1),基础!$H:$H,"PCS",基础!$BB:$BB,OFFSET(C7,-ROW(C7)+1,,1,1))/1000)/(SUMIFS(基础!$AF:$AF,基础!$AO:$AO,OFFSET(C7,,-COLUMN(C7)+1,1,1),基础!$H:$H,"KPCS",基础!$BB:$BB,OFFSET(C7,-ROW(C7)+1,,1,1))+SUMIFS(基础!$AF:$AF,基础!$AO:$AO,OFFSET(C7,,-COLUMN(C7)+1,1,1),基础!$H:$H,"PCS",基础!$BB:$BB,OFFSET(C7,-ROW(C7)+1,,1,1))/1000)</f>
        <v>#DIV/0!</v>
      </c>
      <c r="D7" s="139" t="e">
        <f ca="1">(SUMIFS(基础!$W:$W,基础!$AO:$AO,OFFSET(D7,,-COLUMN(D7)+1,1,1),基础!$H:$H,"KPCS",基础!$BB:$BB,OFFSET(D7,-ROW(D7)+1,,1,1))+SUMIFS(基础!$W:$W,基础!$AO:$AO,OFFSET(D7,,-COLUMN(D7)+1,1,1),基础!$H:$H,"PCS",基础!$BB:$BB,OFFSET(D7,-ROW(D7)+1,,1,1))/1000)/(SUMIFS(基础!$AF:$AF,基础!$AO:$AO,OFFSET(D7,,-COLUMN(D7)+1,1,1),基础!$H:$H,"KPCS",基础!$BB:$BB,OFFSET(D7,-ROW(D7)+1,,1,1))+SUMIFS(基础!$AF:$AF,基础!$AO:$AO,OFFSET(D7,,-COLUMN(D7)+1,1,1),基础!$H:$H,"PCS",基础!$BB:$BB,OFFSET(D7,-ROW(D7)+1,,1,1))/1000)</f>
        <v>#DIV/0!</v>
      </c>
    </row>
    <row r="8" spans="1:4" s="134" customFormat="1" ht="45" customHeight="1" x14ac:dyDescent="0.15">
      <c r="A8" s="138" t="s">
        <v>28</v>
      </c>
      <c r="B8" s="139" t="e">
        <f ca="1">(SUMIFS(基础!$W:$W,基础!$AO:$AO,OFFSET(B8,,-COLUMN(B8)+1,1,1),基础!$H:$H,"KPCS",基础!$BB:$BB,OFFSET(B8,-ROW(B8)+1,,1,1))+SUMIFS(基础!$W:$W,基础!$AO:$AO,OFFSET(B8,,-COLUMN(B8)+1,1,1),基础!$H:$H,"PCS",基础!$BB:$BB,OFFSET(B8,-ROW(B8)+1,,1,1))/1000)/(SUMIFS(基础!$AF:$AF,基础!$AO:$AO,OFFSET(B8,,-COLUMN(B8)+1,1,1),基础!$H:$H,"KPCS",基础!$BB:$BB,OFFSET(B8,-ROW(B8)+1,,1,1))+SUMIFS(基础!$AF:$AF,基础!$AO:$AO,OFFSET(B8,,-COLUMN(B8)+1,1,1),基础!$H:$H,"PCS",基础!$BB:$BB,OFFSET(B8,-ROW(B8)+1,,1,1))/1000)</f>
        <v>#DIV/0!</v>
      </c>
      <c r="C8" s="139" t="e">
        <f ca="1">(SUMIFS(基础!$W:$W,基础!$AO:$AO,OFFSET(C8,,-COLUMN(C8)+1,1,1),基础!$H:$H,"KPCS",基础!$BB:$BB,OFFSET(C8,-ROW(C8)+1,,1,1))+SUMIFS(基础!$W:$W,基础!$AO:$AO,OFFSET(C8,,-COLUMN(C8)+1,1,1),基础!$H:$H,"PCS",基础!$BB:$BB,OFFSET(C8,-ROW(C8)+1,,1,1))/1000)/(SUMIFS(基础!$AF:$AF,基础!$AO:$AO,OFFSET(C8,,-COLUMN(C8)+1,1,1),基础!$H:$H,"KPCS",基础!$BB:$BB,OFFSET(C8,-ROW(C8)+1,,1,1))+SUMIFS(基础!$AF:$AF,基础!$AO:$AO,OFFSET(C8,,-COLUMN(C8)+1,1,1),基础!$H:$H,"PCS",基础!$BB:$BB,OFFSET(C8,-ROW(C8)+1,,1,1))/1000)</f>
        <v>#DIV/0!</v>
      </c>
      <c r="D8" s="139" t="e">
        <f ca="1">(SUMIFS(基础!$W:$W,基础!$AO:$AO,OFFSET(D8,,-COLUMN(D8)+1,1,1),基础!$H:$H,"KPCS",基础!$BB:$BB,OFFSET(D8,-ROW(D8)+1,,1,1))+SUMIFS(基础!$W:$W,基础!$AO:$AO,OFFSET(D8,,-COLUMN(D8)+1,1,1),基础!$H:$H,"PCS",基础!$BB:$BB,OFFSET(D8,-ROW(D8)+1,,1,1))/1000)/(SUMIFS(基础!$AF:$AF,基础!$AO:$AO,OFFSET(D8,,-COLUMN(D8)+1,1,1),基础!$H:$H,"KPCS",基础!$BB:$BB,OFFSET(D8,-ROW(D8)+1,,1,1))+SUMIFS(基础!$AF:$AF,基础!$AO:$AO,OFFSET(D8,,-COLUMN(D8)+1,1,1),基础!$H:$H,"PCS",基础!$BB:$BB,OFFSET(D8,-ROW(D8)+1,,1,1))/1000)</f>
        <v>#DIV/0!</v>
      </c>
    </row>
    <row r="9" spans="1:4" s="134" customFormat="1" ht="45" customHeight="1" x14ac:dyDescent="0.15">
      <c r="A9" s="138" t="s">
        <v>53</v>
      </c>
      <c r="B9" s="139" t="e">
        <f ca="1">(SUMIFS(基础!$W:$W,基础!$AO:$AO,OFFSET(B9,,-COLUMN(B9)+1,1,1),基础!$H:$H,"KPCS",基础!$BB:$BB,OFFSET(B9,-ROW(B9)+1,,1,1))+SUMIFS(基础!$W:$W,基础!$AO:$AO,OFFSET(B9,,-COLUMN(B9)+1,1,1),基础!$H:$H,"PCS",基础!$BB:$BB,OFFSET(B9,-ROW(B9)+1,,1,1))/1000)/(SUMIFS(基础!$AF:$AF,基础!$AO:$AO,OFFSET(B9,,-COLUMN(B9)+1,1,1),基础!$H:$H,"KPCS",基础!$BB:$BB,OFFSET(B9,-ROW(B9)+1,,1,1))+SUMIFS(基础!$AF:$AF,基础!$AO:$AO,OFFSET(B9,,-COLUMN(B9)+1,1,1),基础!$H:$H,"PCS",基础!$BB:$BB,OFFSET(B9,-ROW(B9)+1,,1,1))/1000)</f>
        <v>#DIV/0!</v>
      </c>
      <c r="C9" s="139" t="e">
        <f ca="1">(SUMIFS(基础!$W:$W,基础!$AO:$AO,OFFSET(C9,,-COLUMN(C9)+1,1,1),基础!$H:$H,"KPCS",基础!$BB:$BB,OFFSET(C9,-ROW(C9)+1,,1,1))+SUMIFS(基础!$W:$W,基础!$AO:$AO,OFFSET(C9,,-COLUMN(C9)+1,1,1),基础!$H:$H,"PCS",基础!$BB:$BB,OFFSET(C9,-ROW(C9)+1,,1,1))/1000)/(SUMIFS(基础!$AF:$AF,基础!$AO:$AO,OFFSET(C9,,-COLUMN(C9)+1,1,1),基础!$H:$H,"KPCS",基础!$BB:$BB,OFFSET(C9,-ROW(C9)+1,,1,1))+SUMIFS(基础!$AF:$AF,基础!$AO:$AO,OFFSET(C9,,-COLUMN(C9)+1,1,1),基础!$H:$H,"PCS",基础!$BB:$BB,OFFSET(C9,-ROW(C9)+1,,1,1))/1000)</f>
        <v>#DIV/0!</v>
      </c>
      <c r="D9" s="139" t="e">
        <f ca="1">(SUMIFS(基础!$W:$W,基础!$AO:$AO,OFFSET(D9,,-COLUMN(D9)+1,1,1),基础!$H:$H,"KPCS",基础!$BB:$BB,OFFSET(D9,-ROW(D9)+1,,1,1))+SUMIFS(基础!$W:$W,基础!$AO:$AO,OFFSET(D9,,-COLUMN(D9)+1,1,1),基础!$H:$H,"PCS",基础!$BB:$BB,OFFSET(D9,-ROW(D9)+1,,1,1))/1000)/(SUMIFS(基础!$AF:$AF,基础!$AO:$AO,OFFSET(D9,,-COLUMN(D9)+1,1,1),基础!$H:$H,"KPCS",基础!$BB:$BB,OFFSET(D9,-ROW(D9)+1,,1,1))+SUMIFS(基础!$AF:$AF,基础!$AO:$AO,OFFSET(D9,,-COLUMN(D9)+1,1,1),基础!$H:$H,"PCS",基础!$BB:$BB,OFFSET(D9,-ROW(D9)+1,,1,1))/1000)</f>
        <v>#DIV/0!</v>
      </c>
    </row>
    <row r="10" spans="1:4" s="134" customFormat="1" ht="45" customHeight="1" x14ac:dyDescent="0.15">
      <c r="A10" s="138" t="s">
        <v>61</v>
      </c>
      <c r="B10" s="139" t="e">
        <f ca="1">(SUMIFS(基础!$W:$W,基础!$AO:$AO,OFFSET(B10,,-COLUMN(B10)+1,1,1),基础!$H:$H,"KPCS",基础!$BB:$BB,OFFSET(B10,-ROW(B10)+1,,1,1))+SUMIFS(基础!$W:$W,基础!$AO:$AO,OFFSET(B10,,-COLUMN(B10)+1,1,1),基础!$H:$H,"PCS",基础!$BB:$BB,OFFSET(B10,-ROW(B10)+1,,1,1))/1000)/(SUMIFS(基础!$AF:$AF,基础!$AO:$AO,OFFSET(B10,,-COLUMN(B10)+1,1,1),基础!$H:$H,"KPCS",基础!$BB:$BB,OFFSET(B10,-ROW(B10)+1,,1,1))+SUMIFS(基础!$AF:$AF,基础!$AO:$AO,OFFSET(B10,,-COLUMN(B10)+1,1,1),基础!$H:$H,"PCS",基础!$BB:$BB,OFFSET(B10,-ROW(B10)+1,,1,1))/1000)</f>
        <v>#DIV/0!</v>
      </c>
      <c r="C10" s="139" t="e">
        <f ca="1">(SUMIFS(基础!$W:$W,基础!$AO:$AO,OFFSET(C10,,-COLUMN(C10)+1,1,1),基础!$H:$H,"KPCS",基础!$BB:$BB,OFFSET(C10,-ROW(C10)+1,,1,1))+SUMIFS(基础!$W:$W,基础!$AO:$AO,OFFSET(C10,,-COLUMN(C10)+1,1,1),基础!$H:$H,"PCS",基础!$BB:$BB,OFFSET(C10,-ROW(C10)+1,,1,1))/1000)/(SUMIFS(基础!$AF:$AF,基础!$AO:$AO,OFFSET(C10,,-COLUMN(C10)+1,1,1),基础!$H:$H,"KPCS",基础!$BB:$BB,OFFSET(C10,-ROW(C10)+1,,1,1))+SUMIFS(基础!$AF:$AF,基础!$AO:$AO,OFFSET(C10,,-COLUMN(C10)+1,1,1),基础!$H:$H,"PCS",基础!$BB:$BB,OFFSET(C10,-ROW(C10)+1,,1,1))/1000)</f>
        <v>#DIV/0!</v>
      </c>
      <c r="D10" s="139" t="e">
        <f ca="1">(SUMIFS(基础!$W:$W,基础!$AO:$AO,OFFSET(D10,,-COLUMN(D10)+1,1,1),基础!$H:$H,"KPCS",基础!$BB:$BB,OFFSET(D10,-ROW(D10)+1,,1,1))+SUMIFS(基础!$W:$W,基础!$AO:$AO,OFFSET(D10,,-COLUMN(D10)+1,1,1),基础!$H:$H,"PCS",基础!$BB:$BB,OFFSET(D10,-ROW(D10)+1,,1,1))/1000)/(SUMIFS(基础!$AF:$AF,基础!$AO:$AO,OFFSET(D10,,-COLUMN(D10)+1,1,1),基础!$H:$H,"KPCS",基础!$BB:$BB,OFFSET(D10,-ROW(D10)+1,,1,1))+SUMIFS(基础!$AF:$AF,基础!$AO:$AO,OFFSET(D10,,-COLUMN(D10)+1,1,1),基础!$H:$H,"PCS",基础!$BB:$BB,OFFSET(D10,-ROW(D10)+1,,1,1))/1000)</f>
        <v>#DIV/0!</v>
      </c>
    </row>
    <row r="11" spans="1:4" s="134" customFormat="1" ht="45" customHeight="1" x14ac:dyDescent="0.15">
      <c r="A11" s="138" t="s">
        <v>40</v>
      </c>
      <c r="B11" s="139" t="e">
        <f ca="1">(SUMIFS(基础!$W:$W,基础!$AO:$AO,OFFSET(B11,,-COLUMN(B11)+1,1,1),基础!$H:$H,"KPCS",基础!$BB:$BB,OFFSET(B11,-ROW(B11)+1,,1,1))+SUMIFS(基础!$W:$W,基础!$AO:$AO,OFFSET(B11,,-COLUMN(B11)+1,1,1),基础!$H:$H,"PCS",基础!$BB:$BB,OFFSET(B11,-ROW(B11)+1,,1,1))/1000)/(SUMIFS(基础!$AF:$AF,基础!$AO:$AO,OFFSET(B11,,-COLUMN(B11)+1,1,1),基础!$H:$H,"KPCS",基础!$BB:$BB,OFFSET(B11,-ROW(B11)+1,,1,1))+SUMIFS(基础!$AF:$AF,基础!$AO:$AO,OFFSET(B11,,-COLUMN(B11)+1,1,1),基础!$H:$H,"PCS",基础!$BB:$BB,OFFSET(B11,-ROW(B11)+1,,1,1))/1000)</f>
        <v>#DIV/0!</v>
      </c>
      <c r="C11" s="139" t="e">
        <f ca="1">(SUMIFS(基础!$W:$W,基础!$AO:$AO,OFFSET(C11,,-COLUMN(C11)+1,1,1),基础!$H:$H,"KPCS",基础!$BB:$BB,OFFSET(C11,-ROW(C11)+1,,1,1))+SUMIFS(基础!$W:$W,基础!$AO:$AO,OFFSET(C11,,-COLUMN(C11)+1,1,1),基础!$H:$H,"PCS",基础!$BB:$BB,OFFSET(C11,-ROW(C11)+1,,1,1))/1000)/(SUMIFS(基础!$AF:$AF,基础!$AO:$AO,OFFSET(C11,,-COLUMN(C11)+1,1,1),基础!$H:$H,"KPCS",基础!$BB:$BB,OFFSET(C11,-ROW(C11)+1,,1,1))+SUMIFS(基础!$AF:$AF,基础!$AO:$AO,OFFSET(C11,,-COLUMN(C11)+1,1,1),基础!$H:$H,"PCS",基础!$BB:$BB,OFFSET(C11,-ROW(C11)+1,,1,1))/1000)</f>
        <v>#DIV/0!</v>
      </c>
      <c r="D11" s="139" t="e">
        <f ca="1">(SUMIFS(基础!$W:$W,基础!$AO:$AO,OFFSET(D11,,-COLUMN(D11)+1,1,1),基础!$H:$H,"KPCS",基础!$BB:$BB,OFFSET(D11,-ROW(D11)+1,,1,1))+SUMIFS(基础!$W:$W,基础!$AO:$AO,OFFSET(D11,,-COLUMN(D11)+1,1,1),基础!$H:$H,"PCS",基础!$BB:$BB,OFFSET(D11,-ROW(D11)+1,,1,1))/1000)/(SUMIFS(基础!$AF:$AF,基础!$AO:$AO,OFFSET(D11,,-COLUMN(D11)+1,1,1),基础!$H:$H,"KPCS",基础!$BB:$BB,OFFSET(D11,-ROW(D11)+1,,1,1))+SUMIFS(基础!$AF:$AF,基础!$AO:$AO,OFFSET(D11,,-COLUMN(D11)+1,1,1),基础!$H:$H,"PCS",基础!$BB:$BB,OFFSET(D11,-ROW(D11)+1,,1,1))/1000)</f>
        <v>#DIV/0!</v>
      </c>
    </row>
    <row r="12" spans="1:4" s="134" customFormat="1" ht="45" customHeight="1" x14ac:dyDescent="0.15">
      <c r="A12" s="138" t="s">
        <v>194</v>
      </c>
      <c r="B12" s="139" t="e">
        <f ca="1">(SUMIFS(基础!$W:$W,基础!$AO:$AO,OFFSET(B12,,-COLUMN(B12)+1,1,1),基础!$H:$H,"KPCS",基础!$BB:$BB,OFFSET(B12,-ROW(B12)+1,,1,1))+SUMIFS(基础!$W:$W,基础!$AO:$AO,OFFSET(B12,,-COLUMN(B12)+1,1,1),基础!$H:$H,"PCS",基础!$BB:$BB,OFFSET(B12,-ROW(B12)+1,,1,1))/1000)/(SUMIFS(基础!$AF:$AF,基础!$AO:$AO,OFFSET(B12,,-COLUMN(B12)+1,1,1),基础!$H:$H,"KPCS",基础!$BB:$BB,OFFSET(B12,-ROW(B12)+1,,1,1))+SUMIFS(基础!$AF:$AF,基础!$AO:$AO,OFFSET(B12,,-COLUMN(B12)+1,1,1),基础!$H:$H,"PCS",基础!$BB:$BB,OFFSET(B12,-ROW(B12)+1,,1,1))/1000)</f>
        <v>#DIV/0!</v>
      </c>
      <c r="C12" s="139" t="e">
        <f ca="1">(SUMIFS(基础!$W:$W,基础!$AO:$AO,OFFSET(C12,,-COLUMN(C12)+1,1,1),基础!$H:$H,"KPCS",基础!$BB:$BB,OFFSET(C12,-ROW(C12)+1,,1,1))+SUMIFS(基础!$W:$W,基础!$AO:$AO,OFFSET(C12,,-COLUMN(C12)+1,1,1),基础!$H:$H,"PCS",基础!$BB:$BB,OFFSET(C12,-ROW(C12)+1,,1,1))/1000)/(SUMIFS(基础!$AF:$AF,基础!$AO:$AO,OFFSET(C12,,-COLUMN(C12)+1,1,1),基础!$H:$H,"KPCS",基础!$BB:$BB,OFFSET(C12,-ROW(C12)+1,,1,1))+SUMIFS(基础!$AF:$AF,基础!$AO:$AO,OFFSET(C12,,-COLUMN(C12)+1,1,1),基础!$H:$H,"PCS",基础!$BB:$BB,OFFSET(C12,-ROW(C12)+1,,1,1))/1000)</f>
        <v>#DIV/0!</v>
      </c>
      <c r="D12" s="139" t="e">
        <f ca="1">(SUMIFS(基础!$W:$W,基础!$AO:$AO,OFFSET(D12,,-COLUMN(D12)+1,1,1),基础!$H:$H,"KPCS",基础!$BB:$BB,OFFSET(D12,-ROW(D12)+1,,1,1))+SUMIFS(基础!$W:$W,基础!$AO:$AO,OFFSET(D12,,-COLUMN(D12)+1,1,1),基础!$H:$H,"PCS",基础!$BB:$BB,OFFSET(D12,-ROW(D12)+1,,1,1))/1000)/(SUMIFS(基础!$AF:$AF,基础!$AO:$AO,OFFSET(D12,,-COLUMN(D12)+1,1,1),基础!$H:$H,"KPCS",基础!$BB:$BB,OFFSET(D12,-ROW(D12)+1,,1,1))+SUMIFS(基础!$AF:$AF,基础!$AO:$AO,OFFSET(D12,,-COLUMN(D12)+1,1,1),基础!$H:$H,"PCS",基础!$BB:$BB,OFFSET(D12,-ROW(D12)+1,,1,1))/1000)</f>
        <v>#DIV/0!</v>
      </c>
    </row>
    <row r="13" spans="1:4" s="134" customFormat="1" ht="45" customHeight="1" x14ac:dyDescent="0.15">
      <c r="A13" s="138" t="s">
        <v>68</v>
      </c>
      <c r="B13" s="139" t="e">
        <f ca="1">(SUMIFS(基础!$W:$W,基础!$AO:$AO,OFFSET(B13,,-COLUMN(B13)+1,1,1),基础!$H:$H,"KPCS",基础!$BB:$BB,OFFSET(B13,-ROW(B13)+1,,1,1))+SUMIFS(基础!$W:$W,基础!$AO:$AO,OFFSET(B13,,-COLUMN(B13)+1,1,1),基础!$H:$H,"PCS",基础!$BB:$BB,OFFSET(B13,-ROW(B13)+1,,1,1))/1000)/(SUMIFS(基础!$AF:$AF,基础!$AO:$AO,OFFSET(B13,,-COLUMN(B13)+1,1,1),基础!$H:$H,"KPCS",基础!$BB:$BB,OFFSET(B13,-ROW(B13)+1,,1,1))+SUMIFS(基础!$AF:$AF,基础!$AO:$AO,OFFSET(B13,,-COLUMN(B13)+1,1,1),基础!$H:$H,"PCS",基础!$BB:$BB,OFFSET(B13,-ROW(B13)+1,,1,1))/1000)</f>
        <v>#DIV/0!</v>
      </c>
      <c r="C13" s="139" t="e">
        <f ca="1">(SUMIFS(基础!$W:$W,基础!$AO:$AO,OFFSET(C13,,-COLUMN(C13)+1,1,1),基础!$H:$H,"KPCS",基础!$BB:$BB,OFFSET(C13,-ROW(C13)+1,,1,1))+SUMIFS(基础!$W:$W,基础!$AO:$AO,OFFSET(C13,,-COLUMN(C13)+1,1,1),基础!$H:$H,"PCS",基础!$BB:$BB,OFFSET(C13,-ROW(C13)+1,,1,1))/1000)/(SUMIFS(基础!$AF:$AF,基础!$AO:$AO,OFFSET(C13,,-COLUMN(C13)+1,1,1),基础!$H:$H,"KPCS",基础!$BB:$BB,OFFSET(C13,-ROW(C13)+1,,1,1))+SUMIFS(基础!$AF:$AF,基础!$AO:$AO,OFFSET(C13,,-COLUMN(C13)+1,1,1),基础!$H:$H,"PCS",基础!$BB:$BB,OFFSET(C13,-ROW(C13)+1,,1,1))/1000)</f>
        <v>#DIV/0!</v>
      </c>
      <c r="D13" s="139" t="e">
        <f ca="1">(SUMIFS(基础!$W:$W,基础!$AO:$AO,OFFSET(D13,,-COLUMN(D13)+1,1,1),基础!$H:$H,"KPCS",基础!$BB:$BB,OFFSET(D13,-ROW(D13)+1,,1,1))+SUMIFS(基础!$W:$W,基础!$AO:$AO,OFFSET(D13,,-COLUMN(D13)+1,1,1),基础!$H:$H,"PCS",基础!$BB:$BB,OFFSET(D13,-ROW(D13)+1,,1,1))/1000)/(SUMIFS(基础!$AF:$AF,基础!$AO:$AO,OFFSET(D13,,-COLUMN(D13)+1,1,1),基础!$H:$H,"KPCS",基础!$BB:$BB,OFFSET(D13,-ROW(D13)+1,,1,1))+SUMIFS(基础!$AF:$AF,基础!$AO:$AO,OFFSET(D13,,-COLUMN(D13)+1,1,1),基础!$H:$H,"PCS",基础!$BB:$BB,OFFSET(D13,-ROW(D13)+1,,1,1))/1000)</f>
        <v>#DIV/0!</v>
      </c>
    </row>
  </sheetData>
  <phoneticPr fontId="26" type="noConversion"/>
  <pageMargins left="0.75" right="0.75" top="1" bottom="1" header="0.51180555555555596" footer="0.51180555555555596"/>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B15"/>
  <sheetViews>
    <sheetView topLeftCell="AN1" workbookViewId="0">
      <selection activeCell="AV28" sqref="AV28"/>
    </sheetView>
  </sheetViews>
  <sheetFormatPr defaultColWidth="9" defaultRowHeight="13.5" x14ac:dyDescent="0.15"/>
  <sheetData>
    <row r="1" spans="1:54" s="128" customFormat="1" ht="14.25" x14ac:dyDescent="0.15">
      <c r="A1" s="182" t="s">
        <v>1</v>
      </c>
      <c r="B1" s="180" t="s">
        <v>149</v>
      </c>
      <c r="C1" s="181"/>
      <c r="D1" s="181"/>
      <c r="E1" s="181"/>
      <c r="F1" s="181"/>
      <c r="G1" s="182" t="s">
        <v>1</v>
      </c>
      <c r="H1" s="180" t="s">
        <v>132</v>
      </c>
      <c r="I1" s="181"/>
      <c r="J1" s="181"/>
      <c r="K1" s="181"/>
      <c r="L1" s="181"/>
      <c r="M1" s="182" t="s">
        <v>1</v>
      </c>
      <c r="N1" s="180" t="s">
        <v>135</v>
      </c>
      <c r="O1" s="181"/>
      <c r="P1" s="181"/>
      <c r="Q1" s="181"/>
      <c r="R1" s="181"/>
      <c r="S1" s="182" t="s">
        <v>1</v>
      </c>
      <c r="T1" s="180" t="s">
        <v>138</v>
      </c>
      <c r="U1" s="181"/>
      <c r="V1" s="181"/>
      <c r="W1" s="181"/>
      <c r="X1" s="181"/>
      <c r="Y1" s="182" t="s">
        <v>1</v>
      </c>
      <c r="Z1" s="180" t="s">
        <v>141</v>
      </c>
      <c r="AA1" s="181"/>
      <c r="AB1" s="181"/>
      <c r="AC1" s="181"/>
      <c r="AD1" s="181"/>
      <c r="AE1" s="182" t="s">
        <v>1</v>
      </c>
      <c r="AF1" s="180" t="s">
        <v>144</v>
      </c>
      <c r="AG1" s="181"/>
      <c r="AH1" s="181"/>
      <c r="AI1" s="181"/>
      <c r="AJ1" s="181"/>
      <c r="AK1" s="182" t="s">
        <v>1</v>
      </c>
      <c r="AL1" s="180" t="s">
        <v>147</v>
      </c>
      <c r="AM1" s="181"/>
      <c r="AN1" s="181"/>
      <c r="AO1" s="181"/>
      <c r="AP1" s="181"/>
      <c r="AQ1" s="182" t="s">
        <v>1</v>
      </c>
      <c r="AR1" s="180" t="s">
        <v>150</v>
      </c>
      <c r="AS1" s="181"/>
      <c r="AT1" s="181"/>
      <c r="AU1" s="181"/>
      <c r="AV1" s="181"/>
      <c r="AW1" s="182" t="s">
        <v>1</v>
      </c>
      <c r="AX1" s="180" t="s">
        <v>133</v>
      </c>
      <c r="AY1" s="181"/>
      <c r="AZ1" s="181"/>
      <c r="BA1" s="181"/>
      <c r="BB1" s="181"/>
    </row>
    <row r="2" spans="1:54" s="128" customFormat="1" ht="14.25" x14ac:dyDescent="0.15">
      <c r="A2" s="182"/>
      <c r="B2" s="129" t="s">
        <v>195</v>
      </c>
      <c r="C2" s="129" t="s">
        <v>196</v>
      </c>
      <c r="D2" s="129" t="s">
        <v>197</v>
      </c>
      <c r="E2" s="129" t="s">
        <v>198</v>
      </c>
      <c r="F2" s="129" t="s">
        <v>199</v>
      </c>
      <c r="G2" s="182"/>
      <c r="H2" s="129" t="s">
        <v>195</v>
      </c>
      <c r="I2" s="129" t="s">
        <v>196</v>
      </c>
      <c r="J2" s="129" t="s">
        <v>197</v>
      </c>
      <c r="K2" s="129" t="s">
        <v>198</v>
      </c>
      <c r="L2" s="129" t="s">
        <v>199</v>
      </c>
      <c r="M2" s="182"/>
      <c r="N2" s="129" t="s">
        <v>195</v>
      </c>
      <c r="O2" s="129" t="s">
        <v>196</v>
      </c>
      <c r="P2" s="129" t="s">
        <v>197</v>
      </c>
      <c r="Q2" s="129" t="s">
        <v>198</v>
      </c>
      <c r="R2" s="129" t="s">
        <v>199</v>
      </c>
      <c r="S2" s="182"/>
      <c r="T2" s="129" t="s">
        <v>195</v>
      </c>
      <c r="U2" s="129" t="s">
        <v>196</v>
      </c>
      <c r="V2" s="129" t="s">
        <v>197</v>
      </c>
      <c r="W2" s="129" t="s">
        <v>198</v>
      </c>
      <c r="X2" s="129" t="s">
        <v>199</v>
      </c>
      <c r="Y2" s="182"/>
      <c r="Z2" s="129" t="s">
        <v>195</v>
      </c>
      <c r="AA2" s="129" t="s">
        <v>196</v>
      </c>
      <c r="AB2" s="129" t="s">
        <v>197</v>
      </c>
      <c r="AC2" s="129" t="s">
        <v>198</v>
      </c>
      <c r="AD2" s="129" t="s">
        <v>199</v>
      </c>
      <c r="AE2" s="182"/>
      <c r="AF2" s="129" t="s">
        <v>195</v>
      </c>
      <c r="AG2" s="129" t="s">
        <v>196</v>
      </c>
      <c r="AH2" s="129" t="s">
        <v>197</v>
      </c>
      <c r="AI2" s="129" t="s">
        <v>198</v>
      </c>
      <c r="AJ2" s="129" t="s">
        <v>199</v>
      </c>
      <c r="AK2" s="182"/>
      <c r="AL2" s="129" t="s">
        <v>195</v>
      </c>
      <c r="AM2" s="129" t="s">
        <v>196</v>
      </c>
      <c r="AN2" s="129" t="s">
        <v>197</v>
      </c>
      <c r="AO2" s="129" t="s">
        <v>198</v>
      </c>
      <c r="AP2" s="129" t="s">
        <v>199</v>
      </c>
      <c r="AQ2" s="182"/>
      <c r="AR2" s="129" t="s">
        <v>195</v>
      </c>
      <c r="AS2" s="129" t="s">
        <v>196</v>
      </c>
      <c r="AT2" s="129" t="s">
        <v>197</v>
      </c>
      <c r="AU2" s="129" t="s">
        <v>198</v>
      </c>
      <c r="AV2" s="129" t="s">
        <v>199</v>
      </c>
      <c r="AW2" s="182"/>
      <c r="AX2" s="129" t="s">
        <v>195</v>
      </c>
      <c r="AY2" s="129" t="s">
        <v>196</v>
      </c>
      <c r="AZ2" s="129" t="s">
        <v>197</v>
      </c>
      <c r="BA2" s="129" t="s">
        <v>198</v>
      </c>
      <c r="BB2" s="129" t="s">
        <v>199</v>
      </c>
    </row>
    <row r="3" spans="1:54" s="128" customFormat="1" ht="14.25" x14ac:dyDescent="0.15">
      <c r="A3" s="130" t="s">
        <v>33</v>
      </c>
      <c r="B3" s="110">
        <f ca="1">SUMIFS(基础!$AG:$AG,基础!$A:$A,OFFSET(B3,-ROW(B3)+1,,1,1),基础!$AO:$AO,OFFSET(B3,,-1))</f>
        <v>4.375</v>
      </c>
      <c r="C3" s="110">
        <f ca="1">SUMIFS(基础!$V:$V,基础!$A:$A,OFFSET(C3,-ROW(C3)+1,-1,1,1),基础!$AO:$AO,OFFSET(C3,,-2))</f>
        <v>12</v>
      </c>
      <c r="D3" s="110">
        <f ca="1">COUNTIFS(基础!$AO:$AO,OFFSET(D3,,-3,1,1),基础!$A:$A,OFFSET(D3,-ROW(D3)+1,-2,1,1))</f>
        <v>1</v>
      </c>
      <c r="E3" s="131">
        <f t="shared" ref="E3:E15" ca="1" si="0">IF(ISERR(B3/C3*100%),,B3/C3*100%)</f>
        <v>0.36458333333333331</v>
      </c>
      <c r="F3" s="132"/>
      <c r="G3" s="130" t="s">
        <v>33</v>
      </c>
      <c r="H3" s="110">
        <f ca="1">SUMIFS(基础!$AG:$AG,基础!$A:$A,OFFSET(H3,-ROW(H3)+1,,1,1),基础!$AO:$AO,OFFSET(H3,,-1))</f>
        <v>0</v>
      </c>
      <c r="I3" s="110">
        <f ca="1">SUMIFS(基础!$V:$V,基础!$A:$A,OFFSET(I3,-ROW(I3)+1,-1,1,1),基础!$AO:$AO,OFFSET(I3,,-2))</f>
        <v>0</v>
      </c>
      <c r="J3" s="110">
        <f ca="1">COUNTIFS(基础!$AO:$AO,OFFSET(J3,,-3,1,1),基础!$A:$A,OFFSET(J3,-ROW(J3)+1,-2,1,1))</f>
        <v>0</v>
      </c>
      <c r="K3" s="131">
        <f t="shared" ref="K3:K15" ca="1" si="1">IF(ISERR(H3/I3*100%),,H3/I3*100%)</f>
        <v>0</v>
      </c>
      <c r="L3" s="132"/>
      <c r="M3" s="130" t="s">
        <v>33</v>
      </c>
      <c r="N3" s="110">
        <f ca="1">SUMIFS(基础!$AG:$AG,基础!$A:$A,OFFSET(N3,-ROW(N3)+1,,1,1),基础!$AO:$AO,OFFSET(N3,,-1))</f>
        <v>0</v>
      </c>
      <c r="O3" s="110">
        <f ca="1">SUMIFS(基础!$V:$V,基础!$A:$A,OFFSET(O3,-ROW(O3)+1,-1,1,1),基础!$AO:$AO,OFFSET(O3,,-2))</f>
        <v>0</v>
      </c>
      <c r="P3" s="110">
        <f ca="1">COUNTIFS(基础!$AO:$AO,OFFSET(P3,,-3,1,1),基础!$A:$A,OFFSET(P3,-ROW(P3)+1,-2,1,1))</f>
        <v>0</v>
      </c>
      <c r="Q3" s="131">
        <f t="shared" ref="Q3:Q15" ca="1" si="2">IF(ISERR(N3/O3*100%),,N3/O3*100%)</f>
        <v>0</v>
      </c>
      <c r="R3" s="132"/>
      <c r="S3" s="130" t="s">
        <v>33</v>
      </c>
      <c r="T3" s="110">
        <f ca="1">SUMIFS(基础!$AG:$AG,基础!$A:$A,OFFSET(T3,-ROW(T3)+1,,1,1),基础!$AO:$AO,OFFSET(T3,,-1))</f>
        <v>8.3333333333333304</v>
      </c>
      <c r="U3" s="110">
        <f ca="1">SUMIFS(基础!$V:$V,基础!$A:$A,OFFSET(U3,-ROW(U3)+1,-1,1,1),基础!$AO:$AO,OFFSET(U3,,-2))</f>
        <v>12</v>
      </c>
      <c r="V3" s="110">
        <f ca="1">COUNTIFS(基础!$AO:$AO,OFFSET(V3,,-3,1,1),基础!$A:$A,OFFSET(V3,-ROW(V3)+1,-2,1,1))</f>
        <v>1</v>
      </c>
      <c r="W3" s="131">
        <f t="shared" ref="W3:W15" ca="1" si="3">IF(ISERR(T3/U3*100%),,T3/U3*100%)</f>
        <v>0.6944444444444442</v>
      </c>
      <c r="X3" s="132"/>
      <c r="Y3" s="130" t="s">
        <v>33</v>
      </c>
      <c r="Z3" s="110">
        <f ca="1">SUMIFS(基础!$AG:$AG,基础!$A:$A,OFFSET(Z3,-ROW(Z3)+1,,1,1),基础!$AO:$AO,OFFSET(Z3,,-1))</f>
        <v>8.75</v>
      </c>
      <c r="AA3" s="110">
        <f ca="1">SUMIFS(基础!$V:$V,基础!$A:$A,OFFSET(AA3,-ROW(AA3)+1,-1,1,1),基础!$AO:$AO,OFFSET(AA3,,-2))</f>
        <v>12</v>
      </c>
      <c r="AB3" s="110">
        <f ca="1">COUNTIFS(基础!$AO:$AO,OFFSET(AB3,,-3,1,1),基础!$A:$A,OFFSET(AB3,-ROW(AB3)+1,-2,1,1))</f>
        <v>1</v>
      </c>
      <c r="AC3" s="131">
        <f t="shared" ref="AC3:AC15" ca="1" si="4">IF(ISERR(Z3/AA3*100%),,Z3/AA3*100%)</f>
        <v>0.72916666666666663</v>
      </c>
      <c r="AD3" s="132"/>
      <c r="AE3" s="130" t="s">
        <v>33</v>
      </c>
      <c r="AF3" s="110">
        <f ca="1">SUMIFS(基础!$AG:$AG,基础!$A:$A,OFFSET(AF3,-ROW(AF3)+1,,1,1),基础!$AO:$AO,OFFSET(AF3,,-1))</f>
        <v>0.29166666666666702</v>
      </c>
      <c r="AG3" s="110">
        <f ca="1">SUMIFS(基础!$V:$V,基础!$A:$A,OFFSET(AG3,-ROW(AG3)+1,-1,1,1),基础!$AO:$AO,OFFSET(AG3,,-2))</f>
        <v>12</v>
      </c>
      <c r="AH3" s="110">
        <f ca="1">COUNTIFS(基础!$AO:$AO,OFFSET(AH3,,-3,1,1),基础!$A:$A,OFFSET(AH3,-ROW(AH3)+1,-2,1,1))</f>
        <v>1</v>
      </c>
      <c r="AI3" s="131">
        <f t="shared" ref="AI3:AI15" ca="1" si="5">IF(ISERR(AF3/AG3*100%),,AF3/AG3*100%)</f>
        <v>2.4305555555555584E-2</v>
      </c>
      <c r="AJ3" s="132"/>
      <c r="AK3" s="130" t="s">
        <v>33</v>
      </c>
      <c r="AL3" s="110">
        <f ca="1">SUMIFS(基础!$AG:$AG,基础!$A:$A,OFFSET(AL3,-ROW(AL3)+1,,1,1),基础!$AO:$AO,OFFSET(AL3,,-1))</f>
        <v>7.125</v>
      </c>
      <c r="AM3" s="110">
        <f ca="1">SUMIFS(基础!$V:$V,基础!$A:$A,OFFSET(AM3,-ROW(AM3)+1,-1,1,1),基础!$AO:$AO,OFFSET(AM3,,-2))</f>
        <v>12</v>
      </c>
      <c r="AN3" s="110">
        <f ca="1">COUNTIFS(基础!$AO:$AO,OFFSET(AN3,,-3,1,1),基础!$A:$A,OFFSET(AN3,-ROW(AN3)+1,-2,1,1))</f>
        <v>1</v>
      </c>
      <c r="AO3" s="131">
        <f t="shared" ref="AO3:AO15" ca="1" si="6">IF(ISERR(AL3/AM3*100%),,AL3/AM3*100%)</f>
        <v>0.59375</v>
      </c>
      <c r="AP3" s="132"/>
      <c r="AQ3" s="130" t="s">
        <v>33</v>
      </c>
      <c r="AR3" s="110">
        <f ca="1">SUMIFS(基础!$AG:$AG,基础!$A:$A,OFFSET(AR3,-ROW(AR3)+1,,1,1),基础!$AO:$AO,OFFSET(AR3,,-1))</f>
        <v>3.2083333333333299</v>
      </c>
      <c r="AS3" s="110">
        <f ca="1">SUMIFS(基础!$V:$V,基础!$A:$A,OFFSET(AS3,-ROW(AS3)+1,-1,1,1),基础!$AO:$AO,OFFSET(AS3,,-2))</f>
        <v>12</v>
      </c>
      <c r="AT3" s="110">
        <f ca="1">COUNTIFS(基础!$AO:$AO,OFFSET(AT3,,-3,1,1),基础!$A:$A,OFFSET(AT3,-ROW(AT3)+1,-2,1,1))</f>
        <v>1</v>
      </c>
      <c r="AU3" s="131">
        <f t="shared" ref="AU3:AU15" ca="1" si="7">IF(ISERR(AR3/AS3*100%),,AR3/AS3*100%)</f>
        <v>0.26736111111111083</v>
      </c>
      <c r="AV3" s="132"/>
      <c r="AW3" s="130" t="s">
        <v>33</v>
      </c>
      <c r="AX3" s="110">
        <f ca="1">SUMIFS(基础!$AG:$AG,基础!$A:$A,OFFSET(AX3,-ROW(AX3)+1,,1,1),基础!$AO:$AO,OFFSET(AX3,,-1))</f>
        <v>9.9166666666666696</v>
      </c>
      <c r="AY3" s="110">
        <f ca="1">SUMIFS(基础!$V:$V,基础!$A:$A,OFFSET(AY3,-ROW(AY3)+1,-1,1,1),基础!$AO:$AO,OFFSET(AY3,,-2))</f>
        <v>12</v>
      </c>
      <c r="AZ3" s="110">
        <f ca="1">COUNTIFS(基础!$AO:$AO,OFFSET(AZ3,,-3,1,1),基础!$A:$A,OFFSET(AZ3,-ROW(AZ3)+1,-2,1,1))</f>
        <v>1</v>
      </c>
      <c r="BA3" s="131">
        <f t="shared" ref="BA3:BA15" ca="1" si="8">IF(ISERR(AX3/AY3*100%),,AX3/AY3*100%)</f>
        <v>0.82638888888888917</v>
      </c>
      <c r="BB3" s="132"/>
    </row>
    <row r="4" spans="1:54" s="128" customFormat="1" ht="14.25" x14ac:dyDescent="0.15">
      <c r="A4" s="133" t="s">
        <v>64</v>
      </c>
      <c r="B4" s="110">
        <f ca="1">SUMIFS(基础!$AG:$AG,基础!$A:$A,OFFSET(B4,-ROW(B4)+1,,1,1),基础!$AO:$AO,OFFSET(B4,,-1))</f>
        <v>14.455555555555549</v>
      </c>
      <c r="C4" s="110">
        <f ca="1">SUMIFS(基础!$V:$V,基础!$A:$A,OFFSET(C4,-ROW(C4)+1,-1,1,1),基础!$AO:$AO,OFFSET(C4,,-2))</f>
        <v>22</v>
      </c>
      <c r="D4" s="110">
        <f ca="1">COUNTIFS(基础!$AO:$AO,OFFSET(D4,,-3,1,1),基础!$A:$A,OFFSET(D4,-ROW(D4)+1,-2,1,1))</f>
        <v>3</v>
      </c>
      <c r="E4" s="131">
        <f t="shared" ca="1" si="0"/>
        <v>0.65707070707070681</v>
      </c>
      <c r="F4" s="132"/>
      <c r="G4" s="133" t="s">
        <v>64</v>
      </c>
      <c r="H4" s="110">
        <f ca="1">SUMIFS(基础!$AG:$AG,基础!$A:$A,OFFSET(H4,-ROW(H4)+1,,1,1),基础!$AO:$AO,OFFSET(H4,,-1))</f>
        <v>15.89880952380957</v>
      </c>
      <c r="I4" s="110">
        <f ca="1">SUMIFS(基础!$V:$V,基础!$A:$A,OFFSET(I4,-ROW(I4)+1,-1,1,1),基础!$AO:$AO,OFFSET(I4,,-2))</f>
        <v>24</v>
      </c>
      <c r="J4" s="110">
        <f ca="1">COUNTIFS(基础!$AO:$AO,OFFSET(J4,,-3,1,1),基础!$A:$A,OFFSET(J4,-ROW(J4)+1,-2,1,1))</f>
        <v>2</v>
      </c>
      <c r="K4" s="131">
        <f t="shared" ca="1" si="1"/>
        <v>0.66245039682539875</v>
      </c>
      <c r="L4" s="132"/>
      <c r="M4" s="133" t="s">
        <v>64</v>
      </c>
      <c r="N4" s="110">
        <f ca="1">SUMIFS(基础!$AG:$AG,基础!$A:$A,OFFSET(N4,-ROW(N4)+1,,1,1),基础!$AO:$AO,OFFSET(N4,,-1))</f>
        <v>20.937499999999964</v>
      </c>
      <c r="O4" s="110">
        <f ca="1">SUMIFS(基础!$V:$V,基础!$A:$A,OFFSET(O4,-ROW(O4)+1,-1,1,1),基础!$AO:$AO,OFFSET(O4,,-2))</f>
        <v>26</v>
      </c>
      <c r="P4" s="110">
        <f ca="1">COUNTIFS(基础!$AO:$AO,OFFSET(P4,,-3,1,1),基础!$A:$A,OFFSET(P4,-ROW(P4)+1,-2,1,1))</f>
        <v>3</v>
      </c>
      <c r="Q4" s="131">
        <f t="shared" ca="1" si="2"/>
        <v>0.80528846153846012</v>
      </c>
      <c r="R4" s="132"/>
      <c r="S4" s="133" t="s">
        <v>64</v>
      </c>
      <c r="T4" s="110">
        <f ca="1">SUMIFS(基础!$AG:$AG,基础!$A:$A,OFFSET(T4,-ROW(T4)+1,,1,1),基础!$AO:$AO,OFFSET(T4,,-1))</f>
        <v>22.388888888888879</v>
      </c>
      <c r="U4" s="110">
        <f ca="1">SUMIFS(基础!$V:$V,基础!$A:$A,OFFSET(U4,-ROW(U4)+1,-1,1,1),基础!$AO:$AO,OFFSET(U4,,-2))</f>
        <v>36</v>
      </c>
      <c r="V4" s="110">
        <f ca="1">COUNTIFS(基础!$AO:$AO,OFFSET(V4,,-3,1,1),基础!$A:$A,OFFSET(V4,-ROW(V4)+1,-2,1,1))</f>
        <v>3</v>
      </c>
      <c r="W4" s="131">
        <f t="shared" ca="1" si="3"/>
        <v>0.62191358024691334</v>
      </c>
      <c r="X4" s="132"/>
      <c r="Y4" s="133" t="s">
        <v>64</v>
      </c>
      <c r="Z4" s="110">
        <f ca="1">SUMIFS(基础!$AG:$AG,基础!$A:$A,OFFSET(Z4,-ROW(Z4)+1,,1,1),基础!$AO:$AO,OFFSET(Z4,,-1))</f>
        <v>11.638888888888891</v>
      </c>
      <c r="AA4" s="110">
        <f ca="1">SUMIFS(基础!$V:$V,基础!$A:$A,OFFSET(AA4,-ROW(AA4)+1,-1,1,1),基础!$AO:$AO,OFFSET(AA4,,-2))</f>
        <v>18</v>
      </c>
      <c r="AB4" s="110">
        <f ca="1">COUNTIFS(基础!$AO:$AO,OFFSET(AB4,,-3,1,1),基础!$A:$A,OFFSET(AB4,-ROW(AB4)+1,-2,1,1))</f>
        <v>3</v>
      </c>
      <c r="AC4" s="131">
        <f t="shared" ca="1" si="4"/>
        <v>0.64660493827160503</v>
      </c>
      <c r="AD4" s="132"/>
      <c r="AE4" s="133" t="s">
        <v>64</v>
      </c>
      <c r="AF4" s="110">
        <f ca="1">SUMIFS(基础!$AG:$AG,基础!$A:$A,OFFSET(AF4,-ROW(AF4)+1,,1,1),基础!$AO:$AO,OFFSET(AF4,,-1))</f>
        <v>21.33030990173847</v>
      </c>
      <c r="AG4" s="110">
        <f ca="1">SUMIFS(基础!$V:$V,基础!$A:$A,OFFSET(AG4,-ROW(AG4)+1,-1,1,1),基础!$AO:$AO,OFFSET(AG4,,-2))</f>
        <v>27</v>
      </c>
      <c r="AH4" s="110">
        <f ca="1">COUNTIFS(基础!$AO:$AO,OFFSET(AH4,,-3,1,1),基础!$A:$A,OFFSET(AH4,-ROW(AH4)+1,-2,1,1))</f>
        <v>3</v>
      </c>
      <c r="AI4" s="131">
        <f t="shared" ca="1" si="5"/>
        <v>0.79001147784216552</v>
      </c>
      <c r="AJ4" s="132"/>
      <c r="AK4" s="133" t="s">
        <v>64</v>
      </c>
      <c r="AL4" s="110">
        <f ca="1">SUMIFS(基础!$AG:$AG,基础!$A:$A,OFFSET(AL4,-ROW(AL4)+1,,1,1),基础!$AO:$AO,OFFSET(AL4,,-1))</f>
        <v>22.472222222222229</v>
      </c>
      <c r="AM4" s="110">
        <f ca="1">SUMIFS(基础!$V:$V,基础!$A:$A,OFFSET(AM4,-ROW(AM4)+1,-1,1,1),基础!$AO:$AO,OFFSET(AM4,,-2))</f>
        <v>30</v>
      </c>
      <c r="AN4" s="110">
        <f ca="1">COUNTIFS(基础!$AO:$AO,OFFSET(AN4,,-3,1,1),基础!$A:$A,OFFSET(AN4,-ROW(AN4)+1,-2,1,1))</f>
        <v>3</v>
      </c>
      <c r="AO4" s="131">
        <f t="shared" ca="1" si="6"/>
        <v>0.74907407407407434</v>
      </c>
      <c r="AP4" s="132"/>
      <c r="AQ4" s="133" t="s">
        <v>64</v>
      </c>
      <c r="AR4" s="110">
        <f ca="1">SUMIFS(基础!$AG:$AG,基础!$A:$A,OFFSET(AR4,-ROW(AR4)+1,,1,1),基础!$AO:$AO,OFFSET(AR4,,-1))</f>
        <v>20.041666666666671</v>
      </c>
      <c r="AS4" s="110">
        <f ca="1">SUMIFS(基础!$V:$V,基础!$A:$A,OFFSET(AS4,-ROW(AS4)+1,-1,1,1),基础!$AO:$AO,OFFSET(AS4,,-2))</f>
        <v>26</v>
      </c>
      <c r="AT4" s="110">
        <f ca="1">COUNTIFS(基础!$AO:$AO,OFFSET(AT4,,-3,1,1),基础!$A:$A,OFFSET(AT4,-ROW(AT4)+1,-2,1,1))</f>
        <v>3</v>
      </c>
      <c r="AU4" s="131">
        <f t="shared" ca="1" si="7"/>
        <v>0.77083333333333348</v>
      </c>
      <c r="AV4" s="132"/>
      <c r="AW4" s="133" t="s">
        <v>64</v>
      </c>
      <c r="AX4" s="110">
        <f ca="1">SUMIFS(基础!$AG:$AG,基础!$A:$A,OFFSET(AX4,-ROW(AX4)+1,,1,1),基础!$AO:$AO,OFFSET(AX4,,-1))</f>
        <v>19.513888888888889</v>
      </c>
      <c r="AY4" s="110">
        <f ca="1">SUMIFS(基础!$V:$V,基础!$A:$A,OFFSET(AY4,-ROW(AY4)+1,-1,1,1),基础!$AO:$AO,OFFSET(AY4,,-2))</f>
        <v>27</v>
      </c>
      <c r="AZ4" s="110">
        <f ca="1">COUNTIFS(基础!$AO:$AO,OFFSET(AZ4,,-3,1,1),基础!$A:$A,OFFSET(AZ4,-ROW(AZ4)+1,-2,1,1))</f>
        <v>3</v>
      </c>
      <c r="BA4" s="131">
        <f t="shared" ca="1" si="8"/>
        <v>0.72273662551440332</v>
      </c>
      <c r="BB4" s="132"/>
    </row>
    <row r="5" spans="1:54" s="128" customFormat="1" ht="14.25" x14ac:dyDescent="0.15">
      <c r="A5" s="133" t="s">
        <v>49</v>
      </c>
      <c r="B5" s="110">
        <f ca="1">SUMIFS(基础!$AG:$AG,基础!$A:$A,OFFSET(B5,-ROW(B5)+1,,1,1),基础!$AO:$AO,OFFSET(B5,,-1))</f>
        <v>23.25</v>
      </c>
      <c r="C5" s="110">
        <f ca="1">SUMIFS(基础!$V:$V,基础!$A:$A,OFFSET(C5,-ROW(C5)+1,-1,1,1),基础!$AO:$AO,OFFSET(C5,,-2))</f>
        <v>24</v>
      </c>
      <c r="D5" s="110">
        <f ca="1">COUNTIFS(基础!$AO:$AO,OFFSET(D5,,-3,1,1),基础!$A:$A,OFFSET(D5,-ROW(D5)+1,-2,1,1))</f>
        <v>2</v>
      </c>
      <c r="E5" s="131">
        <f t="shared" ca="1" si="0"/>
        <v>0.96875</v>
      </c>
      <c r="F5" s="132"/>
      <c r="G5" s="133" t="s">
        <v>49</v>
      </c>
      <c r="H5" s="110">
        <f ca="1">SUMIFS(基础!$AG:$AG,基础!$A:$A,OFFSET(H5,-ROW(H5)+1,,1,1),基础!$AO:$AO,OFFSET(H5,,-1))</f>
        <v>20.390151515151501</v>
      </c>
      <c r="I5" s="110">
        <f ca="1">SUMIFS(基础!$V:$V,基础!$A:$A,OFFSET(I5,-ROW(I5)+1,-1,1,1),基础!$AO:$AO,OFFSET(I5,,-2))</f>
        <v>30</v>
      </c>
      <c r="J5" s="110">
        <f ca="1">COUNTIFS(基础!$AO:$AO,OFFSET(J5,,-3,1,1),基础!$A:$A,OFFSET(J5,-ROW(J5)+1,-2,1,1))</f>
        <v>3</v>
      </c>
      <c r="K5" s="131">
        <f t="shared" ca="1" si="1"/>
        <v>0.6796717171717167</v>
      </c>
      <c r="L5" s="132"/>
      <c r="M5" s="133" t="s">
        <v>49</v>
      </c>
      <c r="N5" s="110">
        <f ca="1">SUMIFS(基础!$AG:$AG,基础!$A:$A,OFFSET(N5,-ROW(N5)+1,,1,1),基础!$AO:$AO,OFFSET(N5,,-1))</f>
        <v>13.52272727272728</v>
      </c>
      <c r="O5" s="110">
        <f ca="1">SUMIFS(基础!$V:$V,基础!$A:$A,OFFSET(O5,-ROW(O5)+1,-1,1,1),基础!$AO:$AO,OFFSET(O5,,-2))</f>
        <v>26</v>
      </c>
      <c r="P5" s="110">
        <f ca="1">COUNTIFS(基础!$AO:$AO,OFFSET(P5,,-3,1,1),基础!$A:$A,OFFSET(P5,-ROW(P5)+1,-2,1,1))</f>
        <v>3</v>
      </c>
      <c r="Q5" s="131">
        <f t="shared" ca="1" si="2"/>
        <v>0.52010489510489544</v>
      </c>
      <c r="R5" s="132"/>
      <c r="S5" s="133" t="s">
        <v>49</v>
      </c>
      <c r="T5" s="110">
        <f ca="1">SUMIFS(基础!$AG:$AG,基础!$A:$A,OFFSET(T5,-ROW(T5)+1,,1,1),基础!$AO:$AO,OFFSET(T5,,-1))</f>
        <v>22.9969696969697</v>
      </c>
      <c r="U5" s="110">
        <f ca="1">SUMIFS(基础!$V:$V,基础!$A:$A,OFFSET(U5,-ROW(U5)+1,-1,1,1),基础!$AO:$AO,OFFSET(U5,,-2))</f>
        <v>28</v>
      </c>
      <c r="V5" s="110">
        <f ca="1">COUNTIFS(基础!$AO:$AO,OFFSET(V5,,-3,1,1),基础!$A:$A,OFFSET(V5,-ROW(V5)+1,-2,1,1))</f>
        <v>4</v>
      </c>
      <c r="W5" s="131">
        <f t="shared" ca="1" si="3"/>
        <v>0.82132034632034645</v>
      </c>
      <c r="X5" s="132"/>
      <c r="Y5" s="133" t="s">
        <v>49</v>
      </c>
      <c r="Z5" s="110">
        <f ca="1">SUMIFS(基础!$AG:$AG,基础!$A:$A,OFFSET(Z5,-ROW(Z5)+1,,1,1),基础!$AO:$AO,OFFSET(Z5,,-1))</f>
        <v>26.488095238095227</v>
      </c>
      <c r="AA5" s="110">
        <f ca="1">SUMIFS(基础!$V:$V,基础!$A:$A,OFFSET(AA5,-ROW(AA5)+1,-1,1,1),基础!$AO:$AO,OFFSET(AA5,,-2))</f>
        <v>29</v>
      </c>
      <c r="AB5" s="110">
        <f ca="1">COUNTIFS(基础!$AO:$AO,OFFSET(AB5,,-3,1,1),基础!$A:$A,OFFSET(AB5,-ROW(AB5)+1,-2,1,1))</f>
        <v>3</v>
      </c>
      <c r="AC5" s="131">
        <f t="shared" ca="1" si="4"/>
        <v>0.91338259441707681</v>
      </c>
      <c r="AD5" s="132"/>
      <c r="AE5" s="133" t="s">
        <v>49</v>
      </c>
      <c r="AF5" s="110">
        <f ca="1">SUMIFS(基础!$AG:$AG,基础!$A:$A,OFFSET(AF5,-ROW(AF5)+1,,1,1),基础!$AO:$AO,OFFSET(AF5,,-1))</f>
        <v>23.854166666666643</v>
      </c>
      <c r="AG5" s="110">
        <f ca="1">SUMIFS(基础!$V:$V,基础!$A:$A,OFFSET(AG5,-ROW(AG5)+1,-1,1,1),基础!$AO:$AO,OFFSET(AG5,,-2))</f>
        <v>29</v>
      </c>
      <c r="AH5" s="110">
        <f ca="1">COUNTIFS(基础!$AO:$AO,OFFSET(AH5,,-3,1,1),基础!$A:$A,OFFSET(AH5,-ROW(AH5)+1,-2,1,1))</f>
        <v>3</v>
      </c>
      <c r="AI5" s="131">
        <f t="shared" ca="1" si="5"/>
        <v>0.82255747126436696</v>
      </c>
      <c r="AJ5" s="132"/>
      <c r="AK5" s="133" t="s">
        <v>49</v>
      </c>
      <c r="AL5" s="110">
        <f ca="1">SUMIFS(基础!$AG:$AG,基础!$A:$A,OFFSET(AL5,-ROW(AL5)+1,,1,1),基础!$AO:$AO,OFFSET(AL5,,-1))</f>
        <v>20.072916666666671</v>
      </c>
      <c r="AM5" s="110">
        <f ca="1">SUMIFS(基础!$V:$V,基础!$A:$A,OFFSET(AM5,-ROW(AM5)+1,-1,1,1),基础!$AO:$AO,OFFSET(AM5,,-2))</f>
        <v>29</v>
      </c>
      <c r="AN5" s="110">
        <f ca="1">COUNTIFS(基础!$AO:$AO,OFFSET(AN5,,-3,1,1),基础!$A:$A,OFFSET(AN5,-ROW(AN5)+1,-2,1,1))</f>
        <v>3</v>
      </c>
      <c r="AO5" s="131">
        <f t="shared" ca="1" si="6"/>
        <v>0.69216954022988519</v>
      </c>
      <c r="AP5" s="132"/>
      <c r="AQ5" s="133" t="s">
        <v>49</v>
      </c>
      <c r="AR5" s="110">
        <f ca="1">SUMIFS(基础!$AG:$AG,基础!$A:$A,OFFSET(AR5,-ROW(AR5)+1,,1,1),基础!$AO:$AO,OFFSET(AR5,,-1))</f>
        <v>23.241666666666699</v>
      </c>
      <c r="AS5" s="110">
        <f ca="1">SUMIFS(基础!$V:$V,基础!$A:$A,OFFSET(AS5,-ROW(AS5)+1,-1,1,1),基础!$AO:$AO,OFFSET(AS5,,-2))</f>
        <v>24</v>
      </c>
      <c r="AT5" s="110">
        <f ca="1">COUNTIFS(基础!$AO:$AO,OFFSET(AT5,,-3,1,1),基础!$A:$A,OFFSET(AT5,-ROW(AT5)+1,-2,1,1))</f>
        <v>2</v>
      </c>
      <c r="AU5" s="131">
        <f t="shared" ca="1" si="7"/>
        <v>0.96840277777777917</v>
      </c>
      <c r="AV5" s="132"/>
      <c r="AW5" s="133" t="s">
        <v>49</v>
      </c>
      <c r="AX5" s="110">
        <f ca="1">SUMIFS(基础!$AG:$AG,基础!$A:$A,OFFSET(AX5,-ROW(AX5)+1,,1,1),基础!$AO:$AO,OFFSET(AX5,,-1))</f>
        <v>16.916666666666632</v>
      </c>
      <c r="AY5" s="110">
        <f ca="1">SUMIFS(基础!$V:$V,基础!$A:$A,OFFSET(AY5,-ROW(AY5)+1,-1,1,1),基础!$AO:$AO,OFFSET(AY5,,-2))</f>
        <v>25</v>
      </c>
      <c r="AZ5" s="110">
        <f ca="1">COUNTIFS(基础!$AO:$AO,OFFSET(AZ5,,-3,1,1),基础!$A:$A,OFFSET(AZ5,-ROW(AZ5)+1,-2,1,1))</f>
        <v>3</v>
      </c>
      <c r="BA5" s="131">
        <f t="shared" ca="1" si="8"/>
        <v>0.67666666666666531</v>
      </c>
      <c r="BB5" s="132"/>
    </row>
    <row r="6" spans="1:54" s="128" customFormat="1" ht="14.25" x14ac:dyDescent="0.15">
      <c r="A6" s="133" t="s">
        <v>5</v>
      </c>
      <c r="B6" s="110">
        <f ca="1">SUMIFS(基础!$AG:$AG,基础!$A:$A,OFFSET(B6,-ROW(B6)+1,,1,1),基础!$AO:$AO,OFFSET(B6,,-1))</f>
        <v>2.3333333333333299</v>
      </c>
      <c r="C6" s="110">
        <f ca="1">SUMIFS(基础!$V:$V,基础!$A:$A,OFFSET(C6,-ROW(C6)+1,-1,1,1),基础!$AO:$AO,OFFSET(C6,,-2))</f>
        <v>12</v>
      </c>
      <c r="D6" s="110">
        <f ca="1">COUNTIFS(基础!$AO:$AO,OFFSET(D6,,-3,1,1),基础!$A:$A,OFFSET(D6,-ROW(D6)+1,-2,1,1))</f>
        <v>1</v>
      </c>
      <c r="E6" s="131">
        <f t="shared" ca="1" si="0"/>
        <v>0.19444444444444417</v>
      </c>
      <c r="F6" s="132"/>
      <c r="G6" s="133" t="s">
        <v>5</v>
      </c>
      <c r="H6" s="110">
        <f ca="1">SUMIFS(基础!$AG:$AG,基础!$A:$A,OFFSET(H6,-ROW(H6)+1,,1,1),基础!$AO:$AO,OFFSET(H6,,-1))</f>
        <v>7</v>
      </c>
      <c r="I6" s="110">
        <f ca="1">SUMIFS(基础!$V:$V,基础!$A:$A,OFFSET(I6,-ROW(I6)+1,-1,1,1),基础!$AO:$AO,OFFSET(I6,,-2))</f>
        <v>12</v>
      </c>
      <c r="J6" s="110">
        <f ca="1">COUNTIFS(基础!$AO:$AO,OFFSET(J6,,-3,1,1),基础!$A:$A,OFFSET(J6,-ROW(J6)+1,-2,1,1))</f>
        <v>1</v>
      </c>
      <c r="K6" s="131">
        <f t="shared" ca="1" si="1"/>
        <v>0.58333333333333337</v>
      </c>
      <c r="L6" s="132"/>
      <c r="M6" s="133" t="s">
        <v>5</v>
      </c>
      <c r="N6" s="110">
        <f ca="1">SUMIFS(基础!$AG:$AG,基础!$A:$A,OFFSET(N6,-ROW(N6)+1,,1,1),基础!$AO:$AO,OFFSET(N6,,-1))</f>
        <v>8.3333333333333304</v>
      </c>
      <c r="O6" s="110">
        <f ca="1">SUMIFS(基础!$V:$V,基础!$A:$A,OFFSET(O6,-ROW(O6)+1,-1,1,1),基础!$AO:$AO,OFFSET(O6,,-2))</f>
        <v>12</v>
      </c>
      <c r="P6" s="110">
        <f ca="1">COUNTIFS(基础!$AO:$AO,OFFSET(P6,,-3,1,1),基础!$A:$A,OFFSET(P6,-ROW(P6)+1,-2,1,1))</f>
        <v>1</v>
      </c>
      <c r="Q6" s="131">
        <f t="shared" ca="1" si="2"/>
        <v>0.6944444444444442</v>
      </c>
      <c r="R6" s="132"/>
      <c r="S6" s="133" t="s">
        <v>5</v>
      </c>
      <c r="T6" s="110">
        <f ca="1">SUMIFS(基础!$AG:$AG,基础!$A:$A,OFFSET(T6,-ROW(T6)+1,,1,1),基础!$AO:$AO,OFFSET(T6,,-1))</f>
        <v>7.875</v>
      </c>
      <c r="U6" s="110">
        <f ca="1">SUMIFS(基础!$V:$V,基础!$A:$A,OFFSET(U6,-ROW(U6)+1,-1,1,1),基础!$AO:$AO,OFFSET(U6,,-2))</f>
        <v>12</v>
      </c>
      <c r="V6" s="110">
        <f ca="1">COUNTIFS(基础!$AO:$AO,OFFSET(V6,,-3,1,1),基础!$A:$A,OFFSET(V6,-ROW(V6)+1,-2,1,1))</f>
        <v>1</v>
      </c>
      <c r="W6" s="131">
        <f t="shared" ca="1" si="3"/>
        <v>0.65625</v>
      </c>
      <c r="X6" s="132"/>
      <c r="Y6" s="133" t="s">
        <v>5</v>
      </c>
      <c r="Z6" s="110">
        <f ca="1">SUMIFS(基础!$AG:$AG,基础!$A:$A,OFFSET(Z6,-ROW(Z6)+1,,1,1),基础!$AO:$AO,OFFSET(Z6,,-1))</f>
        <v>9.625</v>
      </c>
      <c r="AA6" s="110">
        <f ca="1">SUMIFS(基础!$V:$V,基础!$A:$A,OFFSET(AA6,-ROW(AA6)+1,-1,1,1),基础!$AO:$AO,OFFSET(AA6,,-2))</f>
        <v>12</v>
      </c>
      <c r="AB6" s="110">
        <f ca="1">COUNTIFS(基础!$AO:$AO,OFFSET(AB6,,-3,1,1),基础!$A:$A,OFFSET(AB6,-ROW(AB6)+1,-2,1,1))</f>
        <v>2</v>
      </c>
      <c r="AC6" s="131">
        <f t="shared" ca="1" si="4"/>
        <v>0.80208333333333337</v>
      </c>
      <c r="AD6" s="132"/>
      <c r="AE6" s="133" t="s">
        <v>5</v>
      </c>
      <c r="AF6" s="110">
        <f ca="1">SUMIFS(基础!$AG:$AG,基础!$A:$A,OFFSET(AF6,-ROW(AF6)+1,,1,1),基础!$AO:$AO,OFFSET(AF6,,-1))</f>
        <v>8.3333333333333304</v>
      </c>
      <c r="AG6" s="110">
        <f ca="1">SUMIFS(基础!$V:$V,基础!$A:$A,OFFSET(AG6,-ROW(AG6)+1,-1,1,1),基础!$AO:$AO,OFFSET(AG6,,-2))</f>
        <v>12</v>
      </c>
      <c r="AH6" s="110">
        <f ca="1">COUNTIFS(基础!$AO:$AO,OFFSET(AH6,,-3,1,1),基础!$A:$A,OFFSET(AH6,-ROW(AH6)+1,-2,1,1))</f>
        <v>1</v>
      </c>
      <c r="AI6" s="131">
        <f t="shared" ca="1" si="5"/>
        <v>0.6944444444444442</v>
      </c>
      <c r="AJ6" s="132"/>
      <c r="AK6" s="133" t="s">
        <v>5</v>
      </c>
      <c r="AL6" s="110">
        <f ca="1">SUMIFS(基础!$AG:$AG,基础!$A:$A,OFFSET(AL6,-ROW(AL6)+1,,1,1),基础!$AO:$AO,OFFSET(AL6,,-1))</f>
        <v>9.625</v>
      </c>
      <c r="AM6" s="110">
        <f ca="1">SUMIFS(基础!$V:$V,基础!$A:$A,OFFSET(AM6,-ROW(AM6)+1,-1,1,1),基础!$AO:$AO,OFFSET(AM6,,-2))</f>
        <v>12</v>
      </c>
      <c r="AN6" s="110">
        <f ca="1">COUNTIFS(基础!$AO:$AO,OFFSET(AN6,,-3,1,1),基础!$A:$A,OFFSET(AN6,-ROW(AN6)+1,-2,1,1))</f>
        <v>1</v>
      </c>
      <c r="AO6" s="131">
        <f t="shared" ca="1" si="6"/>
        <v>0.80208333333333337</v>
      </c>
      <c r="AP6" s="132"/>
      <c r="AQ6" s="133" t="s">
        <v>5</v>
      </c>
      <c r="AR6" s="110">
        <f ca="1">SUMIFS(基础!$AG:$AG,基础!$A:$A,OFFSET(AR6,-ROW(AR6)+1,,1,1),基础!$AO:$AO,OFFSET(AR6,,-1))</f>
        <v>0</v>
      </c>
      <c r="AS6" s="110">
        <f ca="1">SUMIFS(基础!$V:$V,基础!$A:$A,OFFSET(AS6,-ROW(AS6)+1,-1,1,1),基础!$AO:$AO,OFFSET(AS6,,-2))</f>
        <v>12</v>
      </c>
      <c r="AT6" s="110">
        <f ca="1">COUNTIFS(基础!$AO:$AO,OFFSET(AT6,,-3,1,1),基础!$A:$A,OFFSET(AT6,-ROW(AT6)+1,-2,1,1))</f>
        <v>1</v>
      </c>
      <c r="AU6" s="131">
        <f t="shared" ca="1" si="7"/>
        <v>0</v>
      </c>
      <c r="AV6" s="132"/>
      <c r="AW6" s="133" t="s">
        <v>5</v>
      </c>
      <c r="AX6" s="110">
        <f ca="1">SUMIFS(基础!$AG:$AG,基础!$A:$A,OFFSET(AX6,-ROW(AX6)+1,,1,1),基础!$AO:$AO,OFFSET(AX6,,-1))</f>
        <v>5.25</v>
      </c>
      <c r="AY6" s="110">
        <f ca="1">SUMIFS(基础!$V:$V,基础!$A:$A,OFFSET(AY6,-ROW(AY6)+1,-1,1,1),基础!$AO:$AO,OFFSET(AY6,,-2))</f>
        <v>12</v>
      </c>
      <c r="AZ6" s="110">
        <f ca="1">COUNTIFS(基础!$AO:$AO,OFFSET(AZ6,,-3,1,1),基础!$A:$A,OFFSET(AZ6,-ROW(AZ6)+1,-2,1,1))</f>
        <v>1</v>
      </c>
      <c r="BA6" s="131">
        <f t="shared" ca="1" si="8"/>
        <v>0.4375</v>
      </c>
      <c r="BB6" s="132"/>
    </row>
    <row r="7" spans="1:54" s="128" customFormat="1" ht="14.25" x14ac:dyDescent="0.15">
      <c r="A7" s="133" t="s">
        <v>59</v>
      </c>
      <c r="B7" s="110">
        <f ca="1">SUMIFS(基础!$AG:$AG,基础!$A:$A,OFFSET(B7,-ROW(B7)+1,,1,1),基础!$AO:$AO,OFFSET(B7,,-1))</f>
        <v>11.6666666666667</v>
      </c>
      <c r="C7" s="110">
        <f ca="1">SUMIFS(基础!$V:$V,基础!$A:$A,OFFSET(C7,-ROW(C7)+1,-1,1,1),基础!$AO:$AO,OFFSET(C7,,-2))</f>
        <v>12</v>
      </c>
      <c r="D7" s="110">
        <f ca="1">COUNTIFS(基础!$AO:$AO,OFFSET(D7,,-3,1,1),基础!$A:$A,OFFSET(D7,-ROW(D7)+1,-2,1,1))</f>
        <v>1</v>
      </c>
      <c r="E7" s="131">
        <f t="shared" ca="1" si="0"/>
        <v>0.97222222222222499</v>
      </c>
      <c r="F7" s="132"/>
      <c r="G7" s="133" t="s">
        <v>59</v>
      </c>
      <c r="H7" s="110">
        <f ca="1">SUMIFS(基础!$AG:$AG,基础!$A:$A,OFFSET(H7,-ROW(H7)+1,,1,1),基础!$AO:$AO,OFFSET(H7,,-1))</f>
        <v>10.7916666666667</v>
      </c>
      <c r="I7" s="110">
        <f ca="1">SUMIFS(基础!$V:$V,基础!$A:$A,OFFSET(I7,-ROW(I7)+1,-1,1,1),基础!$AO:$AO,OFFSET(I7,,-2))</f>
        <v>12</v>
      </c>
      <c r="J7" s="110">
        <f ca="1">COUNTIFS(基础!$AO:$AO,OFFSET(J7,,-3,1,1),基础!$A:$A,OFFSET(J7,-ROW(J7)+1,-2,1,1))</f>
        <v>1</v>
      </c>
      <c r="K7" s="131">
        <f t="shared" ca="1" si="1"/>
        <v>0.89930555555555836</v>
      </c>
      <c r="L7" s="132"/>
      <c r="M7" s="133" t="s">
        <v>59</v>
      </c>
      <c r="N7" s="110">
        <f ca="1">SUMIFS(基础!$AG:$AG,基础!$A:$A,OFFSET(N7,-ROW(N7)+1,,1,1),基础!$AO:$AO,OFFSET(N7,,-1))</f>
        <v>10.2083333333333</v>
      </c>
      <c r="O7" s="110">
        <f ca="1">SUMIFS(基础!$V:$V,基础!$A:$A,OFFSET(O7,-ROW(O7)+1,-1,1,1),基础!$AO:$AO,OFFSET(O7,,-2))</f>
        <v>12</v>
      </c>
      <c r="P7" s="110">
        <f ca="1">COUNTIFS(基础!$AO:$AO,OFFSET(P7,,-3,1,1),基础!$A:$A,OFFSET(P7,-ROW(P7)+1,-2,1,1))</f>
        <v>1</v>
      </c>
      <c r="Q7" s="131">
        <f t="shared" ca="1" si="2"/>
        <v>0.85069444444444164</v>
      </c>
      <c r="R7" s="132"/>
      <c r="S7" s="133" t="s">
        <v>59</v>
      </c>
      <c r="T7" s="110">
        <f ca="1">SUMIFS(基础!$AG:$AG,基础!$A:$A,OFFSET(T7,-ROW(T7)+1,,1,1),基础!$AO:$AO,OFFSET(T7,,-1))</f>
        <v>6.6666666666666696</v>
      </c>
      <c r="U7" s="110">
        <f ca="1">SUMIFS(基础!$V:$V,基础!$A:$A,OFFSET(U7,-ROW(U7)+1,-1,1,1),基础!$AO:$AO,OFFSET(U7,,-2))</f>
        <v>12</v>
      </c>
      <c r="V7" s="110">
        <f ca="1">COUNTIFS(基础!$AO:$AO,OFFSET(V7,,-3,1,1),基础!$A:$A,OFFSET(V7,-ROW(V7)+1,-2,1,1))</f>
        <v>1</v>
      </c>
      <c r="W7" s="131">
        <f t="shared" ca="1" si="3"/>
        <v>0.5555555555555558</v>
      </c>
      <c r="X7" s="132"/>
      <c r="Y7" s="133" t="s">
        <v>59</v>
      </c>
      <c r="Z7" s="110">
        <f ca="1">SUMIFS(基础!$AG:$AG,基础!$A:$A,OFFSET(Z7,-ROW(Z7)+1,,1,1),基础!$AO:$AO,OFFSET(Z7,,-1))</f>
        <v>6.7083333333333304</v>
      </c>
      <c r="AA7" s="110">
        <f ca="1">SUMIFS(基础!$V:$V,基础!$A:$A,OFFSET(AA7,-ROW(AA7)+1,-1,1,1),基础!$AO:$AO,OFFSET(AA7,,-2))</f>
        <v>12</v>
      </c>
      <c r="AB7" s="110">
        <f ca="1">COUNTIFS(基础!$AO:$AO,OFFSET(AB7,,-3,1,1),基础!$A:$A,OFFSET(AB7,-ROW(AB7)+1,-2,1,1))</f>
        <v>1</v>
      </c>
      <c r="AC7" s="131">
        <f t="shared" ca="1" si="4"/>
        <v>0.55902777777777757</v>
      </c>
      <c r="AD7" s="132"/>
      <c r="AE7" s="133" t="s">
        <v>59</v>
      </c>
      <c r="AF7" s="110">
        <f ca="1">SUMIFS(基础!$AG:$AG,基础!$A:$A,OFFSET(AF7,-ROW(AF7)+1,,1,1),基础!$AO:$AO,OFFSET(AF7,,-1))</f>
        <v>5.25</v>
      </c>
      <c r="AG7" s="110">
        <f ca="1">SUMIFS(基础!$V:$V,基础!$A:$A,OFFSET(AG7,-ROW(AG7)+1,-1,1,1),基础!$AO:$AO,OFFSET(AG7,,-2))</f>
        <v>12</v>
      </c>
      <c r="AH7" s="110">
        <f ca="1">COUNTIFS(基础!$AO:$AO,OFFSET(AH7,,-3,1,1),基础!$A:$A,OFFSET(AH7,-ROW(AH7)+1,-2,1,1))</f>
        <v>1</v>
      </c>
      <c r="AI7" s="131">
        <f t="shared" ca="1" si="5"/>
        <v>0.4375</v>
      </c>
      <c r="AJ7" s="132"/>
      <c r="AK7" s="133" t="s">
        <v>59</v>
      </c>
      <c r="AL7" s="110">
        <f ca="1">SUMIFS(基础!$AG:$AG,基础!$A:$A,OFFSET(AL7,-ROW(AL7)+1,,1,1),基础!$AO:$AO,OFFSET(AL7,,-1))</f>
        <v>1.75</v>
      </c>
      <c r="AM7" s="110">
        <f ca="1">SUMIFS(基础!$V:$V,基础!$A:$A,OFFSET(AM7,-ROW(AM7)+1,-1,1,1),基础!$AO:$AO,OFFSET(AM7,,-2))</f>
        <v>12</v>
      </c>
      <c r="AN7" s="110">
        <f ca="1">COUNTIFS(基础!$AO:$AO,OFFSET(AN7,,-3,1,1),基础!$A:$A,OFFSET(AN7,-ROW(AN7)+1,-2,1,1))</f>
        <v>1</v>
      </c>
      <c r="AO7" s="131">
        <f t="shared" ca="1" si="6"/>
        <v>0.14583333333333334</v>
      </c>
      <c r="AP7" s="132"/>
      <c r="AQ7" s="133" t="s">
        <v>59</v>
      </c>
      <c r="AR7" s="110">
        <f ca="1">SUMIFS(基础!$AG:$AG,基础!$A:$A,OFFSET(AR7,-ROW(AR7)+1,,1,1),基础!$AO:$AO,OFFSET(AR7,,-1))</f>
        <v>8.75</v>
      </c>
      <c r="AS7" s="110">
        <f ca="1">SUMIFS(基础!$V:$V,基础!$A:$A,OFFSET(AS7,-ROW(AS7)+1,-1,1,1),基础!$AO:$AO,OFFSET(AS7,,-2))</f>
        <v>12</v>
      </c>
      <c r="AT7" s="110">
        <f ca="1">COUNTIFS(基础!$AO:$AO,OFFSET(AT7,,-3,1,1),基础!$A:$A,OFFSET(AT7,-ROW(AT7)+1,-2,1,1))</f>
        <v>1</v>
      </c>
      <c r="AU7" s="131">
        <f t="shared" ca="1" si="7"/>
        <v>0.72916666666666663</v>
      </c>
      <c r="AV7" s="132"/>
      <c r="AW7" s="133" t="s">
        <v>59</v>
      </c>
      <c r="AX7" s="110">
        <f ca="1">SUMIFS(基础!$AG:$AG,基础!$A:$A,OFFSET(AX7,-ROW(AX7)+1,,1,1),基础!$AO:$AO,OFFSET(AX7,,-1))</f>
        <v>11.6666666666667</v>
      </c>
      <c r="AY7" s="110">
        <f ca="1">SUMIFS(基础!$V:$V,基础!$A:$A,OFFSET(AY7,-ROW(AY7)+1,-1,1,1),基础!$AO:$AO,OFFSET(AY7,,-2))</f>
        <v>12</v>
      </c>
      <c r="AZ7" s="110">
        <f ca="1">COUNTIFS(基础!$AO:$AO,OFFSET(AZ7,,-3,1,1),基础!$A:$A,OFFSET(AZ7,-ROW(AZ7)+1,-2,1,1))</f>
        <v>1</v>
      </c>
      <c r="BA7" s="131">
        <f t="shared" ca="1" si="8"/>
        <v>0.97222222222222499</v>
      </c>
      <c r="BB7" s="132"/>
    </row>
    <row r="8" spans="1:54" s="128" customFormat="1" ht="14.25" x14ac:dyDescent="0.15">
      <c r="A8" s="130" t="s">
        <v>28</v>
      </c>
      <c r="B8" s="110">
        <f ca="1">SUMIFS(基础!$AG:$AG,基础!$A:$A,OFFSET(B8,-ROW(B8)+1,,1,1),基础!$AO:$AO,OFFSET(B8,,-1))</f>
        <v>11.6666666666667</v>
      </c>
      <c r="C8" s="110">
        <f ca="1">SUMIFS(基础!$V:$V,基础!$A:$A,OFFSET(C8,-ROW(C8)+1,-1,1,1),基础!$AO:$AO,OFFSET(C8,,-2))</f>
        <v>12</v>
      </c>
      <c r="D8" s="110">
        <f ca="1">COUNTIFS(基础!$AO:$AO,OFFSET(D8,,-3,1,1),基础!$A:$A,OFFSET(D8,-ROW(D8)+1,-2,1,1))</f>
        <v>1</v>
      </c>
      <c r="E8" s="131">
        <f t="shared" ca="1" si="0"/>
        <v>0.97222222222222499</v>
      </c>
      <c r="F8" s="132"/>
      <c r="G8" s="130" t="s">
        <v>28</v>
      </c>
      <c r="H8" s="110">
        <f ca="1">SUMIFS(基础!$AG:$AG,基础!$A:$A,OFFSET(H8,-ROW(H8)+1,,1,1),基础!$AO:$AO,OFFSET(H8,,-1))</f>
        <v>0.34166666666666701</v>
      </c>
      <c r="I8" s="110">
        <f ca="1">SUMIFS(基础!$V:$V,基础!$A:$A,OFFSET(I8,-ROW(I8)+1,-1,1,1),基础!$AO:$AO,OFFSET(I8,,-2))</f>
        <v>8</v>
      </c>
      <c r="J8" s="110">
        <f ca="1">COUNTIFS(基础!$AO:$AO,OFFSET(J8,,-3,1,1),基础!$A:$A,OFFSET(J8,-ROW(J8)+1,-2,1,1))</f>
        <v>1</v>
      </c>
      <c r="K8" s="131">
        <f t="shared" ca="1" si="1"/>
        <v>4.2708333333333376E-2</v>
      </c>
      <c r="L8" s="132"/>
      <c r="M8" s="130" t="s">
        <v>28</v>
      </c>
      <c r="N8" s="110">
        <f ca="1">SUMIFS(基础!$AG:$AG,基础!$A:$A,OFFSET(N8,-ROW(N8)+1,,1,1),基础!$AO:$AO,OFFSET(N8,,-1))</f>
        <v>3.8333333333333299</v>
      </c>
      <c r="O8" s="110">
        <f ca="1">SUMIFS(基础!$V:$V,基础!$A:$A,OFFSET(O8,-ROW(O8)+1,-1,1,1),基础!$AO:$AO,OFFSET(O8,,-2))</f>
        <v>12</v>
      </c>
      <c r="P8" s="110">
        <f ca="1">COUNTIFS(基础!$AO:$AO,OFFSET(P8,,-3,1,1),基础!$A:$A,OFFSET(P8,-ROW(P8)+1,-2,1,1))</f>
        <v>1</v>
      </c>
      <c r="Q8" s="131">
        <f t="shared" ca="1" si="2"/>
        <v>0.31944444444444414</v>
      </c>
      <c r="R8" s="132"/>
      <c r="S8" s="130" t="s">
        <v>28</v>
      </c>
      <c r="T8" s="110">
        <f ca="1">SUMIFS(基础!$AG:$AG,基础!$A:$A,OFFSET(T8,-ROW(T8)+1,,1,1),基础!$AO:$AO,OFFSET(T8,,-1))</f>
        <v>11.6666666666667</v>
      </c>
      <c r="U8" s="110">
        <f ca="1">SUMIFS(基础!$V:$V,基础!$A:$A,OFFSET(U8,-ROW(U8)+1,-1,1,1),基础!$AO:$AO,OFFSET(U8,,-2))</f>
        <v>12</v>
      </c>
      <c r="V8" s="110">
        <f ca="1">COUNTIFS(基础!$AO:$AO,OFFSET(V8,,-3,1,1),基础!$A:$A,OFFSET(V8,-ROW(V8)+1,-2,1,1))</f>
        <v>1</v>
      </c>
      <c r="W8" s="131">
        <f t="shared" ca="1" si="3"/>
        <v>0.97222222222222499</v>
      </c>
      <c r="X8" s="132"/>
      <c r="Y8" s="130" t="s">
        <v>28</v>
      </c>
      <c r="Z8" s="110">
        <f ca="1">SUMIFS(基础!$AG:$AG,基础!$A:$A,OFFSET(Z8,-ROW(Z8)+1,,1,1),基础!$AO:$AO,OFFSET(Z8,,-1))</f>
        <v>8.75</v>
      </c>
      <c r="AA8" s="110">
        <f ca="1">SUMIFS(基础!$V:$V,基础!$A:$A,OFFSET(AA8,-ROW(AA8)+1,-1,1,1),基础!$AO:$AO,OFFSET(AA8,,-2))</f>
        <v>12</v>
      </c>
      <c r="AB8" s="110">
        <f ca="1">COUNTIFS(基础!$AO:$AO,OFFSET(AB8,,-3,1,1),基础!$A:$A,OFFSET(AB8,-ROW(AB8)+1,-2,1,1))</f>
        <v>1</v>
      </c>
      <c r="AC8" s="131">
        <f t="shared" ca="1" si="4"/>
        <v>0.72916666666666663</v>
      </c>
      <c r="AD8" s="132"/>
      <c r="AE8" s="130" t="s">
        <v>28</v>
      </c>
      <c r="AF8" s="110">
        <f ca="1">SUMIFS(基础!$AG:$AG,基础!$A:$A,OFFSET(AF8,-ROW(AF8)+1,,1,1),基础!$AO:$AO,OFFSET(AF8,,-1))</f>
        <v>7</v>
      </c>
      <c r="AG8" s="110">
        <f ca="1">SUMIFS(基础!$V:$V,基础!$A:$A,OFFSET(AG8,-ROW(AG8)+1,-1,1,1),基础!$AO:$AO,OFFSET(AG8,,-2))</f>
        <v>12</v>
      </c>
      <c r="AH8" s="110">
        <f ca="1">COUNTIFS(基础!$AO:$AO,OFFSET(AH8,,-3,1,1),基础!$A:$A,OFFSET(AH8,-ROW(AH8)+1,-2,1,1))</f>
        <v>1</v>
      </c>
      <c r="AI8" s="131">
        <f t="shared" ca="1" si="5"/>
        <v>0.58333333333333337</v>
      </c>
      <c r="AJ8" s="132"/>
      <c r="AK8" s="130" t="s">
        <v>28</v>
      </c>
      <c r="AL8" s="110">
        <f ca="1">SUMIFS(基础!$AG:$AG,基础!$A:$A,OFFSET(AL8,-ROW(AL8)+1,,1,1),基础!$AO:$AO,OFFSET(AL8,,-1))</f>
        <v>9.1666666666666696</v>
      </c>
      <c r="AM8" s="110">
        <f ca="1">SUMIFS(基础!$V:$V,基础!$A:$A,OFFSET(AM8,-ROW(AM8)+1,-1,1,1),基础!$AO:$AO,OFFSET(AM8,,-2))</f>
        <v>12</v>
      </c>
      <c r="AN8" s="110">
        <f ca="1">COUNTIFS(基础!$AO:$AO,OFFSET(AN8,,-3,1,1),基础!$A:$A,OFFSET(AN8,-ROW(AN8)+1,-2,1,1))</f>
        <v>1</v>
      </c>
      <c r="AO8" s="131">
        <f t="shared" ca="1" si="6"/>
        <v>0.76388888888888917</v>
      </c>
      <c r="AP8" s="132"/>
      <c r="AQ8" s="130" t="s">
        <v>28</v>
      </c>
      <c r="AR8" s="110">
        <f ca="1">SUMIFS(基础!$AG:$AG,基础!$A:$A,OFFSET(AR8,-ROW(AR8)+1,,1,1),基础!$AO:$AO,OFFSET(AR8,,-1))</f>
        <v>5.25</v>
      </c>
      <c r="AS8" s="110">
        <f ca="1">SUMIFS(基础!$V:$V,基础!$A:$A,OFFSET(AS8,-ROW(AS8)+1,-1,1,1),基础!$AO:$AO,OFFSET(AS8,,-2))</f>
        <v>12</v>
      </c>
      <c r="AT8" s="110">
        <f ca="1">COUNTIFS(基础!$AO:$AO,OFFSET(AT8,,-3,1,1),基础!$A:$A,OFFSET(AT8,-ROW(AT8)+1,-2,1,1))</f>
        <v>1</v>
      </c>
      <c r="AU8" s="131">
        <f t="shared" ca="1" si="7"/>
        <v>0.4375</v>
      </c>
      <c r="AV8" s="132"/>
      <c r="AW8" s="130" t="s">
        <v>28</v>
      </c>
      <c r="AX8" s="110">
        <f ca="1">SUMIFS(基础!$AG:$AG,基础!$A:$A,OFFSET(AX8,-ROW(AX8)+1,,1,1),基础!$AO:$AO,OFFSET(AX8,,-1))</f>
        <v>9.3333333333333304</v>
      </c>
      <c r="AY8" s="110">
        <f ca="1">SUMIFS(基础!$V:$V,基础!$A:$A,OFFSET(AY8,-ROW(AY8)+1,-1,1,1),基础!$AO:$AO,OFFSET(AY8,,-2))</f>
        <v>12</v>
      </c>
      <c r="AZ8" s="110">
        <f ca="1">COUNTIFS(基础!$AO:$AO,OFFSET(AZ8,,-3,1,1),基础!$A:$A,OFFSET(AZ8,-ROW(AZ8)+1,-2,1,1))</f>
        <v>1</v>
      </c>
      <c r="BA8" s="131">
        <f t="shared" ca="1" si="8"/>
        <v>0.77777777777777757</v>
      </c>
      <c r="BB8" s="132"/>
    </row>
    <row r="9" spans="1:54" s="128" customFormat="1" ht="14.25" hidden="1" x14ac:dyDescent="0.15">
      <c r="A9" s="130" t="s">
        <v>126</v>
      </c>
      <c r="B9" s="110">
        <f ca="1">SUMIFS(基础!$AG:$AG,基础!$A:$A,OFFSET(B9,-ROW(B9)+1,,1,1),基础!$AO:$AO,OFFSET(B9,,-1))</f>
        <v>0</v>
      </c>
      <c r="C9" s="110">
        <f ca="1">SUMIFS(基础!$V:$V,基础!$A:$A,OFFSET(C9,-ROW(C9)+1,-1,1,1),基础!$AO:$AO,OFFSET(C9,,-2))</f>
        <v>0</v>
      </c>
      <c r="D9" s="110">
        <f ca="1">COUNTIFS(基础!$AO:$AO,OFFSET(D9,,-3,1,1),基础!$A:$A,OFFSET(D9,-ROW(D9)+1,-2,1,1))</f>
        <v>0</v>
      </c>
      <c r="E9" s="131">
        <f t="shared" ca="1" si="0"/>
        <v>0</v>
      </c>
      <c r="F9" s="132"/>
      <c r="G9" s="130" t="s">
        <v>126</v>
      </c>
      <c r="H9" s="110">
        <f ca="1">SUMIFS(基础!$AG:$AG,基础!$A:$A,OFFSET(H9,-ROW(H9)+1,,1,1),基础!$AO:$AO,OFFSET(H9,,-1))</f>
        <v>0</v>
      </c>
      <c r="I9" s="110">
        <f ca="1">SUMIFS(基础!$V:$V,基础!$A:$A,OFFSET(I9,-ROW(I9)+1,-1,1,1),基础!$AO:$AO,OFFSET(I9,,-2))</f>
        <v>0</v>
      </c>
      <c r="J9" s="110">
        <f ca="1">COUNTIFS(基础!$AO:$AO,OFFSET(J9,,-3,1,1),基础!$A:$A,OFFSET(J9,-ROW(J9)+1,-2,1,1))</f>
        <v>0</v>
      </c>
      <c r="K9" s="131">
        <f t="shared" ca="1" si="1"/>
        <v>0</v>
      </c>
      <c r="L9" s="132"/>
      <c r="M9" s="130" t="s">
        <v>126</v>
      </c>
      <c r="N9" s="110">
        <f ca="1">SUMIFS(基础!$AG:$AG,基础!$A:$A,OFFSET(N9,-ROW(N9)+1,,1,1),基础!$AO:$AO,OFFSET(N9,,-1))</f>
        <v>0</v>
      </c>
      <c r="O9" s="110">
        <f ca="1">SUMIFS(基础!$V:$V,基础!$A:$A,OFFSET(O9,-ROW(O9)+1,-1,1,1),基础!$AO:$AO,OFFSET(O9,,-2))</f>
        <v>0</v>
      </c>
      <c r="P9" s="110">
        <f ca="1">COUNTIFS(基础!$AO:$AO,OFFSET(P9,,-3,1,1),基础!$A:$A,OFFSET(P9,-ROW(P9)+1,-2,1,1))</f>
        <v>0</v>
      </c>
      <c r="Q9" s="131">
        <f t="shared" ca="1" si="2"/>
        <v>0</v>
      </c>
      <c r="R9" s="132"/>
      <c r="S9" s="130" t="s">
        <v>126</v>
      </c>
      <c r="T9" s="110">
        <f ca="1">SUMIFS(基础!$AG:$AG,基础!$A:$A,OFFSET(T9,-ROW(T9)+1,,1,1),基础!$AO:$AO,OFFSET(T9,,-1))</f>
        <v>0</v>
      </c>
      <c r="U9" s="110">
        <f ca="1">SUMIFS(基础!$V:$V,基础!$A:$A,OFFSET(U9,-ROW(U9)+1,-1,1,1),基础!$AO:$AO,OFFSET(U9,,-2))</f>
        <v>0</v>
      </c>
      <c r="V9" s="110">
        <f ca="1">COUNTIFS(基础!$AO:$AO,OFFSET(V9,,-3,1,1),基础!$A:$A,OFFSET(V9,-ROW(V9)+1,-2,1,1))</f>
        <v>0</v>
      </c>
      <c r="W9" s="131">
        <f t="shared" ca="1" si="3"/>
        <v>0</v>
      </c>
      <c r="X9" s="132"/>
      <c r="Y9" s="130" t="s">
        <v>126</v>
      </c>
      <c r="Z9" s="110">
        <f ca="1">SUMIFS(基础!$AG:$AG,基础!$A:$A,OFFSET(Z9,-ROW(Z9)+1,,1,1),基础!$AO:$AO,OFFSET(Z9,,-1))</f>
        <v>0</v>
      </c>
      <c r="AA9" s="110">
        <f ca="1">SUMIFS(基础!$V:$V,基础!$A:$A,OFFSET(AA9,-ROW(AA9)+1,-1,1,1),基础!$AO:$AO,OFFSET(AA9,,-2))</f>
        <v>0</v>
      </c>
      <c r="AB9" s="110">
        <f ca="1">COUNTIFS(基础!$AO:$AO,OFFSET(AB9,,-3,1,1),基础!$A:$A,OFFSET(AB9,-ROW(AB9)+1,-2,1,1))</f>
        <v>0</v>
      </c>
      <c r="AC9" s="131">
        <f t="shared" ca="1" si="4"/>
        <v>0</v>
      </c>
      <c r="AD9" s="132"/>
      <c r="AE9" s="130" t="s">
        <v>126</v>
      </c>
      <c r="AF9" s="110">
        <f ca="1">SUMIFS(基础!$AG:$AG,基础!$A:$A,OFFSET(AF9,-ROW(AF9)+1,,1,1),基础!$AO:$AO,OFFSET(AF9,,-1))</f>
        <v>0</v>
      </c>
      <c r="AG9" s="110">
        <f ca="1">SUMIFS(基础!$V:$V,基础!$A:$A,OFFSET(AG9,-ROW(AG9)+1,-1,1,1),基础!$AO:$AO,OFFSET(AG9,,-2))</f>
        <v>0</v>
      </c>
      <c r="AH9" s="110">
        <f ca="1">COUNTIFS(基础!$AO:$AO,OFFSET(AH9,,-3,1,1),基础!$A:$A,OFFSET(AH9,-ROW(AH9)+1,-2,1,1))</f>
        <v>0</v>
      </c>
      <c r="AI9" s="131">
        <f t="shared" ca="1" si="5"/>
        <v>0</v>
      </c>
      <c r="AJ9" s="132"/>
      <c r="AK9" s="130" t="s">
        <v>126</v>
      </c>
      <c r="AL9" s="110">
        <f ca="1">SUMIFS(基础!$AG:$AG,基础!$A:$A,OFFSET(AL9,-ROW(AL9)+1,,1,1),基础!$AO:$AO,OFFSET(AL9,,-1))</f>
        <v>0</v>
      </c>
      <c r="AM9" s="110">
        <f ca="1">SUMIFS(基础!$V:$V,基础!$A:$A,OFFSET(AM9,-ROW(AM9)+1,-1,1,1),基础!$AO:$AO,OFFSET(AM9,,-2))</f>
        <v>0</v>
      </c>
      <c r="AN9" s="110">
        <f ca="1">COUNTIFS(基础!$AO:$AO,OFFSET(AN9,,-3,1,1),基础!$A:$A,OFFSET(AN9,-ROW(AN9)+1,-2,1,1))</f>
        <v>0</v>
      </c>
      <c r="AO9" s="131">
        <f t="shared" ca="1" si="6"/>
        <v>0</v>
      </c>
      <c r="AP9" s="132"/>
      <c r="AQ9" s="130" t="s">
        <v>126</v>
      </c>
      <c r="AR9" s="110">
        <f ca="1">SUMIFS(基础!$AG:$AG,基础!$A:$A,OFFSET(AR9,-ROW(AR9)+1,,1,1),基础!$AO:$AO,OFFSET(AR9,,-1))</f>
        <v>0</v>
      </c>
      <c r="AS9" s="110">
        <f ca="1">SUMIFS(基础!$V:$V,基础!$A:$A,OFFSET(AS9,-ROW(AS9)+1,-1,1,1),基础!$AO:$AO,OFFSET(AS9,,-2))</f>
        <v>0</v>
      </c>
      <c r="AT9" s="110">
        <f ca="1">COUNTIFS(基础!$AO:$AO,OFFSET(AT9,,-3,1,1),基础!$A:$A,OFFSET(AT9,-ROW(AT9)+1,-2,1,1))</f>
        <v>0</v>
      </c>
      <c r="AU9" s="131">
        <f t="shared" ca="1" si="7"/>
        <v>0</v>
      </c>
      <c r="AV9" s="132"/>
      <c r="AW9" s="130" t="s">
        <v>126</v>
      </c>
      <c r="AX9" s="110">
        <f ca="1">SUMIFS(基础!$AG:$AG,基础!$A:$A,OFFSET(AX9,-ROW(AX9)+1,,1,1),基础!$AO:$AO,OFFSET(AX9,,-1))</f>
        <v>0</v>
      </c>
      <c r="AY9" s="110">
        <f ca="1">SUMIFS(基础!$V:$V,基础!$A:$A,OFFSET(AY9,-ROW(AY9)+1,-1,1,1),基础!$AO:$AO,OFFSET(AY9,,-2))</f>
        <v>0</v>
      </c>
      <c r="AZ9" s="110">
        <f ca="1">COUNTIFS(基础!$AO:$AO,OFFSET(AZ9,,-3,1,1),基础!$A:$A,OFFSET(AZ9,-ROW(AZ9)+1,-2,1,1))</f>
        <v>0</v>
      </c>
      <c r="BA9" s="131">
        <f t="shared" ca="1" si="8"/>
        <v>0</v>
      </c>
      <c r="BB9" s="132"/>
    </row>
    <row r="10" spans="1:54" s="128" customFormat="1" ht="14.25" x14ac:dyDescent="0.15">
      <c r="A10" s="130" t="s">
        <v>40</v>
      </c>
      <c r="B10" s="110">
        <f ca="1">SUMIFS(基础!$AG:$AG,基础!$A:$A,OFFSET(B10,-ROW(B10)+1,,1,1),基础!$AO:$AO,OFFSET(B10,,-1))</f>
        <v>19.132352941176499</v>
      </c>
      <c r="C10" s="110">
        <f ca="1">SUMIFS(基础!$V:$V,基础!$A:$A,OFFSET(C10,-ROW(C10)+1,-1,1,1),基础!$AO:$AO,OFFSET(C10,,-2))</f>
        <v>24</v>
      </c>
      <c r="D10" s="110">
        <f ca="1">COUNTIFS(基础!$AO:$AO,OFFSET(D10,,-3,1,1),基础!$A:$A,OFFSET(D10,-ROW(D10)+1,-2,1,1))</f>
        <v>2</v>
      </c>
      <c r="E10" s="131">
        <f t="shared" ca="1" si="0"/>
        <v>0.79718137254902077</v>
      </c>
      <c r="F10" s="132"/>
      <c r="G10" s="130" t="s">
        <v>40</v>
      </c>
      <c r="H10" s="110">
        <f ca="1">SUMIFS(基础!$AG:$AG,基础!$A:$A,OFFSET(H10,-ROW(H10)+1,,1,1),基础!$AO:$AO,OFFSET(H10,,-1))</f>
        <v>15.92881944444445</v>
      </c>
      <c r="I10" s="110">
        <f ca="1">SUMIFS(基础!$V:$V,基础!$A:$A,OFFSET(I10,-ROW(I10)+1,-1,1,1),基础!$AO:$AO,OFFSET(I10,,-2))</f>
        <v>20</v>
      </c>
      <c r="J10" s="110">
        <f ca="1">COUNTIFS(基础!$AO:$AO,OFFSET(J10,,-3,1,1),基础!$A:$A,OFFSET(J10,-ROW(J10)+1,-2,1,1))</f>
        <v>2</v>
      </c>
      <c r="K10" s="131">
        <f t="shared" ca="1" si="1"/>
        <v>0.79644097222222254</v>
      </c>
      <c r="L10" s="132"/>
      <c r="M10" s="130" t="s">
        <v>40</v>
      </c>
      <c r="N10" s="110">
        <f ca="1">SUMIFS(基础!$AG:$AG,基础!$A:$A,OFFSET(N10,-ROW(N10)+1,,1,1),基础!$AO:$AO,OFFSET(N10,,-1))</f>
        <v>12.649659863945546</v>
      </c>
      <c r="O10" s="110">
        <f ca="1">SUMIFS(基础!$V:$V,基础!$A:$A,OFFSET(O10,-ROW(O10)+1,-1,1,1),基础!$AO:$AO,OFFSET(O10,,-2))</f>
        <v>14</v>
      </c>
      <c r="P10" s="110">
        <f ca="1">COUNTIFS(基础!$AO:$AO,OFFSET(P10,,-3,1,1),基础!$A:$A,OFFSET(P10,-ROW(P10)+1,-2,1,1))</f>
        <v>2</v>
      </c>
      <c r="Q10" s="131">
        <f t="shared" ca="1" si="2"/>
        <v>0.90354713313896762</v>
      </c>
      <c r="R10" s="132"/>
      <c r="S10" s="130" t="s">
        <v>40</v>
      </c>
      <c r="T10" s="110">
        <f ca="1">SUMIFS(基础!$AG:$AG,基础!$A:$A,OFFSET(T10,-ROW(T10)+1,,1,1),基础!$AO:$AO,OFFSET(T10,,-1))</f>
        <v>19.638095238095268</v>
      </c>
      <c r="U10" s="110">
        <f ca="1">SUMIFS(基础!$V:$V,基础!$A:$A,OFFSET(U10,-ROW(U10)+1,-1,1,1),基础!$AO:$AO,OFFSET(U10,,-2))</f>
        <v>24</v>
      </c>
      <c r="V10" s="110">
        <f ca="1">COUNTIFS(基础!$AO:$AO,OFFSET(V10,,-3,1,1),基础!$A:$A,OFFSET(V10,-ROW(V10)+1,-2,1,1))</f>
        <v>2</v>
      </c>
      <c r="W10" s="131">
        <f t="shared" ca="1" si="3"/>
        <v>0.81825396825396945</v>
      </c>
      <c r="X10" s="132"/>
      <c r="Y10" s="130" t="s">
        <v>40</v>
      </c>
      <c r="Z10" s="110">
        <f ca="1">SUMIFS(基础!$AG:$AG,基础!$A:$A,OFFSET(Z10,-ROW(Z10)+1,,1,1),基础!$AO:$AO,OFFSET(Z10,,-1))</f>
        <v>23.659297052154191</v>
      </c>
      <c r="AA10" s="110">
        <f ca="1">SUMIFS(基础!$V:$V,基础!$A:$A,OFFSET(AA10,-ROW(AA10)+1,-1,1,1),基础!$AO:$AO,OFFSET(AA10,,-2))</f>
        <v>30</v>
      </c>
      <c r="AB10" s="110">
        <f ca="1">COUNTIFS(基础!$AO:$AO,OFFSET(AB10,,-3,1,1),基础!$A:$A,OFFSET(AB10,-ROW(AB10)+1,-2,1,1))</f>
        <v>3</v>
      </c>
      <c r="AC10" s="131">
        <f t="shared" ca="1" si="4"/>
        <v>0.78864323507180634</v>
      </c>
      <c r="AD10" s="132"/>
      <c r="AE10" s="130" t="s">
        <v>40</v>
      </c>
      <c r="AF10" s="110">
        <f ca="1">SUMIFS(基础!$AG:$AG,基础!$A:$A,OFFSET(AF10,-ROW(AF10)+1,,1,1),基础!$AO:$AO,OFFSET(AF10,,-1))</f>
        <v>30.6111111111111</v>
      </c>
      <c r="AG10" s="110">
        <f ca="1">SUMIFS(基础!$V:$V,基础!$A:$A,OFFSET(AG10,-ROW(AG10)+1,-1,1,1),基础!$AO:$AO,OFFSET(AG10,,-2))</f>
        <v>36</v>
      </c>
      <c r="AH10" s="110">
        <f ca="1">COUNTIFS(基础!$AO:$AO,OFFSET(AH10,,-3,1,1),基础!$A:$A,OFFSET(AH10,-ROW(AH10)+1,-2,1,1))</f>
        <v>3</v>
      </c>
      <c r="AI10" s="131">
        <f t="shared" ca="1" si="5"/>
        <v>0.85030864197530831</v>
      </c>
      <c r="AJ10" s="132"/>
      <c r="AK10" s="130" t="s">
        <v>40</v>
      </c>
      <c r="AL10" s="110">
        <f ca="1">SUMIFS(基础!$AG:$AG,基础!$A:$A,OFFSET(AL10,-ROW(AL10)+1,,1,1),基础!$AO:$AO,OFFSET(AL10,,-1))</f>
        <v>23.476190476190439</v>
      </c>
      <c r="AM10" s="110">
        <f ca="1">SUMIFS(基础!$V:$V,基础!$A:$A,OFFSET(AM10,-ROW(AM10)+1,-1,1,1),基础!$AO:$AO,OFFSET(AM10,,-2))</f>
        <v>31</v>
      </c>
      <c r="AN10" s="110">
        <f ca="1">COUNTIFS(基础!$AO:$AO,OFFSET(AN10,,-3,1,1),基础!$A:$A,OFFSET(AN10,-ROW(AN10)+1,-2,1,1))</f>
        <v>3</v>
      </c>
      <c r="AO10" s="131">
        <f t="shared" ca="1" si="6"/>
        <v>0.75729646697388509</v>
      </c>
      <c r="AP10" s="132"/>
      <c r="AQ10" s="130" t="s">
        <v>40</v>
      </c>
      <c r="AR10" s="110">
        <f ca="1">SUMIFS(基础!$AG:$AG,基础!$A:$A,OFFSET(AR10,-ROW(AR10)+1,,1,1),基础!$AO:$AO,OFFSET(AR10,,-1))</f>
        <v>21.851851851851901</v>
      </c>
      <c r="AS10" s="110">
        <f ca="1">SUMIFS(基础!$V:$V,基础!$A:$A,OFFSET(AS10,-ROW(AS10)+1,-1,1,1),基础!$AO:$AO,OFFSET(AS10,,-2))</f>
        <v>24</v>
      </c>
      <c r="AT10" s="110">
        <f ca="1">COUNTIFS(基础!$AO:$AO,OFFSET(AT10,,-3,1,1),基础!$A:$A,OFFSET(AT10,-ROW(AT10)+1,-2,1,1))</f>
        <v>2</v>
      </c>
      <c r="AU10" s="131">
        <f t="shared" ca="1" si="7"/>
        <v>0.91049382716049587</v>
      </c>
      <c r="AV10" s="132"/>
      <c r="AW10" s="130" t="s">
        <v>40</v>
      </c>
      <c r="AX10" s="110">
        <f ca="1">SUMIFS(基础!$AG:$AG,基础!$A:$A,OFFSET(AX10,-ROW(AX10)+1,,1,1),基础!$AO:$AO,OFFSET(AX10,,-1))</f>
        <v>19.424792139077852</v>
      </c>
      <c r="AY10" s="110">
        <f ca="1">SUMIFS(基础!$V:$V,基础!$A:$A,OFFSET(AY10,-ROW(AY10)+1,-1,1,1),基础!$AO:$AO,OFFSET(AY10,,-2))</f>
        <v>24</v>
      </c>
      <c r="AZ10" s="110">
        <f ca="1">COUNTIFS(基础!$AO:$AO,OFFSET(AZ10,,-3,1,1),基础!$A:$A,OFFSET(AZ10,-ROW(AZ10)+1,-2,1,1))</f>
        <v>2</v>
      </c>
      <c r="BA10" s="131">
        <f t="shared" ca="1" si="8"/>
        <v>0.80936633912824385</v>
      </c>
      <c r="BB10" s="132"/>
    </row>
    <row r="11" spans="1:54" s="128" customFormat="1" ht="14.25" x14ac:dyDescent="0.15">
      <c r="A11" s="130" t="s">
        <v>61</v>
      </c>
      <c r="B11" s="110">
        <f ca="1">SUMIFS(基础!$AG:$AG,基础!$A:$A,OFFSET(B11,-ROW(B11)+1,,1,1),基础!$AO:$AO,OFFSET(B11,,-1))</f>
        <v>18.626984126984119</v>
      </c>
      <c r="C11" s="110">
        <f ca="1">SUMIFS(基础!$V:$V,基础!$A:$A,OFFSET(C11,-ROW(C11)+1,-1,1,1),基础!$AO:$AO,OFFSET(C11,,-2))</f>
        <v>24</v>
      </c>
      <c r="D11" s="110">
        <f ca="1">COUNTIFS(基础!$AO:$AO,OFFSET(D11,,-3,1,1),基础!$A:$A,OFFSET(D11,-ROW(D11)+1,-2,1,1))</f>
        <v>2</v>
      </c>
      <c r="E11" s="131">
        <f t="shared" ca="1" si="0"/>
        <v>0.77612433862433827</v>
      </c>
      <c r="F11" s="132"/>
      <c r="G11" s="130" t="s">
        <v>61</v>
      </c>
      <c r="H11" s="110">
        <f ca="1">SUMIFS(基础!$AG:$AG,基础!$A:$A,OFFSET(H11,-ROW(H11)+1,,1,1),基础!$AO:$AO,OFFSET(H11,,-1))</f>
        <v>23.484126984126952</v>
      </c>
      <c r="I11" s="110">
        <f ca="1">SUMIFS(基础!$V:$V,基础!$A:$A,OFFSET(I11,-ROW(I11)+1,-1,1,1),基础!$AO:$AO,OFFSET(I11,,-2))</f>
        <v>34</v>
      </c>
      <c r="J11" s="110">
        <f ca="1">COUNTIFS(基础!$AO:$AO,OFFSET(J11,,-3,1,1),基础!$A:$A,OFFSET(J11,-ROW(J11)+1,-2,1,1))</f>
        <v>3</v>
      </c>
      <c r="K11" s="131">
        <f t="shared" ca="1" si="1"/>
        <v>0.69070961718020452</v>
      </c>
      <c r="L11" s="132"/>
      <c r="M11" s="130" t="s">
        <v>61</v>
      </c>
      <c r="N11" s="110">
        <f ca="1">SUMIFS(基础!$AG:$AG,基础!$A:$A,OFFSET(N11,-ROW(N11)+1,,1,1),基础!$AO:$AO,OFFSET(N11,,-1))</f>
        <v>21.944444444444443</v>
      </c>
      <c r="O11" s="110">
        <f ca="1">SUMIFS(基础!$V:$V,基础!$A:$A,OFFSET(O11,-ROW(O11)+1,-1,1,1),基础!$AO:$AO,OFFSET(O11,,-2))</f>
        <v>24</v>
      </c>
      <c r="P11" s="110">
        <f ca="1">COUNTIFS(基础!$AO:$AO,OFFSET(P11,,-3,1,1),基础!$A:$A,OFFSET(P11,-ROW(P11)+1,-2,1,1))</f>
        <v>3</v>
      </c>
      <c r="Q11" s="131">
        <f t="shared" ca="1" si="2"/>
        <v>0.91435185185185175</v>
      </c>
      <c r="R11" s="132"/>
      <c r="S11" s="130" t="s">
        <v>61</v>
      </c>
      <c r="T11" s="110">
        <f ca="1">SUMIFS(基础!$AG:$AG,基础!$A:$A,OFFSET(T11,-ROW(T11)+1,,1,1),基础!$AO:$AO,OFFSET(T11,,-1))</f>
        <v>17.666666666666668</v>
      </c>
      <c r="U11" s="110">
        <f ca="1">SUMIFS(基础!$V:$V,基础!$A:$A,OFFSET(U11,-ROW(U11)+1,-1,1,1),基础!$AO:$AO,OFFSET(U11,,-2))</f>
        <v>20.5</v>
      </c>
      <c r="V11" s="110">
        <f ca="1">COUNTIFS(基础!$AO:$AO,OFFSET(V11,,-3,1,1),基础!$A:$A,OFFSET(V11,-ROW(V11)+1,-2,1,1))</f>
        <v>4</v>
      </c>
      <c r="W11" s="131">
        <f t="shared" ca="1" si="3"/>
        <v>0.86178861788617889</v>
      </c>
      <c r="X11" s="132"/>
      <c r="Y11" s="130" t="s">
        <v>61</v>
      </c>
      <c r="Z11" s="110">
        <f ca="1">SUMIFS(基础!$AG:$AG,基础!$A:$A,OFFSET(Z11,-ROW(Z11)+1,,1,1),基础!$AO:$AO,OFFSET(Z11,,-1))</f>
        <v>24.011904761904759</v>
      </c>
      <c r="AA11" s="110">
        <f ca="1">SUMIFS(基础!$V:$V,基础!$A:$A,OFFSET(AA11,-ROW(AA11)+1,-1,1,1),基础!$AO:$AO,OFFSET(AA11,,-2))</f>
        <v>36</v>
      </c>
      <c r="AB11" s="110">
        <f ca="1">COUNTIFS(基础!$AO:$AO,OFFSET(AB11,,-3,1,1),基础!$A:$A,OFFSET(AB11,-ROW(AB11)+1,-2,1,1))</f>
        <v>3</v>
      </c>
      <c r="AC11" s="131">
        <f t="shared" ca="1" si="4"/>
        <v>0.66699735449735442</v>
      </c>
      <c r="AD11" s="132"/>
      <c r="AE11" s="130" t="s">
        <v>61</v>
      </c>
      <c r="AF11" s="110">
        <f ca="1">SUMIFS(基础!$AG:$AG,基础!$A:$A,OFFSET(AF11,-ROW(AF11)+1,,1,1),基础!$AO:$AO,OFFSET(AF11,,-1))</f>
        <v>28.18518518518523</v>
      </c>
      <c r="AG11" s="110">
        <f ca="1">SUMIFS(基础!$V:$V,基础!$A:$A,OFFSET(AG11,-ROW(AG11)+1,-1,1,1),基础!$AO:$AO,OFFSET(AG11,,-2))</f>
        <v>35</v>
      </c>
      <c r="AH11" s="110">
        <f ca="1">COUNTIFS(基础!$AO:$AO,OFFSET(AH11,,-3,1,1),基础!$A:$A,OFFSET(AH11,-ROW(AH11)+1,-2,1,1))</f>
        <v>3</v>
      </c>
      <c r="AI11" s="131">
        <f t="shared" ca="1" si="5"/>
        <v>0.80529100529100661</v>
      </c>
      <c r="AJ11" s="132"/>
      <c r="AK11" s="130" t="s">
        <v>61</v>
      </c>
      <c r="AL11" s="110">
        <f ca="1">SUMIFS(基础!$AG:$AG,基础!$A:$A,OFFSET(AL11,-ROW(AL11)+1,,1,1),基础!$AO:$AO,OFFSET(AL11,,-1))</f>
        <v>25.18518518518518</v>
      </c>
      <c r="AM11" s="110">
        <f ca="1">SUMIFS(基础!$V:$V,基础!$A:$A,OFFSET(AM11,-ROW(AM11)+1,-1,1,1),基础!$AO:$AO,OFFSET(AM11,,-2))</f>
        <v>36</v>
      </c>
      <c r="AN11" s="110">
        <f ca="1">COUNTIFS(基础!$AO:$AO,OFFSET(AN11,,-3,1,1),基础!$A:$A,OFFSET(AN11,-ROW(AN11)+1,-2,1,1))</f>
        <v>3</v>
      </c>
      <c r="AO11" s="131">
        <f t="shared" ca="1" si="6"/>
        <v>0.69958847736625496</v>
      </c>
      <c r="AP11" s="132"/>
      <c r="AQ11" s="130" t="s">
        <v>61</v>
      </c>
      <c r="AR11" s="110">
        <f ca="1">SUMIFS(基础!$AG:$AG,基础!$A:$A,OFFSET(AR11,-ROW(AR11)+1,,1,1),基础!$AO:$AO,OFFSET(AR11,,-1))</f>
        <v>14.125000000000009</v>
      </c>
      <c r="AS11" s="110">
        <f ca="1">SUMIFS(基础!$V:$V,基础!$A:$A,OFFSET(AS11,-ROW(AS11)+1,-1,1,1),基础!$AO:$AO,OFFSET(AS11,,-2))</f>
        <v>27</v>
      </c>
      <c r="AT11" s="110">
        <f ca="1">COUNTIFS(基础!$AO:$AO,OFFSET(AT11,,-3,1,1),基础!$A:$A,OFFSET(AT11,-ROW(AT11)+1,-2,1,1))</f>
        <v>3</v>
      </c>
      <c r="AU11" s="131">
        <f t="shared" ca="1" si="7"/>
        <v>0.52314814814814847</v>
      </c>
      <c r="AV11" s="132"/>
      <c r="AW11" s="130" t="s">
        <v>61</v>
      </c>
      <c r="AX11" s="110">
        <f ca="1">SUMIFS(基础!$AG:$AG,基础!$A:$A,OFFSET(AX11,-ROW(AX11)+1,,1,1),基础!$AO:$AO,OFFSET(AX11,,-1))</f>
        <v>18.666666666666671</v>
      </c>
      <c r="AY11" s="110">
        <f ca="1">SUMIFS(基础!$V:$V,基础!$A:$A,OFFSET(AY11,-ROW(AY11)+1,-1,1,1),基础!$AO:$AO,OFFSET(AY11,,-2))</f>
        <v>29</v>
      </c>
      <c r="AZ11" s="110">
        <f ca="1">COUNTIFS(基础!$AO:$AO,OFFSET(AZ11,,-3,1,1),基础!$A:$A,OFFSET(AZ11,-ROW(AZ11)+1,-2,1,1))</f>
        <v>3</v>
      </c>
      <c r="BA11" s="131">
        <f t="shared" ca="1" si="8"/>
        <v>0.64367816091954044</v>
      </c>
      <c r="BB11" s="132"/>
    </row>
    <row r="12" spans="1:54" s="128" customFormat="1" ht="14.25" x14ac:dyDescent="0.15">
      <c r="A12" s="130" t="s">
        <v>68</v>
      </c>
      <c r="B12" s="110">
        <f ca="1">SUMIFS(基础!$AG:$AG,基础!$A:$A,OFFSET(B12,-ROW(B12)+1,,1,1),基础!$AO:$AO,OFFSET(B12,,-1))</f>
        <v>23.603603603603602</v>
      </c>
      <c r="C12" s="110">
        <f ca="1">SUMIFS(基础!$V:$V,基础!$A:$A,OFFSET(C12,-ROW(C12)+1,-1,1,1),基础!$AO:$AO,OFFSET(C12,,-2))</f>
        <v>24</v>
      </c>
      <c r="D12" s="110">
        <f ca="1">COUNTIFS(基础!$AO:$AO,OFFSET(D12,,-3,1,1),基础!$A:$A,OFFSET(D12,-ROW(D12)+1,-2,1,1))</f>
        <v>2</v>
      </c>
      <c r="E12" s="131">
        <f t="shared" ca="1" si="0"/>
        <v>0.98348348348348347</v>
      </c>
      <c r="F12" s="132"/>
      <c r="G12" s="130" t="s">
        <v>68</v>
      </c>
      <c r="H12" s="110">
        <f ca="1">SUMIFS(基础!$AG:$AG,基础!$A:$A,OFFSET(H12,-ROW(H12)+1,,1,1),基础!$AO:$AO,OFFSET(H12,,-1))</f>
        <v>23.916666666666671</v>
      </c>
      <c r="I12" s="110">
        <f ca="1">SUMIFS(基础!$V:$V,基础!$A:$A,OFFSET(I12,-ROW(I12)+1,-1,1,1),基础!$AO:$AO,OFFSET(I12,,-2))</f>
        <v>27</v>
      </c>
      <c r="J12" s="110">
        <f ca="1">COUNTIFS(基础!$AO:$AO,OFFSET(J12,,-3,1,1),基础!$A:$A,OFFSET(J12,-ROW(J12)+1,-2,1,1))</f>
        <v>3</v>
      </c>
      <c r="K12" s="131">
        <f t="shared" ca="1" si="1"/>
        <v>0.88580246913580263</v>
      </c>
      <c r="L12" s="132"/>
      <c r="M12" s="130" t="s">
        <v>68</v>
      </c>
      <c r="N12" s="110">
        <f ca="1">SUMIFS(基础!$AG:$AG,基础!$A:$A,OFFSET(N12,-ROW(N12)+1,,1,1),基础!$AO:$AO,OFFSET(N12,,-1))</f>
        <v>21.565972222222264</v>
      </c>
      <c r="O12" s="110">
        <f ca="1">SUMIFS(基础!$V:$V,基础!$A:$A,OFFSET(O12,-ROW(O12)+1,-1,1,1),基础!$AO:$AO,OFFSET(O12,,-2))</f>
        <v>29</v>
      </c>
      <c r="P12" s="110">
        <f ca="1">COUNTIFS(基础!$AO:$AO,OFFSET(P12,,-3,1,1),基础!$A:$A,OFFSET(P12,-ROW(P12)+1,-2,1,1))</f>
        <v>4</v>
      </c>
      <c r="Q12" s="131">
        <f t="shared" ca="1" si="2"/>
        <v>0.7436542145593884</v>
      </c>
      <c r="R12" s="132"/>
      <c r="S12" s="130" t="s">
        <v>68</v>
      </c>
      <c r="T12" s="110">
        <f ca="1">SUMIFS(基础!$AG:$AG,基础!$A:$A,OFFSET(T12,-ROW(T12)+1,,1,1),基础!$AO:$AO,OFFSET(T12,,-1))</f>
        <v>17.906746031746021</v>
      </c>
      <c r="U12" s="110">
        <f ca="1">SUMIFS(基础!$V:$V,基础!$A:$A,OFFSET(U12,-ROW(U12)+1,-1,1,1),基础!$AO:$AO,OFFSET(U12,,-2))</f>
        <v>26</v>
      </c>
      <c r="V12" s="110">
        <f ca="1">COUNTIFS(基础!$AO:$AO,OFFSET(V12,,-3,1,1),基础!$A:$A,OFFSET(V12,-ROW(V12)+1,-2,1,1))</f>
        <v>4</v>
      </c>
      <c r="W12" s="131">
        <f t="shared" ca="1" si="3"/>
        <v>0.68872100122100077</v>
      </c>
      <c r="X12" s="132"/>
      <c r="Y12" s="130" t="s">
        <v>68</v>
      </c>
      <c r="Z12" s="110">
        <f ca="1">SUMIFS(基础!$AG:$AG,基础!$A:$A,OFFSET(Z12,-ROW(Z12)+1,,1,1),基础!$AO:$AO,OFFSET(Z12,,-1))</f>
        <v>21.0619803476946</v>
      </c>
      <c r="AA12" s="110">
        <f ca="1">SUMIFS(基础!$V:$V,基础!$A:$A,OFFSET(AA12,-ROW(AA12)+1,-1,1,1),基础!$AO:$AO,OFFSET(AA12,,-2))</f>
        <v>36</v>
      </c>
      <c r="AB12" s="110">
        <f ca="1">COUNTIFS(基础!$AO:$AO,OFFSET(AB12,,-3,1,1),基础!$A:$A,OFFSET(AB12,-ROW(AB12)+1,-2,1,1))</f>
        <v>3</v>
      </c>
      <c r="AC12" s="131">
        <f t="shared" ca="1" si="4"/>
        <v>0.58505500965818336</v>
      </c>
      <c r="AD12" s="132"/>
      <c r="AE12" s="130" t="s">
        <v>68</v>
      </c>
      <c r="AF12" s="110">
        <f ca="1">SUMIFS(基础!$AG:$AG,基础!$A:$A,OFFSET(AF12,-ROW(AF12)+1,,1,1),基础!$AO:$AO,OFFSET(AF12,,-1))</f>
        <v>25.402494331065739</v>
      </c>
      <c r="AG12" s="110">
        <f ca="1">SUMIFS(基础!$V:$V,基础!$A:$A,OFFSET(AG12,-ROW(AG12)+1,-1,1,1),基础!$AO:$AO,OFFSET(AG12,,-2))</f>
        <v>36</v>
      </c>
      <c r="AH12" s="110">
        <f ca="1">COUNTIFS(基础!$AO:$AO,OFFSET(AH12,,-3,1,1),基础!$A:$A,OFFSET(AH12,-ROW(AH12)+1,-2,1,1))</f>
        <v>3</v>
      </c>
      <c r="AI12" s="131">
        <f t="shared" ca="1" si="5"/>
        <v>0.70562484252960389</v>
      </c>
      <c r="AJ12" s="132"/>
      <c r="AK12" s="130" t="s">
        <v>68</v>
      </c>
      <c r="AL12" s="110">
        <f ca="1">SUMIFS(基础!$AG:$AG,基础!$A:$A,OFFSET(AL12,-ROW(AL12)+1,,1,1),基础!$AO:$AO,OFFSET(AL12,,-1))</f>
        <v>24.808325846061699</v>
      </c>
      <c r="AM12" s="110">
        <f ca="1">SUMIFS(基础!$V:$V,基础!$A:$A,OFFSET(AM12,-ROW(AM12)+1,-1,1,1),基础!$AO:$AO,OFFSET(AM12,,-2))</f>
        <v>27</v>
      </c>
      <c r="AN12" s="110">
        <f ca="1">COUNTIFS(基础!$AO:$AO,OFFSET(AN12,,-3,1,1),基础!$A:$A,OFFSET(AN12,-ROW(AN12)+1,-2,1,1))</f>
        <v>3</v>
      </c>
      <c r="AO12" s="131">
        <f t="shared" ca="1" si="6"/>
        <v>0.9188268831874703</v>
      </c>
      <c r="AP12" s="132"/>
      <c r="AQ12" s="130" t="s">
        <v>68</v>
      </c>
      <c r="AR12" s="110">
        <f ca="1">SUMIFS(基础!$AG:$AG,基础!$A:$A,OFFSET(AR12,-ROW(AR12)+1,,1,1),基础!$AO:$AO,OFFSET(AR12,,-1))</f>
        <v>23.25472411186697</v>
      </c>
      <c r="AS12" s="110">
        <f ca="1">SUMIFS(基础!$V:$V,基础!$A:$A,OFFSET(AS12,-ROW(AS12)+1,-1,1,1),基础!$AO:$AO,OFFSET(AS12,,-2))</f>
        <v>30</v>
      </c>
      <c r="AT12" s="110">
        <f ca="1">COUNTIFS(基础!$AO:$AO,OFFSET(AT12,,-3,1,1),基础!$A:$A,OFFSET(AT12,-ROW(AT12)+1,-2,1,1))</f>
        <v>3</v>
      </c>
      <c r="AU12" s="131">
        <f t="shared" ca="1" si="7"/>
        <v>0.77515747039556571</v>
      </c>
      <c r="AV12" s="132"/>
      <c r="AW12" s="130" t="s">
        <v>68</v>
      </c>
      <c r="AX12" s="110">
        <f ca="1">SUMIFS(基础!$AG:$AG,基础!$A:$A,OFFSET(AX12,-ROW(AX12)+1,,1,1),基础!$AO:$AO,OFFSET(AX12,,-1))</f>
        <v>38.535714285714306</v>
      </c>
      <c r="AY12" s="110">
        <f ca="1">SUMIFS(基础!$V:$V,基础!$A:$A,OFFSET(AY12,-ROW(AY12)+1,-1,1,1),基础!$AO:$AO,OFFSET(AY12,,-2))</f>
        <v>48</v>
      </c>
      <c r="AZ12" s="110">
        <f ca="1">COUNTIFS(基础!$AO:$AO,OFFSET(AZ12,,-3,1,1),基础!$A:$A,OFFSET(AZ12,-ROW(AZ12)+1,-2,1,1))</f>
        <v>4</v>
      </c>
      <c r="BA12" s="131">
        <f t="shared" ca="1" si="8"/>
        <v>0.80282738095238138</v>
      </c>
      <c r="BB12" s="132"/>
    </row>
    <row r="13" spans="1:54" s="128" customFormat="1" ht="14.25" x14ac:dyDescent="0.15">
      <c r="A13" s="130" t="s">
        <v>127</v>
      </c>
      <c r="B13" s="110">
        <f ca="1">SUMIFS(基础!$AG:$AG,基础!$A:$A,OFFSET(B13,-ROW(B13)+1,,1,1),基础!$AO:$AO,OFFSET(B13,,-1))</f>
        <v>11.515151515151519</v>
      </c>
      <c r="C13" s="110">
        <f ca="1">SUMIFS(基础!$V:$V,基础!$A:$A,OFFSET(C13,-ROW(C13)+1,-1,1,1),基础!$AO:$AO,OFFSET(C13,,-2))</f>
        <v>14</v>
      </c>
      <c r="D13" s="110">
        <f ca="1">COUNTIFS(基础!$AO:$AO,OFFSET(D13,,-3,1,1),基础!$A:$A,OFFSET(D13,-ROW(D13)+1,-2,1,1))</f>
        <v>2</v>
      </c>
      <c r="E13" s="131">
        <f t="shared" ca="1" si="0"/>
        <v>0.82251082251082275</v>
      </c>
      <c r="F13" s="132"/>
      <c r="G13" s="130" t="s">
        <v>127</v>
      </c>
      <c r="H13" s="110">
        <f ca="1">SUMIFS(基础!$AG:$AG,基础!$A:$A,OFFSET(H13,-ROW(H13)+1,,1,1),基础!$AO:$AO,OFFSET(H13,,-1))</f>
        <v>9.1210317460317398</v>
      </c>
      <c r="I13" s="110">
        <f ca="1">SUMIFS(基础!$V:$V,基础!$A:$A,OFFSET(I13,-ROW(I13)+1,-1,1,1),基础!$AO:$AO,OFFSET(I13,,-2))</f>
        <v>21</v>
      </c>
      <c r="J13" s="110">
        <f ca="1">COUNTIFS(基础!$AO:$AO,OFFSET(J13,,-3,1,1),基础!$A:$A,OFFSET(J13,-ROW(J13)+1,-2,1,1))</f>
        <v>3</v>
      </c>
      <c r="K13" s="131">
        <f t="shared" ca="1" si="1"/>
        <v>0.43433484504913045</v>
      </c>
      <c r="L13" s="132"/>
      <c r="M13" s="130" t="s">
        <v>127</v>
      </c>
      <c r="N13" s="110">
        <f ca="1">SUMIFS(基础!$AG:$AG,基础!$A:$A,OFFSET(N13,-ROW(N13)+1,,1,1),基础!$AO:$AO,OFFSET(N13,,-1))</f>
        <v>21.27430555555555</v>
      </c>
      <c r="O13" s="110">
        <f ca="1">SUMIFS(基础!$V:$V,基础!$A:$A,OFFSET(O13,-ROW(O13)+1,-1,1,1),基础!$AO:$AO,OFFSET(O13,,-2))</f>
        <v>36</v>
      </c>
      <c r="P13" s="110">
        <f ca="1">COUNTIFS(基础!$AO:$AO,OFFSET(P13,,-3,1,1),基础!$A:$A,OFFSET(P13,-ROW(P13)+1,-2,1,1))</f>
        <v>3</v>
      </c>
      <c r="Q13" s="131">
        <f t="shared" ca="1" si="2"/>
        <v>0.59095293209876532</v>
      </c>
      <c r="R13" s="132"/>
      <c r="S13" s="130" t="s">
        <v>127</v>
      </c>
      <c r="T13" s="110">
        <f ca="1">SUMIFS(基础!$AG:$AG,基础!$A:$A,OFFSET(T13,-ROW(T13)+1,,1,1),基础!$AO:$AO,OFFSET(T13,,-1))</f>
        <v>22.24404761904762</v>
      </c>
      <c r="U13" s="110">
        <f ca="1">SUMIFS(基础!$V:$V,基础!$A:$A,OFFSET(U13,-ROW(U13)+1,-1,1,1),基础!$AO:$AO,OFFSET(U13,,-2))</f>
        <v>36</v>
      </c>
      <c r="V13" s="110">
        <f ca="1">COUNTIFS(基础!$AO:$AO,OFFSET(V13,,-3,1,1),基础!$A:$A,OFFSET(V13,-ROW(V13)+1,-2,1,1))</f>
        <v>3</v>
      </c>
      <c r="W13" s="131">
        <f t="shared" ca="1" si="3"/>
        <v>0.61789021164021163</v>
      </c>
      <c r="X13" s="132"/>
      <c r="Y13" s="130" t="s">
        <v>127</v>
      </c>
      <c r="Z13" s="110">
        <f ca="1">SUMIFS(基础!$AG:$AG,基础!$A:$A,OFFSET(Z13,-ROW(Z13)+1,,1,1),基础!$AO:$AO,OFFSET(Z13,,-1))</f>
        <v>25.398809523809568</v>
      </c>
      <c r="AA13" s="110">
        <f ca="1">SUMIFS(基础!$V:$V,基础!$A:$A,OFFSET(AA13,-ROW(AA13)+1,-1,1,1),基础!$AO:$AO,OFFSET(AA13,,-2))</f>
        <v>48</v>
      </c>
      <c r="AB13" s="110">
        <f ca="1">COUNTIFS(基础!$AO:$AO,OFFSET(AB13,,-3,1,1),基础!$A:$A,OFFSET(AB13,-ROW(AB13)+1,-2,1,1))</f>
        <v>4</v>
      </c>
      <c r="AC13" s="131">
        <f t="shared" ca="1" si="4"/>
        <v>0.529141865079366</v>
      </c>
      <c r="AD13" s="132"/>
      <c r="AE13" s="130" t="s">
        <v>127</v>
      </c>
      <c r="AF13" s="110">
        <f ca="1">SUMIFS(基础!$AG:$AG,基础!$A:$A,OFFSET(AF13,-ROW(AF13)+1,,1,1),基础!$AO:$AO,OFFSET(AF13,,-1))</f>
        <v>24.791666666666629</v>
      </c>
      <c r="AG13" s="110">
        <f ca="1">SUMIFS(基础!$V:$V,基础!$A:$A,OFFSET(AG13,-ROW(AG13)+1,-1,1,1),基础!$AO:$AO,OFFSET(AG13,,-2))</f>
        <v>28</v>
      </c>
      <c r="AH13" s="110">
        <f ca="1">COUNTIFS(基础!$AO:$AO,OFFSET(AH13,,-3,1,1),基础!$A:$A,OFFSET(AH13,-ROW(AH13)+1,-2,1,1))</f>
        <v>3</v>
      </c>
      <c r="AI13" s="131">
        <f t="shared" ca="1" si="5"/>
        <v>0.8854166666666653</v>
      </c>
      <c r="AJ13" s="132"/>
      <c r="AK13" s="130" t="s">
        <v>127</v>
      </c>
      <c r="AL13" s="110">
        <f ca="1">SUMIFS(基础!$AG:$AG,基础!$A:$A,OFFSET(AL13,-ROW(AL13)+1,,1,1),基础!$AO:$AO,OFFSET(AL13,,-1))</f>
        <v>23.290178571428569</v>
      </c>
      <c r="AM13" s="110">
        <f ca="1">SUMIFS(基础!$V:$V,基础!$A:$A,OFFSET(AM13,-ROW(AM13)+1,-1,1,1),基础!$AO:$AO,OFFSET(AM13,,-2))</f>
        <v>36</v>
      </c>
      <c r="AN13" s="110">
        <f ca="1">COUNTIFS(基础!$AO:$AO,OFFSET(AN13,,-3,1,1),基础!$A:$A,OFFSET(AN13,-ROW(AN13)+1,-2,1,1))</f>
        <v>3</v>
      </c>
      <c r="AO13" s="131">
        <f t="shared" ca="1" si="6"/>
        <v>0.64694940476190466</v>
      </c>
      <c r="AP13" s="132"/>
      <c r="AQ13" s="130" t="s">
        <v>127</v>
      </c>
      <c r="AR13" s="110">
        <f ca="1">SUMIFS(基础!$AG:$AG,基础!$A:$A,OFFSET(AR13,-ROW(AR13)+1,,1,1),基础!$AO:$AO,OFFSET(AR13,,-1))</f>
        <v>26.303571428571416</v>
      </c>
      <c r="AS13" s="110">
        <f ca="1">SUMIFS(基础!$V:$V,基础!$A:$A,OFFSET(AS13,-ROW(AS13)+1,-1,1,1),基础!$AO:$AO,OFFSET(AS13,,-2))</f>
        <v>30.5</v>
      </c>
      <c r="AT13" s="110">
        <f ca="1">COUNTIFS(基础!$AO:$AO,OFFSET(AT13,,-3,1,1),基础!$A:$A,OFFSET(AT13,-ROW(AT13)+1,-2,1,1))</f>
        <v>3</v>
      </c>
      <c r="AU13" s="131">
        <f t="shared" ca="1" si="7"/>
        <v>0.86241217798594805</v>
      </c>
      <c r="AV13" s="132"/>
      <c r="AW13" s="130" t="s">
        <v>127</v>
      </c>
      <c r="AX13" s="110">
        <f ca="1">SUMIFS(基础!$AG:$AG,基础!$A:$A,OFFSET(AX13,-ROW(AX13)+1,,1,1),基础!$AO:$AO,OFFSET(AX13,,-1))</f>
        <v>25.472222222222179</v>
      </c>
      <c r="AY13" s="110">
        <f ca="1">SUMIFS(基础!$V:$V,基础!$A:$A,OFFSET(AY13,-ROW(AY13)+1,-1,1,1),基础!$AO:$AO,OFFSET(AY13,,-2))</f>
        <v>36</v>
      </c>
      <c r="AZ13" s="110">
        <f ca="1">COUNTIFS(基础!$AO:$AO,OFFSET(AZ13,,-3,1,1),基础!$A:$A,OFFSET(AZ13,-ROW(AZ13)+1,-2,1,1))</f>
        <v>3</v>
      </c>
      <c r="BA13" s="131">
        <f t="shared" ca="1" si="8"/>
        <v>0.70756172839506049</v>
      </c>
      <c r="BB13" s="132"/>
    </row>
    <row r="14" spans="1:54" s="128" customFormat="1" ht="14.25" x14ac:dyDescent="0.15">
      <c r="A14" s="133" t="s">
        <v>125</v>
      </c>
      <c r="B14" s="110">
        <f ca="1">SUMIFS(基础!$AG:$AG,基础!$A:$A,OFFSET(B14,-ROW(B14)+1,,1,1),基础!$AO:$AO,OFFSET(B14,,-1))</f>
        <v>0</v>
      </c>
      <c r="C14" s="110">
        <f ca="1">SUMIFS(基础!$V:$V,基础!$A:$A,OFFSET(C14,-ROW(C14)+1,-1,1,1),基础!$AO:$AO,OFFSET(C14,,-2))</f>
        <v>0</v>
      </c>
      <c r="D14" s="110">
        <f ca="1">COUNTIFS(基础!$AO:$AO,OFFSET(D14,,-3,1,1),基础!$A:$A,OFFSET(D14,-ROW(D14)+1,-2,1,1))</f>
        <v>0</v>
      </c>
      <c r="E14" s="131">
        <f t="shared" ca="1" si="0"/>
        <v>0</v>
      </c>
      <c r="F14" s="132"/>
      <c r="G14" s="133" t="s">
        <v>125</v>
      </c>
      <c r="H14" s="110">
        <f ca="1">SUMIFS(基础!$AG:$AG,基础!$A:$A,OFFSET(H14,-ROW(H14)+1,,1,1),基础!$AO:$AO,OFFSET(H14,,-1))</f>
        <v>0</v>
      </c>
      <c r="I14" s="110">
        <f ca="1">SUMIFS(基础!$V:$V,基础!$A:$A,OFFSET(I14,-ROW(I14)+1,-1,1,1),基础!$AO:$AO,OFFSET(I14,,-2))</f>
        <v>0</v>
      </c>
      <c r="J14" s="110">
        <f ca="1">COUNTIFS(基础!$AO:$AO,OFFSET(J14,,-3,1,1),基础!$A:$A,OFFSET(J14,-ROW(J14)+1,-2,1,1))</f>
        <v>0</v>
      </c>
      <c r="K14" s="131">
        <f t="shared" ca="1" si="1"/>
        <v>0</v>
      </c>
      <c r="L14" s="132"/>
      <c r="M14" s="133" t="s">
        <v>125</v>
      </c>
      <c r="N14" s="110">
        <f ca="1">SUMIFS(基础!$AG:$AG,基础!$A:$A,OFFSET(N14,-ROW(N14)+1,,1,1),基础!$AO:$AO,OFFSET(N14,,-1))</f>
        <v>0</v>
      </c>
      <c r="O14" s="110">
        <f ca="1">SUMIFS(基础!$V:$V,基础!$A:$A,OFFSET(O14,-ROW(O14)+1,-1,1,1),基础!$AO:$AO,OFFSET(O14,,-2))</f>
        <v>0</v>
      </c>
      <c r="P14" s="110">
        <f ca="1">COUNTIFS(基础!$AO:$AO,OFFSET(P14,,-3,1,1),基础!$A:$A,OFFSET(P14,-ROW(P14)+1,-2,1,1))</f>
        <v>0</v>
      </c>
      <c r="Q14" s="131">
        <f t="shared" ca="1" si="2"/>
        <v>0</v>
      </c>
      <c r="R14" s="132"/>
      <c r="S14" s="133" t="s">
        <v>125</v>
      </c>
      <c r="T14" s="110">
        <f ca="1">SUMIFS(基础!$AG:$AG,基础!$A:$A,OFFSET(T14,-ROW(T14)+1,,1,1),基础!$AO:$AO,OFFSET(T14,,-1))</f>
        <v>0</v>
      </c>
      <c r="U14" s="110">
        <f ca="1">SUMIFS(基础!$V:$V,基础!$A:$A,OFFSET(U14,-ROW(U14)+1,-1,1,1),基础!$AO:$AO,OFFSET(U14,,-2))</f>
        <v>0</v>
      </c>
      <c r="V14" s="110">
        <f ca="1">COUNTIFS(基础!$AO:$AO,OFFSET(V14,,-3,1,1),基础!$A:$A,OFFSET(V14,-ROW(V14)+1,-2,1,1))</f>
        <v>0</v>
      </c>
      <c r="W14" s="131">
        <f t="shared" ca="1" si="3"/>
        <v>0</v>
      </c>
      <c r="X14" s="132"/>
      <c r="Y14" s="133" t="s">
        <v>125</v>
      </c>
      <c r="Z14" s="110">
        <f ca="1">SUMIFS(基础!$AG:$AG,基础!$A:$A,OFFSET(Z14,-ROW(Z14)+1,,1,1),基础!$AO:$AO,OFFSET(Z14,,-1))</f>
        <v>24.186868686868678</v>
      </c>
      <c r="AA14" s="110">
        <f ca="1">SUMIFS(基础!$V:$V,基础!$A:$A,OFFSET(AA14,-ROW(AA14)+1,-1,1,1),基础!$AO:$AO,OFFSET(AA14,,-2))</f>
        <v>32</v>
      </c>
      <c r="AB14" s="110">
        <f ca="1">COUNTIFS(基础!$AO:$AO,OFFSET(AB14,,-3,1,1),基础!$A:$A,OFFSET(AB14,-ROW(AB14)+1,-2,1,1))</f>
        <v>3</v>
      </c>
      <c r="AC14" s="131">
        <f t="shared" ca="1" si="4"/>
        <v>0.75583964646464619</v>
      </c>
      <c r="AD14" s="132"/>
      <c r="AE14" s="133" t="s">
        <v>125</v>
      </c>
      <c r="AF14" s="110">
        <f ca="1">SUMIFS(基础!$AG:$AG,基础!$A:$A,OFFSET(AF14,-ROW(AF14)+1,,1,1),基础!$AO:$AO,OFFSET(AF14,,-1))</f>
        <v>24.92777777777777</v>
      </c>
      <c r="AG14" s="110">
        <f ca="1">SUMIFS(基础!$V:$V,基础!$A:$A,OFFSET(AG14,-ROW(AG14)+1,-1,1,1),基础!$AO:$AO,OFFSET(AG14,,-2))</f>
        <v>29</v>
      </c>
      <c r="AH14" s="110">
        <f ca="1">COUNTIFS(基础!$AO:$AO,OFFSET(AH14,,-3,1,1),基础!$A:$A,OFFSET(AH14,-ROW(AH14)+1,-2,1,1))</f>
        <v>3</v>
      </c>
      <c r="AI14" s="131">
        <f t="shared" ca="1" si="5"/>
        <v>0.85957854406130241</v>
      </c>
      <c r="AJ14" s="132"/>
      <c r="AK14" s="133" t="s">
        <v>125</v>
      </c>
      <c r="AL14" s="110">
        <f ca="1">SUMIFS(基础!$AG:$AG,基础!$A:$A,OFFSET(AL14,-ROW(AL14)+1,,1,1),基础!$AO:$AO,OFFSET(AL14,,-1))</f>
        <v>16.305555555555561</v>
      </c>
      <c r="AM14" s="110">
        <f ca="1">SUMIFS(基础!$V:$V,基础!$A:$A,OFFSET(AM14,-ROW(AM14)+1,-1,1,1),基础!$AO:$AO,OFFSET(AM14,,-2))</f>
        <v>20.5</v>
      </c>
      <c r="AN14" s="110">
        <f ca="1">COUNTIFS(基础!$AO:$AO,OFFSET(AN14,,-3,1,1),基础!$A:$A,OFFSET(AN14,-ROW(AN14)+1,-2,1,1))</f>
        <v>3</v>
      </c>
      <c r="AO14" s="131">
        <f t="shared" ca="1" si="6"/>
        <v>0.79539295392953957</v>
      </c>
      <c r="AP14" s="132"/>
      <c r="AQ14" s="133" t="s">
        <v>125</v>
      </c>
      <c r="AR14" s="110">
        <f ca="1">SUMIFS(基础!$AG:$AG,基础!$A:$A,OFFSET(AR14,-ROW(AR14)+1,,1,1),基础!$AO:$AO,OFFSET(AR14,,-1))</f>
        <v>14.19047619047619</v>
      </c>
      <c r="AS14" s="110">
        <f ca="1">SUMIFS(基础!$V:$V,基础!$A:$A,OFFSET(AS14,-ROW(AS14)+1,-1,1,1),基础!$AO:$AO,OFFSET(AS14,,-2))</f>
        <v>24</v>
      </c>
      <c r="AT14" s="110">
        <f ca="1">COUNTIFS(基础!$AO:$AO,OFFSET(AT14,,-3,1,1),基础!$A:$A,OFFSET(AT14,-ROW(AT14)+1,-2,1,1))</f>
        <v>2</v>
      </c>
      <c r="AU14" s="131">
        <f t="shared" ca="1" si="7"/>
        <v>0.59126984126984128</v>
      </c>
      <c r="AV14" s="132"/>
      <c r="AW14" s="133" t="s">
        <v>125</v>
      </c>
      <c r="AX14" s="110">
        <f ca="1">SUMIFS(基础!$AG:$AG,基础!$A:$A,OFFSET(AX14,-ROW(AX14)+1,,1,1),基础!$AO:$AO,OFFSET(AX14,,-1))</f>
        <v>26.58730158730161</v>
      </c>
      <c r="AY14" s="110">
        <f ca="1">SUMIFS(基础!$V:$V,基础!$A:$A,OFFSET(AY14,-ROW(AY14)+1,-1,1,1),基础!$AO:$AO,OFFSET(AY14,,-2))</f>
        <v>32</v>
      </c>
      <c r="AZ14" s="110">
        <f ca="1">COUNTIFS(基础!$AO:$AO,OFFSET(AZ14,,-3,1,1),基础!$A:$A,OFFSET(AZ14,-ROW(AZ14)+1,-2,1,1))</f>
        <v>3</v>
      </c>
      <c r="BA14" s="131">
        <f t="shared" ca="1" si="8"/>
        <v>0.83085317460317532</v>
      </c>
      <c r="BB14" s="132"/>
    </row>
    <row r="15" spans="1:54" s="128" customFormat="1" ht="14.25" x14ac:dyDescent="0.15">
      <c r="A15" s="133" t="s">
        <v>183</v>
      </c>
      <c r="B15" s="110">
        <f t="shared" ref="B15:D15" ca="1" si="9">SUM(B3:B12)</f>
        <v>129.11016289398651</v>
      </c>
      <c r="C15" s="110">
        <f t="shared" ca="1" si="9"/>
        <v>166</v>
      </c>
      <c r="D15" s="110">
        <f t="shared" ca="1" si="9"/>
        <v>15</v>
      </c>
      <c r="E15" s="131">
        <f t="shared" ca="1" si="0"/>
        <v>0.77777206562642476</v>
      </c>
      <c r="F15" s="132"/>
      <c r="G15" s="133" t="s">
        <v>183</v>
      </c>
      <c r="H15" s="110">
        <f t="shared" ref="H15:J15" ca="1" si="10">SUM(H3:H12)</f>
        <v>117.75190746753252</v>
      </c>
      <c r="I15" s="110">
        <f t="shared" ca="1" si="10"/>
        <v>167</v>
      </c>
      <c r="J15" s="110">
        <f t="shared" ca="1" si="10"/>
        <v>16</v>
      </c>
      <c r="K15" s="131">
        <f t="shared" ca="1" si="1"/>
        <v>0.70510124232055404</v>
      </c>
      <c r="L15" s="132"/>
      <c r="M15" s="133" t="s">
        <v>183</v>
      </c>
      <c r="N15" s="110">
        <f t="shared" ref="N15:P15" ca="1" si="11">SUM(N3:N12)</f>
        <v>112.99530380333945</v>
      </c>
      <c r="O15" s="110">
        <f t="shared" ca="1" si="11"/>
        <v>155</v>
      </c>
      <c r="P15" s="110">
        <f t="shared" ca="1" si="11"/>
        <v>18</v>
      </c>
      <c r="Q15" s="131">
        <f t="shared" ca="1" si="2"/>
        <v>0.72900196002154483</v>
      </c>
      <c r="R15" s="132"/>
      <c r="S15" s="133" t="s">
        <v>183</v>
      </c>
      <c r="T15" s="110">
        <f t="shared" ref="T15:V15" ca="1" si="12">SUM(T3:T12)</f>
        <v>135.13903318903323</v>
      </c>
      <c r="U15" s="110">
        <f t="shared" ca="1" si="12"/>
        <v>182.5</v>
      </c>
      <c r="V15" s="110">
        <f t="shared" ca="1" si="12"/>
        <v>21</v>
      </c>
      <c r="W15" s="131">
        <f t="shared" ca="1" si="3"/>
        <v>0.74048785309059306</v>
      </c>
      <c r="X15" s="132"/>
      <c r="Y15" s="133" t="s">
        <v>183</v>
      </c>
      <c r="Z15" s="110">
        <f t="shared" ref="Z15:AB15" ca="1" si="13">SUM(Z3:Z12)</f>
        <v>140.69349962207099</v>
      </c>
      <c r="AA15" s="110">
        <f t="shared" ca="1" si="13"/>
        <v>197</v>
      </c>
      <c r="AB15" s="110">
        <f t="shared" ca="1" si="13"/>
        <v>20</v>
      </c>
      <c r="AC15" s="131">
        <f t="shared" ca="1" si="4"/>
        <v>0.71418020112726388</v>
      </c>
      <c r="AD15" s="132"/>
      <c r="AE15" s="133" t="s">
        <v>183</v>
      </c>
      <c r="AF15" s="110">
        <f t="shared" ref="AF15:AH15" ca="1" si="14">SUM(AF3:AF12)</f>
        <v>150.25826719576719</v>
      </c>
      <c r="AG15" s="110">
        <f t="shared" ca="1" si="14"/>
        <v>211</v>
      </c>
      <c r="AH15" s="110">
        <f t="shared" ca="1" si="14"/>
        <v>19</v>
      </c>
      <c r="AI15" s="131">
        <f t="shared" ca="1" si="5"/>
        <v>0.71212448907946535</v>
      </c>
      <c r="AJ15" s="132"/>
      <c r="AK15" s="133" t="s">
        <v>183</v>
      </c>
      <c r="AL15" s="110">
        <f t="shared" ref="AL15:AN15" ca="1" si="15">SUM(AL3:AL12)</f>
        <v>143.68150706299289</v>
      </c>
      <c r="AM15" s="110">
        <f t="shared" ca="1" si="15"/>
        <v>201</v>
      </c>
      <c r="AN15" s="110">
        <f t="shared" ca="1" si="15"/>
        <v>19</v>
      </c>
      <c r="AO15" s="131">
        <f t="shared" ca="1" si="6"/>
        <v>0.71483336847260148</v>
      </c>
      <c r="AP15" s="132"/>
      <c r="AQ15" s="133" t="s">
        <v>183</v>
      </c>
      <c r="AR15" s="110">
        <f t="shared" ref="AR15:AT15" ca="1" si="16">SUM(AR3:AR12)</f>
        <v>119.72324263038558</v>
      </c>
      <c r="AS15" s="110">
        <f t="shared" ca="1" si="16"/>
        <v>179</v>
      </c>
      <c r="AT15" s="110">
        <f t="shared" ca="1" si="16"/>
        <v>17</v>
      </c>
      <c r="AU15" s="131">
        <f t="shared" ca="1" si="7"/>
        <v>0.66884493089600883</v>
      </c>
      <c r="AV15" s="132"/>
      <c r="AW15" s="133" t="s">
        <v>183</v>
      </c>
      <c r="AX15" s="110">
        <f ca="1">SUM(AX3:AX12)</f>
        <v>149.22439531368104</v>
      </c>
      <c r="AY15" s="110">
        <f ca="1">SUM(AY3:AY12)</f>
        <v>201</v>
      </c>
      <c r="AZ15" s="110">
        <f ca="1">SUM(AZ3:AZ12)</f>
        <v>19</v>
      </c>
      <c r="BA15" s="131">
        <f t="shared" ca="1" si="8"/>
        <v>0.74240992693373653</v>
      </c>
      <c r="BB15" s="132"/>
    </row>
  </sheetData>
  <mergeCells count="18">
    <mergeCell ref="AF1:AJ1"/>
    <mergeCell ref="AL1:AP1"/>
    <mergeCell ref="AR1:AV1"/>
    <mergeCell ref="AX1:BB1"/>
    <mergeCell ref="A1:A2"/>
    <mergeCell ref="G1:G2"/>
    <mergeCell ref="M1:M2"/>
    <mergeCell ref="S1:S2"/>
    <mergeCell ref="Y1:Y2"/>
    <mergeCell ref="AE1:AE2"/>
    <mergeCell ref="AK1:AK2"/>
    <mergeCell ref="AQ1:AQ2"/>
    <mergeCell ref="AW1:AW2"/>
    <mergeCell ref="B1:F1"/>
    <mergeCell ref="H1:L1"/>
    <mergeCell ref="N1:R1"/>
    <mergeCell ref="T1:X1"/>
    <mergeCell ref="Z1:AD1"/>
  </mergeCells>
  <phoneticPr fontId="26" type="noConversion"/>
  <pageMargins left="0.75" right="0.75" top="1" bottom="1" header="0.51180555555555596" footer="0.5118055555555559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FB10"/>
  <sheetViews>
    <sheetView workbookViewId="0">
      <selection activeCell="D19" sqref="D19"/>
    </sheetView>
  </sheetViews>
  <sheetFormatPr defaultColWidth="9" defaultRowHeight="13.5" x14ac:dyDescent="0.15"/>
  <cols>
    <col min="1" max="1" width="7.5" customWidth="1"/>
    <col min="2" max="2" width="6.5" style="4" customWidth="1"/>
    <col min="3" max="3" width="11.625" style="4" customWidth="1"/>
    <col min="4" max="4" width="22.75" style="4" customWidth="1"/>
    <col min="5" max="16381" width="9" style="4"/>
  </cols>
  <sheetData>
    <row r="1" spans="1:4 16382:16382" ht="20.100000000000001" customHeight="1" x14ac:dyDescent="0.15">
      <c r="A1" s="122" t="s">
        <v>0</v>
      </c>
      <c r="B1" s="123" t="s">
        <v>200</v>
      </c>
      <c r="C1" s="124" t="s">
        <v>2</v>
      </c>
      <c r="D1" s="124" t="s">
        <v>201</v>
      </c>
    </row>
    <row r="2" spans="1:4 16382:16382" ht="20.100000000000001" customHeight="1" x14ac:dyDescent="0.15">
      <c r="A2" s="125">
        <v>14</v>
      </c>
      <c r="B2" s="126">
        <f t="shared" ref="B2:B10" si="0">ROW()-1</f>
        <v>1</v>
      </c>
      <c r="C2" s="127" t="s">
        <v>202</v>
      </c>
      <c r="D2" s="126" t="s">
        <v>66</v>
      </c>
    </row>
    <row r="3" spans="1:4 16382:16382" ht="20.100000000000001" customHeight="1" x14ac:dyDescent="0.15">
      <c r="A3" s="125">
        <v>14</v>
      </c>
      <c r="B3" s="126">
        <f t="shared" si="0"/>
        <v>2</v>
      </c>
      <c r="C3" s="127" t="s">
        <v>203</v>
      </c>
      <c r="D3" s="126" t="s">
        <v>204</v>
      </c>
    </row>
    <row r="4" spans="1:4 16382:16382" ht="20.100000000000001" customHeight="1" x14ac:dyDescent="0.15">
      <c r="A4" s="125">
        <v>14</v>
      </c>
      <c r="B4" s="126">
        <f t="shared" si="0"/>
        <v>3</v>
      </c>
      <c r="C4" s="127" t="s">
        <v>205</v>
      </c>
      <c r="D4" s="126" t="s">
        <v>26</v>
      </c>
    </row>
    <row r="5" spans="1:4 16382:16382" ht="20.100000000000001" customHeight="1" x14ac:dyDescent="0.15">
      <c r="A5" s="125">
        <v>14</v>
      </c>
      <c r="B5" s="126">
        <f t="shared" si="0"/>
        <v>4</v>
      </c>
      <c r="C5" s="127" t="s">
        <v>206</v>
      </c>
      <c r="D5" s="126" t="s">
        <v>15</v>
      </c>
    </row>
    <row r="6" spans="1:4 16382:16382" ht="20.100000000000001" customHeight="1" x14ac:dyDescent="0.15">
      <c r="A6" s="125">
        <v>14</v>
      </c>
      <c r="B6" s="126">
        <f t="shared" si="0"/>
        <v>5</v>
      </c>
      <c r="C6" s="127" t="s">
        <v>207</v>
      </c>
      <c r="D6" s="126" t="s">
        <v>13</v>
      </c>
    </row>
    <row r="7" spans="1:4 16382:16382" ht="20.100000000000001" customHeight="1" x14ac:dyDescent="0.15">
      <c r="A7" s="125">
        <v>14</v>
      </c>
      <c r="B7" s="126">
        <f t="shared" si="0"/>
        <v>6</v>
      </c>
      <c r="C7" s="127" t="s">
        <v>208</v>
      </c>
      <c r="D7" s="126" t="s">
        <v>21</v>
      </c>
    </row>
    <row r="8" spans="1:4 16382:16382" s="4" customFormat="1" ht="20.100000000000001" customHeight="1" x14ac:dyDescent="0.15">
      <c r="A8" s="125">
        <v>14</v>
      </c>
      <c r="B8" s="126">
        <f t="shared" si="0"/>
        <v>7</v>
      </c>
      <c r="C8" s="127" t="s">
        <v>209</v>
      </c>
      <c r="D8" s="126" t="s">
        <v>57</v>
      </c>
      <c r="XFB8"/>
    </row>
    <row r="9" spans="1:4 16382:16382" ht="20.100000000000001" customHeight="1" x14ac:dyDescent="0.15">
      <c r="A9" s="125">
        <v>14</v>
      </c>
      <c r="B9" s="126">
        <f t="shared" si="0"/>
        <v>8</v>
      </c>
      <c r="C9" s="127" t="s">
        <v>210</v>
      </c>
      <c r="D9" s="126" t="s">
        <v>211</v>
      </c>
    </row>
    <row r="10" spans="1:4 16382:16382" ht="20.100000000000001" customHeight="1" x14ac:dyDescent="0.15">
      <c r="A10" s="125">
        <v>14</v>
      </c>
      <c r="B10" s="126">
        <f t="shared" si="0"/>
        <v>9</v>
      </c>
      <c r="C10" s="127" t="s">
        <v>212</v>
      </c>
      <c r="D10" s="126" t="s">
        <v>7</v>
      </c>
    </row>
  </sheetData>
  <phoneticPr fontId="26" type="noConversion"/>
  <pageMargins left="0.69930555555555596" right="0.69930555555555596" top="0.75" bottom="0.75" header="0.3" footer="0.3"/>
  <pageSetup paperSize="9" orientation="portrait" horizontalDpi="2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3"/>
  <sheetViews>
    <sheetView workbookViewId="0">
      <pane ySplit="1" topLeftCell="A10" activePane="bottomLeft" state="frozen"/>
      <selection pane="bottomLeft" activeCell="H31" sqref="H31"/>
    </sheetView>
  </sheetViews>
  <sheetFormatPr defaultColWidth="9" defaultRowHeight="13.5" x14ac:dyDescent="0.15"/>
  <cols>
    <col min="1" max="1" width="14.375" customWidth="1"/>
  </cols>
  <sheetData>
    <row r="1" spans="1:9" s="103" customFormat="1" ht="24" customHeight="1" x14ac:dyDescent="0.15">
      <c r="A1" s="183" t="s">
        <v>213</v>
      </c>
      <c r="B1" s="183"/>
      <c r="C1" s="183"/>
      <c r="D1" s="183"/>
      <c r="E1" s="183"/>
      <c r="F1" s="183"/>
    </row>
    <row r="2" spans="1:9" s="103" customFormat="1" ht="21.95" customHeight="1" x14ac:dyDescent="0.15">
      <c r="A2" s="113" t="s">
        <v>188</v>
      </c>
      <c r="B2" s="112"/>
      <c r="C2" s="112"/>
      <c r="D2" s="112"/>
      <c r="E2" s="112"/>
      <c r="F2" s="112"/>
    </row>
    <row r="3" spans="1:9" s="111" customFormat="1" ht="18.75" customHeight="1" x14ac:dyDescent="0.15">
      <c r="A3" s="114" t="s">
        <v>214</v>
      </c>
      <c r="B3" s="174" t="s">
        <v>131</v>
      </c>
      <c r="C3" s="174" t="s">
        <v>134</v>
      </c>
      <c r="D3" s="174" t="s">
        <v>137</v>
      </c>
      <c r="E3" s="174" t="s">
        <v>140</v>
      </c>
      <c r="F3" s="174" t="s">
        <v>143</v>
      </c>
      <c r="G3" s="174" t="s">
        <v>146</v>
      </c>
      <c r="H3" s="174" t="s">
        <v>149</v>
      </c>
      <c r="I3" s="119" t="s">
        <v>215</v>
      </c>
    </row>
    <row r="4" spans="1:9" s="104" customFormat="1" ht="18.75" customHeight="1" x14ac:dyDescent="0.15">
      <c r="A4" s="115" t="s">
        <v>216</v>
      </c>
      <c r="B4" s="116">
        <f>IF(ISNA(HLOOKUP(B3,冲压生产指标!$2:$5,2,0)),,HLOOKUP(B3,冲压生产指标!$2:$5,2,0))</f>
        <v>0</v>
      </c>
      <c r="C4" s="116">
        <f>IF(ISNA(HLOOKUP(C3,冲压生产指标!$2:$5,2,0)),,HLOOKUP(C3,冲压生产指标!$2:$5,2,0))</f>
        <v>0</v>
      </c>
      <c r="D4" s="116">
        <f>IF(ISNA(HLOOKUP(D3,冲压生产指标!$2:$5,2,0)),,HLOOKUP(D3,冲压生产指标!$2:$5,2,0))</f>
        <v>0</v>
      </c>
      <c r="E4" s="116">
        <f>IF(ISNA(HLOOKUP(E3,冲压生产指标!$2:$5,2,0)),,HLOOKUP(E3,冲压生产指标!$2:$5,2,0))</f>
        <v>0</v>
      </c>
      <c r="F4" s="116">
        <f>IF(ISERR(IF(ISNA(HLOOKUP(F3,冲压生产指标!$2:$5,2,0)),,HLOOKUP(F3,冲压生产指标!$2:$5,2,0))),0,IF(ISNA(HLOOKUP(F3,冲压生产指标!$2:$5,2,0)),,HLOOKUP(F3,冲压生产指标!$2:$5,2,0)))</f>
        <v>0</v>
      </c>
      <c r="G4" s="116">
        <f>IF(ISERR(IF(ISNA(HLOOKUP(G3,冲压生产指标!$2:$5,2,0)),,HLOOKUP(G3,冲压生产指标!$2:$5,2,0))),0,IF(ISNA(HLOOKUP(G3,冲压生产指标!$2:$5,2,0)),,HLOOKUP(G3,冲压生产指标!$2:$5,2,0)))</f>
        <v>0</v>
      </c>
      <c r="H4" s="116">
        <f>IF(ISERR(IF(ISNA(HLOOKUP(H3,冲压生产指标!$2:$5,2,0)),,HLOOKUP(H3,冲压生产指标!$2:$5,2,0))),0,IF(ISNA(HLOOKUP(H3,冲压生产指标!$2:$5,2,0)),,HLOOKUP(H3,冲压生产指标!$2:$5,2,0)))</f>
        <v>19.266666666666666</v>
      </c>
      <c r="I4" s="120">
        <f t="shared" ref="I4:I9" si="0">SUM(B4:H4)/(7-COUNTIFS(B4:H4,0))</f>
        <v>19.266666666666666</v>
      </c>
    </row>
    <row r="5" spans="1:9" s="104" customFormat="1" ht="18.75" customHeight="1" x14ac:dyDescent="0.15">
      <c r="A5" s="117" t="s">
        <v>217</v>
      </c>
      <c r="B5" s="118">
        <f>IF(ISNA(HLOOKUP(B3,冲压生产指标!$2:$6,4,0)),,HLOOKUP(B3,冲压生产指标!$2:$6,4,0))</f>
        <v>0</v>
      </c>
      <c r="C5" s="118">
        <f>IF(ISNA(HLOOKUP(C3,冲压生产指标!$2:$6,4,0)),,HLOOKUP(C3,冲压生产指标!$2:$6,4,0))</f>
        <v>0</v>
      </c>
      <c r="D5" s="118">
        <f>IF(ISNA(HLOOKUP(D3,冲压生产指标!$2:$6,4,0)),,HLOOKUP(D3,冲压生产指标!$2:$6,4,0))</f>
        <v>0</v>
      </c>
      <c r="E5" s="118">
        <f>IF(ISNA(HLOOKUP(E3,冲压生产指标!$2:$6,4,0)),,HLOOKUP(E3,冲压生产指标!$2:$6,4,0))</f>
        <v>0</v>
      </c>
      <c r="F5" s="118">
        <f>IF(ISNA(HLOOKUP(F3,冲压生产指标!$2:$6,4,0)),,HLOOKUP(F3,冲压生产指标!$2:$6,4,0))</f>
        <v>0</v>
      </c>
      <c r="G5" s="118">
        <f>IF(ISNA(HLOOKUP(G3,冲压生产指标!$2:$6,4,0)),,HLOOKUP(G3,冲压生产指标!$2:$6,4,0))</f>
        <v>0</v>
      </c>
      <c r="H5" s="118">
        <f>IF(ISNA(HLOOKUP(H3,冲压生产指标!$2:$6,4,0)),,HLOOKUP(H3,冲压生产指标!$2:$6,4,0))</f>
        <v>0.78705648631211478</v>
      </c>
      <c r="I5" s="121">
        <f t="shared" si="0"/>
        <v>0.78705648631211478</v>
      </c>
    </row>
    <row r="6" spans="1:9" s="103" customFormat="1" ht="21.95" customHeight="1" x14ac:dyDescent="0.15">
      <c r="A6" s="113" t="s">
        <v>189</v>
      </c>
      <c r="B6" s="112"/>
      <c r="C6" s="112"/>
      <c r="D6" s="112"/>
      <c r="E6" s="112"/>
      <c r="F6" s="112"/>
    </row>
    <row r="7" spans="1:9" s="111" customFormat="1" ht="18.75" customHeight="1" x14ac:dyDescent="0.15">
      <c r="A7" s="114" t="s">
        <v>214</v>
      </c>
      <c r="B7" s="174" t="s">
        <v>132</v>
      </c>
      <c r="C7" s="174" t="s">
        <v>135</v>
      </c>
      <c r="D7" s="174" t="s">
        <v>138</v>
      </c>
      <c r="E7" s="174" t="s">
        <v>141</v>
      </c>
      <c r="F7" s="174" t="s">
        <v>144</v>
      </c>
      <c r="G7" s="174" t="s">
        <v>147</v>
      </c>
      <c r="H7" s="174" t="s">
        <v>150</v>
      </c>
      <c r="I7" s="119" t="s">
        <v>215</v>
      </c>
    </row>
    <row r="8" spans="1:9" s="104" customFormat="1" ht="18.75" customHeight="1" x14ac:dyDescent="0.15">
      <c r="A8" s="115" t="s">
        <v>216</v>
      </c>
      <c r="B8" s="116">
        <f>IF(ISNA(HLOOKUP(B7,冲压生产指标!$2:$5,2,0)),,HLOOKUP(B7,冲压生产指标!$2:$5,2,0))</f>
        <v>13.996808510638298</v>
      </c>
      <c r="C8" s="116">
        <f>IF(ISNA(HLOOKUP(C7,冲压生产指标!$2:$5,2,0)),,HLOOKUP(C7,冲压生产指标!$2:$5,2,0))</f>
        <v>13.350393700787402</v>
      </c>
      <c r="D8" s="116">
        <f>IF(ISNA(HLOOKUP(D7,冲压生产指标!$2:$5,2,0)),,HLOOKUP(D7,冲压生产指标!$2:$5,2,0))</f>
        <v>14.129257641921397</v>
      </c>
      <c r="E8" s="116">
        <f>IF(ISNA(HLOOKUP(E7,冲压生产指标!$2:$5,2,0)),,HLOOKUP(E7,冲压生产指标!$2:$5,2,0))</f>
        <v>14.956719817767654</v>
      </c>
      <c r="F8" s="116">
        <f>IF(ISERR(IF(ISNA(HLOOKUP(F7,冲压生产指标!$2:$5,2,0)),,HLOOKUP(F7,冲压生产指标!$2:$5,2,0))),0,IF(ISNA(HLOOKUP(F7,冲压生产指标!$2:$5,2,0)),,HLOOKUP(F7,冲压生产指标!$2:$5,2,0)))</f>
        <v>15.924757281553399</v>
      </c>
      <c r="G8" s="116">
        <f>IF(ISERR(IF(ISNA(HLOOKUP(G7,冲压生产指标!$2:$5,2,0)),,HLOOKUP(G7,冲压生产指标!$2:$5,2,0))),0,IF(ISNA(HLOOKUP(G7,冲压生产指标!$2:$5,2,0)),,HLOOKUP(G7,冲压生产指标!$2:$5,2,0)))</f>
        <v>15.240554156171285</v>
      </c>
      <c r="H8" s="116">
        <f>IF(ISERR(IF(ISNA(HLOOKUP(H7,冲压生产指标!$2:$5,2,0)),,HLOOKUP(H7,冲压生产指标!$2:$5,2,0))),0,IF(ISNA(HLOOKUP(H7,冲压生产指标!$2:$5,2,0)),,HLOOKUP(H7,冲压生产指标!$2:$5,2,0)))</f>
        <v>15.593886462882097</v>
      </c>
      <c r="I8" s="120">
        <f t="shared" si="0"/>
        <v>14.741768224531649</v>
      </c>
    </row>
    <row r="9" spans="1:9" s="104" customFormat="1" ht="18.75" customHeight="1" x14ac:dyDescent="0.15">
      <c r="A9" s="117" t="s">
        <v>217</v>
      </c>
      <c r="B9" s="118">
        <f>IF(ISNA(HLOOKUP(B7,冲压生产指标!$2:$6,4,0)),,HLOOKUP(B7,冲压生产指标!$2:$6,4,0))</f>
        <v>0.65848554887783617</v>
      </c>
      <c r="C9" s="118">
        <f>IF(ISNA(HLOOKUP(C7,冲压生产指标!$2:$6,4,0)),,HLOOKUP(C7,冲压生产指标!$2:$6,4,0))</f>
        <v>0.72018800511137382</v>
      </c>
      <c r="D9" s="118">
        <f>IF(ISNA(HLOOKUP(D7,冲压生产指标!$2:$6,4,0)),,HLOOKUP(D7,冲压生产指标!$2:$6,4,0))</f>
        <v>0.71788927957050253</v>
      </c>
      <c r="E9" s="118">
        <f>IF(ISNA(HLOOKUP(E7,冲压生产指标!$2:$6,4,0)),,HLOOKUP(E7,冲压生产指标!$2:$6,4,0))</f>
        <v>0.74288624471670317</v>
      </c>
      <c r="F9" s="118">
        <f>IF(ISNA(HLOOKUP(F7,冲压生产指标!$2:$6,4,0)),,HLOOKUP(F7,冲压生产指标!$2:$6,4,0))</f>
        <v>0.76150552858683929</v>
      </c>
      <c r="G9" s="118">
        <f>IF(ISNA(HLOOKUP(G7,冲压生产指标!$2:$6,4,0)),,HLOOKUP(G7,冲压生产指标!$2:$6,4,0))</f>
        <v>0.75483683405716606</v>
      </c>
      <c r="H9" s="118">
        <f>IF(ISNA(HLOOKUP(H7,冲压生产指标!$2:$6,4,0)),,HLOOKUP(H7,冲压生产指标!$2:$6,4,0))</f>
        <v>0.71192621638660325</v>
      </c>
      <c r="I9" s="121">
        <f t="shared" si="0"/>
        <v>0.7239596653295749</v>
      </c>
    </row>
    <row r="10" spans="1:9" s="103" customFormat="1" ht="21.95" customHeight="1" x14ac:dyDescent="0.15">
      <c r="A10" s="113" t="s">
        <v>190</v>
      </c>
      <c r="B10" s="112"/>
      <c r="C10" s="112"/>
      <c r="D10" s="112"/>
      <c r="E10" s="112"/>
      <c r="F10" s="112"/>
    </row>
    <row r="11" spans="1:9" s="111" customFormat="1" ht="18.75" customHeight="1" x14ac:dyDescent="0.15">
      <c r="A11" s="114" t="s">
        <v>214</v>
      </c>
      <c r="B11" s="174" t="s">
        <v>133</v>
      </c>
      <c r="C11" s="174" t="s">
        <v>136</v>
      </c>
      <c r="D11" s="174" t="s">
        <v>139</v>
      </c>
      <c r="E11" s="174" t="s">
        <v>142</v>
      </c>
      <c r="F11" s="174" t="s">
        <v>145</v>
      </c>
      <c r="G11" s="174" t="s">
        <v>148</v>
      </c>
      <c r="H11" s="174" t="s">
        <v>151</v>
      </c>
      <c r="I11" s="119" t="s">
        <v>215</v>
      </c>
    </row>
    <row r="12" spans="1:9" s="104" customFormat="1" ht="18.75" customHeight="1" x14ac:dyDescent="0.15">
      <c r="A12" s="115" t="s">
        <v>216</v>
      </c>
      <c r="B12" s="116">
        <f>IF(ISNA(HLOOKUP(B11,冲压生产指标!$2:$5,2,0)),,HLOOKUP(B11,冲压生产指标!$2:$5,2,0))</f>
        <v>14.296348314606741</v>
      </c>
      <c r="C12" s="116">
        <f>IF(ISNA(HLOOKUP(C11,冲压生产指标!$2:$5,2,0)),,HLOOKUP(C11,冲压生产指标!$2:$5,2,0))</f>
        <v>0</v>
      </c>
      <c r="D12" s="116">
        <f>IF(ISNA(HLOOKUP(D11,冲压生产指标!$2:$5,2,0)),,HLOOKUP(D11,冲压生产指标!$2:$5,2,0))</f>
        <v>0</v>
      </c>
      <c r="E12" s="116">
        <f>IF(ISNA(HLOOKUP(E11,冲压生产指标!$2:$5,2,0)),,HLOOKUP(E11,冲压生产指标!$2:$5,2,0))</f>
        <v>0</v>
      </c>
      <c r="F12" s="116">
        <f>IF(ISERR(IF(ISNA(HLOOKUP(F11,冲压生产指标!$2:$5,2,0)),,HLOOKUP(F11,冲压生产指标!$2:$5,2,0))),0,IF(ISNA(HLOOKUP(F11,冲压生产指标!$2:$5,2,0)),,HLOOKUP(F11,冲压生产指标!$2:$5,2,0)))</f>
        <v>0</v>
      </c>
      <c r="G12" s="116">
        <f>IF(ISERR(IF(ISNA(HLOOKUP(G11,冲压生产指标!$2:$5,2,0)),,HLOOKUP(G11,冲压生产指标!$2:$5,2,0))),0,IF(ISNA(HLOOKUP(G11,冲压生产指标!$2:$5,2,0)),,HLOOKUP(G11,冲压生产指标!$2:$5,2,0)))</f>
        <v>0</v>
      </c>
      <c r="H12" s="116">
        <f>IF(ISERR(IF(ISNA(HLOOKUP(H11,冲压生产指标!$2:$5,2,0)),,HLOOKUP(H11,冲压生产指标!$2:$5,2,0))),0,IF(ISNA(HLOOKUP(H11,冲压生产指标!$2:$5,2,0)),,HLOOKUP(H11,冲压生产指标!$2:$5,2,0)))</f>
        <v>0</v>
      </c>
      <c r="I12" s="120">
        <f>SUM(B12:H12)/(7-COUNTIFS(B12:H12,0))</f>
        <v>14.296348314606741</v>
      </c>
    </row>
    <row r="13" spans="1:9" s="104" customFormat="1" ht="18.75" customHeight="1" x14ac:dyDescent="0.15">
      <c r="A13" s="117" t="s">
        <v>217</v>
      </c>
      <c r="B13" s="118">
        <f>IF(ISNA(HLOOKUP(B11,冲压生产指标!$2:$6,4,0)),,HLOOKUP(B11,冲压生产指标!$2:$6,4,0))</f>
        <v>0.76061783952032769</v>
      </c>
      <c r="C13" s="118">
        <f>IF(ISNA(HLOOKUP(C11,冲压生产指标!$2:$6,4,0)),,HLOOKUP(C11,冲压生产指标!$2:$6,4,0))</f>
        <v>0</v>
      </c>
      <c r="D13" s="118">
        <f>IF(ISNA(HLOOKUP(D11,冲压生产指标!$2:$6,4,0)),,HLOOKUP(D11,冲压生产指标!$2:$6,4,0))</f>
        <v>0</v>
      </c>
      <c r="E13" s="118">
        <f>IF(ISNA(HLOOKUP(E11,冲压生产指标!$2:$6,4,0)),,HLOOKUP(E11,冲压生产指标!$2:$6,4,0))</f>
        <v>0</v>
      </c>
      <c r="F13" s="118">
        <f>IF(ISNA(HLOOKUP(F11,冲压生产指标!$2:$6,4,0)),,HLOOKUP(F11,冲压生产指标!$2:$6,4,0))</f>
        <v>0</v>
      </c>
      <c r="G13" s="118">
        <f>IF(ISNA(HLOOKUP(G11,冲压生产指标!$2:$6,4,0)),,HLOOKUP(G11,冲压生产指标!$2:$6,4,0))</f>
        <v>0</v>
      </c>
      <c r="H13" s="118">
        <f>IF(ISNA(HLOOKUP(H11,冲压生产指标!$2:$6,4,0)),,HLOOKUP(H11,冲压生产指标!$2:$6,4,0))</f>
        <v>0</v>
      </c>
      <c r="I13" s="121">
        <f>SUM(B13:H13)/(7-COUNTIFS(B13:H13,0))</f>
        <v>0.76061783952032769</v>
      </c>
    </row>
  </sheetData>
  <mergeCells count="1">
    <mergeCell ref="A1:F1"/>
  </mergeCells>
  <phoneticPr fontId="26" type="noConversion"/>
  <pageMargins left="0.75" right="0.75" top="1" bottom="1" header="0.51180555555555596" footer="0.5118055555555559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6"/>
  <sheetViews>
    <sheetView workbookViewId="0">
      <pane xSplit="1" topLeftCell="H1" activePane="topRight" state="frozen"/>
      <selection pane="topRight" activeCell="Q15" sqref="Q15"/>
    </sheetView>
  </sheetViews>
  <sheetFormatPr defaultColWidth="9" defaultRowHeight="13.5" x14ac:dyDescent="0.15"/>
  <cols>
    <col min="1" max="1" width="16.125" customWidth="1"/>
  </cols>
  <sheetData>
    <row r="1" spans="1:10" s="103" customFormat="1" ht="23.1" customHeight="1" x14ac:dyDescent="0.15">
      <c r="A1" s="105" t="s">
        <v>213</v>
      </c>
    </row>
    <row r="2" spans="1:10" s="104" customFormat="1" ht="18.75" customHeight="1" x14ac:dyDescent="0.15">
      <c r="A2" s="106" t="s">
        <v>214</v>
      </c>
      <c r="B2" s="175" t="s">
        <v>149</v>
      </c>
      <c r="C2" s="175" t="s">
        <v>132</v>
      </c>
      <c r="D2" s="175" t="s">
        <v>135</v>
      </c>
      <c r="E2" s="175" t="s">
        <v>138</v>
      </c>
      <c r="F2" s="175" t="s">
        <v>141</v>
      </c>
      <c r="G2" s="175" t="s">
        <v>144</v>
      </c>
      <c r="H2" s="175" t="s">
        <v>147</v>
      </c>
      <c r="I2" s="175" t="s">
        <v>150</v>
      </c>
      <c r="J2" s="175" t="s">
        <v>133</v>
      </c>
    </row>
    <row r="3" spans="1:10" s="104" customFormat="1" ht="18.75" customHeight="1" x14ac:dyDescent="0.15">
      <c r="A3" s="107" t="s">
        <v>218</v>
      </c>
      <c r="B3" s="108">
        <f>(SUMIFS(基础!$W:$W,基础!$H:$H,"KPCS",基础!$A:$A,B2)+SUMIFS(基础!$W:$W,基础!$H:$H,"PCS",基础!$A:$A,B2)/1000)/SUMIFS(基础!$V:$V,基础!$A:$A,B2)</f>
        <v>19.266666666666666</v>
      </c>
      <c r="C3" s="108">
        <f>(SUMIFS(基础!$W:$W,基础!$H:$H,"KPCS",基础!$A:$A,C2)+SUMIFS(基础!$W:$W,基础!$H:$H,"PCS",基础!$A:$A,C2)/1000)/SUMIFS(基础!$V:$V,基础!$A:$A,C2)</f>
        <v>13.996808510638298</v>
      </c>
      <c r="D3" s="108">
        <f>(SUMIFS(基础!$W:$W,基础!$H:$H,"KPCS",基础!$A:$A,D2)+SUMIFS(基础!$W:$W,基础!$H:$H,"PCS",基础!$A:$A,D2)/1000)/SUMIFS(基础!$V:$V,基础!$A:$A,D2)</f>
        <v>13.350393700787402</v>
      </c>
      <c r="E3" s="108">
        <f>(SUMIFS(基础!$W:$W,基础!$H:$H,"KPCS",基础!$A:$A,E2)+SUMIFS(基础!$W:$W,基础!$H:$H,"PCS",基础!$A:$A,E2)/1000)/SUMIFS(基础!$V:$V,基础!$A:$A,E2)</f>
        <v>14.129257641921397</v>
      </c>
      <c r="F3" s="108">
        <f>(SUMIFS(基础!$W:$W,基础!$H:$H,"KPCS",基础!$A:$A,F2)+SUMIFS(基础!$W:$W,基础!$H:$H,"PCS",基础!$A:$A,F2)/1000)/SUMIFS(基础!$V:$V,基础!$A:$A,F2)</f>
        <v>14.956719817767654</v>
      </c>
      <c r="G3" s="108">
        <f>(SUMIFS(基础!$W:$W,基础!$H:$H,"KPCS",基础!$A:$A,G2)+SUMIFS(基础!$W:$W,基础!$H:$H,"PCS",基础!$A:$A,G2)/1000)/SUMIFS(基础!$V:$V,基础!$A:$A,G2)</f>
        <v>15.924757281553399</v>
      </c>
      <c r="H3" s="108">
        <f>(SUMIFS(基础!$W:$W,基础!$H:$H,"KPCS",基础!$A:$A,H2)+SUMIFS(基础!$W:$W,基础!$H:$H,"PCS",基础!$A:$A,H2)/1000)/SUMIFS(基础!$V:$V,基础!$A:$A,H2)</f>
        <v>15.240554156171285</v>
      </c>
      <c r="I3" s="108">
        <f>(SUMIFS(基础!$W:$W,基础!$H:$H,"KPCS",基础!$A:$A,I2)+SUMIFS(基础!$W:$W,基础!$H:$H,"PCS",基础!$A:$A,I2)/1000)/SUMIFS(基础!$V:$V,基础!$A:$A,I2)</f>
        <v>15.593886462882097</v>
      </c>
      <c r="J3" s="108">
        <f>(SUMIFS(基础!$W:$W,基础!$H:$H,"KPCS",基础!$A:$A,J2)+SUMIFS(基础!$W:$W,基础!$H:$H,"PCS",基础!$A:$A,J2)/1000)/SUMIFS(基础!$V:$V,基础!$A:$A,J2)</f>
        <v>14.296348314606741</v>
      </c>
    </row>
    <row r="4" spans="1:10" s="104" customFormat="1" ht="18.75" customHeight="1" x14ac:dyDescent="0.15">
      <c r="A4" s="100" t="s">
        <v>219</v>
      </c>
      <c r="B4" s="108">
        <f>(SUMIFS(基础!$W:$W,基础!$H:$H,"KPCS",基础!$A:$A,B2)+SUMIFS(基础!$W:$W,基础!$H:$H,"PCS",基础!$A:$A,B2)/1000)/((SUMIFS(基础!$R:$R,基础!$A:$A,B2)+SUMIFS(基础!$S:$S,基础!$A:$A,B2))+SUMIFS(基础!$T:$T,基础!$A:$A,B2)+SUMIFS(基础!$U:$U,基础!$A:$A,B2))</f>
        <v>13.414899713467049</v>
      </c>
      <c r="C4" s="108">
        <f>(SUMIFS(基础!$W:$W,基础!$H:$H,"KPCS",基础!$A:$A,C2)+SUMIFS(基础!$W:$W,基础!$H:$H,"PCS",基础!$A:$A,C2)/1000)/((SUMIFS(基础!$R:$R,基础!$A:$A,C2)+SUMIFS(基础!$S:$S,基础!$A:$A,C2))+SUMIFS(基础!$T:$T,基础!$A:$A,C2)+SUMIFS(基础!$U:$U,基础!$A:$A,C2))</f>
        <v>9.5340579710144944</v>
      </c>
      <c r="D4" s="108">
        <f>(SUMIFS(基础!$W:$W,基础!$H:$H,"KPCS",基础!$A:$A,D2)+SUMIFS(基础!$W:$W,基础!$H:$H,"PCS",基础!$A:$A,D2)/1000)/((SUMIFS(基础!$R:$R,基础!$A:$A,D2)+SUMIFS(基础!$S:$S,基础!$A:$A,D2))+SUMIFS(基础!$T:$T,基础!$A:$A,D2)+SUMIFS(基础!$U:$U,基础!$A:$A,D2))</f>
        <v>8.1318944844124719</v>
      </c>
      <c r="E4" s="108">
        <f>(SUMIFS(基础!$W:$W,基础!$H:$H,"KPCS",基础!$A:$A,E2)+SUMIFS(基础!$W:$W,基础!$H:$H,"PCS",基础!$A:$A,E2)/1000)/((SUMIFS(基础!$R:$R,基础!$A:$A,E2)+SUMIFS(基础!$S:$S,基础!$A:$A,E2))+SUMIFS(基础!$T:$T,基础!$A:$A,E2)+SUMIFS(基础!$U:$U,基础!$A:$A,E2))</f>
        <v>11.055580865603645</v>
      </c>
      <c r="F4" s="108">
        <f>(SUMIFS(基础!$W:$W,基础!$H:$H,"KPCS",基础!$A:$A,F2)+SUMIFS(基础!$W:$W,基础!$H:$H,"PCS",基础!$A:$A,F2)/1000)/((SUMIFS(基础!$R:$R,基础!$A:$A,F2)+SUMIFS(基础!$S:$S,基础!$A:$A,F2))+SUMIFS(基础!$T:$T,基础!$A:$A,F2)+SUMIFS(基础!$U:$U,基础!$A:$A,F2))</f>
        <v>14.591111111111108</v>
      </c>
      <c r="G4" s="108">
        <f>(SUMIFS(基础!$W:$W,基础!$H:$H,"KPCS",基础!$A:$A,G2)+SUMIFS(基础!$W:$W,基础!$H:$H,"PCS",基础!$A:$A,G2)/1000)/((SUMIFS(基础!$R:$R,基础!$A:$A,G2)+SUMIFS(基础!$S:$S,基础!$A:$A,G2))+SUMIFS(基础!$T:$T,基础!$A:$A,G2)+SUMIFS(基础!$U:$U,基础!$A:$A,G2))</f>
        <v>14.579999999999998</v>
      </c>
      <c r="H4" s="108">
        <f>(SUMIFS(基础!$W:$W,基础!$H:$H,"KPCS",基础!$A:$A,H2)+SUMIFS(基础!$W:$W,基础!$H:$H,"PCS",基础!$A:$A,H2)/1000)/((SUMIFS(基础!$R:$R,基础!$A:$A,H2)+SUMIFS(基础!$S:$S,基础!$A:$A,H2))+SUMIFS(基础!$T:$T,基础!$A:$A,H2)+SUMIFS(基础!$U:$U,基础!$A:$A,H2))</f>
        <v>14.136682242990656</v>
      </c>
      <c r="I4" s="108">
        <f>(SUMIFS(基础!$W:$W,基础!$H:$H,"KPCS",基础!$A:$A,I2)+SUMIFS(基础!$W:$W,基础!$H:$H,"PCS",基础!$A:$A,I2)/1000)/((SUMIFS(基础!$R:$R,基础!$A:$A,I2)+SUMIFS(基础!$S:$S,基础!$A:$A,I2))+SUMIFS(基础!$T:$T,基础!$A:$A,I2)+SUMIFS(基础!$U:$U,基础!$A:$A,I2))</f>
        <v>14.022251308900524</v>
      </c>
      <c r="J4" s="108">
        <f>(SUMIFS(基础!$W:$W,基础!$H:$H,"KPCS",基础!$A:$A,J2)+SUMIFS(基础!$W:$W,基础!$H:$H,"PCS",基础!$A:$A,J2)/1000)/((SUMIFS(基础!$R:$R,基础!$A:$A,J2)+SUMIFS(基础!$S:$S,基础!$A:$A,J2))+SUMIFS(基础!$T:$T,基础!$A:$A,J2)+SUMIFS(基础!$U:$U,基础!$A:$A,J2))</f>
        <v>11.891355140186917</v>
      </c>
    </row>
    <row r="5" spans="1:10" s="104" customFormat="1" ht="18" customHeight="1" x14ac:dyDescent="0.15">
      <c r="A5" s="100" t="s">
        <v>217</v>
      </c>
      <c r="B5" s="109">
        <f>IF(ISERR(SUMIFS(基础!$AG:$AG,基础!$A:$A,B2)/SUMIFS(基础!$V:$V,基础!$A:$A,B2)),0,SUMIFS(基础!$AG:$AG,基础!$A:$A,B2)/SUMIFS(基础!$V:$V,基础!$A:$A,B2))</f>
        <v>0.78705648631211478</v>
      </c>
      <c r="C5" s="109">
        <f>IF(ISERR(SUMIFS(基础!$AG:$AG,基础!$A:$A,C2)/SUMIFS(基础!$V:$V,基础!$A:$A,C2)),0,SUMIFS(基础!$AG:$AG,基础!$A:$A,C2)/SUMIFS(基础!$V:$V,基础!$A:$A,C2))</f>
        <v>0.65848554887783617</v>
      </c>
      <c r="D5" s="109">
        <f>IF(ISERR(SUMIFS(基础!$AG:$AG,基础!$A:$A,D2)/SUMIFS(基础!$V:$V,基础!$A:$A,D2)),0,SUMIFS(基础!$AG:$AG,基础!$A:$A,D2)/SUMIFS(基础!$V:$V,基础!$A:$A,D2))</f>
        <v>0.72018800511137382</v>
      </c>
      <c r="E5" s="109">
        <f>IF(ISERR(SUMIFS(基础!$AG:$AG,基础!$A:$A,E2)/SUMIFS(基础!$V:$V,基础!$A:$A,E2)),0,SUMIFS(基础!$AG:$AG,基础!$A:$A,E2)/SUMIFS(基础!$V:$V,基础!$A:$A,E2))</f>
        <v>0.71788927957050253</v>
      </c>
      <c r="F5" s="109">
        <f>IF(ISERR(SUMIFS(基础!$AG:$AG,基础!$A:$A,F2)/SUMIFS(基础!$V:$V,基础!$A:$A,F2)),0,SUMIFS(基础!$AG:$AG,基础!$A:$A,F2)/SUMIFS(基础!$V:$V,基础!$A:$A,F2))</f>
        <v>0.74288624471670317</v>
      </c>
      <c r="G5" s="109">
        <f>IF(ISERR(SUMIFS(基础!$AG:$AG,基础!$A:$A,G2)/SUMIFS(基础!$V:$V,基础!$A:$A,G2)),0,SUMIFS(基础!$AG:$AG,基础!$A:$A,G2)/SUMIFS(基础!$V:$V,基础!$A:$A,G2))</f>
        <v>0.76150552858683929</v>
      </c>
      <c r="H5" s="109">
        <f>IF(ISERR(SUMIFS(基础!$AG:$AG,基础!$A:$A,H2)/SUMIFS(基础!$V:$V,基础!$A:$A,H2)),0,SUMIFS(基础!$AG:$AG,基础!$A:$A,H2)/SUMIFS(基础!$V:$V,基础!$A:$A,H2))</f>
        <v>0.75483683405716606</v>
      </c>
      <c r="I5" s="109">
        <f>IF(ISERR(SUMIFS(基础!$AG:$AG,基础!$A:$A,I2)/SUMIFS(基础!$V:$V,基础!$A:$A,I2)),0,SUMIFS(基础!$AG:$AG,基础!$A:$A,I2)/SUMIFS(基础!$V:$V,基础!$A:$A,I2))</f>
        <v>0.71192621638660325</v>
      </c>
      <c r="J5" s="109">
        <f>IF(ISERR(SUMIFS(基础!$AG:$AG,基础!$A:$A,J2)/SUMIFS(基础!$V:$V,基础!$A:$A,J2)),0,SUMIFS(基础!$AG:$AG,基础!$A:$A,J2)/SUMIFS(基础!$V:$V,基础!$A:$A,J2))</f>
        <v>0.76061783952032769</v>
      </c>
    </row>
    <row r="6" spans="1:10" ht="18.75" customHeight="1" x14ac:dyDescent="0.15">
      <c r="A6" s="91" t="s">
        <v>220</v>
      </c>
      <c r="B6" s="110">
        <f>SUMIFS(基础!$W:$W,基础!$A:$A,B2,基础!$H:$H,"KPCS")+SUMIFS(基础!$W:$W,基础!$A:$A,B2,基础!$H:$H,"PCS")/1000</f>
        <v>4681.8</v>
      </c>
      <c r="C6" s="110">
        <f>SUMIFS(基础!$W:$W,基础!$A:$A,C2,基础!$H:$H,"KPCS")+SUMIFS(基础!$W:$W,基础!$A:$A,C2,基础!$H:$H,"PCS")/1000</f>
        <v>3947.1</v>
      </c>
      <c r="D6" s="110">
        <f>SUMIFS(基础!$W:$W,基础!$A:$A,D2,基础!$H:$H,"KPCS")+SUMIFS(基础!$W:$W,基础!$A:$A,D2,基础!$H:$H,"PCS")/1000</f>
        <v>3391</v>
      </c>
      <c r="E6" s="110">
        <f>SUMIFS(基础!$W:$W,基础!$A:$A,E2,基础!$H:$H,"KPCS")+SUMIFS(基础!$W:$W,基础!$A:$A,E2,基础!$H:$H,"PCS")/1000</f>
        <v>4853.3999999999996</v>
      </c>
      <c r="F6" s="110">
        <f>SUMIFS(基础!$W:$W,基础!$A:$A,F2,基础!$H:$H,"KPCS")+SUMIFS(基础!$W:$W,基础!$A:$A,F2,基础!$H:$H,"PCS")/1000</f>
        <v>6566</v>
      </c>
      <c r="G6" s="110">
        <f>SUMIFS(基础!$W:$W,基础!$A:$A,G2,基础!$H:$H,"KPCS")+SUMIFS(基础!$W:$W,基础!$A:$A,G2,基础!$H:$H,"PCS")/1000</f>
        <v>6561</v>
      </c>
      <c r="H6" s="110">
        <f>SUMIFS(基础!$W:$W,基础!$A:$A,H2,基础!$H:$H,"KPCS")+SUMIFS(基础!$W:$W,基础!$A:$A,H2,基础!$H:$H,"PCS")/1000</f>
        <v>6050.5</v>
      </c>
      <c r="I6" s="110">
        <f>SUMIFS(基础!$W:$W,基础!$A:$A,I2,基础!$H:$H,"KPCS")+SUMIFS(基础!$W:$W,基础!$A:$A,I2,基础!$H:$H,"PCS")/1000</f>
        <v>5356.5</v>
      </c>
      <c r="J6" s="110">
        <f>SUMIFS(基础!$W:$W,基础!$A:$A,J2,基础!$H:$H,"KPCS")+SUMIFS(基础!$W:$W,基础!$A:$A,J2,基础!$H:$H,"PCS")/1000</f>
        <v>5089.5</v>
      </c>
    </row>
  </sheetData>
  <phoneticPr fontId="26" type="noConversion"/>
  <pageMargins left="0.75" right="0.75" top="1" bottom="1" header="0.51180555555555596" footer="0.5118055555555559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B478"/>
  <sheetViews>
    <sheetView workbookViewId="0">
      <pane ySplit="2" topLeftCell="A454" activePane="bottomLeft" state="frozen"/>
      <selection pane="bottomLeft" activeCell="BL479" sqref="BL479"/>
    </sheetView>
  </sheetViews>
  <sheetFormatPr defaultColWidth="9" defaultRowHeight="13.5" x14ac:dyDescent="0.15"/>
  <cols>
    <col min="1" max="1" width="8.375" customWidth="1"/>
    <col min="2" max="2" width="3.75" customWidth="1"/>
    <col min="3" max="3" width="4.875" customWidth="1"/>
    <col min="4" max="4" width="11.625" customWidth="1"/>
    <col min="5" max="5" width="4.25" customWidth="1"/>
    <col min="6" max="6" width="16.875" customWidth="1"/>
    <col min="7" max="7" width="10" customWidth="1"/>
    <col min="8" max="8" width="4.125" customWidth="1"/>
    <col min="9" max="9" width="10.625" customWidth="1"/>
    <col min="10" max="10" width="6" customWidth="1"/>
    <col min="11" max="11" width="11.75" customWidth="1"/>
    <col min="12" max="13" width="4.625" hidden="1" customWidth="1"/>
    <col min="14" max="14" width="3.375" hidden="1" customWidth="1"/>
    <col min="15" max="15" width="7.5" customWidth="1"/>
    <col min="16" max="17" width="5.375" customWidth="1"/>
    <col min="18" max="18" width="7" customWidth="1"/>
    <col min="19" max="22" width="6.75" customWidth="1"/>
    <col min="23" max="23" width="12.125"/>
    <col min="24" max="25" width="6.375" customWidth="1"/>
    <col min="26" max="26" width="5.75" customWidth="1"/>
    <col min="27" max="27" width="4.5" hidden="1" customWidth="1"/>
    <col min="28" max="28" width="5.25" hidden="1" customWidth="1"/>
    <col min="29" max="30" width="4.5" hidden="1" customWidth="1"/>
    <col min="31" max="31" width="7.375" hidden="1" customWidth="1"/>
    <col min="32" max="32" width="11.625" customWidth="1"/>
    <col min="33" max="33" width="9.25" customWidth="1"/>
    <col min="34" max="34" width="7.5" customWidth="1"/>
    <col min="35" max="35" width="5.5" customWidth="1"/>
    <col min="36" max="36" width="4.875" hidden="1" customWidth="1"/>
    <col min="37" max="37" width="4.875" customWidth="1"/>
    <col min="38" max="38" width="4.625" customWidth="1"/>
    <col min="39" max="39" width="6.125" customWidth="1"/>
    <col min="40" max="40" width="6" hidden="1" customWidth="1"/>
    <col min="41" max="42" width="5.875" customWidth="1"/>
    <col min="43" max="53" width="7" customWidth="1"/>
    <col min="54" max="55" width="4.625" customWidth="1"/>
    <col min="56" max="56" width="23.5" customWidth="1"/>
    <col min="57" max="58" width="5.75" customWidth="1"/>
    <col min="59" max="59" width="20" customWidth="1"/>
    <col min="62" max="62" width="18.875" customWidth="1"/>
  </cols>
  <sheetData>
    <row r="1" spans="1:262" s="13" customFormat="1" ht="15" customHeight="1" x14ac:dyDescent="0.15">
      <c r="A1" s="186" t="s">
        <v>221</v>
      </c>
      <c r="B1" s="188" t="s">
        <v>222</v>
      </c>
      <c r="C1" s="190" t="s">
        <v>223</v>
      </c>
      <c r="D1" s="192" t="s">
        <v>224</v>
      </c>
      <c r="E1" s="194" t="s">
        <v>225</v>
      </c>
      <c r="F1" s="186" t="s">
        <v>3</v>
      </c>
      <c r="G1" s="196" t="s">
        <v>226</v>
      </c>
      <c r="H1" s="196" t="s">
        <v>227</v>
      </c>
      <c r="I1" s="186" t="s">
        <v>228</v>
      </c>
      <c r="J1" s="188" t="s">
        <v>229</v>
      </c>
      <c r="K1" s="198" t="s">
        <v>230</v>
      </c>
      <c r="L1" s="188" t="s">
        <v>231</v>
      </c>
      <c r="M1" s="188" t="s">
        <v>232</v>
      </c>
      <c r="N1" s="190" t="s">
        <v>233</v>
      </c>
      <c r="O1" s="200" t="s">
        <v>2</v>
      </c>
      <c r="P1" s="190" t="s">
        <v>234</v>
      </c>
      <c r="Q1" s="190" t="s">
        <v>235</v>
      </c>
      <c r="R1" s="194" t="s">
        <v>236</v>
      </c>
      <c r="S1" s="194" t="s">
        <v>237</v>
      </c>
      <c r="T1" s="190" t="s">
        <v>238</v>
      </c>
      <c r="U1" s="190" t="s">
        <v>239</v>
      </c>
      <c r="V1" s="190" t="s">
        <v>240</v>
      </c>
      <c r="W1" s="202" t="s">
        <v>241</v>
      </c>
      <c r="X1" s="204" t="s">
        <v>242</v>
      </c>
      <c r="Y1" s="205" t="s">
        <v>243</v>
      </c>
      <c r="Z1" s="205" t="s">
        <v>244</v>
      </c>
      <c r="AA1" s="190" t="s">
        <v>245</v>
      </c>
      <c r="AB1" s="190" t="s">
        <v>246</v>
      </c>
      <c r="AC1" s="190" t="s">
        <v>247</v>
      </c>
      <c r="AD1" s="190" t="s">
        <v>248</v>
      </c>
      <c r="AE1" s="190" t="s">
        <v>249</v>
      </c>
      <c r="AF1" s="194" t="s">
        <v>250</v>
      </c>
      <c r="AG1" s="194" t="s">
        <v>195</v>
      </c>
      <c r="AH1" s="194" t="s">
        <v>251</v>
      </c>
      <c r="AI1" s="194" t="s">
        <v>252</v>
      </c>
      <c r="AJ1" s="190" t="s">
        <v>253</v>
      </c>
      <c r="AK1" s="194" t="s">
        <v>254</v>
      </c>
      <c r="AL1" s="188" t="s">
        <v>255</v>
      </c>
      <c r="AM1" s="192" t="s">
        <v>256</v>
      </c>
      <c r="AN1" s="192" t="s">
        <v>257</v>
      </c>
      <c r="AO1" s="25" t="s">
        <v>1</v>
      </c>
      <c r="AP1" s="184" t="s">
        <v>258</v>
      </c>
      <c r="AQ1" s="185"/>
      <c r="AR1" s="185"/>
      <c r="AS1" s="185"/>
      <c r="AT1" s="185"/>
      <c r="AU1" s="185"/>
      <c r="AV1" s="185"/>
      <c r="AW1" s="185"/>
      <c r="AX1" s="185"/>
      <c r="AY1" s="185"/>
      <c r="AZ1" s="185"/>
      <c r="BA1" s="185"/>
      <c r="BB1" s="206" t="s">
        <v>0</v>
      </c>
      <c r="BC1" s="206" t="s">
        <v>71</v>
      </c>
      <c r="BD1" s="206" t="s">
        <v>259</v>
      </c>
      <c r="BE1" s="206" t="s">
        <v>260</v>
      </c>
      <c r="BF1" s="207" t="s">
        <v>261</v>
      </c>
      <c r="BG1" s="84"/>
      <c r="BH1" s="84"/>
      <c r="BI1" s="84"/>
      <c r="BJ1" s="84"/>
      <c r="BK1" s="84"/>
      <c r="BL1" s="84"/>
      <c r="BM1" s="84"/>
      <c r="BN1" s="84"/>
      <c r="BO1" s="84"/>
      <c r="BP1" s="84"/>
      <c r="BQ1" s="84"/>
      <c r="BR1" s="84"/>
      <c r="BS1" s="84"/>
      <c r="BT1" s="84"/>
      <c r="BU1" s="84"/>
      <c r="BV1" s="84"/>
      <c r="BW1" s="84"/>
      <c r="BX1" s="84"/>
      <c r="BY1" s="84"/>
      <c r="BZ1" s="84"/>
      <c r="CA1" s="84"/>
      <c r="CB1" s="84"/>
      <c r="CC1" s="84"/>
      <c r="CD1" s="84"/>
      <c r="CE1" s="84"/>
      <c r="CF1" s="84"/>
      <c r="CG1" s="84"/>
      <c r="CH1" s="84"/>
      <c r="CI1" s="84"/>
      <c r="CJ1" s="84"/>
      <c r="CK1" s="84"/>
      <c r="CL1" s="84"/>
      <c r="CM1" s="84"/>
      <c r="CN1" s="84"/>
      <c r="CO1" s="84"/>
      <c r="CP1" s="84"/>
      <c r="CQ1" s="84"/>
      <c r="CR1" s="84"/>
      <c r="CS1" s="84"/>
      <c r="CT1" s="84"/>
      <c r="CU1" s="84"/>
      <c r="CV1" s="84"/>
      <c r="CW1" s="84"/>
      <c r="CX1" s="84"/>
      <c r="CY1" s="84"/>
      <c r="CZ1" s="84"/>
      <c r="DA1" s="84"/>
      <c r="DB1" s="84"/>
      <c r="DC1" s="84"/>
      <c r="DD1" s="84"/>
      <c r="DE1" s="84"/>
      <c r="DF1" s="84"/>
      <c r="DG1" s="84"/>
      <c r="DH1" s="84"/>
      <c r="DI1" s="84"/>
      <c r="DJ1" s="84"/>
      <c r="DK1" s="84"/>
      <c r="DL1" s="84"/>
      <c r="DM1" s="84"/>
      <c r="DN1" s="84"/>
      <c r="DO1" s="84"/>
      <c r="DP1" s="84"/>
      <c r="DQ1" s="84"/>
      <c r="DR1" s="84"/>
      <c r="DS1" s="84"/>
      <c r="DT1" s="84"/>
      <c r="DU1" s="84"/>
      <c r="DV1" s="84"/>
      <c r="DW1" s="84"/>
      <c r="DX1" s="84"/>
      <c r="DY1" s="84"/>
      <c r="DZ1" s="84"/>
      <c r="EA1" s="84"/>
      <c r="EB1" s="84"/>
      <c r="EC1" s="84"/>
      <c r="ED1" s="84"/>
      <c r="EE1" s="84"/>
      <c r="EF1" s="84"/>
      <c r="EG1" s="84"/>
      <c r="EH1" s="84"/>
      <c r="EI1" s="84"/>
      <c r="EJ1" s="84"/>
      <c r="EK1" s="84"/>
      <c r="EL1" s="84"/>
      <c r="EM1" s="84"/>
      <c r="EN1" s="84"/>
      <c r="EO1" s="84"/>
      <c r="EP1" s="84"/>
      <c r="EQ1" s="84"/>
      <c r="ER1" s="84"/>
      <c r="ES1" s="84"/>
      <c r="ET1" s="84"/>
      <c r="EU1" s="84"/>
      <c r="EV1" s="84"/>
      <c r="EW1" s="84"/>
      <c r="EX1" s="84"/>
      <c r="EY1" s="84"/>
      <c r="EZ1" s="84"/>
      <c r="FA1" s="84"/>
      <c r="FB1" s="84"/>
      <c r="FC1" s="84"/>
      <c r="FD1" s="84"/>
      <c r="FE1" s="84"/>
      <c r="FF1" s="84"/>
      <c r="FG1" s="84"/>
      <c r="FH1" s="84"/>
      <c r="FI1" s="84"/>
      <c r="FJ1" s="84"/>
      <c r="FK1" s="84"/>
      <c r="FL1" s="84"/>
      <c r="FM1" s="84"/>
      <c r="FN1" s="84"/>
      <c r="FO1" s="84"/>
      <c r="FP1" s="84"/>
      <c r="FQ1" s="84"/>
      <c r="FR1" s="84"/>
      <c r="FS1" s="84"/>
      <c r="FT1" s="84"/>
      <c r="FU1" s="84"/>
      <c r="FV1" s="84"/>
      <c r="FW1" s="84"/>
      <c r="FX1" s="84"/>
      <c r="FY1" s="84"/>
      <c r="FZ1" s="84"/>
      <c r="GA1" s="84"/>
      <c r="GB1" s="84"/>
      <c r="GC1" s="84"/>
      <c r="GD1" s="84"/>
      <c r="GE1" s="84"/>
      <c r="GF1" s="84"/>
      <c r="GG1" s="84"/>
      <c r="GH1" s="84"/>
      <c r="GI1" s="84"/>
      <c r="GJ1" s="84"/>
      <c r="GK1" s="84"/>
      <c r="GL1" s="84"/>
      <c r="GM1" s="84"/>
      <c r="GN1" s="84"/>
      <c r="GO1" s="84"/>
      <c r="GP1" s="84"/>
      <c r="GQ1" s="84"/>
      <c r="GR1" s="84"/>
      <c r="GS1" s="84"/>
      <c r="GT1" s="84"/>
      <c r="GU1" s="84"/>
      <c r="GV1" s="84"/>
      <c r="GW1" s="84"/>
      <c r="GX1" s="84"/>
      <c r="GY1" s="84"/>
      <c r="GZ1" s="84"/>
      <c r="HA1" s="84"/>
      <c r="HB1" s="84"/>
      <c r="HC1" s="84"/>
      <c r="HD1" s="84"/>
      <c r="HE1" s="84"/>
      <c r="HF1" s="84"/>
      <c r="HG1" s="84"/>
      <c r="HH1" s="84"/>
      <c r="HI1" s="84"/>
      <c r="HJ1" s="84"/>
      <c r="HK1" s="84"/>
      <c r="HL1" s="84"/>
      <c r="HM1" s="84"/>
      <c r="HN1" s="84"/>
      <c r="HO1" s="84"/>
      <c r="HP1" s="84"/>
      <c r="HQ1" s="84"/>
      <c r="HR1" s="84"/>
      <c r="HS1" s="84"/>
      <c r="HT1" s="84"/>
      <c r="HU1" s="84"/>
      <c r="HV1" s="84"/>
      <c r="HW1" s="84"/>
      <c r="HX1" s="84"/>
      <c r="HY1" s="84"/>
      <c r="HZ1" s="84"/>
      <c r="IA1" s="84"/>
      <c r="IB1" s="84"/>
      <c r="IC1" s="84"/>
      <c r="ID1" s="84"/>
      <c r="IE1" s="84"/>
      <c r="IF1" s="84"/>
      <c r="IG1" s="84"/>
      <c r="IH1" s="84"/>
      <c r="II1" s="84"/>
      <c r="IJ1" s="84"/>
      <c r="IK1" s="84"/>
      <c r="IL1" s="84"/>
      <c r="IM1" s="84"/>
      <c r="IN1" s="84"/>
      <c r="IO1" s="84"/>
      <c r="IP1" s="84"/>
      <c r="IQ1" s="84"/>
      <c r="IR1" s="84"/>
      <c r="IS1" s="84"/>
      <c r="IT1" s="84"/>
      <c r="IU1" s="84"/>
      <c r="IV1" s="84"/>
      <c r="IW1" s="84"/>
      <c r="IX1" s="84"/>
      <c r="IY1" s="84"/>
      <c r="IZ1" s="84"/>
      <c r="JA1" s="84"/>
      <c r="JB1" s="84"/>
    </row>
    <row r="2" spans="1:262" s="13" customFormat="1" ht="15" customHeight="1" x14ac:dyDescent="0.15">
      <c r="A2" s="187"/>
      <c r="B2" s="189"/>
      <c r="C2" s="191"/>
      <c r="D2" s="193"/>
      <c r="E2" s="195"/>
      <c r="F2" s="187"/>
      <c r="G2" s="197"/>
      <c r="H2" s="197"/>
      <c r="I2" s="187"/>
      <c r="J2" s="189"/>
      <c r="K2" s="199"/>
      <c r="L2" s="189"/>
      <c r="M2" s="189"/>
      <c r="N2" s="191"/>
      <c r="O2" s="201"/>
      <c r="P2" s="191"/>
      <c r="Q2" s="191"/>
      <c r="R2" s="195"/>
      <c r="S2" s="195"/>
      <c r="T2" s="191"/>
      <c r="U2" s="191"/>
      <c r="V2" s="191"/>
      <c r="W2" s="203"/>
      <c r="X2" s="204"/>
      <c r="Y2" s="205"/>
      <c r="Z2" s="205"/>
      <c r="AA2" s="191"/>
      <c r="AB2" s="191"/>
      <c r="AC2" s="191"/>
      <c r="AD2" s="191"/>
      <c r="AE2" s="191"/>
      <c r="AF2" s="195"/>
      <c r="AG2" s="195"/>
      <c r="AH2" s="195"/>
      <c r="AI2" s="195"/>
      <c r="AJ2" s="191"/>
      <c r="AK2" s="195"/>
      <c r="AL2" s="189"/>
      <c r="AM2" s="193"/>
      <c r="AN2" s="193"/>
      <c r="AO2" s="98" t="s">
        <v>262</v>
      </c>
      <c r="AP2" s="98" t="s">
        <v>263</v>
      </c>
      <c r="AQ2" s="76" t="s">
        <v>264</v>
      </c>
      <c r="AR2" s="76" t="s">
        <v>265</v>
      </c>
      <c r="AS2" s="77" t="s">
        <v>266</v>
      </c>
      <c r="AT2" s="77" t="s">
        <v>267</v>
      </c>
      <c r="AU2" s="77" t="s">
        <v>268</v>
      </c>
      <c r="AV2" s="77" t="s">
        <v>269</v>
      </c>
      <c r="AW2" s="77" t="s">
        <v>270</v>
      </c>
      <c r="AX2" s="77" t="s">
        <v>271</v>
      </c>
      <c r="AY2" s="77" t="s">
        <v>272</v>
      </c>
      <c r="AZ2" s="77" t="s">
        <v>273</v>
      </c>
      <c r="BA2" s="78" t="s">
        <v>274</v>
      </c>
      <c r="BB2" s="206"/>
      <c r="BC2" s="206"/>
      <c r="BD2" s="206"/>
      <c r="BE2" s="206"/>
      <c r="BF2" s="207"/>
      <c r="BG2" s="84"/>
      <c r="BH2" s="84"/>
      <c r="BI2" s="84"/>
      <c r="BJ2" s="84"/>
      <c r="BK2" s="84"/>
      <c r="BL2" s="84"/>
      <c r="BM2" s="84"/>
      <c r="BN2" s="84"/>
      <c r="BO2" s="84"/>
      <c r="BP2" s="84"/>
      <c r="BQ2" s="84"/>
      <c r="BR2" s="84"/>
      <c r="BS2" s="84"/>
      <c r="BT2" s="84"/>
      <c r="BU2" s="84"/>
      <c r="BV2" s="84"/>
      <c r="BW2" s="84"/>
      <c r="BX2" s="84"/>
      <c r="BY2" s="84"/>
      <c r="BZ2" s="84"/>
      <c r="CA2" s="84"/>
      <c r="CB2" s="84"/>
      <c r="CC2" s="84"/>
      <c r="CD2" s="84"/>
      <c r="CE2" s="84"/>
      <c r="CF2" s="84"/>
      <c r="CG2" s="84"/>
      <c r="CH2" s="84"/>
      <c r="CI2" s="84"/>
      <c r="CJ2" s="84"/>
      <c r="CK2" s="84"/>
      <c r="CL2" s="84"/>
      <c r="CM2" s="84"/>
      <c r="CN2" s="84"/>
      <c r="CO2" s="84"/>
      <c r="CP2" s="84"/>
      <c r="CQ2" s="84"/>
      <c r="CR2" s="84"/>
      <c r="CS2" s="84"/>
      <c r="CT2" s="84"/>
      <c r="CU2" s="84"/>
      <c r="CV2" s="84"/>
      <c r="CW2" s="84"/>
      <c r="CX2" s="84"/>
      <c r="CY2" s="84"/>
      <c r="CZ2" s="84"/>
      <c r="DA2" s="84"/>
      <c r="DB2" s="84"/>
      <c r="DC2" s="84"/>
      <c r="DD2" s="84"/>
      <c r="DE2" s="84"/>
      <c r="DF2" s="84"/>
      <c r="DG2" s="84"/>
      <c r="DH2" s="84"/>
      <c r="DI2" s="84"/>
      <c r="DJ2" s="84"/>
      <c r="DK2" s="84"/>
      <c r="DL2" s="84"/>
      <c r="DM2" s="84"/>
      <c r="DN2" s="84"/>
      <c r="DO2" s="84"/>
      <c r="DP2" s="84"/>
      <c r="DQ2" s="84"/>
      <c r="DR2" s="84"/>
      <c r="DS2" s="84"/>
      <c r="DT2" s="84"/>
      <c r="DU2" s="84"/>
      <c r="DV2" s="84"/>
      <c r="DW2" s="84"/>
      <c r="DX2" s="84"/>
      <c r="DY2" s="84"/>
      <c r="DZ2" s="84"/>
      <c r="EA2" s="84"/>
      <c r="EB2" s="84"/>
      <c r="EC2" s="84"/>
      <c r="ED2" s="84"/>
      <c r="EE2" s="84"/>
      <c r="EF2" s="84"/>
      <c r="EG2" s="84"/>
      <c r="EH2" s="84"/>
      <c r="EI2" s="84"/>
      <c r="EJ2" s="84"/>
      <c r="EK2" s="84"/>
      <c r="EL2" s="84"/>
      <c r="EM2" s="84"/>
      <c r="EN2" s="84"/>
      <c r="EO2" s="84"/>
      <c r="EP2" s="84"/>
      <c r="EQ2" s="84"/>
      <c r="ER2" s="84"/>
      <c r="ES2" s="84"/>
      <c r="ET2" s="84"/>
      <c r="EU2" s="84"/>
      <c r="EV2" s="84"/>
      <c r="EW2" s="84"/>
      <c r="EX2" s="84"/>
      <c r="EY2" s="84"/>
      <c r="EZ2" s="84"/>
      <c r="FA2" s="84"/>
      <c r="FB2" s="84"/>
      <c r="FC2" s="84"/>
      <c r="FD2" s="84"/>
      <c r="FE2" s="84"/>
      <c r="FF2" s="84"/>
      <c r="FG2" s="84"/>
      <c r="FH2" s="84"/>
      <c r="FI2" s="84"/>
      <c r="FJ2" s="84"/>
      <c r="FK2" s="84"/>
      <c r="FL2" s="84"/>
      <c r="FM2" s="84"/>
      <c r="FN2" s="84"/>
      <c r="FO2" s="84"/>
      <c r="FP2" s="84"/>
      <c r="FQ2" s="84"/>
      <c r="FR2" s="84"/>
      <c r="FS2" s="84"/>
      <c r="FT2" s="84"/>
      <c r="FU2" s="84"/>
      <c r="FV2" s="84"/>
      <c r="FW2" s="84"/>
      <c r="FX2" s="84"/>
      <c r="FY2" s="84"/>
      <c r="FZ2" s="84"/>
      <c r="GA2" s="84"/>
      <c r="GB2" s="84"/>
      <c r="GC2" s="84"/>
      <c r="GD2" s="84"/>
      <c r="GE2" s="84"/>
      <c r="GF2" s="84"/>
      <c r="GG2" s="84"/>
      <c r="GH2" s="84"/>
      <c r="GI2" s="84"/>
      <c r="GJ2" s="84"/>
      <c r="GK2" s="84"/>
      <c r="GL2" s="84"/>
      <c r="GM2" s="84"/>
      <c r="GN2" s="84"/>
      <c r="GO2" s="84"/>
      <c r="GP2" s="84"/>
      <c r="GQ2" s="84"/>
      <c r="GR2" s="84"/>
      <c r="GS2" s="84"/>
      <c r="GT2" s="84"/>
      <c r="GU2" s="84"/>
      <c r="GV2" s="84"/>
      <c r="GW2" s="84"/>
      <c r="GX2" s="84"/>
      <c r="GY2" s="84"/>
      <c r="GZ2" s="84"/>
      <c r="HA2" s="84"/>
      <c r="HB2" s="84"/>
      <c r="HC2" s="84"/>
      <c r="HD2" s="84"/>
      <c r="HE2" s="84"/>
      <c r="HF2" s="84"/>
      <c r="HG2" s="84"/>
      <c r="HH2" s="84"/>
      <c r="HI2" s="84"/>
      <c r="HJ2" s="84"/>
      <c r="HK2" s="84"/>
      <c r="HL2" s="84"/>
      <c r="HM2" s="84"/>
      <c r="HN2" s="84"/>
      <c r="HO2" s="84"/>
      <c r="HP2" s="84"/>
      <c r="HQ2" s="84"/>
      <c r="HR2" s="84"/>
      <c r="HS2" s="84"/>
      <c r="HT2" s="84"/>
      <c r="HU2" s="84"/>
      <c r="HV2" s="84"/>
      <c r="HW2" s="84"/>
      <c r="HX2" s="84"/>
      <c r="HY2" s="84"/>
      <c r="HZ2" s="84"/>
      <c r="IA2" s="84"/>
      <c r="IB2" s="84"/>
      <c r="IC2" s="84"/>
      <c r="ID2" s="84"/>
      <c r="IE2" s="84"/>
      <c r="IF2" s="84"/>
      <c r="IG2" s="84"/>
      <c r="IH2" s="84"/>
      <c r="II2" s="84"/>
      <c r="IJ2" s="84"/>
      <c r="IK2" s="84"/>
      <c r="IL2" s="84"/>
      <c r="IM2" s="84"/>
      <c r="IN2" s="84"/>
      <c r="IO2" s="84"/>
      <c r="IP2" s="84"/>
      <c r="IQ2" s="84"/>
      <c r="IR2" s="84"/>
      <c r="IS2" s="84"/>
      <c r="IT2" s="84"/>
      <c r="IU2" s="84"/>
      <c r="IV2" s="84"/>
      <c r="IW2" s="84"/>
      <c r="IX2" s="84"/>
      <c r="IY2" s="84"/>
      <c r="IZ2" s="84"/>
      <c r="JA2" s="84"/>
      <c r="JB2" s="84"/>
    </row>
    <row r="3" spans="1:262" s="13" customFormat="1" ht="15" customHeight="1" x14ac:dyDescent="0.15">
      <c r="A3" s="176" t="s">
        <v>131</v>
      </c>
      <c r="B3" s="26" t="s">
        <v>275</v>
      </c>
      <c r="C3" s="27" t="s">
        <v>276</v>
      </c>
      <c r="D3" s="28" t="s">
        <v>277</v>
      </c>
      <c r="E3" s="26" t="s">
        <v>278</v>
      </c>
      <c r="F3" s="29" t="s">
        <v>279</v>
      </c>
      <c r="G3" s="30" t="s">
        <v>280</v>
      </c>
      <c r="H3" s="30" t="s">
        <v>94</v>
      </c>
      <c r="I3" s="37">
        <v>300</v>
      </c>
      <c r="J3" s="38" t="s">
        <v>281</v>
      </c>
      <c r="K3" s="37">
        <v>300</v>
      </c>
      <c r="L3" s="26"/>
      <c r="M3" s="26"/>
      <c r="N3" s="26"/>
      <c r="O3" s="39" t="s">
        <v>282</v>
      </c>
      <c r="P3" s="40">
        <v>0.5</v>
      </c>
      <c r="Q3" s="40">
        <v>0.5</v>
      </c>
      <c r="R3" s="40">
        <v>3.8823529411764701</v>
      </c>
      <c r="S3" s="40">
        <v>3.8162544169611299</v>
      </c>
      <c r="T3" s="40">
        <v>6</v>
      </c>
      <c r="U3" s="40">
        <v>6</v>
      </c>
      <c r="V3" s="41">
        <v>12</v>
      </c>
      <c r="W3" s="42">
        <v>240</v>
      </c>
      <c r="X3" s="43">
        <v>350</v>
      </c>
      <c r="Y3" s="50">
        <v>1</v>
      </c>
      <c r="Z3" s="50">
        <v>1</v>
      </c>
      <c r="AA3" s="51"/>
      <c r="AB3" s="51"/>
      <c r="AC3" s="51"/>
      <c r="AD3" s="51"/>
      <c r="AE3" s="51"/>
      <c r="AF3" s="38">
        <v>252</v>
      </c>
      <c r="AG3" s="61">
        <v>11.4285714285714</v>
      </c>
      <c r="AH3" s="62">
        <v>0.952380952380952</v>
      </c>
      <c r="AI3" s="63"/>
      <c r="AJ3" s="64"/>
      <c r="AK3" s="65">
        <v>0</v>
      </c>
      <c r="AL3" s="64" t="s">
        <v>283</v>
      </c>
      <c r="AM3" s="66" t="s">
        <v>284</v>
      </c>
      <c r="AN3" s="26"/>
      <c r="AO3" s="66" t="s">
        <v>49</v>
      </c>
      <c r="AP3" s="74"/>
      <c r="AQ3" s="75"/>
      <c r="AR3" s="76"/>
      <c r="AS3" s="77"/>
      <c r="AT3" s="77"/>
      <c r="AU3" s="78"/>
      <c r="AV3" s="77"/>
      <c r="AW3" s="77"/>
      <c r="AX3" s="77"/>
      <c r="AY3" s="77"/>
      <c r="AZ3" s="77"/>
      <c r="BA3" s="77"/>
      <c r="BB3" s="99">
        <f t="shared" ref="BB3:BB30" si="0">WEEKNUM(LEFT(A3,4)&amp;"-"&amp;MID(A3,5,2)&amp;"-"&amp;RIGHT(A3,2),2)</f>
        <v>35</v>
      </c>
      <c r="BC3" s="99">
        <f t="shared" ref="BC3:BC30" si="1">MONTH(LEFT(A3,4)&amp;"-"&amp;MID(A3,5,2)&amp;"-"&amp;RIGHT(A3,2))</f>
        <v>8</v>
      </c>
      <c r="BD3" s="100" t="str">
        <f t="shared" ref="BD3:BD30" si="2">F3&amp;AO3&amp;BB3</f>
        <v>050-C130000441-513李翔35</v>
      </c>
      <c r="BE3" s="101">
        <f t="shared" ref="BE3:BE30" si="3">IF(COUNTIFS(BD:BD,BD3)&gt;1,COUNTIFS(BD:BD,BD3)/POWER(COUNTIFS(BD:BD,BD3),2),COUNTIFS(BD:BD,BD3))</f>
        <v>1</v>
      </c>
      <c r="BF3" s="101">
        <f t="shared" ref="BF3:BF30" si="4">IF(COUNTIFS(C:C,C3,A:A,A3)&gt;1,COUNTIFS(C:C,C3,A:A,A3)/POWER(COUNTIFS(C:C,C3,A:A,A3),2),COUNTIFS(C:C,C3,A:A,A3))</f>
        <v>0.5</v>
      </c>
      <c r="BG3" s="102" t="str">
        <f t="shared" ref="BG3:BG30" si="5">F3&amp;BB3</f>
        <v>050-C130000441-51335</v>
      </c>
      <c r="BH3" s="84" t="str">
        <f>IF(IF(ISNA(MATCH(BG3,BG4:$BG$94434,0)),1,"")="","",IF(ISNA(MATCH(BG3,BG4:$BG$94434,0)),1,"")&amp;BB3)</f>
        <v/>
      </c>
      <c r="BI3" s="84" t="str">
        <f>IF(BH3="","",BB3&amp;COUNTIFS($BH$1:BH3,BH3))</f>
        <v/>
      </c>
      <c r="BJ3" s="84" t="str">
        <f t="shared" ref="BJ3:BJ30" si="6">IF(BI3="","",F3)</f>
        <v/>
      </c>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c r="HJ3" s="84"/>
      <c r="HK3" s="84"/>
      <c r="HL3" s="84"/>
      <c r="HM3" s="84"/>
      <c r="HN3" s="84"/>
      <c r="HO3" s="84"/>
      <c r="HP3" s="84"/>
      <c r="HQ3" s="84"/>
      <c r="HR3" s="84"/>
      <c r="HS3" s="84"/>
      <c r="HT3" s="84"/>
      <c r="HU3" s="84"/>
      <c r="HV3" s="84"/>
      <c r="HW3" s="84"/>
      <c r="HX3" s="84"/>
      <c r="HY3" s="84"/>
      <c r="HZ3" s="84"/>
      <c r="IA3" s="84"/>
      <c r="IB3" s="84"/>
      <c r="IC3" s="84"/>
      <c r="ID3" s="84"/>
      <c r="IE3" s="84"/>
      <c r="IF3" s="84"/>
      <c r="IG3" s="84"/>
      <c r="IH3" s="84"/>
      <c r="II3" s="84"/>
      <c r="IJ3" s="84"/>
      <c r="IK3" s="84"/>
      <c r="IL3" s="84"/>
      <c r="IM3" s="84"/>
      <c r="IN3" s="84"/>
      <c r="IO3" s="84"/>
      <c r="IP3" s="84"/>
      <c r="IQ3" s="84"/>
      <c r="IR3" s="84"/>
      <c r="IS3" s="84"/>
      <c r="IT3" s="84"/>
      <c r="IU3" s="84"/>
      <c r="IV3" s="84"/>
      <c r="IW3" s="84"/>
      <c r="IX3" s="84"/>
      <c r="IY3" s="84"/>
      <c r="IZ3" s="84"/>
      <c r="JA3" s="84"/>
      <c r="JB3" s="84"/>
    </row>
    <row r="4" spans="1:262" s="13" customFormat="1" ht="15" customHeight="1" x14ac:dyDescent="0.15">
      <c r="A4" s="176" t="s">
        <v>131</v>
      </c>
      <c r="B4" s="26" t="s">
        <v>285</v>
      </c>
      <c r="C4" s="27" t="s">
        <v>276</v>
      </c>
      <c r="D4" s="28" t="s">
        <v>277</v>
      </c>
      <c r="E4" s="26" t="s">
        <v>278</v>
      </c>
      <c r="F4" s="29" t="s">
        <v>279</v>
      </c>
      <c r="G4" s="30" t="s">
        <v>280</v>
      </c>
      <c r="H4" s="30" t="s">
        <v>94</v>
      </c>
      <c r="I4" s="37">
        <v>300</v>
      </c>
      <c r="J4" s="38" t="s">
        <v>281</v>
      </c>
      <c r="K4" s="37">
        <v>300</v>
      </c>
      <c r="L4" s="26"/>
      <c r="M4" s="26"/>
      <c r="N4" s="26"/>
      <c r="O4" s="39" t="s">
        <v>282</v>
      </c>
      <c r="P4" s="40">
        <v>0.5</v>
      </c>
      <c r="Q4" s="40">
        <v>0.5</v>
      </c>
      <c r="R4" s="40">
        <v>1.7959183673469401</v>
      </c>
      <c r="S4" s="40">
        <v>3.8162544169611299</v>
      </c>
      <c r="T4" s="40">
        <v>5.5</v>
      </c>
      <c r="U4" s="40">
        <v>5.5</v>
      </c>
      <c r="V4" s="41">
        <v>12</v>
      </c>
      <c r="W4" s="42">
        <v>240</v>
      </c>
      <c r="X4" s="43">
        <v>350</v>
      </c>
      <c r="Y4" s="50">
        <v>1</v>
      </c>
      <c r="Z4" s="50">
        <v>1</v>
      </c>
      <c r="AA4" s="51"/>
      <c r="AB4" s="51"/>
      <c r="AC4" s="51"/>
      <c r="AD4" s="51"/>
      <c r="AE4" s="51"/>
      <c r="AF4" s="38">
        <v>252</v>
      </c>
      <c r="AG4" s="61">
        <v>11.4285714285714</v>
      </c>
      <c r="AH4" s="62">
        <v>0.952380952380952</v>
      </c>
      <c r="AI4" s="63"/>
      <c r="AJ4" s="64"/>
      <c r="AK4" s="65">
        <v>0</v>
      </c>
      <c r="AL4" s="64" t="s">
        <v>283</v>
      </c>
      <c r="AM4" s="66" t="s">
        <v>286</v>
      </c>
      <c r="AN4" s="26"/>
      <c r="AO4" s="66" t="s">
        <v>127</v>
      </c>
      <c r="AP4" s="74"/>
      <c r="AQ4" s="75"/>
      <c r="AR4" s="76"/>
      <c r="AS4" s="77"/>
      <c r="AT4" s="77"/>
      <c r="AU4" s="78"/>
      <c r="AV4" s="77"/>
      <c r="AW4" s="77"/>
      <c r="AX4" s="77"/>
      <c r="AY4" s="77"/>
      <c r="AZ4" s="77"/>
      <c r="BA4" s="77"/>
      <c r="BB4" s="99">
        <f t="shared" si="0"/>
        <v>35</v>
      </c>
      <c r="BC4" s="99">
        <f t="shared" si="1"/>
        <v>8</v>
      </c>
      <c r="BD4" s="100" t="str">
        <f t="shared" si="2"/>
        <v>050-C130000441-513吕勇35</v>
      </c>
      <c r="BE4" s="101">
        <f t="shared" si="3"/>
        <v>1</v>
      </c>
      <c r="BF4" s="101">
        <f t="shared" si="4"/>
        <v>0.5</v>
      </c>
      <c r="BG4" s="102" t="str">
        <f t="shared" si="5"/>
        <v>050-C130000441-51335</v>
      </c>
      <c r="BH4" s="84" t="str">
        <f>IF(IF(ISNA(MATCH(BG4,BG5:$BG$94434,0)),1,"")="","",IF(ISNA(MATCH(BG4,BG5:$BG$94434,0)),1,"")&amp;BB4)</f>
        <v/>
      </c>
      <c r="BI4" s="84" t="str">
        <f>IF(BH4="","",BB4&amp;COUNTIFS($BH$1:BH4,BH4))</f>
        <v/>
      </c>
      <c r="BJ4" s="84" t="str">
        <f t="shared" si="6"/>
        <v/>
      </c>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c r="EF4" s="84"/>
      <c r="EG4" s="84"/>
      <c r="EH4" s="84"/>
      <c r="EI4" s="84"/>
      <c r="EJ4" s="84"/>
      <c r="EK4" s="84"/>
      <c r="EL4" s="84"/>
      <c r="EM4" s="84"/>
      <c r="EN4" s="84"/>
      <c r="EO4" s="84"/>
      <c r="EP4" s="84"/>
      <c r="EQ4" s="84"/>
      <c r="ER4" s="84"/>
      <c r="ES4" s="84"/>
      <c r="ET4" s="84"/>
      <c r="EU4" s="84"/>
      <c r="EV4" s="84"/>
      <c r="EW4" s="84"/>
      <c r="EX4" s="84"/>
      <c r="EY4" s="84"/>
      <c r="EZ4" s="84"/>
      <c r="FA4" s="84"/>
      <c r="FB4" s="84"/>
      <c r="FC4" s="84"/>
      <c r="FD4" s="84"/>
      <c r="FE4" s="84"/>
      <c r="FF4" s="84"/>
      <c r="FG4" s="84"/>
      <c r="FH4" s="84"/>
      <c r="FI4" s="84"/>
      <c r="FJ4" s="84"/>
      <c r="FK4" s="84"/>
      <c r="FL4" s="84"/>
      <c r="FM4" s="84"/>
      <c r="FN4" s="84"/>
      <c r="FO4" s="84"/>
      <c r="FP4" s="84"/>
      <c r="FQ4" s="84"/>
      <c r="FR4" s="84"/>
      <c r="FS4" s="84"/>
      <c r="FT4" s="84"/>
      <c r="FU4" s="84"/>
      <c r="FV4" s="84"/>
      <c r="FW4" s="84"/>
      <c r="FX4" s="84"/>
      <c r="FY4" s="84"/>
      <c r="FZ4" s="84"/>
      <c r="GA4" s="84"/>
      <c r="GB4" s="84"/>
      <c r="GC4" s="84"/>
      <c r="GD4" s="84"/>
      <c r="GE4" s="84"/>
      <c r="GF4" s="84"/>
      <c r="GG4" s="84"/>
      <c r="GH4" s="84"/>
      <c r="GI4" s="84"/>
      <c r="GJ4" s="84"/>
      <c r="GK4" s="84"/>
      <c r="GL4" s="84"/>
      <c r="GM4" s="84"/>
      <c r="GN4" s="84"/>
      <c r="GO4" s="84"/>
      <c r="GP4" s="84"/>
      <c r="GQ4" s="84"/>
      <c r="GR4" s="84"/>
      <c r="GS4" s="84"/>
      <c r="GT4" s="84"/>
      <c r="GU4" s="84"/>
      <c r="GV4" s="84"/>
      <c r="GW4" s="84"/>
      <c r="GX4" s="84"/>
      <c r="GY4" s="84"/>
      <c r="GZ4" s="84"/>
      <c r="HA4" s="84"/>
      <c r="HB4" s="84"/>
      <c r="HC4" s="84"/>
      <c r="HD4" s="84"/>
      <c r="HE4" s="84"/>
      <c r="HF4" s="84"/>
      <c r="HG4" s="84"/>
      <c r="HH4" s="84"/>
      <c r="HI4" s="84"/>
      <c r="HJ4" s="84"/>
      <c r="HK4" s="84"/>
      <c r="HL4" s="84"/>
      <c r="HM4" s="84"/>
      <c r="HN4" s="84"/>
      <c r="HO4" s="84"/>
      <c r="HP4" s="84"/>
      <c r="HQ4" s="84"/>
      <c r="HR4" s="84"/>
      <c r="HS4" s="84"/>
      <c r="HT4" s="84"/>
      <c r="HU4" s="84"/>
      <c r="HV4" s="84"/>
      <c r="HW4" s="84"/>
      <c r="HX4" s="84"/>
      <c r="HY4" s="84"/>
      <c r="HZ4" s="84"/>
      <c r="IA4" s="84"/>
      <c r="IB4" s="84"/>
      <c r="IC4" s="84"/>
      <c r="ID4" s="84"/>
      <c r="IE4" s="84"/>
      <c r="IF4" s="84"/>
      <c r="IG4" s="84"/>
      <c r="IH4" s="84"/>
      <c r="II4" s="84"/>
      <c r="IJ4" s="84"/>
      <c r="IK4" s="84"/>
      <c r="IL4" s="84"/>
      <c r="IM4" s="84"/>
      <c r="IN4" s="84"/>
      <c r="IO4" s="84"/>
      <c r="IP4" s="84"/>
      <c r="IQ4" s="84"/>
      <c r="IR4" s="84"/>
      <c r="IS4" s="84"/>
      <c r="IT4" s="84"/>
      <c r="IU4" s="84"/>
      <c r="IV4" s="84"/>
      <c r="IW4" s="84"/>
      <c r="IX4" s="84"/>
      <c r="IY4" s="84"/>
      <c r="IZ4" s="84"/>
      <c r="JA4" s="84"/>
      <c r="JB4" s="84"/>
    </row>
    <row r="5" spans="1:262" s="13" customFormat="1" ht="15" customHeight="1" x14ac:dyDescent="0.15">
      <c r="A5" s="176" t="s">
        <v>131</v>
      </c>
      <c r="B5" s="26" t="s">
        <v>275</v>
      </c>
      <c r="C5" s="27" t="s">
        <v>287</v>
      </c>
      <c r="D5" s="28" t="s">
        <v>288</v>
      </c>
      <c r="E5" s="26" t="s">
        <v>278</v>
      </c>
      <c r="F5" s="29" t="s">
        <v>289</v>
      </c>
      <c r="G5" s="30" t="s">
        <v>290</v>
      </c>
      <c r="H5" s="30" t="s">
        <v>79</v>
      </c>
      <c r="I5" s="37">
        <v>600000</v>
      </c>
      <c r="J5" s="38" t="s">
        <v>281</v>
      </c>
      <c r="K5" s="37">
        <v>49000</v>
      </c>
      <c r="L5" s="26"/>
      <c r="M5" s="26"/>
      <c r="N5" s="26"/>
      <c r="O5" s="39" t="s">
        <v>291</v>
      </c>
      <c r="P5" s="40">
        <v>0.5</v>
      </c>
      <c r="Q5" s="40">
        <v>0.5</v>
      </c>
      <c r="R5" s="40">
        <v>1.6176470588235301</v>
      </c>
      <c r="S5" s="40">
        <v>1.59010600706714</v>
      </c>
      <c r="T5" s="40">
        <v>5</v>
      </c>
      <c r="U5" s="40">
        <v>5</v>
      </c>
      <c r="V5" s="41">
        <v>5</v>
      </c>
      <c r="W5" s="42">
        <v>40000</v>
      </c>
      <c r="X5" s="43">
        <v>200</v>
      </c>
      <c r="Y5" s="50">
        <v>1</v>
      </c>
      <c r="Z5" s="50">
        <v>1</v>
      </c>
      <c r="AA5" s="51"/>
      <c r="AB5" s="51"/>
      <c r="AC5" s="51"/>
      <c r="AD5" s="51"/>
      <c r="AE5" s="51"/>
      <c r="AF5" s="38">
        <v>60000</v>
      </c>
      <c r="AG5" s="61">
        <v>3.3333333333333299</v>
      </c>
      <c r="AH5" s="62">
        <v>0.66666666666666696</v>
      </c>
      <c r="AI5" s="63"/>
      <c r="AJ5" s="64"/>
      <c r="AK5" s="65">
        <v>0</v>
      </c>
      <c r="AL5" s="64" t="s">
        <v>283</v>
      </c>
      <c r="AM5" s="66" t="s">
        <v>284</v>
      </c>
      <c r="AN5" s="26"/>
      <c r="AO5" s="66" t="s">
        <v>49</v>
      </c>
      <c r="AP5" s="74"/>
      <c r="AQ5" s="75"/>
      <c r="AR5" s="76"/>
      <c r="AS5" s="77"/>
      <c r="AT5" s="77"/>
      <c r="AU5" s="78"/>
      <c r="AV5" s="77"/>
      <c r="AW5" s="77"/>
      <c r="AX5" s="77"/>
      <c r="AY5" s="77"/>
      <c r="AZ5" s="77"/>
      <c r="BA5" s="77"/>
      <c r="BB5" s="99">
        <f t="shared" si="0"/>
        <v>35</v>
      </c>
      <c r="BC5" s="99">
        <f t="shared" si="1"/>
        <v>8</v>
      </c>
      <c r="BD5" s="100" t="str">
        <f t="shared" si="2"/>
        <v>025-0009-225李翔35</v>
      </c>
      <c r="BE5" s="101">
        <f t="shared" si="3"/>
        <v>1</v>
      </c>
      <c r="BF5" s="101">
        <f t="shared" si="4"/>
        <v>1</v>
      </c>
      <c r="BG5" s="102" t="str">
        <f t="shared" si="5"/>
        <v>025-0009-22535</v>
      </c>
      <c r="BH5" s="84" t="str">
        <f>IF(IF(ISNA(MATCH(BG5,BG6:$BG$94434,0)),1,"")="","",IF(ISNA(MATCH(BG5,BG6:$BG$94434,0)),1,"")&amp;BB5)</f>
        <v>135</v>
      </c>
      <c r="BI5" s="84" t="str">
        <f>IF(BH5="","",BB5&amp;COUNTIFS($BH$1:BH5,BH5))</f>
        <v>351</v>
      </c>
      <c r="BJ5" s="84" t="str">
        <f t="shared" si="6"/>
        <v>025-0009-225</v>
      </c>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c r="CW5" s="84"/>
      <c r="CX5" s="84"/>
      <c r="CY5" s="84"/>
      <c r="CZ5" s="84"/>
      <c r="DA5" s="84"/>
      <c r="DB5" s="84"/>
      <c r="DC5" s="84"/>
      <c r="DD5" s="84"/>
      <c r="DE5" s="84"/>
      <c r="DF5" s="84"/>
      <c r="DG5" s="84"/>
      <c r="DH5" s="84"/>
      <c r="DI5" s="84"/>
      <c r="DJ5" s="84"/>
      <c r="DK5" s="84"/>
      <c r="DL5" s="84"/>
      <c r="DM5" s="84"/>
      <c r="DN5" s="84"/>
      <c r="DO5" s="84"/>
      <c r="DP5" s="84"/>
      <c r="DQ5" s="84"/>
      <c r="DR5" s="84"/>
      <c r="DS5" s="84"/>
      <c r="DT5" s="84"/>
      <c r="DU5" s="84"/>
      <c r="DV5" s="84"/>
      <c r="DW5" s="84"/>
      <c r="DX5" s="84"/>
      <c r="DY5" s="84"/>
      <c r="DZ5" s="84"/>
      <c r="EA5" s="84"/>
      <c r="EB5" s="84"/>
      <c r="EC5" s="84"/>
      <c r="ED5" s="84"/>
      <c r="EE5" s="84"/>
      <c r="EF5" s="84"/>
      <c r="EG5" s="84"/>
      <c r="EH5" s="84"/>
      <c r="EI5" s="84"/>
      <c r="EJ5" s="84"/>
      <c r="EK5" s="84"/>
      <c r="EL5" s="84"/>
      <c r="EM5" s="84"/>
      <c r="EN5" s="84"/>
      <c r="EO5" s="84"/>
      <c r="EP5" s="84"/>
      <c r="EQ5" s="84"/>
      <c r="ER5" s="84"/>
      <c r="ES5" s="84"/>
      <c r="ET5" s="84"/>
      <c r="EU5" s="84"/>
      <c r="EV5" s="84"/>
      <c r="EW5" s="84"/>
      <c r="EX5" s="84"/>
      <c r="EY5" s="84"/>
      <c r="EZ5" s="84"/>
      <c r="FA5" s="84"/>
      <c r="FB5" s="84"/>
      <c r="FC5" s="84"/>
      <c r="FD5" s="84"/>
      <c r="FE5" s="84"/>
      <c r="FF5" s="84"/>
      <c r="FG5" s="84"/>
      <c r="FH5" s="84"/>
      <c r="FI5" s="84"/>
      <c r="FJ5" s="84"/>
      <c r="FK5" s="84"/>
      <c r="FL5" s="84"/>
      <c r="FM5" s="84"/>
      <c r="FN5" s="84"/>
      <c r="FO5" s="84"/>
      <c r="FP5" s="84"/>
      <c r="FQ5" s="84"/>
      <c r="FR5" s="84"/>
      <c r="FS5" s="84"/>
      <c r="FT5" s="84"/>
      <c r="FU5" s="84"/>
      <c r="FV5" s="84"/>
      <c r="FW5" s="84"/>
      <c r="FX5" s="84"/>
      <c r="FY5" s="84"/>
      <c r="FZ5" s="84"/>
      <c r="GA5" s="84"/>
      <c r="GB5" s="84"/>
      <c r="GC5" s="84"/>
      <c r="GD5" s="84"/>
      <c r="GE5" s="84"/>
      <c r="GF5" s="84"/>
      <c r="GG5" s="84"/>
      <c r="GH5" s="84"/>
      <c r="GI5" s="84"/>
      <c r="GJ5" s="84"/>
      <c r="GK5" s="84"/>
      <c r="GL5" s="84"/>
      <c r="GM5" s="84"/>
      <c r="GN5" s="84"/>
      <c r="GO5" s="84"/>
      <c r="GP5" s="84"/>
      <c r="GQ5" s="84"/>
      <c r="GR5" s="84"/>
      <c r="GS5" s="84"/>
      <c r="GT5" s="84"/>
      <c r="GU5" s="84"/>
      <c r="GV5" s="84"/>
      <c r="GW5" s="84"/>
      <c r="GX5" s="84"/>
      <c r="GY5" s="84"/>
      <c r="GZ5" s="84"/>
      <c r="HA5" s="84"/>
      <c r="HB5" s="84"/>
      <c r="HC5" s="84"/>
      <c r="HD5" s="84"/>
      <c r="HE5" s="84"/>
      <c r="HF5" s="84"/>
      <c r="HG5" s="84"/>
      <c r="HH5" s="84"/>
      <c r="HI5" s="84"/>
      <c r="HJ5" s="84"/>
      <c r="HK5" s="84"/>
      <c r="HL5" s="84"/>
      <c r="HM5" s="84"/>
      <c r="HN5" s="84"/>
      <c r="HO5" s="84"/>
      <c r="HP5" s="84"/>
      <c r="HQ5" s="84"/>
      <c r="HR5" s="84"/>
      <c r="HS5" s="84"/>
      <c r="HT5" s="84"/>
      <c r="HU5" s="84"/>
      <c r="HV5" s="84"/>
      <c r="HW5" s="84"/>
      <c r="HX5" s="84"/>
      <c r="HY5" s="84"/>
      <c r="HZ5" s="84"/>
      <c r="IA5" s="84"/>
      <c r="IB5" s="84"/>
      <c r="IC5" s="84"/>
      <c r="ID5" s="84"/>
      <c r="IE5" s="84"/>
      <c r="IF5" s="84"/>
      <c r="IG5" s="84"/>
      <c r="IH5" s="84"/>
      <c r="II5" s="84"/>
      <c r="IJ5" s="84"/>
      <c r="IK5" s="84"/>
      <c r="IL5" s="84"/>
      <c r="IM5" s="84"/>
      <c r="IN5" s="84"/>
      <c r="IO5" s="84"/>
      <c r="IP5" s="84"/>
      <c r="IQ5" s="84"/>
      <c r="IR5" s="84"/>
      <c r="IS5" s="84"/>
      <c r="IT5" s="84"/>
      <c r="IU5" s="84"/>
      <c r="IV5" s="84"/>
      <c r="IW5" s="84"/>
      <c r="IX5" s="84"/>
      <c r="IY5" s="84"/>
      <c r="IZ5" s="84"/>
      <c r="JA5" s="84"/>
      <c r="JB5" s="84"/>
    </row>
    <row r="6" spans="1:262" s="13" customFormat="1" ht="15" customHeight="1" x14ac:dyDescent="0.15">
      <c r="A6" s="176" t="s">
        <v>131</v>
      </c>
      <c r="B6" s="26" t="s">
        <v>285</v>
      </c>
      <c r="C6" s="27" t="s">
        <v>292</v>
      </c>
      <c r="D6" s="28" t="s">
        <v>293</v>
      </c>
      <c r="E6" s="26" t="s">
        <v>278</v>
      </c>
      <c r="F6" s="29" t="s">
        <v>85</v>
      </c>
      <c r="G6" s="30" t="s">
        <v>294</v>
      </c>
      <c r="H6" s="30" t="s">
        <v>79</v>
      </c>
      <c r="I6" s="37">
        <v>700000</v>
      </c>
      <c r="J6" s="38" t="s">
        <v>281</v>
      </c>
      <c r="K6" s="37">
        <v>160700</v>
      </c>
      <c r="L6" s="26"/>
      <c r="M6" s="26"/>
      <c r="N6" s="26"/>
      <c r="O6" s="39" t="s">
        <v>295</v>
      </c>
      <c r="P6" s="40">
        <v>0.5</v>
      </c>
      <c r="Q6" s="40">
        <v>0.5</v>
      </c>
      <c r="R6" s="40">
        <v>0.44897959183673503</v>
      </c>
      <c r="S6" s="40">
        <v>0.95406360424028303</v>
      </c>
      <c r="T6" s="40">
        <v>3</v>
      </c>
      <c r="U6" s="40">
        <v>3</v>
      </c>
      <c r="V6" s="41">
        <v>3</v>
      </c>
      <c r="W6" s="42">
        <v>35000</v>
      </c>
      <c r="X6" s="43">
        <v>200</v>
      </c>
      <c r="Y6" s="50">
        <v>1</v>
      </c>
      <c r="Z6" s="50">
        <v>1</v>
      </c>
      <c r="AA6" s="51"/>
      <c r="AB6" s="51"/>
      <c r="AC6" s="51"/>
      <c r="AD6" s="51"/>
      <c r="AE6" s="51"/>
      <c r="AF6" s="38">
        <v>36000</v>
      </c>
      <c r="AG6" s="61">
        <v>2.9166666666666701</v>
      </c>
      <c r="AH6" s="62">
        <v>0.97222222222222199</v>
      </c>
      <c r="AI6" s="63"/>
      <c r="AJ6" s="64"/>
      <c r="AK6" s="65">
        <v>0</v>
      </c>
      <c r="AL6" s="64" t="s">
        <v>296</v>
      </c>
      <c r="AM6" s="66" t="s">
        <v>297</v>
      </c>
      <c r="AN6" s="26"/>
      <c r="AO6" s="66" t="s">
        <v>298</v>
      </c>
      <c r="AP6" s="74"/>
      <c r="AQ6" s="75"/>
      <c r="AR6" s="76"/>
      <c r="AS6" s="77"/>
      <c r="AT6" s="77"/>
      <c r="AU6" s="78"/>
      <c r="AV6" s="77"/>
      <c r="AW6" s="77"/>
      <c r="AX6" s="77"/>
      <c r="AY6" s="77"/>
      <c r="AZ6" s="77"/>
      <c r="BA6" s="77"/>
      <c r="BB6" s="99">
        <f t="shared" si="0"/>
        <v>35</v>
      </c>
      <c r="BC6" s="99">
        <f t="shared" si="1"/>
        <v>8</v>
      </c>
      <c r="BD6" s="100" t="str">
        <f t="shared" si="2"/>
        <v>025-U119500621-0382李太昆35</v>
      </c>
      <c r="BE6" s="101">
        <f t="shared" si="3"/>
        <v>1</v>
      </c>
      <c r="BF6" s="101">
        <f t="shared" si="4"/>
        <v>1</v>
      </c>
      <c r="BG6" s="102" t="str">
        <f t="shared" si="5"/>
        <v>025-U119500621-038235</v>
      </c>
      <c r="BH6" s="84" t="str">
        <f>IF(IF(ISNA(MATCH(BG6,BG7:$BG$94434,0)),1,"")="","",IF(ISNA(MATCH(BG6,BG7:$BG$94434,0)),1,"")&amp;BB6)</f>
        <v/>
      </c>
      <c r="BI6" s="84" t="str">
        <f>IF(BH6="","",BB6&amp;COUNTIFS($BH$1:BH6,BH6))</f>
        <v/>
      </c>
      <c r="BJ6" s="84" t="str">
        <f t="shared" si="6"/>
        <v/>
      </c>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84"/>
      <c r="FT6" s="84"/>
      <c r="FU6" s="84"/>
      <c r="FV6" s="84"/>
      <c r="FW6" s="84"/>
      <c r="FX6" s="84"/>
      <c r="FY6" s="84"/>
      <c r="FZ6" s="84"/>
      <c r="GA6" s="84"/>
      <c r="GB6" s="84"/>
      <c r="GC6" s="84"/>
      <c r="GD6" s="84"/>
      <c r="GE6" s="84"/>
      <c r="GF6" s="84"/>
      <c r="GG6" s="84"/>
      <c r="GH6" s="84"/>
      <c r="GI6" s="84"/>
      <c r="GJ6" s="84"/>
      <c r="GK6" s="84"/>
      <c r="GL6" s="84"/>
      <c r="GM6" s="84"/>
      <c r="GN6" s="84"/>
      <c r="GO6" s="84"/>
      <c r="GP6" s="84"/>
      <c r="GQ6" s="84"/>
      <c r="GR6" s="84"/>
      <c r="GS6" s="84"/>
      <c r="GT6" s="84"/>
      <c r="GU6" s="84"/>
      <c r="GV6" s="84"/>
      <c r="GW6" s="84"/>
      <c r="GX6" s="84"/>
      <c r="GY6" s="84"/>
      <c r="GZ6" s="84"/>
      <c r="HA6" s="84"/>
      <c r="HB6" s="84"/>
      <c r="HC6" s="84"/>
      <c r="HD6" s="84"/>
      <c r="HE6" s="84"/>
      <c r="HF6" s="84"/>
      <c r="HG6" s="84"/>
      <c r="HH6" s="84"/>
      <c r="HI6" s="84"/>
      <c r="HJ6" s="84"/>
      <c r="HK6" s="84"/>
      <c r="HL6" s="84"/>
      <c r="HM6" s="84"/>
      <c r="HN6" s="84"/>
      <c r="HO6" s="84"/>
      <c r="HP6" s="84"/>
      <c r="HQ6" s="84"/>
      <c r="HR6" s="84"/>
      <c r="HS6" s="84"/>
      <c r="HT6" s="84"/>
      <c r="HU6" s="84"/>
      <c r="HV6" s="84"/>
      <c r="HW6" s="84"/>
      <c r="HX6" s="84"/>
      <c r="HY6" s="84"/>
      <c r="HZ6" s="84"/>
      <c r="IA6" s="84"/>
      <c r="IB6" s="84"/>
      <c r="IC6" s="84"/>
      <c r="ID6" s="84"/>
      <c r="IE6" s="84"/>
      <c r="IF6" s="84"/>
      <c r="IG6" s="84"/>
      <c r="IH6" s="84"/>
      <c r="II6" s="84"/>
      <c r="IJ6" s="84"/>
      <c r="IK6" s="84"/>
      <c r="IL6" s="84"/>
      <c r="IM6" s="84"/>
      <c r="IN6" s="84"/>
      <c r="IO6" s="84"/>
      <c r="IP6" s="84"/>
      <c r="IQ6" s="84"/>
      <c r="IR6" s="84"/>
      <c r="IS6" s="84"/>
      <c r="IT6" s="84"/>
      <c r="IU6" s="84"/>
      <c r="IV6" s="84"/>
      <c r="IW6" s="84"/>
      <c r="IX6" s="84"/>
      <c r="IY6" s="84"/>
      <c r="IZ6" s="84"/>
      <c r="JA6" s="84"/>
      <c r="JB6" s="84"/>
    </row>
    <row r="7" spans="1:262" s="13" customFormat="1" ht="15" customHeight="1" x14ac:dyDescent="0.15">
      <c r="A7" s="176" t="s">
        <v>131</v>
      </c>
      <c r="B7" s="26" t="s">
        <v>275</v>
      </c>
      <c r="C7" s="27" t="s">
        <v>299</v>
      </c>
      <c r="D7" s="28" t="s">
        <v>300</v>
      </c>
      <c r="E7" s="26" t="s">
        <v>278</v>
      </c>
      <c r="F7" s="29" t="s">
        <v>37</v>
      </c>
      <c r="G7" s="30" t="s">
        <v>301</v>
      </c>
      <c r="H7" s="30" t="s">
        <v>94</v>
      </c>
      <c r="I7" s="37">
        <v>2000</v>
      </c>
      <c r="J7" s="38" t="s">
        <v>281</v>
      </c>
      <c r="K7" s="37">
        <v>1315</v>
      </c>
      <c r="L7" s="26"/>
      <c r="M7" s="26"/>
      <c r="N7" s="26"/>
      <c r="O7" s="39" t="s">
        <v>36</v>
      </c>
      <c r="P7" s="40">
        <v>0.5</v>
      </c>
      <c r="Q7" s="40">
        <v>0.5</v>
      </c>
      <c r="R7" s="40">
        <v>3.8823529411764701</v>
      </c>
      <c r="S7" s="40">
        <v>3.8162544169611299</v>
      </c>
      <c r="T7" s="40">
        <v>3</v>
      </c>
      <c r="U7" s="40">
        <v>3</v>
      </c>
      <c r="V7" s="41">
        <v>12</v>
      </c>
      <c r="W7" s="42">
        <v>280</v>
      </c>
      <c r="X7" s="43">
        <v>550</v>
      </c>
      <c r="Y7" s="50">
        <v>1</v>
      </c>
      <c r="Z7" s="50">
        <v>1</v>
      </c>
      <c r="AA7" s="51"/>
      <c r="AB7" s="51"/>
      <c r="AC7" s="51"/>
      <c r="AD7" s="51"/>
      <c r="AE7" s="51"/>
      <c r="AF7" s="38">
        <v>396</v>
      </c>
      <c r="AG7" s="61">
        <v>8.4848484848484809</v>
      </c>
      <c r="AH7" s="62">
        <v>0.70707070707070696</v>
      </c>
      <c r="AI7" s="63"/>
      <c r="AJ7" s="64"/>
      <c r="AK7" s="65">
        <v>0</v>
      </c>
      <c r="AL7" s="64" t="s">
        <v>296</v>
      </c>
      <c r="AM7" s="66" t="s">
        <v>302</v>
      </c>
      <c r="AN7" s="26"/>
      <c r="AO7" s="66" t="s">
        <v>61</v>
      </c>
      <c r="AP7" s="74"/>
      <c r="AQ7" s="75"/>
      <c r="AR7" s="76"/>
      <c r="AS7" s="77"/>
      <c r="AT7" s="77"/>
      <c r="AU7" s="78"/>
      <c r="AV7" s="77"/>
      <c r="AW7" s="77"/>
      <c r="AX7" s="77"/>
      <c r="AY7" s="77"/>
      <c r="AZ7" s="77"/>
      <c r="BA7" s="77"/>
      <c r="BB7" s="99">
        <f t="shared" si="0"/>
        <v>35</v>
      </c>
      <c r="BC7" s="99">
        <f t="shared" si="1"/>
        <v>8</v>
      </c>
      <c r="BD7" s="100" t="str">
        <f t="shared" si="2"/>
        <v>050-S190000641-0550王友35</v>
      </c>
      <c r="BE7" s="101">
        <f t="shared" si="3"/>
        <v>0.5</v>
      </c>
      <c r="BF7" s="101">
        <f t="shared" si="4"/>
        <v>1</v>
      </c>
      <c r="BG7" s="102" t="str">
        <f t="shared" si="5"/>
        <v>050-S190000641-055035</v>
      </c>
      <c r="BH7" s="84" t="str">
        <f>IF(IF(ISNA(MATCH(BG7,BG8:$BG$94434,0)),1,"")="","",IF(ISNA(MATCH(BG7,BG8:$BG$94434,0)),1,"")&amp;BB7)</f>
        <v/>
      </c>
      <c r="BI7" s="84" t="str">
        <f>IF(BH7="","",BB7&amp;COUNTIFS($BH$1:BH7,BH7))</f>
        <v/>
      </c>
      <c r="BJ7" s="84" t="str">
        <f t="shared" si="6"/>
        <v/>
      </c>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4"/>
      <c r="DW7" s="84"/>
      <c r="DX7" s="84"/>
      <c r="DY7" s="84"/>
      <c r="DZ7" s="84"/>
      <c r="EA7" s="84"/>
      <c r="EB7" s="84"/>
      <c r="EC7" s="84"/>
      <c r="ED7" s="84"/>
      <c r="EE7" s="84"/>
      <c r="EF7" s="84"/>
      <c r="EG7" s="84"/>
      <c r="EH7" s="84"/>
      <c r="EI7" s="84"/>
      <c r="EJ7" s="84"/>
      <c r="EK7" s="84"/>
      <c r="EL7" s="84"/>
      <c r="EM7" s="84"/>
      <c r="EN7" s="84"/>
      <c r="EO7" s="84"/>
      <c r="EP7" s="84"/>
      <c r="EQ7" s="84"/>
      <c r="ER7" s="84"/>
      <c r="ES7" s="84"/>
      <c r="ET7" s="84"/>
      <c r="EU7" s="84"/>
      <c r="EV7" s="84"/>
      <c r="EW7" s="84"/>
      <c r="EX7" s="84"/>
      <c r="EY7" s="84"/>
      <c r="EZ7" s="84"/>
      <c r="FA7" s="84"/>
      <c r="FB7" s="84"/>
      <c r="FC7" s="84"/>
      <c r="FD7" s="84"/>
      <c r="FE7" s="84"/>
      <c r="FF7" s="84"/>
      <c r="FG7" s="84"/>
      <c r="FH7" s="84"/>
      <c r="FI7" s="84"/>
      <c r="FJ7" s="84"/>
      <c r="FK7" s="84"/>
      <c r="FL7" s="84"/>
      <c r="FM7" s="84"/>
      <c r="FN7" s="84"/>
      <c r="FO7" s="84"/>
      <c r="FP7" s="84"/>
      <c r="FQ7" s="84"/>
      <c r="FR7" s="84"/>
      <c r="FS7" s="84"/>
      <c r="FT7" s="84"/>
      <c r="FU7" s="84"/>
      <c r="FV7" s="84"/>
      <c r="FW7" s="84"/>
      <c r="FX7" s="84"/>
      <c r="FY7" s="84"/>
      <c r="FZ7" s="84"/>
      <c r="GA7" s="84"/>
      <c r="GB7" s="84"/>
      <c r="GC7" s="84"/>
      <c r="GD7" s="84"/>
      <c r="GE7" s="84"/>
      <c r="GF7" s="84"/>
      <c r="GG7" s="84"/>
      <c r="GH7" s="84"/>
      <c r="GI7" s="84"/>
      <c r="GJ7" s="84"/>
      <c r="GK7" s="84"/>
      <c r="GL7" s="84"/>
      <c r="GM7" s="84"/>
      <c r="GN7" s="84"/>
      <c r="GO7" s="84"/>
      <c r="GP7" s="84"/>
      <c r="GQ7" s="84"/>
      <c r="GR7" s="84"/>
      <c r="GS7" s="84"/>
      <c r="GT7" s="84"/>
      <c r="GU7" s="84"/>
      <c r="GV7" s="84"/>
      <c r="GW7" s="84"/>
      <c r="GX7" s="84"/>
      <c r="GY7" s="84"/>
      <c r="GZ7" s="84"/>
      <c r="HA7" s="84"/>
      <c r="HB7" s="84"/>
      <c r="HC7" s="84"/>
      <c r="HD7" s="84"/>
      <c r="HE7" s="84"/>
      <c r="HF7" s="84"/>
      <c r="HG7" s="84"/>
      <c r="HH7" s="84"/>
      <c r="HI7" s="84"/>
      <c r="HJ7" s="84"/>
      <c r="HK7" s="84"/>
      <c r="HL7" s="84"/>
      <c r="HM7" s="84"/>
      <c r="HN7" s="84"/>
      <c r="HO7" s="84"/>
      <c r="HP7" s="84"/>
      <c r="HQ7" s="84"/>
      <c r="HR7" s="84"/>
      <c r="HS7" s="84"/>
      <c r="HT7" s="84"/>
      <c r="HU7" s="84"/>
      <c r="HV7" s="84"/>
      <c r="HW7" s="84"/>
      <c r="HX7" s="84"/>
      <c r="HY7" s="84"/>
      <c r="HZ7" s="84"/>
      <c r="IA7" s="84"/>
      <c r="IB7" s="84"/>
      <c r="IC7" s="84"/>
      <c r="ID7" s="84"/>
      <c r="IE7" s="84"/>
      <c r="IF7" s="84"/>
      <c r="IG7" s="84"/>
      <c r="IH7" s="84"/>
      <c r="II7" s="84"/>
      <c r="IJ7" s="84"/>
      <c r="IK7" s="84"/>
      <c r="IL7" s="84"/>
      <c r="IM7" s="84"/>
      <c r="IN7" s="84"/>
      <c r="IO7" s="84"/>
      <c r="IP7" s="84"/>
      <c r="IQ7" s="84"/>
      <c r="IR7" s="84"/>
      <c r="IS7" s="84"/>
      <c r="IT7" s="84"/>
      <c r="IU7" s="84"/>
      <c r="IV7" s="84"/>
      <c r="IW7" s="84"/>
      <c r="IX7" s="84"/>
      <c r="IY7" s="84"/>
      <c r="IZ7" s="84"/>
      <c r="JA7" s="84"/>
      <c r="JB7" s="84"/>
    </row>
    <row r="8" spans="1:262" s="13" customFormat="1" ht="15" customHeight="1" x14ac:dyDescent="0.15">
      <c r="A8" s="176" t="s">
        <v>131</v>
      </c>
      <c r="B8" s="26" t="s">
        <v>275</v>
      </c>
      <c r="C8" s="27" t="s">
        <v>303</v>
      </c>
      <c r="D8" s="28" t="s">
        <v>304</v>
      </c>
      <c r="E8" s="26" t="s">
        <v>278</v>
      </c>
      <c r="F8" s="29" t="s">
        <v>15</v>
      </c>
      <c r="G8" s="30" t="s">
        <v>305</v>
      </c>
      <c r="H8" s="30" t="s">
        <v>79</v>
      </c>
      <c r="I8" s="37">
        <v>800000</v>
      </c>
      <c r="J8" s="38" t="s">
        <v>281</v>
      </c>
      <c r="K8" s="37">
        <v>0</v>
      </c>
      <c r="L8" s="26"/>
      <c r="M8" s="26"/>
      <c r="N8" s="26"/>
      <c r="O8" s="39" t="s">
        <v>14</v>
      </c>
      <c r="P8" s="40">
        <v>0.5</v>
      </c>
      <c r="Q8" s="40">
        <v>0.5</v>
      </c>
      <c r="R8" s="40">
        <v>3.8823529411764701</v>
      </c>
      <c r="S8" s="40">
        <v>3.8162544169611299</v>
      </c>
      <c r="T8" s="40">
        <v>4</v>
      </c>
      <c r="U8" s="40">
        <v>4</v>
      </c>
      <c r="V8" s="41">
        <v>12</v>
      </c>
      <c r="W8" s="42">
        <v>135000</v>
      </c>
      <c r="X8" s="43">
        <v>300</v>
      </c>
      <c r="Y8" s="50">
        <v>1</v>
      </c>
      <c r="Z8" s="50">
        <v>1</v>
      </c>
      <c r="AA8" s="51"/>
      <c r="AB8" s="51"/>
      <c r="AC8" s="51"/>
      <c r="AD8" s="51"/>
      <c r="AE8" s="51"/>
      <c r="AF8" s="38">
        <v>216000</v>
      </c>
      <c r="AG8" s="61">
        <v>7.5</v>
      </c>
      <c r="AH8" s="62">
        <v>0.625</v>
      </c>
      <c r="AI8" s="63"/>
      <c r="AJ8" s="64"/>
      <c r="AK8" s="65">
        <v>0</v>
      </c>
      <c r="AL8" s="64" t="s">
        <v>283</v>
      </c>
      <c r="AM8" s="66" t="s">
        <v>302</v>
      </c>
      <c r="AO8" s="66" t="s">
        <v>61</v>
      </c>
      <c r="AP8" s="74"/>
      <c r="AQ8" s="75"/>
      <c r="AR8" s="76"/>
      <c r="AS8" s="77"/>
      <c r="AT8" s="77"/>
      <c r="AU8" s="78"/>
      <c r="AV8" s="77"/>
      <c r="AW8" s="77"/>
      <c r="AX8" s="77"/>
      <c r="AY8" s="77"/>
      <c r="AZ8" s="77"/>
      <c r="BA8" s="77"/>
      <c r="BB8" s="99">
        <f t="shared" si="0"/>
        <v>35</v>
      </c>
      <c r="BC8" s="99">
        <f t="shared" si="1"/>
        <v>8</v>
      </c>
      <c r="BD8" s="100" t="str">
        <f t="shared" si="2"/>
        <v>025-J220000621-374王友35</v>
      </c>
      <c r="BE8" s="101">
        <f t="shared" si="3"/>
        <v>1</v>
      </c>
      <c r="BF8" s="101">
        <f t="shared" si="4"/>
        <v>1</v>
      </c>
      <c r="BG8" s="102" t="str">
        <f t="shared" si="5"/>
        <v>025-J220000621-37435</v>
      </c>
      <c r="BH8" s="84" t="str">
        <f>IF(IF(ISNA(MATCH(BG8,BG9:$BG$94434,0)),1,"")="","",IF(ISNA(MATCH(BG8,BG9:$BG$94434,0)),1,"")&amp;BB8)</f>
        <v/>
      </c>
      <c r="BI8" s="84" t="str">
        <f>IF(BH8="","",BB8&amp;COUNTIFS($BH$1:BH8,BH8))</f>
        <v/>
      </c>
      <c r="BJ8" s="84" t="str">
        <f t="shared" si="6"/>
        <v/>
      </c>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c r="FE8" s="84"/>
      <c r="FF8" s="84"/>
      <c r="FG8" s="84"/>
      <c r="FH8" s="84"/>
      <c r="FI8" s="84"/>
      <c r="FJ8" s="84"/>
      <c r="FK8" s="84"/>
      <c r="FL8" s="84"/>
      <c r="FM8" s="84"/>
      <c r="FN8" s="84"/>
      <c r="FO8" s="84"/>
      <c r="FP8" s="84"/>
      <c r="FQ8" s="84"/>
      <c r="FR8" s="84"/>
      <c r="FS8" s="84"/>
      <c r="FT8" s="84"/>
      <c r="FU8" s="84"/>
      <c r="FV8" s="84"/>
      <c r="FW8" s="84"/>
      <c r="FX8" s="84"/>
      <c r="FY8" s="84"/>
      <c r="FZ8" s="84"/>
      <c r="GA8" s="84"/>
      <c r="GB8" s="84"/>
      <c r="GC8" s="84"/>
      <c r="GD8" s="84"/>
      <c r="GE8" s="84"/>
      <c r="GF8" s="84"/>
      <c r="GG8" s="84"/>
      <c r="GH8" s="84"/>
      <c r="GI8" s="84"/>
      <c r="GJ8" s="84"/>
      <c r="GK8" s="84"/>
      <c r="GL8" s="84"/>
      <c r="GM8" s="84"/>
      <c r="GN8" s="84"/>
      <c r="GO8" s="84"/>
      <c r="GP8" s="84"/>
      <c r="GQ8" s="84"/>
      <c r="GR8" s="84"/>
      <c r="GS8" s="84"/>
      <c r="GT8" s="84"/>
      <c r="GU8" s="84"/>
      <c r="GV8" s="84"/>
      <c r="GW8" s="84"/>
      <c r="GX8" s="84"/>
      <c r="GY8" s="84"/>
      <c r="GZ8" s="84"/>
      <c r="HA8" s="84"/>
      <c r="HB8" s="84"/>
      <c r="HC8" s="84"/>
      <c r="HD8" s="84"/>
      <c r="HE8" s="84"/>
      <c r="HF8" s="84"/>
      <c r="HG8" s="84"/>
      <c r="HH8" s="84"/>
      <c r="HI8" s="84"/>
      <c r="HJ8" s="84"/>
      <c r="HK8" s="84"/>
      <c r="HL8" s="84"/>
      <c r="HM8" s="84"/>
      <c r="HN8" s="84"/>
      <c r="HO8" s="84"/>
      <c r="HP8" s="84"/>
      <c r="HQ8" s="84"/>
      <c r="HR8" s="84"/>
      <c r="HS8" s="84"/>
      <c r="HT8" s="84"/>
      <c r="HU8" s="84"/>
      <c r="HV8" s="84"/>
      <c r="HW8" s="84"/>
      <c r="HX8" s="84"/>
      <c r="HY8" s="84"/>
      <c r="HZ8" s="84"/>
      <c r="IA8" s="84"/>
      <c r="IB8" s="84"/>
      <c r="IC8" s="84"/>
      <c r="ID8" s="84"/>
      <c r="IE8" s="84"/>
      <c r="IF8" s="84"/>
      <c r="IG8" s="84"/>
      <c r="IH8" s="84"/>
      <c r="II8" s="84"/>
      <c r="IJ8" s="84"/>
      <c r="IK8" s="84"/>
      <c r="IL8" s="84"/>
      <c r="IM8" s="84"/>
      <c r="IN8" s="84"/>
      <c r="IO8" s="84"/>
      <c r="IP8" s="84"/>
      <c r="IQ8" s="84"/>
      <c r="IR8" s="84"/>
      <c r="IS8" s="84"/>
      <c r="IT8" s="84"/>
      <c r="IU8" s="84"/>
      <c r="IV8" s="84"/>
      <c r="IW8" s="84"/>
      <c r="IX8" s="84"/>
      <c r="IY8" s="84"/>
      <c r="IZ8" s="84"/>
      <c r="JA8" s="84"/>
      <c r="JB8" s="84"/>
    </row>
    <row r="9" spans="1:262" s="13" customFormat="1" ht="15" customHeight="1" x14ac:dyDescent="0.15">
      <c r="A9" s="176" t="s">
        <v>131</v>
      </c>
      <c r="B9" s="26" t="s">
        <v>285</v>
      </c>
      <c r="C9" s="27" t="s">
        <v>306</v>
      </c>
      <c r="D9" s="28" t="s">
        <v>307</v>
      </c>
      <c r="E9" s="26" t="s">
        <v>278</v>
      </c>
      <c r="F9" s="29" t="s">
        <v>308</v>
      </c>
      <c r="G9" s="30" t="s">
        <v>305</v>
      </c>
      <c r="H9" s="30" t="s">
        <v>94</v>
      </c>
      <c r="I9" s="37">
        <v>400</v>
      </c>
      <c r="J9" s="38" t="s">
        <v>281</v>
      </c>
      <c r="K9" s="37">
        <v>0</v>
      </c>
      <c r="L9" s="26"/>
      <c r="M9" s="26"/>
      <c r="N9" s="26"/>
      <c r="O9" s="39" t="s">
        <v>309</v>
      </c>
      <c r="P9" s="40">
        <v>0.5</v>
      </c>
      <c r="Q9" s="40">
        <v>0.5</v>
      </c>
      <c r="R9" s="40">
        <v>1.7959183673469401</v>
      </c>
      <c r="S9" s="40">
        <v>3.8162544169611299</v>
      </c>
      <c r="T9" s="40">
        <v>8</v>
      </c>
      <c r="U9" s="40">
        <v>8</v>
      </c>
      <c r="V9" s="41">
        <v>12</v>
      </c>
      <c r="W9" s="42">
        <v>167</v>
      </c>
      <c r="X9" s="43">
        <v>300</v>
      </c>
      <c r="Y9" s="50">
        <v>1</v>
      </c>
      <c r="Z9" s="50">
        <v>1</v>
      </c>
      <c r="AA9" s="51"/>
      <c r="AB9" s="51"/>
      <c r="AC9" s="51"/>
      <c r="AD9" s="51"/>
      <c r="AE9" s="51"/>
      <c r="AF9" s="38">
        <v>216</v>
      </c>
      <c r="AG9" s="61">
        <v>9.2777777777777803</v>
      </c>
      <c r="AH9" s="62">
        <v>0.77314814814814803</v>
      </c>
      <c r="AI9" s="63"/>
      <c r="AJ9" s="64"/>
      <c r="AK9" s="65">
        <v>0</v>
      </c>
      <c r="AL9" s="64" t="s">
        <v>283</v>
      </c>
      <c r="AM9" s="66" t="s">
        <v>297</v>
      </c>
      <c r="AN9" s="26"/>
      <c r="AO9" s="66" t="s">
        <v>298</v>
      </c>
      <c r="AP9" s="74"/>
      <c r="AQ9" s="75"/>
      <c r="AR9" s="76"/>
      <c r="AS9" s="77"/>
      <c r="AT9" s="77"/>
      <c r="AU9" s="78"/>
      <c r="AV9" s="77"/>
      <c r="AW9" s="77"/>
      <c r="AX9" s="77"/>
      <c r="AY9" s="77"/>
      <c r="AZ9" s="77"/>
      <c r="BA9" s="77"/>
      <c r="BB9" s="99">
        <f t="shared" si="0"/>
        <v>35</v>
      </c>
      <c r="BC9" s="99">
        <f t="shared" si="1"/>
        <v>8</v>
      </c>
      <c r="BD9" s="100" t="str">
        <f t="shared" si="2"/>
        <v>050-2009-432李太昆35</v>
      </c>
      <c r="BE9" s="101">
        <f t="shared" si="3"/>
        <v>1</v>
      </c>
      <c r="BF9" s="101">
        <f t="shared" si="4"/>
        <v>1</v>
      </c>
      <c r="BG9" s="102" t="str">
        <f t="shared" si="5"/>
        <v>050-2009-43235</v>
      </c>
      <c r="BH9" s="84" t="str">
        <f>IF(IF(ISNA(MATCH(BG9,BG10:$BG$94434,0)),1,"")="","",IF(ISNA(MATCH(BG9,BG10:$BG$94434,0)),1,"")&amp;BB9)</f>
        <v>135</v>
      </c>
      <c r="BI9" s="84" t="str">
        <f>IF(BH9="","",BB9&amp;COUNTIFS($BH$1:BH9,BH9))</f>
        <v>352</v>
      </c>
      <c r="BJ9" s="84" t="str">
        <f t="shared" si="6"/>
        <v>050-2009-432</v>
      </c>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c r="FK9" s="84"/>
      <c r="FL9" s="84"/>
      <c r="FM9" s="84"/>
      <c r="FN9" s="84"/>
      <c r="FO9" s="84"/>
      <c r="FP9" s="84"/>
      <c r="FQ9" s="84"/>
      <c r="FR9" s="84"/>
      <c r="FS9" s="84"/>
      <c r="FT9" s="84"/>
      <c r="FU9" s="84"/>
      <c r="FV9" s="84"/>
      <c r="FW9" s="84"/>
      <c r="FX9" s="84"/>
      <c r="FY9" s="84"/>
      <c r="FZ9" s="84"/>
      <c r="GA9" s="84"/>
      <c r="GB9" s="84"/>
      <c r="GC9" s="84"/>
      <c r="GD9" s="84"/>
      <c r="GE9" s="84"/>
      <c r="GF9" s="84"/>
      <c r="GG9" s="84"/>
      <c r="GH9" s="84"/>
      <c r="GI9" s="84"/>
      <c r="GJ9" s="84"/>
      <c r="GK9" s="84"/>
      <c r="GL9" s="84"/>
      <c r="GM9" s="84"/>
      <c r="GN9" s="84"/>
      <c r="GO9" s="84"/>
      <c r="GP9" s="84"/>
      <c r="GQ9" s="84"/>
      <c r="GR9" s="84"/>
      <c r="GS9" s="84"/>
      <c r="GT9" s="84"/>
      <c r="GU9" s="84"/>
      <c r="GV9" s="84"/>
      <c r="GW9" s="84"/>
      <c r="GX9" s="84"/>
      <c r="GY9" s="84"/>
      <c r="GZ9" s="84"/>
      <c r="HA9" s="84"/>
      <c r="HB9" s="84"/>
      <c r="HC9" s="84"/>
      <c r="HD9" s="84"/>
      <c r="HE9" s="84"/>
      <c r="HF9" s="84"/>
      <c r="HG9" s="84"/>
      <c r="HH9" s="84"/>
      <c r="HI9" s="84"/>
      <c r="HJ9" s="84"/>
      <c r="HK9" s="84"/>
      <c r="HL9" s="84"/>
      <c r="HM9" s="84"/>
      <c r="HN9" s="84"/>
      <c r="HO9" s="84"/>
      <c r="HP9" s="84"/>
      <c r="HQ9" s="84"/>
      <c r="HR9" s="84"/>
      <c r="HS9" s="84"/>
      <c r="HT9" s="84"/>
      <c r="HU9" s="84"/>
      <c r="HV9" s="84"/>
      <c r="HW9" s="84"/>
      <c r="HX9" s="84"/>
      <c r="HY9" s="84"/>
      <c r="HZ9" s="84"/>
      <c r="IA9" s="84"/>
      <c r="IB9" s="84"/>
      <c r="IC9" s="84"/>
      <c r="ID9" s="84"/>
      <c r="IE9" s="84"/>
      <c r="IF9" s="84"/>
      <c r="IG9" s="84"/>
      <c r="IH9" s="84"/>
      <c r="II9" s="84"/>
      <c r="IJ9" s="84"/>
      <c r="IK9" s="84"/>
      <c r="IL9" s="84"/>
      <c r="IM9" s="84"/>
      <c r="IN9" s="84"/>
      <c r="IO9" s="84"/>
      <c r="IP9" s="84"/>
      <c r="IQ9" s="84"/>
      <c r="IR9" s="84"/>
      <c r="IS9" s="84"/>
      <c r="IT9" s="84"/>
      <c r="IU9" s="84"/>
      <c r="IV9" s="84"/>
      <c r="IW9" s="84"/>
      <c r="IX9" s="84"/>
      <c r="IY9" s="84"/>
      <c r="IZ9" s="84"/>
      <c r="JA9" s="84"/>
      <c r="JB9" s="84"/>
    </row>
    <row r="10" spans="1:262" s="22" customFormat="1" ht="15" customHeight="1" x14ac:dyDescent="0.15">
      <c r="A10" s="176" t="s">
        <v>131</v>
      </c>
      <c r="B10" s="26" t="s">
        <v>285</v>
      </c>
      <c r="C10" s="27" t="s">
        <v>310</v>
      </c>
      <c r="D10" s="28" t="s">
        <v>311</v>
      </c>
      <c r="E10" s="26" t="s">
        <v>278</v>
      </c>
      <c r="F10" s="29" t="s">
        <v>98</v>
      </c>
      <c r="G10" s="30" t="s">
        <v>280</v>
      </c>
      <c r="H10" s="30" t="s">
        <v>94</v>
      </c>
      <c r="I10" s="37">
        <v>2400</v>
      </c>
      <c r="J10" s="38" t="s">
        <v>281</v>
      </c>
      <c r="K10" s="37">
        <v>2384</v>
      </c>
      <c r="L10" s="26"/>
      <c r="M10" s="26"/>
      <c r="N10" s="26"/>
      <c r="O10" s="39" t="s">
        <v>312</v>
      </c>
      <c r="P10" s="40">
        <v>0.5</v>
      </c>
      <c r="Q10" s="40">
        <v>0.5</v>
      </c>
      <c r="R10" s="40">
        <v>1.7959183673469401</v>
      </c>
      <c r="S10" s="40">
        <v>3.8162544169611299</v>
      </c>
      <c r="T10" s="40">
        <v>5.5</v>
      </c>
      <c r="U10" s="40">
        <v>5.5</v>
      </c>
      <c r="V10" s="41">
        <v>12</v>
      </c>
      <c r="W10" s="42">
        <v>183</v>
      </c>
      <c r="X10" s="43">
        <v>490</v>
      </c>
      <c r="Y10" s="50">
        <v>1</v>
      </c>
      <c r="Z10" s="50">
        <v>1</v>
      </c>
      <c r="AA10" s="51"/>
      <c r="AB10" s="51"/>
      <c r="AC10" s="51"/>
      <c r="AD10" s="51"/>
      <c r="AE10" s="51"/>
      <c r="AF10" s="38">
        <v>352.8</v>
      </c>
      <c r="AG10" s="61">
        <v>6.2244897959183696</v>
      </c>
      <c r="AH10" s="62">
        <v>0.51870748299319702</v>
      </c>
      <c r="AI10" s="63"/>
      <c r="AJ10" s="64"/>
      <c r="AK10" s="65">
        <v>0</v>
      </c>
      <c r="AL10" s="64" t="s">
        <v>296</v>
      </c>
      <c r="AM10" s="66" t="s">
        <v>313</v>
      </c>
      <c r="AN10" s="26"/>
      <c r="AO10" s="66" t="s">
        <v>40</v>
      </c>
      <c r="AP10" s="74"/>
      <c r="AQ10" s="75"/>
      <c r="AR10" s="76"/>
      <c r="AS10" s="77"/>
      <c r="AT10" s="77"/>
      <c r="AU10" s="78"/>
      <c r="AV10" s="77"/>
      <c r="AW10" s="77"/>
      <c r="AX10" s="77"/>
      <c r="AY10" s="77"/>
      <c r="AZ10" s="77"/>
      <c r="BA10" s="77"/>
      <c r="BB10" s="99">
        <f t="shared" si="0"/>
        <v>35</v>
      </c>
      <c r="BC10" s="99">
        <f t="shared" si="1"/>
        <v>8</v>
      </c>
      <c r="BD10" s="100" t="str">
        <f t="shared" si="2"/>
        <v>050-C031100131-507雷小林35</v>
      </c>
      <c r="BE10" s="101">
        <f t="shared" si="3"/>
        <v>0.2</v>
      </c>
      <c r="BF10" s="101">
        <f t="shared" si="4"/>
        <v>1</v>
      </c>
      <c r="BG10" s="102" t="str">
        <f t="shared" si="5"/>
        <v>050-C031100131-50735</v>
      </c>
      <c r="BH10" s="84" t="str">
        <f>IF(IF(ISNA(MATCH(BG10,BG11:$BG$94434,0)),1,"")="","",IF(ISNA(MATCH(BG10,BG11:$BG$94434,0)),1,"")&amp;BB10)</f>
        <v/>
      </c>
      <c r="BI10" s="84" t="str">
        <f>IF(BH10="","",BB10&amp;COUNTIFS($BH$1:BH10,BH10))</f>
        <v/>
      </c>
      <c r="BJ10" s="84" t="str">
        <f t="shared" si="6"/>
        <v/>
      </c>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c r="GQ10" s="84"/>
      <c r="GR10" s="84"/>
      <c r="GS10" s="84"/>
      <c r="GT10" s="84"/>
      <c r="GU10" s="84"/>
      <c r="GV10" s="84"/>
      <c r="GW10" s="84"/>
      <c r="GX10" s="84"/>
      <c r="GY10" s="84"/>
      <c r="GZ10" s="84"/>
      <c r="HA10" s="84"/>
      <c r="HB10" s="84"/>
      <c r="HC10" s="84"/>
      <c r="HD10" s="84"/>
      <c r="HE10" s="84"/>
      <c r="HF10" s="84"/>
      <c r="HG10" s="84"/>
      <c r="HH10" s="84"/>
      <c r="HI10" s="84"/>
      <c r="HJ10" s="84"/>
      <c r="HK10" s="84"/>
      <c r="HL10" s="84"/>
      <c r="HM10" s="84"/>
      <c r="HN10" s="84"/>
      <c r="HO10" s="84"/>
      <c r="HP10" s="84"/>
      <c r="HQ10" s="84"/>
      <c r="HR10" s="84"/>
      <c r="HS10" s="84"/>
      <c r="HT10" s="84"/>
      <c r="HU10" s="84"/>
      <c r="HV10" s="84"/>
      <c r="HW10" s="84"/>
      <c r="HX10" s="84"/>
      <c r="HY10" s="84"/>
      <c r="HZ10" s="84"/>
      <c r="IA10" s="84"/>
      <c r="IB10" s="84"/>
      <c r="IC10" s="84"/>
      <c r="ID10" s="84"/>
      <c r="IE10" s="84"/>
      <c r="IF10" s="84"/>
      <c r="IG10" s="84"/>
      <c r="IH10" s="84"/>
      <c r="II10" s="84"/>
      <c r="IJ10" s="84"/>
      <c r="IK10" s="84"/>
      <c r="IL10" s="84"/>
      <c r="IM10" s="84"/>
      <c r="IN10" s="84"/>
      <c r="IO10" s="84"/>
      <c r="IP10" s="84"/>
      <c r="IQ10" s="84"/>
      <c r="IR10" s="84"/>
      <c r="IS10" s="84"/>
      <c r="IT10" s="84"/>
      <c r="IU10" s="84"/>
      <c r="IV10" s="84"/>
      <c r="IW10" s="84"/>
      <c r="IX10" s="84"/>
      <c r="IY10" s="84"/>
      <c r="IZ10" s="84"/>
      <c r="JA10" s="84"/>
      <c r="JB10" s="84"/>
    </row>
    <row r="11" spans="1:262" s="22" customFormat="1" ht="15" customHeight="1" x14ac:dyDescent="0.15">
      <c r="A11" s="176" t="s">
        <v>131</v>
      </c>
      <c r="B11" s="26" t="s">
        <v>275</v>
      </c>
      <c r="C11" s="27" t="s">
        <v>314</v>
      </c>
      <c r="D11" s="28" t="s">
        <v>315</v>
      </c>
      <c r="E11" s="26" t="s">
        <v>278</v>
      </c>
      <c r="F11" s="29" t="s">
        <v>9</v>
      </c>
      <c r="G11" s="30" t="s">
        <v>280</v>
      </c>
      <c r="H11" s="30" t="s">
        <v>94</v>
      </c>
      <c r="I11" s="37">
        <v>1000</v>
      </c>
      <c r="J11" s="38" t="s">
        <v>281</v>
      </c>
      <c r="K11" s="37">
        <v>0</v>
      </c>
      <c r="L11" s="26"/>
      <c r="M11" s="26"/>
      <c r="N11" s="26"/>
      <c r="O11" s="39" t="s">
        <v>316</v>
      </c>
      <c r="P11" s="40">
        <v>0.5</v>
      </c>
      <c r="Q11" s="40">
        <v>0.5</v>
      </c>
      <c r="R11" s="40">
        <v>3.8823529411764701</v>
      </c>
      <c r="S11" s="40">
        <v>3.8162544169611299</v>
      </c>
      <c r="T11" s="40">
        <v>5.5</v>
      </c>
      <c r="U11" s="40">
        <v>5.5</v>
      </c>
      <c r="V11" s="41">
        <v>12</v>
      </c>
      <c r="W11" s="42">
        <v>385</v>
      </c>
      <c r="X11" s="43">
        <v>720</v>
      </c>
      <c r="Y11" s="50">
        <v>1</v>
      </c>
      <c r="Z11" s="50">
        <v>1</v>
      </c>
      <c r="AA11" s="51"/>
      <c r="AB11" s="51"/>
      <c r="AC11" s="51"/>
      <c r="AD11" s="51"/>
      <c r="AE11" s="51"/>
      <c r="AF11" s="38">
        <v>518.4</v>
      </c>
      <c r="AG11" s="61">
        <v>8.9120370370370399</v>
      </c>
      <c r="AH11" s="62">
        <v>0.74266975308642003</v>
      </c>
      <c r="AI11" s="63"/>
      <c r="AJ11" s="64"/>
      <c r="AK11" s="65">
        <v>0</v>
      </c>
      <c r="AL11" s="64" t="s">
        <v>283</v>
      </c>
      <c r="AM11" s="66" t="s">
        <v>317</v>
      </c>
      <c r="AN11" s="26"/>
      <c r="AO11" s="66" t="s">
        <v>68</v>
      </c>
      <c r="AP11" s="74"/>
      <c r="AQ11" s="75"/>
      <c r="AR11" s="76"/>
      <c r="AS11" s="77"/>
      <c r="AT11" s="77"/>
      <c r="AU11" s="78"/>
      <c r="AV11" s="77"/>
      <c r="AW11" s="77"/>
      <c r="AX11" s="77"/>
      <c r="AY11" s="77"/>
      <c r="AZ11" s="77"/>
      <c r="BA11" s="77"/>
      <c r="BB11" s="99">
        <f t="shared" si="0"/>
        <v>35</v>
      </c>
      <c r="BC11" s="99">
        <f t="shared" si="1"/>
        <v>8</v>
      </c>
      <c r="BD11" s="100" t="str">
        <f t="shared" si="2"/>
        <v>050-C039900131-506赵亚平35</v>
      </c>
      <c r="BE11" s="101">
        <f t="shared" si="3"/>
        <v>0.33333333333333331</v>
      </c>
      <c r="BF11" s="101">
        <f t="shared" si="4"/>
        <v>0.5</v>
      </c>
      <c r="BG11" s="102" t="str">
        <f t="shared" si="5"/>
        <v>050-C039900131-50635</v>
      </c>
      <c r="BH11" s="84" t="str">
        <f>IF(IF(ISNA(MATCH(BG11,BG12:$BG$94434,0)),1,"")="","",IF(ISNA(MATCH(BG11,BG12:$BG$94434,0)),1,"")&amp;BB11)</f>
        <v/>
      </c>
      <c r="BI11" s="84" t="str">
        <f>IF(BH11="","",BB11&amp;COUNTIFS($BH$1:BH11,BH11))</f>
        <v/>
      </c>
      <c r="BJ11" s="84" t="str">
        <f t="shared" si="6"/>
        <v/>
      </c>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c r="FE11" s="84"/>
      <c r="FF11" s="84"/>
      <c r="FG11" s="84"/>
      <c r="FH11" s="84"/>
      <c r="FI11" s="84"/>
      <c r="FJ11" s="84"/>
      <c r="FK11" s="84"/>
      <c r="FL11" s="84"/>
      <c r="FM11" s="84"/>
      <c r="FN11" s="84"/>
      <c r="FO11" s="84"/>
      <c r="FP11" s="84"/>
      <c r="FQ11" s="84"/>
      <c r="FR11" s="84"/>
      <c r="FS11" s="84"/>
      <c r="FT11" s="84"/>
      <c r="FU11" s="84"/>
      <c r="FV11" s="84"/>
      <c r="FW11" s="84"/>
      <c r="FX11" s="84"/>
      <c r="FY11" s="84"/>
      <c r="FZ11" s="84"/>
      <c r="GA11" s="84"/>
      <c r="GB11" s="84"/>
      <c r="GC11" s="84"/>
      <c r="GD11" s="84"/>
      <c r="GE11" s="84"/>
      <c r="GF11" s="84"/>
      <c r="GG11" s="84"/>
      <c r="GH11" s="84"/>
      <c r="GI11" s="84"/>
      <c r="GJ11" s="84"/>
      <c r="GK11" s="84"/>
      <c r="GL11" s="84"/>
      <c r="GM11" s="84"/>
      <c r="GN11" s="84"/>
      <c r="GO11" s="84"/>
      <c r="GP11" s="84"/>
      <c r="GQ11" s="84"/>
      <c r="GR11" s="84"/>
      <c r="GS11" s="84"/>
      <c r="GT11" s="84"/>
      <c r="GU11" s="84"/>
      <c r="GV11" s="84"/>
      <c r="GW11" s="84"/>
      <c r="GX11" s="84"/>
      <c r="GY11" s="84"/>
      <c r="GZ11" s="84"/>
      <c r="HA11" s="84"/>
      <c r="HB11" s="84"/>
      <c r="HC11" s="84"/>
      <c r="HD11" s="84"/>
      <c r="HE11" s="84"/>
      <c r="HF11" s="84"/>
      <c r="HG11" s="84"/>
      <c r="HH11" s="84"/>
      <c r="HI11" s="84"/>
      <c r="HJ11" s="84"/>
      <c r="HK11" s="84"/>
      <c r="HL11" s="84"/>
      <c r="HM11" s="84"/>
      <c r="HN11" s="84"/>
      <c r="HO11" s="84"/>
      <c r="HP11" s="84"/>
      <c r="HQ11" s="84"/>
      <c r="HR11" s="84"/>
      <c r="HS11" s="84"/>
      <c r="HT11" s="84"/>
      <c r="HU11" s="84"/>
      <c r="HV11" s="84"/>
      <c r="HW11" s="84"/>
      <c r="HX11" s="84"/>
      <c r="HY11" s="84"/>
      <c r="HZ11" s="84"/>
      <c r="IA11" s="84"/>
      <c r="IB11" s="84"/>
      <c r="IC11" s="84"/>
      <c r="ID11" s="84"/>
      <c r="IE11" s="84"/>
      <c r="IF11" s="84"/>
      <c r="IG11" s="84"/>
      <c r="IH11" s="84"/>
      <c r="II11" s="84"/>
      <c r="IJ11" s="84"/>
      <c r="IK11" s="84"/>
      <c r="IL11" s="84"/>
      <c r="IM11" s="84"/>
      <c r="IN11" s="84"/>
      <c r="IO11" s="84"/>
      <c r="IP11" s="84"/>
      <c r="IQ11" s="84"/>
      <c r="IR11" s="84"/>
      <c r="IS11" s="84"/>
      <c r="IT11" s="84"/>
      <c r="IU11" s="84"/>
      <c r="IV11" s="84"/>
      <c r="IW11" s="84"/>
      <c r="IX11" s="84"/>
      <c r="IY11" s="84"/>
      <c r="IZ11" s="84"/>
      <c r="JA11" s="84"/>
      <c r="JB11" s="84"/>
    </row>
    <row r="12" spans="1:262" s="22" customFormat="1" ht="15" customHeight="1" x14ac:dyDescent="0.15">
      <c r="A12" s="176" t="s">
        <v>131</v>
      </c>
      <c r="B12" s="26" t="s">
        <v>285</v>
      </c>
      <c r="C12" s="27" t="s">
        <v>314</v>
      </c>
      <c r="D12" s="28" t="s">
        <v>315</v>
      </c>
      <c r="E12" s="26" t="s">
        <v>278</v>
      </c>
      <c r="F12" s="29" t="s">
        <v>9</v>
      </c>
      <c r="G12" s="30" t="s">
        <v>280</v>
      </c>
      <c r="H12" s="30" t="s">
        <v>94</v>
      </c>
      <c r="I12" s="37">
        <v>1000</v>
      </c>
      <c r="J12" s="38" t="s">
        <v>281</v>
      </c>
      <c r="K12" s="37">
        <v>0</v>
      </c>
      <c r="L12" s="26"/>
      <c r="M12" s="26"/>
      <c r="N12" s="26"/>
      <c r="O12" s="39" t="s">
        <v>316</v>
      </c>
      <c r="P12" s="40">
        <v>0.5</v>
      </c>
      <c r="Q12" s="40">
        <v>0.5</v>
      </c>
      <c r="R12" s="40">
        <v>1.7959183673469401</v>
      </c>
      <c r="S12" s="40">
        <v>3.8162544169611299</v>
      </c>
      <c r="T12" s="40">
        <v>5.5</v>
      </c>
      <c r="U12" s="40">
        <v>5.5</v>
      </c>
      <c r="V12" s="41">
        <v>12</v>
      </c>
      <c r="W12" s="42">
        <v>366</v>
      </c>
      <c r="X12" s="43">
        <v>720</v>
      </c>
      <c r="Y12" s="50">
        <v>1</v>
      </c>
      <c r="Z12" s="50">
        <v>1</v>
      </c>
      <c r="AA12" s="51"/>
      <c r="AB12" s="51"/>
      <c r="AC12" s="51"/>
      <c r="AD12" s="51"/>
      <c r="AE12" s="51"/>
      <c r="AF12" s="38">
        <v>518.4</v>
      </c>
      <c r="AG12" s="61">
        <v>8.4722222222222197</v>
      </c>
      <c r="AH12" s="62">
        <v>0.70601851851851904</v>
      </c>
      <c r="AI12" s="63"/>
      <c r="AJ12" s="64"/>
      <c r="AK12" s="65">
        <v>0</v>
      </c>
      <c r="AL12" s="64" t="s">
        <v>283</v>
      </c>
      <c r="AM12" s="66" t="s">
        <v>313</v>
      </c>
      <c r="AN12" s="26"/>
      <c r="AO12" s="66" t="s">
        <v>40</v>
      </c>
      <c r="AP12" s="74"/>
      <c r="AQ12" s="75"/>
      <c r="AR12" s="76"/>
      <c r="AS12" s="77"/>
      <c r="AT12" s="77"/>
      <c r="AU12" s="78"/>
      <c r="AV12" s="77"/>
      <c r="AW12" s="77"/>
      <c r="AX12" s="77"/>
      <c r="AY12" s="77"/>
      <c r="AZ12" s="77"/>
      <c r="BA12" s="77"/>
      <c r="BB12" s="99">
        <f t="shared" si="0"/>
        <v>35</v>
      </c>
      <c r="BC12" s="99">
        <f t="shared" si="1"/>
        <v>8</v>
      </c>
      <c r="BD12" s="100" t="str">
        <f t="shared" si="2"/>
        <v>050-C039900131-506雷小林35</v>
      </c>
      <c r="BE12" s="101">
        <f t="shared" si="3"/>
        <v>0.5</v>
      </c>
      <c r="BF12" s="101">
        <f t="shared" si="4"/>
        <v>0.5</v>
      </c>
      <c r="BG12" s="102" t="str">
        <f t="shared" si="5"/>
        <v>050-C039900131-50635</v>
      </c>
      <c r="BH12" s="84" t="str">
        <f>IF(IF(ISNA(MATCH(BG12,BG13:$BG$94434,0)),1,"")="","",IF(ISNA(MATCH(BG12,BG13:$BG$94434,0)),1,"")&amp;BB12)</f>
        <v/>
      </c>
      <c r="BI12" s="84" t="str">
        <f>IF(BH12="","",BB12&amp;COUNTIFS($BH$1:BH12,BH12))</f>
        <v/>
      </c>
      <c r="BJ12" s="84" t="str">
        <f t="shared" si="6"/>
        <v/>
      </c>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c r="GZ12" s="84"/>
      <c r="HA12" s="84"/>
      <c r="HB12" s="84"/>
      <c r="HC12" s="84"/>
      <c r="HD12" s="84"/>
      <c r="HE12" s="84"/>
      <c r="HF12" s="84"/>
      <c r="HG12" s="84"/>
      <c r="HH12" s="84"/>
      <c r="HI12" s="84"/>
      <c r="HJ12" s="84"/>
      <c r="HK12" s="84"/>
      <c r="HL12" s="84"/>
      <c r="HM12" s="84"/>
      <c r="HN12" s="84"/>
      <c r="HO12" s="84"/>
      <c r="HP12" s="84"/>
      <c r="HQ12" s="84"/>
      <c r="HR12" s="84"/>
      <c r="HS12" s="84"/>
      <c r="HT12" s="84"/>
      <c r="HU12" s="84"/>
      <c r="HV12" s="84"/>
      <c r="HW12" s="84"/>
      <c r="HX12" s="84"/>
      <c r="HY12" s="84"/>
      <c r="HZ12" s="84"/>
      <c r="IA12" s="84"/>
      <c r="IB12" s="84"/>
      <c r="IC12" s="84"/>
      <c r="ID12" s="84"/>
      <c r="IE12" s="84"/>
      <c r="IF12" s="84"/>
      <c r="IG12" s="84"/>
      <c r="IH12" s="84"/>
      <c r="II12" s="84"/>
      <c r="IJ12" s="84"/>
      <c r="IK12" s="84"/>
      <c r="IL12" s="84"/>
      <c r="IM12" s="84"/>
      <c r="IN12" s="84"/>
      <c r="IO12" s="84"/>
      <c r="IP12" s="84"/>
      <c r="IQ12" s="84"/>
      <c r="IR12" s="84"/>
      <c r="IS12" s="84"/>
      <c r="IT12" s="84"/>
      <c r="IU12" s="84"/>
      <c r="IV12" s="84"/>
      <c r="IW12" s="84"/>
      <c r="IX12" s="84"/>
      <c r="IY12" s="84"/>
      <c r="IZ12" s="84"/>
      <c r="JA12" s="84"/>
      <c r="JB12" s="84"/>
    </row>
    <row r="13" spans="1:262" s="22" customFormat="1" ht="15" customHeight="1" x14ac:dyDescent="0.15">
      <c r="A13" s="176" t="s">
        <v>131</v>
      </c>
      <c r="B13" s="26" t="s">
        <v>275</v>
      </c>
      <c r="C13" s="27" t="s">
        <v>318</v>
      </c>
      <c r="D13" s="28" t="s">
        <v>319</v>
      </c>
      <c r="E13" s="26" t="s">
        <v>278</v>
      </c>
      <c r="F13" s="29" t="s">
        <v>23</v>
      </c>
      <c r="G13" s="30" t="s">
        <v>305</v>
      </c>
      <c r="H13" s="30" t="s">
        <v>94</v>
      </c>
      <c r="I13" s="37">
        <v>800</v>
      </c>
      <c r="J13" s="38" t="s">
        <v>281</v>
      </c>
      <c r="K13" s="37">
        <v>307</v>
      </c>
      <c r="L13" s="26"/>
      <c r="M13" s="26"/>
      <c r="N13" s="26"/>
      <c r="O13" s="39" t="s">
        <v>22</v>
      </c>
      <c r="P13" s="40">
        <v>0.5</v>
      </c>
      <c r="Q13" s="40">
        <v>0.5</v>
      </c>
      <c r="R13" s="40">
        <v>2.5882352941176499</v>
      </c>
      <c r="S13" s="40">
        <v>2.5441696113074199</v>
      </c>
      <c r="T13" s="40">
        <v>5</v>
      </c>
      <c r="U13" s="40">
        <v>5</v>
      </c>
      <c r="V13" s="41">
        <v>8</v>
      </c>
      <c r="W13" s="42">
        <v>120</v>
      </c>
      <c r="X13" s="43">
        <v>450</v>
      </c>
      <c r="Y13" s="50">
        <v>1</v>
      </c>
      <c r="Z13" s="50">
        <v>1</v>
      </c>
      <c r="AA13" s="51"/>
      <c r="AB13" s="51"/>
      <c r="AC13" s="51"/>
      <c r="AD13" s="51"/>
      <c r="AE13" s="51"/>
      <c r="AF13" s="38">
        <v>216</v>
      </c>
      <c r="AG13" s="61">
        <v>4.4444444444444402</v>
      </c>
      <c r="AH13" s="62">
        <v>0.55555555555555602</v>
      </c>
      <c r="AI13" s="63"/>
      <c r="AJ13" s="64"/>
      <c r="AK13" s="65">
        <v>0</v>
      </c>
      <c r="AL13" s="64" t="s">
        <v>283</v>
      </c>
      <c r="AM13" s="66" t="s">
        <v>320</v>
      </c>
      <c r="AN13" s="26"/>
      <c r="AO13" s="66" t="s">
        <v>125</v>
      </c>
      <c r="AP13" s="74"/>
      <c r="AQ13" s="75"/>
      <c r="AR13" s="76"/>
      <c r="AS13" s="77"/>
      <c r="AT13" s="77"/>
      <c r="AU13" s="78"/>
      <c r="AV13" s="77"/>
      <c r="AW13" s="77"/>
      <c r="AX13" s="77"/>
      <c r="AY13" s="77"/>
      <c r="AZ13" s="77"/>
      <c r="BA13" s="77"/>
      <c r="BB13" s="99">
        <f t="shared" si="0"/>
        <v>35</v>
      </c>
      <c r="BC13" s="99">
        <f t="shared" si="1"/>
        <v>8</v>
      </c>
      <c r="BD13" s="100" t="str">
        <f t="shared" si="2"/>
        <v>050-J200000635-531刘亚星35</v>
      </c>
      <c r="BE13" s="101">
        <f t="shared" si="3"/>
        <v>1</v>
      </c>
      <c r="BF13" s="101">
        <f t="shared" si="4"/>
        <v>0.25</v>
      </c>
      <c r="BG13" s="102" t="str">
        <f t="shared" si="5"/>
        <v>050-J200000635-53135</v>
      </c>
      <c r="BH13" s="84" t="str">
        <f>IF(IF(ISNA(MATCH(BG13,BG14:$BG$94434,0)),1,"")="","",IF(ISNA(MATCH(BG13,BG14:$BG$94434,0)),1,"")&amp;BB13)</f>
        <v/>
      </c>
      <c r="BI13" s="84" t="str">
        <f>IF(BH13="","",BB13&amp;COUNTIFS($BH$1:BH13,BH13))</f>
        <v/>
      </c>
      <c r="BJ13" s="84" t="str">
        <f t="shared" si="6"/>
        <v/>
      </c>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c r="FE13" s="84"/>
      <c r="FF13" s="84"/>
      <c r="FG13" s="84"/>
      <c r="FH13" s="84"/>
      <c r="FI13" s="84"/>
      <c r="FJ13" s="84"/>
      <c r="FK13" s="84"/>
      <c r="FL13" s="84"/>
      <c r="FM13" s="84"/>
      <c r="FN13" s="84"/>
      <c r="FO13" s="84"/>
      <c r="FP13" s="84"/>
      <c r="FQ13" s="84"/>
      <c r="FR13" s="84"/>
      <c r="FS13" s="84"/>
      <c r="FT13" s="84"/>
      <c r="FU13" s="84"/>
      <c r="FV13" s="84"/>
      <c r="FW13" s="84"/>
      <c r="FX13" s="84"/>
      <c r="FY13" s="84"/>
      <c r="FZ13" s="84"/>
      <c r="GA13" s="84"/>
      <c r="GB13" s="84"/>
      <c r="GC13" s="84"/>
      <c r="GD13" s="84"/>
      <c r="GE13" s="84"/>
      <c r="GF13" s="84"/>
      <c r="GG13" s="84"/>
      <c r="GH13" s="84"/>
      <c r="GI13" s="84"/>
      <c r="GJ13" s="84"/>
      <c r="GK13" s="84"/>
      <c r="GL13" s="84"/>
      <c r="GM13" s="84"/>
      <c r="GN13" s="84"/>
      <c r="GO13" s="84"/>
      <c r="GP13" s="84"/>
      <c r="GQ13" s="84"/>
      <c r="GR13" s="84"/>
      <c r="GS13" s="84"/>
      <c r="GT13" s="84"/>
      <c r="GU13" s="84"/>
      <c r="GV13" s="84"/>
      <c r="GW13" s="84"/>
      <c r="GX13" s="84"/>
      <c r="GY13" s="84"/>
      <c r="GZ13" s="84"/>
      <c r="HA13" s="84"/>
      <c r="HB13" s="84"/>
      <c r="HC13" s="84"/>
      <c r="HD13" s="84"/>
      <c r="HE13" s="84"/>
      <c r="HF13" s="84"/>
      <c r="HG13" s="84"/>
      <c r="HH13" s="84"/>
      <c r="HI13" s="84"/>
      <c r="HJ13" s="84"/>
      <c r="HK13" s="84"/>
      <c r="HL13" s="84"/>
      <c r="HM13" s="84"/>
      <c r="HN13" s="84"/>
      <c r="HO13" s="84"/>
      <c r="HP13" s="84"/>
      <c r="HQ13" s="84"/>
      <c r="HR13" s="84"/>
      <c r="HS13" s="84"/>
      <c r="HT13" s="84"/>
      <c r="HU13" s="84"/>
      <c r="HV13" s="84"/>
      <c r="HW13" s="84"/>
      <c r="HX13" s="84"/>
      <c r="HY13" s="84"/>
      <c r="HZ13" s="84"/>
      <c r="IA13" s="84"/>
      <c r="IB13" s="84"/>
      <c r="IC13" s="84"/>
      <c r="ID13" s="84"/>
      <c r="IE13" s="84"/>
      <c r="IF13" s="84"/>
      <c r="IG13" s="84"/>
      <c r="IH13" s="84"/>
      <c r="II13" s="84"/>
      <c r="IJ13" s="84"/>
      <c r="IK13" s="84"/>
      <c r="IL13" s="84"/>
      <c r="IM13" s="84"/>
      <c r="IN13" s="84"/>
      <c r="IO13" s="84"/>
      <c r="IP13" s="84"/>
      <c r="IQ13" s="84"/>
      <c r="IR13" s="84"/>
      <c r="IS13" s="84"/>
      <c r="IT13" s="84"/>
      <c r="IU13" s="84"/>
      <c r="IV13" s="84"/>
      <c r="IW13" s="84"/>
      <c r="IX13" s="84"/>
      <c r="IY13" s="84"/>
      <c r="IZ13" s="84"/>
      <c r="JA13" s="84"/>
      <c r="JB13" s="84"/>
    </row>
    <row r="14" spans="1:262" s="22" customFormat="1" ht="15" customHeight="1" x14ac:dyDescent="0.15">
      <c r="A14" s="176" t="s">
        <v>131</v>
      </c>
      <c r="B14" s="26" t="s">
        <v>275</v>
      </c>
      <c r="C14" s="27" t="s">
        <v>318</v>
      </c>
      <c r="D14" s="28" t="s">
        <v>321</v>
      </c>
      <c r="E14" s="26" t="s">
        <v>278</v>
      </c>
      <c r="F14" s="29" t="s">
        <v>24</v>
      </c>
      <c r="G14" s="30" t="s">
        <v>305</v>
      </c>
      <c r="H14" s="30" t="s">
        <v>94</v>
      </c>
      <c r="I14" s="37">
        <v>800</v>
      </c>
      <c r="J14" s="38" t="s">
        <v>281</v>
      </c>
      <c r="K14" s="37">
        <v>307</v>
      </c>
      <c r="L14" s="26"/>
      <c r="M14" s="26"/>
      <c r="N14" s="26"/>
      <c r="O14" s="39" t="s">
        <v>22</v>
      </c>
      <c r="P14" s="40">
        <v>0.5</v>
      </c>
      <c r="Q14" s="40">
        <v>0.5</v>
      </c>
      <c r="R14" s="40">
        <v>2.5882352941176499</v>
      </c>
      <c r="S14" s="40">
        <v>2.5441696113074199</v>
      </c>
      <c r="T14" s="40">
        <v>5</v>
      </c>
      <c r="U14" s="40">
        <v>5</v>
      </c>
      <c r="V14" s="41">
        <v>8</v>
      </c>
      <c r="W14" s="42">
        <v>120</v>
      </c>
      <c r="X14" s="43">
        <v>450</v>
      </c>
      <c r="Y14" s="50">
        <v>1</v>
      </c>
      <c r="Z14" s="50">
        <v>1</v>
      </c>
      <c r="AA14" s="51"/>
      <c r="AB14" s="51"/>
      <c r="AC14" s="51"/>
      <c r="AD14" s="51"/>
      <c r="AE14" s="51"/>
      <c r="AF14" s="38">
        <v>216</v>
      </c>
      <c r="AG14" s="61">
        <v>4.4444444444444402</v>
      </c>
      <c r="AH14" s="62">
        <v>0.55555555555555602</v>
      </c>
      <c r="AI14" s="63"/>
      <c r="AJ14" s="64"/>
      <c r="AK14" s="65">
        <v>0</v>
      </c>
      <c r="AL14" s="64" t="s">
        <v>283</v>
      </c>
      <c r="AM14" s="66" t="s">
        <v>320</v>
      </c>
      <c r="AN14" s="26"/>
      <c r="AO14" s="66" t="s">
        <v>125</v>
      </c>
      <c r="AP14" s="74"/>
      <c r="AQ14" s="75"/>
      <c r="AR14" s="76"/>
      <c r="AS14" s="77"/>
      <c r="AT14" s="77"/>
      <c r="AU14" s="78"/>
      <c r="AV14" s="77"/>
      <c r="AW14" s="77"/>
      <c r="AX14" s="77"/>
      <c r="AY14" s="77"/>
      <c r="AZ14" s="77"/>
      <c r="BA14" s="77"/>
      <c r="BB14" s="99">
        <f t="shared" si="0"/>
        <v>35</v>
      </c>
      <c r="BC14" s="99">
        <f t="shared" si="1"/>
        <v>8</v>
      </c>
      <c r="BD14" s="100" t="str">
        <f t="shared" si="2"/>
        <v>050-J200000636-531刘亚星35</v>
      </c>
      <c r="BE14" s="101">
        <f t="shared" si="3"/>
        <v>1</v>
      </c>
      <c r="BF14" s="101">
        <f t="shared" si="4"/>
        <v>0.25</v>
      </c>
      <c r="BG14" s="102" t="str">
        <f t="shared" si="5"/>
        <v>050-J200000636-53135</v>
      </c>
      <c r="BH14" s="84" t="str">
        <f>IF(IF(ISNA(MATCH(BG14,BG15:$BG$94434,0)),1,"")="","",IF(ISNA(MATCH(BG14,BG15:$BG$94434,0)),1,"")&amp;BB14)</f>
        <v/>
      </c>
      <c r="BI14" s="84" t="str">
        <f>IF(BH14="","",BB14&amp;COUNTIFS($BH$1:BH14,BH14))</f>
        <v/>
      </c>
      <c r="BJ14" s="84" t="str">
        <f t="shared" si="6"/>
        <v/>
      </c>
      <c r="BK14" s="84"/>
      <c r="BL14" s="84"/>
      <c r="BM14" s="84"/>
      <c r="BN14" s="84"/>
      <c r="BO14" s="84"/>
      <c r="BP14" s="84"/>
      <c r="BQ14" s="84"/>
      <c r="BR14" s="84"/>
      <c r="BS14" s="84"/>
      <c r="BT14" s="84"/>
      <c r="BU14" s="84"/>
      <c r="BV14" s="84"/>
      <c r="BW14" s="84"/>
      <c r="BX14" s="84"/>
      <c r="BY14" s="84"/>
      <c r="BZ14" s="84"/>
      <c r="CA14" s="84"/>
      <c r="CB14" s="84"/>
      <c r="CC14" s="84"/>
      <c r="CD14" s="84"/>
      <c r="CE14" s="84"/>
      <c r="CF14" s="84"/>
      <c r="CG14" s="84"/>
      <c r="CH14" s="84"/>
      <c r="CI14" s="84"/>
      <c r="CJ14" s="84"/>
      <c r="CK14" s="84"/>
      <c r="CL14" s="84"/>
      <c r="CM14" s="84"/>
      <c r="CN14" s="84"/>
      <c r="CO14" s="84"/>
      <c r="CP14" s="84"/>
      <c r="CQ14" s="84"/>
      <c r="CR14" s="84"/>
      <c r="CS14" s="84"/>
      <c r="CT14" s="84"/>
      <c r="CU14" s="84"/>
      <c r="CV14" s="84"/>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c r="FE14" s="84"/>
      <c r="FF14" s="84"/>
      <c r="FG14" s="84"/>
      <c r="FH14" s="84"/>
      <c r="FI14" s="84"/>
      <c r="FJ14" s="84"/>
      <c r="FK14" s="84"/>
      <c r="FL14" s="84"/>
      <c r="FM14" s="84"/>
      <c r="FN14" s="84"/>
      <c r="FO14" s="84"/>
      <c r="FP14" s="84"/>
      <c r="FQ14" s="84"/>
      <c r="FR14" s="84"/>
      <c r="FS14" s="84"/>
      <c r="FT14" s="84"/>
      <c r="FU14" s="84"/>
      <c r="FV14" s="84"/>
      <c r="FW14" s="84"/>
      <c r="FX14" s="84"/>
      <c r="FY14" s="84"/>
      <c r="FZ14" s="84"/>
      <c r="GA14" s="84"/>
      <c r="GB14" s="84"/>
      <c r="GC14" s="84"/>
      <c r="GD14" s="84"/>
      <c r="GE14" s="84"/>
      <c r="GF14" s="84"/>
      <c r="GG14" s="84"/>
      <c r="GH14" s="84"/>
      <c r="GI14" s="84"/>
      <c r="GJ14" s="84"/>
      <c r="GK14" s="84"/>
      <c r="GL14" s="84"/>
      <c r="GM14" s="84"/>
      <c r="GN14" s="84"/>
      <c r="GO14" s="84"/>
      <c r="GP14" s="84"/>
      <c r="GQ14" s="84"/>
      <c r="GR14" s="84"/>
      <c r="GS14" s="84"/>
      <c r="GT14" s="84"/>
      <c r="GU14" s="84"/>
      <c r="GV14" s="84"/>
      <c r="GW14" s="84"/>
      <c r="GX14" s="84"/>
      <c r="GY14" s="84"/>
      <c r="GZ14" s="84"/>
      <c r="HA14" s="84"/>
      <c r="HB14" s="84"/>
      <c r="HC14" s="84"/>
      <c r="HD14" s="84"/>
      <c r="HE14" s="84"/>
      <c r="HF14" s="84"/>
      <c r="HG14" s="84"/>
      <c r="HH14" s="84"/>
      <c r="HI14" s="84"/>
      <c r="HJ14" s="84"/>
      <c r="HK14" s="84"/>
      <c r="HL14" s="84"/>
      <c r="HM14" s="84"/>
      <c r="HN14" s="84"/>
      <c r="HO14" s="84"/>
      <c r="HP14" s="84"/>
      <c r="HQ14" s="84"/>
      <c r="HR14" s="84"/>
      <c r="HS14" s="84"/>
      <c r="HT14" s="84"/>
      <c r="HU14" s="84"/>
      <c r="HV14" s="84"/>
      <c r="HW14" s="84"/>
      <c r="HX14" s="84"/>
      <c r="HY14" s="84"/>
      <c r="HZ14" s="84"/>
      <c r="IA14" s="84"/>
      <c r="IB14" s="84"/>
      <c r="IC14" s="84"/>
      <c r="ID14" s="84"/>
      <c r="IE14" s="84"/>
      <c r="IF14" s="84"/>
      <c r="IG14" s="84"/>
      <c r="IH14" s="84"/>
      <c r="II14" s="84"/>
      <c r="IJ14" s="84"/>
      <c r="IK14" s="84"/>
      <c r="IL14" s="84"/>
      <c r="IM14" s="84"/>
      <c r="IN14" s="84"/>
      <c r="IO14" s="84"/>
      <c r="IP14" s="84"/>
      <c r="IQ14" s="84"/>
      <c r="IR14" s="84"/>
      <c r="IS14" s="84"/>
      <c r="IT14" s="84"/>
      <c r="IU14" s="84"/>
      <c r="IV14" s="84"/>
      <c r="IW14" s="84"/>
      <c r="IX14" s="84"/>
      <c r="IY14" s="84"/>
      <c r="IZ14" s="84"/>
      <c r="JA14" s="84"/>
      <c r="JB14" s="84"/>
    </row>
    <row r="15" spans="1:262" s="22" customFormat="1" ht="15" customHeight="1" x14ac:dyDescent="0.15">
      <c r="A15" s="176" t="s">
        <v>131</v>
      </c>
      <c r="B15" s="26" t="s">
        <v>285</v>
      </c>
      <c r="C15" s="27" t="s">
        <v>318</v>
      </c>
      <c r="D15" s="28" t="s">
        <v>319</v>
      </c>
      <c r="E15" s="26" t="s">
        <v>278</v>
      </c>
      <c r="F15" s="29" t="s">
        <v>23</v>
      </c>
      <c r="G15" s="30" t="s">
        <v>305</v>
      </c>
      <c r="H15" s="30" t="s">
        <v>94</v>
      </c>
      <c r="I15" s="37">
        <v>800</v>
      </c>
      <c r="J15" s="38" t="s">
        <v>281</v>
      </c>
      <c r="K15" s="37">
        <v>307</v>
      </c>
      <c r="L15" s="26"/>
      <c r="M15" s="26"/>
      <c r="N15" s="26"/>
      <c r="O15" s="39" t="s">
        <v>22</v>
      </c>
      <c r="P15" s="40">
        <v>0.5</v>
      </c>
      <c r="Q15" s="40">
        <v>0.5</v>
      </c>
      <c r="R15" s="40">
        <v>1.7959183673469401</v>
      </c>
      <c r="S15" s="40">
        <v>3.8162544169611299</v>
      </c>
      <c r="T15" s="40">
        <v>5.5</v>
      </c>
      <c r="U15" s="40">
        <v>5.5</v>
      </c>
      <c r="V15" s="41">
        <v>12</v>
      </c>
      <c r="W15" s="42">
        <v>204</v>
      </c>
      <c r="X15" s="43">
        <v>450</v>
      </c>
      <c r="Y15" s="50">
        <v>1</v>
      </c>
      <c r="Z15" s="50">
        <v>1</v>
      </c>
      <c r="AA15" s="51"/>
      <c r="AB15" s="51"/>
      <c r="AC15" s="51"/>
      <c r="AD15" s="51"/>
      <c r="AE15" s="51"/>
      <c r="AF15" s="38">
        <v>324</v>
      </c>
      <c r="AG15" s="61">
        <v>7.5555555555555598</v>
      </c>
      <c r="AH15" s="62">
        <v>0.62962962962962998</v>
      </c>
      <c r="AI15" s="63"/>
      <c r="AJ15" s="64"/>
      <c r="AK15" s="65">
        <v>0</v>
      </c>
      <c r="AL15" s="64" t="s">
        <v>283</v>
      </c>
      <c r="AM15" s="66" t="s">
        <v>322</v>
      </c>
      <c r="AN15" s="26"/>
      <c r="AO15" s="66" t="s">
        <v>64</v>
      </c>
      <c r="AP15" s="74"/>
      <c r="AQ15" s="75"/>
      <c r="AR15" s="76"/>
      <c r="AS15" s="77"/>
      <c r="AT15" s="77"/>
      <c r="AU15" s="78"/>
      <c r="AV15" s="77"/>
      <c r="AW15" s="77"/>
      <c r="AX15" s="77"/>
      <c r="AY15" s="77"/>
      <c r="AZ15" s="77"/>
      <c r="BA15" s="77"/>
      <c r="BB15" s="99">
        <f t="shared" si="0"/>
        <v>35</v>
      </c>
      <c r="BC15" s="99">
        <f t="shared" si="1"/>
        <v>8</v>
      </c>
      <c r="BD15" s="100" t="str">
        <f t="shared" si="2"/>
        <v>050-J200000635-531杨青松35</v>
      </c>
      <c r="BE15" s="101">
        <f t="shared" si="3"/>
        <v>0.5</v>
      </c>
      <c r="BF15" s="101">
        <f t="shared" si="4"/>
        <v>0.25</v>
      </c>
      <c r="BG15" s="102" t="str">
        <f t="shared" si="5"/>
        <v>050-J200000635-53135</v>
      </c>
      <c r="BH15" s="84" t="str">
        <f>IF(IF(ISNA(MATCH(BG15,BG16:$BG$94434,0)),1,"")="","",IF(ISNA(MATCH(BG15,BG16:$BG$94434,0)),1,"")&amp;BB15)</f>
        <v/>
      </c>
      <c r="BI15" s="84" t="str">
        <f>IF(BH15="","",BB15&amp;COUNTIFS($BH$1:BH15,BH15))</f>
        <v/>
      </c>
      <c r="BJ15" s="84" t="str">
        <f t="shared" si="6"/>
        <v/>
      </c>
      <c r="BK15" s="84"/>
      <c r="BL15" s="84"/>
      <c r="BM15" s="84"/>
      <c r="BN15" s="84"/>
      <c r="BO15" s="84"/>
      <c r="BP15" s="84"/>
      <c r="BQ15" s="84"/>
      <c r="BR15" s="84"/>
      <c r="BS15" s="84"/>
      <c r="BT15" s="84"/>
      <c r="BU15" s="84"/>
      <c r="BV15" s="84"/>
      <c r="BW15" s="84"/>
      <c r="BX15" s="84"/>
      <c r="BY15" s="84"/>
      <c r="BZ15" s="84"/>
      <c r="CA15" s="84"/>
      <c r="CB15" s="84"/>
      <c r="CC15" s="84"/>
      <c r="CD15" s="84"/>
      <c r="CE15" s="84"/>
      <c r="CF15" s="84"/>
      <c r="CG15" s="84"/>
      <c r="CH15" s="84"/>
      <c r="CI15" s="84"/>
      <c r="CJ15" s="84"/>
      <c r="CK15" s="84"/>
      <c r="CL15" s="84"/>
      <c r="CM15" s="84"/>
      <c r="CN15" s="84"/>
      <c r="CO15" s="84"/>
      <c r="CP15" s="84"/>
      <c r="CQ15" s="84"/>
      <c r="CR15" s="84"/>
      <c r="CS15" s="84"/>
      <c r="CT15" s="84"/>
      <c r="CU15" s="84"/>
      <c r="CV15" s="84"/>
      <c r="CW15" s="84"/>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c r="FE15" s="84"/>
      <c r="FF15" s="84"/>
      <c r="FG15" s="84"/>
      <c r="FH15" s="84"/>
      <c r="FI15" s="84"/>
      <c r="FJ15" s="84"/>
      <c r="FK15" s="84"/>
      <c r="FL15" s="84"/>
      <c r="FM15" s="84"/>
      <c r="FN15" s="84"/>
      <c r="FO15" s="84"/>
      <c r="FP15" s="84"/>
      <c r="FQ15" s="84"/>
      <c r="FR15" s="84"/>
      <c r="FS15" s="84"/>
      <c r="FT15" s="84"/>
      <c r="FU15" s="84"/>
      <c r="FV15" s="84"/>
      <c r="FW15" s="84"/>
      <c r="FX15" s="84"/>
      <c r="FY15" s="84"/>
      <c r="FZ15" s="84"/>
      <c r="GA15" s="84"/>
      <c r="GB15" s="84"/>
      <c r="GC15" s="84"/>
      <c r="GD15" s="84"/>
      <c r="GE15" s="84"/>
      <c r="GF15" s="84"/>
      <c r="GG15" s="84"/>
      <c r="GH15" s="84"/>
      <c r="GI15" s="84"/>
      <c r="GJ15" s="84"/>
      <c r="GK15" s="84"/>
      <c r="GL15" s="84"/>
      <c r="GM15" s="84"/>
      <c r="GN15" s="84"/>
      <c r="GO15" s="84"/>
      <c r="GP15" s="84"/>
      <c r="GQ15" s="84"/>
      <c r="GR15" s="84"/>
      <c r="GS15" s="84"/>
      <c r="GT15" s="84"/>
      <c r="GU15" s="84"/>
      <c r="GV15" s="84"/>
      <c r="GW15" s="84"/>
      <c r="GX15" s="84"/>
      <c r="GY15" s="84"/>
      <c r="GZ15" s="84"/>
      <c r="HA15" s="84"/>
      <c r="HB15" s="84"/>
      <c r="HC15" s="84"/>
      <c r="HD15" s="84"/>
      <c r="HE15" s="84"/>
      <c r="HF15" s="84"/>
      <c r="HG15" s="84"/>
      <c r="HH15" s="84"/>
      <c r="HI15" s="84"/>
      <c r="HJ15" s="84"/>
      <c r="HK15" s="84"/>
      <c r="HL15" s="84"/>
      <c r="HM15" s="84"/>
      <c r="HN15" s="84"/>
      <c r="HO15" s="84"/>
      <c r="HP15" s="84"/>
      <c r="HQ15" s="84"/>
      <c r="HR15" s="84"/>
      <c r="HS15" s="84"/>
      <c r="HT15" s="84"/>
      <c r="HU15" s="84"/>
      <c r="HV15" s="84"/>
      <c r="HW15" s="84"/>
      <c r="HX15" s="84"/>
      <c r="HY15" s="84"/>
      <c r="HZ15" s="84"/>
      <c r="IA15" s="84"/>
      <c r="IB15" s="84"/>
      <c r="IC15" s="84"/>
      <c r="ID15" s="84"/>
      <c r="IE15" s="84"/>
      <c r="IF15" s="84"/>
      <c r="IG15" s="84"/>
      <c r="IH15" s="84"/>
      <c r="II15" s="84"/>
      <c r="IJ15" s="84"/>
      <c r="IK15" s="84"/>
      <c r="IL15" s="84"/>
      <c r="IM15" s="84"/>
      <c r="IN15" s="84"/>
      <c r="IO15" s="84"/>
      <c r="IP15" s="84"/>
      <c r="IQ15" s="84"/>
      <c r="IR15" s="84"/>
      <c r="IS15" s="84"/>
      <c r="IT15" s="84"/>
      <c r="IU15" s="84"/>
      <c r="IV15" s="84"/>
      <c r="IW15" s="84"/>
      <c r="IX15" s="84"/>
      <c r="IY15" s="84"/>
      <c r="IZ15" s="84"/>
      <c r="JA15" s="84"/>
      <c r="JB15" s="84"/>
    </row>
    <row r="16" spans="1:262" s="22" customFormat="1" ht="15" customHeight="1" x14ac:dyDescent="0.15">
      <c r="A16" s="176" t="s">
        <v>131</v>
      </c>
      <c r="B16" s="26" t="s">
        <v>285</v>
      </c>
      <c r="C16" s="27" t="s">
        <v>318</v>
      </c>
      <c r="D16" s="28" t="s">
        <v>321</v>
      </c>
      <c r="E16" s="26" t="s">
        <v>278</v>
      </c>
      <c r="F16" s="29" t="s">
        <v>24</v>
      </c>
      <c r="G16" s="30" t="s">
        <v>305</v>
      </c>
      <c r="H16" s="30" t="s">
        <v>94</v>
      </c>
      <c r="I16" s="37">
        <v>800</v>
      </c>
      <c r="J16" s="38" t="s">
        <v>281</v>
      </c>
      <c r="K16" s="37">
        <v>307</v>
      </c>
      <c r="L16" s="26"/>
      <c r="M16" s="26"/>
      <c r="N16" s="26"/>
      <c r="O16" s="39" t="s">
        <v>22</v>
      </c>
      <c r="P16" s="40">
        <v>0.5</v>
      </c>
      <c r="Q16" s="40">
        <v>0.5</v>
      </c>
      <c r="R16" s="40">
        <v>1.7959183673469401</v>
      </c>
      <c r="S16" s="40">
        <v>3.8162544169611299</v>
      </c>
      <c r="T16" s="40">
        <v>5.5</v>
      </c>
      <c r="U16" s="40">
        <v>5.5</v>
      </c>
      <c r="V16" s="41">
        <v>12</v>
      </c>
      <c r="W16" s="42">
        <v>204</v>
      </c>
      <c r="X16" s="43">
        <v>450</v>
      </c>
      <c r="Y16" s="50">
        <v>1</v>
      </c>
      <c r="Z16" s="50">
        <v>1</v>
      </c>
      <c r="AA16" s="51"/>
      <c r="AB16" s="51"/>
      <c r="AC16" s="51"/>
      <c r="AD16" s="51"/>
      <c r="AE16" s="51"/>
      <c r="AF16" s="38">
        <v>324</v>
      </c>
      <c r="AG16" s="61">
        <v>7.5555555555555598</v>
      </c>
      <c r="AH16" s="62">
        <v>0.62962962962962998</v>
      </c>
      <c r="AI16" s="63"/>
      <c r="AJ16" s="64"/>
      <c r="AK16" s="65">
        <v>0</v>
      </c>
      <c r="AL16" s="64" t="s">
        <v>283</v>
      </c>
      <c r="AM16" s="66" t="s">
        <v>322</v>
      </c>
      <c r="AN16" s="26"/>
      <c r="AO16" s="66" t="s">
        <v>64</v>
      </c>
      <c r="AP16" s="74"/>
      <c r="AQ16" s="75"/>
      <c r="AR16" s="76"/>
      <c r="AS16" s="77"/>
      <c r="AT16" s="77"/>
      <c r="AU16" s="78"/>
      <c r="AV16" s="77"/>
      <c r="AW16" s="77"/>
      <c r="AX16" s="77"/>
      <c r="AY16" s="77"/>
      <c r="AZ16" s="77"/>
      <c r="BA16" s="77"/>
      <c r="BB16" s="99">
        <f t="shared" si="0"/>
        <v>35</v>
      </c>
      <c r="BC16" s="99">
        <f t="shared" si="1"/>
        <v>8</v>
      </c>
      <c r="BD16" s="100" t="str">
        <f t="shared" si="2"/>
        <v>050-J200000636-531杨青松35</v>
      </c>
      <c r="BE16" s="101">
        <f t="shared" si="3"/>
        <v>0.5</v>
      </c>
      <c r="BF16" s="101">
        <f t="shared" si="4"/>
        <v>0.25</v>
      </c>
      <c r="BG16" s="102" t="str">
        <f t="shared" si="5"/>
        <v>050-J200000636-53135</v>
      </c>
      <c r="BH16" s="84" t="str">
        <f>IF(IF(ISNA(MATCH(BG16,BG17:$BG$94434,0)),1,"")="","",IF(ISNA(MATCH(BG16,BG17:$BG$94434,0)),1,"")&amp;BB16)</f>
        <v/>
      </c>
      <c r="BI16" s="84" t="str">
        <f>IF(BH16="","",BB16&amp;COUNTIFS($BH$1:BH16,BH16))</f>
        <v/>
      </c>
      <c r="BJ16" s="84" t="str">
        <f t="shared" si="6"/>
        <v/>
      </c>
      <c r="BK16" s="84"/>
      <c r="BL16" s="84"/>
      <c r="BM16" s="84"/>
      <c r="BN16" s="84"/>
      <c r="BO16" s="84"/>
      <c r="BP16" s="84"/>
      <c r="BQ16" s="84"/>
      <c r="BR16" s="84"/>
      <c r="BS16" s="84"/>
      <c r="BT16" s="84"/>
      <c r="BU16" s="84"/>
      <c r="BV16" s="84"/>
      <c r="BW16" s="84"/>
      <c r="BX16" s="84"/>
      <c r="BY16" s="84"/>
      <c r="BZ16" s="84"/>
      <c r="CA16" s="84"/>
      <c r="CB16" s="84"/>
      <c r="CC16" s="84"/>
      <c r="CD16" s="84"/>
      <c r="CE16" s="84"/>
      <c r="CF16" s="84"/>
      <c r="CG16" s="84"/>
      <c r="CH16" s="84"/>
      <c r="CI16" s="84"/>
      <c r="CJ16" s="84"/>
      <c r="CK16" s="84"/>
      <c r="CL16" s="84"/>
      <c r="CM16" s="84"/>
      <c r="CN16" s="84"/>
      <c r="CO16" s="84"/>
      <c r="CP16" s="84"/>
      <c r="CQ16" s="84"/>
      <c r="CR16" s="84"/>
      <c r="CS16" s="84"/>
      <c r="CT16" s="84"/>
      <c r="CU16" s="84"/>
      <c r="CV16" s="84"/>
      <c r="CW16" s="84"/>
      <c r="CX16" s="84"/>
      <c r="CY16" s="84"/>
      <c r="CZ16" s="84"/>
      <c r="DA16" s="84"/>
      <c r="DB16" s="84"/>
      <c r="DC16" s="84"/>
      <c r="DD16" s="84"/>
      <c r="DE16" s="84"/>
      <c r="DF16" s="84"/>
      <c r="DG16" s="84"/>
      <c r="DH16" s="84"/>
      <c r="DI16" s="84"/>
      <c r="DJ16" s="84"/>
      <c r="DK16" s="84"/>
      <c r="DL16" s="84"/>
      <c r="DM16" s="84"/>
      <c r="DN16" s="84"/>
      <c r="DO16" s="84"/>
      <c r="DP16" s="84"/>
      <c r="DQ16" s="84"/>
      <c r="DR16" s="84"/>
      <c r="DS16" s="84"/>
      <c r="DT16" s="84"/>
      <c r="DU16" s="84"/>
      <c r="DV16" s="84"/>
      <c r="DW16" s="84"/>
      <c r="DX16" s="84"/>
      <c r="DY16" s="84"/>
      <c r="DZ16" s="84"/>
      <c r="EA16" s="84"/>
      <c r="EB16" s="84"/>
      <c r="EC16" s="84"/>
      <c r="ED16" s="84"/>
      <c r="EE16" s="84"/>
      <c r="EF16" s="84"/>
      <c r="EG16" s="84"/>
      <c r="EH16" s="84"/>
      <c r="EI16" s="84"/>
      <c r="EJ16" s="84"/>
      <c r="EK16" s="84"/>
      <c r="EL16" s="84"/>
      <c r="EM16" s="84"/>
      <c r="EN16" s="84"/>
      <c r="EO16" s="84"/>
      <c r="EP16" s="84"/>
      <c r="EQ16" s="84"/>
      <c r="ER16" s="84"/>
      <c r="ES16" s="84"/>
      <c r="ET16" s="84"/>
      <c r="EU16" s="84"/>
      <c r="EV16" s="84"/>
      <c r="EW16" s="84"/>
      <c r="EX16" s="84"/>
      <c r="EY16" s="84"/>
      <c r="EZ16" s="84"/>
      <c r="FA16" s="84"/>
      <c r="FB16" s="84"/>
      <c r="FC16" s="84"/>
      <c r="FD16" s="84"/>
      <c r="FE16" s="84"/>
      <c r="FF16" s="84"/>
      <c r="FG16" s="84"/>
      <c r="FH16" s="84"/>
      <c r="FI16" s="84"/>
      <c r="FJ16" s="84"/>
      <c r="FK16" s="84"/>
      <c r="FL16" s="84"/>
      <c r="FM16" s="84"/>
      <c r="FN16" s="84"/>
      <c r="FO16" s="84"/>
      <c r="FP16" s="84"/>
      <c r="FQ16" s="84"/>
      <c r="FR16" s="84"/>
      <c r="FS16" s="84"/>
      <c r="FT16" s="84"/>
      <c r="FU16" s="84"/>
      <c r="FV16" s="84"/>
      <c r="FW16" s="84"/>
      <c r="FX16" s="84"/>
      <c r="FY16" s="84"/>
      <c r="FZ16" s="84"/>
      <c r="GA16" s="84"/>
      <c r="GB16" s="84"/>
      <c r="GC16" s="84"/>
      <c r="GD16" s="84"/>
      <c r="GE16" s="84"/>
      <c r="GF16" s="84"/>
      <c r="GG16" s="84"/>
      <c r="GH16" s="84"/>
      <c r="GI16" s="84"/>
      <c r="GJ16" s="84"/>
      <c r="GK16" s="84"/>
      <c r="GL16" s="84"/>
      <c r="GM16" s="84"/>
      <c r="GN16" s="84"/>
      <c r="GO16" s="84"/>
      <c r="GP16" s="84"/>
      <c r="GQ16" s="84"/>
      <c r="GR16" s="84"/>
      <c r="GS16" s="84"/>
      <c r="GT16" s="84"/>
      <c r="GU16" s="84"/>
      <c r="GV16" s="84"/>
      <c r="GW16" s="84"/>
      <c r="GX16" s="84"/>
      <c r="GY16" s="84"/>
      <c r="GZ16" s="84"/>
      <c r="HA16" s="84"/>
      <c r="HB16" s="84"/>
      <c r="HC16" s="84"/>
      <c r="HD16" s="84"/>
      <c r="HE16" s="84"/>
      <c r="HF16" s="84"/>
      <c r="HG16" s="84"/>
      <c r="HH16" s="84"/>
      <c r="HI16" s="84"/>
      <c r="HJ16" s="84"/>
      <c r="HK16" s="84"/>
      <c r="HL16" s="84"/>
      <c r="HM16" s="84"/>
      <c r="HN16" s="84"/>
      <c r="HO16" s="84"/>
      <c r="HP16" s="84"/>
      <c r="HQ16" s="84"/>
      <c r="HR16" s="84"/>
      <c r="HS16" s="84"/>
      <c r="HT16" s="84"/>
      <c r="HU16" s="84"/>
      <c r="HV16" s="84"/>
      <c r="HW16" s="84"/>
      <c r="HX16" s="84"/>
      <c r="HY16" s="84"/>
      <c r="HZ16" s="84"/>
      <c r="IA16" s="84"/>
      <c r="IB16" s="84"/>
      <c r="IC16" s="84"/>
      <c r="ID16" s="84"/>
      <c r="IE16" s="84"/>
      <c r="IF16" s="84"/>
      <c r="IG16" s="84"/>
      <c r="IH16" s="84"/>
      <c r="II16" s="84"/>
      <c r="IJ16" s="84"/>
      <c r="IK16" s="84"/>
      <c r="IL16" s="84"/>
      <c r="IM16" s="84"/>
      <c r="IN16" s="84"/>
      <c r="IO16" s="84"/>
      <c r="IP16" s="84"/>
      <c r="IQ16" s="84"/>
      <c r="IR16" s="84"/>
      <c r="IS16" s="84"/>
      <c r="IT16" s="84"/>
      <c r="IU16" s="84"/>
      <c r="IV16" s="84"/>
      <c r="IW16" s="84"/>
      <c r="IX16" s="84"/>
      <c r="IY16" s="84"/>
      <c r="IZ16" s="84"/>
      <c r="JA16" s="84"/>
      <c r="JB16" s="84"/>
    </row>
    <row r="17" spans="1:262" s="22" customFormat="1" ht="15" customHeight="1" x14ac:dyDescent="0.15">
      <c r="A17" s="176" t="s">
        <v>131</v>
      </c>
      <c r="B17" s="26" t="s">
        <v>285</v>
      </c>
      <c r="C17" s="27" t="s">
        <v>323</v>
      </c>
      <c r="D17" s="28" t="s">
        <v>324</v>
      </c>
      <c r="E17" s="26" t="s">
        <v>278</v>
      </c>
      <c r="F17" s="29" t="s">
        <v>86</v>
      </c>
      <c r="G17" s="30" t="s">
        <v>294</v>
      </c>
      <c r="H17" s="30" t="s">
        <v>79</v>
      </c>
      <c r="I17" s="37">
        <v>100000</v>
      </c>
      <c r="J17" s="38" t="s">
        <v>281</v>
      </c>
      <c r="K17" s="37">
        <v>0</v>
      </c>
      <c r="L17" s="26"/>
      <c r="M17" s="26"/>
      <c r="N17" s="26"/>
      <c r="O17" s="39" t="s">
        <v>325</v>
      </c>
      <c r="P17" s="40">
        <v>0.5</v>
      </c>
      <c r="Q17" s="40">
        <v>0.5</v>
      </c>
      <c r="R17" s="40">
        <v>0.89795918367346905</v>
      </c>
      <c r="S17" s="40">
        <v>1.90812720848057</v>
      </c>
      <c r="T17" s="40">
        <v>5.5</v>
      </c>
      <c r="U17" s="40">
        <v>5.5</v>
      </c>
      <c r="V17" s="41">
        <v>6</v>
      </c>
      <c r="W17" s="42">
        <v>60000</v>
      </c>
      <c r="X17" s="43">
        <v>200</v>
      </c>
      <c r="Y17" s="50">
        <v>1</v>
      </c>
      <c r="Z17" s="50">
        <v>1</v>
      </c>
      <c r="AA17" s="51"/>
      <c r="AB17" s="51"/>
      <c r="AC17" s="51"/>
      <c r="AD17" s="51"/>
      <c r="AE17" s="51"/>
      <c r="AF17" s="38">
        <v>72000</v>
      </c>
      <c r="AG17" s="61">
        <v>5</v>
      </c>
      <c r="AH17" s="62">
        <v>0.83333333333333304</v>
      </c>
      <c r="AI17" s="63"/>
      <c r="AJ17" s="64"/>
      <c r="AK17" s="65">
        <v>0</v>
      </c>
      <c r="AL17" s="64" t="s">
        <v>296</v>
      </c>
      <c r="AM17" s="66" t="s">
        <v>326</v>
      </c>
      <c r="AN17" s="26"/>
      <c r="AO17" s="66" t="s">
        <v>126</v>
      </c>
      <c r="AP17" s="74"/>
      <c r="AQ17" s="75"/>
      <c r="AR17" s="76"/>
      <c r="AS17" s="77"/>
      <c r="AT17" s="77"/>
      <c r="AU17" s="78"/>
      <c r="AV17" s="77"/>
      <c r="AW17" s="77"/>
      <c r="AX17" s="77"/>
      <c r="AY17" s="77"/>
      <c r="AZ17" s="77"/>
      <c r="BA17" s="77"/>
      <c r="BB17" s="99">
        <f t="shared" si="0"/>
        <v>35</v>
      </c>
      <c r="BC17" s="99">
        <f t="shared" si="1"/>
        <v>8</v>
      </c>
      <c r="BD17" s="100" t="str">
        <f t="shared" si="2"/>
        <v>025-U119500622-0382罗明35</v>
      </c>
      <c r="BE17" s="101">
        <f t="shared" si="3"/>
        <v>1</v>
      </c>
      <c r="BF17" s="101">
        <f t="shared" si="4"/>
        <v>1</v>
      </c>
      <c r="BG17" s="102" t="str">
        <f t="shared" si="5"/>
        <v>025-U119500622-038235</v>
      </c>
      <c r="BH17" s="84" t="str">
        <f>IF(IF(ISNA(MATCH(BG17,BG18:$BG$94434,0)),1,"")="","",IF(ISNA(MATCH(BG17,BG18:$BG$94434,0)),1,"")&amp;BB17)</f>
        <v/>
      </c>
      <c r="BI17" s="84" t="str">
        <f>IF(BH17="","",BB17&amp;COUNTIFS($BH$1:BH17,BH17))</f>
        <v/>
      </c>
      <c r="BJ17" s="84" t="str">
        <f t="shared" si="6"/>
        <v/>
      </c>
      <c r="BK17" s="84"/>
      <c r="BL17" s="84"/>
      <c r="BM17" s="84"/>
      <c r="BN17" s="84"/>
      <c r="BO17" s="84"/>
      <c r="BP17" s="84"/>
      <c r="BQ17" s="84"/>
      <c r="BR17" s="84"/>
      <c r="BS17" s="84"/>
      <c r="BT17" s="84"/>
      <c r="BU17" s="84"/>
      <c r="BV17" s="84"/>
      <c r="BW17" s="84"/>
      <c r="BX17" s="84"/>
      <c r="BY17" s="84"/>
      <c r="BZ17" s="84"/>
      <c r="CA17" s="84"/>
      <c r="CB17" s="84"/>
      <c r="CC17" s="84"/>
      <c r="CD17" s="84"/>
      <c r="CE17" s="84"/>
      <c r="CF17" s="84"/>
      <c r="CG17" s="84"/>
      <c r="CH17" s="84"/>
      <c r="CI17" s="84"/>
      <c r="CJ17" s="84"/>
      <c r="CK17" s="84"/>
      <c r="CL17" s="84"/>
      <c r="CM17" s="84"/>
      <c r="CN17" s="84"/>
      <c r="CO17" s="84"/>
      <c r="CP17" s="84"/>
      <c r="CQ17" s="84"/>
      <c r="CR17" s="84"/>
      <c r="CS17" s="84"/>
      <c r="CT17" s="84"/>
      <c r="CU17" s="84"/>
      <c r="CV17" s="84"/>
      <c r="CW17" s="84"/>
      <c r="CX17" s="84"/>
      <c r="CY17" s="84"/>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c r="FE17" s="84"/>
      <c r="FF17" s="84"/>
      <c r="FG17" s="84"/>
      <c r="FH17" s="84"/>
      <c r="FI17" s="84"/>
      <c r="FJ17" s="84"/>
      <c r="FK17" s="84"/>
      <c r="FL17" s="84"/>
      <c r="FM17" s="84"/>
      <c r="FN17" s="84"/>
      <c r="FO17" s="84"/>
      <c r="FP17" s="84"/>
      <c r="FQ17" s="84"/>
      <c r="FR17" s="84"/>
      <c r="FS17" s="84"/>
      <c r="FT17" s="84"/>
      <c r="FU17" s="84"/>
      <c r="FV17" s="84"/>
      <c r="FW17" s="84"/>
      <c r="FX17" s="84"/>
      <c r="FY17" s="84"/>
      <c r="FZ17" s="84"/>
      <c r="GA17" s="84"/>
      <c r="GB17" s="84"/>
      <c r="GC17" s="84"/>
      <c r="GD17" s="84"/>
      <c r="GE17" s="84"/>
      <c r="GF17" s="84"/>
      <c r="GG17" s="84"/>
      <c r="GH17" s="84"/>
      <c r="GI17" s="84"/>
      <c r="GJ17" s="84"/>
      <c r="GK17" s="84"/>
      <c r="GL17" s="84"/>
      <c r="GM17" s="84"/>
      <c r="GN17" s="84"/>
      <c r="GO17" s="84"/>
      <c r="GP17" s="84"/>
      <c r="GQ17" s="84"/>
      <c r="GR17" s="84"/>
      <c r="GS17" s="84"/>
      <c r="GT17" s="84"/>
      <c r="GU17" s="84"/>
      <c r="GV17" s="84"/>
      <c r="GW17" s="84"/>
      <c r="GX17" s="84"/>
      <c r="GY17" s="84"/>
      <c r="GZ17" s="84"/>
      <c r="HA17" s="84"/>
      <c r="HB17" s="84"/>
      <c r="HC17" s="84"/>
      <c r="HD17" s="84"/>
      <c r="HE17" s="84"/>
      <c r="HF17" s="84"/>
      <c r="HG17" s="84"/>
      <c r="HH17" s="84"/>
      <c r="HI17" s="84"/>
      <c r="HJ17" s="84"/>
      <c r="HK17" s="84"/>
      <c r="HL17" s="84"/>
      <c r="HM17" s="84"/>
      <c r="HN17" s="84"/>
      <c r="HO17" s="84"/>
      <c r="HP17" s="84"/>
      <c r="HQ17" s="84"/>
      <c r="HR17" s="84"/>
      <c r="HS17" s="84"/>
      <c r="HT17" s="84"/>
      <c r="HU17" s="84"/>
      <c r="HV17" s="84"/>
      <c r="HW17" s="84"/>
      <c r="HX17" s="84"/>
      <c r="HY17" s="84"/>
      <c r="HZ17" s="84"/>
      <c r="IA17" s="84"/>
      <c r="IB17" s="84"/>
      <c r="IC17" s="84"/>
      <c r="ID17" s="84"/>
      <c r="IE17" s="84"/>
      <c r="IF17" s="84"/>
      <c r="IG17" s="84"/>
      <c r="IH17" s="84"/>
      <c r="II17" s="84"/>
      <c r="IJ17" s="84"/>
      <c r="IK17" s="84"/>
      <c r="IL17" s="84"/>
      <c r="IM17" s="84"/>
      <c r="IN17" s="84"/>
      <c r="IO17" s="84"/>
      <c r="IP17" s="84"/>
      <c r="IQ17" s="84"/>
      <c r="IR17" s="84"/>
      <c r="IS17" s="84"/>
      <c r="IT17" s="84"/>
      <c r="IU17" s="84"/>
      <c r="IV17" s="84"/>
      <c r="IW17" s="84"/>
      <c r="IX17" s="84"/>
      <c r="IY17" s="84"/>
      <c r="IZ17" s="84"/>
      <c r="JA17" s="84"/>
      <c r="JB17" s="84"/>
    </row>
    <row r="18" spans="1:262" s="22" customFormat="1" ht="15" customHeight="1" x14ac:dyDescent="0.15">
      <c r="A18" s="176" t="s">
        <v>131</v>
      </c>
      <c r="B18" s="26" t="s">
        <v>285</v>
      </c>
      <c r="C18" s="27" t="s">
        <v>327</v>
      </c>
      <c r="D18" s="28" t="s">
        <v>328</v>
      </c>
      <c r="E18" s="26" t="s">
        <v>278</v>
      </c>
      <c r="F18" s="29" t="s">
        <v>329</v>
      </c>
      <c r="G18" s="30" t="s">
        <v>280</v>
      </c>
      <c r="H18" s="30" t="s">
        <v>79</v>
      </c>
      <c r="I18" s="37">
        <v>500000</v>
      </c>
      <c r="J18" s="38" t="s">
        <v>281</v>
      </c>
      <c r="K18" s="37">
        <v>199100</v>
      </c>
      <c r="L18" s="26"/>
      <c r="M18" s="26"/>
      <c r="N18" s="26"/>
      <c r="O18" s="39" t="s">
        <v>330</v>
      </c>
      <c r="P18" s="40">
        <v>0.5</v>
      </c>
      <c r="Q18" s="40">
        <v>0.5</v>
      </c>
      <c r="R18" s="40">
        <v>1.7959183673469401</v>
      </c>
      <c r="S18" s="40">
        <v>3.8162544169611299</v>
      </c>
      <c r="T18" s="40">
        <v>5.5</v>
      </c>
      <c r="U18" s="40">
        <v>5.5</v>
      </c>
      <c r="V18" s="41">
        <v>12</v>
      </c>
      <c r="W18" s="42">
        <v>131000</v>
      </c>
      <c r="X18" s="43">
        <v>300</v>
      </c>
      <c r="Y18" s="50">
        <v>1</v>
      </c>
      <c r="Z18" s="50">
        <v>1</v>
      </c>
      <c r="AA18" s="51"/>
      <c r="AB18" s="51"/>
      <c r="AC18" s="51"/>
      <c r="AD18" s="51"/>
      <c r="AE18" s="51"/>
      <c r="AF18" s="38">
        <v>216000</v>
      </c>
      <c r="AG18" s="61">
        <v>7.2777777777777803</v>
      </c>
      <c r="AH18" s="62">
        <v>0.60648148148148195</v>
      </c>
      <c r="AI18" s="63"/>
      <c r="AJ18" s="64"/>
      <c r="AK18" s="65">
        <v>0</v>
      </c>
      <c r="AL18" s="64" t="s">
        <v>283</v>
      </c>
      <c r="AM18" s="66" t="s">
        <v>331</v>
      </c>
      <c r="AN18" s="26"/>
      <c r="AO18" s="66" t="s">
        <v>332</v>
      </c>
      <c r="AP18" s="74"/>
      <c r="AQ18" s="75"/>
      <c r="AR18" s="76"/>
      <c r="AS18" s="77"/>
      <c r="AT18" s="77"/>
      <c r="AU18" s="78"/>
      <c r="AV18" s="77"/>
      <c r="AW18" s="77"/>
      <c r="AX18" s="77"/>
      <c r="AY18" s="77"/>
      <c r="AZ18" s="77"/>
      <c r="BA18" s="77"/>
      <c r="BB18" s="99">
        <f t="shared" si="0"/>
        <v>35</v>
      </c>
      <c r="BC18" s="99">
        <f t="shared" si="1"/>
        <v>8</v>
      </c>
      <c r="BD18" s="100" t="str">
        <f t="shared" si="2"/>
        <v>025-C130000631-371杨高坤35</v>
      </c>
      <c r="BE18" s="101">
        <f t="shared" si="3"/>
        <v>1</v>
      </c>
      <c r="BF18" s="101">
        <f t="shared" si="4"/>
        <v>1</v>
      </c>
      <c r="BG18" s="102" t="str">
        <f t="shared" si="5"/>
        <v>025-C130000631-37135</v>
      </c>
      <c r="BH18" s="84" t="str">
        <f>IF(IF(ISNA(MATCH(BG18,BG19:$BG$94434,0)),1,"")="","",IF(ISNA(MATCH(BG18,BG19:$BG$94434,0)),1,"")&amp;BB18)</f>
        <v/>
      </c>
      <c r="BI18" s="84" t="str">
        <f>IF(BH18="","",BB18&amp;COUNTIFS($BH$1:BH18,BH18))</f>
        <v/>
      </c>
      <c r="BJ18" s="84" t="str">
        <f t="shared" si="6"/>
        <v/>
      </c>
      <c r="BK18" s="84"/>
      <c r="BL18" s="84"/>
      <c r="BM18" s="84"/>
      <c r="BN18" s="84"/>
      <c r="BO18" s="84"/>
      <c r="BP18" s="84"/>
      <c r="BQ18" s="84"/>
      <c r="BR18" s="84"/>
      <c r="BS18" s="84"/>
      <c r="BT18" s="84"/>
      <c r="BU18" s="84"/>
      <c r="BV18" s="84"/>
      <c r="BW18" s="84"/>
      <c r="BX18" s="84"/>
      <c r="BY18" s="84"/>
      <c r="BZ18" s="84"/>
      <c r="CA18" s="84"/>
      <c r="CB18" s="84"/>
      <c r="CC18" s="84"/>
      <c r="CD18" s="84"/>
      <c r="CE18" s="84"/>
      <c r="CF18" s="84"/>
      <c r="CG18" s="84"/>
      <c r="CH18" s="84"/>
      <c r="CI18" s="84"/>
      <c r="CJ18" s="84"/>
      <c r="CK18" s="84"/>
      <c r="CL18" s="84"/>
      <c r="CM18" s="84"/>
      <c r="CN18" s="84"/>
      <c r="CO18" s="84"/>
      <c r="CP18" s="84"/>
      <c r="CQ18" s="84"/>
      <c r="CR18" s="84"/>
      <c r="CS18" s="84"/>
      <c r="CT18" s="84"/>
      <c r="CU18" s="84"/>
      <c r="CV18" s="84"/>
      <c r="CW18" s="84"/>
      <c r="CX18" s="84"/>
      <c r="CY18" s="84"/>
      <c r="CZ18" s="84"/>
      <c r="DA18" s="84"/>
      <c r="DB18" s="84"/>
      <c r="DC18" s="84"/>
      <c r="DD18" s="84"/>
      <c r="DE18" s="84"/>
      <c r="DF18" s="84"/>
      <c r="DG18" s="84"/>
      <c r="DH18" s="84"/>
      <c r="DI18" s="84"/>
      <c r="DJ18" s="84"/>
      <c r="DK18" s="84"/>
      <c r="DL18" s="84"/>
      <c r="DM18" s="84"/>
      <c r="DN18" s="84"/>
      <c r="DO18" s="84"/>
      <c r="DP18" s="84"/>
      <c r="DQ18" s="84"/>
      <c r="DR18" s="84"/>
      <c r="DS18" s="84"/>
      <c r="DT18" s="84"/>
      <c r="DU18" s="84"/>
      <c r="DV18" s="84"/>
      <c r="DW18" s="84"/>
      <c r="DX18" s="84"/>
      <c r="DY18" s="84"/>
      <c r="DZ18" s="84"/>
      <c r="EA18" s="84"/>
      <c r="EB18" s="84"/>
      <c r="EC18" s="84"/>
      <c r="ED18" s="84"/>
      <c r="EE18" s="84"/>
      <c r="EF18" s="84"/>
      <c r="EG18" s="84"/>
      <c r="EH18" s="84"/>
      <c r="EI18" s="84"/>
      <c r="EJ18" s="84"/>
      <c r="EK18" s="84"/>
      <c r="EL18" s="84"/>
      <c r="EM18" s="84"/>
      <c r="EN18" s="84"/>
      <c r="EO18" s="84"/>
      <c r="EP18" s="84"/>
      <c r="EQ18" s="84"/>
      <c r="ER18" s="84"/>
      <c r="ES18" s="84"/>
      <c r="ET18" s="84"/>
      <c r="EU18" s="84"/>
      <c r="EV18" s="84"/>
      <c r="EW18" s="84"/>
      <c r="EX18" s="84"/>
      <c r="EY18" s="84"/>
      <c r="EZ18" s="84"/>
      <c r="FA18" s="84"/>
      <c r="FB18" s="84"/>
      <c r="FC18" s="84"/>
      <c r="FD18" s="84"/>
      <c r="FE18" s="84"/>
      <c r="FF18" s="84"/>
      <c r="FG18" s="84"/>
      <c r="FH18" s="84"/>
      <c r="FI18" s="84"/>
      <c r="FJ18" s="84"/>
      <c r="FK18" s="84"/>
      <c r="FL18" s="84"/>
      <c r="FM18" s="84"/>
      <c r="FN18" s="84"/>
      <c r="FO18" s="84"/>
      <c r="FP18" s="84"/>
      <c r="FQ18" s="84"/>
      <c r="FR18" s="84"/>
      <c r="FS18" s="84"/>
      <c r="FT18" s="84"/>
      <c r="FU18" s="84"/>
      <c r="FV18" s="84"/>
      <c r="FW18" s="84"/>
      <c r="FX18" s="84"/>
      <c r="FY18" s="84"/>
      <c r="FZ18" s="84"/>
      <c r="GA18" s="84"/>
      <c r="GB18" s="84"/>
      <c r="GC18" s="84"/>
      <c r="GD18" s="84"/>
      <c r="GE18" s="84"/>
      <c r="GF18" s="84"/>
      <c r="GG18" s="84"/>
      <c r="GH18" s="84"/>
      <c r="GI18" s="84"/>
      <c r="GJ18" s="84"/>
      <c r="GK18" s="84"/>
      <c r="GL18" s="84"/>
      <c r="GM18" s="84"/>
      <c r="GN18" s="84"/>
      <c r="GO18" s="84"/>
      <c r="GP18" s="84"/>
      <c r="GQ18" s="84"/>
      <c r="GR18" s="84"/>
      <c r="GS18" s="84"/>
      <c r="GT18" s="84"/>
      <c r="GU18" s="84"/>
      <c r="GV18" s="84"/>
      <c r="GW18" s="84"/>
      <c r="GX18" s="84"/>
      <c r="GY18" s="84"/>
      <c r="GZ18" s="84"/>
      <c r="HA18" s="84"/>
      <c r="HB18" s="84"/>
      <c r="HC18" s="84"/>
      <c r="HD18" s="84"/>
      <c r="HE18" s="84"/>
      <c r="HF18" s="84"/>
      <c r="HG18" s="84"/>
      <c r="HH18" s="84"/>
      <c r="HI18" s="84"/>
      <c r="HJ18" s="84"/>
      <c r="HK18" s="84"/>
      <c r="HL18" s="84"/>
      <c r="HM18" s="84"/>
      <c r="HN18" s="84"/>
      <c r="HO18" s="84"/>
      <c r="HP18" s="84"/>
      <c r="HQ18" s="84"/>
      <c r="HR18" s="84"/>
      <c r="HS18" s="84"/>
      <c r="HT18" s="84"/>
      <c r="HU18" s="84"/>
      <c r="HV18" s="84"/>
      <c r="HW18" s="84"/>
      <c r="HX18" s="84"/>
      <c r="HY18" s="84"/>
      <c r="HZ18" s="84"/>
      <c r="IA18" s="84"/>
      <c r="IB18" s="84"/>
      <c r="IC18" s="84"/>
      <c r="ID18" s="84"/>
      <c r="IE18" s="84"/>
      <c r="IF18" s="84"/>
      <c r="IG18" s="84"/>
      <c r="IH18" s="84"/>
      <c r="II18" s="84"/>
      <c r="IJ18" s="84"/>
      <c r="IK18" s="84"/>
      <c r="IL18" s="84"/>
      <c r="IM18" s="84"/>
      <c r="IN18" s="84"/>
      <c r="IO18" s="84"/>
      <c r="IP18" s="84"/>
      <c r="IQ18" s="84"/>
      <c r="IR18" s="84"/>
      <c r="IS18" s="84"/>
      <c r="IT18" s="84"/>
      <c r="IU18" s="84"/>
      <c r="IV18" s="84"/>
      <c r="IW18" s="84"/>
      <c r="IX18" s="84"/>
      <c r="IY18" s="84"/>
      <c r="IZ18" s="84"/>
      <c r="JA18" s="84"/>
      <c r="JB18" s="84"/>
    </row>
    <row r="19" spans="1:262" s="22" customFormat="1" ht="15" customHeight="1" x14ac:dyDescent="0.15">
      <c r="A19" s="176" t="s">
        <v>131</v>
      </c>
      <c r="B19" s="26" t="s">
        <v>275</v>
      </c>
      <c r="C19" s="27" t="s">
        <v>333</v>
      </c>
      <c r="D19" s="28" t="s">
        <v>334</v>
      </c>
      <c r="E19" s="26" t="s">
        <v>278</v>
      </c>
      <c r="F19" s="29" t="s">
        <v>11</v>
      </c>
      <c r="G19" s="30" t="s">
        <v>280</v>
      </c>
      <c r="H19" s="30" t="s">
        <v>79</v>
      </c>
      <c r="I19" s="37">
        <v>1100000</v>
      </c>
      <c r="J19" s="38" t="s">
        <v>281</v>
      </c>
      <c r="K19" s="37">
        <v>981000</v>
      </c>
      <c r="L19" s="26"/>
      <c r="M19" s="26"/>
      <c r="N19" s="26"/>
      <c r="O19" s="39" t="s">
        <v>10</v>
      </c>
      <c r="P19" s="40">
        <v>0.5</v>
      </c>
      <c r="Q19" s="40">
        <v>0.5</v>
      </c>
      <c r="R19" s="40">
        <v>3.8823529411764701</v>
      </c>
      <c r="S19" s="40">
        <v>3.8162544169611299</v>
      </c>
      <c r="T19" s="40">
        <v>4</v>
      </c>
      <c r="U19" s="40">
        <v>4</v>
      </c>
      <c r="V19" s="41">
        <v>12</v>
      </c>
      <c r="W19" s="42">
        <v>174000</v>
      </c>
      <c r="X19" s="43">
        <v>300</v>
      </c>
      <c r="Y19" s="50">
        <v>1</v>
      </c>
      <c r="Z19" s="50">
        <v>1</v>
      </c>
      <c r="AA19" s="51"/>
      <c r="AB19" s="51"/>
      <c r="AC19" s="51"/>
      <c r="AD19" s="51"/>
      <c r="AE19" s="51"/>
      <c r="AF19" s="38">
        <v>216000</v>
      </c>
      <c r="AG19" s="61">
        <v>9.6666666666666696</v>
      </c>
      <c r="AH19" s="62">
        <v>0.80555555555555602</v>
      </c>
      <c r="AI19" s="63"/>
      <c r="AJ19" s="64"/>
      <c r="AK19" s="65">
        <v>0</v>
      </c>
      <c r="AL19" s="64" t="s">
        <v>296</v>
      </c>
      <c r="AM19" s="66" t="s">
        <v>302</v>
      </c>
      <c r="AN19" s="26"/>
      <c r="AO19" s="66" t="s">
        <v>61</v>
      </c>
      <c r="AP19" s="74"/>
      <c r="AQ19" s="75"/>
      <c r="AR19" s="76"/>
      <c r="AS19" s="77"/>
      <c r="AT19" s="77"/>
      <c r="AU19" s="78"/>
      <c r="AV19" s="77"/>
      <c r="AW19" s="77"/>
      <c r="AX19" s="77"/>
      <c r="AY19" s="77"/>
      <c r="AZ19" s="77"/>
      <c r="BA19" s="77"/>
      <c r="BB19" s="99">
        <f t="shared" si="0"/>
        <v>35</v>
      </c>
      <c r="BC19" s="99">
        <f t="shared" si="1"/>
        <v>8</v>
      </c>
      <c r="BD19" s="100" t="str">
        <f t="shared" si="2"/>
        <v>025-C130000631-362王友35</v>
      </c>
      <c r="BE19" s="101">
        <f t="shared" si="3"/>
        <v>0.25</v>
      </c>
      <c r="BF19" s="101">
        <f t="shared" si="4"/>
        <v>1</v>
      </c>
      <c r="BG19" s="102" t="str">
        <f t="shared" si="5"/>
        <v>025-C130000631-36235</v>
      </c>
      <c r="BH19" s="84" t="str">
        <f>IF(IF(ISNA(MATCH(BG19,BG20:$BG$94434,0)),1,"")="","",IF(ISNA(MATCH(BG19,BG20:$BG$94434,0)),1,"")&amp;BB19)</f>
        <v/>
      </c>
      <c r="BI19" s="84" t="str">
        <f>IF(BH19="","",BB19&amp;COUNTIFS($BH$1:BH19,BH19))</f>
        <v/>
      </c>
      <c r="BJ19" s="84" t="str">
        <f t="shared" si="6"/>
        <v/>
      </c>
      <c r="BK19" s="84"/>
      <c r="BL19" s="84"/>
      <c r="BM19" s="84"/>
      <c r="BN19" s="84"/>
      <c r="BO19" s="84"/>
      <c r="BP19" s="84"/>
      <c r="BQ19" s="84"/>
      <c r="BR19" s="84"/>
      <c r="BS19" s="84"/>
      <c r="BT19" s="84"/>
      <c r="BU19" s="84"/>
      <c r="BV19" s="84"/>
      <c r="BW19" s="84"/>
      <c r="BX19" s="84"/>
      <c r="BY19" s="84"/>
      <c r="BZ19" s="84"/>
      <c r="CA19" s="84"/>
      <c r="CB19" s="84"/>
      <c r="CC19" s="84"/>
      <c r="CD19" s="84"/>
      <c r="CE19" s="84"/>
      <c r="CF19" s="84"/>
      <c r="CG19" s="84"/>
      <c r="CH19" s="84"/>
      <c r="CI19" s="84"/>
      <c r="CJ19" s="84"/>
      <c r="CK19" s="84"/>
      <c r="CL19" s="84"/>
      <c r="CM19" s="84"/>
      <c r="CN19" s="84"/>
      <c r="CO19" s="84"/>
      <c r="CP19" s="84"/>
      <c r="CQ19" s="84"/>
      <c r="CR19" s="84"/>
      <c r="CS19" s="84"/>
      <c r="CT19" s="84"/>
      <c r="CU19" s="84"/>
      <c r="CV19" s="84"/>
      <c r="CW19" s="84"/>
      <c r="CX19" s="84"/>
      <c r="CY19" s="84"/>
      <c r="CZ19" s="84"/>
      <c r="DA19" s="84"/>
      <c r="DB19" s="84"/>
      <c r="DC19" s="84"/>
      <c r="DD19" s="84"/>
      <c r="DE19" s="84"/>
      <c r="DF19" s="84"/>
      <c r="DG19" s="84"/>
      <c r="DH19" s="84"/>
      <c r="DI19" s="84"/>
      <c r="DJ19" s="84"/>
      <c r="DK19" s="84"/>
      <c r="DL19" s="84"/>
      <c r="DM19" s="84"/>
      <c r="DN19" s="84"/>
      <c r="DO19" s="84"/>
      <c r="DP19" s="84"/>
      <c r="DQ19" s="84"/>
      <c r="DR19" s="84"/>
      <c r="DS19" s="84"/>
      <c r="DT19" s="84"/>
      <c r="DU19" s="84"/>
      <c r="DV19" s="84"/>
      <c r="DW19" s="84"/>
      <c r="DX19" s="84"/>
      <c r="DY19" s="84"/>
      <c r="DZ19" s="84"/>
      <c r="EA19" s="84"/>
      <c r="EB19" s="84"/>
      <c r="EC19" s="84"/>
      <c r="ED19" s="84"/>
      <c r="EE19" s="84"/>
      <c r="EF19" s="84"/>
      <c r="EG19" s="84"/>
      <c r="EH19" s="84"/>
      <c r="EI19" s="84"/>
      <c r="EJ19" s="84"/>
      <c r="EK19" s="84"/>
      <c r="EL19" s="84"/>
      <c r="EM19" s="84"/>
      <c r="EN19" s="84"/>
      <c r="EO19" s="84"/>
      <c r="EP19" s="84"/>
      <c r="EQ19" s="84"/>
      <c r="ER19" s="84"/>
      <c r="ES19" s="84"/>
      <c r="ET19" s="84"/>
      <c r="EU19" s="84"/>
      <c r="EV19" s="84"/>
      <c r="EW19" s="84"/>
      <c r="EX19" s="84"/>
      <c r="EY19" s="84"/>
      <c r="EZ19" s="84"/>
      <c r="FA19" s="84"/>
      <c r="FB19" s="84"/>
      <c r="FC19" s="84"/>
      <c r="FD19" s="84"/>
      <c r="FE19" s="84"/>
      <c r="FF19" s="84"/>
      <c r="FG19" s="84"/>
      <c r="FH19" s="84"/>
      <c r="FI19" s="84"/>
      <c r="FJ19" s="84"/>
      <c r="FK19" s="84"/>
      <c r="FL19" s="84"/>
      <c r="FM19" s="84"/>
      <c r="FN19" s="84"/>
      <c r="FO19" s="84"/>
      <c r="FP19" s="84"/>
      <c r="FQ19" s="84"/>
      <c r="FR19" s="84"/>
      <c r="FS19" s="84"/>
      <c r="FT19" s="84"/>
      <c r="FU19" s="84"/>
      <c r="FV19" s="84"/>
      <c r="FW19" s="84"/>
      <c r="FX19" s="84"/>
      <c r="FY19" s="84"/>
      <c r="FZ19" s="84"/>
      <c r="GA19" s="84"/>
      <c r="GB19" s="84"/>
      <c r="GC19" s="84"/>
      <c r="GD19" s="84"/>
      <c r="GE19" s="84"/>
      <c r="GF19" s="84"/>
      <c r="GG19" s="84"/>
      <c r="GH19" s="84"/>
      <c r="GI19" s="84"/>
      <c r="GJ19" s="84"/>
      <c r="GK19" s="84"/>
      <c r="GL19" s="84"/>
      <c r="GM19" s="84"/>
      <c r="GN19" s="84"/>
      <c r="GO19" s="84"/>
      <c r="GP19" s="84"/>
      <c r="GQ19" s="84"/>
      <c r="GR19" s="84"/>
      <c r="GS19" s="84"/>
      <c r="GT19" s="84"/>
      <c r="GU19" s="84"/>
      <c r="GV19" s="84"/>
      <c r="GW19" s="84"/>
      <c r="GX19" s="84"/>
      <c r="GY19" s="84"/>
      <c r="GZ19" s="84"/>
      <c r="HA19" s="84"/>
      <c r="HB19" s="84"/>
      <c r="HC19" s="84"/>
      <c r="HD19" s="84"/>
      <c r="HE19" s="84"/>
      <c r="HF19" s="84"/>
      <c r="HG19" s="84"/>
      <c r="HH19" s="84"/>
      <c r="HI19" s="84"/>
      <c r="HJ19" s="84"/>
      <c r="HK19" s="84"/>
      <c r="HL19" s="84"/>
      <c r="HM19" s="84"/>
      <c r="HN19" s="84"/>
      <c r="HO19" s="84"/>
      <c r="HP19" s="84"/>
      <c r="HQ19" s="84"/>
      <c r="HR19" s="84"/>
      <c r="HS19" s="84"/>
      <c r="HT19" s="84"/>
      <c r="HU19" s="84"/>
      <c r="HV19" s="84"/>
      <c r="HW19" s="84"/>
      <c r="HX19" s="84"/>
      <c r="HY19" s="84"/>
      <c r="HZ19" s="84"/>
      <c r="IA19" s="84"/>
      <c r="IB19" s="84"/>
      <c r="IC19" s="84"/>
      <c r="ID19" s="84"/>
      <c r="IE19" s="84"/>
      <c r="IF19" s="84"/>
      <c r="IG19" s="84"/>
      <c r="IH19" s="84"/>
      <c r="II19" s="84"/>
      <c r="IJ19" s="84"/>
      <c r="IK19" s="84"/>
      <c r="IL19" s="84"/>
      <c r="IM19" s="84"/>
      <c r="IN19" s="84"/>
      <c r="IO19" s="84"/>
      <c r="IP19" s="84"/>
      <c r="IQ19" s="84"/>
      <c r="IR19" s="84"/>
      <c r="IS19" s="84"/>
      <c r="IT19" s="84"/>
      <c r="IU19" s="84"/>
      <c r="IV19" s="84"/>
      <c r="IW19" s="84"/>
      <c r="IX19" s="84"/>
      <c r="IY19" s="84"/>
      <c r="IZ19" s="84"/>
      <c r="JA19" s="84"/>
      <c r="JB19" s="84"/>
    </row>
    <row r="20" spans="1:262" s="22" customFormat="1" ht="15" customHeight="1" x14ac:dyDescent="0.15">
      <c r="A20" s="176" t="s">
        <v>131</v>
      </c>
      <c r="B20" s="26" t="s">
        <v>275</v>
      </c>
      <c r="C20" s="27" t="s">
        <v>335</v>
      </c>
      <c r="D20" s="28" t="s">
        <v>336</v>
      </c>
      <c r="E20" s="26" t="s">
        <v>278</v>
      </c>
      <c r="F20" s="29" t="s">
        <v>47</v>
      </c>
      <c r="G20" s="30" t="s">
        <v>280</v>
      </c>
      <c r="H20" s="30" t="s">
        <v>79</v>
      </c>
      <c r="I20" s="37">
        <v>1300000</v>
      </c>
      <c r="J20" s="38" t="s">
        <v>281</v>
      </c>
      <c r="K20" s="37">
        <v>1252000</v>
      </c>
      <c r="L20" s="26"/>
      <c r="M20" s="26"/>
      <c r="N20" s="26"/>
      <c r="O20" s="39" t="s">
        <v>46</v>
      </c>
      <c r="P20" s="40">
        <v>0.5</v>
      </c>
      <c r="Q20" s="40">
        <v>0.5</v>
      </c>
      <c r="R20" s="40">
        <v>3.8823529411764701</v>
      </c>
      <c r="S20" s="40">
        <v>3.8162544169611299</v>
      </c>
      <c r="T20" s="40">
        <v>5.5</v>
      </c>
      <c r="U20" s="40">
        <v>5.5</v>
      </c>
      <c r="V20" s="41">
        <v>12</v>
      </c>
      <c r="W20" s="42">
        <v>240000</v>
      </c>
      <c r="X20" s="43">
        <v>350</v>
      </c>
      <c r="Y20" s="50">
        <v>1</v>
      </c>
      <c r="Z20" s="50">
        <v>1</v>
      </c>
      <c r="AA20" s="51"/>
      <c r="AB20" s="51"/>
      <c r="AC20" s="51"/>
      <c r="AD20" s="51"/>
      <c r="AE20" s="51"/>
      <c r="AF20" s="38">
        <v>252000</v>
      </c>
      <c r="AG20" s="61">
        <v>11.4285714285714</v>
      </c>
      <c r="AH20" s="62">
        <v>0.952380952380952</v>
      </c>
      <c r="AI20" s="63"/>
      <c r="AJ20" s="64"/>
      <c r="AK20" s="65">
        <v>0</v>
      </c>
      <c r="AL20" s="64" t="s">
        <v>296</v>
      </c>
      <c r="AM20" s="66" t="s">
        <v>337</v>
      </c>
      <c r="AN20" s="26"/>
      <c r="AO20" s="66" t="s">
        <v>338</v>
      </c>
      <c r="AP20" s="74"/>
      <c r="AQ20" s="75"/>
      <c r="AR20" s="76"/>
      <c r="AS20" s="77"/>
      <c r="AT20" s="77"/>
      <c r="AU20" s="78"/>
      <c r="AV20" s="77"/>
      <c r="AW20" s="77"/>
      <c r="AX20" s="77"/>
      <c r="AY20" s="77"/>
      <c r="AZ20" s="77"/>
      <c r="BA20" s="77"/>
      <c r="BB20" s="99">
        <f t="shared" si="0"/>
        <v>35</v>
      </c>
      <c r="BC20" s="99">
        <f t="shared" si="1"/>
        <v>8</v>
      </c>
      <c r="BD20" s="100" t="str">
        <f t="shared" si="2"/>
        <v>025-C130000641-363唐建龙35</v>
      </c>
      <c r="BE20" s="101">
        <f t="shared" si="3"/>
        <v>0.25</v>
      </c>
      <c r="BF20" s="101">
        <f t="shared" si="4"/>
        <v>0.5</v>
      </c>
      <c r="BG20" s="102" t="str">
        <f t="shared" si="5"/>
        <v>025-C130000641-36335</v>
      </c>
      <c r="BH20" s="84" t="str">
        <f>IF(IF(ISNA(MATCH(BG20,BG21:$BG$94434,0)),1,"")="","",IF(ISNA(MATCH(BG20,BG21:$BG$94434,0)),1,"")&amp;BB20)</f>
        <v/>
      </c>
      <c r="BI20" s="84" t="str">
        <f>IF(BH20="","",BB20&amp;COUNTIFS($BH$1:BH20,BH20))</f>
        <v/>
      </c>
      <c r="BJ20" s="84" t="str">
        <f t="shared" si="6"/>
        <v/>
      </c>
      <c r="BK20" s="84"/>
      <c r="BL20" s="84"/>
      <c r="BM20" s="84"/>
      <c r="BN20" s="84"/>
      <c r="BO20" s="84"/>
      <c r="BP20" s="84"/>
      <c r="BQ20" s="84"/>
      <c r="BR20" s="84"/>
      <c r="BS20" s="84"/>
      <c r="BT20" s="84"/>
      <c r="BU20" s="84"/>
      <c r="BV20" s="84"/>
      <c r="BW20" s="84"/>
      <c r="BX20" s="84"/>
      <c r="BY20" s="84"/>
      <c r="BZ20" s="84"/>
      <c r="CA20" s="84"/>
      <c r="CB20" s="84"/>
      <c r="CC20" s="84"/>
      <c r="CD20" s="84"/>
      <c r="CE20" s="84"/>
      <c r="CF20" s="84"/>
      <c r="CG20" s="84"/>
      <c r="CH20" s="84"/>
      <c r="CI20" s="84"/>
      <c r="CJ20" s="84"/>
      <c r="CK20" s="84"/>
      <c r="CL20" s="84"/>
      <c r="CM20" s="84"/>
      <c r="CN20" s="84"/>
      <c r="CO20" s="84"/>
      <c r="CP20" s="84"/>
      <c r="CQ20" s="84"/>
      <c r="CR20" s="84"/>
      <c r="CS20" s="84"/>
      <c r="CT20" s="84"/>
      <c r="CU20" s="84"/>
      <c r="CV20" s="84"/>
      <c r="CW20" s="84"/>
      <c r="CX20" s="84"/>
      <c r="CY20" s="84"/>
      <c r="CZ20" s="84"/>
      <c r="DA20" s="84"/>
      <c r="DB20" s="84"/>
      <c r="DC20" s="84"/>
      <c r="DD20" s="84"/>
      <c r="DE20" s="84"/>
      <c r="DF20" s="84"/>
      <c r="DG20" s="84"/>
      <c r="DH20" s="84"/>
      <c r="DI20" s="84"/>
      <c r="DJ20" s="84"/>
      <c r="DK20" s="84"/>
      <c r="DL20" s="84"/>
      <c r="DM20" s="84"/>
      <c r="DN20" s="84"/>
      <c r="DO20" s="84"/>
      <c r="DP20" s="84"/>
      <c r="DQ20" s="84"/>
      <c r="DR20" s="84"/>
      <c r="DS20" s="84"/>
      <c r="DT20" s="84"/>
      <c r="DU20" s="84"/>
      <c r="DV20" s="84"/>
      <c r="DW20" s="84"/>
      <c r="DX20" s="84"/>
      <c r="DY20" s="84"/>
      <c r="DZ20" s="84"/>
      <c r="EA20" s="84"/>
      <c r="EB20" s="84"/>
      <c r="EC20" s="84"/>
      <c r="ED20" s="84"/>
      <c r="EE20" s="84"/>
      <c r="EF20" s="84"/>
      <c r="EG20" s="84"/>
      <c r="EH20" s="84"/>
      <c r="EI20" s="84"/>
      <c r="EJ20" s="84"/>
      <c r="EK20" s="84"/>
      <c r="EL20" s="84"/>
      <c r="EM20" s="84"/>
      <c r="EN20" s="84"/>
      <c r="EO20" s="84"/>
      <c r="EP20" s="84"/>
      <c r="EQ20" s="84"/>
      <c r="ER20" s="84"/>
      <c r="ES20" s="84"/>
      <c r="ET20" s="84"/>
      <c r="EU20" s="84"/>
      <c r="EV20" s="84"/>
      <c r="EW20" s="84"/>
      <c r="EX20" s="84"/>
      <c r="EY20" s="84"/>
      <c r="EZ20" s="84"/>
      <c r="FA20" s="84"/>
      <c r="FB20" s="84"/>
      <c r="FC20" s="84"/>
      <c r="FD20" s="84"/>
      <c r="FE20" s="84"/>
      <c r="FF20" s="84"/>
      <c r="FG20" s="84"/>
      <c r="FH20" s="84"/>
      <c r="FI20" s="84"/>
      <c r="FJ20" s="84"/>
      <c r="FK20" s="84"/>
      <c r="FL20" s="84"/>
      <c r="FM20" s="84"/>
      <c r="FN20" s="84"/>
      <c r="FO20" s="84"/>
      <c r="FP20" s="84"/>
      <c r="FQ20" s="84"/>
      <c r="FR20" s="84"/>
      <c r="FS20" s="84"/>
      <c r="FT20" s="84"/>
      <c r="FU20" s="84"/>
      <c r="FV20" s="84"/>
      <c r="FW20" s="84"/>
      <c r="FX20" s="84"/>
      <c r="FY20" s="84"/>
      <c r="FZ20" s="84"/>
      <c r="GA20" s="84"/>
      <c r="GB20" s="84"/>
      <c r="GC20" s="84"/>
      <c r="GD20" s="84"/>
      <c r="GE20" s="84"/>
      <c r="GF20" s="84"/>
      <c r="GG20" s="84"/>
      <c r="GH20" s="84"/>
      <c r="GI20" s="84"/>
      <c r="GJ20" s="84"/>
      <c r="GK20" s="84"/>
      <c r="GL20" s="84"/>
      <c r="GM20" s="84"/>
      <c r="GN20" s="84"/>
      <c r="GO20" s="84"/>
      <c r="GP20" s="84"/>
      <c r="GQ20" s="84"/>
      <c r="GR20" s="84"/>
      <c r="GS20" s="84"/>
      <c r="GT20" s="84"/>
      <c r="GU20" s="84"/>
      <c r="GV20" s="84"/>
      <c r="GW20" s="84"/>
      <c r="GX20" s="84"/>
      <c r="GY20" s="84"/>
      <c r="GZ20" s="84"/>
      <c r="HA20" s="84"/>
      <c r="HB20" s="84"/>
      <c r="HC20" s="84"/>
      <c r="HD20" s="84"/>
      <c r="HE20" s="84"/>
      <c r="HF20" s="84"/>
      <c r="HG20" s="84"/>
      <c r="HH20" s="84"/>
      <c r="HI20" s="84"/>
      <c r="HJ20" s="84"/>
      <c r="HK20" s="84"/>
      <c r="HL20" s="84"/>
      <c r="HM20" s="84"/>
      <c r="HN20" s="84"/>
      <c r="HO20" s="84"/>
      <c r="HP20" s="84"/>
      <c r="HQ20" s="84"/>
      <c r="HR20" s="84"/>
      <c r="HS20" s="84"/>
      <c r="HT20" s="84"/>
      <c r="HU20" s="84"/>
      <c r="HV20" s="84"/>
      <c r="HW20" s="84"/>
      <c r="HX20" s="84"/>
      <c r="HY20" s="84"/>
      <c r="HZ20" s="84"/>
      <c r="IA20" s="84"/>
      <c r="IB20" s="84"/>
      <c r="IC20" s="84"/>
      <c r="ID20" s="84"/>
      <c r="IE20" s="84"/>
      <c r="IF20" s="84"/>
      <c r="IG20" s="84"/>
      <c r="IH20" s="84"/>
      <c r="II20" s="84"/>
      <c r="IJ20" s="84"/>
      <c r="IK20" s="84"/>
      <c r="IL20" s="84"/>
      <c r="IM20" s="84"/>
      <c r="IN20" s="84"/>
      <c r="IO20" s="84"/>
      <c r="IP20" s="84"/>
      <c r="IQ20" s="84"/>
      <c r="IR20" s="84"/>
      <c r="IS20" s="84"/>
      <c r="IT20" s="84"/>
      <c r="IU20" s="84"/>
      <c r="IV20" s="84"/>
      <c r="IW20" s="84"/>
      <c r="IX20" s="84"/>
      <c r="IY20" s="84"/>
      <c r="IZ20" s="84"/>
      <c r="JA20" s="84"/>
      <c r="JB20" s="84"/>
    </row>
    <row r="21" spans="1:262" s="22" customFormat="1" ht="15" customHeight="1" x14ac:dyDescent="0.15">
      <c r="A21" s="176" t="s">
        <v>131</v>
      </c>
      <c r="B21" s="26" t="s">
        <v>285</v>
      </c>
      <c r="C21" s="27" t="s">
        <v>335</v>
      </c>
      <c r="D21" s="28" t="s">
        <v>336</v>
      </c>
      <c r="E21" s="26" t="s">
        <v>278</v>
      </c>
      <c r="F21" s="29" t="s">
        <v>47</v>
      </c>
      <c r="G21" s="30" t="s">
        <v>280</v>
      </c>
      <c r="H21" s="30" t="s">
        <v>79</v>
      </c>
      <c r="I21" s="37">
        <v>1300000</v>
      </c>
      <c r="J21" s="38" t="s">
        <v>281</v>
      </c>
      <c r="K21" s="37">
        <v>1252000</v>
      </c>
      <c r="L21" s="26"/>
      <c r="M21" s="26"/>
      <c r="N21" s="26"/>
      <c r="O21" s="39" t="s">
        <v>46</v>
      </c>
      <c r="P21" s="40">
        <v>0.5</v>
      </c>
      <c r="Q21" s="40">
        <v>0.5</v>
      </c>
      <c r="R21" s="40">
        <v>1.7959183673469401</v>
      </c>
      <c r="S21" s="40">
        <v>3.8162544169611299</v>
      </c>
      <c r="T21" s="40">
        <v>5.5</v>
      </c>
      <c r="U21" s="40">
        <v>5.5</v>
      </c>
      <c r="V21" s="41">
        <v>12</v>
      </c>
      <c r="W21" s="42">
        <v>200000</v>
      </c>
      <c r="X21" s="43">
        <v>350</v>
      </c>
      <c r="Y21" s="50">
        <v>1</v>
      </c>
      <c r="Z21" s="50">
        <v>1</v>
      </c>
      <c r="AA21" s="51"/>
      <c r="AB21" s="51"/>
      <c r="AC21" s="51"/>
      <c r="AD21" s="51"/>
      <c r="AE21" s="51"/>
      <c r="AF21" s="38">
        <v>252000</v>
      </c>
      <c r="AG21" s="61">
        <v>9.5238095238095202</v>
      </c>
      <c r="AH21" s="62">
        <v>0.79365079365079405</v>
      </c>
      <c r="AI21" s="63"/>
      <c r="AJ21" s="64"/>
      <c r="AK21" s="65">
        <v>0</v>
      </c>
      <c r="AL21" s="64" t="s">
        <v>296</v>
      </c>
      <c r="AM21" s="66" t="s">
        <v>286</v>
      </c>
      <c r="AN21" s="26"/>
      <c r="AO21" s="66" t="s">
        <v>127</v>
      </c>
      <c r="AP21" s="74"/>
      <c r="AQ21" s="75"/>
      <c r="AR21" s="76"/>
      <c r="AS21" s="77"/>
      <c r="AT21" s="77"/>
      <c r="AU21" s="78"/>
      <c r="AV21" s="77"/>
      <c r="AW21" s="77"/>
      <c r="AX21" s="77"/>
      <c r="AY21" s="77"/>
      <c r="AZ21" s="77"/>
      <c r="BA21" s="77"/>
      <c r="BB21" s="99">
        <f t="shared" si="0"/>
        <v>35</v>
      </c>
      <c r="BC21" s="99">
        <f t="shared" si="1"/>
        <v>8</v>
      </c>
      <c r="BD21" s="100" t="str">
        <f t="shared" si="2"/>
        <v>025-C130000641-363吕勇35</v>
      </c>
      <c r="BE21" s="101">
        <f t="shared" si="3"/>
        <v>0.25</v>
      </c>
      <c r="BF21" s="101">
        <f t="shared" si="4"/>
        <v>0.5</v>
      </c>
      <c r="BG21" s="102" t="str">
        <f t="shared" si="5"/>
        <v>025-C130000641-36335</v>
      </c>
      <c r="BH21" s="84" t="str">
        <f>IF(IF(ISNA(MATCH(BG21,BG22:$BG$94434,0)),1,"")="","",IF(ISNA(MATCH(BG21,BG22:$BG$94434,0)),1,"")&amp;BB21)</f>
        <v/>
      </c>
      <c r="BI21" s="84" t="str">
        <f>IF(BH21="","",BB21&amp;COUNTIFS($BH$1:BH21,BH21))</f>
        <v/>
      </c>
      <c r="BJ21" s="84" t="str">
        <f t="shared" si="6"/>
        <v/>
      </c>
      <c r="BK21" s="84"/>
      <c r="BL21" s="84"/>
      <c r="BM21" s="84"/>
      <c r="BN21" s="84"/>
      <c r="BO21" s="84"/>
      <c r="BP21" s="84"/>
      <c r="BQ21" s="84"/>
      <c r="BR21" s="84"/>
      <c r="BS21" s="84"/>
      <c r="BT21" s="84"/>
      <c r="BU21" s="84"/>
      <c r="BV21" s="84"/>
      <c r="BW21" s="84"/>
      <c r="BX21" s="84"/>
      <c r="BY21" s="84"/>
      <c r="BZ21" s="84"/>
      <c r="CA21" s="84"/>
      <c r="CB21" s="84"/>
      <c r="CC21" s="84"/>
      <c r="CD21" s="84"/>
      <c r="CE21" s="84"/>
      <c r="CF21" s="84"/>
      <c r="CG21" s="84"/>
      <c r="CH21" s="84"/>
      <c r="CI21" s="84"/>
      <c r="CJ21" s="84"/>
      <c r="CK21" s="84"/>
      <c r="CL21" s="84"/>
      <c r="CM21" s="84"/>
      <c r="CN21" s="84"/>
      <c r="CO21" s="84"/>
      <c r="CP21" s="84"/>
      <c r="CQ21" s="84"/>
      <c r="CR21" s="84"/>
      <c r="CS21" s="84"/>
      <c r="CT21" s="84"/>
      <c r="CU21" s="84"/>
      <c r="CV21" s="84"/>
      <c r="CW21" s="84"/>
      <c r="CX21" s="84"/>
      <c r="CY21" s="84"/>
      <c r="CZ21" s="84"/>
      <c r="DA21" s="84"/>
      <c r="DB21" s="84"/>
      <c r="DC21" s="84"/>
      <c r="DD21" s="84"/>
      <c r="DE21" s="84"/>
      <c r="DF21" s="84"/>
      <c r="DG21" s="84"/>
      <c r="DH21" s="84"/>
      <c r="DI21" s="84"/>
      <c r="DJ21" s="84"/>
      <c r="DK21" s="84"/>
      <c r="DL21" s="84"/>
      <c r="DM21" s="84"/>
      <c r="DN21" s="84"/>
      <c r="DO21" s="84"/>
      <c r="DP21" s="84"/>
      <c r="DQ21" s="84"/>
      <c r="DR21" s="84"/>
      <c r="DS21" s="84"/>
      <c r="DT21" s="84"/>
      <c r="DU21" s="84"/>
      <c r="DV21" s="84"/>
      <c r="DW21" s="84"/>
      <c r="DX21" s="84"/>
      <c r="DY21" s="84"/>
      <c r="DZ21" s="84"/>
      <c r="EA21" s="84"/>
      <c r="EB21" s="84"/>
      <c r="EC21" s="84"/>
      <c r="ED21" s="84"/>
      <c r="EE21" s="84"/>
      <c r="EF21" s="84"/>
      <c r="EG21" s="84"/>
      <c r="EH21" s="84"/>
      <c r="EI21" s="84"/>
      <c r="EJ21" s="84"/>
      <c r="EK21" s="84"/>
      <c r="EL21" s="84"/>
      <c r="EM21" s="84"/>
      <c r="EN21" s="84"/>
      <c r="EO21" s="84"/>
      <c r="EP21" s="84"/>
      <c r="EQ21" s="84"/>
      <c r="ER21" s="84"/>
      <c r="ES21" s="84"/>
      <c r="ET21" s="84"/>
      <c r="EU21" s="84"/>
      <c r="EV21" s="84"/>
      <c r="EW21" s="84"/>
      <c r="EX21" s="84"/>
      <c r="EY21" s="84"/>
      <c r="EZ21" s="84"/>
      <c r="FA21" s="84"/>
      <c r="FB21" s="84"/>
      <c r="FC21" s="84"/>
      <c r="FD21" s="84"/>
      <c r="FE21" s="84"/>
      <c r="FF21" s="84"/>
      <c r="FG21" s="84"/>
      <c r="FH21" s="84"/>
      <c r="FI21" s="84"/>
      <c r="FJ21" s="84"/>
      <c r="FK21" s="84"/>
      <c r="FL21" s="84"/>
      <c r="FM21" s="84"/>
      <c r="FN21" s="84"/>
      <c r="FO21" s="84"/>
      <c r="FP21" s="84"/>
      <c r="FQ21" s="84"/>
      <c r="FR21" s="84"/>
      <c r="FS21" s="84"/>
      <c r="FT21" s="84"/>
      <c r="FU21" s="84"/>
      <c r="FV21" s="84"/>
      <c r="FW21" s="84"/>
      <c r="FX21" s="84"/>
      <c r="FY21" s="84"/>
      <c r="FZ21" s="84"/>
      <c r="GA21" s="84"/>
      <c r="GB21" s="84"/>
      <c r="GC21" s="84"/>
      <c r="GD21" s="84"/>
      <c r="GE21" s="84"/>
      <c r="GF21" s="84"/>
      <c r="GG21" s="84"/>
      <c r="GH21" s="84"/>
      <c r="GI21" s="84"/>
      <c r="GJ21" s="84"/>
      <c r="GK21" s="84"/>
      <c r="GL21" s="84"/>
      <c r="GM21" s="84"/>
      <c r="GN21" s="84"/>
      <c r="GO21" s="84"/>
      <c r="GP21" s="84"/>
      <c r="GQ21" s="84"/>
      <c r="GR21" s="84"/>
      <c r="GS21" s="84"/>
      <c r="GT21" s="84"/>
      <c r="GU21" s="84"/>
      <c r="GV21" s="84"/>
      <c r="GW21" s="84"/>
      <c r="GX21" s="84"/>
      <c r="GY21" s="84"/>
      <c r="GZ21" s="84"/>
      <c r="HA21" s="84"/>
      <c r="HB21" s="84"/>
      <c r="HC21" s="84"/>
      <c r="HD21" s="84"/>
      <c r="HE21" s="84"/>
      <c r="HF21" s="84"/>
      <c r="HG21" s="84"/>
      <c r="HH21" s="84"/>
      <c r="HI21" s="84"/>
      <c r="HJ21" s="84"/>
      <c r="HK21" s="84"/>
      <c r="HL21" s="84"/>
      <c r="HM21" s="84"/>
      <c r="HN21" s="84"/>
      <c r="HO21" s="84"/>
      <c r="HP21" s="84"/>
      <c r="HQ21" s="84"/>
      <c r="HR21" s="84"/>
      <c r="HS21" s="84"/>
      <c r="HT21" s="84"/>
      <c r="HU21" s="84"/>
      <c r="HV21" s="84"/>
      <c r="HW21" s="84"/>
      <c r="HX21" s="84"/>
      <c r="HY21" s="84"/>
      <c r="HZ21" s="84"/>
      <c r="IA21" s="84"/>
      <c r="IB21" s="84"/>
      <c r="IC21" s="84"/>
      <c r="ID21" s="84"/>
      <c r="IE21" s="84"/>
      <c r="IF21" s="84"/>
      <c r="IG21" s="84"/>
      <c r="IH21" s="84"/>
      <c r="II21" s="84"/>
      <c r="IJ21" s="84"/>
      <c r="IK21" s="84"/>
      <c r="IL21" s="84"/>
      <c r="IM21" s="84"/>
      <c r="IN21" s="84"/>
      <c r="IO21" s="84"/>
      <c r="IP21" s="84"/>
      <c r="IQ21" s="84"/>
      <c r="IR21" s="84"/>
      <c r="IS21" s="84"/>
      <c r="IT21" s="84"/>
      <c r="IU21" s="84"/>
      <c r="IV21" s="84"/>
      <c r="IW21" s="84"/>
      <c r="IX21" s="84"/>
      <c r="IY21" s="84"/>
      <c r="IZ21" s="84"/>
      <c r="JA21" s="84"/>
      <c r="JB21" s="84"/>
    </row>
    <row r="22" spans="1:262" s="22" customFormat="1" ht="15" customHeight="1" x14ac:dyDescent="0.15">
      <c r="A22" s="176" t="s">
        <v>131</v>
      </c>
      <c r="B22" s="26" t="s">
        <v>275</v>
      </c>
      <c r="C22" s="27" t="s">
        <v>339</v>
      </c>
      <c r="D22" s="28" t="s">
        <v>334</v>
      </c>
      <c r="E22" s="26" t="s">
        <v>278</v>
      </c>
      <c r="F22" s="29" t="s">
        <v>11</v>
      </c>
      <c r="G22" s="30" t="s">
        <v>280</v>
      </c>
      <c r="H22" s="30" t="s">
        <v>79</v>
      </c>
      <c r="I22" s="37">
        <v>1100000</v>
      </c>
      <c r="J22" s="38" t="s">
        <v>281</v>
      </c>
      <c r="K22" s="37">
        <v>981000</v>
      </c>
      <c r="L22" s="26"/>
      <c r="M22" s="26"/>
      <c r="N22" s="26"/>
      <c r="O22" s="39" t="s">
        <v>10</v>
      </c>
      <c r="P22" s="40">
        <v>0.5</v>
      </c>
      <c r="Q22" s="40">
        <v>0.5</v>
      </c>
      <c r="R22" s="40">
        <v>1.9411764705882399</v>
      </c>
      <c r="S22" s="40">
        <v>1.90812720848057</v>
      </c>
      <c r="T22" s="40">
        <v>5.5</v>
      </c>
      <c r="U22" s="40">
        <v>5.5</v>
      </c>
      <c r="V22" s="41">
        <v>6</v>
      </c>
      <c r="W22" s="42">
        <v>84000</v>
      </c>
      <c r="X22" s="43">
        <v>300</v>
      </c>
      <c r="Y22" s="50">
        <v>1</v>
      </c>
      <c r="Z22" s="50">
        <v>1</v>
      </c>
      <c r="AA22" s="51"/>
      <c r="AB22" s="51"/>
      <c r="AC22" s="51"/>
      <c r="AD22" s="51"/>
      <c r="AE22" s="51"/>
      <c r="AF22" s="38">
        <v>108000</v>
      </c>
      <c r="AG22" s="61">
        <v>4.6666666666666696</v>
      </c>
      <c r="AH22" s="62">
        <v>0.77777777777777801</v>
      </c>
      <c r="AI22" s="63"/>
      <c r="AJ22" s="64"/>
      <c r="AK22" s="65">
        <v>0</v>
      </c>
      <c r="AL22" s="64" t="s">
        <v>296</v>
      </c>
      <c r="AM22" s="66" t="s">
        <v>337</v>
      </c>
      <c r="AN22" s="26"/>
      <c r="AO22" s="66" t="s">
        <v>338</v>
      </c>
      <c r="AP22" s="74"/>
      <c r="AQ22" s="75"/>
      <c r="AR22" s="76"/>
      <c r="AS22" s="77"/>
      <c r="AT22" s="77"/>
      <c r="AU22" s="78"/>
      <c r="AV22" s="77"/>
      <c r="AW22" s="77"/>
      <c r="AX22" s="77"/>
      <c r="AY22" s="77"/>
      <c r="AZ22" s="77"/>
      <c r="BA22" s="77"/>
      <c r="BB22" s="99">
        <f t="shared" si="0"/>
        <v>35</v>
      </c>
      <c r="BC22" s="99">
        <f t="shared" si="1"/>
        <v>8</v>
      </c>
      <c r="BD22" s="100" t="str">
        <f t="shared" si="2"/>
        <v>025-C130000631-362唐建龙35</v>
      </c>
      <c r="BE22" s="101">
        <f t="shared" si="3"/>
        <v>0.25</v>
      </c>
      <c r="BF22" s="101">
        <f t="shared" si="4"/>
        <v>0.5</v>
      </c>
      <c r="BG22" s="102" t="str">
        <f t="shared" si="5"/>
        <v>025-C130000631-36235</v>
      </c>
      <c r="BH22" s="84" t="str">
        <f>IF(IF(ISNA(MATCH(BG22,BG23:$BG$94434,0)),1,"")="","",IF(ISNA(MATCH(BG22,BG23:$BG$94434,0)),1,"")&amp;BB22)</f>
        <v/>
      </c>
      <c r="BI22" s="84" t="str">
        <f>IF(BH22="","",BB22&amp;COUNTIFS($BH$1:BH22,BH22))</f>
        <v/>
      </c>
      <c r="BJ22" s="84" t="str">
        <f t="shared" si="6"/>
        <v/>
      </c>
      <c r="BK22" s="84"/>
      <c r="BL22" s="84"/>
      <c r="BM22" s="84"/>
      <c r="BN22" s="84"/>
      <c r="BO22" s="84"/>
      <c r="BP22" s="84"/>
      <c r="BQ22" s="84"/>
      <c r="BR22" s="84"/>
      <c r="BS22" s="84"/>
      <c r="BT22" s="84"/>
      <c r="BU22" s="84"/>
      <c r="BV22" s="84"/>
      <c r="BW22" s="84"/>
      <c r="BX22" s="84"/>
      <c r="BY22" s="84"/>
      <c r="BZ22" s="84"/>
      <c r="CA22" s="84"/>
      <c r="CB22" s="84"/>
      <c r="CC22" s="84"/>
      <c r="CD22" s="84"/>
      <c r="CE22" s="84"/>
      <c r="CF22" s="84"/>
      <c r="CG22" s="84"/>
      <c r="CH22" s="84"/>
      <c r="CI22" s="84"/>
      <c r="CJ22" s="84"/>
      <c r="CK22" s="84"/>
      <c r="CL22" s="84"/>
      <c r="CM22" s="84"/>
      <c r="CN22" s="84"/>
      <c r="CO22" s="84"/>
      <c r="CP22" s="84"/>
      <c r="CQ22" s="84"/>
      <c r="CR22" s="84"/>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c r="GZ22" s="84"/>
      <c r="HA22" s="84"/>
      <c r="HB22" s="84"/>
      <c r="HC22" s="84"/>
      <c r="HD22" s="84"/>
      <c r="HE22" s="84"/>
      <c r="HF22" s="84"/>
      <c r="HG22" s="84"/>
      <c r="HH22" s="84"/>
      <c r="HI22" s="84"/>
      <c r="HJ22" s="84"/>
      <c r="HK22" s="84"/>
      <c r="HL22" s="84"/>
      <c r="HM22" s="84"/>
      <c r="HN22" s="84"/>
      <c r="HO22" s="84"/>
      <c r="HP22" s="84"/>
      <c r="HQ22" s="84"/>
      <c r="HR22" s="84"/>
      <c r="HS22" s="84"/>
      <c r="HT22" s="84"/>
      <c r="HU22" s="84"/>
      <c r="HV22" s="84"/>
      <c r="HW22" s="84"/>
      <c r="HX22" s="84"/>
      <c r="HY22" s="84"/>
      <c r="HZ22" s="84"/>
      <c r="IA22" s="84"/>
      <c r="IB22" s="84"/>
      <c r="IC22" s="84"/>
      <c r="ID22" s="84"/>
      <c r="IE22" s="84"/>
      <c r="IF22" s="84"/>
      <c r="IG22" s="84"/>
      <c r="IH22" s="84"/>
      <c r="II22" s="84"/>
      <c r="IJ22" s="84"/>
      <c r="IK22" s="84"/>
      <c r="IL22" s="84"/>
      <c r="IM22" s="84"/>
      <c r="IN22" s="84"/>
      <c r="IO22" s="84"/>
      <c r="IP22" s="84"/>
      <c r="IQ22" s="84"/>
      <c r="IR22" s="84"/>
      <c r="IS22" s="84"/>
      <c r="IT22" s="84"/>
      <c r="IU22" s="84"/>
      <c r="IV22" s="84"/>
      <c r="IW22" s="84"/>
      <c r="IX22" s="84"/>
      <c r="IY22" s="84"/>
      <c r="IZ22" s="84"/>
      <c r="JA22" s="84"/>
      <c r="JB22" s="84"/>
    </row>
    <row r="23" spans="1:262" s="22" customFormat="1" ht="15" customHeight="1" x14ac:dyDescent="0.15">
      <c r="A23" s="176" t="s">
        <v>131</v>
      </c>
      <c r="B23" s="26" t="s">
        <v>285</v>
      </c>
      <c r="C23" s="27" t="s">
        <v>339</v>
      </c>
      <c r="D23" s="28" t="s">
        <v>334</v>
      </c>
      <c r="E23" s="26" t="s">
        <v>278</v>
      </c>
      <c r="F23" s="29" t="s">
        <v>11</v>
      </c>
      <c r="G23" s="30" t="s">
        <v>280</v>
      </c>
      <c r="H23" s="30" t="s">
        <v>79</v>
      </c>
      <c r="I23" s="37">
        <v>1100000</v>
      </c>
      <c r="J23" s="38" t="s">
        <v>281</v>
      </c>
      <c r="K23" s="37">
        <v>981000</v>
      </c>
      <c r="L23" s="26"/>
      <c r="M23" s="26"/>
      <c r="N23" s="26"/>
      <c r="O23" s="39" t="s">
        <v>10</v>
      </c>
      <c r="P23" s="40">
        <v>0.5</v>
      </c>
      <c r="Q23" s="40">
        <v>0.5</v>
      </c>
      <c r="R23" s="40">
        <v>1.7959183673469401</v>
      </c>
      <c r="S23" s="40">
        <v>3.8162544169611299</v>
      </c>
      <c r="T23" s="40">
        <v>5.5</v>
      </c>
      <c r="U23" s="40">
        <v>5.5</v>
      </c>
      <c r="V23" s="41">
        <v>12</v>
      </c>
      <c r="W23" s="42">
        <v>122000</v>
      </c>
      <c r="X23" s="43">
        <v>300</v>
      </c>
      <c r="Y23" s="50">
        <v>1</v>
      </c>
      <c r="Z23" s="50">
        <v>1</v>
      </c>
      <c r="AA23" s="51"/>
      <c r="AB23" s="51"/>
      <c r="AC23" s="51"/>
      <c r="AD23" s="51"/>
      <c r="AE23" s="51"/>
      <c r="AF23" s="38">
        <v>216000</v>
      </c>
      <c r="AG23" s="61">
        <v>6.7777777777777803</v>
      </c>
      <c r="AH23" s="62">
        <v>0.56481481481481499</v>
      </c>
      <c r="AI23" s="63"/>
      <c r="AJ23" s="64"/>
      <c r="AK23" s="65">
        <v>0</v>
      </c>
      <c r="AL23" s="64" t="s">
        <v>296</v>
      </c>
      <c r="AM23" s="66" t="s">
        <v>326</v>
      </c>
      <c r="AN23" s="26"/>
      <c r="AO23" s="66" t="s">
        <v>126</v>
      </c>
      <c r="AP23" s="74"/>
      <c r="AQ23" s="75"/>
      <c r="AR23" s="76"/>
      <c r="AS23" s="77"/>
      <c r="AT23" s="77"/>
      <c r="AU23" s="78"/>
      <c r="AV23" s="77"/>
      <c r="AW23" s="77"/>
      <c r="AX23" s="77"/>
      <c r="AY23" s="77"/>
      <c r="AZ23" s="77"/>
      <c r="BA23" s="77"/>
      <c r="BB23" s="99">
        <f t="shared" si="0"/>
        <v>35</v>
      </c>
      <c r="BC23" s="99">
        <f t="shared" si="1"/>
        <v>8</v>
      </c>
      <c r="BD23" s="100" t="str">
        <f t="shared" si="2"/>
        <v>025-C130000631-362罗明35</v>
      </c>
      <c r="BE23" s="101">
        <f t="shared" si="3"/>
        <v>1</v>
      </c>
      <c r="BF23" s="101">
        <f t="shared" si="4"/>
        <v>0.5</v>
      </c>
      <c r="BG23" s="102" t="str">
        <f t="shared" si="5"/>
        <v>025-C130000631-36235</v>
      </c>
      <c r="BH23" s="84" t="str">
        <f>IF(IF(ISNA(MATCH(BG23,BG24:$BG$94434,0)),1,"")="","",IF(ISNA(MATCH(BG23,BG24:$BG$94434,0)),1,"")&amp;BB23)</f>
        <v/>
      </c>
      <c r="BI23" s="84" t="str">
        <f>IF(BH23="","",BB23&amp;COUNTIFS($BH$1:BH23,BH23))</f>
        <v/>
      </c>
      <c r="BJ23" s="84" t="str">
        <f t="shared" si="6"/>
        <v/>
      </c>
      <c r="BK23" s="84"/>
      <c r="BL23" s="84"/>
      <c r="BM23" s="84"/>
      <c r="BN23" s="84"/>
      <c r="BO23" s="84"/>
      <c r="BP23" s="84"/>
      <c r="BQ23" s="84"/>
      <c r="BR23" s="84"/>
      <c r="BS23" s="84"/>
      <c r="BT23" s="84"/>
      <c r="BU23" s="84"/>
      <c r="BV23" s="84"/>
      <c r="BW23" s="84"/>
      <c r="BX23" s="84"/>
      <c r="BY23" s="84"/>
      <c r="BZ23" s="84"/>
      <c r="CA23" s="84"/>
      <c r="CB23" s="84"/>
      <c r="CC23" s="84"/>
      <c r="CD23" s="84"/>
      <c r="CE23" s="84"/>
      <c r="CF23" s="84"/>
      <c r="CG23" s="84"/>
      <c r="CH23" s="84"/>
      <c r="CI23" s="84"/>
      <c r="CJ23" s="84"/>
      <c r="CK23" s="84"/>
      <c r="CL23" s="84"/>
      <c r="CM23" s="84"/>
      <c r="CN23" s="84"/>
      <c r="CO23" s="84"/>
      <c r="CP23" s="84"/>
      <c r="CQ23" s="84"/>
      <c r="CR23" s="84"/>
      <c r="CS23" s="84"/>
      <c r="CT23" s="84"/>
      <c r="CU23" s="84"/>
      <c r="CV23" s="84"/>
      <c r="CW23" s="84"/>
      <c r="CX23" s="84"/>
      <c r="CY23" s="84"/>
      <c r="CZ23" s="84"/>
      <c r="DA23" s="84"/>
      <c r="DB23" s="84"/>
      <c r="DC23" s="84"/>
      <c r="DD23" s="84"/>
      <c r="DE23" s="84"/>
      <c r="DF23" s="84"/>
      <c r="DG23" s="84"/>
      <c r="DH23" s="84"/>
      <c r="DI23" s="84"/>
      <c r="DJ23" s="84"/>
      <c r="DK23" s="84"/>
      <c r="DL23" s="84"/>
      <c r="DM23" s="84"/>
      <c r="DN23" s="84"/>
      <c r="DO23" s="84"/>
      <c r="DP23" s="84"/>
      <c r="DQ23" s="84"/>
      <c r="DR23" s="84"/>
      <c r="DS23" s="84"/>
      <c r="DT23" s="84"/>
      <c r="DU23" s="84"/>
      <c r="DV23" s="84"/>
      <c r="DW23" s="84"/>
      <c r="DX23" s="84"/>
      <c r="DY23" s="84"/>
      <c r="DZ23" s="84"/>
      <c r="EA23" s="84"/>
      <c r="EB23" s="84"/>
      <c r="EC23" s="84"/>
      <c r="ED23" s="84"/>
      <c r="EE23" s="84"/>
      <c r="EF23" s="84"/>
      <c r="EG23" s="84"/>
      <c r="EH23" s="84"/>
      <c r="EI23" s="84"/>
      <c r="EJ23" s="84"/>
      <c r="EK23" s="84"/>
      <c r="EL23" s="84"/>
      <c r="EM23" s="84"/>
      <c r="EN23" s="84"/>
      <c r="EO23" s="84"/>
      <c r="EP23" s="84"/>
      <c r="EQ23" s="84"/>
      <c r="ER23" s="84"/>
      <c r="ES23" s="84"/>
      <c r="ET23" s="84"/>
      <c r="EU23" s="84"/>
      <c r="EV23" s="84"/>
      <c r="EW23" s="84"/>
      <c r="EX23" s="84"/>
      <c r="EY23" s="84"/>
      <c r="EZ23" s="84"/>
      <c r="FA23" s="84"/>
      <c r="FB23" s="84"/>
      <c r="FC23" s="84"/>
      <c r="FD23" s="84"/>
      <c r="FE23" s="84"/>
      <c r="FF23" s="84"/>
      <c r="FG23" s="84"/>
      <c r="FH23" s="84"/>
      <c r="FI23" s="84"/>
      <c r="FJ23" s="84"/>
      <c r="FK23" s="84"/>
      <c r="FL23" s="84"/>
      <c r="FM23" s="84"/>
      <c r="FN23" s="84"/>
      <c r="FO23" s="84"/>
      <c r="FP23" s="84"/>
      <c r="FQ23" s="84"/>
      <c r="FR23" s="84"/>
      <c r="FS23" s="84"/>
      <c r="FT23" s="84"/>
      <c r="FU23" s="84"/>
      <c r="FV23" s="84"/>
      <c r="FW23" s="84"/>
      <c r="FX23" s="84"/>
      <c r="FY23" s="84"/>
      <c r="FZ23" s="84"/>
      <c r="GA23" s="84"/>
      <c r="GB23" s="84"/>
      <c r="GC23" s="84"/>
      <c r="GD23" s="84"/>
      <c r="GE23" s="84"/>
      <c r="GF23" s="84"/>
      <c r="GG23" s="84"/>
      <c r="GH23" s="84"/>
      <c r="GI23" s="84"/>
      <c r="GJ23" s="84"/>
      <c r="GK23" s="84"/>
      <c r="GL23" s="84"/>
      <c r="GM23" s="84"/>
      <c r="GN23" s="84"/>
      <c r="GO23" s="84"/>
      <c r="GP23" s="84"/>
      <c r="GQ23" s="84"/>
      <c r="GR23" s="84"/>
      <c r="GS23" s="84"/>
      <c r="GT23" s="84"/>
      <c r="GU23" s="84"/>
      <c r="GV23" s="84"/>
      <c r="GW23" s="84"/>
      <c r="GX23" s="84"/>
      <c r="GY23" s="84"/>
      <c r="GZ23" s="84"/>
      <c r="HA23" s="84"/>
      <c r="HB23" s="84"/>
      <c r="HC23" s="84"/>
      <c r="HD23" s="84"/>
      <c r="HE23" s="84"/>
      <c r="HF23" s="84"/>
      <c r="HG23" s="84"/>
      <c r="HH23" s="84"/>
      <c r="HI23" s="84"/>
      <c r="HJ23" s="84"/>
      <c r="HK23" s="84"/>
      <c r="HL23" s="84"/>
      <c r="HM23" s="84"/>
      <c r="HN23" s="84"/>
      <c r="HO23" s="84"/>
      <c r="HP23" s="84"/>
      <c r="HQ23" s="84"/>
      <c r="HR23" s="84"/>
      <c r="HS23" s="84"/>
      <c r="HT23" s="84"/>
      <c r="HU23" s="84"/>
      <c r="HV23" s="84"/>
      <c r="HW23" s="84"/>
      <c r="HX23" s="84"/>
      <c r="HY23" s="84"/>
      <c r="HZ23" s="84"/>
      <c r="IA23" s="84"/>
      <c r="IB23" s="84"/>
      <c r="IC23" s="84"/>
      <c r="ID23" s="84"/>
      <c r="IE23" s="84"/>
      <c r="IF23" s="84"/>
      <c r="IG23" s="84"/>
      <c r="IH23" s="84"/>
      <c r="II23" s="84"/>
      <c r="IJ23" s="84"/>
      <c r="IK23" s="84"/>
      <c r="IL23" s="84"/>
      <c r="IM23" s="84"/>
      <c r="IN23" s="84"/>
      <c r="IO23" s="84"/>
      <c r="IP23" s="84"/>
      <c r="IQ23" s="84"/>
      <c r="IR23" s="84"/>
      <c r="IS23" s="84"/>
      <c r="IT23" s="84"/>
      <c r="IU23" s="84"/>
      <c r="IV23" s="84"/>
      <c r="IW23" s="84"/>
      <c r="IX23" s="84"/>
      <c r="IY23" s="84"/>
      <c r="IZ23" s="84"/>
      <c r="JA23" s="84"/>
      <c r="JB23" s="84"/>
    </row>
    <row r="24" spans="1:262" s="22" customFormat="1" ht="15" customHeight="1" x14ac:dyDescent="0.15">
      <c r="A24" s="176" t="s">
        <v>131</v>
      </c>
      <c r="B24" s="26" t="s">
        <v>275</v>
      </c>
      <c r="C24" s="27" t="s">
        <v>340</v>
      </c>
      <c r="D24" s="28" t="s">
        <v>341</v>
      </c>
      <c r="E24" s="26" t="s">
        <v>278</v>
      </c>
      <c r="F24" s="29" t="s">
        <v>342</v>
      </c>
      <c r="G24" s="30" t="s">
        <v>294</v>
      </c>
      <c r="H24" s="30" t="s">
        <v>94</v>
      </c>
      <c r="I24" s="37">
        <v>400</v>
      </c>
      <c r="J24" s="38" t="s">
        <v>281</v>
      </c>
      <c r="K24" s="37">
        <v>0</v>
      </c>
      <c r="L24" s="26"/>
      <c r="M24" s="26"/>
      <c r="N24" s="26"/>
      <c r="O24" s="39" t="s">
        <v>343</v>
      </c>
      <c r="P24" s="40">
        <v>0.5</v>
      </c>
      <c r="Q24" s="40">
        <v>0.5</v>
      </c>
      <c r="R24" s="40">
        <v>0.32352941176470601</v>
      </c>
      <c r="S24" s="40">
        <v>0.31802120141342799</v>
      </c>
      <c r="T24" s="40">
        <v>1</v>
      </c>
      <c r="U24" s="40">
        <v>1</v>
      </c>
      <c r="V24" s="41">
        <v>1</v>
      </c>
      <c r="W24" s="42">
        <v>22</v>
      </c>
      <c r="X24" s="43">
        <v>350</v>
      </c>
      <c r="Y24" s="50">
        <v>1</v>
      </c>
      <c r="Z24" s="50">
        <v>2</v>
      </c>
      <c r="AA24" s="51"/>
      <c r="AB24" s="51"/>
      <c r="AC24" s="51"/>
      <c r="AD24" s="51"/>
      <c r="AE24" s="51"/>
      <c r="AF24" s="38">
        <v>42</v>
      </c>
      <c r="AG24" s="61">
        <v>0.52380952380952395</v>
      </c>
      <c r="AH24" s="62">
        <v>0.52380952380952395</v>
      </c>
      <c r="AI24" s="63"/>
      <c r="AJ24" s="64"/>
      <c r="AK24" s="65">
        <v>0</v>
      </c>
      <c r="AL24" s="64" t="s">
        <v>296</v>
      </c>
      <c r="AM24" s="66" t="s">
        <v>320</v>
      </c>
      <c r="AN24" s="26"/>
      <c r="AO24" s="66" t="s">
        <v>125</v>
      </c>
      <c r="AP24" s="74"/>
      <c r="AQ24" s="75"/>
      <c r="AR24" s="76"/>
      <c r="AS24" s="77"/>
      <c r="AT24" s="77"/>
      <c r="AU24" s="78"/>
      <c r="AV24" s="77"/>
      <c r="AW24" s="77"/>
      <c r="AX24" s="77"/>
      <c r="AY24" s="77"/>
      <c r="AZ24" s="77"/>
      <c r="BA24" s="77"/>
      <c r="BB24" s="99">
        <f t="shared" si="0"/>
        <v>35</v>
      </c>
      <c r="BC24" s="99">
        <f t="shared" si="1"/>
        <v>8</v>
      </c>
      <c r="BD24" s="100" t="str">
        <f t="shared" si="2"/>
        <v>050-0009-344刘亚星35</v>
      </c>
      <c r="BE24" s="101">
        <f t="shared" si="3"/>
        <v>1</v>
      </c>
      <c r="BF24" s="101">
        <f t="shared" si="4"/>
        <v>1</v>
      </c>
      <c r="BG24" s="102" t="str">
        <f t="shared" si="5"/>
        <v>050-0009-34435</v>
      </c>
      <c r="BH24" s="84" t="str">
        <f>IF(IF(ISNA(MATCH(BG24,BG25:$BG$94434,0)),1,"")="","",IF(ISNA(MATCH(BG24,BG25:$BG$94434,0)),1,"")&amp;BB24)</f>
        <v/>
      </c>
      <c r="BI24" s="84" t="str">
        <f>IF(BH24="","",BB24&amp;COUNTIFS($BH$1:BH24,BH24))</f>
        <v/>
      </c>
      <c r="BJ24" s="84" t="str">
        <f t="shared" si="6"/>
        <v/>
      </c>
      <c r="BK24" s="84"/>
      <c r="BL24" s="84"/>
      <c r="BM24" s="84"/>
      <c r="BN24" s="84"/>
      <c r="BO24" s="84"/>
      <c r="BP24" s="84"/>
      <c r="BQ24" s="84"/>
      <c r="BR24" s="84"/>
      <c r="BS24" s="84"/>
      <c r="BT24" s="84"/>
      <c r="BU24" s="84"/>
      <c r="BV24" s="84"/>
      <c r="BW24" s="84"/>
      <c r="BX24" s="84"/>
      <c r="BY24" s="84"/>
      <c r="BZ24" s="84"/>
      <c r="CA24" s="84"/>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c r="GZ24" s="84"/>
      <c r="HA24" s="84"/>
      <c r="HB24" s="84"/>
      <c r="HC24" s="84"/>
      <c r="HD24" s="84"/>
      <c r="HE24" s="84"/>
      <c r="HF24" s="84"/>
      <c r="HG24" s="84"/>
      <c r="HH24" s="84"/>
      <c r="HI24" s="84"/>
      <c r="HJ24" s="84"/>
      <c r="HK24" s="84"/>
      <c r="HL24" s="84"/>
      <c r="HM24" s="84"/>
      <c r="HN24" s="84"/>
      <c r="HO24" s="84"/>
      <c r="HP24" s="84"/>
      <c r="HQ24" s="84"/>
      <c r="HR24" s="84"/>
      <c r="HS24" s="84"/>
      <c r="HT24" s="84"/>
      <c r="HU24" s="84"/>
      <c r="HV24" s="84"/>
      <c r="HW24" s="84"/>
      <c r="HX24" s="84"/>
      <c r="HY24" s="84"/>
      <c r="HZ24" s="84"/>
      <c r="IA24" s="84"/>
      <c r="IB24" s="84"/>
      <c r="IC24" s="84"/>
      <c r="ID24" s="84"/>
      <c r="IE24" s="84"/>
      <c r="IF24" s="84"/>
      <c r="IG24" s="84"/>
      <c r="IH24" s="84"/>
      <c r="II24" s="84"/>
      <c r="IJ24" s="84"/>
      <c r="IK24" s="84"/>
      <c r="IL24" s="84"/>
      <c r="IM24" s="84"/>
      <c r="IN24" s="84"/>
      <c r="IO24" s="84"/>
      <c r="IP24" s="84"/>
      <c r="IQ24" s="84"/>
      <c r="IR24" s="84"/>
      <c r="IS24" s="84"/>
      <c r="IT24" s="84"/>
      <c r="IU24" s="84"/>
      <c r="IV24" s="84"/>
      <c r="IW24" s="84"/>
      <c r="IX24" s="84"/>
      <c r="IY24" s="84"/>
      <c r="IZ24" s="84"/>
      <c r="JA24" s="84"/>
      <c r="JB24" s="84"/>
    </row>
    <row r="25" spans="1:262" s="22" customFormat="1" ht="15" customHeight="1" x14ac:dyDescent="0.15">
      <c r="A25" s="176" t="s">
        <v>131</v>
      </c>
      <c r="B25" s="26" t="s">
        <v>275</v>
      </c>
      <c r="C25" s="27" t="s">
        <v>344</v>
      </c>
      <c r="D25" s="28" t="s">
        <v>345</v>
      </c>
      <c r="E25" s="26" t="s">
        <v>278</v>
      </c>
      <c r="F25" s="29" t="s">
        <v>346</v>
      </c>
      <c r="G25" s="30" t="s">
        <v>280</v>
      </c>
      <c r="H25" s="30" t="s">
        <v>79</v>
      </c>
      <c r="I25" s="37">
        <v>1000000</v>
      </c>
      <c r="J25" s="38" t="s">
        <v>281</v>
      </c>
      <c r="K25" s="37">
        <v>405000</v>
      </c>
      <c r="L25" s="26"/>
      <c r="M25" s="26"/>
      <c r="N25" s="26"/>
      <c r="O25" s="39" t="s">
        <v>29</v>
      </c>
      <c r="P25" s="40">
        <v>0.5</v>
      </c>
      <c r="Q25" s="40">
        <v>0.5</v>
      </c>
      <c r="R25" s="40">
        <v>3.8823529411764701</v>
      </c>
      <c r="S25" s="40">
        <v>3.8162544169611299</v>
      </c>
      <c r="T25" s="40">
        <v>11</v>
      </c>
      <c r="U25" s="40">
        <v>0</v>
      </c>
      <c r="V25" s="41">
        <v>12</v>
      </c>
      <c r="W25" s="42">
        <v>122500</v>
      </c>
      <c r="X25" s="43">
        <v>200</v>
      </c>
      <c r="Y25" s="50">
        <v>1</v>
      </c>
      <c r="Z25" s="50">
        <v>1</v>
      </c>
      <c r="AA25" s="51"/>
      <c r="AB25" s="51"/>
      <c r="AC25" s="51"/>
      <c r="AD25" s="51"/>
      <c r="AE25" s="51"/>
      <c r="AF25" s="38">
        <v>144000</v>
      </c>
      <c r="AG25" s="61">
        <v>10.2083333333333</v>
      </c>
      <c r="AH25" s="62">
        <v>0.85069444444444398</v>
      </c>
      <c r="AI25" s="63"/>
      <c r="AJ25" s="64"/>
      <c r="AK25" s="65">
        <v>0</v>
      </c>
      <c r="AL25" s="64" t="s">
        <v>296</v>
      </c>
      <c r="AM25" s="66"/>
      <c r="AN25" s="26"/>
      <c r="AO25" s="66" t="s">
        <v>59</v>
      </c>
      <c r="AP25" s="74"/>
      <c r="AQ25" s="75"/>
      <c r="AR25" s="76"/>
      <c r="AS25" s="77"/>
      <c r="AT25" s="77"/>
      <c r="AU25" s="78"/>
      <c r="AV25" s="77"/>
      <c r="AW25" s="77"/>
      <c r="AX25" s="77"/>
      <c r="AY25" s="77"/>
      <c r="AZ25" s="77"/>
      <c r="BA25" s="77"/>
      <c r="BB25" s="99">
        <f t="shared" si="0"/>
        <v>35</v>
      </c>
      <c r="BC25" s="99">
        <f t="shared" si="1"/>
        <v>8</v>
      </c>
      <c r="BD25" s="100" t="str">
        <f t="shared" si="2"/>
        <v>025-C130000641-0397苏宁亚35</v>
      </c>
      <c r="BE25" s="101">
        <f t="shared" si="3"/>
        <v>0.14285714285714285</v>
      </c>
      <c r="BF25" s="101">
        <f t="shared" si="4"/>
        <v>0.5</v>
      </c>
      <c r="BG25" s="102" t="str">
        <f t="shared" si="5"/>
        <v>025-C130000641-039735</v>
      </c>
      <c r="BH25" s="84" t="str">
        <f>IF(IF(ISNA(MATCH(BG25,BG26:$BG$94434,0)),1,"")="","",IF(ISNA(MATCH(BG25,BG26:$BG$94434,0)),1,"")&amp;BB25)</f>
        <v/>
      </c>
      <c r="BI25" s="84" t="str">
        <f>IF(BH25="","",BB25&amp;COUNTIFS($BH$1:BH25,BH25))</f>
        <v/>
      </c>
      <c r="BJ25" s="84" t="str">
        <f t="shared" si="6"/>
        <v/>
      </c>
      <c r="BK25" s="84"/>
      <c r="BL25" s="84"/>
      <c r="BM25" s="84"/>
      <c r="BN25" s="84"/>
      <c r="BO25" s="84"/>
      <c r="BP25" s="84"/>
      <c r="BQ25" s="84"/>
      <c r="BR25" s="84"/>
      <c r="BS25" s="84"/>
      <c r="BT25" s="84"/>
      <c r="BU25" s="84"/>
      <c r="BV25" s="84"/>
      <c r="BW25" s="84"/>
      <c r="BX25" s="84"/>
      <c r="BY25" s="84"/>
      <c r="BZ25" s="84"/>
      <c r="CA25" s="84"/>
      <c r="CB25" s="84"/>
      <c r="CC25" s="84"/>
      <c r="CD25" s="84"/>
      <c r="CE25" s="84"/>
      <c r="CF25" s="84"/>
      <c r="CG25" s="84"/>
      <c r="CH25" s="84"/>
      <c r="CI25" s="84"/>
      <c r="CJ25" s="84"/>
      <c r="CK25" s="84"/>
      <c r="CL25" s="84"/>
      <c r="CM25" s="84"/>
      <c r="CN25" s="84"/>
      <c r="CO25" s="84"/>
      <c r="CP25" s="84"/>
      <c r="CQ25" s="84"/>
      <c r="CR25" s="84"/>
      <c r="CS25" s="84"/>
      <c r="CT25" s="84"/>
      <c r="CU25" s="84"/>
      <c r="CV25" s="84"/>
      <c r="CW25" s="84"/>
      <c r="CX25" s="84"/>
      <c r="CY25" s="84"/>
      <c r="CZ25" s="84"/>
      <c r="DA25" s="84"/>
      <c r="DB25" s="84"/>
      <c r="DC25" s="84"/>
      <c r="DD25" s="84"/>
      <c r="DE25" s="84"/>
      <c r="DF25" s="84"/>
      <c r="DG25" s="84"/>
      <c r="DH25" s="84"/>
      <c r="DI25" s="84"/>
      <c r="DJ25" s="84"/>
      <c r="DK25" s="84"/>
      <c r="DL25" s="84"/>
      <c r="DM25" s="84"/>
      <c r="DN25" s="84"/>
      <c r="DO25" s="84"/>
      <c r="DP25" s="84"/>
      <c r="DQ25" s="84"/>
      <c r="DR25" s="84"/>
      <c r="DS25" s="84"/>
      <c r="DT25" s="84"/>
      <c r="DU25" s="84"/>
      <c r="DV25" s="84"/>
      <c r="DW25" s="84"/>
      <c r="DX25" s="84"/>
      <c r="DY25" s="84"/>
      <c r="DZ25" s="84"/>
      <c r="EA25" s="84"/>
      <c r="EB25" s="84"/>
      <c r="EC25" s="84"/>
      <c r="ED25" s="84"/>
      <c r="EE25" s="84"/>
      <c r="EF25" s="84"/>
      <c r="EG25" s="84"/>
      <c r="EH25" s="84"/>
      <c r="EI25" s="84"/>
      <c r="EJ25" s="84"/>
      <c r="EK25" s="84"/>
      <c r="EL25" s="84"/>
      <c r="EM25" s="84"/>
      <c r="EN25" s="84"/>
      <c r="EO25" s="84"/>
      <c r="EP25" s="84"/>
      <c r="EQ25" s="84"/>
      <c r="ER25" s="84"/>
      <c r="ES25" s="84"/>
      <c r="ET25" s="84"/>
      <c r="EU25" s="84"/>
      <c r="EV25" s="84"/>
      <c r="EW25" s="84"/>
      <c r="EX25" s="84"/>
      <c r="EY25" s="84"/>
      <c r="EZ25" s="84"/>
      <c r="FA25" s="84"/>
      <c r="FB25" s="84"/>
      <c r="FC25" s="84"/>
      <c r="FD25" s="84"/>
      <c r="FE25" s="84"/>
      <c r="FF25" s="84"/>
      <c r="FG25" s="84"/>
      <c r="FH25" s="84"/>
      <c r="FI25" s="84"/>
      <c r="FJ25" s="84"/>
      <c r="FK25" s="84"/>
      <c r="FL25" s="84"/>
      <c r="FM25" s="84"/>
      <c r="FN25" s="84"/>
      <c r="FO25" s="84"/>
      <c r="FP25" s="84"/>
      <c r="FQ25" s="84"/>
      <c r="FR25" s="84"/>
      <c r="FS25" s="84"/>
      <c r="FT25" s="84"/>
      <c r="FU25" s="84"/>
      <c r="FV25" s="84"/>
      <c r="FW25" s="84"/>
      <c r="FX25" s="84"/>
      <c r="FY25" s="84"/>
      <c r="FZ25" s="84"/>
      <c r="GA25" s="84"/>
      <c r="GB25" s="84"/>
      <c r="GC25" s="84"/>
      <c r="GD25" s="84"/>
      <c r="GE25" s="84"/>
      <c r="GF25" s="84"/>
      <c r="GG25" s="84"/>
      <c r="GH25" s="84"/>
      <c r="GI25" s="84"/>
      <c r="GJ25" s="84"/>
      <c r="GK25" s="84"/>
      <c r="GL25" s="84"/>
      <c r="GM25" s="84"/>
      <c r="GN25" s="84"/>
      <c r="GO25" s="84"/>
      <c r="GP25" s="84"/>
      <c r="GQ25" s="84"/>
      <c r="GR25" s="84"/>
      <c r="GS25" s="84"/>
      <c r="GT25" s="84"/>
      <c r="GU25" s="84"/>
      <c r="GV25" s="84"/>
      <c r="GW25" s="84"/>
      <c r="GX25" s="84"/>
      <c r="GY25" s="84"/>
      <c r="GZ25" s="84"/>
      <c r="HA25" s="84"/>
      <c r="HB25" s="84"/>
      <c r="HC25" s="84"/>
      <c r="HD25" s="84"/>
      <c r="HE25" s="84"/>
      <c r="HF25" s="84"/>
      <c r="HG25" s="84"/>
      <c r="HH25" s="84"/>
      <c r="HI25" s="84"/>
      <c r="HJ25" s="84"/>
      <c r="HK25" s="84"/>
      <c r="HL25" s="84"/>
      <c r="HM25" s="84"/>
      <c r="HN25" s="84"/>
      <c r="HO25" s="84"/>
      <c r="HP25" s="84"/>
      <c r="HQ25" s="84"/>
      <c r="HR25" s="84"/>
      <c r="HS25" s="84"/>
      <c r="HT25" s="84"/>
      <c r="HU25" s="84"/>
      <c r="HV25" s="84"/>
      <c r="HW25" s="84"/>
      <c r="HX25" s="84"/>
      <c r="HY25" s="84"/>
      <c r="HZ25" s="84"/>
      <c r="IA25" s="84"/>
      <c r="IB25" s="84"/>
      <c r="IC25" s="84"/>
      <c r="ID25" s="84"/>
      <c r="IE25" s="84"/>
      <c r="IF25" s="84"/>
      <c r="IG25" s="84"/>
      <c r="IH25" s="84"/>
      <c r="II25" s="84"/>
      <c r="IJ25" s="84"/>
      <c r="IK25" s="84"/>
      <c r="IL25" s="84"/>
      <c r="IM25" s="84"/>
      <c r="IN25" s="84"/>
      <c r="IO25" s="84"/>
      <c r="IP25" s="84"/>
      <c r="IQ25" s="84"/>
      <c r="IR25" s="84"/>
      <c r="IS25" s="84"/>
      <c r="IT25" s="84"/>
      <c r="IU25" s="84"/>
      <c r="IV25" s="84"/>
      <c r="IW25" s="84"/>
      <c r="IX25" s="84"/>
      <c r="IY25" s="84"/>
      <c r="IZ25" s="84"/>
      <c r="JA25" s="84"/>
      <c r="JB25" s="84"/>
    </row>
    <row r="26" spans="1:262" s="22" customFormat="1" ht="15" customHeight="1" x14ac:dyDescent="0.15">
      <c r="A26" s="176" t="s">
        <v>131</v>
      </c>
      <c r="B26" s="26" t="s">
        <v>285</v>
      </c>
      <c r="C26" s="27" t="s">
        <v>344</v>
      </c>
      <c r="D26" s="28" t="s">
        <v>345</v>
      </c>
      <c r="E26" s="26" t="s">
        <v>278</v>
      </c>
      <c r="F26" s="29" t="s">
        <v>346</v>
      </c>
      <c r="G26" s="30" t="s">
        <v>280</v>
      </c>
      <c r="H26" s="30" t="s">
        <v>79</v>
      </c>
      <c r="I26" s="37">
        <v>1000000</v>
      </c>
      <c r="J26" s="38" t="s">
        <v>281</v>
      </c>
      <c r="K26" s="37">
        <v>405000</v>
      </c>
      <c r="L26" s="26"/>
      <c r="M26" s="26"/>
      <c r="N26" s="26"/>
      <c r="O26" s="39" t="s">
        <v>29</v>
      </c>
      <c r="P26" s="40">
        <v>0.5</v>
      </c>
      <c r="Q26" s="40">
        <v>0.5</v>
      </c>
      <c r="R26" s="40">
        <v>1.7959183673469401</v>
      </c>
      <c r="S26" s="40">
        <v>3.8162544169611299</v>
      </c>
      <c r="T26" s="40">
        <v>11</v>
      </c>
      <c r="U26" s="40">
        <v>0</v>
      </c>
      <c r="V26" s="41">
        <v>12</v>
      </c>
      <c r="W26" s="42">
        <v>63000</v>
      </c>
      <c r="X26" s="43">
        <v>200</v>
      </c>
      <c r="Y26" s="50">
        <v>1</v>
      </c>
      <c r="Z26" s="50">
        <v>1</v>
      </c>
      <c r="AA26" s="51"/>
      <c r="AB26" s="51"/>
      <c r="AC26" s="51"/>
      <c r="AD26" s="51"/>
      <c r="AE26" s="51"/>
      <c r="AF26" s="38">
        <v>144000</v>
      </c>
      <c r="AG26" s="61">
        <v>5.25</v>
      </c>
      <c r="AH26" s="62">
        <v>0.4375</v>
      </c>
      <c r="AI26" s="63"/>
      <c r="AJ26" s="64"/>
      <c r="AK26" s="65">
        <v>0</v>
      </c>
      <c r="AL26" s="64" t="s">
        <v>296</v>
      </c>
      <c r="AM26" s="66"/>
      <c r="AN26" s="26"/>
      <c r="AO26" s="66" t="s">
        <v>28</v>
      </c>
      <c r="AP26" s="74"/>
      <c r="AQ26" s="75"/>
      <c r="AR26" s="76"/>
      <c r="AS26" s="77"/>
      <c r="AT26" s="77"/>
      <c r="AU26" s="78"/>
      <c r="AV26" s="77"/>
      <c r="AW26" s="77"/>
      <c r="AX26" s="77"/>
      <c r="AY26" s="77"/>
      <c r="AZ26" s="77"/>
      <c r="BA26" s="77"/>
      <c r="BB26" s="99">
        <f t="shared" si="0"/>
        <v>35</v>
      </c>
      <c r="BC26" s="99">
        <f t="shared" si="1"/>
        <v>8</v>
      </c>
      <c r="BD26" s="100" t="str">
        <f t="shared" si="2"/>
        <v>025-C130000641-0397韩学奇35</v>
      </c>
      <c r="BE26" s="101">
        <f t="shared" si="3"/>
        <v>0.14285714285714285</v>
      </c>
      <c r="BF26" s="101">
        <f t="shared" si="4"/>
        <v>0.5</v>
      </c>
      <c r="BG26" s="102" t="str">
        <f t="shared" si="5"/>
        <v>025-C130000641-039735</v>
      </c>
      <c r="BH26" s="84" t="str">
        <f>IF(IF(ISNA(MATCH(BG26,BG27:$BG$94434,0)),1,"")="","",IF(ISNA(MATCH(BG26,BG27:$BG$94434,0)),1,"")&amp;BB26)</f>
        <v/>
      </c>
      <c r="BI26" s="84" t="str">
        <f>IF(BH26="","",BB26&amp;COUNTIFS($BH$1:BH26,BH26))</f>
        <v/>
      </c>
      <c r="BJ26" s="84" t="str">
        <f t="shared" si="6"/>
        <v/>
      </c>
      <c r="BK26" s="84"/>
      <c r="BL26" s="84"/>
      <c r="BM26" s="84"/>
      <c r="BN26" s="84"/>
      <c r="BO26" s="84"/>
      <c r="BP26" s="84"/>
      <c r="BQ26" s="84"/>
      <c r="BR26" s="84"/>
      <c r="BS26" s="84"/>
      <c r="BT26" s="84"/>
      <c r="BU26" s="84"/>
      <c r="BV26" s="84"/>
      <c r="BW26" s="84"/>
      <c r="BX26" s="84"/>
      <c r="BY26" s="84"/>
      <c r="BZ26" s="84"/>
      <c r="CA26" s="84"/>
      <c r="CB26" s="84"/>
      <c r="CC26" s="84"/>
      <c r="CD26" s="84"/>
      <c r="CE26" s="84"/>
      <c r="CF26" s="84"/>
      <c r="CG26" s="84"/>
      <c r="CH26" s="84"/>
      <c r="CI26" s="84"/>
      <c r="CJ26" s="84"/>
      <c r="CK26" s="84"/>
      <c r="CL26" s="84"/>
      <c r="CM26" s="84"/>
      <c r="CN26" s="84"/>
      <c r="CO26" s="84"/>
      <c r="CP26" s="84"/>
      <c r="CQ26" s="84"/>
      <c r="CR26" s="84"/>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c r="GZ26" s="84"/>
      <c r="HA26" s="84"/>
      <c r="HB26" s="84"/>
      <c r="HC26" s="84"/>
      <c r="HD26" s="84"/>
      <c r="HE26" s="84"/>
      <c r="HF26" s="84"/>
      <c r="HG26" s="84"/>
      <c r="HH26" s="84"/>
      <c r="HI26" s="84"/>
      <c r="HJ26" s="84"/>
      <c r="HK26" s="84"/>
      <c r="HL26" s="84"/>
      <c r="HM26" s="84"/>
      <c r="HN26" s="84"/>
      <c r="HO26" s="84"/>
      <c r="HP26" s="84"/>
      <c r="HQ26" s="84"/>
      <c r="HR26" s="84"/>
      <c r="HS26" s="84"/>
      <c r="HT26" s="84"/>
      <c r="HU26" s="84"/>
      <c r="HV26" s="84"/>
      <c r="HW26" s="84"/>
      <c r="HX26" s="84"/>
      <c r="HY26" s="84"/>
      <c r="HZ26" s="84"/>
      <c r="IA26" s="84"/>
      <c r="IB26" s="84"/>
      <c r="IC26" s="84"/>
      <c r="ID26" s="84"/>
      <c r="IE26" s="84"/>
      <c r="IF26" s="84"/>
      <c r="IG26" s="84"/>
      <c r="IH26" s="84"/>
      <c r="II26" s="84"/>
      <c r="IJ26" s="84"/>
      <c r="IK26" s="84"/>
      <c r="IL26" s="84"/>
      <c r="IM26" s="84"/>
      <c r="IN26" s="84"/>
      <c r="IO26" s="84"/>
      <c r="IP26" s="84"/>
      <c r="IQ26" s="84"/>
      <c r="IR26" s="84"/>
      <c r="IS26" s="84"/>
      <c r="IT26" s="84"/>
      <c r="IU26" s="84"/>
      <c r="IV26" s="84"/>
      <c r="IW26" s="84"/>
      <c r="IX26" s="84"/>
      <c r="IY26" s="84"/>
      <c r="IZ26" s="84"/>
      <c r="JA26" s="84"/>
      <c r="JB26" s="84"/>
    </row>
    <row r="27" spans="1:262" s="22" customFormat="1" ht="15" customHeight="1" x14ac:dyDescent="0.15">
      <c r="A27" s="176" t="s">
        <v>131</v>
      </c>
      <c r="B27" s="26" t="s">
        <v>275</v>
      </c>
      <c r="C27" s="27" t="s">
        <v>190</v>
      </c>
      <c r="D27" s="28" t="s">
        <v>347</v>
      </c>
      <c r="E27" s="26" t="s">
        <v>278</v>
      </c>
      <c r="F27" s="29" t="s">
        <v>348</v>
      </c>
      <c r="G27" s="30" t="s">
        <v>280</v>
      </c>
      <c r="H27" s="30" t="s">
        <v>94</v>
      </c>
      <c r="I27" s="37">
        <v>1000</v>
      </c>
      <c r="J27" s="38" t="s">
        <v>281</v>
      </c>
      <c r="K27" s="37">
        <v>0</v>
      </c>
      <c r="L27" s="26"/>
      <c r="M27" s="26"/>
      <c r="N27" s="26"/>
      <c r="O27" s="39" t="s">
        <v>349</v>
      </c>
      <c r="P27" s="40">
        <v>0.5</v>
      </c>
      <c r="Q27" s="40">
        <v>0.5</v>
      </c>
      <c r="R27" s="40">
        <v>3.8823529411764701</v>
      </c>
      <c r="S27" s="40">
        <v>3.8162544169611299</v>
      </c>
      <c r="T27" s="40">
        <v>5.5</v>
      </c>
      <c r="U27" s="40">
        <v>5.5</v>
      </c>
      <c r="V27" s="41">
        <v>12</v>
      </c>
      <c r="W27" s="42">
        <v>135</v>
      </c>
      <c r="X27" s="43">
        <v>300</v>
      </c>
      <c r="Y27" s="50">
        <v>1</v>
      </c>
      <c r="Z27" s="50">
        <v>1</v>
      </c>
      <c r="AA27" s="51"/>
      <c r="AB27" s="51"/>
      <c r="AC27" s="51"/>
      <c r="AD27" s="51"/>
      <c r="AE27" s="51"/>
      <c r="AF27" s="38">
        <v>216</v>
      </c>
      <c r="AG27" s="61">
        <v>7.5</v>
      </c>
      <c r="AH27" s="62">
        <v>0.625</v>
      </c>
      <c r="AI27" s="63"/>
      <c r="AJ27" s="64"/>
      <c r="AK27" s="65">
        <v>0</v>
      </c>
      <c r="AL27" s="64" t="s">
        <v>283</v>
      </c>
      <c r="AM27" s="66" t="s">
        <v>317</v>
      </c>
      <c r="AN27" s="26"/>
      <c r="AO27" s="66" t="s">
        <v>68</v>
      </c>
      <c r="AP27" s="74"/>
      <c r="AQ27" s="75"/>
      <c r="AR27" s="76"/>
      <c r="AS27" s="77"/>
      <c r="AT27" s="77"/>
      <c r="AU27" s="78"/>
      <c r="AV27" s="77"/>
      <c r="AW27" s="77"/>
      <c r="AX27" s="77"/>
      <c r="AY27" s="77"/>
      <c r="AZ27" s="77"/>
      <c r="BA27" s="77"/>
      <c r="BB27" s="99">
        <f t="shared" si="0"/>
        <v>35</v>
      </c>
      <c r="BC27" s="99">
        <f t="shared" si="1"/>
        <v>8</v>
      </c>
      <c r="BD27" s="100" t="str">
        <f t="shared" si="2"/>
        <v>050-C130000131-512赵亚平35</v>
      </c>
      <c r="BE27" s="101">
        <f t="shared" si="3"/>
        <v>0.2</v>
      </c>
      <c r="BF27" s="101">
        <f t="shared" si="4"/>
        <v>0.5</v>
      </c>
      <c r="BG27" s="102" t="str">
        <f t="shared" si="5"/>
        <v>050-C130000131-51235</v>
      </c>
      <c r="BH27" s="84" t="str">
        <f>IF(IF(ISNA(MATCH(BG27,BG28:$BG$94434,0)),1,"")="","",IF(ISNA(MATCH(BG27,BG28:$BG$94434,0)),1,"")&amp;BB27)</f>
        <v/>
      </c>
      <c r="BI27" s="84" t="str">
        <f>IF(BH27="","",BB27&amp;COUNTIFS($BH$1:BH27,BH27))</f>
        <v/>
      </c>
      <c r="BJ27" s="84" t="str">
        <f t="shared" si="6"/>
        <v/>
      </c>
      <c r="BK27" s="84"/>
      <c r="BL27" s="84"/>
      <c r="BM27" s="84"/>
      <c r="BN27" s="84"/>
      <c r="BO27" s="84"/>
      <c r="BP27" s="84"/>
      <c r="BQ27" s="84"/>
      <c r="BR27" s="84"/>
      <c r="BS27" s="84"/>
      <c r="BT27" s="84"/>
      <c r="BU27" s="84"/>
      <c r="BV27" s="84"/>
      <c r="BW27" s="84"/>
      <c r="BX27" s="84"/>
      <c r="BY27" s="84"/>
      <c r="BZ27" s="84"/>
      <c r="CA27" s="84"/>
      <c r="CB27" s="84"/>
      <c r="CC27" s="84"/>
      <c r="CD27" s="84"/>
      <c r="CE27" s="84"/>
      <c r="CF27" s="84"/>
      <c r="CG27" s="84"/>
      <c r="CH27" s="84"/>
      <c r="CI27" s="84"/>
      <c r="CJ27" s="84"/>
      <c r="CK27" s="84"/>
      <c r="CL27" s="84"/>
      <c r="CM27" s="84"/>
      <c r="CN27" s="84"/>
      <c r="CO27" s="84"/>
      <c r="CP27" s="84"/>
      <c r="CQ27" s="84"/>
      <c r="CR27" s="84"/>
      <c r="CS27" s="84"/>
      <c r="CT27" s="84"/>
      <c r="CU27" s="84"/>
      <c r="CV27" s="84"/>
      <c r="CW27" s="84"/>
      <c r="CX27" s="84"/>
      <c r="CY27" s="84"/>
      <c r="CZ27" s="84"/>
      <c r="DA27" s="84"/>
      <c r="DB27" s="84"/>
      <c r="DC27" s="84"/>
      <c r="DD27" s="84"/>
      <c r="DE27" s="84"/>
      <c r="DF27" s="84"/>
      <c r="DG27" s="84"/>
      <c r="DH27" s="84"/>
      <c r="DI27" s="84"/>
      <c r="DJ27" s="84"/>
      <c r="DK27" s="84"/>
      <c r="DL27" s="84"/>
      <c r="DM27" s="84"/>
      <c r="DN27" s="84"/>
      <c r="DO27" s="84"/>
      <c r="DP27" s="84"/>
      <c r="DQ27" s="84"/>
      <c r="DR27" s="84"/>
      <c r="DS27" s="84"/>
      <c r="DT27" s="84"/>
      <c r="DU27" s="84"/>
      <c r="DV27" s="84"/>
      <c r="DW27" s="84"/>
      <c r="DX27" s="84"/>
      <c r="DY27" s="84"/>
      <c r="DZ27" s="84"/>
      <c r="EA27" s="84"/>
      <c r="EB27" s="84"/>
      <c r="EC27" s="84"/>
      <c r="ED27" s="84"/>
      <c r="EE27" s="84"/>
      <c r="EF27" s="84"/>
      <c r="EG27" s="84"/>
      <c r="EH27" s="84"/>
      <c r="EI27" s="84"/>
      <c r="EJ27" s="84"/>
      <c r="EK27" s="84"/>
      <c r="EL27" s="84"/>
      <c r="EM27" s="84"/>
      <c r="EN27" s="84"/>
      <c r="EO27" s="84"/>
      <c r="EP27" s="84"/>
      <c r="EQ27" s="84"/>
      <c r="ER27" s="84"/>
      <c r="ES27" s="84"/>
      <c r="ET27" s="84"/>
      <c r="EU27" s="84"/>
      <c r="EV27" s="84"/>
      <c r="EW27" s="84"/>
      <c r="EX27" s="84"/>
      <c r="EY27" s="84"/>
      <c r="EZ27" s="84"/>
      <c r="FA27" s="84"/>
      <c r="FB27" s="84"/>
      <c r="FC27" s="84"/>
      <c r="FD27" s="84"/>
      <c r="FE27" s="84"/>
      <c r="FF27" s="84"/>
      <c r="FG27" s="84"/>
      <c r="FH27" s="84"/>
      <c r="FI27" s="84"/>
      <c r="FJ27" s="84"/>
      <c r="FK27" s="84"/>
      <c r="FL27" s="84"/>
      <c r="FM27" s="84"/>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c r="HJ27" s="84"/>
      <c r="HK27" s="84"/>
      <c r="HL27" s="84"/>
      <c r="HM27" s="84"/>
      <c r="HN27" s="84"/>
      <c r="HO27" s="84"/>
      <c r="HP27" s="84"/>
      <c r="HQ27" s="84"/>
      <c r="HR27" s="84"/>
      <c r="HS27" s="84"/>
      <c r="HT27" s="84"/>
      <c r="HU27" s="84"/>
      <c r="HV27" s="84"/>
      <c r="HW27" s="84"/>
      <c r="HX27" s="84"/>
      <c r="HY27" s="84"/>
      <c r="HZ27" s="84"/>
      <c r="IA27" s="84"/>
      <c r="IB27" s="84"/>
      <c r="IC27" s="84"/>
      <c r="ID27" s="84"/>
      <c r="IE27" s="84"/>
      <c r="IF27" s="84"/>
      <c r="IG27" s="84"/>
      <c r="IH27" s="84"/>
      <c r="II27" s="84"/>
      <c r="IJ27" s="84"/>
      <c r="IK27" s="84"/>
      <c r="IL27" s="84"/>
      <c r="IM27" s="84"/>
      <c r="IN27" s="84"/>
      <c r="IO27" s="84"/>
      <c r="IP27" s="84"/>
      <c r="IQ27" s="84"/>
      <c r="IR27" s="84"/>
      <c r="IS27" s="84"/>
      <c r="IT27" s="84"/>
      <c r="IU27" s="84"/>
      <c r="IV27" s="84"/>
      <c r="IW27" s="84"/>
      <c r="IX27" s="84"/>
      <c r="IY27" s="84"/>
      <c r="IZ27" s="84"/>
      <c r="JA27" s="84"/>
      <c r="JB27" s="84"/>
    </row>
    <row r="28" spans="1:262" s="22" customFormat="1" ht="15" customHeight="1" x14ac:dyDescent="0.15">
      <c r="A28" s="176" t="s">
        <v>131</v>
      </c>
      <c r="B28" s="26" t="s">
        <v>285</v>
      </c>
      <c r="C28" s="27" t="s">
        <v>190</v>
      </c>
      <c r="D28" s="28" t="s">
        <v>347</v>
      </c>
      <c r="E28" s="26" t="s">
        <v>278</v>
      </c>
      <c r="F28" s="29" t="s">
        <v>348</v>
      </c>
      <c r="G28" s="30" t="s">
        <v>280</v>
      </c>
      <c r="H28" s="30" t="s">
        <v>94</v>
      </c>
      <c r="I28" s="37">
        <v>1000</v>
      </c>
      <c r="J28" s="38" t="s">
        <v>281</v>
      </c>
      <c r="K28" s="37">
        <v>0</v>
      </c>
      <c r="L28" s="26"/>
      <c r="M28" s="26"/>
      <c r="N28" s="26"/>
      <c r="O28" s="39" t="s">
        <v>349</v>
      </c>
      <c r="P28" s="40">
        <v>0.5</v>
      </c>
      <c r="Q28" s="40">
        <v>0.5</v>
      </c>
      <c r="R28" s="40">
        <v>0.89795918367346905</v>
      </c>
      <c r="S28" s="40">
        <v>1.90812720848057</v>
      </c>
      <c r="T28" s="40">
        <v>5.5</v>
      </c>
      <c r="U28" s="40">
        <v>5.5</v>
      </c>
      <c r="V28" s="41">
        <v>6</v>
      </c>
      <c r="W28" s="42">
        <v>100</v>
      </c>
      <c r="X28" s="43">
        <v>300</v>
      </c>
      <c r="Y28" s="50">
        <v>1</v>
      </c>
      <c r="Z28" s="50">
        <v>1</v>
      </c>
      <c r="AA28" s="51"/>
      <c r="AB28" s="51"/>
      <c r="AC28" s="51"/>
      <c r="AD28" s="51"/>
      <c r="AE28" s="51"/>
      <c r="AF28" s="38">
        <v>108</v>
      </c>
      <c r="AG28" s="61">
        <v>5.5555555555555598</v>
      </c>
      <c r="AH28" s="62">
        <v>0.92592592592592604</v>
      </c>
      <c r="AI28" s="63"/>
      <c r="AJ28" s="64"/>
      <c r="AK28" s="65">
        <v>0</v>
      </c>
      <c r="AL28" s="64" t="s">
        <v>283</v>
      </c>
      <c r="AM28" s="66" t="s">
        <v>331</v>
      </c>
      <c r="AN28" s="26"/>
      <c r="AO28" s="66" t="s">
        <v>332</v>
      </c>
      <c r="AP28" s="74"/>
      <c r="AQ28" s="75"/>
      <c r="AR28" s="76"/>
      <c r="AS28" s="77"/>
      <c r="AT28" s="77"/>
      <c r="AU28" s="78"/>
      <c r="AV28" s="77"/>
      <c r="AW28" s="77"/>
      <c r="AX28" s="77"/>
      <c r="AY28" s="77"/>
      <c r="AZ28" s="77"/>
      <c r="BA28" s="77"/>
      <c r="BB28" s="99">
        <f t="shared" si="0"/>
        <v>35</v>
      </c>
      <c r="BC28" s="99">
        <f t="shared" si="1"/>
        <v>8</v>
      </c>
      <c r="BD28" s="100" t="str">
        <f t="shared" si="2"/>
        <v>050-C130000131-512杨高坤35</v>
      </c>
      <c r="BE28" s="101">
        <f t="shared" si="3"/>
        <v>0.5</v>
      </c>
      <c r="BF28" s="101">
        <f t="shared" si="4"/>
        <v>0.5</v>
      </c>
      <c r="BG28" s="102" t="str">
        <f t="shared" si="5"/>
        <v>050-C130000131-51235</v>
      </c>
      <c r="BH28" s="84" t="str">
        <f>IF(IF(ISNA(MATCH(BG28,BG29:$BG$94434,0)),1,"")="","",IF(ISNA(MATCH(BG28,BG29:$BG$94434,0)),1,"")&amp;BB28)</f>
        <v/>
      </c>
      <c r="BI28" s="84" t="str">
        <f>IF(BH28="","",BB28&amp;COUNTIFS($BH$1:BH28,BH28))</f>
        <v/>
      </c>
      <c r="BJ28" s="84" t="str">
        <f t="shared" si="6"/>
        <v/>
      </c>
      <c r="BK28" s="84"/>
      <c r="BL28" s="84"/>
      <c r="BM28" s="84"/>
      <c r="BN28" s="84"/>
      <c r="BO28" s="84"/>
      <c r="BP28" s="84"/>
      <c r="BQ28" s="84"/>
      <c r="BR28" s="84"/>
      <c r="BS28" s="84"/>
      <c r="BT28" s="84"/>
      <c r="BU28" s="84"/>
      <c r="BV28" s="84"/>
      <c r="BW28" s="84"/>
      <c r="BX28" s="84"/>
      <c r="BY28" s="84"/>
      <c r="BZ28" s="84"/>
      <c r="CA28" s="84"/>
      <c r="CB28" s="84"/>
      <c r="CC28" s="84"/>
      <c r="CD28" s="84"/>
      <c r="CE28" s="84"/>
      <c r="CF28" s="84"/>
      <c r="CG28" s="84"/>
      <c r="CH28" s="84"/>
      <c r="CI28" s="84"/>
      <c r="CJ28" s="84"/>
      <c r="CK28" s="84"/>
      <c r="CL28" s="84"/>
      <c r="CM28" s="84"/>
      <c r="CN28" s="84"/>
      <c r="CO28" s="84"/>
      <c r="CP28" s="84"/>
      <c r="CQ28" s="84"/>
      <c r="CR28" s="84"/>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c r="DY28" s="84"/>
      <c r="DZ28" s="84"/>
      <c r="EA28" s="84"/>
      <c r="EB28" s="84"/>
      <c r="EC28" s="84"/>
      <c r="ED28" s="84"/>
      <c r="EE28" s="84"/>
      <c r="EF28" s="84"/>
      <c r="EG28" s="84"/>
      <c r="EH28" s="84"/>
      <c r="EI28" s="84"/>
      <c r="EJ28" s="84"/>
      <c r="EK28" s="84"/>
      <c r="EL28" s="84"/>
      <c r="EM28" s="84"/>
      <c r="EN28" s="84"/>
      <c r="EO28" s="84"/>
      <c r="EP28" s="84"/>
      <c r="EQ28" s="84"/>
      <c r="ER28" s="84"/>
      <c r="ES28" s="84"/>
      <c r="ET28" s="84"/>
      <c r="EU28" s="84"/>
      <c r="EV28" s="84"/>
      <c r="EW28" s="84"/>
      <c r="EX28" s="84"/>
      <c r="EY28" s="84"/>
      <c r="EZ28" s="84"/>
      <c r="FA28" s="84"/>
      <c r="FB28" s="84"/>
      <c r="FC28" s="84"/>
      <c r="FD28" s="84"/>
      <c r="FE28" s="84"/>
      <c r="FF28" s="84"/>
      <c r="FG28" s="84"/>
      <c r="FH28" s="84"/>
      <c r="FI28" s="84"/>
      <c r="FJ28" s="84"/>
      <c r="FK28" s="84"/>
      <c r="FL28" s="84"/>
      <c r="FM28" s="84"/>
      <c r="FN28" s="84"/>
      <c r="FO28" s="84"/>
      <c r="FP28" s="84"/>
      <c r="FQ28" s="84"/>
      <c r="FR28" s="84"/>
      <c r="FS28" s="84"/>
      <c r="FT28" s="84"/>
      <c r="FU28" s="84"/>
      <c r="FV28" s="84"/>
      <c r="FW28" s="84"/>
      <c r="FX28" s="84"/>
      <c r="FY28" s="84"/>
      <c r="FZ28" s="84"/>
      <c r="GA28" s="84"/>
      <c r="GB28" s="84"/>
      <c r="GC28" s="84"/>
      <c r="GD28" s="84"/>
      <c r="GE28" s="84"/>
      <c r="GF28" s="84"/>
      <c r="GG28" s="84"/>
      <c r="GH28" s="84"/>
      <c r="GI28" s="84"/>
      <c r="GJ28" s="84"/>
      <c r="GK28" s="84"/>
      <c r="GL28" s="84"/>
      <c r="GM28" s="84"/>
      <c r="GN28" s="84"/>
      <c r="GO28" s="84"/>
      <c r="GP28" s="84"/>
      <c r="GQ28" s="84"/>
      <c r="GR28" s="84"/>
      <c r="GS28" s="84"/>
      <c r="GT28" s="84"/>
      <c r="GU28" s="84"/>
      <c r="GV28" s="84"/>
      <c r="GW28" s="84"/>
      <c r="GX28" s="84"/>
      <c r="GY28" s="84"/>
      <c r="GZ28" s="84"/>
      <c r="HA28" s="84"/>
      <c r="HB28" s="84"/>
      <c r="HC28" s="84"/>
      <c r="HD28" s="84"/>
      <c r="HE28" s="84"/>
      <c r="HF28" s="84"/>
      <c r="HG28" s="84"/>
      <c r="HH28" s="84"/>
      <c r="HI28" s="84"/>
      <c r="HJ28" s="84"/>
      <c r="HK28" s="84"/>
      <c r="HL28" s="84"/>
      <c r="HM28" s="84"/>
      <c r="HN28" s="84"/>
      <c r="HO28" s="84"/>
      <c r="HP28" s="84"/>
      <c r="HQ28" s="84"/>
      <c r="HR28" s="84"/>
      <c r="HS28" s="84"/>
      <c r="HT28" s="84"/>
      <c r="HU28" s="84"/>
      <c r="HV28" s="84"/>
      <c r="HW28" s="84"/>
      <c r="HX28" s="84"/>
      <c r="HY28" s="84"/>
      <c r="HZ28" s="84"/>
      <c r="IA28" s="84"/>
      <c r="IB28" s="84"/>
      <c r="IC28" s="84"/>
      <c r="ID28" s="84"/>
      <c r="IE28" s="84"/>
      <c r="IF28" s="84"/>
      <c r="IG28" s="84"/>
      <c r="IH28" s="84"/>
      <c r="II28" s="84"/>
      <c r="IJ28" s="84"/>
      <c r="IK28" s="84"/>
      <c r="IL28" s="84"/>
      <c r="IM28" s="84"/>
      <c r="IN28" s="84"/>
      <c r="IO28" s="84"/>
      <c r="IP28" s="84"/>
      <c r="IQ28" s="84"/>
      <c r="IR28" s="84"/>
      <c r="IS28" s="84"/>
      <c r="IT28" s="84"/>
      <c r="IU28" s="84"/>
      <c r="IV28" s="84"/>
      <c r="IW28" s="84"/>
      <c r="IX28" s="84"/>
      <c r="IY28" s="84"/>
      <c r="IZ28" s="84"/>
      <c r="JA28" s="84"/>
      <c r="JB28" s="84"/>
    </row>
    <row r="29" spans="1:262" s="22" customFormat="1" ht="15" customHeight="1" x14ac:dyDescent="0.15">
      <c r="A29" s="176" t="s">
        <v>131</v>
      </c>
      <c r="B29" s="26" t="s">
        <v>275</v>
      </c>
      <c r="C29" s="27" t="s">
        <v>350</v>
      </c>
      <c r="D29" s="28" t="s">
        <v>345</v>
      </c>
      <c r="E29" s="26" t="s">
        <v>278</v>
      </c>
      <c r="F29" s="29" t="s">
        <v>346</v>
      </c>
      <c r="G29" s="30" t="s">
        <v>280</v>
      </c>
      <c r="H29" s="30" t="s">
        <v>79</v>
      </c>
      <c r="I29" s="37">
        <v>1000000</v>
      </c>
      <c r="J29" s="38" t="s">
        <v>281</v>
      </c>
      <c r="K29" s="37">
        <v>405000</v>
      </c>
      <c r="L29" s="26"/>
      <c r="M29" s="26"/>
      <c r="N29" s="26"/>
      <c r="O29" s="39" t="s">
        <v>29</v>
      </c>
      <c r="P29" s="40">
        <v>0.5</v>
      </c>
      <c r="Q29" s="40">
        <v>0.5</v>
      </c>
      <c r="R29" s="40">
        <v>3.8823529411764701</v>
      </c>
      <c r="S29" s="40">
        <v>3.8162544169611299</v>
      </c>
      <c r="T29" s="40">
        <v>11</v>
      </c>
      <c r="U29" s="40">
        <v>0</v>
      </c>
      <c r="V29" s="41">
        <v>12</v>
      </c>
      <c r="W29" s="42">
        <v>140000</v>
      </c>
      <c r="X29" s="43">
        <v>200</v>
      </c>
      <c r="Y29" s="50">
        <v>1</v>
      </c>
      <c r="Z29" s="50">
        <v>1</v>
      </c>
      <c r="AA29" s="51"/>
      <c r="AB29" s="51"/>
      <c r="AC29" s="51"/>
      <c r="AD29" s="51"/>
      <c r="AE29" s="51"/>
      <c r="AF29" s="38">
        <v>144000</v>
      </c>
      <c r="AG29" s="61">
        <v>11.6666666666667</v>
      </c>
      <c r="AH29" s="62">
        <v>0.97222222222222199</v>
      </c>
      <c r="AI29" s="63"/>
      <c r="AJ29" s="64"/>
      <c r="AK29" s="65">
        <v>0</v>
      </c>
      <c r="AL29" s="64" t="s">
        <v>296</v>
      </c>
      <c r="AM29" s="66"/>
      <c r="AN29" s="26"/>
      <c r="AO29" s="66" t="s">
        <v>5</v>
      </c>
      <c r="AP29" s="74"/>
      <c r="AQ29" s="75"/>
      <c r="AR29" s="76"/>
      <c r="AS29" s="77"/>
      <c r="AT29" s="77"/>
      <c r="AU29" s="78"/>
      <c r="AV29" s="77"/>
      <c r="AW29" s="77"/>
      <c r="AX29" s="77"/>
      <c r="AY29" s="77"/>
      <c r="AZ29" s="77"/>
      <c r="BA29" s="77"/>
      <c r="BB29" s="99">
        <f t="shared" si="0"/>
        <v>35</v>
      </c>
      <c r="BC29" s="99">
        <f t="shared" si="1"/>
        <v>8</v>
      </c>
      <c r="BD29" s="100" t="str">
        <f t="shared" si="2"/>
        <v>025-C130000641-0397代国升35</v>
      </c>
      <c r="BE29" s="101">
        <f t="shared" si="3"/>
        <v>0.25</v>
      </c>
      <c r="BF29" s="101">
        <f t="shared" si="4"/>
        <v>0.5</v>
      </c>
      <c r="BG29" s="102" t="str">
        <f t="shared" si="5"/>
        <v>025-C130000641-039735</v>
      </c>
      <c r="BH29" s="84" t="str">
        <f>IF(IF(ISNA(MATCH(BG29,BG30:$BG$94434,0)),1,"")="","",IF(ISNA(MATCH(BG29,BG30:$BG$94434,0)),1,"")&amp;BB29)</f>
        <v/>
      </c>
      <c r="BI29" s="84" t="str">
        <f>IF(BH29="","",BB29&amp;COUNTIFS($BH$1:BH29,BH29))</f>
        <v/>
      </c>
      <c r="BJ29" s="84" t="str">
        <f t="shared" si="6"/>
        <v/>
      </c>
      <c r="BK29" s="84"/>
      <c r="BL29" s="84"/>
      <c r="BM29" s="84"/>
      <c r="BN29" s="84"/>
      <c r="BO29" s="84"/>
      <c r="BP29" s="84"/>
      <c r="BQ29" s="84"/>
      <c r="BR29" s="84"/>
      <c r="BS29" s="84"/>
      <c r="BT29" s="84"/>
      <c r="BU29" s="84"/>
      <c r="BV29" s="84"/>
      <c r="BW29" s="84"/>
      <c r="BX29" s="84"/>
      <c r="BY29" s="84"/>
      <c r="BZ29" s="84"/>
      <c r="CA29" s="84"/>
      <c r="CB29" s="84"/>
      <c r="CC29" s="84"/>
      <c r="CD29" s="84"/>
      <c r="CE29" s="84"/>
      <c r="CF29" s="84"/>
      <c r="CG29" s="84"/>
      <c r="CH29" s="84"/>
      <c r="CI29" s="84"/>
      <c r="CJ29" s="84"/>
      <c r="CK29" s="84"/>
      <c r="CL29" s="84"/>
      <c r="CM29" s="84"/>
      <c r="CN29" s="84"/>
      <c r="CO29" s="84"/>
      <c r="CP29" s="84"/>
      <c r="CQ29" s="84"/>
      <c r="CR29" s="84"/>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K29" s="84"/>
      <c r="FL29" s="84"/>
      <c r="FM29" s="84"/>
      <c r="FN29" s="84"/>
      <c r="FO29" s="84"/>
      <c r="FP29" s="84"/>
      <c r="FQ29" s="84"/>
      <c r="FR29" s="84"/>
      <c r="FS29" s="84"/>
      <c r="FT29" s="84"/>
      <c r="FU29" s="84"/>
      <c r="FV29" s="84"/>
      <c r="FW29" s="84"/>
      <c r="FX29" s="84"/>
      <c r="FY29" s="84"/>
      <c r="FZ29" s="84"/>
      <c r="GA29" s="84"/>
      <c r="GB29" s="84"/>
      <c r="GC29" s="84"/>
      <c r="GD29" s="84"/>
      <c r="GE29" s="84"/>
      <c r="GF29" s="84"/>
      <c r="GG29" s="84"/>
      <c r="GH29" s="84"/>
      <c r="GI29" s="84"/>
      <c r="GJ29" s="84"/>
      <c r="GK29" s="84"/>
      <c r="GL29" s="84"/>
      <c r="GM29" s="84"/>
      <c r="GN29" s="84"/>
      <c r="GO29" s="84"/>
      <c r="GP29" s="84"/>
      <c r="GQ29" s="84"/>
      <c r="GR29" s="84"/>
      <c r="GS29" s="84"/>
      <c r="GT29" s="84"/>
      <c r="GU29" s="84"/>
      <c r="GV29" s="84"/>
      <c r="GW29" s="84"/>
      <c r="GX29" s="84"/>
      <c r="GY29" s="84"/>
      <c r="GZ29" s="84"/>
      <c r="HA29" s="84"/>
      <c r="HB29" s="84"/>
      <c r="HC29" s="84"/>
      <c r="HD29" s="84"/>
      <c r="HE29" s="84"/>
      <c r="HF29" s="84"/>
      <c r="HG29" s="84"/>
      <c r="HH29" s="84"/>
      <c r="HI29" s="84"/>
      <c r="HJ29" s="84"/>
      <c r="HK29" s="84"/>
      <c r="HL29" s="84"/>
      <c r="HM29" s="84"/>
      <c r="HN29" s="84"/>
      <c r="HO29" s="84"/>
      <c r="HP29" s="84"/>
      <c r="HQ29" s="84"/>
      <c r="HR29" s="84"/>
      <c r="HS29" s="84"/>
      <c r="HT29" s="84"/>
      <c r="HU29" s="84"/>
      <c r="HV29" s="84"/>
      <c r="HW29" s="84"/>
      <c r="HX29" s="84"/>
      <c r="HY29" s="84"/>
      <c r="HZ29" s="84"/>
      <c r="IA29" s="84"/>
      <c r="IB29" s="84"/>
      <c r="IC29" s="84"/>
      <c r="ID29" s="84"/>
      <c r="IE29" s="84"/>
      <c r="IF29" s="84"/>
      <c r="IG29" s="84"/>
      <c r="IH29" s="84"/>
      <c r="II29" s="84"/>
      <c r="IJ29" s="84"/>
      <c r="IK29" s="84"/>
      <c r="IL29" s="84"/>
      <c r="IM29" s="84"/>
      <c r="IN29" s="84"/>
      <c r="IO29" s="84"/>
      <c r="IP29" s="84"/>
      <c r="IQ29" s="84"/>
      <c r="IR29" s="84"/>
      <c r="IS29" s="84"/>
      <c r="IT29" s="84"/>
      <c r="IU29" s="84"/>
      <c r="IV29" s="84"/>
      <c r="IW29" s="84"/>
      <c r="IX29" s="84"/>
      <c r="IY29" s="84"/>
      <c r="IZ29" s="84"/>
      <c r="JA29" s="84"/>
      <c r="JB29" s="84"/>
    </row>
    <row r="30" spans="1:262" s="22" customFormat="1" ht="15" customHeight="1" x14ac:dyDescent="0.15">
      <c r="A30" s="176" t="s">
        <v>131</v>
      </c>
      <c r="B30" s="26" t="s">
        <v>285</v>
      </c>
      <c r="C30" s="27" t="s">
        <v>350</v>
      </c>
      <c r="D30" s="28" t="s">
        <v>345</v>
      </c>
      <c r="E30" s="26" t="s">
        <v>278</v>
      </c>
      <c r="F30" s="29" t="s">
        <v>346</v>
      </c>
      <c r="G30" s="30" t="s">
        <v>280</v>
      </c>
      <c r="H30" s="30" t="s">
        <v>79</v>
      </c>
      <c r="I30" s="37">
        <v>1000000</v>
      </c>
      <c r="J30" s="38" t="s">
        <v>281</v>
      </c>
      <c r="K30" s="37">
        <v>405000</v>
      </c>
      <c r="L30" s="26"/>
      <c r="M30" s="26"/>
      <c r="N30" s="26"/>
      <c r="O30" s="39" t="s">
        <v>29</v>
      </c>
      <c r="P30" s="40">
        <v>0.5</v>
      </c>
      <c r="Q30" s="40">
        <v>0.5</v>
      </c>
      <c r="R30" s="40">
        <v>1.7959183673469401</v>
      </c>
      <c r="S30" s="40">
        <v>3.8162544169611299</v>
      </c>
      <c r="T30" s="40">
        <v>11</v>
      </c>
      <c r="U30" s="40">
        <v>0</v>
      </c>
      <c r="V30" s="41">
        <v>12</v>
      </c>
      <c r="W30" s="42">
        <v>70000</v>
      </c>
      <c r="X30" s="43">
        <v>200</v>
      </c>
      <c r="Y30" s="50">
        <v>1</v>
      </c>
      <c r="Z30" s="50">
        <v>1</v>
      </c>
      <c r="AA30" s="51"/>
      <c r="AB30" s="51"/>
      <c r="AC30" s="51"/>
      <c r="AD30" s="51"/>
      <c r="AE30" s="51"/>
      <c r="AF30" s="38">
        <v>144000</v>
      </c>
      <c r="AG30" s="61">
        <v>5.8333333333333304</v>
      </c>
      <c r="AH30" s="62">
        <v>0.48611111111111099</v>
      </c>
      <c r="AI30" s="63"/>
      <c r="AJ30" s="64"/>
      <c r="AK30" s="65">
        <v>0</v>
      </c>
      <c r="AL30" s="64" t="s">
        <v>296</v>
      </c>
      <c r="AM30" s="66"/>
      <c r="AN30" s="26"/>
      <c r="AO30" s="66" t="s">
        <v>33</v>
      </c>
      <c r="AP30" s="74"/>
      <c r="AQ30" s="75"/>
      <c r="AR30" s="76"/>
      <c r="AS30" s="77"/>
      <c r="AT30" s="77"/>
      <c r="AU30" s="78"/>
      <c r="AV30" s="77"/>
      <c r="AW30" s="77"/>
      <c r="AX30" s="77"/>
      <c r="AY30" s="77"/>
      <c r="AZ30" s="77"/>
      <c r="BA30" s="77"/>
      <c r="BB30" s="99">
        <f t="shared" si="0"/>
        <v>35</v>
      </c>
      <c r="BC30" s="99">
        <f t="shared" si="1"/>
        <v>8</v>
      </c>
      <c r="BD30" s="100" t="str">
        <f t="shared" si="2"/>
        <v>025-C130000641-0397黄正祥35</v>
      </c>
      <c r="BE30" s="101">
        <f t="shared" si="3"/>
        <v>0.25</v>
      </c>
      <c r="BF30" s="101">
        <f t="shared" si="4"/>
        <v>0.5</v>
      </c>
      <c r="BG30" s="102" t="str">
        <f t="shared" si="5"/>
        <v>025-C130000641-039735</v>
      </c>
      <c r="BH30" s="84" t="str">
        <f>IF(IF(ISNA(MATCH(BG30,BG31:$BG$94434,0)),1,"")="","",IF(ISNA(MATCH(BG30,BG31:$BG$94434,0)),1,"")&amp;BB30)</f>
        <v/>
      </c>
      <c r="BI30" s="84" t="str">
        <f>IF(BH30="","",BB30&amp;COUNTIFS($BH$1:BH30,BH30))</f>
        <v/>
      </c>
      <c r="BJ30" s="84" t="str">
        <f t="shared" si="6"/>
        <v/>
      </c>
      <c r="BK30" s="84"/>
      <c r="BL30" s="84"/>
      <c r="BM30" s="84"/>
      <c r="BN30" s="84"/>
      <c r="BO30" s="84"/>
      <c r="BP30" s="84"/>
      <c r="BQ30" s="84"/>
      <c r="BR30" s="84"/>
      <c r="BS30" s="84"/>
      <c r="BT30" s="84"/>
      <c r="BU30" s="84"/>
      <c r="BV30" s="84"/>
      <c r="BW30" s="84"/>
      <c r="BX30" s="84"/>
      <c r="BY30" s="84"/>
      <c r="BZ30" s="84"/>
      <c r="CA30" s="84"/>
      <c r="CB30" s="84"/>
      <c r="CC30" s="84"/>
      <c r="CD30" s="84"/>
      <c r="CE30" s="84"/>
      <c r="CF30" s="84"/>
      <c r="CG30" s="84"/>
      <c r="CH30" s="84"/>
      <c r="CI30" s="84"/>
      <c r="CJ30" s="84"/>
      <c r="CK30" s="84"/>
      <c r="CL30" s="84"/>
      <c r="CM30" s="84"/>
      <c r="CN30" s="84"/>
      <c r="CO30" s="84"/>
      <c r="CP30" s="84"/>
      <c r="CQ30" s="84"/>
      <c r="CR30" s="84"/>
      <c r="CS30" s="84"/>
      <c r="CT30" s="84"/>
      <c r="CU30" s="84"/>
      <c r="CV30" s="84"/>
      <c r="CW30" s="84"/>
      <c r="CX30" s="84"/>
      <c r="CY30" s="84"/>
      <c r="CZ30" s="84"/>
      <c r="DA30" s="84"/>
      <c r="DB30" s="84"/>
      <c r="DC30" s="84"/>
      <c r="DD30" s="84"/>
      <c r="DE30" s="84"/>
      <c r="DF30" s="84"/>
      <c r="DG30" s="84"/>
      <c r="DH30" s="84"/>
      <c r="DI30" s="84"/>
      <c r="DJ30" s="84"/>
      <c r="DK30" s="84"/>
      <c r="DL30" s="84"/>
      <c r="DM30" s="84"/>
      <c r="DN30" s="84"/>
      <c r="DO30" s="84"/>
      <c r="DP30" s="84"/>
      <c r="DQ30" s="84"/>
      <c r="DR30" s="84"/>
      <c r="DS30" s="84"/>
      <c r="DT30" s="84"/>
      <c r="DU30" s="84"/>
      <c r="DV30" s="84"/>
      <c r="DW30" s="84"/>
      <c r="DX30" s="84"/>
      <c r="DY30" s="84"/>
      <c r="DZ30" s="84"/>
      <c r="EA30" s="84"/>
      <c r="EB30" s="84"/>
      <c r="EC30" s="84"/>
      <c r="ED30" s="84"/>
      <c r="EE30" s="84"/>
      <c r="EF30" s="84"/>
      <c r="EG30" s="84"/>
      <c r="EH30" s="84"/>
      <c r="EI30" s="84"/>
      <c r="EJ30" s="84"/>
      <c r="EK30" s="84"/>
      <c r="EL30" s="84"/>
      <c r="EM30" s="84"/>
      <c r="EN30" s="84"/>
      <c r="EO30" s="84"/>
      <c r="EP30" s="84"/>
      <c r="EQ30" s="84"/>
      <c r="ER30" s="84"/>
      <c r="ES30" s="84"/>
      <c r="ET30" s="84"/>
      <c r="EU30" s="84"/>
      <c r="EV30" s="84"/>
      <c r="EW30" s="84"/>
      <c r="EX30" s="84"/>
      <c r="EY30" s="84"/>
      <c r="EZ30" s="84"/>
      <c r="FA30" s="84"/>
      <c r="FB30" s="84"/>
      <c r="FC30" s="84"/>
      <c r="FD30" s="84"/>
      <c r="FE30" s="84"/>
      <c r="FF30" s="84"/>
      <c r="FG30" s="84"/>
      <c r="FH30" s="84"/>
      <c r="FI30" s="84"/>
      <c r="FJ30" s="84"/>
      <c r="FK30" s="84"/>
      <c r="FL30" s="84"/>
      <c r="FM30" s="84"/>
      <c r="FN30" s="84"/>
      <c r="FO30" s="84"/>
      <c r="FP30" s="84"/>
      <c r="FQ30" s="84"/>
      <c r="FR30" s="84"/>
      <c r="FS30" s="84"/>
      <c r="FT30" s="84"/>
      <c r="FU30" s="84"/>
      <c r="FV30" s="84"/>
      <c r="FW30" s="84"/>
      <c r="FX30" s="84"/>
      <c r="FY30" s="84"/>
      <c r="FZ30" s="84"/>
      <c r="GA30" s="84"/>
      <c r="GB30" s="84"/>
      <c r="GC30" s="84"/>
      <c r="GD30" s="84"/>
      <c r="GE30" s="84"/>
      <c r="GF30" s="84"/>
      <c r="GG30" s="84"/>
      <c r="GH30" s="84"/>
      <c r="GI30" s="84"/>
      <c r="GJ30" s="84"/>
      <c r="GK30" s="84"/>
      <c r="GL30" s="84"/>
      <c r="GM30" s="84"/>
      <c r="GN30" s="84"/>
      <c r="GO30" s="84"/>
      <c r="GP30" s="84"/>
      <c r="GQ30" s="84"/>
      <c r="GR30" s="84"/>
      <c r="GS30" s="84"/>
      <c r="GT30" s="84"/>
      <c r="GU30" s="84"/>
      <c r="GV30" s="84"/>
      <c r="GW30" s="84"/>
      <c r="GX30" s="84"/>
      <c r="GY30" s="84"/>
      <c r="GZ30" s="84"/>
      <c r="HA30" s="84"/>
      <c r="HB30" s="84"/>
      <c r="HC30" s="84"/>
      <c r="HD30" s="84"/>
      <c r="HE30" s="84"/>
      <c r="HF30" s="84"/>
      <c r="HG30" s="84"/>
      <c r="HH30" s="84"/>
      <c r="HI30" s="84"/>
      <c r="HJ30" s="84"/>
      <c r="HK30" s="84"/>
      <c r="HL30" s="84"/>
      <c r="HM30" s="84"/>
      <c r="HN30" s="84"/>
      <c r="HO30" s="84"/>
      <c r="HP30" s="84"/>
      <c r="HQ30" s="84"/>
      <c r="HR30" s="84"/>
      <c r="HS30" s="84"/>
      <c r="HT30" s="84"/>
      <c r="HU30" s="84"/>
      <c r="HV30" s="84"/>
      <c r="HW30" s="84"/>
      <c r="HX30" s="84"/>
      <c r="HY30" s="84"/>
      <c r="HZ30" s="84"/>
      <c r="IA30" s="84"/>
      <c r="IB30" s="84"/>
      <c r="IC30" s="84"/>
      <c r="ID30" s="84"/>
      <c r="IE30" s="84"/>
      <c r="IF30" s="84"/>
      <c r="IG30" s="84"/>
      <c r="IH30" s="84"/>
      <c r="II30" s="84"/>
      <c r="IJ30" s="84"/>
      <c r="IK30" s="84"/>
      <c r="IL30" s="84"/>
      <c r="IM30" s="84"/>
      <c r="IN30" s="84"/>
      <c r="IO30" s="84"/>
      <c r="IP30" s="84"/>
      <c r="IQ30" s="84"/>
      <c r="IR30" s="84"/>
      <c r="IS30" s="84"/>
      <c r="IT30" s="84"/>
      <c r="IU30" s="84"/>
      <c r="IV30" s="84"/>
      <c r="IW30" s="84"/>
      <c r="IX30" s="84"/>
      <c r="IY30" s="84"/>
      <c r="IZ30" s="84"/>
      <c r="JA30" s="84"/>
      <c r="JB30" s="84"/>
    </row>
    <row r="31" spans="1:262" s="13" customFormat="1" ht="15" customHeight="1" x14ac:dyDescent="0.15">
      <c r="A31" s="176" t="s">
        <v>134</v>
      </c>
      <c r="B31" s="26" t="s">
        <v>275</v>
      </c>
      <c r="C31" s="27" t="s">
        <v>276</v>
      </c>
      <c r="D31" s="28" t="s">
        <v>277</v>
      </c>
      <c r="E31" s="26" t="s">
        <v>278</v>
      </c>
      <c r="F31" s="29" t="s">
        <v>279</v>
      </c>
      <c r="G31" s="30" t="s">
        <v>280</v>
      </c>
      <c r="H31" s="30" t="s">
        <v>94</v>
      </c>
      <c r="I31" s="37">
        <v>300</v>
      </c>
      <c r="J31" s="38" t="s">
        <v>281</v>
      </c>
      <c r="K31" s="37">
        <v>300</v>
      </c>
      <c r="L31" s="26"/>
      <c r="M31" s="26"/>
      <c r="N31" s="26"/>
      <c r="O31" s="39" t="s">
        <v>282</v>
      </c>
      <c r="P31" s="40">
        <v>0.5</v>
      </c>
      <c r="Q31" s="40">
        <v>0.5</v>
      </c>
      <c r="R31" s="40">
        <v>3.3954983922829598</v>
      </c>
      <c r="S31" s="40">
        <v>3.8537360890302099</v>
      </c>
      <c r="T31" s="40">
        <v>5.5</v>
      </c>
      <c r="U31" s="40">
        <v>5.5</v>
      </c>
      <c r="V31" s="41">
        <v>12</v>
      </c>
      <c r="W31" s="42">
        <v>245</v>
      </c>
      <c r="X31" s="43">
        <v>350</v>
      </c>
      <c r="Y31" s="50">
        <v>1</v>
      </c>
      <c r="Z31" s="50">
        <v>1</v>
      </c>
      <c r="AA31" s="51"/>
      <c r="AB31" s="51"/>
      <c r="AC31" s="51"/>
      <c r="AD31" s="51"/>
      <c r="AE31" s="51"/>
      <c r="AF31" s="38">
        <v>252</v>
      </c>
      <c r="AG31" s="61">
        <v>11.6666666666667</v>
      </c>
      <c r="AH31" s="62">
        <v>0.97222222222222199</v>
      </c>
      <c r="AI31" s="63"/>
      <c r="AJ31" s="64"/>
      <c r="AK31" s="65">
        <v>0</v>
      </c>
      <c r="AL31" s="64" t="s">
        <v>283</v>
      </c>
      <c r="AM31" s="66" t="s">
        <v>320</v>
      </c>
      <c r="AN31" s="26"/>
      <c r="AO31" s="66" t="s">
        <v>125</v>
      </c>
      <c r="AP31" s="74"/>
      <c r="AQ31" s="75"/>
      <c r="AR31" s="76"/>
      <c r="AS31" s="77"/>
      <c r="AT31" s="77"/>
      <c r="AU31" s="78"/>
      <c r="AV31" s="77"/>
      <c r="AW31" s="77"/>
      <c r="AX31" s="77"/>
      <c r="AY31" s="77"/>
      <c r="AZ31" s="77"/>
      <c r="BA31" s="77"/>
      <c r="BB31" s="99">
        <f t="shared" ref="BB31:BB61" si="7">WEEKNUM(LEFT(A31,4)&amp;"-"&amp;MID(A31,5,2)&amp;"-"&amp;RIGHT(A31,2),2)</f>
        <v>35</v>
      </c>
      <c r="BC31" s="99">
        <f t="shared" ref="BC31:BC61" si="8">MONTH(LEFT(A31,4)&amp;"-"&amp;MID(A31,5,2)&amp;"-"&amp;RIGHT(A31,2))</f>
        <v>8</v>
      </c>
      <c r="BD31" s="100" t="str">
        <f t="shared" ref="BD31:BD61" si="9">F31&amp;AO31&amp;BB31</f>
        <v>050-C130000441-513刘亚星35</v>
      </c>
      <c r="BE31" s="101">
        <f t="shared" ref="BE31:BE61" si="10">IF(COUNTIFS(BD:BD,BD31)&gt;1,COUNTIFS(BD:BD,BD31)/POWER(COUNTIFS(BD:BD,BD31),2),COUNTIFS(BD:BD,BD31))</f>
        <v>1</v>
      </c>
      <c r="BF31" s="101">
        <f t="shared" ref="BF31:BF61" si="11">IF(COUNTIFS(C:C,C31,A:A,A31)&gt;1,COUNTIFS(C:C,C31,A:A,A31)/POWER(COUNTIFS(C:C,C31,A:A,A31),2),COUNTIFS(C:C,C31,A:A,A31))</f>
        <v>0.5</v>
      </c>
      <c r="BG31" s="102" t="str">
        <f t="shared" ref="BG31:BG61" si="12">F31&amp;BB31</f>
        <v>050-C130000441-51335</v>
      </c>
      <c r="BH31" s="84" t="str">
        <f>IF(IF(ISNA(MATCH(BG31,BG32:$BG$94434,0)),1,"")="","",IF(ISNA(MATCH(BG31,BG32:$BG$94434,0)),1,"")&amp;BB31)</f>
        <v/>
      </c>
      <c r="BI31" s="84" t="str">
        <f>IF(BH31="","",BB31&amp;COUNTIFS($BH$1:BH31,BH31))</f>
        <v/>
      </c>
      <c r="BJ31" s="84" t="str">
        <f t="shared" ref="BJ31:BJ61" si="13">IF(BI31="","",F31)</f>
        <v/>
      </c>
      <c r="BK31" s="84"/>
      <c r="BL31" s="84"/>
      <c r="BM31" s="84"/>
      <c r="BN31" s="84"/>
      <c r="BO31" s="84"/>
      <c r="BP31" s="84"/>
      <c r="BQ31" s="84"/>
      <c r="BR31" s="84"/>
      <c r="BS31" s="84"/>
      <c r="BT31" s="84"/>
      <c r="BU31" s="84"/>
      <c r="BV31" s="84"/>
      <c r="BW31" s="84"/>
      <c r="BX31" s="84"/>
      <c r="BY31" s="84"/>
      <c r="BZ31" s="84"/>
      <c r="CA31" s="84"/>
      <c r="CB31" s="84"/>
      <c r="CC31" s="84"/>
      <c r="CD31" s="84"/>
      <c r="CE31" s="84"/>
      <c r="CF31" s="84"/>
      <c r="CG31" s="84"/>
      <c r="CH31" s="84"/>
      <c r="CI31" s="84"/>
      <c r="CJ31" s="84"/>
      <c r="CK31" s="84"/>
      <c r="CL31" s="84"/>
      <c r="CM31" s="84"/>
      <c r="CN31" s="84"/>
      <c r="CO31" s="84"/>
      <c r="CP31" s="84"/>
      <c r="CQ31" s="84"/>
      <c r="CR31" s="84"/>
      <c r="CS31" s="84"/>
      <c r="CT31" s="84"/>
      <c r="CU31" s="84"/>
      <c r="CV31" s="84"/>
      <c r="CW31" s="84"/>
      <c r="CX31" s="84"/>
      <c r="CY31" s="84"/>
      <c r="CZ31" s="84"/>
      <c r="DA31" s="84"/>
      <c r="DB31" s="84"/>
      <c r="DC31" s="84"/>
      <c r="DD31" s="84"/>
      <c r="DE31" s="84"/>
      <c r="DF31" s="84"/>
      <c r="DG31" s="84"/>
      <c r="DH31" s="84"/>
      <c r="DI31" s="84"/>
      <c r="DJ31" s="84"/>
      <c r="DK31" s="84"/>
      <c r="DL31" s="84"/>
      <c r="DM31" s="84"/>
      <c r="DN31" s="84"/>
      <c r="DO31" s="84"/>
      <c r="DP31" s="84"/>
      <c r="DQ31" s="84"/>
      <c r="DR31" s="84"/>
      <c r="DS31" s="84"/>
      <c r="DT31" s="84"/>
      <c r="DU31" s="84"/>
      <c r="DV31" s="84"/>
      <c r="DW31" s="84"/>
      <c r="DX31" s="84"/>
      <c r="DY31" s="84"/>
      <c r="DZ31" s="84"/>
      <c r="EA31" s="84"/>
      <c r="EB31" s="84"/>
      <c r="EC31" s="84"/>
      <c r="ED31" s="84"/>
      <c r="EE31" s="84"/>
      <c r="EF31" s="84"/>
      <c r="EG31" s="84"/>
      <c r="EH31" s="84"/>
      <c r="EI31" s="84"/>
      <c r="EJ31" s="84"/>
      <c r="EK31" s="84"/>
      <c r="EL31" s="84"/>
      <c r="EM31" s="84"/>
      <c r="EN31" s="84"/>
      <c r="EO31" s="84"/>
      <c r="EP31" s="84"/>
      <c r="EQ31" s="84"/>
      <c r="ER31" s="84"/>
      <c r="ES31" s="84"/>
      <c r="ET31" s="84"/>
      <c r="EU31" s="84"/>
      <c r="EV31" s="84"/>
      <c r="EW31" s="84"/>
      <c r="EX31" s="84"/>
      <c r="EY31" s="84"/>
      <c r="EZ31" s="84"/>
      <c r="FA31" s="84"/>
      <c r="FB31" s="84"/>
      <c r="FC31" s="84"/>
      <c r="FD31" s="84"/>
      <c r="FE31" s="84"/>
      <c r="FF31" s="84"/>
      <c r="FG31" s="84"/>
      <c r="FH31" s="84"/>
      <c r="FI31" s="84"/>
      <c r="FJ31" s="84"/>
      <c r="FK31" s="84"/>
      <c r="FL31" s="84"/>
      <c r="FM31" s="84"/>
      <c r="FN31" s="84"/>
      <c r="FO31" s="84"/>
      <c r="FP31" s="84"/>
      <c r="FQ31" s="84"/>
      <c r="FR31" s="84"/>
      <c r="FS31" s="84"/>
      <c r="FT31" s="84"/>
      <c r="FU31" s="84"/>
      <c r="FV31" s="84"/>
      <c r="FW31" s="84"/>
      <c r="FX31" s="84"/>
      <c r="FY31" s="84"/>
      <c r="FZ31" s="84"/>
      <c r="GA31" s="84"/>
      <c r="GB31" s="84"/>
      <c r="GC31" s="84"/>
      <c r="GD31" s="84"/>
      <c r="GE31" s="84"/>
      <c r="GF31" s="84"/>
      <c r="GG31" s="84"/>
      <c r="GH31" s="84"/>
      <c r="GI31" s="84"/>
      <c r="GJ31" s="84"/>
      <c r="GK31" s="84"/>
      <c r="GL31" s="84"/>
      <c r="GM31" s="84"/>
      <c r="GN31" s="84"/>
      <c r="GO31" s="84"/>
      <c r="GP31" s="84"/>
      <c r="GQ31" s="84"/>
      <c r="GR31" s="84"/>
      <c r="GS31" s="84"/>
      <c r="GT31" s="84"/>
      <c r="GU31" s="84"/>
      <c r="GV31" s="84"/>
      <c r="GW31" s="84"/>
      <c r="GX31" s="84"/>
      <c r="GY31" s="84"/>
      <c r="GZ31" s="84"/>
      <c r="HA31" s="84"/>
      <c r="HB31" s="84"/>
      <c r="HC31" s="84"/>
      <c r="HD31" s="84"/>
      <c r="HE31" s="84"/>
      <c r="HF31" s="84"/>
      <c r="HG31" s="84"/>
      <c r="HH31" s="84"/>
      <c r="HI31" s="84"/>
      <c r="HJ31" s="84"/>
      <c r="HK31" s="84"/>
      <c r="HL31" s="84"/>
      <c r="HM31" s="84"/>
      <c r="HN31" s="84"/>
      <c r="HO31" s="84"/>
      <c r="HP31" s="84"/>
      <c r="HQ31" s="84"/>
      <c r="HR31" s="84"/>
      <c r="HS31" s="84"/>
      <c r="HT31" s="84"/>
      <c r="HU31" s="84"/>
      <c r="HV31" s="84"/>
      <c r="HW31" s="84"/>
      <c r="HX31" s="84"/>
      <c r="HY31" s="84"/>
      <c r="HZ31" s="84"/>
      <c r="IA31" s="84"/>
      <c r="IB31" s="84"/>
      <c r="IC31" s="84"/>
      <c r="ID31" s="84"/>
      <c r="IE31" s="84"/>
      <c r="IF31" s="84"/>
      <c r="IG31" s="84"/>
      <c r="IH31" s="84"/>
      <c r="II31" s="84"/>
      <c r="IJ31" s="84"/>
      <c r="IK31" s="84"/>
      <c r="IL31" s="84"/>
      <c r="IM31" s="84"/>
      <c r="IN31" s="84"/>
      <c r="IO31" s="84"/>
      <c r="IP31" s="84"/>
      <c r="IQ31" s="84"/>
      <c r="IR31" s="84"/>
      <c r="IS31" s="84"/>
      <c r="IT31" s="84"/>
      <c r="IU31" s="84"/>
      <c r="IV31" s="84"/>
      <c r="IW31" s="84"/>
      <c r="IX31" s="84"/>
      <c r="IY31" s="84"/>
      <c r="IZ31" s="84"/>
      <c r="JA31" s="84"/>
      <c r="JB31" s="84"/>
    </row>
    <row r="32" spans="1:262" s="13" customFormat="1" ht="15" customHeight="1" x14ac:dyDescent="0.15">
      <c r="A32" s="176" t="s">
        <v>134</v>
      </c>
      <c r="B32" s="26" t="s">
        <v>285</v>
      </c>
      <c r="C32" s="27" t="s">
        <v>276</v>
      </c>
      <c r="D32" s="28" t="s">
        <v>277</v>
      </c>
      <c r="E32" s="26" t="s">
        <v>278</v>
      </c>
      <c r="F32" s="29" t="s">
        <v>279</v>
      </c>
      <c r="G32" s="30" t="s">
        <v>280</v>
      </c>
      <c r="H32" s="30" t="s">
        <v>94</v>
      </c>
      <c r="I32" s="37">
        <v>300</v>
      </c>
      <c r="J32" s="38" t="s">
        <v>281</v>
      </c>
      <c r="K32" s="37">
        <v>300</v>
      </c>
      <c r="L32" s="26"/>
      <c r="M32" s="26"/>
      <c r="N32" s="26"/>
      <c r="O32" s="39" t="s">
        <v>282</v>
      </c>
      <c r="P32" s="40">
        <v>0.5</v>
      </c>
      <c r="Q32" s="40">
        <v>0.5</v>
      </c>
      <c r="R32" s="40">
        <v>1.6603773584905701</v>
      </c>
      <c r="S32" s="40">
        <v>3.8537360890302099</v>
      </c>
      <c r="T32" s="40">
        <v>5.5</v>
      </c>
      <c r="U32" s="40">
        <v>4</v>
      </c>
      <c r="V32" s="41">
        <v>12</v>
      </c>
      <c r="W32" s="42">
        <v>135</v>
      </c>
      <c r="X32" s="43">
        <v>350</v>
      </c>
      <c r="Y32" s="50">
        <v>1</v>
      </c>
      <c r="Z32" s="50">
        <v>1</v>
      </c>
      <c r="AA32" s="51"/>
      <c r="AB32" s="51"/>
      <c r="AC32" s="51"/>
      <c r="AD32" s="51"/>
      <c r="AE32" s="51"/>
      <c r="AF32" s="38">
        <v>252</v>
      </c>
      <c r="AG32" s="61">
        <v>6.4285714285714297</v>
      </c>
      <c r="AH32" s="62">
        <v>0.53571428571428603</v>
      </c>
      <c r="AI32" s="63"/>
      <c r="AJ32" s="64"/>
      <c r="AK32" s="65">
        <v>0</v>
      </c>
      <c r="AL32" s="64" t="s">
        <v>283</v>
      </c>
      <c r="AM32" s="66" t="s">
        <v>313</v>
      </c>
      <c r="AN32" s="26"/>
      <c r="AO32" s="66" t="s">
        <v>298</v>
      </c>
      <c r="AP32" s="74"/>
      <c r="AQ32" s="75"/>
      <c r="AR32" s="76"/>
      <c r="AS32" s="77"/>
      <c r="AT32" s="77"/>
      <c r="AU32" s="78"/>
      <c r="AV32" s="77"/>
      <c r="AW32" s="77"/>
      <c r="AX32" s="77"/>
      <c r="AY32" s="77"/>
      <c r="AZ32" s="77"/>
      <c r="BA32" s="77"/>
      <c r="BB32" s="99">
        <f t="shared" si="7"/>
        <v>35</v>
      </c>
      <c r="BC32" s="99">
        <f t="shared" si="8"/>
        <v>8</v>
      </c>
      <c r="BD32" s="100" t="str">
        <f t="shared" si="9"/>
        <v>050-C130000441-513李太昆35</v>
      </c>
      <c r="BE32" s="101">
        <f t="shared" si="10"/>
        <v>1</v>
      </c>
      <c r="BF32" s="101">
        <f t="shared" si="11"/>
        <v>0.5</v>
      </c>
      <c r="BG32" s="102" t="str">
        <f t="shared" si="12"/>
        <v>050-C130000441-51335</v>
      </c>
      <c r="BH32" s="84" t="str">
        <f>IF(IF(ISNA(MATCH(BG32,BG33:$BG$94434,0)),1,"")="","",IF(ISNA(MATCH(BG32,BG33:$BG$94434,0)),1,"")&amp;BB32)</f>
        <v/>
      </c>
      <c r="BI32" s="84" t="str">
        <f>IF(BH32="","",BB32&amp;COUNTIFS($BH$1:BH32,BH32))</f>
        <v/>
      </c>
      <c r="BJ32" s="84" t="str">
        <f t="shared" si="13"/>
        <v/>
      </c>
      <c r="BK32" s="84"/>
      <c r="BL32" s="84"/>
      <c r="BM32" s="84"/>
      <c r="BN32" s="84"/>
      <c r="BO32" s="84"/>
      <c r="BP32" s="84"/>
      <c r="BQ32" s="84"/>
      <c r="BR32" s="84"/>
      <c r="BS32" s="84"/>
      <c r="BT32" s="84"/>
      <c r="BU32" s="84"/>
      <c r="BV32" s="84"/>
      <c r="BW32" s="84"/>
      <c r="BX32" s="84"/>
      <c r="BY32" s="84"/>
      <c r="BZ32" s="84"/>
      <c r="CA32" s="84"/>
      <c r="CB32" s="84"/>
      <c r="CC32" s="84"/>
      <c r="CD32" s="84"/>
      <c r="CE32" s="84"/>
      <c r="CF32" s="84"/>
      <c r="CG32" s="84"/>
      <c r="CH32" s="84"/>
      <c r="CI32" s="84"/>
      <c r="CJ32" s="84"/>
      <c r="CK32" s="84"/>
      <c r="CL32" s="84"/>
      <c r="CM32" s="84"/>
      <c r="CN32" s="84"/>
      <c r="CO32" s="84"/>
      <c r="CP32" s="84"/>
      <c r="CQ32" s="84"/>
      <c r="CR32" s="84"/>
      <c r="CS32" s="84"/>
      <c r="CT32" s="84"/>
      <c r="CU32" s="84"/>
      <c r="CV32" s="84"/>
      <c r="CW32" s="84"/>
      <c r="CX32" s="84"/>
      <c r="CY32" s="84"/>
      <c r="CZ32" s="84"/>
      <c r="DA32" s="84"/>
      <c r="DB32" s="84"/>
      <c r="DC32" s="84"/>
      <c r="DD32" s="84"/>
      <c r="DE32" s="84"/>
      <c r="DF32" s="84"/>
      <c r="DG32" s="84"/>
      <c r="DH32" s="84"/>
      <c r="DI32" s="84"/>
      <c r="DJ32" s="84"/>
      <c r="DK32" s="84"/>
      <c r="DL32" s="84"/>
      <c r="DM32" s="84"/>
      <c r="DN32" s="84"/>
      <c r="DO32" s="84"/>
      <c r="DP32" s="84"/>
      <c r="DQ32" s="84"/>
      <c r="DR32" s="84"/>
      <c r="DS32" s="84"/>
      <c r="DT32" s="84"/>
      <c r="DU32" s="84"/>
      <c r="DV32" s="84"/>
      <c r="DW32" s="84"/>
      <c r="DX32" s="84"/>
      <c r="DY32" s="84"/>
      <c r="DZ32" s="84"/>
      <c r="EA32" s="84"/>
      <c r="EB32" s="84"/>
      <c r="EC32" s="84"/>
      <c r="ED32" s="84"/>
      <c r="EE32" s="84"/>
      <c r="EF32" s="84"/>
      <c r="EG32" s="84"/>
      <c r="EH32" s="84"/>
      <c r="EI32" s="84"/>
      <c r="EJ32" s="84"/>
      <c r="EK32" s="84"/>
      <c r="EL32" s="84"/>
      <c r="EM32" s="84"/>
      <c r="EN32" s="84"/>
      <c r="EO32" s="84"/>
      <c r="EP32" s="84"/>
      <c r="EQ32" s="84"/>
      <c r="ER32" s="84"/>
      <c r="ES32" s="84"/>
      <c r="ET32" s="84"/>
      <c r="EU32" s="84"/>
      <c r="EV32" s="84"/>
      <c r="EW32" s="84"/>
      <c r="EX32" s="84"/>
      <c r="EY32" s="84"/>
      <c r="EZ32" s="84"/>
      <c r="FA32" s="84"/>
      <c r="FB32" s="84"/>
      <c r="FC32" s="84"/>
      <c r="FD32" s="84"/>
      <c r="FE32" s="84"/>
      <c r="FF32" s="84"/>
      <c r="FG32" s="84"/>
      <c r="FH32" s="84"/>
      <c r="FI32" s="84"/>
      <c r="FJ32" s="84"/>
      <c r="FK32" s="84"/>
      <c r="FL32" s="84"/>
      <c r="FM32" s="84"/>
      <c r="FN32" s="84"/>
      <c r="FO32" s="84"/>
      <c r="FP32" s="84"/>
      <c r="FQ32" s="84"/>
      <c r="FR32" s="84"/>
      <c r="FS32" s="84"/>
      <c r="FT32" s="84"/>
      <c r="FU32" s="84"/>
      <c r="FV32" s="84"/>
      <c r="FW32" s="84"/>
      <c r="FX32" s="84"/>
      <c r="FY32" s="84"/>
      <c r="FZ32" s="84"/>
      <c r="GA32" s="84"/>
      <c r="GB32" s="84"/>
      <c r="GC32" s="84"/>
      <c r="GD32" s="84"/>
      <c r="GE32" s="84"/>
      <c r="GF32" s="84"/>
      <c r="GG32" s="84"/>
      <c r="GH32" s="84"/>
      <c r="GI32" s="84"/>
      <c r="GJ32" s="84"/>
      <c r="GK32" s="84"/>
      <c r="GL32" s="84"/>
      <c r="GM32" s="84"/>
      <c r="GN32" s="84"/>
      <c r="GO32" s="84"/>
      <c r="GP32" s="84"/>
      <c r="GQ32" s="84"/>
      <c r="GR32" s="84"/>
      <c r="GS32" s="84"/>
      <c r="GT32" s="84"/>
      <c r="GU32" s="84"/>
      <c r="GV32" s="84"/>
      <c r="GW32" s="84"/>
      <c r="GX32" s="84"/>
      <c r="GY32" s="84"/>
      <c r="GZ32" s="84"/>
      <c r="HA32" s="84"/>
      <c r="HB32" s="84"/>
      <c r="HC32" s="84"/>
      <c r="HD32" s="84"/>
      <c r="HE32" s="84"/>
      <c r="HF32" s="84"/>
      <c r="HG32" s="84"/>
      <c r="HH32" s="84"/>
      <c r="HI32" s="84"/>
      <c r="HJ32" s="84"/>
      <c r="HK32" s="84"/>
      <c r="HL32" s="84"/>
      <c r="HM32" s="84"/>
      <c r="HN32" s="84"/>
      <c r="HO32" s="84"/>
      <c r="HP32" s="84"/>
      <c r="HQ32" s="84"/>
      <c r="HR32" s="84"/>
      <c r="HS32" s="84"/>
      <c r="HT32" s="84"/>
      <c r="HU32" s="84"/>
      <c r="HV32" s="84"/>
      <c r="HW32" s="84"/>
      <c r="HX32" s="84"/>
      <c r="HY32" s="84"/>
      <c r="HZ32" s="84"/>
      <c r="IA32" s="84"/>
      <c r="IB32" s="84"/>
      <c r="IC32" s="84"/>
      <c r="ID32" s="84"/>
      <c r="IE32" s="84"/>
      <c r="IF32" s="84"/>
      <c r="IG32" s="84"/>
      <c r="IH32" s="84"/>
      <c r="II32" s="84"/>
      <c r="IJ32" s="84"/>
      <c r="IK32" s="84"/>
      <c r="IL32" s="84"/>
      <c r="IM32" s="84"/>
      <c r="IN32" s="84"/>
      <c r="IO32" s="84"/>
      <c r="IP32" s="84"/>
      <c r="IQ32" s="84"/>
      <c r="IR32" s="84"/>
      <c r="IS32" s="84"/>
      <c r="IT32" s="84"/>
      <c r="IU32" s="84"/>
      <c r="IV32" s="84"/>
      <c r="IW32" s="84"/>
      <c r="IX32" s="84"/>
      <c r="IY32" s="84"/>
      <c r="IZ32" s="84"/>
      <c r="JA32" s="84"/>
      <c r="JB32" s="84"/>
    </row>
    <row r="33" spans="1:262" s="13" customFormat="1" ht="15" customHeight="1" x14ac:dyDescent="0.15">
      <c r="A33" s="176" t="s">
        <v>134</v>
      </c>
      <c r="B33" s="26" t="s">
        <v>275</v>
      </c>
      <c r="C33" s="27" t="s">
        <v>292</v>
      </c>
      <c r="D33" s="28" t="s">
        <v>293</v>
      </c>
      <c r="E33" s="26" t="s">
        <v>278</v>
      </c>
      <c r="F33" s="29" t="s">
        <v>85</v>
      </c>
      <c r="G33" s="30" t="s">
        <v>294</v>
      </c>
      <c r="H33" s="30" t="s">
        <v>79</v>
      </c>
      <c r="I33" s="37">
        <v>700000</v>
      </c>
      <c r="J33" s="38" t="s">
        <v>281</v>
      </c>
      <c r="K33" s="37">
        <v>160700</v>
      </c>
      <c r="L33" s="26"/>
      <c r="M33" s="26"/>
      <c r="N33" s="26"/>
      <c r="O33" s="39" t="s">
        <v>295</v>
      </c>
      <c r="P33" s="40">
        <v>0.5</v>
      </c>
      <c r="Q33" s="40">
        <v>0.5</v>
      </c>
      <c r="R33" s="40">
        <v>0.707395498392283</v>
      </c>
      <c r="S33" s="40">
        <v>0.80286168521462598</v>
      </c>
      <c r="T33" s="40">
        <v>2</v>
      </c>
      <c r="U33" s="40">
        <v>2</v>
      </c>
      <c r="V33" s="41">
        <v>2.5</v>
      </c>
      <c r="W33" s="42">
        <v>24500</v>
      </c>
      <c r="X33" s="43">
        <v>200</v>
      </c>
      <c r="Y33" s="50">
        <v>1</v>
      </c>
      <c r="Z33" s="50">
        <v>1</v>
      </c>
      <c r="AA33" s="51"/>
      <c r="AB33" s="51"/>
      <c r="AC33" s="51"/>
      <c r="AD33" s="51"/>
      <c r="AE33" s="51"/>
      <c r="AF33" s="38">
        <v>30000</v>
      </c>
      <c r="AG33" s="61">
        <v>2.0416666666666701</v>
      </c>
      <c r="AH33" s="62">
        <v>0.81666666666666698</v>
      </c>
      <c r="AI33" s="63"/>
      <c r="AJ33" s="64"/>
      <c r="AK33" s="65">
        <v>0</v>
      </c>
      <c r="AL33" s="64" t="s">
        <v>296</v>
      </c>
      <c r="AM33" s="66" t="s">
        <v>284</v>
      </c>
      <c r="AN33" s="26"/>
      <c r="AO33" s="66" t="s">
        <v>49</v>
      </c>
      <c r="AP33" s="74"/>
      <c r="AQ33" s="75"/>
      <c r="AR33" s="76"/>
      <c r="AS33" s="77"/>
      <c r="AT33" s="77"/>
      <c r="AU33" s="78"/>
      <c r="AV33" s="77"/>
      <c r="AW33" s="77"/>
      <c r="AX33" s="77"/>
      <c r="AY33" s="77"/>
      <c r="AZ33" s="77"/>
      <c r="BA33" s="77"/>
      <c r="BB33" s="99">
        <f t="shared" si="7"/>
        <v>35</v>
      </c>
      <c r="BC33" s="99">
        <f t="shared" si="8"/>
        <v>8</v>
      </c>
      <c r="BD33" s="100" t="str">
        <f t="shared" si="9"/>
        <v>025-U119500621-0382李翔35</v>
      </c>
      <c r="BE33" s="101">
        <f t="shared" si="10"/>
        <v>0.33333333333333331</v>
      </c>
      <c r="BF33" s="101">
        <f t="shared" si="11"/>
        <v>0.5</v>
      </c>
      <c r="BG33" s="102" t="str">
        <f t="shared" si="12"/>
        <v>025-U119500621-038235</v>
      </c>
      <c r="BH33" s="84" t="str">
        <f>IF(IF(ISNA(MATCH(BG33,BG34:$BG$94434,0)),1,"")="","",IF(ISNA(MATCH(BG33,BG34:$BG$94434,0)),1,"")&amp;BB33)</f>
        <v/>
      </c>
      <c r="BI33" s="84" t="str">
        <f>IF(BH33="","",BB33&amp;COUNTIFS($BH$1:BH33,BH33))</f>
        <v/>
      </c>
      <c r="BJ33" s="84" t="str">
        <f t="shared" si="13"/>
        <v/>
      </c>
      <c r="BK33" s="84"/>
      <c r="BL33" s="84"/>
      <c r="BM33" s="84"/>
      <c r="BN33" s="84"/>
      <c r="BO33" s="84"/>
      <c r="BP33" s="84"/>
      <c r="BQ33" s="84"/>
      <c r="BR33" s="84"/>
      <c r="BS33" s="84"/>
      <c r="BT33" s="84"/>
      <c r="BU33" s="84"/>
      <c r="BV33" s="84"/>
      <c r="BW33" s="84"/>
      <c r="BX33" s="84"/>
      <c r="BY33" s="84"/>
      <c r="BZ33" s="84"/>
      <c r="CA33" s="84"/>
      <c r="CB33" s="84"/>
      <c r="CC33" s="84"/>
      <c r="CD33" s="84"/>
      <c r="CE33" s="84"/>
      <c r="CF33" s="84"/>
      <c r="CG33" s="84"/>
      <c r="CH33" s="84"/>
      <c r="CI33" s="84"/>
      <c r="CJ33" s="84"/>
      <c r="CK33" s="84"/>
      <c r="CL33" s="84"/>
      <c r="CM33" s="84"/>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c r="DS33" s="84"/>
      <c r="DT33" s="84"/>
      <c r="DU33" s="84"/>
      <c r="DV33" s="84"/>
      <c r="DW33" s="84"/>
      <c r="DX33" s="84"/>
      <c r="DY33" s="84"/>
      <c r="DZ33" s="84"/>
      <c r="EA33" s="84"/>
      <c r="EB33" s="84"/>
      <c r="EC33" s="84"/>
      <c r="ED33" s="84"/>
      <c r="EE33" s="84"/>
      <c r="EF33" s="84"/>
      <c r="EG33" s="84"/>
      <c r="EH33" s="84"/>
      <c r="EI33" s="84"/>
      <c r="EJ33" s="84"/>
      <c r="EK33" s="84"/>
      <c r="EL33" s="84"/>
      <c r="EM33" s="84"/>
      <c r="EN33" s="84"/>
      <c r="EO33" s="84"/>
      <c r="EP33" s="84"/>
      <c r="EQ33" s="84"/>
      <c r="ER33" s="84"/>
      <c r="ES33" s="84"/>
      <c r="ET33" s="84"/>
      <c r="EU33" s="84"/>
      <c r="EV33" s="84"/>
      <c r="EW33" s="84"/>
      <c r="EX33" s="84"/>
      <c r="EY33" s="84"/>
      <c r="EZ33" s="84"/>
      <c r="FA33" s="84"/>
      <c r="FB33" s="84"/>
      <c r="FC33" s="84"/>
      <c r="FD33" s="84"/>
      <c r="FE33" s="84"/>
      <c r="FF33" s="84"/>
      <c r="FG33" s="84"/>
      <c r="FH33" s="84"/>
      <c r="FI33" s="84"/>
      <c r="FJ33" s="84"/>
      <c r="FK33" s="84"/>
      <c r="FL33" s="84"/>
      <c r="FM33" s="84"/>
      <c r="FN33" s="84"/>
      <c r="FO33" s="84"/>
      <c r="FP33" s="84"/>
      <c r="FQ33" s="84"/>
      <c r="FR33" s="84"/>
      <c r="FS33" s="84"/>
      <c r="FT33" s="84"/>
      <c r="FU33" s="84"/>
      <c r="FV33" s="84"/>
      <c r="FW33" s="84"/>
      <c r="FX33" s="84"/>
      <c r="FY33" s="84"/>
      <c r="FZ33" s="84"/>
      <c r="GA33" s="84"/>
      <c r="GB33" s="84"/>
      <c r="GC33" s="84"/>
      <c r="GD33" s="84"/>
      <c r="GE33" s="84"/>
      <c r="GF33" s="84"/>
      <c r="GG33" s="84"/>
      <c r="GH33" s="84"/>
      <c r="GI33" s="84"/>
      <c r="GJ33" s="84"/>
      <c r="GK33" s="84"/>
      <c r="GL33" s="84"/>
      <c r="GM33" s="84"/>
      <c r="GN33" s="84"/>
      <c r="GO33" s="84"/>
      <c r="GP33" s="84"/>
      <c r="GQ33" s="84"/>
      <c r="GR33" s="84"/>
      <c r="GS33" s="84"/>
      <c r="GT33" s="84"/>
      <c r="GU33" s="84"/>
      <c r="GV33" s="84"/>
      <c r="GW33" s="84"/>
      <c r="GX33" s="84"/>
      <c r="GY33" s="84"/>
      <c r="GZ33" s="84"/>
      <c r="HA33" s="84"/>
      <c r="HB33" s="84"/>
      <c r="HC33" s="84"/>
      <c r="HD33" s="84"/>
      <c r="HE33" s="84"/>
      <c r="HF33" s="84"/>
      <c r="HG33" s="84"/>
      <c r="HH33" s="84"/>
      <c r="HI33" s="84"/>
      <c r="HJ33" s="84"/>
      <c r="HK33" s="84"/>
      <c r="HL33" s="84"/>
      <c r="HM33" s="84"/>
      <c r="HN33" s="84"/>
      <c r="HO33" s="84"/>
      <c r="HP33" s="84"/>
      <c r="HQ33" s="84"/>
      <c r="HR33" s="84"/>
      <c r="HS33" s="84"/>
      <c r="HT33" s="84"/>
      <c r="HU33" s="84"/>
      <c r="HV33" s="84"/>
      <c r="HW33" s="84"/>
      <c r="HX33" s="84"/>
      <c r="HY33" s="84"/>
      <c r="HZ33" s="84"/>
      <c r="IA33" s="84"/>
      <c r="IB33" s="84"/>
      <c r="IC33" s="84"/>
      <c r="ID33" s="84"/>
      <c r="IE33" s="84"/>
      <c r="IF33" s="84"/>
      <c r="IG33" s="84"/>
      <c r="IH33" s="84"/>
      <c r="II33" s="84"/>
      <c r="IJ33" s="84"/>
      <c r="IK33" s="84"/>
      <c r="IL33" s="84"/>
      <c r="IM33" s="84"/>
      <c r="IN33" s="84"/>
      <c r="IO33" s="84"/>
      <c r="IP33" s="84"/>
      <c r="IQ33" s="84"/>
      <c r="IR33" s="84"/>
      <c r="IS33" s="84"/>
      <c r="IT33" s="84"/>
      <c r="IU33" s="84"/>
      <c r="IV33" s="84"/>
      <c r="IW33" s="84"/>
      <c r="IX33" s="84"/>
      <c r="IY33" s="84"/>
      <c r="IZ33" s="84"/>
      <c r="JA33" s="84"/>
      <c r="JB33" s="84"/>
    </row>
    <row r="34" spans="1:262" s="13" customFormat="1" ht="15" customHeight="1" x14ac:dyDescent="0.15">
      <c r="A34" s="176" t="s">
        <v>134</v>
      </c>
      <c r="B34" s="26" t="s">
        <v>285</v>
      </c>
      <c r="C34" s="27" t="s">
        <v>292</v>
      </c>
      <c r="D34" s="28" t="s">
        <v>293</v>
      </c>
      <c r="E34" s="26" t="s">
        <v>278</v>
      </c>
      <c r="F34" s="29" t="s">
        <v>85</v>
      </c>
      <c r="G34" s="30" t="s">
        <v>294</v>
      </c>
      <c r="H34" s="30" t="s">
        <v>79</v>
      </c>
      <c r="I34" s="37">
        <v>700000</v>
      </c>
      <c r="J34" s="38" t="s">
        <v>281</v>
      </c>
      <c r="K34" s="37">
        <v>160700</v>
      </c>
      <c r="L34" s="26"/>
      <c r="M34" s="26"/>
      <c r="N34" s="26"/>
      <c r="O34" s="39" t="s">
        <v>295</v>
      </c>
      <c r="P34" s="40">
        <v>0.5</v>
      </c>
      <c r="Q34" s="40">
        <v>0.5</v>
      </c>
      <c r="R34" s="40">
        <v>1.6603773584905701</v>
      </c>
      <c r="S34" s="40">
        <v>3.8537360890302099</v>
      </c>
      <c r="T34" s="40">
        <v>5.5</v>
      </c>
      <c r="U34" s="40">
        <v>5.5</v>
      </c>
      <c r="V34" s="41">
        <v>12</v>
      </c>
      <c r="W34" s="42">
        <v>120000</v>
      </c>
      <c r="X34" s="43">
        <v>200</v>
      </c>
      <c r="Y34" s="50">
        <v>1</v>
      </c>
      <c r="Z34" s="50">
        <v>1</v>
      </c>
      <c r="AA34" s="51"/>
      <c r="AB34" s="51"/>
      <c r="AC34" s="51"/>
      <c r="AD34" s="51"/>
      <c r="AE34" s="51"/>
      <c r="AF34" s="38">
        <v>144000</v>
      </c>
      <c r="AG34" s="61">
        <v>10</v>
      </c>
      <c r="AH34" s="62">
        <v>0.83333333333333304</v>
      </c>
      <c r="AI34" s="63"/>
      <c r="AJ34" s="64"/>
      <c r="AK34" s="65">
        <v>0</v>
      </c>
      <c r="AL34" s="64" t="s">
        <v>296</v>
      </c>
      <c r="AM34" s="66" t="s">
        <v>326</v>
      </c>
      <c r="AN34" s="26"/>
      <c r="AO34" s="66" t="s">
        <v>126</v>
      </c>
      <c r="AP34" s="74"/>
      <c r="AQ34" s="75"/>
      <c r="AR34" s="76"/>
      <c r="AS34" s="77"/>
      <c r="AT34" s="77"/>
      <c r="AU34" s="78"/>
      <c r="AV34" s="77"/>
      <c r="AW34" s="77"/>
      <c r="AX34" s="77"/>
      <c r="AY34" s="77"/>
      <c r="AZ34" s="77"/>
      <c r="BA34" s="77"/>
      <c r="BB34" s="99">
        <f t="shared" si="7"/>
        <v>35</v>
      </c>
      <c r="BC34" s="99">
        <f t="shared" si="8"/>
        <v>8</v>
      </c>
      <c r="BD34" s="100" t="str">
        <f t="shared" si="9"/>
        <v>025-U119500621-0382罗明35</v>
      </c>
      <c r="BE34" s="101">
        <f t="shared" si="10"/>
        <v>0.5</v>
      </c>
      <c r="BF34" s="101">
        <f t="shared" si="11"/>
        <v>0.5</v>
      </c>
      <c r="BG34" s="102" t="str">
        <f t="shared" si="12"/>
        <v>025-U119500621-038235</v>
      </c>
      <c r="BH34" s="84" t="str">
        <f>IF(IF(ISNA(MATCH(BG34,BG35:$BG$94434,0)),1,"")="","",IF(ISNA(MATCH(BG34,BG35:$BG$94434,0)),1,"")&amp;BB34)</f>
        <v/>
      </c>
      <c r="BI34" s="84" t="str">
        <f>IF(BH34="","",BB34&amp;COUNTIFS($BH$1:BH34,BH34))</f>
        <v/>
      </c>
      <c r="BJ34" s="84" t="str">
        <f t="shared" si="13"/>
        <v/>
      </c>
      <c r="BK34" s="84"/>
      <c r="BL34" s="84"/>
      <c r="BM34" s="84"/>
      <c r="BN34" s="84"/>
      <c r="BO34" s="84"/>
      <c r="BP34" s="84"/>
      <c r="BQ34" s="84"/>
      <c r="BR34" s="84"/>
      <c r="BS34" s="84"/>
      <c r="BT34" s="84"/>
      <c r="BU34" s="84"/>
      <c r="BV34" s="84"/>
      <c r="BW34" s="84"/>
      <c r="BX34" s="84"/>
      <c r="BY34" s="84"/>
      <c r="BZ34" s="84"/>
      <c r="CA34" s="84"/>
      <c r="CB34" s="84"/>
      <c r="CC34" s="84"/>
      <c r="CD34" s="84"/>
      <c r="CE34" s="84"/>
      <c r="CF34" s="84"/>
      <c r="CG34" s="84"/>
      <c r="CH34" s="84"/>
      <c r="CI34" s="84"/>
      <c r="CJ34" s="84"/>
      <c r="CK34" s="84"/>
      <c r="CL34" s="84"/>
      <c r="CM34" s="84"/>
      <c r="CN34" s="84"/>
      <c r="CO34" s="84"/>
      <c r="CP34" s="84"/>
      <c r="CQ34" s="84"/>
      <c r="CR34" s="84"/>
      <c r="CS34" s="84"/>
      <c r="CT34" s="84"/>
      <c r="CU34" s="84"/>
      <c r="CV34" s="84"/>
      <c r="CW34" s="84"/>
      <c r="CX34" s="84"/>
      <c r="CY34" s="84"/>
      <c r="CZ34" s="84"/>
      <c r="DA34" s="84"/>
      <c r="DB34" s="84"/>
      <c r="DC34" s="84"/>
      <c r="DD34" s="84"/>
      <c r="DE34" s="84"/>
      <c r="DF34" s="84"/>
      <c r="DG34" s="84"/>
      <c r="DH34" s="84"/>
      <c r="DI34" s="84"/>
      <c r="DJ34" s="84"/>
      <c r="DK34" s="84"/>
      <c r="DL34" s="84"/>
      <c r="DM34" s="84"/>
      <c r="DN34" s="84"/>
      <c r="DO34" s="84"/>
      <c r="DP34" s="84"/>
      <c r="DQ34" s="84"/>
      <c r="DR34" s="84"/>
      <c r="DS34" s="84"/>
      <c r="DT34" s="84"/>
      <c r="DU34" s="84"/>
      <c r="DV34" s="84"/>
      <c r="DW34" s="84"/>
      <c r="DX34" s="84"/>
      <c r="DY34" s="84"/>
      <c r="DZ34" s="84"/>
      <c r="EA34" s="84"/>
      <c r="EB34" s="84"/>
      <c r="EC34" s="84"/>
      <c r="ED34" s="84"/>
      <c r="EE34" s="84"/>
      <c r="EF34" s="84"/>
      <c r="EG34" s="84"/>
      <c r="EH34" s="84"/>
      <c r="EI34" s="84"/>
      <c r="EJ34" s="84"/>
      <c r="EK34" s="84"/>
      <c r="EL34" s="84"/>
      <c r="EM34" s="84"/>
      <c r="EN34" s="84"/>
      <c r="EO34" s="84"/>
      <c r="EP34" s="84"/>
      <c r="EQ34" s="84"/>
      <c r="ER34" s="84"/>
      <c r="ES34" s="84"/>
      <c r="ET34" s="84"/>
      <c r="EU34" s="84"/>
      <c r="EV34" s="84"/>
      <c r="EW34" s="84"/>
      <c r="EX34" s="84"/>
      <c r="EY34" s="84"/>
      <c r="EZ34" s="84"/>
      <c r="FA34" s="84"/>
      <c r="FB34" s="84"/>
      <c r="FC34" s="84"/>
      <c r="FD34" s="84"/>
      <c r="FE34" s="84"/>
      <c r="FF34" s="84"/>
      <c r="FG34" s="84"/>
      <c r="FH34" s="84"/>
      <c r="FI34" s="84"/>
      <c r="FJ34" s="84"/>
      <c r="FK34" s="84"/>
      <c r="FL34" s="84"/>
      <c r="FM34" s="84"/>
      <c r="FN34" s="84"/>
      <c r="FO34" s="84"/>
      <c r="FP34" s="84"/>
      <c r="FQ34" s="84"/>
      <c r="FR34" s="84"/>
      <c r="FS34" s="84"/>
      <c r="FT34" s="84"/>
      <c r="FU34" s="84"/>
      <c r="FV34" s="84"/>
      <c r="FW34" s="84"/>
      <c r="FX34" s="84"/>
      <c r="FY34" s="84"/>
      <c r="FZ34" s="84"/>
      <c r="GA34" s="84"/>
      <c r="GB34" s="84"/>
      <c r="GC34" s="84"/>
      <c r="GD34" s="84"/>
      <c r="GE34" s="84"/>
      <c r="GF34" s="84"/>
      <c r="GG34" s="84"/>
      <c r="GH34" s="84"/>
      <c r="GI34" s="84"/>
      <c r="GJ34" s="84"/>
      <c r="GK34" s="84"/>
      <c r="GL34" s="84"/>
      <c r="GM34" s="84"/>
      <c r="GN34" s="84"/>
      <c r="GO34" s="84"/>
      <c r="GP34" s="84"/>
      <c r="GQ34" s="84"/>
      <c r="GR34" s="84"/>
      <c r="GS34" s="84"/>
      <c r="GT34" s="84"/>
      <c r="GU34" s="84"/>
      <c r="GV34" s="84"/>
      <c r="GW34" s="84"/>
      <c r="GX34" s="84"/>
      <c r="GY34" s="84"/>
      <c r="GZ34" s="84"/>
      <c r="HA34" s="84"/>
      <c r="HB34" s="84"/>
      <c r="HC34" s="84"/>
      <c r="HD34" s="84"/>
      <c r="HE34" s="84"/>
      <c r="HF34" s="84"/>
      <c r="HG34" s="84"/>
      <c r="HH34" s="84"/>
      <c r="HI34" s="84"/>
      <c r="HJ34" s="84"/>
      <c r="HK34" s="84"/>
      <c r="HL34" s="84"/>
      <c r="HM34" s="84"/>
      <c r="HN34" s="84"/>
      <c r="HO34" s="84"/>
      <c r="HP34" s="84"/>
      <c r="HQ34" s="84"/>
      <c r="HR34" s="84"/>
      <c r="HS34" s="84"/>
      <c r="HT34" s="84"/>
      <c r="HU34" s="84"/>
      <c r="HV34" s="84"/>
      <c r="HW34" s="84"/>
      <c r="HX34" s="84"/>
      <c r="HY34" s="84"/>
      <c r="HZ34" s="84"/>
      <c r="IA34" s="84"/>
      <c r="IB34" s="84"/>
      <c r="IC34" s="84"/>
      <c r="ID34" s="84"/>
      <c r="IE34" s="84"/>
      <c r="IF34" s="84"/>
      <c r="IG34" s="84"/>
      <c r="IH34" s="84"/>
      <c r="II34" s="84"/>
      <c r="IJ34" s="84"/>
      <c r="IK34" s="84"/>
      <c r="IL34" s="84"/>
      <c r="IM34" s="84"/>
      <c r="IN34" s="84"/>
      <c r="IO34" s="84"/>
      <c r="IP34" s="84"/>
      <c r="IQ34" s="84"/>
      <c r="IR34" s="84"/>
      <c r="IS34" s="84"/>
      <c r="IT34" s="84"/>
      <c r="IU34" s="84"/>
      <c r="IV34" s="84"/>
      <c r="IW34" s="84"/>
      <c r="IX34" s="84"/>
      <c r="IY34" s="84"/>
      <c r="IZ34" s="84"/>
      <c r="JA34" s="84"/>
      <c r="JB34" s="84"/>
    </row>
    <row r="35" spans="1:262" s="13" customFormat="1" ht="15" customHeight="1" x14ac:dyDescent="0.15">
      <c r="A35" s="176" t="s">
        <v>134</v>
      </c>
      <c r="B35" s="26" t="s">
        <v>275</v>
      </c>
      <c r="C35" s="27" t="s">
        <v>299</v>
      </c>
      <c r="D35" s="28" t="s">
        <v>300</v>
      </c>
      <c r="E35" s="26" t="s">
        <v>278</v>
      </c>
      <c r="F35" s="29" t="s">
        <v>37</v>
      </c>
      <c r="G35" s="30" t="s">
        <v>301</v>
      </c>
      <c r="H35" s="30" t="s">
        <v>94</v>
      </c>
      <c r="I35" s="37">
        <v>2000</v>
      </c>
      <c r="J35" s="38" t="s">
        <v>281</v>
      </c>
      <c r="K35" s="37">
        <v>1315</v>
      </c>
      <c r="L35" s="26"/>
      <c r="M35" s="26"/>
      <c r="N35" s="26"/>
      <c r="O35" s="39" t="s">
        <v>36</v>
      </c>
      <c r="P35" s="40">
        <v>0.5</v>
      </c>
      <c r="Q35" s="40">
        <v>0.5</v>
      </c>
      <c r="R35" s="40">
        <v>3.3954983922829598</v>
      </c>
      <c r="S35" s="40">
        <v>3.8537360890302099</v>
      </c>
      <c r="T35" s="40">
        <v>5</v>
      </c>
      <c r="U35" s="40">
        <v>5</v>
      </c>
      <c r="V35" s="41">
        <v>12</v>
      </c>
      <c r="W35" s="42">
        <v>240</v>
      </c>
      <c r="X35" s="43">
        <v>550</v>
      </c>
      <c r="Y35" s="50">
        <v>1</v>
      </c>
      <c r="Z35" s="50">
        <v>1</v>
      </c>
      <c r="AA35" s="51"/>
      <c r="AB35" s="51"/>
      <c r="AC35" s="51"/>
      <c r="AD35" s="51"/>
      <c r="AE35" s="51"/>
      <c r="AF35" s="38">
        <v>396</v>
      </c>
      <c r="AG35" s="61">
        <v>7.2727272727272698</v>
      </c>
      <c r="AH35" s="62">
        <v>0.60606060606060597</v>
      </c>
      <c r="AI35" s="63"/>
      <c r="AJ35" s="64"/>
      <c r="AK35" s="65">
        <v>0</v>
      </c>
      <c r="AL35" s="64" t="s">
        <v>296</v>
      </c>
      <c r="AM35" s="66" t="s">
        <v>302</v>
      </c>
      <c r="AN35" s="26"/>
      <c r="AO35" s="66" t="s">
        <v>61</v>
      </c>
      <c r="AP35" s="74"/>
      <c r="AQ35" s="75"/>
      <c r="AR35" s="76"/>
      <c r="AS35" s="77"/>
      <c r="AT35" s="77"/>
      <c r="AU35" s="78"/>
      <c r="AV35" s="77"/>
      <c r="AW35" s="77"/>
      <c r="AX35" s="77"/>
      <c r="AY35" s="77"/>
      <c r="AZ35" s="77"/>
      <c r="BA35" s="77"/>
      <c r="BB35" s="99">
        <f t="shared" si="7"/>
        <v>35</v>
      </c>
      <c r="BC35" s="99">
        <f t="shared" si="8"/>
        <v>8</v>
      </c>
      <c r="BD35" s="100" t="str">
        <f t="shared" si="9"/>
        <v>050-S190000641-0550王友35</v>
      </c>
      <c r="BE35" s="101">
        <f t="shared" si="10"/>
        <v>0.5</v>
      </c>
      <c r="BF35" s="101">
        <f t="shared" si="11"/>
        <v>0.5</v>
      </c>
      <c r="BG35" s="102" t="str">
        <f t="shared" si="12"/>
        <v>050-S190000641-055035</v>
      </c>
      <c r="BH35" s="84" t="str">
        <f>IF(IF(ISNA(MATCH(BG35,BG36:$BG$94434,0)),1,"")="","",IF(ISNA(MATCH(BG35,BG36:$BG$94434,0)),1,"")&amp;BB35)</f>
        <v/>
      </c>
      <c r="BI35" s="84" t="str">
        <f>IF(BH35="","",BB35&amp;COUNTIFS($BH$1:BH35,BH35))</f>
        <v/>
      </c>
      <c r="BJ35" s="84" t="str">
        <f t="shared" si="13"/>
        <v/>
      </c>
      <c r="BK35" s="84"/>
      <c r="BL35" s="84"/>
      <c r="BM35" s="84"/>
      <c r="BN35" s="84"/>
      <c r="BO35" s="84"/>
      <c r="BP35" s="84"/>
      <c r="BQ35" s="84"/>
      <c r="BR35" s="84"/>
      <c r="BS35" s="84"/>
      <c r="BT35" s="84"/>
      <c r="BU35" s="84"/>
      <c r="BV35" s="84"/>
      <c r="BW35" s="84"/>
      <c r="BX35" s="84"/>
      <c r="BY35" s="84"/>
      <c r="BZ35" s="84"/>
      <c r="CA35" s="84"/>
      <c r="CB35" s="84"/>
      <c r="CC35" s="84"/>
      <c r="CD35" s="84"/>
      <c r="CE35" s="84"/>
      <c r="CF35" s="84"/>
      <c r="CG35" s="84"/>
      <c r="CH35" s="84"/>
      <c r="CI35" s="84"/>
      <c r="CJ35" s="84"/>
      <c r="CK35" s="84"/>
      <c r="CL35" s="84"/>
      <c r="CM35" s="84"/>
      <c r="CN35" s="84"/>
      <c r="CO35" s="84"/>
      <c r="CP35" s="84"/>
      <c r="CQ35" s="84"/>
      <c r="CR35" s="84"/>
      <c r="CS35" s="84"/>
      <c r="CT35" s="84"/>
      <c r="CU35" s="84"/>
      <c r="CV35" s="84"/>
      <c r="CW35" s="84"/>
      <c r="CX35" s="84"/>
      <c r="CY35" s="84"/>
      <c r="CZ35" s="84"/>
      <c r="DA35" s="84"/>
      <c r="DB35" s="84"/>
      <c r="DC35" s="84"/>
      <c r="DD35" s="84"/>
      <c r="DE35" s="84"/>
      <c r="DF35" s="84"/>
      <c r="DG35" s="84"/>
      <c r="DH35" s="84"/>
      <c r="DI35" s="84"/>
      <c r="DJ35" s="84"/>
      <c r="DK35" s="84"/>
      <c r="DL35" s="84"/>
      <c r="DM35" s="84"/>
      <c r="DN35" s="84"/>
      <c r="DO35" s="84"/>
      <c r="DP35" s="84"/>
      <c r="DQ35" s="84"/>
      <c r="DR35" s="84"/>
      <c r="DS35" s="84"/>
      <c r="DT35" s="84"/>
      <c r="DU35" s="84"/>
      <c r="DV35" s="84"/>
      <c r="DW35" s="84"/>
      <c r="DX35" s="84"/>
      <c r="DY35" s="84"/>
      <c r="DZ35" s="84"/>
      <c r="EA35" s="84"/>
      <c r="EB35" s="84"/>
      <c r="EC35" s="84"/>
      <c r="ED35" s="84"/>
      <c r="EE35" s="84"/>
      <c r="EF35" s="84"/>
      <c r="EG35" s="84"/>
      <c r="EH35" s="84"/>
      <c r="EI35" s="84"/>
      <c r="EJ35" s="84"/>
      <c r="EK35" s="84"/>
      <c r="EL35" s="84"/>
      <c r="EM35" s="84"/>
      <c r="EN35" s="84"/>
      <c r="EO35" s="84"/>
      <c r="EP35" s="84"/>
      <c r="EQ35" s="84"/>
      <c r="ER35" s="84"/>
      <c r="ES35" s="84"/>
      <c r="ET35" s="84"/>
      <c r="EU35" s="84"/>
      <c r="EV35" s="84"/>
      <c r="EW35" s="84"/>
      <c r="EX35" s="84"/>
      <c r="EY35" s="84"/>
      <c r="EZ35" s="84"/>
      <c r="FA35" s="84"/>
      <c r="FB35" s="84"/>
      <c r="FC35" s="84"/>
      <c r="FD35" s="84"/>
      <c r="FE35" s="84"/>
      <c r="FF35" s="84"/>
      <c r="FG35" s="84"/>
      <c r="FH35" s="84"/>
      <c r="FI35" s="84"/>
      <c r="FJ35" s="84"/>
      <c r="FK35" s="84"/>
      <c r="FL35" s="84"/>
      <c r="FM35" s="84"/>
      <c r="FN35" s="84"/>
      <c r="FO35" s="84"/>
      <c r="FP35" s="84"/>
      <c r="FQ35" s="84"/>
      <c r="FR35" s="84"/>
      <c r="FS35" s="84"/>
      <c r="FT35" s="84"/>
      <c r="FU35" s="84"/>
      <c r="FV35" s="84"/>
      <c r="FW35" s="84"/>
      <c r="FX35" s="84"/>
      <c r="FY35" s="84"/>
      <c r="FZ35" s="84"/>
      <c r="GA35" s="84"/>
      <c r="GB35" s="84"/>
      <c r="GC35" s="84"/>
      <c r="GD35" s="84"/>
      <c r="GE35" s="84"/>
      <c r="GF35" s="84"/>
      <c r="GG35" s="84"/>
      <c r="GH35" s="84"/>
      <c r="GI35" s="84"/>
      <c r="GJ35" s="84"/>
      <c r="GK35" s="84"/>
      <c r="GL35" s="84"/>
      <c r="GM35" s="84"/>
      <c r="GN35" s="84"/>
      <c r="GO35" s="84"/>
      <c r="GP35" s="84"/>
      <c r="GQ35" s="84"/>
      <c r="GR35" s="84"/>
      <c r="GS35" s="84"/>
      <c r="GT35" s="84"/>
      <c r="GU35" s="84"/>
      <c r="GV35" s="84"/>
      <c r="GW35" s="84"/>
      <c r="GX35" s="84"/>
      <c r="GY35" s="84"/>
      <c r="GZ35" s="84"/>
      <c r="HA35" s="84"/>
      <c r="HB35" s="84"/>
      <c r="HC35" s="84"/>
      <c r="HD35" s="84"/>
      <c r="HE35" s="84"/>
      <c r="HF35" s="84"/>
      <c r="HG35" s="84"/>
      <c r="HH35" s="84"/>
      <c r="HI35" s="84"/>
      <c r="HJ35" s="84"/>
      <c r="HK35" s="84"/>
      <c r="HL35" s="84"/>
      <c r="HM35" s="84"/>
      <c r="HN35" s="84"/>
      <c r="HO35" s="84"/>
      <c r="HP35" s="84"/>
      <c r="HQ35" s="84"/>
      <c r="HR35" s="84"/>
      <c r="HS35" s="84"/>
      <c r="HT35" s="84"/>
      <c r="HU35" s="84"/>
      <c r="HV35" s="84"/>
      <c r="HW35" s="84"/>
      <c r="HX35" s="84"/>
      <c r="HY35" s="84"/>
      <c r="HZ35" s="84"/>
      <c r="IA35" s="84"/>
      <c r="IB35" s="84"/>
      <c r="IC35" s="84"/>
      <c r="ID35" s="84"/>
      <c r="IE35" s="84"/>
      <c r="IF35" s="84"/>
      <c r="IG35" s="84"/>
      <c r="IH35" s="84"/>
      <c r="II35" s="84"/>
      <c r="IJ35" s="84"/>
      <c r="IK35" s="84"/>
      <c r="IL35" s="84"/>
      <c r="IM35" s="84"/>
      <c r="IN35" s="84"/>
      <c r="IO35" s="84"/>
      <c r="IP35" s="84"/>
      <c r="IQ35" s="84"/>
      <c r="IR35" s="84"/>
      <c r="IS35" s="84"/>
      <c r="IT35" s="84"/>
      <c r="IU35" s="84"/>
      <c r="IV35" s="84"/>
      <c r="IW35" s="84"/>
      <c r="IX35" s="84"/>
      <c r="IY35" s="84"/>
      <c r="IZ35" s="84"/>
      <c r="JA35" s="84"/>
      <c r="JB35" s="84"/>
    </row>
    <row r="36" spans="1:262" s="13" customFormat="1" ht="15" customHeight="1" x14ac:dyDescent="0.15">
      <c r="A36" s="176" t="s">
        <v>134</v>
      </c>
      <c r="B36" s="26" t="s">
        <v>285</v>
      </c>
      <c r="C36" s="27" t="s">
        <v>299</v>
      </c>
      <c r="D36" s="28" t="s">
        <v>300</v>
      </c>
      <c r="E36" s="26" t="s">
        <v>278</v>
      </c>
      <c r="F36" s="29" t="s">
        <v>37</v>
      </c>
      <c r="G36" s="30" t="s">
        <v>301</v>
      </c>
      <c r="H36" s="30" t="s">
        <v>94</v>
      </c>
      <c r="I36" s="37">
        <v>2000</v>
      </c>
      <c r="J36" s="38" t="s">
        <v>281</v>
      </c>
      <c r="K36" s="37">
        <v>1315</v>
      </c>
      <c r="L36" s="26"/>
      <c r="M36" s="26"/>
      <c r="N36" s="26"/>
      <c r="O36" s="39" t="s">
        <v>36</v>
      </c>
      <c r="P36" s="40">
        <v>0.5</v>
      </c>
      <c r="Q36" s="40">
        <v>0.5</v>
      </c>
      <c r="R36" s="40">
        <v>0.553459119496855</v>
      </c>
      <c r="S36" s="40">
        <v>1.2845786963434001</v>
      </c>
      <c r="T36" s="40">
        <v>3</v>
      </c>
      <c r="U36" s="40">
        <v>3</v>
      </c>
      <c r="V36" s="41">
        <v>4</v>
      </c>
      <c r="W36" s="42">
        <v>100</v>
      </c>
      <c r="X36" s="43">
        <v>550</v>
      </c>
      <c r="Y36" s="50">
        <v>1</v>
      </c>
      <c r="Z36" s="50">
        <v>1</v>
      </c>
      <c r="AA36" s="51"/>
      <c r="AB36" s="51"/>
      <c r="AC36" s="51"/>
      <c r="AD36" s="51"/>
      <c r="AE36" s="51"/>
      <c r="AF36" s="38">
        <v>132</v>
      </c>
      <c r="AG36" s="61">
        <v>3.0303030303030298</v>
      </c>
      <c r="AH36" s="62">
        <v>0.75757575757575801</v>
      </c>
      <c r="AI36" s="63"/>
      <c r="AJ36" s="64"/>
      <c r="AK36" s="65">
        <v>0</v>
      </c>
      <c r="AL36" s="64" t="s">
        <v>296</v>
      </c>
      <c r="AM36" s="66" t="s">
        <v>286</v>
      </c>
      <c r="AN36" s="26"/>
      <c r="AO36" s="66" t="s">
        <v>127</v>
      </c>
      <c r="AP36" s="74"/>
      <c r="AQ36" s="75"/>
      <c r="AR36" s="76"/>
      <c r="AS36" s="77"/>
      <c r="AT36" s="77"/>
      <c r="AU36" s="78"/>
      <c r="AV36" s="77"/>
      <c r="AW36" s="77"/>
      <c r="AX36" s="77"/>
      <c r="AY36" s="77"/>
      <c r="AZ36" s="77"/>
      <c r="BA36" s="77"/>
      <c r="BB36" s="99">
        <f t="shared" si="7"/>
        <v>35</v>
      </c>
      <c r="BC36" s="99">
        <f t="shared" si="8"/>
        <v>8</v>
      </c>
      <c r="BD36" s="100" t="str">
        <f t="shared" si="9"/>
        <v>050-S190000641-0550吕勇35</v>
      </c>
      <c r="BE36" s="101">
        <f t="shared" si="10"/>
        <v>0.33333333333333331</v>
      </c>
      <c r="BF36" s="101">
        <f t="shared" si="11"/>
        <v>0.5</v>
      </c>
      <c r="BG36" s="102" t="str">
        <f t="shared" si="12"/>
        <v>050-S190000641-055035</v>
      </c>
      <c r="BH36" s="84" t="str">
        <f>IF(IF(ISNA(MATCH(BG36,BG37:$BG$94434,0)),1,"")="","",IF(ISNA(MATCH(BG36,BG37:$BG$94434,0)),1,"")&amp;BB36)</f>
        <v/>
      </c>
      <c r="BI36" s="84" t="str">
        <f>IF(BH36="","",BB36&amp;COUNTIFS($BH$1:BH36,BH36))</f>
        <v/>
      </c>
      <c r="BJ36" s="84" t="str">
        <f t="shared" si="13"/>
        <v/>
      </c>
      <c r="BK36" s="84"/>
      <c r="BL36" s="84"/>
      <c r="BM36" s="84"/>
      <c r="BN36" s="84"/>
      <c r="BO36" s="84"/>
      <c r="BP36" s="84"/>
      <c r="BQ36" s="84"/>
      <c r="BR36" s="84"/>
      <c r="BS36" s="84"/>
      <c r="BT36" s="84"/>
      <c r="BU36" s="84"/>
      <c r="BV36" s="84"/>
      <c r="BW36" s="84"/>
      <c r="BX36" s="84"/>
      <c r="BY36" s="84"/>
      <c r="BZ36" s="84"/>
      <c r="CA36" s="84"/>
      <c r="CB36" s="84"/>
      <c r="CC36" s="84"/>
      <c r="CD36" s="84"/>
      <c r="CE36" s="84"/>
      <c r="CF36" s="84"/>
      <c r="CG36" s="84"/>
      <c r="CH36" s="84"/>
      <c r="CI36" s="84"/>
      <c r="CJ36" s="84"/>
      <c r="CK36" s="84"/>
      <c r="CL36" s="84"/>
      <c r="CM36" s="84"/>
      <c r="CN36" s="84"/>
      <c r="CO36" s="84"/>
      <c r="CP36" s="84"/>
      <c r="CQ36" s="84"/>
      <c r="CR36" s="84"/>
      <c r="CS36" s="84"/>
      <c r="CT36" s="84"/>
      <c r="CU36" s="84"/>
      <c r="CV36" s="84"/>
      <c r="CW36" s="84"/>
      <c r="CX36" s="84"/>
      <c r="CY36" s="84"/>
      <c r="CZ36" s="84"/>
      <c r="DA36" s="84"/>
      <c r="DB36" s="84"/>
      <c r="DC36" s="84"/>
      <c r="DD36" s="84"/>
      <c r="DE36" s="84"/>
      <c r="DF36" s="84"/>
      <c r="DG36" s="84"/>
      <c r="DH36" s="84"/>
      <c r="DI36" s="84"/>
      <c r="DJ36" s="84"/>
      <c r="DK36" s="84"/>
      <c r="DL36" s="84"/>
      <c r="DM36" s="84"/>
      <c r="DN36" s="84"/>
      <c r="DO36" s="84"/>
      <c r="DP36" s="84"/>
      <c r="DQ36" s="84"/>
      <c r="DR36" s="84"/>
      <c r="DS36" s="84"/>
      <c r="DT36" s="84"/>
      <c r="DU36" s="84"/>
      <c r="DV36" s="84"/>
      <c r="DW36" s="84"/>
      <c r="DX36" s="84"/>
      <c r="DY36" s="84"/>
      <c r="DZ36" s="84"/>
      <c r="EA36" s="84"/>
      <c r="EB36" s="84"/>
      <c r="EC36" s="84"/>
      <c r="ED36" s="84"/>
      <c r="EE36" s="84"/>
      <c r="EF36" s="84"/>
      <c r="EG36" s="84"/>
      <c r="EH36" s="84"/>
      <c r="EI36" s="84"/>
      <c r="EJ36" s="84"/>
      <c r="EK36" s="84"/>
      <c r="EL36" s="84"/>
      <c r="EM36" s="84"/>
      <c r="EN36" s="84"/>
      <c r="EO36" s="84"/>
      <c r="EP36" s="84"/>
      <c r="EQ36" s="84"/>
      <c r="ER36" s="84"/>
      <c r="ES36" s="84"/>
      <c r="ET36" s="84"/>
      <c r="EU36" s="84"/>
      <c r="EV36" s="84"/>
      <c r="EW36" s="84"/>
      <c r="EX36" s="84"/>
      <c r="EY36" s="84"/>
      <c r="EZ36" s="84"/>
      <c r="FA36" s="84"/>
      <c r="FB36" s="84"/>
      <c r="FC36" s="84"/>
      <c r="FD36" s="84"/>
      <c r="FE36" s="84"/>
      <c r="FF36" s="84"/>
      <c r="FG36" s="84"/>
      <c r="FH36" s="84"/>
      <c r="FI36" s="84"/>
      <c r="FJ36" s="84"/>
      <c r="FK36" s="84"/>
      <c r="FL36" s="84"/>
      <c r="FM36" s="84"/>
      <c r="FN36" s="84"/>
      <c r="FO36" s="84"/>
      <c r="FP36" s="84"/>
      <c r="FQ36" s="84"/>
      <c r="FR36" s="84"/>
      <c r="FS36" s="84"/>
      <c r="FT36" s="84"/>
      <c r="FU36" s="84"/>
      <c r="FV36" s="84"/>
      <c r="FW36" s="84"/>
      <c r="FX36" s="84"/>
      <c r="FY36" s="84"/>
      <c r="FZ36" s="84"/>
      <c r="GA36" s="84"/>
      <c r="GB36" s="84"/>
      <c r="GC36" s="84"/>
      <c r="GD36" s="84"/>
      <c r="GE36" s="84"/>
      <c r="GF36" s="84"/>
      <c r="GG36" s="84"/>
      <c r="GH36" s="84"/>
      <c r="GI36" s="84"/>
      <c r="GJ36" s="84"/>
      <c r="GK36" s="84"/>
      <c r="GL36" s="84"/>
      <c r="GM36" s="84"/>
      <c r="GN36" s="84"/>
      <c r="GO36" s="84"/>
      <c r="GP36" s="84"/>
      <c r="GQ36" s="84"/>
      <c r="GR36" s="84"/>
      <c r="GS36" s="84"/>
      <c r="GT36" s="84"/>
      <c r="GU36" s="84"/>
      <c r="GV36" s="84"/>
      <c r="GW36" s="84"/>
      <c r="GX36" s="84"/>
      <c r="GY36" s="84"/>
      <c r="GZ36" s="84"/>
      <c r="HA36" s="84"/>
      <c r="HB36" s="84"/>
      <c r="HC36" s="84"/>
      <c r="HD36" s="84"/>
      <c r="HE36" s="84"/>
      <c r="HF36" s="84"/>
      <c r="HG36" s="84"/>
      <c r="HH36" s="84"/>
      <c r="HI36" s="84"/>
      <c r="HJ36" s="84"/>
      <c r="HK36" s="84"/>
      <c r="HL36" s="84"/>
      <c r="HM36" s="84"/>
      <c r="HN36" s="84"/>
      <c r="HO36" s="84"/>
      <c r="HP36" s="84"/>
      <c r="HQ36" s="84"/>
      <c r="HR36" s="84"/>
      <c r="HS36" s="84"/>
      <c r="HT36" s="84"/>
      <c r="HU36" s="84"/>
      <c r="HV36" s="84"/>
      <c r="HW36" s="84"/>
      <c r="HX36" s="84"/>
      <c r="HY36" s="84"/>
      <c r="HZ36" s="84"/>
      <c r="IA36" s="84"/>
      <c r="IB36" s="84"/>
      <c r="IC36" s="84"/>
      <c r="ID36" s="84"/>
      <c r="IE36" s="84"/>
      <c r="IF36" s="84"/>
      <c r="IG36" s="84"/>
      <c r="IH36" s="84"/>
      <c r="II36" s="84"/>
      <c r="IJ36" s="84"/>
      <c r="IK36" s="84"/>
      <c r="IL36" s="84"/>
      <c r="IM36" s="84"/>
      <c r="IN36" s="84"/>
      <c r="IO36" s="84"/>
      <c r="IP36" s="84"/>
      <c r="IQ36" s="84"/>
      <c r="IR36" s="84"/>
      <c r="IS36" s="84"/>
      <c r="IT36" s="84"/>
      <c r="IU36" s="84"/>
      <c r="IV36" s="84"/>
      <c r="IW36" s="84"/>
      <c r="IX36" s="84"/>
      <c r="IY36" s="84"/>
      <c r="IZ36" s="84"/>
      <c r="JA36" s="84"/>
      <c r="JB36" s="84"/>
    </row>
    <row r="37" spans="1:262" s="13" customFormat="1" ht="15" customHeight="1" x14ac:dyDescent="0.15">
      <c r="A37" s="176" t="s">
        <v>134</v>
      </c>
      <c r="B37" s="26" t="s">
        <v>275</v>
      </c>
      <c r="C37" s="27" t="s">
        <v>351</v>
      </c>
      <c r="D37" s="28" t="s">
        <v>352</v>
      </c>
      <c r="E37" s="26" t="s">
        <v>278</v>
      </c>
      <c r="F37" s="29" t="s">
        <v>353</v>
      </c>
      <c r="G37" s="30" t="s">
        <v>290</v>
      </c>
      <c r="H37" s="30" t="s">
        <v>94</v>
      </c>
      <c r="I37" s="37">
        <v>500</v>
      </c>
      <c r="J37" s="38" t="s">
        <v>281</v>
      </c>
      <c r="K37" s="37">
        <v>421.5</v>
      </c>
      <c r="L37" s="26"/>
      <c r="M37" s="26"/>
      <c r="N37" s="26"/>
      <c r="O37" s="39" t="s">
        <v>354</v>
      </c>
      <c r="P37" s="40">
        <v>0.5</v>
      </c>
      <c r="Q37" s="40">
        <v>0.5</v>
      </c>
      <c r="R37" s="40">
        <v>3.3954983922829598</v>
      </c>
      <c r="S37" s="40">
        <v>3.8537360890302099</v>
      </c>
      <c r="T37" s="40">
        <v>4.5</v>
      </c>
      <c r="U37" s="40">
        <v>4.5</v>
      </c>
      <c r="V37" s="41">
        <v>12</v>
      </c>
      <c r="W37" s="42">
        <v>120</v>
      </c>
      <c r="X37" s="43">
        <v>300</v>
      </c>
      <c r="Y37" s="50">
        <v>1</v>
      </c>
      <c r="Z37" s="50">
        <v>1</v>
      </c>
      <c r="AA37" s="51"/>
      <c r="AB37" s="51"/>
      <c r="AC37" s="51"/>
      <c r="AD37" s="51"/>
      <c r="AE37" s="51"/>
      <c r="AF37" s="38">
        <v>216</v>
      </c>
      <c r="AG37" s="61">
        <v>6.6666666666666696</v>
      </c>
      <c r="AH37" s="62">
        <v>0.55555555555555602</v>
      </c>
      <c r="AI37" s="63"/>
      <c r="AJ37" s="64"/>
      <c r="AK37" s="65">
        <v>0</v>
      </c>
      <c r="AL37" s="64" t="s">
        <v>283</v>
      </c>
      <c r="AM37" s="66" t="s">
        <v>284</v>
      </c>
      <c r="AN37" s="26"/>
      <c r="AO37" s="66" t="s">
        <v>49</v>
      </c>
      <c r="AP37" s="74"/>
      <c r="AQ37" s="75"/>
      <c r="AR37" s="76"/>
      <c r="AS37" s="77"/>
      <c r="AT37" s="77"/>
      <c r="AU37" s="78"/>
      <c r="AV37" s="77"/>
      <c r="AW37" s="77"/>
      <c r="AX37" s="77"/>
      <c r="AY37" s="77"/>
      <c r="AZ37" s="77"/>
      <c r="BA37" s="77"/>
      <c r="BB37" s="99">
        <f t="shared" si="7"/>
        <v>35</v>
      </c>
      <c r="BC37" s="99">
        <f t="shared" si="8"/>
        <v>8</v>
      </c>
      <c r="BD37" s="100" t="str">
        <f t="shared" si="9"/>
        <v>050-1009-443李翔35</v>
      </c>
      <c r="BE37" s="101">
        <f t="shared" si="10"/>
        <v>1</v>
      </c>
      <c r="BF37" s="101">
        <f t="shared" si="11"/>
        <v>0.5</v>
      </c>
      <c r="BG37" s="102" t="str">
        <f t="shared" si="12"/>
        <v>050-1009-44335</v>
      </c>
      <c r="BH37" s="84" t="str">
        <f>IF(IF(ISNA(MATCH(BG37,BG38:$BG$94434,0)),1,"")="","",IF(ISNA(MATCH(BG37,BG38:$BG$94434,0)),1,"")&amp;BB37)</f>
        <v/>
      </c>
      <c r="BI37" s="84" t="str">
        <f>IF(BH37="","",BB37&amp;COUNTIFS($BH$1:BH37,BH37))</f>
        <v/>
      </c>
      <c r="BJ37" s="84" t="str">
        <f t="shared" si="13"/>
        <v/>
      </c>
      <c r="BK37" s="84"/>
      <c r="BL37" s="84"/>
      <c r="BM37" s="84"/>
      <c r="BN37" s="84"/>
      <c r="BO37" s="84"/>
      <c r="BP37" s="84"/>
      <c r="BQ37" s="84"/>
      <c r="BR37" s="84"/>
      <c r="BS37" s="84"/>
      <c r="BT37" s="84"/>
      <c r="BU37" s="84"/>
      <c r="BV37" s="84"/>
      <c r="BW37" s="84"/>
      <c r="BX37" s="84"/>
      <c r="BY37" s="84"/>
      <c r="BZ37" s="84"/>
      <c r="CA37" s="84"/>
      <c r="CB37" s="84"/>
      <c r="CC37" s="84"/>
      <c r="CD37" s="84"/>
      <c r="CE37" s="84"/>
      <c r="CF37" s="84"/>
      <c r="CG37" s="84"/>
      <c r="CH37" s="84"/>
      <c r="CI37" s="84"/>
      <c r="CJ37" s="84"/>
      <c r="CK37" s="84"/>
      <c r="CL37" s="84"/>
      <c r="CM37" s="84"/>
      <c r="CN37" s="84"/>
      <c r="CO37" s="84"/>
      <c r="CP37" s="84"/>
      <c r="CQ37" s="84"/>
      <c r="CR37" s="84"/>
      <c r="CS37" s="84"/>
      <c r="CT37" s="84"/>
      <c r="CU37" s="84"/>
      <c r="CV37" s="84"/>
      <c r="CW37" s="84"/>
      <c r="CX37" s="84"/>
      <c r="CY37" s="84"/>
      <c r="CZ37" s="84"/>
      <c r="DA37" s="84"/>
      <c r="DB37" s="84"/>
      <c r="DC37" s="84"/>
      <c r="DD37" s="84"/>
      <c r="DE37" s="84"/>
      <c r="DF37" s="84"/>
      <c r="DG37" s="84"/>
      <c r="DH37" s="84"/>
      <c r="DI37" s="84"/>
      <c r="DJ37" s="84"/>
      <c r="DK37" s="84"/>
      <c r="DL37" s="84"/>
      <c r="DM37" s="84"/>
      <c r="DN37" s="84"/>
      <c r="DO37" s="84"/>
      <c r="DP37" s="84"/>
      <c r="DQ37" s="84"/>
      <c r="DR37" s="84"/>
      <c r="DS37" s="84"/>
      <c r="DT37" s="84"/>
      <c r="DU37" s="84"/>
      <c r="DV37" s="84"/>
      <c r="DW37" s="84"/>
      <c r="DX37" s="84"/>
      <c r="DY37" s="84"/>
      <c r="DZ37" s="84"/>
      <c r="EA37" s="84"/>
      <c r="EB37" s="84"/>
      <c r="EC37" s="84"/>
      <c r="ED37" s="84"/>
      <c r="EE37" s="84"/>
      <c r="EF37" s="84"/>
      <c r="EG37" s="84"/>
      <c r="EH37" s="84"/>
      <c r="EI37" s="84"/>
      <c r="EJ37" s="84"/>
      <c r="EK37" s="84"/>
      <c r="EL37" s="84"/>
      <c r="EM37" s="84"/>
      <c r="EN37" s="84"/>
      <c r="EO37" s="84"/>
      <c r="EP37" s="84"/>
      <c r="EQ37" s="84"/>
      <c r="ER37" s="84"/>
      <c r="ES37" s="84"/>
      <c r="ET37" s="84"/>
      <c r="EU37" s="84"/>
      <c r="EV37" s="84"/>
      <c r="EW37" s="84"/>
      <c r="EX37" s="84"/>
      <c r="EY37" s="84"/>
      <c r="EZ37" s="84"/>
      <c r="FA37" s="84"/>
      <c r="FB37" s="84"/>
      <c r="FC37" s="84"/>
      <c r="FD37" s="84"/>
      <c r="FE37" s="84"/>
      <c r="FF37" s="84"/>
      <c r="FG37" s="84"/>
      <c r="FH37" s="84"/>
      <c r="FI37" s="84"/>
      <c r="FJ37" s="84"/>
      <c r="FK37" s="84"/>
      <c r="FL37" s="84"/>
      <c r="FM37" s="84"/>
      <c r="FN37" s="84"/>
      <c r="FO37" s="84"/>
      <c r="FP37" s="84"/>
      <c r="FQ37" s="84"/>
      <c r="FR37" s="84"/>
      <c r="FS37" s="84"/>
      <c r="FT37" s="84"/>
      <c r="FU37" s="84"/>
      <c r="FV37" s="84"/>
      <c r="FW37" s="84"/>
      <c r="FX37" s="84"/>
      <c r="FY37" s="84"/>
      <c r="FZ37" s="84"/>
      <c r="GA37" s="84"/>
      <c r="GB37" s="84"/>
      <c r="GC37" s="84"/>
      <c r="GD37" s="84"/>
      <c r="GE37" s="84"/>
      <c r="GF37" s="84"/>
      <c r="GG37" s="84"/>
      <c r="GH37" s="84"/>
      <c r="GI37" s="84"/>
      <c r="GJ37" s="84"/>
      <c r="GK37" s="84"/>
      <c r="GL37" s="84"/>
      <c r="GM37" s="84"/>
      <c r="GN37" s="84"/>
      <c r="GO37" s="84"/>
      <c r="GP37" s="84"/>
      <c r="GQ37" s="84"/>
      <c r="GR37" s="84"/>
      <c r="GS37" s="84"/>
      <c r="GT37" s="84"/>
      <c r="GU37" s="84"/>
      <c r="GV37" s="84"/>
      <c r="GW37" s="84"/>
      <c r="GX37" s="84"/>
      <c r="GY37" s="84"/>
      <c r="GZ37" s="84"/>
      <c r="HA37" s="84"/>
      <c r="HB37" s="84"/>
      <c r="HC37" s="84"/>
      <c r="HD37" s="84"/>
      <c r="HE37" s="84"/>
      <c r="HF37" s="84"/>
      <c r="HG37" s="84"/>
      <c r="HH37" s="84"/>
      <c r="HI37" s="84"/>
      <c r="HJ37" s="84"/>
      <c r="HK37" s="84"/>
      <c r="HL37" s="84"/>
      <c r="HM37" s="84"/>
      <c r="HN37" s="84"/>
      <c r="HO37" s="84"/>
      <c r="HP37" s="84"/>
      <c r="HQ37" s="84"/>
      <c r="HR37" s="84"/>
      <c r="HS37" s="84"/>
      <c r="HT37" s="84"/>
      <c r="HU37" s="84"/>
      <c r="HV37" s="84"/>
      <c r="HW37" s="84"/>
      <c r="HX37" s="84"/>
      <c r="HY37" s="84"/>
      <c r="HZ37" s="84"/>
      <c r="IA37" s="84"/>
      <c r="IB37" s="84"/>
      <c r="IC37" s="84"/>
      <c r="ID37" s="84"/>
      <c r="IE37" s="84"/>
      <c r="IF37" s="84"/>
      <c r="IG37" s="84"/>
      <c r="IH37" s="84"/>
      <c r="II37" s="84"/>
      <c r="IJ37" s="84"/>
      <c r="IK37" s="84"/>
      <c r="IL37" s="84"/>
      <c r="IM37" s="84"/>
      <c r="IN37" s="84"/>
      <c r="IO37" s="84"/>
      <c r="IP37" s="84"/>
      <c r="IQ37" s="84"/>
      <c r="IR37" s="84"/>
      <c r="IS37" s="84"/>
      <c r="IT37" s="84"/>
      <c r="IU37" s="84"/>
      <c r="IV37" s="84"/>
      <c r="IW37" s="84"/>
      <c r="IX37" s="84"/>
      <c r="IY37" s="84"/>
      <c r="IZ37" s="84"/>
      <c r="JA37" s="84"/>
      <c r="JB37" s="84"/>
    </row>
    <row r="38" spans="1:262" s="13" customFormat="1" ht="15" customHeight="1" x14ac:dyDescent="0.15">
      <c r="A38" s="176" t="s">
        <v>134</v>
      </c>
      <c r="B38" s="26" t="s">
        <v>285</v>
      </c>
      <c r="C38" s="27" t="s">
        <v>351</v>
      </c>
      <c r="D38" s="28" t="s">
        <v>352</v>
      </c>
      <c r="E38" s="26" t="s">
        <v>278</v>
      </c>
      <c r="F38" s="29" t="s">
        <v>353</v>
      </c>
      <c r="G38" s="30" t="s">
        <v>290</v>
      </c>
      <c r="H38" s="30" t="s">
        <v>94</v>
      </c>
      <c r="I38" s="37">
        <v>500</v>
      </c>
      <c r="J38" s="38" t="s">
        <v>281</v>
      </c>
      <c r="K38" s="37">
        <v>421.5</v>
      </c>
      <c r="L38" s="26"/>
      <c r="M38" s="26"/>
      <c r="N38" s="26"/>
      <c r="O38" s="39" t="s">
        <v>354</v>
      </c>
      <c r="P38" s="40">
        <v>0.5</v>
      </c>
      <c r="Q38" s="40">
        <v>0.5</v>
      </c>
      <c r="R38" s="40">
        <v>1.6603773584905701</v>
      </c>
      <c r="S38" s="40">
        <v>3.8537360890302099</v>
      </c>
      <c r="T38" s="40">
        <v>9</v>
      </c>
      <c r="U38" s="40">
        <v>6</v>
      </c>
      <c r="V38" s="41">
        <v>12</v>
      </c>
      <c r="W38" s="42">
        <v>138.69999999999999</v>
      </c>
      <c r="X38" s="43">
        <v>300</v>
      </c>
      <c r="Y38" s="50">
        <v>1</v>
      </c>
      <c r="Z38" s="50">
        <v>1</v>
      </c>
      <c r="AA38" s="51"/>
      <c r="AB38" s="51"/>
      <c r="AC38" s="51"/>
      <c r="AD38" s="51"/>
      <c r="AE38" s="51"/>
      <c r="AF38" s="38">
        <v>216</v>
      </c>
      <c r="AG38" s="61">
        <v>7.7055555555555602</v>
      </c>
      <c r="AH38" s="62">
        <v>0.64212962962963005</v>
      </c>
      <c r="AI38" s="63"/>
      <c r="AJ38" s="64"/>
      <c r="AK38" s="65">
        <v>0</v>
      </c>
      <c r="AL38" s="64" t="s">
        <v>283</v>
      </c>
      <c r="AM38" s="66" t="s">
        <v>322</v>
      </c>
      <c r="AN38" s="26"/>
      <c r="AO38" s="66" t="s">
        <v>64</v>
      </c>
      <c r="AP38" s="74"/>
      <c r="AQ38" s="75"/>
      <c r="AR38" s="76"/>
      <c r="AS38" s="77"/>
      <c r="AT38" s="77"/>
      <c r="AU38" s="78"/>
      <c r="AV38" s="77"/>
      <c r="AW38" s="77"/>
      <c r="AX38" s="77"/>
      <c r="AY38" s="77"/>
      <c r="AZ38" s="77"/>
      <c r="BA38" s="77"/>
      <c r="BB38" s="99">
        <f t="shared" si="7"/>
        <v>35</v>
      </c>
      <c r="BC38" s="99">
        <f t="shared" si="8"/>
        <v>8</v>
      </c>
      <c r="BD38" s="100" t="str">
        <f t="shared" si="9"/>
        <v>050-1009-443杨青松35</v>
      </c>
      <c r="BE38" s="101">
        <f t="shared" si="10"/>
        <v>0.33333333333333331</v>
      </c>
      <c r="BF38" s="101">
        <f t="shared" si="11"/>
        <v>0.5</v>
      </c>
      <c r="BG38" s="102" t="str">
        <f t="shared" si="12"/>
        <v>050-1009-44335</v>
      </c>
      <c r="BH38" s="84" t="str">
        <f>IF(IF(ISNA(MATCH(BG38,BG39:$BG$94434,0)),1,"")="","",IF(ISNA(MATCH(BG38,BG39:$BG$94434,0)),1,"")&amp;BB38)</f>
        <v/>
      </c>
      <c r="BI38" s="84" t="str">
        <f>IF(BH38="","",BB38&amp;COUNTIFS($BH$1:BH38,BH38))</f>
        <v/>
      </c>
      <c r="BJ38" s="84" t="str">
        <f t="shared" si="13"/>
        <v/>
      </c>
      <c r="BK38" s="84"/>
      <c r="BL38" s="84"/>
      <c r="BM38" s="84"/>
      <c r="BN38" s="84"/>
      <c r="BO38" s="84"/>
      <c r="BP38" s="84"/>
      <c r="BQ38" s="84"/>
      <c r="BR38" s="84"/>
      <c r="BS38" s="84"/>
      <c r="BT38" s="84"/>
      <c r="BU38" s="84"/>
      <c r="BV38" s="84"/>
      <c r="BW38" s="84"/>
      <c r="BX38" s="84"/>
      <c r="BY38" s="84"/>
      <c r="BZ38" s="84"/>
      <c r="CA38" s="84"/>
      <c r="CB38" s="84"/>
      <c r="CC38" s="84"/>
      <c r="CD38" s="84"/>
      <c r="CE38" s="84"/>
      <c r="CF38" s="84"/>
      <c r="CG38" s="84"/>
      <c r="CH38" s="84"/>
      <c r="CI38" s="84"/>
      <c r="CJ38" s="84"/>
      <c r="CK38" s="84"/>
      <c r="CL38" s="84"/>
      <c r="CM38" s="84"/>
      <c r="CN38" s="84"/>
      <c r="CO38" s="84"/>
      <c r="CP38" s="84"/>
      <c r="CQ38" s="84"/>
      <c r="CR38" s="84"/>
      <c r="CS38" s="84"/>
      <c r="CT38" s="84"/>
      <c r="CU38" s="84"/>
      <c r="CV38" s="84"/>
      <c r="CW38" s="84"/>
      <c r="CX38" s="84"/>
      <c r="CY38" s="84"/>
      <c r="CZ38" s="84"/>
      <c r="DA38" s="84"/>
      <c r="DB38" s="84"/>
      <c r="DC38" s="84"/>
      <c r="DD38" s="84"/>
      <c r="DE38" s="84"/>
      <c r="DF38" s="84"/>
      <c r="DG38" s="84"/>
      <c r="DH38" s="84"/>
      <c r="DI38" s="84"/>
      <c r="DJ38" s="84"/>
      <c r="DK38" s="84"/>
      <c r="DL38" s="84"/>
      <c r="DM38" s="84"/>
      <c r="DN38" s="84"/>
      <c r="DO38" s="84"/>
      <c r="DP38" s="84"/>
      <c r="DQ38" s="84"/>
      <c r="DR38" s="84"/>
      <c r="DS38" s="84"/>
      <c r="DT38" s="84"/>
      <c r="DU38" s="84"/>
      <c r="DV38" s="84"/>
      <c r="DW38" s="84"/>
      <c r="DX38" s="84"/>
      <c r="DY38" s="84"/>
      <c r="DZ38" s="84"/>
      <c r="EA38" s="84"/>
      <c r="EB38" s="84"/>
      <c r="EC38" s="84"/>
      <c r="ED38" s="84"/>
      <c r="EE38" s="84"/>
      <c r="EF38" s="84"/>
      <c r="EG38" s="84"/>
      <c r="EH38" s="84"/>
      <c r="EI38" s="84"/>
      <c r="EJ38" s="84"/>
      <c r="EK38" s="84"/>
      <c r="EL38" s="84"/>
      <c r="EM38" s="84"/>
      <c r="EN38" s="84"/>
      <c r="EO38" s="84"/>
      <c r="EP38" s="84"/>
      <c r="EQ38" s="84"/>
      <c r="ER38" s="84"/>
      <c r="ES38" s="84"/>
      <c r="ET38" s="84"/>
      <c r="EU38" s="84"/>
      <c r="EV38" s="84"/>
      <c r="EW38" s="84"/>
      <c r="EX38" s="84"/>
      <c r="EY38" s="84"/>
      <c r="EZ38" s="84"/>
      <c r="FA38" s="84"/>
      <c r="FB38" s="84"/>
      <c r="FC38" s="84"/>
      <c r="FD38" s="84"/>
      <c r="FE38" s="84"/>
      <c r="FF38" s="84"/>
      <c r="FG38" s="84"/>
      <c r="FH38" s="84"/>
      <c r="FI38" s="84"/>
      <c r="FJ38" s="84"/>
      <c r="FK38" s="84"/>
      <c r="FL38" s="84"/>
      <c r="FM38" s="84"/>
      <c r="FN38" s="84"/>
      <c r="FO38" s="84"/>
      <c r="FP38" s="84"/>
      <c r="FQ38" s="84"/>
      <c r="FR38" s="84"/>
      <c r="FS38" s="84"/>
      <c r="FT38" s="84"/>
      <c r="FU38" s="84"/>
      <c r="FV38" s="84"/>
      <c r="FW38" s="84"/>
      <c r="FX38" s="84"/>
      <c r="FY38" s="84"/>
      <c r="FZ38" s="84"/>
      <c r="GA38" s="84"/>
      <c r="GB38" s="84"/>
      <c r="GC38" s="84"/>
      <c r="GD38" s="84"/>
      <c r="GE38" s="84"/>
      <c r="GF38" s="84"/>
      <c r="GG38" s="84"/>
      <c r="GH38" s="84"/>
      <c r="GI38" s="84"/>
      <c r="GJ38" s="84"/>
      <c r="GK38" s="84"/>
      <c r="GL38" s="84"/>
      <c r="GM38" s="84"/>
      <c r="GN38" s="84"/>
      <c r="GO38" s="84"/>
      <c r="GP38" s="84"/>
      <c r="GQ38" s="84"/>
      <c r="GR38" s="84"/>
      <c r="GS38" s="84"/>
      <c r="GT38" s="84"/>
      <c r="GU38" s="84"/>
      <c r="GV38" s="84"/>
      <c r="GW38" s="84"/>
      <c r="GX38" s="84"/>
      <c r="GY38" s="84"/>
      <c r="GZ38" s="84"/>
      <c r="HA38" s="84"/>
      <c r="HB38" s="84"/>
      <c r="HC38" s="84"/>
      <c r="HD38" s="84"/>
      <c r="HE38" s="84"/>
      <c r="HF38" s="84"/>
      <c r="HG38" s="84"/>
      <c r="HH38" s="84"/>
      <c r="HI38" s="84"/>
      <c r="HJ38" s="84"/>
      <c r="HK38" s="84"/>
      <c r="HL38" s="84"/>
      <c r="HM38" s="84"/>
      <c r="HN38" s="84"/>
      <c r="HO38" s="84"/>
      <c r="HP38" s="84"/>
      <c r="HQ38" s="84"/>
      <c r="HR38" s="84"/>
      <c r="HS38" s="84"/>
      <c r="HT38" s="84"/>
      <c r="HU38" s="84"/>
      <c r="HV38" s="84"/>
      <c r="HW38" s="84"/>
      <c r="HX38" s="84"/>
      <c r="HY38" s="84"/>
      <c r="HZ38" s="84"/>
      <c r="IA38" s="84"/>
      <c r="IB38" s="84"/>
      <c r="IC38" s="84"/>
      <c r="ID38" s="84"/>
      <c r="IE38" s="84"/>
      <c r="IF38" s="84"/>
      <c r="IG38" s="84"/>
      <c r="IH38" s="84"/>
      <c r="II38" s="84"/>
      <c r="IJ38" s="84"/>
      <c r="IK38" s="84"/>
      <c r="IL38" s="84"/>
      <c r="IM38" s="84"/>
      <c r="IN38" s="84"/>
      <c r="IO38" s="84"/>
      <c r="IP38" s="84"/>
      <c r="IQ38" s="84"/>
      <c r="IR38" s="84"/>
      <c r="IS38" s="84"/>
      <c r="IT38" s="84"/>
      <c r="IU38" s="84"/>
      <c r="IV38" s="84"/>
      <c r="IW38" s="84"/>
      <c r="IX38" s="84"/>
      <c r="IY38" s="84"/>
      <c r="IZ38" s="84"/>
      <c r="JA38" s="84"/>
      <c r="JB38" s="84"/>
    </row>
    <row r="39" spans="1:262" s="13" customFormat="1" ht="15" customHeight="1" x14ac:dyDescent="0.15">
      <c r="A39" s="176" t="s">
        <v>134</v>
      </c>
      <c r="B39" s="26" t="s">
        <v>275</v>
      </c>
      <c r="C39" s="27" t="s">
        <v>303</v>
      </c>
      <c r="D39" s="28" t="s">
        <v>304</v>
      </c>
      <c r="E39" s="26" t="s">
        <v>278</v>
      </c>
      <c r="F39" s="29" t="s">
        <v>15</v>
      </c>
      <c r="G39" s="30" t="s">
        <v>305</v>
      </c>
      <c r="H39" s="30" t="s">
        <v>79</v>
      </c>
      <c r="I39" s="37">
        <v>800000</v>
      </c>
      <c r="J39" s="38" t="s">
        <v>281</v>
      </c>
      <c r="K39" s="37">
        <v>0</v>
      </c>
      <c r="L39" s="26"/>
      <c r="M39" s="26"/>
      <c r="N39" s="26"/>
      <c r="O39" s="39" t="s">
        <v>14</v>
      </c>
      <c r="P39" s="40">
        <v>0.5</v>
      </c>
      <c r="Q39" s="40">
        <v>0.5</v>
      </c>
      <c r="R39" s="40">
        <v>3.3954983922829598</v>
      </c>
      <c r="S39" s="40">
        <v>3.8537360890302099</v>
      </c>
      <c r="T39" s="40">
        <v>5.5</v>
      </c>
      <c r="U39" s="40">
        <v>5.5</v>
      </c>
      <c r="V39" s="41">
        <v>12</v>
      </c>
      <c r="W39" s="42">
        <v>170000</v>
      </c>
      <c r="X39" s="43">
        <v>300</v>
      </c>
      <c r="Y39" s="50">
        <v>1</v>
      </c>
      <c r="Z39" s="50">
        <v>1</v>
      </c>
      <c r="AA39" s="51"/>
      <c r="AB39" s="51"/>
      <c r="AC39" s="51"/>
      <c r="AD39" s="51"/>
      <c r="AE39" s="51"/>
      <c r="AF39" s="38">
        <v>216000</v>
      </c>
      <c r="AG39" s="61">
        <v>9.4444444444444393</v>
      </c>
      <c r="AH39" s="62">
        <v>0.78703703703703698</v>
      </c>
      <c r="AI39" s="63"/>
      <c r="AJ39" s="64"/>
      <c r="AK39" s="65">
        <v>0</v>
      </c>
      <c r="AL39" s="64" t="s">
        <v>283</v>
      </c>
      <c r="AM39" s="66" t="s">
        <v>320</v>
      </c>
      <c r="AN39" s="26"/>
      <c r="AO39" s="66" t="s">
        <v>125</v>
      </c>
      <c r="AP39" s="74"/>
      <c r="AQ39" s="75"/>
      <c r="AR39" s="76"/>
      <c r="AS39" s="77"/>
      <c r="AT39" s="77"/>
      <c r="AU39" s="78"/>
      <c r="AV39" s="77"/>
      <c r="AW39" s="77"/>
      <c r="AX39" s="77"/>
      <c r="AY39" s="77"/>
      <c r="AZ39" s="77"/>
      <c r="BA39" s="77"/>
      <c r="BB39" s="99">
        <f t="shared" si="7"/>
        <v>35</v>
      </c>
      <c r="BC39" s="99">
        <f t="shared" si="8"/>
        <v>8</v>
      </c>
      <c r="BD39" s="100" t="str">
        <f t="shared" si="9"/>
        <v>025-J220000621-374刘亚星35</v>
      </c>
      <c r="BE39" s="101">
        <f t="shared" si="10"/>
        <v>1</v>
      </c>
      <c r="BF39" s="101">
        <f t="shared" si="11"/>
        <v>0.5</v>
      </c>
      <c r="BG39" s="102" t="str">
        <f t="shared" si="12"/>
        <v>025-J220000621-37435</v>
      </c>
      <c r="BH39" s="84" t="str">
        <f>IF(IF(ISNA(MATCH(BG39,BG40:$BG$94434,0)),1,"")="","",IF(ISNA(MATCH(BG39,BG40:$BG$94434,0)),1,"")&amp;BB39)</f>
        <v/>
      </c>
      <c r="BI39" s="84" t="str">
        <f>IF(BH39="","",BB39&amp;COUNTIFS($BH$1:BH39,BH39))</f>
        <v/>
      </c>
      <c r="BJ39" s="84" t="str">
        <f t="shared" si="13"/>
        <v/>
      </c>
      <c r="BK39" s="84"/>
      <c r="BL39" s="84"/>
      <c r="BM39" s="84"/>
      <c r="BN39" s="84"/>
      <c r="BO39" s="84"/>
      <c r="BP39" s="84"/>
      <c r="BQ39" s="84"/>
      <c r="BR39" s="84"/>
      <c r="BS39" s="84"/>
      <c r="BT39" s="84"/>
      <c r="BU39" s="84"/>
      <c r="BV39" s="84"/>
      <c r="BW39" s="84"/>
      <c r="BX39" s="84"/>
      <c r="BY39" s="84"/>
      <c r="BZ39" s="84"/>
      <c r="CA39" s="84"/>
      <c r="CB39" s="84"/>
      <c r="CC39" s="84"/>
      <c r="CD39" s="84"/>
      <c r="CE39" s="84"/>
      <c r="CF39" s="84"/>
      <c r="CG39" s="84"/>
      <c r="CH39" s="84"/>
      <c r="CI39" s="84"/>
      <c r="CJ39" s="84"/>
      <c r="CK39" s="84"/>
      <c r="CL39" s="84"/>
      <c r="CM39" s="84"/>
      <c r="CN39" s="84"/>
      <c r="CO39" s="84"/>
      <c r="CP39" s="84"/>
      <c r="CQ39" s="84"/>
      <c r="CR39" s="84"/>
      <c r="CS39" s="84"/>
      <c r="CT39" s="84"/>
      <c r="CU39" s="84"/>
      <c r="CV39" s="84"/>
      <c r="CW39" s="84"/>
      <c r="CX39" s="84"/>
      <c r="CY39" s="84"/>
      <c r="CZ39" s="84"/>
      <c r="DA39" s="84"/>
      <c r="DB39" s="84"/>
      <c r="DC39" s="84"/>
      <c r="DD39" s="84"/>
      <c r="DE39" s="84"/>
      <c r="DF39" s="84"/>
      <c r="DG39" s="84"/>
      <c r="DH39" s="84"/>
      <c r="DI39" s="84"/>
      <c r="DJ39" s="84"/>
      <c r="DK39" s="84"/>
      <c r="DL39" s="84"/>
      <c r="DM39" s="84"/>
      <c r="DN39" s="84"/>
      <c r="DO39" s="84"/>
      <c r="DP39" s="84"/>
      <c r="DQ39" s="84"/>
      <c r="DR39" s="84"/>
      <c r="DS39" s="84"/>
      <c r="DT39" s="84"/>
      <c r="DU39" s="84"/>
      <c r="DV39" s="84"/>
      <c r="DW39" s="84"/>
      <c r="DX39" s="84"/>
      <c r="DY39" s="84"/>
      <c r="DZ39" s="84"/>
      <c r="EA39" s="84"/>
      <c r="EB39" s="84"/>
      <c r="EC39" s="84"/>
      <c r="ED39" s="84"/>
      <c r="EE39" s="84"/>
      <c r="EF39" s="84"/>
      <c r="EG39" s="84"/>
      <c r="EH39" s="84"/>
      <c r="EI39" s="84"/>
      <c r="EJ39" s="84"/>
      <c r="EK39" s="84"/>
      <c r="EL39" s="84"/>
      <c r="EM39" s="84"/>
      <c r="EN39" s="84"/>
      <c r="EO39" s="84"/>
      <c r="EP39" s="84"/>
      <c r="EQ39" s="84"/>
      <c r="ER39" s="84"/>
      <c r="ES39" s="84"/>
      <c r="ET39" s="84"/>
      <c r="EU39" s="84"/>
      <c r="EV39" s="84"/>
      <c r="EW39" s="84"/>
      <c r="EX39" s="84"/>
      <c r="EY39" s="84"/>
      <c r="EZ39" s="84"/>
      <c r="FA39" s="84"/>
      <c r="FB39" s="84"/>
      <c r="FC39" s="84"/>
      <c r="FD39" s="84"/>
      <c r="FE39" s="84"/>
      <c r="FF39" s="84"/>
      <c r="FG39" s="84"/>
      <c r="FH39" s="84"/>
      <c r="FI39" s="84"/>
      <c r="FJ39" s="84"/>
      <c r="FK39" s="84"/>
      <c r="FL39" s="84"/>
      <c r="FM39" s="84"/>
      <c r="FN39" s="84"/>
      <c r="FO39" s="84"/>
      <c r="FP39" s="84"/>
      <c r="FQ39" s="84"/>
      <c r="FR39" s="84"/>
      <c r="FS39" s="84"/>
      <c r="FT39" s="84"/>
      <c r="FU39" s="84"/>
      <c r="FV39" s="84"/>
      <c r="FW39" s="84"/>
      <c r="FX39" s="84"/>
      <c r="FY39" s="84"/>
      <c r="FZ39" s="84"/>
      <c r="GA39" s="84"/>
      <c r="GB39" s="84"/>
      <c r="GC39" s="84"/>
      <c r="GD39" s="84"/>
      <c r="GE39" s="84"/>
      <c r="GF39" s="84"/>
      <c r="GG39" s="84"/>
      <c r="GH39" s="84"/>
      <c r="GI39" s="84"/>
      <c r="GJ39" s="84"/>
      <c r="GK39" s="84"/>
      <c r="GL39" s="84"/>
      <c r="GM39" s="84"/>
      <c r="GN39" s="84"/>
      <c r="GO39" s="84"/>
      <c r="GP39" s="84"/>
      <c r="GQ39" s="84"/>
      <c r="GR39" s="84"/>
      <c r="GS39" s="84"/>
      <c r="GT39" s="84"/>
      <c r="GU39" s="84"/>
      <c r="GV39" s="84"/>
      <c r="GW39" s="84"/>
      <c r="GX39" s="84"/>
      <c r="GY39" s="84"/>
      <c r="GZ39" s="84"/>
      <c r="HA39" s="84"/>
      <c r="HB39" s="84"/>
      <c r="HC39" s="84"/>
      <c r="HD39" s="84"/>
      <c r="HE39" s="84"/>
      <c r="HF39" s="84"/>
      <c r="HG39" s="84"/>
      <c r="HH39" s="84"/>
      <c r="HI39" s="84"/>
      <c r="HJ39" s="84"/>
      <c r="HK39" s="84"/>
      <c r="HL39" s="84"/>
      <c r="HM39" s="84"/>
      <c r="HN39" s="84"/>
      <c r="HO39" s="84"/>
      <c r="HP39" s="84"/>
      <c r="HQ39" s="84"/>
      <c r="HR39" s="84"/>
      <c r="HS39" s="84"/>
      <c r="HT39" s="84"/>
      <c r="HU39" s="84"/>
      <c r="HV39" s="84"/>
      <c r="HW39" s="84"/>
      <c r="HX39" s="84"/>
      <c r="HY39" s="84"/>
      <c r="HZ39" s="84"/>
      <c r="IA39" s="84"/>
      <c r="IB39" s="84"/>
      <c r="IC39" s="84"/>
      <c r="ID39" s="84"/>
      <c r="IE39" s="84"/>
      <c r="IF39" s="84"/>
      <c r="IG39" s="84"/>
      <c r="IH39" s="84"/>
      <c r="II39" s="84"/>
      <c r="IJ39" s="84"/>
      <c r="IK39" s="84"/>
      <c r="IL39" s="84"/>
      <c r="IM39" s="84"/>
      <c r="IN39" s="84"/>
      <c r="IO39" s="84"/>
      <c r="IP39" s="84"/>
      <c r="IQ39" s="84"/>
      <c r="IR39" s="84"/>
      <c r="IS39" s="84"/>
      <c r="IT39" s="84"/>
      <c r="IU39" s="84"/>
      <c r="IV39" s="84"/>
      <c r="IW39" s="84"/>
      <c r="IX39" s="84"/>
      <c r="IY39" s="84"/>
      <c r="IZ39" s="84"/>
      <c r="JA39" s="84"/>
      <c r="JB39" s="84"/>
    </row>
    <row r="40" spans="1:262" s="13" customFormat="1" ht="15" customHeight="1" x14ac:dyDescent="0.15">
      <c r="A40" s="176" t="s">
        <v>134</v>
      </c>
      <c r="B40" s="26" t="s">
        <v>285</v>
      </c>
      <c r="C40" s="27" t="s">
        <v>303</v>
      </c>
      <c r="D40" s="28" t="s">
        <v>304</v>
      </c>
      <c r="E40" s="26" t="s">
        <v>278</v>
      </c>
      <c r="F40" s="29" t="s">
        <v>15</v>
      </c>
      <c r="G40" s="30" t="s">
        <v>305</v>
      </c>
      <c r="H40" s="30" t="s">
        <v>79</v>
      </c>
      <c r="I40" s="37">
        <v>800000</v>
      </c>
      <c r="J40" s="38" t="s">
        <v>281</v>
      </c>
      <c r="K40" s="37">
        <v>0</v>
      </c>
      <c r="L40" s="26"/>
      <c r="M40" s="26"/>
      <c r="N40" s="26"/>
      <c r="O40" s="39" t="s">
        <v>14</v>
      </c>
      <c r="P40" s="40">
        <v>0.5</v>
      </c>
      <c r="Q40" s="40">
        <v>0.5</v>
      </c>
      <c r="R40" s="40">
        <v>1.6603773584905701</v>
      </c>
      <c r="S40" s="40">
        <v>3.8537360890302099</v>
      </c>
      <c r="T40" s="40">
        <v>5.5</v>
      </c>
      <c r="U40" s="40">
        <v>5.5</v>
      </c>
      <c r="V40" s="41">
        <v>12</v>
      </c>
      <c r="W40" s="42">
        <v>90000</v>
      </c>
      <c r="X40" s="43">
        <v>300</v>
      </c>
      <c r="Y40" s="50">
        <v>1</v>
      </c>
      <c r="Z40" s="50">
        <v>1</v>
      </c>
      <c r="AA40" s="51"/>
      <c r="AB40" s="51"/>
      <c r="AC40" s="51"/>
      <c r="AD40" s="51"/>
      <c r="AE40" s="51"/>
      <c r="AF40" s="38">
        <v>216000</v>
      </c>
      <c r="AG40" s="61">
        <v>5</v>
      </c>
      <c r="AH40" s="62">
        <v>0.41666666666666702</v>
      </c>
      <c r="AI40" s="63"/>
      <c r="AJ40" s="64"/>
      <c r="AK40" s="65">
        <v>0</v>
      </c>
      <c r="AL40" s="64" t="s">
        <v>283</v>
      </c>
      <c r="AM40" s="66" t="s">
        <v>326</v>
      </c>
      <c r="AN40" s="26"/>
      <c r="AO40" s="66" t="s">
        <v>126</v>
      </c>
      <c r="AP40" s="74"/>
      <c r="AQ40" s="75"/>
      <c r="AR40" s="76"/>
      <c r="AS40" s="77"/>
      <c r="AT40" s="77"/>
      <c r="AU40" s="78"/>
      <c r="AV40" s="77"/>
      <c r="AW40" s="77"/>
      <c r="AX40" s="77"/>
      <c r="AY40" s="77"/>
      <c r="AZ40" s="77"/>
      <c r="BA40" s="77"/>
      <c r="BB40" s="99">
        <f t="shared" si="7"/>
        <v>35</v>
      </c>
      <c r="BC40" s="99">
        <f t="shared" si="8"/>
        <v>8</v>
      </c>
      <c r="BD40" s="100" t="str">
        <f t="shared" si="9"/>
        <v>025-J220000621-374罗明35</v>
      </c>
      <c r="BE40" s="101">
        <f t="shared" si="10"/>
        <v>1</v>
      </c>
      <c r="BF40" s="101">
        <f t="shared" si="11"/>
        <v>0.5</v>
      </c>
      <c r="BG40" s="102" t="str">
        <f t="shared" si="12"/>
        <v>025-J220000621-37435</v>
      </c>
      <c r="BH40" s="84" t="str">
        <f>IF(IF(ISNA(MATCH(BG40,BG41:$BG$94434,0)),1,"")="","",IF(ISNA(MATCH(BG40,BG41:$BG$94434,0)),1,"")&amp;BB40)</f>
        <v/>
      </c>
      <c r="BI40" s="84" t="str">
        <f>IF(BH40="","",BB40&amp;COUNTIFS($BH$1:BH40,BH40))</f>
        <v/>
      </c>
      <c r="BJ40" s="84" t="str">
        <f t="shared" si="13"/>
        <v/>
      </c>
      <c r="BK40" s="84"/>
      <c r="BL40" s="84"/>
      <c r="BM40" s="84"/>
      <c r="BN40" s="84"/>
      <c r="BO40" s="84"/>
      <c r="BP40" s="84"/>
      <c r="BQ40" s="84"/>
      <c r="BR40" s="84"/>
      <c r="BS40" s="84"/>
      <c r="BT40" s="84"/>
      <c r="BU40" s="84"/>
      <c r="BV40" s="84"/>
      <c r="BW40" s="84"/>
      <c r="BX40" s="84"/>
      <c r="BY40" s="84"/>
      <c r="BZ40" s="84"/>
      <c r="CA40" s="84"/>
      <c r="CB40" s="84"/>
      <c r="CC40" s="84"/>
      <c r="CD40" s="84"/>
      <c r="CE40" s="84"/>
      <c r="CF40" s="84"/>
      <c r="CG40" s="84"/>
      <c r="CH40" s="84"/>
      <c r="CI40" s="84"/>
      <c r="CJ40" s="84"/>
      <c r="CK40" s="84"/>
      <c r="CL40" s="84"/>
      <c r="CM40" s="84"/>
      <c r="CN40" s="84"/>
      <c r="CO40" s="84"/>
      <c r="CP40" s="84"/>
      <c r="CQ40" s="84"/>
      <c r="CR40" s="84"/>
      <c r="CS40" s="84"/>
      <c r="CT40" s="84"/>
      <c r="CU40" s="84"/>
      <c r="CV40" s="84"/>
      <c r="CW40" s="84"/>
      <c r="CX40" s="84"/>
      <c r="CY40" s="84"/>
      <c r="CZ40" s="84"/>
      <c r="DA40" s="84"/>
      <c r="DB40" s="84"/>
      <c r="DC40" s="84"/>
      <c r="DD40" s="84"/>
      <c r="DE40" s="84"/>
      <c r="DF40" s="84"/>
      <c r="DG40" s="84"/>
      <c r="DH40" s="84"/>
      <c r="DI40" s="84"/>
      <c r="DJ40" s="84"/>
      <c r="DK40" s="84"/>
      <c r="DL40" s="84"/>
      <c r="DM40" s="84"/>
      <c r="DN40" s="84"/>
      <c r="DO40" s="84"/>
      <c r="DP40" s="84"/>
      <c r="DQ40" s="84"/>
      <c r="DR40" s="84"/>
      <c r="DS40" s="84"/>
      <c r="DT40" s="84"/>
      <c r="DU40" s="84"/>
      <c r="DV40" s="84"/>
      <c r="DW40" s="84"/>
      <c r="DX40" s="84"/>
      <c r="DY40" s="84"/>
      <c r="DZ40" s="84"/>
      <c r="EA40" s="84"/>
      <c r="EB40" s="84"/>
      <c r="EC40" s="84"/>
      <c r="ED40" s="84"/>
      <c r="EE40" s="84"/>
      <c r="EF40" s="84"/>
      <c r="EG40" s="84"/>
      <c r="EH40" s="84"/>
      <c r="EI40" s="84"/>
      <c r="EJ40" s="84"/>
      <c r="EK40" s="84"/>
      <c r="EL40" s="84"/>
      <c r="EM40" s="84"/>
      <c r="EN40" s="84"/>
      <c r="EO40" s="84"/>
      <c r="EP40" s="84"/>
      <c r="EQ40" s="84"/>
      <c r="ER40" s="84"/>
      <c r="ES40" s="84"/>
      <c r="ET40" s="84"/>
      <c r="EU40" s="84"/>
      <c r="EV40" s="84"/>
      <c r="EW40" s="84"/>
      <c r="EX40" s="84"/>
      <c r="EY40" s="84"/>
      <c r="EZ40" s="84"/>
      <c r="FA40" s="84"/>
      <c r="FB40" s="84"/>
      <c r="FC40" s="84"/>
      <c r="FD40" s="84"/>
      <c r="FE40" s="84"/>
      <c r="FF40" s="84"/>
      <c r="FG40" s="84"/>
      <c r="FH40" s="84"/>
      <c r="FI40" s="84"/>
      <c r="FJ40" s="84"/>
      <c r="FK40" s="84"/>
      <c r="FL40" s="84"/>
      <c r="FM40" s="84"/>
      <c r="FN40" s="84"/>
      <c r="FO40" s="84"/>
      <c r="FP40" s="84"/>
      <c r="FQ40" s="84"/>
      <c r="FR40" s="84"/>
      <c r="FS40" s="84"/>
      <c r="FT40" s="84"/>
      <c r="FU40" s="84"/>
      <c r="FV40" s="84"/>
      <c r="FW40" s="84"/>
      <c r="FX40" s="84"/>
      <c r="FY40" s="84"/>
      <c r="FZ40" s="84"/>
      <c r="GA40" s="84"/>
      <c r="GB40" s="84"/>
      <c r="GC40" s="84"/>
      <c r="GD40" s="84"/>
      <c r="GE40" s="84"/>
      <c r="GF40" s="84"/>
      <c r="GG40" s="84"/>
      <c r="GH40" s="84"/>
      <c r="GI40" s="84"/>
      <c r="GJ40" s="84"/>
      <c r="GK40" s="84"/>
      <c r="GL40" s="84"/>
      <c r="GM40" s="84"/>
      <c r="GN40" s="84"/>
      <c r="GO40" s="84"/>
      <c r="GP40" s="84"/>
      <c r="GQ40" s="84"/>
      <c r="GR40" s="84"/>
      <c r="GS40" s="84"/>
      <c r="GT40" s="84"/>
      <c r="GU40" s="84"/>
      <c r="GV40" s="84"/>
      <c r="GW40" s="84"/>
      <c r="GX40" s="84"/>
      <c r="GY40" s="84"/>
      <c r="GZ40" s="84"/>
      <c r="HA40" s="84"/>
      <c r="HB40" s="84"/>
      <c r="HC40" s="84"/>
      <c r="HD40" s="84"/>
      <c r="HE40" s="84"/>
      <c r="HF40" s="84"/>
      <c r="HG40" s="84"/>
      <c r="HH40" s="84"/>
      <c r="HI40" s="84"/>
      <c r="HJ40" s="84"/>
      <c r="HK40" s="84"/>
      <c r="HL40" s="84"/>
      <c r="HM40" s="84"/>
      <c r="HN40" s="84"/>
      <c r="HO40" s="84"/>
      <c r="HP40" s="84"/>
      <c r="HQ40" s="84"/>
      <c r="HR40" s="84"/>
      <c r="HS40" s="84"/>
      <c r="HT40" s="84"/>
      <c r="HU40" s="84"/>
      <c r="HV40" s="84"/>
      <c r="HW40" s="84"/>
      <c r="HX40" s="84"/>
      <c r="HY40" s="84"/>
      <c r="HZ40" s="84"/>
      <c r="IA40" s="84"/>
      <c r="IB40" s="84"/>
      <c r="IC40" s="84"/>
      <c r="ID40" s="84"/>
      <c r="IE40" s="84"/>
      <c r="IF40" s="84"/>
      <c r="IG40" s="84"/>
      <c r="IH40" s="84"/>
      <c r="II40" s="84"/>
      <c r="IJ40" s="84"/>
      <c r="IK40" s="84"/>
      <c r="IL40" s="84"/>
      <c r="IM40" s="84"/>
      <c r="IN40" s="84"/>
      <c r="IO40" s="84"/>
      <c r="IP40" s="84"/>
      <c r="IQ40" s="84"/>
      <c r="IR40" s="84"/>
      <c r="IS40" s="84"/>
      <c r="IT40" s="84"/>
      <c r="IU40" s="84"/>
      <c r="IV40" s="84"/>
      <c r="IW40" s="84"/>
      <c r="IX40" s="84"/>
      <c r="IY40" s="84"/>
      <c r="IZ40" s="84"/>
      <c r="JA40" s="84"/>
      <c r="JB40" s="84"/>
    </row>
    <row r="41" spans="1:262" s="22" customFormat="1" ht="15" customHeight="1" x14ac:dyDescent="0.15">
      <c r="A41" s="176" t="s">
        <v>134</v>
      </c>
      <c r="B41" s="26" t="s">
        <v>275</v>
      </c>
      <c r="C41" s="27" t="s">
        <v>310</v>
      </c>
      <c r="D41" s="28" t="s">
        <v>311</v>
      </c>
      <c r="E41" s="26" t="s">
        <v>278</v>
      </c>
      <c r="F41" s="29" t="s">
        <v>98</v>
      </c>
      <c r="G41" s="30" t="s">
        <v>280</v>
      </c>
      <c r="H41" s="30" t="s">
        <v>94</v>
      </c>
      <c r="I41" s="37">
        <v>2400</v>
      </c>
      <c r="J41" s="38" t="s">
        <v>281</v>
      </c>
      <c r="K41" s="37">
        <v>2384</v>
      </c>
      <c r="L41" s="26"/>
      <c r="M41" s="26"/>
      <c r="N41" s="26"/>
      <c r="O41" s="39" t="s">
        <v>312</v>
      </c>
      <c r="P41" s="40">
        <v>0.5</v>
      </c>
      <c r="Q41" s="40">
        <v>0.5</v>
      </c>
      <c r="R41" s="40">
        <v>3.3954983922829598</v>
      </c>
      <c r="S41" s="40">
        <v>3.8537360890302099</v>
      </c>
      <c r="T41" s="40">
        <v>4.5</v>
      </c>
      <c r="U41" s="40">
        <v>4.5</v>
      </c>
      <c r="V41" s="41">
        <v>12</v>
      </c>
      <c r="W41" s="42">
        <v>350</v>
      </c>
      <c r="X41" s="43">
        <v>490</v>
      </c>
      <c r="Y41" s="50">
        <v>1</v>
      </c>
      <c r="Z41" s="50">
        <v>1</v>
      </c>
      <c r="AA41" s="51"/>
      <c r="AB41" s="51"/>
      <c r="AC41" s="51"/>
      <c r="AD41" s="51"/>
      <c r="AE41" s="51"/>
      <c r="AF41" s="38">
        <v>352.8</v>
      </c>
      <c r="AG41" s="61">
        <v>11.9047619047619</v>
      </c>
      <c r="AH41" s="62">
        <v>0.99206349206349198</v>
      </c>
      <c r="AI41" s="63"/>
      <c r="AJ41" s="64"/>
      <c r="AK41" s="65">
        <v>0</v>
      </c>
      <c r="AL41" s="64" t="s">
        <v>296</v>
      </c>
      <c r="AM41" s="66" t="s">
        <v>284</v>
      </c>
      <c r="AN41" s="26"/>
      <c r="AO41" s="66" t="s">
        <v>49</v>
      </c>
      <c r="AP41" s="74"/>
      <c r="AQ41" s="75"/>
      <c r="AR41" s="76"/>
      <c r="AS41" s="77"/>
      <c r="AT41" s="77"/>
      <c r="AU41" s="78"/>
      <c r="AV41" s="77"/>
      <c r="AW41" s="77"/>
      <c r="AX41" s="77"/>
      <c r="AY41" s="77"/>
      <c r="AZ41" s="77"/>
      <c r="BA41" s="77"/>
      <c r="BB41" s="99">
        <f t="shared" si="7"/>
        <v>35</v>
      </c>
      <c r="BC41" s="99">
        <f t="shared" si="8"/>
        <v>8</v>
      </c>
      <c r="BD41" s="100" t="str">
        <f t="shared" si="9"/>
        <v>050-C031100131-507李翔35</v>
      </c>
      <c r="BE41" s="101">
        <f t="shared" si="10"/>
        <v>1</v>
      </c>
      <c r="BF41" s="101">
        <f t="shared" si="11"/>
        <v>0.5</v>
      </c>
      <c r="BG41" s="102" t="str">
        <f t="shared" si="12"/>
        <v>050-C031100131-50735</v>
      </c>
      <c r="BH41" s="84" t="str">
        <f>IF(IF(ISNA(MATCH(BG41,BG42:$BG$94434,0)),1,"")="","",IF(ISNA(MATCH(BG41,BG42:$BG$94434,0)),1,"")&amp;BB41)</f>
        <v/>
      </c>
      <c r="BI41" s="84" t="str">
        <f>IF(BH41="","",BB41&amp;COUNTIFS($BH$1:BH41,BH41))</f>
        <v/>
      </c>
      <c r="BJ41" s="84" t="str">
        <f t="shared" si="13"/>
        <v/>
      </c>
      <c r="BK41" s="84"/>
      <c r="BL41" s="84"/>
      <c r="BM41" s="84"/>
      <c r="BN41" s="84"/>
      <c r="BO41" s="84"/>
      <c r="BP41" s="84"/>
      <c r="BQ41" s="84"/>
      <c r="BR41" s="84"/>
      <c r="BS41" s="84"/>
      <c r="BT41" s="84"/>
      <c r="BU41" s="84"/>
      <c r="BV41" s="84"/>
      <c r="BW41" s="84"/>
      <c r="BX41" s="84"/>
      <c r="BY41" s="84"/>
      <c r="BZ41" s="84"/>
      <c r="CA41" s="84"/>
      <c r="CB41" s="84"/>
      <c r="CC41" s="84"/>
      <c r="CD41" s="84"/>
      <c r="CE41" s="84"/>
      <c r="CF41" s="84"/>
      <c r="CG41" s="84"/>
      <c r="CH41" s="84"/>
      <c r="CI41" s="84"/>
      <c r="CJ41" s="84"/>
      <c r="CK41" s="84"/>
      <c r="CL41" s="84"/>
      <c r="CM41" s="84"/>
      <c r="CN41" s="84"/>
      <c r="CO41" s="84"/>
      <c r="CP41" s="84"/>
      <c r="CQ41" s="84"/>
      <c r="CR41" s="84"/>
      <c r="CS41" s="84"/>
      <c r="CT41" s="84"/>
      <c r="CU41" s="84"/>
      <c r="CV41" s="84"/>
      <c r="CW41" s="84"/>
      <c r="CX41" s="84"/>
      <c r="CY41" s="84"/>
      <c r="CZ41" s="84"/>
      <c r="DA41" s="84"/>
      <c r="DB41" s="84"/>
      <c r="DC41" s="84"/>
      <c r="DD41" s="84"/>
      <c r="DE41" s="84"/>
      <c r="DF41" s="84"/>
      <c r="DG41" s="84"/>
      <c r="DH41" s="84"/>
      <c r="DI41" s="84"/>
      <c r="DJ41" s="84"/>
      <c r="DK41" s="84"/>
      <c r="DL41" s="84"/>
      <c r="DM41" s="84"/>
      <c r="DN41" s="84"/>
      <c r="DO41" s="84"/>
      <c r="DP41" s="84"/>
      <c r="DQ41" s="84"/>
      <c r="DR41" s="84"/>
      <c r="DS41" s="84"/>
      <c r="DT41" s="84"/>
      <c r="DU41" s="84"/>
      <c r="DV41" s="84"/>
      <c r="DW41" s="84"/>
      <c r="DX41" s="84"/>
      <c r="DY41" s="84"/>
      <c r="DZ41" s="84"/>
      <c r="EA41" s="84"/>
      <c r="EB41" s="84"/>
      <c r="EC41" s="84"/>
      <c r="ED41" s="84"/>
      <c r="EE41" s="84"/>
      <c r="EF41" s="84"/>
      <c r="EG41" s="84"/>
      <c r="EH41" s="84"/>
      <c r="EI41" s="84"/>
      <c r="EJ41" s="84"/>
      <c r="EK41" s="84"/>
      <c r="EL41" s="84"/>
      <c r="EM41" s="84"/>
      <c r="EN41" s="84"/>
      <c r="EO41" s="84"/>
      <c r="EP41" s="84"/>
      <c r="EQ41" s="84"/>
      <c r="ER41" s="84"/>
      <c r="ES41" s="84"/>
      <c r="ET41" s="84"/>
      <c r="EU41" s="84"/>
      <c r="EV41" s="84"/>
      <c r="EW41" s="84"/>
      <c r="EX41" s="84"/>
      <c r="EY41" s="84"/>
      <c r="EZ41" s="84"/>
      <c r="FA41" s="84"/>
      <c r="FB41" s="84"/>
      <c r="FC41" s="84"/>
      <c r="FD41" s="84"/>
      <c r="FE41" s="84"/>
      <c r="FF41" s="84"/>
      <c r="FG41" s="84"/>
      <c r="FH41" s="84"/>
      <c r="FI41" s="84"/>
      <c r="FJ41" s="84"/>
      <c r="FK41" s="84"/>
      <c r="FL41" s="84"/>
      <c r="FM41" s="84"/>
      <c r="FN41" s="84"/>
      <c r="FO41" s="84"/>
      <c r="FP41" s="84"/>
      <c r="FQ41" s="84"/>
      <c r="FR41" s="84"/>
      <c r="FS41" s="84"/>
      <c r="FT41" s="84"/>
      <c r="FU41" s="84"/>
      <c r="FV41" s="84"/>
      <c r="FW41" s="84"/>
      <c r="FX41" s="84"/>
      <c r="FY41" s="84"/>
      <c r="FZ41" s="84"/>
      <c r="GA41" s="84"/>
      <c r="GB41" s="84"/>
      <c r="GC41" s="84"/>
      <c r="GD41" s="84"/>
      <c r="GE41" s="84"/>
      <c r="GF41" s="84"/>
      <c r="GG41" s="84"/>
      <c r="GH41" s="84"/>
      <c r="GI41" s="84"/>
      <c r="GJ41" s="84"/>
      <c r="GK41" s="84"/>
      <c r="GL41" s="84"/>
      <c r="GM41" s="84"/>
      <c r="GN41" s="84"/>
      <c r="GO41" s="84"/>
      <c r="GP41" s="84"/>
      <c r="GQ41" s="84"/>
      <c r="GR41" s="84"/>
      <c r="GS41" s="84"/>
      <c r="GT41" s="84"/>
      <c r="GU41" s="84"/>
      <c r="GV41" s="84"/>
      <c r="GW41" s="84"/>
      <c r="GX41" s="84"/>
      <c r="GY41" s="84"/>
      <c r="GZ41" s="84"/>
      <c r="HA41" s="84"/>
      <c r="HB41" s="84"/>
      <c r="HC41" s="84"/>
      <c r="HD41" s="84"/>
      <c r="HE41" s="84"/>
      <c r="HF41" s="84"/>
      <c r="HG41" s="84"/>
      <c r="HH41" s="84"/>
      <c r="HI41" s="84"/>
      <c r="HJ41" s="84"/>
      <c r="HK41" s="84"/>
      <c r="HL41" s="84"/>
      <c r="HM41" s="84"/>
      <c r="HN41" s="84"/>
      <c r="HO41" s="84"/>
      <c r="HP41" s="84"/>
      <c r="HQ41" s="84"/>
      <c r="HR41" s="84"/>
      <c r="HS41" s="84"/>
      <c r="HT41" s="84"/>
      <c r="HU41" s="84"/>
      <c r="HV41" s="84"/>
      <c r="HW41" s="84"/>
      <c r="HX41" s="84"/>
      <c r="HY41" s="84"/>
      <c r="HZ41" s="84"/>
      <c r="IA41" s="84"/>
      <c r="IB41" s="84"/>
      <c r="IC41" s="84"/>
      <c r="ID41" s="84"/>
      <c r="IE41" s="84"/>
      <c r="IF41" s="84"/>
      <c r="IG41" s="84"/>
      <c r="IH41" s="84"/>
      <c r="II41" s="84"/>
      <c r="IJ41" s="84"/>
      <c r="IK41" s="84"/>
      <c r="IL41" s="84"/>
      <c r="IM41" s="84"/>
      <c r="IN41" s="84"/>
      <c r="IO41" s="84"/>
      <c r="IP41" s="84"/>
      <c r="IQ41" s="84"/>
      <c r="IR41" s="84"/>
      <c r="IS41" s="84"/>
      <c r="IT41" s="84"/>
      <c r="IU41" s="84"/>
      <c r="IV41" s="84"/>
      <c r="IW41" s="84"/>
      <c r="IX41" s="84"/>
      <c r="IY41" s="84"/>
      <c r="IZ41" s="84"/>
      <c r="JA41" s="84"/>
      <c r="JB41" s="84"/>
    </row>
    <row r="42" spans="1:262" s="22" customFormat="1" ht="15" customHeight="1" x14ac:dyDescent="0.15">
      <c r="A42" s="176" t="s">
        <v>134</v>
      </c>
      <c r="B42" s="26" t="s">
        <v>285</v>
      </c>
      <c r="C42" s="27" t="s">
        <v>310</v>
      </c>
      <c r="D42" s="28" t="s">
        <v>311</v>
      </c>
      <c r="E42" s="26" t="s">
        <v>278</v>
      </c>
      <c r="F42" s="29" t="s">
        <v>98</v>
      </c>
      <c r="G42" s="30" t="s">
        <v>280</v>
      </c>
      <c r="H42" s="30" t="s">
        <v>94</v>
      </c>
      <c r="I42" s="37">
        <v>2400</v>
      </c>
      <c r="J42" s="38" t="s">
        <v>281</v>
      </c>
      <c r="K42" s="37">
        <v>2384</v>
      </c>
      <c r="L42" s="26"/>
      <c r="M42" s="26"/>
      <c r="N42" s="26"/>
      <c r="O42" s="39" t="s">
        <v>312</v>
      </c>
      <c r="P42" s="40">
        <v>0.5</v>
      </c>
      <c r="Q42" s="40">
        <v>0.5</v>
      </c>
      <c r="R42" s="40">
        <v>1.6603773584905701</v>
      </c>
      <c r="S42" s="40">
        <v>3.8537360890302099</v>
      </c>
      <c r="T42" s="40">
        <v>5.5</v>
      </c>
      <c r="U42" s="40">
        <v>4</v>
      </c>
      <c r="V42" s="41">
        <v>12</v>
      </c>
      <c r="W42" s="42">
        <v>324</v>
      </c>
      <c r="X42" s="43">
        <v>490</v>
      </c>
      <c r="Y42" s="50">
        <v>1</v>
      </c>
      <c r="Z42" s="50">
        <v>1</v>
      </c>
      <c r="AA42" s="51"/>
      <c r="AB42" s="51"/>
      <c r="AC42" s="51"/>
      <c r="AD42" s="51"/>
      <c r="AE42" s="51"/>
      <c r="AF42" s="38">
        <v>352.8</v>
      </c>
      <c r="AG42" s="61">
        <v>11.0204081632653</v>
      </c>
      <c r="AH42" s="62">
        <v>0.91836734693877597</v>
      </c>
      <c r="AI42" s="63"/>
      <c r="AJ42" s="64"/>
      <c r="AK42" s="65">
        <v>0</v>
      </c>
      <c r="AL42" s="64" t="s">
        <v>296</v>
      </c>
      <c r="AM42" s="66" t="s">
        <v>313</v>
      </c>
      <c r="AN42" s="26"/>
      <c r="AO42" s="66" t="s">
        <v>40</v>
      </c>
      <c r="AP42" s="74"/>
      <c r="AQ42" s="75"/>
      <c r="AR42" s="76"/>
      <c r="AS42" s="77"/>
      <c r="AT42" s="77"/>
      <c r="AU42" s="78"/>
      <c r="AV42" s="77"/>
      <c r="AW42" s="77"/>
      <c r="AX42" s="77"/>
      <c r="AY42" s="77"/>
      <c r="AZ42" s="77"/>
      <c r="BA42" s="77"/>
      <c r="BB42" s="99">
        <f t="shared" si="7"/>
        <v>35</v>
      </c>
      <c r="BC42" s="99">
        <f t="shared" si="8"/>
        <v>8</v>
      </c>
      <c r="BD42" s="100" t="str">
        <f t="shared" si="9"/>
        <v>050-C031100131-507雷小林35</v>
      </c>
      <c r="BE42" s="101">
        <f t="shared" si="10"/>
        <v>0.2</v>
      </c>
      <c r="BF42" s="101">
        <f t="shared" si="11"/>
        <v>0.5</v>
      </c>
      <c r="BG42" s="102" t="str">
        <f t="shared" si="12"/>
        <v>050-C031100131-50735</v>
      </c>
      <c r="BH42" s="84" t="str">
        <f>IF(IF(ISNA(MATCH(BG42,BG43:$BG$94434,0)),1,"")="","",IF(ISNA(MATCH(BG42,BG43:$BG$94434,0)),1,"")&amp;BB42)</f>
        <v/>
      </c>
      <c r="BI42" s="84" t="str">
        <f>IF(BH42="","",BB42&amp;COUNTIFS($BH$1:BH42,BH42))</f>
        <v/>
      </c>
      <c r="BJ42" s="84" t="str">
        <f t="shared" si="13"/>
        <v/>
      </c>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row>
    <row r="43" spans="1:262" s="22" customFormat="1" ht="15" customHeight="1" x14ac:dyDescent="0.15">
      <c r="A43" s="176" t="s">
        <v>134</v>
      </c>
      <c r="B43" s="26" t="s">
        <v>275</v>
      </c>
      <c r="C43" s="27" t="s">
        <v>314</v>
      </c>
      <c r="D43" s="28" t="s">
        <v>315</v>
      </c>
      <c r="E43" s="26" t="s">
        <v>278</v>
      </c>
      <c r="F43" s="29" t="s">
        <v>9</v>
      </c>
      <c r="G43" s="30" t="s">
        <v>280</v>
      </c>
      <c r="H43" s="30" t="s">
        <v>94</v>
      </c>
      <c r="I43" s="37">
        <v>1000</v>
      </c>
      <c r="J43" s="38" t="s">
        <v>281</v>
      </c>
      <c r="K43" s="37">
        <v>0</v>
      </c>
      <c r="L43" s="26"/>
      <c r="M43" s="26"/>
      <c r="N43" s="26"/>
      <c r="O43" s="39" t="s">
        <v>316</v>
      </c>
      <c r="P43" s="40">
        <v>0.5</v>
      </c>
      <c r="Q43" s="40">
        <v>0.5</v>
      </c>
      <c r="R43" s="40">
        <v>3.3954983922829598</v>
      </c>
      <c r="S43" s="40">
        <v>3.8537360890302099</v>
      </c>
      <c r="T43" s="40">
        <v>4</v>
      </c>
      <c r="U43" s="40">
        <v>4</v>
      </c>
      <c r="V43" s="41">
        <v>12</v>
      </c>
      <c r="W43" s="42">
        <v>557</v>
      </c>
      <c r="X43" s="43">
        <v>790</v>
      </c>
      <c r="Y43" s="50">
        <v>1</v>
      </c>
      <c r="Z43" s="50">
        <v>1</v>
      </c>
      <c r="AA43" s="51"/>
      <c r="AB43" s="51"/>
      <c r="AC43" s="51"/>
      <c r="AD43" s="51"/>
      <c r="AE43" s="51"/>
      <c r="AF43" s="38">
        <v>568.79999999999995</v>
      </c>
      <c r="AG43" s="61">
        <v>11.751054852320699</v>
      </c>
      <c r="AH43" s="62">
        <v>0.97925457102672298</v>
      </c>
      <c r="AI43" s="63"/>
      <c r="AJ43" s="64"/>
      <c r="AK43" s="65">
        <v>0</v>
      </c>
      <c r="AL43" s="64" t="s">
        <v>283</v>
      </c>
      <c r="AM43" s="66" t="s">
        <v>317</v>
      </c>
      <c r="AN43" s="26"/>
      <c r="AO43" s="66" t="s">
        <v>68</v>
      </c>
      <c r="AP43" s="74"/>
      <c r="AQ43" s="75"/>
      <c r="AR43" s="76"/>
      <c r="AS43" s="77"/>
      <c r="AT43" s="77"/>
      <c r="AU43" s="78"/>
      <c r="AV43" s="77"/>
      <c r="AW43" s="77"/>
      <c r="AX43" s="77"/>
      <c r="AY43" s="77"/>
      <c r="AZ43" s="77"/>
      <c r="BA43" s="77"/>
      <c r="BB43" s="99">
        <f t="shared" si="7"/>
        <v>35</v>
      </c>
      <c r="BC43" s="99">
        <f t="shared" si="8"/>
        <v>8</v>
      </c>
      <c r="BD43" s="100" t="str">
        <f t="shared" si="9"/>
        <v>050-C039900131-506赵亚平35</v>
      </c>
      <c r="BE43" s="101">
        <f t="shared" si="10"/>
        <v>0.33333333333333331</v>
      </c>
      <c r="BF43" s="101">
        <f t="shared" si="11"/>
        <v>0.5</v>
      </c>
      <c r="BG43" s="102" t="str">
        <f t="shared" si="12"/>
        <v>050-C039900131-50635</v>
      </c>
      <c r="BH43" s="84" t="str">
        <f>IF(IF(ISNA(MATCH(BG43,BG44:$BG$94434,0)),1,"")="","",IF(ISNA(MATCH(BG43,BG44:$BG$94434,0)),1,"")&amp;BB43)</f>
        <v/>
      </c>
      <c r="BI43" s="84" t="str">
        <f>IF(BH43="","",BB43&amp;COUNTIFS($BH$1:BH43,BH43))</f>
        <v/>
      </c>
      <c r="BJ43" s="84" t="str">
        <f t="shared" si="13"/>
        <v/>
      </c>
      <c r="BK43" s="84"/>
      <c r="BL43" s="84"/>
      <c r="BM43" s="84"/>
      <c r="BN43" s="84"/>
      <c r="BO43" s="84"/>
      <c r="BP43" s="84"/>
      <c r="BQ43" s="84"/>
      <c r="BR43" s="84"/>
      <c r="BS43" s="84"/>
      <c r="BT43" s="84"/>
      <c r="BU43" s="84"/>
      <c r="BV43" s="84"/>
      <c r="BW43" s="84"/>
      <c r="BX43" s="84"/>
      <c r="BY43" s="84"/>
      <c r="BZ43" s="84"/>
      <c r="CA43" s="84"/>
      <c r="CB43" s="84"/>
      <c r="CC43" s="84"/>
      <c r="CD43" s="84"/>
      <c r="CE43" s="84"/>
      <c r="CF43" s="84"/>
      <c r="CG43" s="84"/>
      <c r="CH43" s="84"/>
      <c r="CI43" s="84"/>
      <c r="CJ43" s="84"/>
      <c r="CK43" s="84"/>
      <c r="CL43" s="84"/>
      <c r="CM43" s="84"/>
      <c r="CN43" s="84"/>
      <c r="CO43" s="84"/>
      <c r="CP43" s="84"/>
      <c r="CQ43" s="84"/>
      <c r="CR43" s="84"/>
      <c r="CS43" s="84"/>
      <c r="CT43" s="84"/>
      <c r="CU43" s="84"/>
      <c r="CV43" s="84"/>
      <c r="CW43" s="84"/>
      <c r="CX43" s="84"/>
      <c r="CY43" s="84"/>
      <c r="CZ43" s="84"/>
      <c r="DA43" s="84"/>
      <c r="DB43" s="84"/>
      <c r="DC43" s="84"/>
      <c r="DD43" s="84"/>
      <c r="DE43" s="84"/>
      <c r="DF43" s="84"/>
      <c r="DG43" s="84"/>
      <c r="DH43" s="84"/>
      <c r="DI43" s="84"/>
      <c r="DJ43" s="84"/>
      <c r="DK43" s="84"/>
      <c r="DL43" s="84"/>
      <c r="DM43" s="84"/>
      <c r="DN43" s="84"/>
      <c r="DO43" s="84"/>
      <c r="DP43" s="84"/>
      <c r="DQ43" s="84"/>
      <c r="DR43" s="84"/>
      <c r="DS43" s="84"/>
      <c r="DT43" s="84"/>
      <c r="DU43" s="84"/>
      <c r="DV43" s="84"/>
      <c r="DW43" s="84"/>
      <c r="DX43" s="84"/>
      <c r="DY43" s="84"/>
      <c r="DZ43" s="84"/>
      <c r="EA43" s="84"/>
      <c r="EB43" s="84"/>
      <c r="EC43" s="84"/>
      <c r="ED43" s="84"/>
      <c r="EE43" s="84"/>
      <c r="EF43" s="84"/>
      <c r="EG43" s="84"/>
      <c r="EH43" s="84"/>
      <c r="EI43" s="84"/>
      <c r="EJ43" s="84"/>
      <c r="EK43" s="84"/>
      <c r="EL43" s="84"/>
      <c r="EM43" s="84"/>
      <c r="EN43" s="84"/>
      <c r="EO43" s="84"/>
      <c r="EP43" s="84"/>
      <c r="EQ43" s="84"/>
      <c r="ER43" s="84"/>
      <c r="ES43" s="84"/>
      <c r="ET43" s="84"/>
      <c r="EU43" s="84"/>
      <c r="EV43" s="84"/>
      <c r="EW43" s="84"/>
      <c r="EX43" s="84"/>
      <c r="EY43" s="84"/>
      <c r="EZ43" s="84"/>
      <c r="FA43" s="84"/>
      <c r="FB43" s="84"/>
      <c r="FC43" s="84"/>
      <c r="FD43" s="84"/>
      <c r="FE43" s="84"/>
      <c r="FF43" s="84"/>
      <c r="FG43" s="84"/>
      <c r="FH43" s="84"/>
      <c r="FI43" s="84"/>
      <c r="FJ43" s="84"/>
      <c r="FK43" s="84"/>
      <c r="FL43" s="84"/>
      <c r="FM43" s="84"/>
      <c r="FN43" s="84"/>
      <c r="FO43" s="84"/>
      <c r="FP43" s="84"/>
      <c r="FQ43" s="84"/>
      <c r="FR43" s="84"/>
      <c r="FS43" s="84"/>
      <c r="FT43" s="84"/>
      <c r="FU43" s="84"/>
      <c r="FV43" s="84"/>
      <c r="FW43" s="84"/>
      <c r="FX43" s="84"/>
      <c r="FY43" s="84"/>
      <c r="FZ43" s="84"/>
      <c r="GA43" s="84"/>
      <c r="GB43" s="84"/>
      <c r="GC43" s="84"/>
      <c r="GD43" s="84"/>
      <c r="GE43" s="84"/>
      <c r="GF43" s="84"/>
      <c r="GG43" s="84"/>
      <c r="GH43" s="84"/>
      <c r="GI43" s="84"/>
      <c r="GJ43" s="84"/>
      <c r="GK43" s="84"/>
      <c r="GL43" s="84"/>
      <c r="GM43" s="84"/>
      <c r="GN43" s="84"/>
      <c r="GO43" s="84"/>
      <c r="GP43" s="84"/>
      <c r="GQ43" s="84"/>
      <c r="GR43" s="84"/>
      <c r="GS43" s="84"/>
      <c r="GT43" s="84"/>
      <c r="GU43" s="84"/>
      <c r="GV43" s="84"/>
      <c r="GW43" s="84"/>
      <c r="GX43" s="84"/>
      <c r="GY43" s="84"/>
      <c r="GZ43" s="84"/>
      <c r="HA43" s="84"/>
      <c r="HB43" s="84"/>
      <c r="HC43" s="84"/>
      <c r="HD43" s="84"/>
      <c r="HE43" s="84"/>
      <c r="HF43" s="84"/>
      <c r="HG43" s="84"/>
      <c r="HH43" s="84"/>
      <c r="HI43" s="84"/>
      <c r="HJ43" s="84"/>
      <c r="HK43" s="84"/>
      <c r="HL43" s="84"/>
      <c r="HM43" s="84"/>
      <c r="HN43" s="84"/>
      <c r="HO43" s="84"/>
      <c r="HP43" s="84"/>
      <c r="HQ43" s="84"/>
      <c r="HR43" s="84"/>
      <c r="HS43" s="84"/>
      <c r="HT43" s="84"/>
      <c r="HU43" s="84"/>
      <c r="HV43" s="84"/>
      <c r="HW43" s="84"/>
      <c r="HX43" s="84"/>
      <c r="HY43" s="84"/>
      <c r="HZ43" s="84"/>
      <c r="IA43" s="84"/>
      <c r="IB43" s="84"/>
      <c r="IC43" s="84"/>
      <c r="ID43" s="84"/>
      <c r="IE43" s="84"/>
      <c r="IF43" s="84"/>
      <c r="IG43" s="84"/>
      <c r="IH43" s="84"/>
      <c r="II43" s="84"/>
      <c r="IJ43" s="84"/>
      <c r="IK43" s="84"/>
      <c r="IL43" s="84"/>
      <c r="IM43" s="84"/>
      <c r="IN43" s="84"/>
      <c r="IO43" s="84"/>
      <c r="IP43" s="84"/>
      <c r="IQ43" s="84"/>
      <c r="IR43" s="84"/>
      <c r="IS43" s="84"/>
      <c r="IT43" s="84"/>
      <c r="IU43" s="84"/>
      <c r="IV43" s="84"/>
      <c r="IW43" s="84"/>
      <c r="IX43" s="84"/>
      <c r="IY43" s="84"/>
      <c r="IZ43" s="84"/>
      <c r="JA43" s="84"/>
      <c r="JB43" s="84"/>
    </row>
    <row r="44" spans="1:262" s="22" customFormat="1" ht="15" customHeight="1" x14ac:dyDescent="0.15">
      <c r="A44" s="176" t="s">
        <v>134</v>
      </c>
      <c r="B44" s="26" t="s">
        <v>285</v>
      </c>
      <c r="C44" s="27" t="s">
        <v>314</v>
      </c>
      <c r="D44" s="28" t="s">
        <v>315</v>
      </c>
      <c r="E44" s="26" t="s">
        <v>278</v>
      </c>
      <c r="F44" s="29" t="s">
        <v>9</v>
      </c>
      <c r="G44" s="30" t="s">
        <v>280</v>
      </c>
      <c r="H44" s="30" t="s">
        <v>94</v>
      </c>
      <c r="I44" s="37">
        <v>1000</v>
      </c>
      <c r="J44" s="38" t="s">
        <v>281</v>
      </c>
      <c r="K44" s="37">
        <v>0</v>
      </c>
      <c r="L44" s="26"/>
      <c r="M44" s="26"/>
      <c r="N44" s="26"/>
      <c r="O44" s="39" t="s">
        <v>316</v>
      </c>
      <c r="P44" s="40">
        <v>0.5</v>
      </c>
      <c r="Q44" s="40">
        <v>0.5</v>
      </c>
      <c r="R44" s="40">
        <v>1.6603773584905701</v>
      </c>
      <c r="S44" s="40">
        <v>3.8537360890302099</v>
      </c>
      <c r="T44" s="40">
        <v>5.5</v>
      </c>
      <c r="U44" s="40">
        <v>3</v>
      </c>
      <c r="V44" s="41">
        <v>12</v>
      </c>
      <c r="W44" s="42">
        <v>560</v>
      </c>
      <c r="X44" s="43">
        <v>790</v>
      </c>
      <c r="Y44" s="50">
        <v>1</v>
      </c>
      <c r="Z44" s="50">
        <v>1</v>
      </c>
      <c r="AA44" s="51"/>
      <c r="AB44" s="51"/>
      <c r="AC44" s="51"/>
      <c r="AD44" s="51"/>
      <c r="AE44" s="51"/>
      <c r="AF44" s="38">
        <v>568.79999999999995</v>
      </c>
      <c r="AG44" s="61">
        <v>11.814345991561201</v>
      </c>
      <c r="AH44" s="62">
        <v>0.98452883263009805</v>
      </c>
      <c r="AI44" s="63"/>
      <c r="AJ44" s="64"/>
      <c r="AK44" s="65">
        <v>0</v>
      </c>
      <c r="AL44" s="64" t="s">
        <v>283</v>
      </c>
      <c r="AM44" s="66" t="s">
        <v>313</v>
      </c>
      <c r="AN44" s="26"/>
      <c r="AO44" s="66" t="s">
        <v>40</v>
      </c>
      <c r="AP44" s="74"/>
      <c r="AQ44" s="75"/>
      <c r="AR44" s="76"/>
      <c r="AS44" s="77"/>
      <c r="AT44" s="77"/>
      <c r="AU44" s="78"/>
      <c r="AV44" s="77"/>
      <c r="AW44" s="77"/>
      <c r="AX44" s="77"/>
      <c r="AY44" s="77"/>
      <c r="AZ44" s="77"/>
      <c r="BA44" s="77"/>
      <c r="BB44" s="99">
        <f t="shared" si="7"/>
        <v>35</v>
      </c>
      <c r="BC44" s="99">
        <f t="shared" si="8"/>
        <v>8</v>
      </c>
      <c r="BD44" s="100" t="str">
        <f t="shared" si="9"/>
        <v>050-C039900131-506雷小林35</v>
      </c>
      <c r="BE44" s="101">
        <f t="shared" si="10"/>
        <v>0.5</v>
      </c>
      <c r="BF44" s="101">
        <f t="shared" si="11"/>
        <v>0.5</v>
      </c>
      <c r="BG44" s="102" t="str">
        <f t="shared" si="12"/>
        <v>050-C039900131-50635</v>
      </c>
      <c r="BH44" s="84" t="str">
        <f>IF(IF(ISNA(MATCH(BG44,BG45:$BG$94434,0)),1,"")="","",IF(ISNA(MATCH(BG44,BG45:$BG$94434,0)),1,"")&amp;BB44)</f>
        <v/>
      </c>
      <c r="BI44" s="84" t="str">
        <f>IF(BH44="","",BB44&amp;COUNTIFS($BH$1:BH44,BH44))</f>
        <v/>
      </c>
      <c r="BJ44" s="84" t="str">
        <f t="shared" si="13"/>
        <v/>
      </c>
      <c r="BK44" s="84"/>
      <c r="BL44" s="84"/>
      <c r="BM44" s="84"/>
      <c r="BN44" s="84"/>
      <c r="BO44" s="84"/>
      <c r="BP44" s="84"/>
      <c r="BQ44" s="84"/>
      <c r="BR44" s="84"/>
      <c r="BS44" s="84"/>
      <c r="BT44" s="84"/>
      <c r="BU44" s="84"/>
      <c r="BV44" s="84"/>
      <c r="BW44" s="84"/>
      <c r="BX44" s="84"/>
      <c r="BY44" s="84"/>
      <c r="BZ44" s="84"/>
      <c r="CA44" s="84"/>
      <c r="CB44" s="84"/>
      <c r="CC44" s="84"/>
      <c r="CD44" s="84"/>
      <c r="CE44" s="84"/>
      <c r="CF44" s="84"/>
      <c r="CG44" s="84"/>
      <c r="CH44" s="84"/>
      <c r="CI44" s="84"/>
      <c r="CJ44" s="84"/>
      <c r="CK44" s="84"/>
      <c r="CL44" s="84"/>
      <c r="CM44" s="84"/>
      <c r="CN44" s="84"/>
      <c r="CO44" s="84"/>
      <c r="CP44" s="84"/>
      <c r="CQ44" s="84"/>
      <c r="CR44" s="84"/>
      <c r="CS44" s="84"/>
      <c r="CT44" s="84"/>
      <c r="CU44" s="84"/>
      <c r="CV44" s="84"/>
      <c r="CW44" s="84"/>
      <c r="CX44" s="84"/>
      <c r="CY44" s="84"/>
      <c r="CZ44" s="84"/>
      <c r="DA44" s="84"/>
      <c r="DB44" s="84"/>
      <c r="DC44" s="84"/>
      <c r="DD44" s="84"/>
      <c r="DE44" s="84"/>
      <c r="DF44" s="84"/>
      <c r="DG44" s="84"/>
      <c r="DH44" s="84"/>
      <c r="DI44" s="84"/>
      <c r="DJ44" s="84"/>
      <c r="DK44" s="84"/>
      <c r="DL44" s="84"/>
      <c r="DM44" s="84"/>
      <c r="DN44" s="84"/>
      <c r="DO44" s="84"/>
      <c r="DP44" s="84"/>
      <c r="DQ44" s="84"/>
      <c r="DR44" s="84"/>
      <c r="DS44" s="84"/>
      <c r="DT44" s="84"/>
      <c r="DU44" s="84"/>
      <c r="DV44" s="84"/>
      <c r="DW44" s="84"/>
      <c r="DX44" s="84"/>
      <c r="DY44" s="84"/>
      <c r="DZ44" s="84"/>
      <c r="EA44" s="84"/>
      <c r="EB44" s="84"/>
      <c r="EC44" s="84"/>
      <c r="ED44" s="84"/>
      <c r="EE44" s="84"/>
      <c r="EF44" s="84"/>
      <c r="EG44" s="84"/>
      <c r="EH44" s="84"/>
      <c r="EI44" s="84"/>
      <c r="EJ44" s="84"/>
      <c r="EK44" s="84"/>
      <c r="EL44" s="84"/>
      <c r="EM44" s="84"/>
      <c r="EN44" s="84"/>
      <c r="EO44" s="84"/>
      <c r="EP44" s="84"/>
      <c r="EQ44" s="84"/>
      <c r="ER44" s="84"/>
      <c r="ES44" s="84"/>
      <c r="ET44" s="84"/>
      <c r="EU44" s="84"/>
      <c r="EV44" s="84"/>
      <c r="EW44" s="84"/>
      <c r="EX44" s="84"/>
      <c r="EY44" s="84"/>
      <c r="EZ44" s="84"/>
      <c r="FA44" s="84"/>
      <c r="FB44" s="84"/>
      <c r="FC44" s="84"/>
      <c r="FD44" s="84"/>
      <c r="FE44" s="84"/>
      <c r="FF44" s="84"/>
      <c r="FG44" s="84"/>
      <c r="FH44" s="84"/>
      <c r="FI44" s="84"/>
      <c r="FJ44" s="84"/>
      <c r="FK44" s="84"/>
      <c r="FL44" s="84"/>
      <c r="FM44" s="84"/>
      <c r="FN44" s="84"/>
      <c r="FO44" s="84"/>
      <c r="FP44" s="84"/>
      <c r="FQ44" s="84"/>
      <c r="FR44" s="84"/>
      <c r="FS44" s="84"/>
      <c r="FT44" s="84"/>
      <c r="FU44" s="84"/>
      <c r="FV44" s="84"/>
      <c r="FW44" s="84"/>
      <c r="FX44" s="84"/>
      <c r="FY44" s="84"/>
      <c r="FZ44" s="84"/>
      <c r="GA44" s="84"/>
      <c r="GB44" s="84"/>
      <c r="GC44" s="84"/>
      <c r="GD44" s="84"/>
      <c r="GE44" s="84"/>
      <c r="GF44" s="84"/>
      <c r="GG44" s="84"/>
      <c r="GH44" s="84"/>
      <c r="GI44" s="84"/>
      <c r="GJ44" s="84"/>
      <c r="GK44" s="84"/>
      <c r="GL44" s="84"/>
      <c r="GM44" s="84"/>
      <c r="GN44" s="84"/>
      <c r="GO44" s="84"/>
      <c r="GP44" s="84"/>
      <c r="GQ44" s="84"/>
      <c r="GR44" s="84"/>
      <c r="GS44" s="84"/>
      <c r="GT44" s="84"/>
      <c r="GU44" s="84"/>
      <c r="GV44" s="84"/>
      <c r="GW44" s="84"/>
      <c r="GX44" s="84"/>
      <c r="GY44" s="84"/>
      <c r="GZ44" s="84"/>
      <c r="HA44" s="84"/>
      <c r="HB44" s="84"/>
      <c r="HC44" s="84"/>
      <c r="HD44" s="84"/>
      <c r="HE44" s="84"/>
      <c r="HF44" s="84"/>
      <c r="HG44" s="84"/>
      <c r="HH44" s="84"/>
      <c r="HI44" s="84"/>
      <c r="HJ44" s="84"/>
      <c r="HK44" s="84"/>
      <c r="HL44" s="84"/>
      <c r="HM44" s="84"/>
      <c r="HN44" s="84"/>
      <c r="HO44" s="84"/>
      <c r="HP44" s="84"/>
      <c r="HQ44" s="84"/>
      <c r="HR44" s="84"/>
      <c r="HS44" s="84"/>
      <c r="HT44" s="84"/>
      <c r="HU44" s="84"/>
      <c r="HV44" s="84"/>
      <c r="HW44" s="84"/>
      <c r="HX44" s="84"/>
      <c r="HY44" s="84"/>
      <c r="HZ44" s="84"/>
      <c r="IA44" s="84"/>
      <c r="IB44" s="84"/>
      <c r="IC44" s="84"/>
      <c r="ID44" s="84"/>
      <c r="IE44" s="84"/>
      <c r="IF44" s="84"/>
      <c r="IG44" s="84"/>
      <c r="IH44" s="84"/>
      <c r="II44" s="84"/>
      <c r="IJ44" s="84"/>
      <c r="IK44" s="84"/>
      <c r="IL44" s="84"/>
      <c r="IM44" s="84"/>
      <c r="IN44" s="84"/>
      <c r="IO44" s="84"/>
      <c r="IP44" s="84"/>
      <c r="IQ44" s="84"/>
      <c r="IR44" s="84"/>
      <c r="IS44" s="84"/>
      <c r="IT44" s="84"/>
      <c r="IU44" s="84"/>
      <c r="IV44" s="84"/>
      <c r="IW44" s="84"/>
      <c r="IX44" s="84"/>
      <c r="IY44" s="84"/>
      <c r="IZ44" s="84"/>
      <c r="JA44" s="84"/>
      <c r="JB44" s="84"/>
    </row>
    <row r="45" spans="1:262" s="22" customFormat="1" ht="15" customHeight="1" x14ac:dyDescent="0.15">
      <c r="A45" s="176" t="s">
        <v>134</v>
      </c>
      <c r="B45" s="26" t="s">
        <v>285</v>
      </c>
      <c r="C45" s="27" t="s">
        <v>318</v>
      </c>
      <c r="D45" s="28" t="s">
        <v>319</v>
      </c>
      <c r="E45" s="26" t="s">
        <v>278</v>
      </c>
      <c r="F45" s="29" t="s">
        <v>23</v>
      </c>
      <c r="G45" s="30" t="s">
        <v>305</v>
      </c>
      <c r="H45" s="30" t="s">
        <v>94</v>
      </c>
      <c r="I45" s="37">
        <v>800</v>
      </c>
      <c r="J45" s="38" t="s">
        <v>281</v>
      </c>
      <c r="K45" s="37">
        <v>307</v>
      </c>
      <c r="L45" s="26"/>
      <c r="M45" s="26"/>
      <c r="N45" s="26"/>
      <c r="O45" s="39" t="s">
        <v>22</v>
      </c>
      <c r="P45" s="40">
        <v>0.5</v>
      </c>
      <c r="Q45" s="40">
        <v>0.5</v>
      </c>
      <c r="R45" s="40">
        <v>0.41509433962264197</v>
      </c>
      <c r="S45" s="40">
        <v>0.96343402225755204</v>
      </c>
      <c r="T45" s="40">
        <v>1</v>
      </c>
      <c r="U45" s="40">
        <v>1</v>
      </c>
      <c r="V45" s="41">
        <v>3</v>
      </c>
      <c r="W45" s="42">
        <v>60</v>
      </c>
      <c r="X45" s="43">
        <v>450</v>
      </c>
      <c r="Y45" s="50">
        <v>1</v>
      </c>
      <c r="Z45" s="50">
        <v>1</v>
      </c>
      <c r="AA45" s="51"/>
      <c r="AB45" s="51"/>
      <c r="AC45" s="51"/>
      <c r="AD45" s="51"/>
      <c r="AE45" s="51"/>
      <c r="AF45" s="38">
        <v>81</v>
      </c>
      <c r="AG45" s="61">
        <v>2.2222222222222201</v>
      </c>
      <c r="AH45" s="62">
        <v>0.74074074074074103</v>
      </c>
      <c r="AI45" s="63"/>
      <c r="AJ45" s="64"/>
      <c r="AK45" s="65">
        <v>0</v>
      </c>
      <c r="AL45" s="64" t="s">
        <v>283</v>
      </c>
      <c r="AM45" s="66" t="s">
        <v>322</v>
      </c>
      <c r="AN45" s="26"/>
      <c r="AO45" s="66" t="s">
        <v>64</v>
      </c>
      <c r="AP45" s="74"/>
      <c r="AQ45" s="75"/>
      <c r="AR45" s="76"/>
      <c r="AS45" s="77"/>
      <c r="AT45" s="77"/>
      <c r="AU45" s="78"/>
      <c r="AV45" s="77"/>
      <c r="AW45" s="77"/>
      <c r="AX45" s="77"/>
      <c r="AY45" s="77"/>
      <c r="AZ45" s="77"/>
      <c r="BA45" s="77"/>
      <c r="BB45" s="99">
        <f t="shared" si="7"/>
        <v>35</v>
      </c>
      <c r="BC45" s="99">
        <f t="shared" si="8"/>
        <v>8</v>
      </c>
      <c r="BD45" s="100" t="str">
        <f t="shared" si="9"/>
        <v>050-J200000635-531杨青松35</v>
      </c>
      <c r="BE45" s="101">
        <f t="shared" si="10"/>
        <v>0.5</v>
      </c>
      <c r="BF45" s="101">
        <f t="shared" si="11"/>
        <v>0.5</v>
      </c>
      <c r="BG45" s="102" t="str">
        <f t="shared" si="12"/>
        <v>050-J200000635-53135</v>
      </c>
      <c r="BH45" s="84" t="str">
        <f>IF(IF(ISNA(MATCH(BG45,BG46:$BG$94434,0)),1,"")="","",IF(ISNA(MATCH(BG45,BG46:$BG$94434,0)),1,"")&amp;BB45)</f>
        <v/>
      </c>
      <c r="BI45" s="84" t="str">
        <f>IF(BH45="","",BB45&amp;COUNTIFS($BH$1:BH45,BH45))</f>
        <v/>
      </c>
      <c r="BJ45" s="84" t="str">
        <f t="shared" si="13"/>
        <v/>
      </c>
      <c r="BK45" s="84"/>
      <c r="BL45" s="84"/>
      <c r="BM45" s="84"/>
      <c r="BN45" s="84"/>
      <c r="BO45" s="84"/>
      <c r="BP45" s="84"/>
      <c r="BQ45" s="84"/>
      <c r="BR45" s="84"/>
      <c r="BS45" s="84"/>
      <c r="BT45" s="84"/>
      <c r="BU45" s="84"/>
      <c r="BV45" s="84"/>
      <c r="BW45" s="84"/>
      <c r="BX45" s="84"/>
      <c r="BY45" s="84"/>
      <c r="BZ45" s="84"/>
      <c r="CA45" s="84"/>
      <c r="CB45" s="84"/>
      <c r="CC45" s="84"/>
      <c r="CD45" s="84"/>
      <c r="CE45" s="84"/>
      <c r="CF45" s="84"/>
      <c r="CG45" s="84"/>
      <c r="CH45" s="84"/>
      <c r="CI45" s="84"/>
      <c r="CJ45" s="84"/>
      <c r="CK45" s="84"/>
      <c r="CL45" s="84"/>
      <c r="CM45" s="84"/>
      <c r="CN45" s="84"/>
      <c r="CO45" s="84"/>
      <c r="CP45" s="84"/>
      <c r="CQ45" s="84"/>
      <c r="CR45" s="84"/>
      <c r="CS45" s="84"/>
      <c r="CT45" s="84"/>
      <c r="CU45" s="84"/>
      <c r="CV45" s="84"/>
      <c r="CW45" s="84"/>
      <c r="CX45" s="84"/>
      <c r="CY45" s="84"/>
      <c r="CZ45" s="84"/>
      <c r="DA45" s="84"/>
      <c r="DB45" s="84"/>
      <c r="DC45" s="84"/>
      <c r="DD45" s="84"/>
      <c r="DE45" s="84"/>
      <c r="DF45" s="84"/>
      <c r="DG45" s="84"/>
      <c r="DH45" s="84"/>
      <c r="DI45" s="84"/>
      <c r="DJ45" s="84"/>
      <c r="DK45" s="84"/>
      <c r="DL45" s="84"/>
      <c r="DM45" s="84"/>
      <c r="DN45" s="84"/>
      <c r="DO45" s="84"/>
      <c r="DP45" s="84"/>
      <c r="DQ45" s="84"/>
      <c r="DR45" s="84"/>
      <c r="DS45" s="84"/>
      <c r="DT45" s="84"/>
      <c r="DU45" s="84"/>
      <c r="DV45" s="84"/>
      <c r="DW45" s="84"/>
      <c r="DX45" s="84"/>
      <c r="DY45" s="84"/>
      <c r="DZ45" s="84"/>
      <c r="EA45" s="84"/>
      <c r="EB45" s="84"/>
      <c r="EC45" s="84"/>
      <c r="ED45" s="84"/>
      <c r="EE45" s="84"/>
      <c r="EF45" s="84"/>
      <c r="EG45" s="84"/>
      <c r="EH45" s="84"/>
      <c r="EI45" s="84"/>
      <c r="EJ45" s="84"/>
      <c r="EK45" s="84"/>
      <c r="EL45" s="84"/>
      <c r="EM45" s="84"/>
      <c r="EN45" s="84"/>
      <c r="EO45" s="84"/>
      <c r="EP45" s="84"/>
      <c r="EQ45" s="84"/>
      <c r="ER45" s="84"/>
      <c r="ES45" s="84"/>
      <c r="ET45" s="84"/>
      <c r="EU45" s="84"/>
      <c r="EV45" s="84"/>
      <c r="EW45" s="84"/>
      <c r="EX45" s="84"/>
      <c r="EY45" s="84"/>
      <c r="EZ45" s="84"/>
      <c r="FA45" s="84"/>
      <c r="FB45" s="84"/>
      <c r="FC45" s="84"/>
      <c r="FD45" s="84"/>
      <c r="FE45" s="84"/>
      <c r="FF45" s="84"/>
      <c r="FG45" s="84"/>
      <c r="FH45" s="84"/>
      <c r="FI45" s="84"/>
      <c r="FJ45" s="84"/>
      <c r="FK45" s="84"/>
      <c r="FL45" s="84"/>
      <c r="FM45" s="84"/>
      <c r="FN45" s="84"/>
      <c r="FO45" s="84"/>
      <c r="FP45" s="84"/>
      <c r="FQ45" s="84"/>
      <c r="FR45" s="84"/>
      <c r="FS45" s="84"/>
      <c r="FT45" s="84"/>
      <c r="FU45" s="84"/>
      <c r="FV45" s="84"/>
      <c r="FW45" s="84"/>
      <c r="FX45" s="84"/>
      <c r="FY45" s="84"/>
      <c r="FZ45" s="84"/>
      <c r="GA45" s="84"/>
      <c r="GB45" s="84"/>
      <c r="GC45" s="84"/>
      <c r="GD45" s="84"/>
      <c r="GE45" s="84"/>
      <c r="GF45" s="84"/>
      <c r="GG45" s="84"/>
      <c r="GH45" s="84"/>
      <c r="GI45" s="84"/>
      <c r="GJ45" s="84"/>
      <c r="GK45" s="84"/>
      <c r="GL45" s="84"/>
      <c r="GM45" s="84"/>
      <c r="GN45" s="84"/>
      <c r="GO45" s="84"/>
      <c r="GP45" s="84"/>
      <c r="GQ45" s="84"/>
      <c r="GR45" s="84"/>
      <c r="GS45" s="84"/>
      <c r="GT45" s="84"/>
      <c r="GU45" s="84"/>
      <c r="GV45" s="84"/>
      <c r="GW45" s="84"/>
      <c r="GX45" s="84"/>
      <c r="GY45" s="84"/>
      <c r="GZ45" s="84"/>
      <c r="HA45" s="84"/>
      <c r="HB45" s="84"/>
      <c r="HC45" s="84"/>
      <c r="HD45" s="84"/>
      <c r="HE45" s="84"/>
      <c r="HF45" s="84"/>
      <c r="HG45" s="84"/>
      <c r="HH45" s="84"/>
      <c r="HI45" s="84"/>
      <c r="HJ45" s="84"/>
      <c r="HK45" s="84"/>
      <c r="HL45" s="84"/>
      <c r="HM45" s="84"/>
      <c r="HN45" s="84"/>
      <c r="HO45" s="84"/>
      <c r="HP45" s="84"/>
      <c r="HQ45" s="84"/>
      <c r="HR45" s="84"/>
      <c r="HS45" s="84"/>
      <c r="HT45" s="84"/>
      <c r="HU45" s="84"/>
      <c r="HV45" s="84"/>
      <c r="HW45" s="84"/>
      <c r="HX45" s="84"/>
      <c r="HY45" s="84"/>
      <c r="HZ45" s="84"/>
      <c r="IA45" s="84"/>
      <c r="IB45" s="84"/>
      <c r="IC45" s="84"/>
      <c r="ID45" s="84"/>
      <c r="IE45" s="84"/>
      <c r="IF45" s="84"/>
      <c r="IG45" s="84"/>
      <c r="IH45" s="84"/>
      <c r="II45" s="84"/>
      <c r="IJ45" s="84"/>
      <c r="IK45" s="84"/>
      <c r="IL45" s="84"/>
      <c r="IM45" s="84"/>
      <c r="IN45" s="84"/>
      <c r="IO45" s="84"/>
      <c r="IP45" s="84"/>
      <c r="IQ45" s="84"/>
      <c r="IR45" s="84"/>
      <c r="IS45" s="84"/>
      <c r="IT45" s="84"/>
      <c r="IU45" s="84"/>
      <c r="IV45" s="84"/>
      <c r="IW45" s="84"/>
      <c r="IX45" s="84"/>
      <c r="IY45" s="84"/>
      <c r="IZ45" s="84"/>
      <c r="JA45" s="84"/>
      <c r="JB45" s="84"/>
    </row>
    <row r="46" spans="1:262" s="22" customFormat="1" ht="15" customHeight="1" x14ac:dyDescent="0.15">
      <c r="A46" s="176" t="s">
        <v>134</v>
      </c>
      <c r="B46" s="26" t="s">
        <v>285</v>
      </c>
      <c r="C46" s="27" t="s">
        <v>318</v>
      </c>
      <c r="D46" s="28" t="s">
        <v>321</v>
      </c>
      <c r="E46" s="26" t="s">
        <v>278</v>
      </c>
      <c r="F46" s="29" t="s">
        <v>24</v>
      </c>
      <c r="G46" s="30" t="s">
        <v>305</v>
      </c>
      <c r="H46" s="30" t="s">
        <v>94</v>
      </c>
      <c r="I46" s="37">
        <v>800</v>
      </c>
      <c r="J46" s="38" t="s">
        <v>281</v>
      </c>
      <c r="K46" s="37">
        <v>307</v>
      </c>
      <c r="L46" s="26"/>
      <c r="M46" s="26"/>
      <c r="N46" s="26"/>
      <c r="O46" s="39" t="s">
        <v>22</v>
      </c>
      <c r="P46" s="40">
        <v>0.5</v>
      </c>
      <c r="Q46" s="40">
        <v>0.5</v>
      </c>
      <c r="R46" s="40">
        <v>0.41509433962264197</v>
      </c>
      <c r="S46" s="40">
        <v>0.96343402225755204</v>
      </c>
      <c r="T46" s="40">
        <v>1</v>
      </c>
      <c r="U46" s="40">
        <v>1</v>
      </c>
      <c r="V46" s="41">
        <v>3</v>
      </c>
      <c r="W46" s="42">
        <v>60</v>
      </c>
      <c r="X46" s="43">
        <v>450</v>
      </c>
      <c r="Y46" s="50">
        <v>1</v>
      </c>
      <c r="Z46" s="50">
        <v>1</v>
      </c>
      <c r="AA46" s="51"/>
      <c r="AB46" s="51"/>
      <c r="AC46" s="51"/>
      <c r="AD46" s="51"/>
      <c r="AE46" s="51"/>
      <c r="AF46" s="38">
        <v>81</v>
      </c>
      <c r="AG46" s="61">
        <v>2.2222222222222201</v>
      </c>
      <c r="AH46" s="62">
        <v>0.74074074074074103</v>
      </c>
      <c r="AI46" s="63"/>
      <c r="AJ46" s="64"/>
      <c r="AK46" s="65">
        <v>0</v>
      </c>
      <c r="AL46" s="64" t="s">
        <v>283</v>
      </c>
      <c r="AM46" s="66" t="s">
        <v>322</v>
      </c>
      <c r="AN46" s="26"/>
      <c r="AO46" s="66" t="s">
        <v>64</v>
      </c>
      <c r="AP46" s="74"/>
      <c r="AQ46" s="75"/>
      <c r="AR46" s="76"/>
      <c r="AS46" s="77"/>
      <c r="AT46" s="77"/>
      <c r="AU46" s="78"/>
      <c r="AV46" s="77"/>
      <c r="AW46" s="77"/>
      <c r="AX46" s="77"/>
      <c r="AY46" s="77"/>
      <c r="AZ46" s="77"/>
      <c r="BA46" s="77"/>
      <c r="BB46" s="99">
        <f t="shared" si="7"/>
        <v>35</v>
      </c>
      <c r="BC46" s="99">
        <f t="shared" si="8"/>
        <v>8</v>
      </c>
      <c r="BD46" s="100" t="str">
        <f t="shared" si="9"/>
        <v>050-J200000636-531杨青松35</v>
      </c>
      <c r="BE46" s="101">
        <f t="shared" si="10"/>
        <v>0.5</v>
      </c>
      <c r="BF46" s="101">
        <f t="shared" si="11"/>
        <v>0.5</v>
      </c>
      <c r="BG46" s="102" t="str">
        <f t="shared" si="12"/>
        <v>050-J200000636-53135</v>
      </c>
      <c r="BH46" s="84" t="str">
        <f>IF(IF(ISNA(MATCH(BG46,BG47:$BG$94434,0)),1,"")="","",IF(ISNA(MATCH(BG46,BG47:$BG$94434,0)),1,"")&amp;BB46)</f>
        <v/>
      </c>
      <c r="BI46" s="84" t="str">
        <f>IF(BH46="","",BB46&amp;COUNTIFS($BH$1:BH46,BH46))</f>
        <v/>
      </c>
      <c r="BJ46" s="84" t="str">
        <f t="shared" si="13"/>
        <v/>
      </c>
      <c r="BK46" s="84"/>
      <c r="BL46" s="84"/>
      <c r="BM46" s="84"/>
      <c r="BN46" s="84"/>
      <c r="BO46" s="84"/>
      <c r="BP46" s="84"/>
      <c r="BQ46" s="84"/>
      <c r="BR46" s="84"/>
      <c r="BS46" s="84"/>
      <c r="BT46" s="84"/>
      <c r="BU46" s="84"/>
      <c r="BV46" s="84"/>
      <c r="BW46" s="84"/>
      <c r="BX46" s="84"/>
      <c r="BY46" s="84"/>
      <c r="BZ46" s="84"/>
      <c r="CA46" s="84"/>
      <c r="CB46" s="84"/>
      <c r="CC46" s="84"/>
      <c r="CD46" s="84"/>
      <c r="CE46" s="84"/>
      <c r="CF46" s="84"/>
      <c r="CG46" s="84"/>
      <c r="CH46" s="84"/>
      <c r="CI46" s="84"/>
      <c r="CJ46" s="84"/>
      <c r="CK46" s="84"/>
      <c r="CL46" s="84"/>
      <c r="CM46" s="84"/>
      <c r="CN46" s="84"/>
      <c r="CO46" s="84"/>
      <c r="CP46" s="84"/>
      <c r="CQ46" s="84"/>
      <c r="CR46" s="84"/>
      <c r="CS46" s="84"/>
      <c r="CT46" s="84"/>
      <c r="CU46" s="84"/>
      <c r="CV46" s="84"/>
      <c r="CW46" s="84"/>
      <c r="CX46" s="84"/>
      <c r="CY46" s="84"/>
      <c r="CZ46" s="84"/>
      <c r="DA46" s="84"/>
      <c r="DB46" s="84"/>
      <c r="DC46" s="84"/>
      <c r="DD46" s="84"/>
      <c r="DE46" s="84"/>
      <c r="DF46" s="84"/>
      <c r="DG46" s="84"/>
      <c r="DH46" s="84"/>
      <c r="DI46" s="84"/>
      <c r="DJ46" s="84"/>
      <c r="DK46" s="84"/>
      <c r="DL46" s="84"/>
      <c r="DM46" s="84"/>
      <c r="DN46" s="84"/>
      <c r="DO46" s="84"/>
      <c r="DP46" s="84"/>
      <c r="DQ46" s="84"/>
      <c r="DR46" s="84"/>
      <c r="DS46" s="84"/>
      <c r="DT46" s="84"/>
      <c r="DU46" s="84"/>
      <c r="DV46" s="84"/>
      <c r="DW46" s="84"/>
      <c r="DX46" s="84"/>
      <c r="DY46" s="84"/>
      <c r="DZ46" s="84"/>
      <c r="EA46" s="84"/>
      <c r="EB46" s="84"/>
      <c r="EC46" s="84"/>
      <c r="ED46" s="84"/>
      <c r="EE46" s="84"/>
      <c r="EF46" s="84"/>
      <c r="EG46" s="84"/>
      <c r="EH46" s="84"/>
      <c r="EI46" s="84"/>
      <c r="EJ46" s="84"/>
      <c r="EK46" s="84"/>
      <c r="EL46" s="84"/>
      <c r="EM46" s="84"/>
      <c r="EN46" s="84"/>
      <c r="EO46" s="84"/>
      <c r="EP46" s="84"/>
      <c r="EQ46" s="84"/>
      <c r="ER46" s="84"/>
      <c r="ES46" s="84"/>
      <c r="ET46" s="84"/>
      <c r="EU46" s="84"/>
      <c r="EV46" s="84"/>
      <c r="EW46" s="84"/>
      <c r="EX46" s="84"/>
      <c r="EY46" s="84"/>
      <c r="EZ46" s="84"/>
      <c r="FA46" s="84"/>
      <c r="FB46" s="84"/>
      <c r="FC46" s="84"/>
      <c r="FD46" s="84"/>
      <c r="FE46" s="84"/>
      <c r="FF46" s="84"/>
      <c r="FG46" s="84"/>
      <c r="FH46" s="84"/>
      <c r="FI46" s="84"/>
      <c r="FJ46" s="84"/>
      <c r="FK46" s="84"/>
      <c r="FL46" s="84"/>
      <c r="FM46" s="84"/>
      <c r="FN46" s="84"/>
      <c r="FO46" s="84"/>
      <c r="FP46" s="84"/>
      <c r="FQ46" s="84"/>
      <c r="FR46" s="84"/>
      <c r="FS46" s="84"/>
      <c r="FT46" s="84"/>
      <c r="FU46" s="84"/>
      <c r="FV46" s="84"/>
      <c r="FW46" s="84"/>
      <c r="FX46" s="84"/>
      <c r="FY46" s="84"/>
      <c r="FZ46" s="84"/>
      <c r="GA46" s="84"/>
      <c r="GB46" s="84"/>
      <c r="GC46" s="84"/>
      <c r="GD46" s="84"/>
      <c r="GE46" s="84"/>
      <c r="GF46" s="84"/>
      <c r="GG46" s="84"/>
      <c r="GH46" s="84"/>
      <c r="GI46" s="84"/>
      <c r="GJ46" s="84"/>
      <c r="GK46" s="84"/>
      <c r="GL46" s="84"/>
      <c r="GM46" s="84"/>
      <c r="GN46" s="84"/>
      <c r="GO46" s="84"/>
      <c r="GP46" s="84"/>
      <c r="GQ46" s="84"/>
      <c r="GR46" s="84"/>
      <c r="GS46" s="84"/>
      <c r="GT46" s="84"/>
      <c r="GU46" s="84"/>
      <c r="GV46" s="84"/>
      <c r="GW46" s="84"/>
      <c r="GX46" s="84"/>
      <c r="GY46" s="84"/>
      <c r="GZ46" s="84"/>
      <c r="HA46" s="84"/>
      <c r="HB46" s="84"/>
      <c r="HC46" s="84"/>
      <c r="HD46" s="84"/>
      <c r="HE46" s="84"/>
      <c r="HF46" s="84"/>
      <c r="HG46" s="84"/>
      <c r="HH46" s="84"/>
      <c r="HI46" s="84"/>
      <c r="HJ46" s="84"/>
      <c r="HK46" s="84"/>
      <c r="HL46" s="84"/>
      <c r="HM46" s="84"/>
      <c r="HN46" s="84"/>
      <c r="HO46" s="84"/>
      <c r="HP46" s="84"/>
      <c r="HQ46" s="84"/>
      <c r="HR46" s="84"/>
      <c r="HS46" s="84"/>
      <c r="HT46" s="84"/>
      <c r="HU46" s="84"/>
      <c r="HV46" s="84"/>
      <c r="HW46" s="84"/>
      <c r="HX46" s="84"/>
      <c r="HY46" s="84"/>
      <c r="HZ46" s="84"/>
      <c r="IA46" s="84"/>
      <c r="IB46" s="84"/>
      <c r="IC46" s="84"/>
      <c r="ID46" s="84"/>
      <c r="IE46" s="84"/>
      <c r="IF46" s="84"/>
      <c r="IG46" s="84"/>
      <c r="IH46" s="84"/>
      <c r="II46" s="84"/>
      <c r="IJ46" s="84"/>
      <c r="IK46" s="84"/>
      <c r="IL46" s="84"/>
      <c r="IM46" s="84"/>
      <c r="IN46" s="84"/>
      <c r="IO46" s="84"/>
      <c r="IP46" s="84"/>
      <c r="IQ46" s="84"/>
      <c r="IR46" s="84"/>
      <c r="IS46" s="84"/>
      <c r="IT46" s="84"/>
      <c r="IU46" s="84"/>
      <c r="IV46" s="84"/>
      <c r="IW46" s="84"/>
      <c r="IX46" s="84"/>
      <c r="IY46" s="84"/>
      <c r="IZ46" s="84"/>
      <c r="JA46" s="84"/>
      <c r="JB46" s="84"/>
    </row>
    <row r="47" spans="1:262" s="22" customFormat="1" ht="15" customHeight="1" x14ac:dyDescent="0.15">
      <c r="A47" s="176" t="s">
        <v>134</v>
      </c>
      <c r="B47" s="26" t="s">
        <v>275</v>
      </c>
      <c r="C47" s="27" t="s">
        <v>323</v>
      </c>
      <c r="D47" s="28" t="s">
        <v>324</v>
      </c>
      <c r="E47" s="26" t="s">
        <v>278</v>
      </c>
      <c r="F47" s="29" t="s">
        <v>86</v>
      </c>
      <c r="G47" s="30" t="s">
        <v>294</v>
      </c>
      <c r="H47" s="30" t="s">
        <v>79</v>
      </c>
      <c r="I47" s="37">
        <v>100000</v>
      </c>
      <c r="J47" s="38" t="s">
        <v>281</v>
      </c>
      <c r="K47" s="37">
        <v>0</v>
      </c>
      <c r="L47" s="26"/>
      <c r="M47" s="26"/>
      <c r="N47" s="26"/>
      <c r="O47" s="39" t="s">
        <v>325</v>
      </c>
      <c r="P47" s="40">
        <v>0.5</v>
      </c>
      <c r="Q47" s="40">
        <v>0.5</v>
      </c>
      <c r="R47" s="40">
        <v>3.3954983922829598</v>
      </c>
      <c r="S47" s="40">
        <v>3.8537360890302099</v>
      </c>
      <c r="T47" s="40">
        <v>5</v>
      </c>
      <c r="U47" s="40">
        <v>5</v>
      </c>
      <c r="V47" s="41">
        <v>12</v>
      </c>
      <c r="W47" s="42">
        <v>132000</v>
      </c>
      <c r="X47" s="43">
        <v>200</v>
      </c>
      <c r="Y47" s="50">
        <v>1</v>
      </c>
      <c r="Z47" s="50">
        <v>1</v>
      </c>
      <c r="AA47" s="51"/>
      <c r="AB47" s="51"/>
      <c r="AC47" s="51"/>
      <c r="AD47" s="51"/>
      <c r="AE47" s="51"/>
      <c r="AF47" s="38">
        <v>144000</v>
      </c>
      <c r="AG47" s="61">
        <v>11</v>
      </c>
      <c r="AH47" s="62">
        <v>0.91666666666666696</v>
      </c>
      <c r="AI47" s="63"/>
      <c r="AJ47" s="64"/>
      <c r="AK47" s="65">
        <v>0</v>
      </c>
      <c r="AL47" s="64" t="s">
        <v>296</v>
      </c>
      <c r="AM47" s="66" t="s">
        <v>302</v>
      </c>
      <c r="AN47" s="26"/>
      <c r="AO47" s="66" t="s">
        <v>61</v>
      </c>
      <c r="AP47" s="74"/>
      <c r="AQ47" s="75"/>
      <c r="AR47" s="76"/>
      <c r="AS47" s="77"/>
      <c r="AT47" s="77"/>
      <c r="AU47" s="78"/>
      <c r="AV47" s="77"/>
      <c r="AW47" s="77"/>
      <c r="AX47" s="77"/>
      <c r="AY47" s="77"/>
      <c r="AZ47" s="77"/>
      <c r="BA47" s="77"/>
      <c r="BB47" s="99">
        <f t="shared" si="7"/>
        <v>35</v>
      </c>
      <c r="BC47" s="99">
        <f t="shared" si="8"/>
        <v>8</v>
      </c>
      <c r="BD47" s="100" t="str">
        <f t="shared" si="9"/>
        <v>025-U119500622-0382王友35</v>
      </c>
      <c r="BE47" s="101">
        <f t="shared" si="10"/>
        <v>1</v>
      </c>
      <c r="BF47" s="101">
        <f t="shared" si="11"/>
        <v>1</v>
      </c>
      <c r="BG47" s="102" t="str">
        <f t="shared" si="12"/>
        <v>025-U119500622-038235</v>
      </c>
      <c r="BH47" s="84" t="str">
        <f>IF(IF(ISNA(MATCH(BG47,BG48:$BG$94434,0)),1,"")="","",IF(ISNA(MATCH(BG47,BG48:$BG$94434,0)),1,"")&amp;BB47)</f>
        <v>135</v>
      </c>
      <c r="BI47" s="84" t="str">
        <f>IF(BH47="","",BB47&amp;COUNTIFS($BH$1:BH47,BH47))</f>
        <v>353</v>
      </c>
      <c r="BJ47" s="84" t="str">
        <f t="shared" si="13"/>
        <v>025-U119500622-0382</v>
      </c>
      <c r="BK47" s="84"/>
      <c r="BL47" s="84"/>
      <c r="BM47" s="84"/>
      <c r="BN47" s="84"/>
      <c r="BO47" s="84"/>
      <c r="BP47" s="84"/>
      <c r="BQ47" s="84"/>
      <c r="BR47" s="84"/>
      <c r="BS47" s="84"/>
      <c r="BT47" s="84"/>
      <c r="BU47" s="84"/>
      <c r="BV47" s="84"/>
      <c r="BW47" s="84"/>
      <c r="BX47" s="84"/>
      <c r="BY47" s="84"/>
      <c r="BZ47" s="84"/>
      <c r="CA47" s="84"/>
      <c r="CB47" s="84"/>
      <c r="CC47" s="84"/>
      <c r="CD47" s="84"/>
      <c r="CE47" s="84"/>
      <c r="CF47" s="84"/>
      <c r="CG47" s="84"/>
      <c r="CH47" s="84"/>
      <c r="CI47" s="84"/>
      <c r="CJ47" s="84"/>
      <c r="CK47" s="84"/>
      <c r="CL47" s="84"/>
      <c r="CM47" s="84"/>
      <c r="CN47" s="84"/>
      <c r="CO47" s="84"/>
      <c r="CP47" s="84"/>
      <c r="CQ47" s="84"/>
      <c r="CR47" s="84"/>
      <c r="CS47" s="84"/>
      <c r="CT47" s="84"/>
      <c r="CU47" s="84"/>
      <c r="CV47" s="84"/>
      <c r="CW47" s="84"/>
      <c r="CX47" s="84"/>
      <c r="CY47" s="84"/>
      <c r="CZ47" s="84"/>
      <c r="DA47" s="84"/>
      <c r="DB47" s="84"/>
      <c r="DC47" s="84"/>
      <c r="DD47" s="84"/>
      <c r="DE47" s="84"/>
      <c r="DF47" s="84"/>
      <c r="DG47" s="84"/>
      <c r="DH47" s="84"/>
      <c r="DI47" s="84"/>
      <c r="DJ47" s="84"/>
      <c r="DK47" s="84"/>
      <c r="DL47" s="84"/>
      <c r="DM47" s="84"/>
      <c r="DN47" s="84"/>
      <c r="DO47" s="84"/>
      <c r="DP47" s="84"/>
      <c r="DQ47" s="84"/>
      <c r="DR47" s="84"/>
      <c r="DS47" s="84"/>
      <c r="DT47" s="84"/>
      <c r="DU47" s="84"/>
      <c r="DV47" s="84"/>
      <c r="DW47" s="84"/>
      <c r="DX47" s="84"/>
      <c r="DY47" s="84"/>
      <c r="DZ47" s="84"/>
      <c r="EA47" s="84"/>
      <c r="EB47" s="84"/>
      <c r="EC47" s="84"/>
      <c r="ED47" s="84"/>
      <c r="EE47" s="84"/>
      <c r="EF47" s="84"/>
      <c r="EG47" s="84"/>
      <c r="EH47" s="84"/>
      <c r="EI47" s="84"/>
      <c r="EJ47" s="84"/>
      <c r="EK47" s="84"/>
      <c r="EL47" s="84"/>
      <c r="EM47" s="84"/>
      <c r="EN47" s="84"/>
      <c r="EO47" s="84"/>
      <c r="EP47" s="84"/>
      <c r="EQ47" s="84"/>
      <c r="ER47" s="84"/>
      <c r="ES47" s="84"/>
      <c r="ET47" s="84"/>
      <c r="EU47" s="84"/>
      <c r="EV47" s="84"/>
      <c r="EW47" s="84"/>
      <c r="EX47" s="84"/>
      <c r="EY47" s="84"/>
      <c r="EZ47" s="84"/>
      <c r="FA47" s="84"/>
      <c r="FB47" s="84"/>
      <c r="FC47" s="84"/>
      <c r="FD47" s="84"/>
      <c r="FE47" s="84"/>
      <c r="FF47" s="84"/>
      <c r="FG47" s="84"/>
      <c r="FH47" s="84"/>
      <c r="FI47" s="84"/>
      <c r="FJ47" s="84"/>
      <c r="FK47" s="84"/>
      <c r="FL47" s="84"/>
      <c r="FM47" s="84"/>
      <c r="FN47" s="84"/>
      <c r="FO47" s="84"/>
      <c r="FP47" s="84"/>
      <c r="FQ47" s="84"/>
      <c r="FR47" s="84"/>
      <c r="FS47" s="84"/>
      <c r="FT47" s="84"/>
      <c r="FU47" s="84"/>
      <c r="FV47" s="84"/>
      <c r="FW47" s="84"/>
      <c r="FX47" s="84"/>
      <c r="FY47" s="84"/>
      <c r="FZ47" s="84"/>
      <c r="GA47" s="84"/>
      <c r="GB47" s="84"/>
      <c r="GC47" s="84"/>
      <c r="GD47" s="84"/>
      <c r="GE47" s="84"/>
      <c r="GF47" s="84"/>
      <c r="GG47" s="84"/>
      <c r="GH47" s="84"/>
      <c r="GI47" s="84"/>
      <c r="GJ47" s="84"/>
      <c r="GK47" s="84"/>
      <c r="GL47" s="84"/>
      <c r="GM47" s="84"/>
      <c r="GN47" s="84"/>
      <c r="GO47" s="84"/>
      <c r="GP47" s="84"/>
      <c r="GQ47" s="84"/>
      <c r="GR47" s="84"/>
      <c r="GS47" s="84"/>
      <c r="GT47" s="84"/>
      <c r="GU47" s="84"/>
      <c r="GV47" s="84"/>
      <c r="GW47" s="84"/>
      <c r="GX47" s="84"/>
      <c r="GY47" s="84"/>
      <c r="GZ47" s="84"/>
      <c r="HA47" s="84"/>
      <c r="HB47" s="84"/>
      <c r="HC47" s="84"/>
      <c r="HD47" s="84"/>
      <c r="HE47" s="84"/>
      <c r="HF47" s="84"/>
      <c r="HG47" s="84"/>
      <c r="HH47" s="84"/>
      <c r="HI47" s="84"/>
      <c r="HJ47" s="84"/>
      <c r="HK47" s="84"/>
      <c r="HL47" s="84"/>
      <c r="HM47" s="84"/>
      <c r="HN47" s="84"/>
      <c r="HO47" s="84"/>
      <c r="HP47" s="84"/>
      <c r="HQ47" s="84"/>
      <c r="HR47" s="84"/>
      <c r="HS47" s="84"/>
      <c r="HT47" s="84"/>
      <c r="HU47" s="84"/>
      <c r="HV47" s="84"/>
      <c r="HW47" s="84"/>
      <c r="HX47" s="84"/>
      <c r="HY47" s="84"/>
      <c r="HZ47" s="84"/>
      <c r="IA47" s="84"/>
      <c r="IB47" s="84"/>
      <c r="IC47" s="84"/>
      <c r="ID47" s="84"/>
      <c r="IE47" s="84"/>
      <c r="IF47" s="84"/>
      <c r="IG47" s="84"/>
      <c r="IH47" s="84"/>
      <c r="II47" s="84"/>
      <c r="IJ47" s="84"/>
      <c r="IK47" s="84"/>
      <c r="IL47" s="84"/>
      <c r="IM47" s="84"/>
      <c r="IN47" s="84"/>
      <c r="IO47" s="84"/>
      <c r="IP47" s="84"/>
      <c r="IQ47" s="84"/>
      <c r="IR47" s="84"/>
      <c r="IS47" s="84"/>
      <c r="IT47" s="84"/>
      <c r="IU47" s="84"/>
      <c r="IV47" s="84"/>
      <c r="IW47" s="84"/>
      <c r="IX47" s="84"/>
      <c r="IY47" s="84"/>
      <c r="IZ47" s="84"/>
      <c r="JA47" s="84"/>
      <c r="JB47" s="84"/>
    </row>
    <row r="48" spans="1:262" s="22" customFormat="1" ht="15" customHeight="1" x14ac:dyDescent="0.15">
      <c r="A48" s="176" t="s">
        <v>134</v>
      </c>
      <c r="B48" s="26" t="s">
        <v>275</v>
      </c>
      <c r="C48" s="27" t="s">
        <v>327</v>
      </c>
      <c r="D48" s="28" t="s">
        <v>328</v>
      </c>
      <c r="E48" s="26" t="s">
        <v>278</v>
      </c>
      <c r="F48" s="29" t="s">
        <v>329</v>
      </c>
      <c r="G48" s="30" t="s">
        <v>280</v>
      </c>
      <c r="H48" s="30" t="s">
        <v>79</v>
      </c>
      <c r="I48" s="37">
        <v>500000</v>
      </c>
      <c r="J48" s="38" t="s">
        <v>281</v>
      </c>
      <c r="K48" s="37">
        <v>199100</v>
      </c>
      <c r="L48" s="26"/>
      <c r="M48" s="26"/>
      <c r="N48" s="26"/>
      <c r="O48" s="39" t="s">
        <v>330</v>
      </c>
      <c r="P48" s="40">
        <v>0.5</v>
      </c>
      <c r="Q48" s="40">
        <v>0.5</v>
      </c>
      <c r="R48" s="40">
        <v>0.28295819935691302</v>
      </c>
      <c r="S48" s="40">
        <v>0.32114467408585101</v>
      </c>
      <c r="T48" s="40">
        <v>1</v>
      </c>
      <c r="U48" s="40">
        <v>1</v>
      </c>
      <c r="V48" s="41">
        <v>1</v>
      </c>
      <c r="W48" s="42">
        <v>10000</v>
      </c>
      <c r="X48" s="43">
        <v>300</v>
      </c>
      <c r="Y48" s="50">
        <v>1</v>
      </c>
      <c r="Z48" s="50">
        <v>1</v>
      </c>
      <c r="AA48" s="51"/>
      <c r="AB48" s="51"/>
      <c r="AC48" s="51"/>
      <c r="AD48" s="51"/>
      <c r="AE48" s="51"/>
      <c r="AF48" s="38">
        <v>18000</v>
      </c>
      <c r="AG48" s="61">
        <v>0.55555555555555602</v>
      </c>
      <c r="AH48" s="62">
        <v>0.55555555555555602</v>
      </c>
      <c r="AI48" s="63"/>
      <c r="AJ48" s="64"/>
      <c r="AK48" s="65">
        <v>0</v>
      </c>
      <c r="AL48" s="64" t="s">
        <v>283</v>
      </c>
      <c r="AM48" s="66" t="s">
        <v>302</v>
      </c>
      <c r="AN48" s="26"/>
      <c r="AO48" s="66" t="s">
        <v>61</v>
      </c>
      <c r="AP48" s="74"/>
      <c r="AQ48" s="75"/>
      <c r="AR48" s="76"/>
      <c r="AS48" s="77"/>
      <c r="AT48" s="77"/>
      <c r="AU48" s="78"/>
      <c r="AV48" s="77"/>
      <c r="AW48" s="77"/>
      <c r="AX48" s="77"/>
      <c r="AY48" s="77"/>
      <c r="AZ48" s="77"/>
      <c r="BA48" s="77"/>
      <c r="BB48" s="99">
        <f t="shared" si="7"/>
        <v>35</v>
      </c>
      <c r="BC48" s="99">
        <f t="shared" si="8"/>
        <v>8</v>
      </c>
      <c r="BD48" s="100" t="str">
        <f t="shared" si="9"/>
        <v>025-C130000631-371王友35</v>
      </c>
      <c r="BE48" s="101">
        <f t="shared" si="10"/>
        <v>0.5</v>
      </c>
      <c r="BF48" s="101">
        <f t="shared" si="11"/>
        <v>1</v>
      </c>
      <c r="BG48" s="102" t="str">
        <f t="shared" si="12"/>
        <v>025-C130000631-37135</v>
      </c>
      <c r="BH48" s="84" t="str">
        <f>IF(IF(ISNA(MATCH(BG48,BG49:$BG$94434,0)),1,"")="","",IF(ISNA(MATCH(BG48,BG49:$BG$94434,0)),1,"")&amp;BB48)</f>
        <v/>
      </c>
      <c r="BI48" s="84" t="str">
        <f>IF(BH48="","",BB48&amp;COUNTIFS($BH$1:BH48,BH48))</f>
        <v/>
      </c>
      <c r="BJ48" s="84" t="str">
        <f t="shared" si="13"/>
        <v/>
      </c>
      <c r="BK48" s="84"/>
      <c r="BL48" s="84"/>
      <c r="BM48" s="84"/>
      <c r="BN48" s="84"/>
      <c r="BO48" s="84"/>
      <c r="BP48" s="84"/>
      <c r="BQ48" s="84"/>
      <c r="BR48" s="84"/>
      <c r="BS48" s="84"/>
      <c r="BT48" s="84"/>
      <c r="BU48" s="84"/>
      <c r="BV48" s="84"/>
      <c r="BW48" s="84"/>
      <c r="BX48" s="84"/>
      <c r="BY48" s="84"/>
      <c r="BZ48" s="84"/>
      <c r="CA48" s="84"/>
      <c r="CB48" s="84"/>
      <c r="CC48" s="84"/>
      <c r="CD48" s="84"/>
      <c r="CE48" s="84"/>
      <c r="CF48" s="84"/>
      <c r="CG48" s="84"/>
      <c r="CH48" s="84"/>
      <c r="CI48" s="84"/>
      <c r="CJ48" s="84"/>
      <c r="CK48" s="84"/>
      <c r="CL48" s="84"/>
      <c r="CM48" s="84"/>
      <c r="CN48" s="84"/>
      <c r="CO48" s="84"/>
      <c r="CP48" s="84"/>
      <c r="CQ48" s="84"/>
      <c r="CR48" s="84"/>
      <c r="CS48" s="84"/>
      <c r="CT48" s="84"/>
      <c r="CU48" s="84"/>
      <c r="CV48" s="84"/>
      <c r="CW48" s="84"/>
      <c r="CX48" s="84"/>
      <c r="CY48" s="84"/>
      <c r="CZ48" s="84"/>
      <c r="DA48" s="84"/>
      <c r="DB48" s="84"/>
      <c r="DC48" s="84"/>
      <c r="DD48" s="84"/>
      <c r="DE48" s="84"/>
      <c r="DF48" s="84"/>
      <c r="DG48" s="84"/>
      <c r="DH48" s="84"/>
      <c r="DI48" s="84"/>
      <c r="DJ48" s="84"/>
      <c r="DK48" s="84"/>
      <c r="DL48" s="84"/>
      <c r="DM48" s="84"/>
      <c r="DN48" s="84"/>
      <c r="DO48" s="84"/>
      <c r="DP48" s="84"/>
      <c r="DQ48" s="84"/>
      <c r="DR48" s="84"/>
      <c r="DS48" s="84"/>
      <c r="DT48" s="84"/>
      <c r="DU48" s="84"/>
      <c r="DV48" s="84"/>
      <c r="DW48" s="84"/>
      <c r="DX48" s="84"/>
      <c r="DY48" s="84"/>
      <c r="DZ48" s="84"/>
      <c r="EA48" s="84"/>
      <c r="EB48" s="84"/>
      <c r="EC48" s="84"/>
      <c r="ED48" s="84"/>
      <c r="EE48" s="84"/>
      <c r="EF48" s="84"/>
      <c r="EG48" s="84"/>
      <c r="EH48" s="84"/>
      <c r="EI48" s="84"/>
      <c r="EJ48" s="84"/>
      <c r="EK48" s="84"/>
      <c r="EL48" s="84"/>
      <c r="EM48" s="84"/>
      <c r="EN48" s="84"/>
      <c r="EO48" s="84"/>
      <c r="EP48" s="84"/>
      <c r="EQ48" s="84"/>
      <c r="ER48" s="84"/>
      <c r="ES48" s="84"/>
      <c r="ET48" s="84"/>
      <c r="EU48" s="84"/>
      <c r="EV48" s="84"/>
      <c r="EW48" s="84"/>
      <c r="EX48" s="84"/>
      <c r="EY48" s="84"/>
      <c r="EZ48" s="84"/>
      <c r="FA48" s="84"/>
      <c r="FB48" s="84"/>
      <c r="FC48" s="84"/>
      <c r="FD48" s="84"/>
      <c r="FE48" s="84"/>
      <c r="FF48" s="84"/>
      <c r="FG48" s="84"/>
      <c r="FH48" s="84"/>
      <c r="FI48" s="84"/>
      <c r="FJ48" s="84"/>
      <c r="FK48" s="84"/>
      <c r="FL48" s="84"/>
      <c r="FM48" s="84"/>
      <c r="FN48" s="84"/>
      <c r="FO48" s="84"/>
      <c r="FP48" s="84"/>
      <c r="FQ48" s="84"/>
      <c r="FR48" s="84"/>
      <c r="FS48" s="84"/>
      <c r="FT48" s="84"/>
      <c r="FU48" s="84"/>
      <c r="FV48" s="84"/>
      <c r="FW48" s="84"/>
      <c r="FX48" s="84"/>
      <c r="FY48" s="84"/>
      <c r="FZ48" s="84"/>
      <c r="GA48" s="84"/>
      <c r="GB48" s="84"/>
      <c r="GC48" s="84"/>
      <c r="GD48" s="84"/>
      <c r="GE48" s="84"/>
      <c r="GF48" s="84"/>
      <c r="GG48" s="84"/>
      <c r="GH48" s="84"/>
      <c r="GI48" s="84"/>
      <c r="GJ48" s="84"/>
      <c r="GK48" s="84"/>
      <c r="GL48" s="84"/>
      <c r="GM48" s="84"/>
      <c r="GN48" s="84"/>
      <c r="GO48" s="84"/>
      <c r="GP48" s="84"/>
      <c r="GQ48" s="84"/>
      <c r="GR48" s="84"/>
      <c r="GS48" s="84"/>
      <c r="GT48" s="84"/>
      <c r="GU48" s="84"/>
      <c r="GV48" s="84"/>
      <c r="GW48" s="84"/>
      <c r="GX48" s="84"/>
      <c r="GY48" s="84"/>
      <c r="GZ48" s="84"/>
      <c r="HA48" s="84"/>
      <c r="HB48" s="84"/>
      <c r="HC48" s="84"/>
      <c r="HD48" s="84"/>
      <c r="HE48" s="84"/>
      <c r="HF48" s="84"/>
      <c r="HG48" s="84"/>
      <c r="HH48" s="84"/>
      <c r="HI48" s="84"/>
      <c r="HJ48" s="84"/>
      <c r="HK48" s="84"/>
      <c r="HL48" s="84"/>
      <c r="HM48" s="84"/>
      <c r="HN48" s="84"/>
      <c r="HO48" s="84"/>
      <c r="HP48" s="84"/>
      <c r="HQ48" s="84"/>
      <c r="HR48" s="84"/>
      <c r="HS48" s="84"/>
      <c r="HT48" s="84"/>
      <c r="HU48" s="84"/>
      <c r="HV48" s="84"/>
      <c r="HW48" s="84"/>
      <c r="HX48" s="84"/>
      <c r="HY48" s="84"/>
      <c r="HZ48" s="84"/>
      <c r="IA48" s="84"/>
      <c r="IB48" s="84"/>
      <c r="IC48" s="84"/>
      <c r="ID48" s="84"/>
      <c r="IE48" s="84"/>
      <c r="IF48" s="84"/>
      <c r="IG48" s="84"/>
      <c r="IH48" s="84"/>
      <c r="II48" s="84"/>
      <c r="IJ48" s="84"/>
      <c r="IK48" s="84"/>
      <c r="IL48" s="84"/>
      <c r="IM48" s="84"/>
      <c r="IN48" s="84"/>
      <c r="IO48" s="84"/>
      <c r="IP48" s="84"/>
      <c r="IQ48" s="84"/>
      <c r="IR48" s="84"/>
      <c r="IS48" s="84"/>
      <c r="IT48" s="84"/>
      <c r="IU48" s="84"/>
      <c r="IV48" s="84"/>
      <c r="IW48" s="84"/>
      <c r="IX48" s="84"/>
      <c r="IY48" s="84"/>
      <c r="IZ48" s="84"/>
      <c r="JA48" s="84"/>
      <c r="JB48" s="84"/>
    </row>
    <row r="49" spans="1:262" s="22" customFormat="1" ht="15" customHeight="1" x14ac:dyDescent="0.15">
      <c r="A49" s="176" t="s">
        <v>134</v>
      </c>
      <c r="B49" s="26" t="s">
        <v>275</v>
      </c>
      <c r="C49" s="27" t="s">
        <v>333</v>
      </c>
      <c r="D49" s="28" t="s">
        <v>334</v>
      </c>
      <c r="E49" s="26" t="s">
        <v>278</v>
      </c>
      <c r="F49" s="29" t="s">
        <v>11</v>
      </c>
      <c r="G49" s="30" t="s">
        <v>280</v>
      </c>
      <c r="H49" s="30" t="s">
        <v>79</v>
      </c>
      <c r="I49" s="37">
        <v>1100000</v>
      </c>
      <c r="J49" s="38" t="s">
        <v>281</v>
      </c>
      <c r="K49" s="37">
        <v>981000</v>
      </c>
      <c r="L49" s="26"/>
      <c r="M49" s="26"/>
      <c r="N49" s="26"/>
      <c r="O49" s="39" t="s">
        <v>10</v>
      </c>
      <c r="P49" s="40">
        <v>0.5</v>
      </c>
      <c r="Q49" s="40">
        <v>0.5</v>
      </c>
      <c r="R49" s="40">
        <v>3.3954983922829598</v>
      </c>
      <c r="S49" s="40">
        <v>3.8537360890302099</v>
      </c>
      <c r="T49" s="40">
        <v>5.5</v>
      </c>
      <c r="U49" s="40">
        <v>5.5</v>
      </c>
      <c r="V49" s="41">
        <v>12</v>
      </c>
      <c r="W49" s="42">
        <v>84000</v>
      </c>
      <c r="X49" s="43">
        <v>300</v>
      </c>
      <c r="Y49" s="50">
        <v>1</v>
      </c>
      <c r="Z49" s="50">
        <v>1</v>
      </c>
      <c r="AA49" s="51"/>
      <c r="AB49" s="51"/>
      <c r="AC49" s="51"/>
      <c r="AD49" s="51"/>
      <c r="AE49" s="51"/>
      <c r="AF49" s="38">
        <v>216000</v>
      </c>
      <c r="AG49" s="61">
        <v>4.6666666666666696</v>
      </c>
      <c r="AH49" s="62">
        <v>0.38888888888888901</v>
      </c>
      <c r="AI49" s="63"/>
      <c r="AJ49" s="64"/>
      <c r="AK49" s="65">
        <v>0</v>
      </c>
      <c r="AL49" s="64" t="s">
        <v>296</v>
      </c>
      <c r="AM49" s="66" t="s">
        <v>337</v>
      </c>
      <c r="AN49" s="26"/>
      <c r="AO49" s="66" t="s">
        <v>338</v>
      </c>
      <c r="AP49" s="74"/>
      <c r="AQ49" s="75"/>
      <c r="AR49" s="76"/>
      <c r="AS49" s="77"/>
      <c r="AT49" s="77"/>
      <c r="AU49" s="78"/>
      <c r="AV49" s="77"/>
      <c r="AW49" s="77"/>
      <c r="AX49" s="77"/>
      <c r="AY49" s="77"/>
      <c r="AZ49" s="77"/>
      <c r="BA49" s="77"/>
      <c r="BB49" s="99">
        <f t="shared" si="7"/>
        <v>35</v>
      </c>
      <c r="BC49" s="99">
        <f t="shared" si="8"/>
        <v>8</v>
      </c>
      <c r="BD49" s="100" t="str">
        <f t="shared" si="9"/>
        <v>025-C130000631-362唐建龙35</v>
      </c>
      <c r="BE49" s="101">
        <f t="shared" si="10"/>
        <v>0.25</v>
      </c>
      <c r="BF49" s="101">
        <f t="shared" si="11"/>
        <v>0.5</v>
      </c>
      <c r="BG49" s="102" t="str">
        <f t="shared" si="12"/>
        <v>025-C130000631-36235</v>
      </c>
      <c r="BH49" s="84" t="str">
        <f>IF(IF(ISNA(MATCH(BG49,BG50:$BG$94434,0)),1,"")="","",IF(ISNA(MATCH(BG49,BG50:$BG$94434,0)),1,"")&amp;BB49)</f>
        <v/>
      </c>
      <c r="BI49" s="84" t="str">
        <f>IF(BH49="","",BB49&amp;COUNTIFS($BH$1:BH49,BH49))</f>
        <v/>
      </c>
      <c r="BJ49" s="84" t="str">
        <f t="shared" si="13"/>
        <v/>
      </c>
      <c r="BK49" s="84"/>
      <c r="BL49" s="84"/>
      <c r="BM49" s="84"/>
      <c r="BN49" s="84"/>
      <c r="BO49" s="84"/>
      <c r="BP49" s="84"/>
      <c r="BQ49" s="84"/>
      <c r="BR49" s="84"/>
      <c r="BS49" s="84"/>
      <c r="BT49" s="84"/>
      <c r="BU49" s="84"/>
      <c r="BV49" s="84"/>
      <c r="BW49" s="84"/>
      <c r="BX49" s="84"/>
      <c r="BY49" s="84"/>
      <c r="BZ49" s="84"/>
      <c r="CA49" s="84"/>
      <c r="CB49" s="84"/>
      <c r="CC49" s="84"/>
      <c r="CD49" s="84"/>
      <c r="CE49" s="84"/>
      <c r="CF49" s="84"/>
      <c r="CG49" s="84"/>
      <c r="CH49" s="84"/>
      <c r="CI49" s="84"/>
      <c r="CJ49" s="84"/>
      <c r="CK49" s="84"/>
      <c r="CL49" s="84"/>
      <c r="CM49" s="84"/>
      <c r="CN49" s="84"/>
      <c r="CO49" s="84"/>
      <c r="CP49" s="84"/>
      <c r="CQ49" s="84"/>
      <c r="CR49" s="84"/>
      <c r="CS49" s="84"/>
      <c r="CT49" s="84"/>
      <c r="CU49" s="84"/>
      <c r="CV49" s="84"/>
      <c r="CW49" s="84"/>
      <c r="CX49" s="84"/>
      <c r="CY49" s="84"/>
      <c r="CZ49" s="84"/>
      <c r="DA49" s="84"/>
      <c r="DB49" s="84"/>
      <c r="DC49" s="84"/>
      <c r="DD49" s="84"/>
      <c r="DE49" s="84"/>
      <c r="DF49" s="84"/>
      <c r="DG49" s="84"/>
      <c r="DH49" s="84"/>
      <c r="DI49" s="84"/>
      <c r="DJ49" s="84"/>
      <c r="DK49" s="84"/>
      <c r="DL49" s="84"/>
      <c r="DM49" s="84"/>
      <c r="DN49" s="84"/>
      <c r="DO49" s="84"/>
      <c r="DP49" s="84"/>
      <c r="DQ49" s="84"/>
      <c r="DR49" s="84"/>
      <c r="DS49" s="84"/>
      <c r="DT49" s="84"/>
      <c r="DU49" s="84"/>
      <c r="DV49" s="84"/>
      <c r="DW49" s="84"/>
      <c r="DX49" s="84"/>
      <c r="DY49" s="84"/>
      <c r="DZ49" s="84"/>
      <c r="EA49" s="84"/>
      <c r="EB49" s="84"/>
      <c r="EC49" s="84"/>
      <c r="ED49" s="84"/>
      <c r="EE49" s="84"/>
      <c r="EF49" s="84"/>
      <c r="EG49" s="84"/>
      <c r="EH49" s="84"/>
      <c r="EI49" s="84"/>
      <c r="EJ49" s="84"/>
      <c r="EK49" s="84"/>
      <c r="EL49" s="84"/>
      <c r="EM49" s="84"/>
      <c r="EN49" s="84"/>
      <c r="EO49" s="84"/>
      <c r="EP49" s="84"/>
      <c r="EQ49" s="84"/>
      <c r="ER49" s="84"/>
      <c r="ES49" s="84"/>
      <c r="ET49" s="84"/>
      <c r="EU49" s="84"/>
      <c r="EV49" s="84"/>
      <c r="EW49" s="84"/>
      <c r="EX49" s="84"/>
      <c r="EY49" s="84"/>
      <c r="EZ49" s="84"/>
      <c r="FA49" s="84"/>
      <c r="FB49" s="84"/>
      <c r="FC49" s="84"/>
      <c r="FD49" s="84"/>
      <c r="FE49" s="84"/>
      <c r="FF49" s="84"/>
      <c r="FG49" s="84"/>
      <c r="FH49" s="84"/>
      <c r="FI49" s="84"/>
      <c r="FJ49" s="84"/>
      <c r="FK49" s="84"/>
      <c r="FL49" s="84"/>
      <c r="FM49" s="84"/>
      <c r="FN49" s="84"/>
      <c r="FO49" s="84"/>
      <c r="FP49" s="84"/>
      <c r="FQ49" s="84"/>
      <c r="FR49" s="84"/>
      <c r="FS49" s="84"/>
      <c r="FT49" s="84"/>
      <c r="FU49" s="84"/>
      <c r="FV49" s="84"/>
      <c r="FW49" s="84"/>
      <c r="FX49" s="84"/>
      <c r="FY49" s="84"/>
      <c r="FZ49" s="84"/>
      <c r="GA49" s="84"/>
      <c r="GB49" s="84"/>
      <c r="GC49" s="84"/>
      <c r="GD49" s="84"/>
      <c r="GE49" s="84"/>
      <c r="GF49" s="84"/>
      <c r="GG49" s="84"/>
      <c r="GH49" s="84"/>
      <c r="GI49" s="84"/>
      <c r="GJ49" s="84"/>
      <c r="GK49" s="84"/>
      <c r="GL49" s="84"/>
      <c r="GM49" s="84"/>
      <c r="GN49" s="84"/>
      <c r="GO49" s="84"/>
      <c r="GP49" s="84"/>
      <c r="GQ49" s="84"/>
      <c r="GR49" s="84"/>
      <c r="GS49" s="84"/>
      <c r="GT49" s="84"/>
      <c r="GU49" s="84"/>
      <c r="GV49" s="84"/>
      <c r="GW49" s="84"/>
      <c r="GX49" s="84"/>
      <c r="GY49" s="84"/>
      <c r="GZ49" s="84"/>
      <c r="HA49" s="84"/>
      <c r="HB49" s="84"/>
      <c r="HC49" s="84"/>
      <c r="HD49" s="84"/>
      <c r="HE49" s="84"/>
      <c r="HF49" s="84"/>
      <c r="HG49" s="84"/>
      <c r="HH49" s="84"/>
      <c r="HI49" s="84"/>
      <c r="HJ49" s="84"/>
      <c r="HK49" s="84"/>
      <c r="HL49" s="84"/>
      <c r="HM49" s="84"/>
      <c r="HN49" s="84"/>
      <c r="HO49" s="84"/>
      <c r="HP49" s="84"/>
      <c r="HQ49" s="84"/>
      <c r="HR49" s="84"/>
      <c r="HS49" s="84"/>
      <c r="HT49" s="84"/>
      <c r="HU49" s="84"/>
      <c r="HV49" s="84"/>
      <c r="HW49" s="84"/>
      <c r="HX49" s="84"/>
      <c r="HY49" s="84"/>
      <c r="HZ49" s="84"/>
      <c r="IA49" s="84"/>
      <c r="IB49" s="84"/>
      <c r="IC49" s="84"/>
      <c r="ID49" s="84"/>
      <c r="IE49" s="84"/>
      <c r="IF49" s="84"/>
      <c r="IG49" s="84"/>
      <c r="IH49" s="84"/>
      <c r="II49" s="84"/>
      <c r="IJ49" s="84"/>
      <c r="IK49" s="84"/>
      <c r="IL49" s="84"/>
      <c r="IM49" s="84"/>
      <c r="IN49" s="84"/>
      <c r="IO49" s="84"/>
      <c r="IP49" s="84"/>
      <c r="IQ49" s="84"/>
      <c r="IR49" s="84"/>
      <c r="IS49" s="84"/>
      <c r="IT49" s="84"/>
      <c r="IU49" s="84"/>
      <c r="IV49" s="84"/>
      <c r="IW49" s="84"/>
      <c r="IX49" s="84"/>
      <c r="IY49" s="84"/>
      <c r="IZ49" s="84"/>
      <c r="JA49" s="84"/>
      <c r="JB49" s="84"/>
    </row>
    <row r="50" spans="1:262" s="22" customFormat="1" ht="15" customHeight="1" x14ac:dyDescent="0.15">
      <c r="A50" s="176" t="s">
        <v>134</v>
      </c>
      <c r="B50" s="26" t="s">
        <v>285</v>
      </c>
      <c r="C50" s="27" t="s">
        <v>333</v>
      </c>
      <c r="D50" s="28" t="s">
        <v>334</v>
      </c>
      <c r="E50" s="26" t="s">
        <v>278</v>
      </c>
      <c r="F50" s="29" t="s">
        <v>11</v>
      </c>
      <c r="G50" s="30" t="s">
        <v>280</v>
      </c>
      <c r="H50" s="30" t="s">
        <v>79</v>
      </c>
      <c r="I50" s="37">
        <v>1100000</v>
      </c>
      <c r="J50" s="38" t="s">
        <v>281</v>
      </c>
      <c r="K50" s="37">
        <v>981000</v>
      </c>
      <c r="L50" s="26"/>
      <c r="M50" s="26"/>
      <c r="N50" s="26"/>
      <c r="O50" s="39" t="s">
        <v>10</v>
      </c>
      <c r="P50" s="40">
        <v>0.5</v>
      </c>
      <c r="Q50" s="40">
        <v>0.5</v>
      </c>
      <c r="R50" s="40">
        <v>1.24528301886792</v>
      </c>
      <c r="S50" s="40">
        <v>2.8903020667726498</v>
      </c>
      <c r="T50" s="40">
        <v>4</v>
      </c>
      <c r="U50" s="40">
        <v>4</v>
      </c>
      <c r="V50" s="41">
        <v>9</v>
      </c>
      <c r="W50" s="42">
        <v>105000</v>
      </c>
      <c r="X50" s="43">
        <v>300</v>
      </c>
      <c r="Y50" s="50">
        <v>1</v>
      </c>
      <c r="Z50" s="50">
        <v>1</v>
      </c>
      <c r="AA50" s="51"/>
      <c r="AB50" s="51"/>
      <c r="AC50" s="51"/>
      <c r="AD50" s="51"/>
      <c r="AE50" s="51"/>
      <c r="AF50" s="38">
        <v>162000</v>
      </c>
      <c r="AG50" s="61">
        <v>5.8333333333333304</v>
      </c>
      <c r="AH50" s="62">
        <v>0.64814814814814803</v>
      </c>
      <c r="AI50" s="63"/>
      <c r="AJ50" s="64"/>
      <c r="AK50" s="65">
        <v>0</v>
      </c>
      <c r="AL50" s="64" t="s">
        <v>296</v>
      </c>
      <c r="AM50" s="66" t="s">
        <v>286</v>
      </c>
      <c r="AN50" s="26"/>
      <c r="AO50" s="66" t="s">
        <v>127</v>
      </c>
      <c r="AP50" s="74"/>
      <c r="AQ50" s="75"/>
      <c r="AR50" s="76"/>
      <c r="AS50" s="77"/>
      <c r="AT50" s="77"/>
      <c r="AU50" s="78"/>
      <c r="AV50" s="77"/>
      <c r="AW50" s="77"/>
      <c r="AX50" s="77"/>
      <c r="AY50" s="77"/>
      <c r="AZ50" s="77"/>
      <c r="BA50" s="77"/>
      <c r="BB50" s="99">
        <f t="shared" si="7"/>
        <v>35</v>
      </c>
      <c r="BC50" s="99">
        <f t="shared" si="8"/>
        <v>8</v>
      </c>
      <c r="BD50" s="100" t="str">
        <f t="shared" si="9"/>
        <v>025-C130000631-362吕勇35</v>
      </c>
      <c r="BE50" s="101">
        <f t="shared" si="10"/>
        <v>0.33333333333333331</v>
      </c>
      <c r="BF50" s="101">
        <f t="shared" si="11"/>
        <v>0.5</v>
      </c>
      <c r="BG50" s="102" t="str">
        <f t="shared" si="12"/>
        <v>025-C130000631-36235</v>
      </c>
      <c r="BH50" s="84" t="str">
        <f>IF(IF(ISNA(MATCH(BG50,BG51:$BG$94434,0)),1,"")="","",IF(ISNA(MATCH(BG50,BG51:$BG$94434,0)),1,"")&amp;BB50)</f>
        <v/>
      </c>
      <c r="BI50" s="84" t="str">
        <f>IF(BH50="","",BB50&amp;COUNTIFS($BH$1:BH50,BH50))</f>
        <v/>
      </c>
      <c r="BJ50" s="84" t="str">
        <f t="shared" si="13"/>
        <v/>
      </c>
      <c r="BK50" s="84"/>
      <c r="BL50" s="84"/>
      <c r="BM50" s="84"/>
      <c r="BN50" s="84"/>
      <c r="BO50" s="84"/>
      <c r="BP50" s="84"/>
      <c r="BQ50" s="84"/>
      <c r="BR50" s="84"/>
      <c r="BS50" s="84"/>
      <c r="BT50" s="84"/>
      <c r="BU50" s="84"/>
      <c r="BV50" s="84"/>
      <c r="BW50" s="84"/>
      <c r="BX50" s="84"/>
      <c r="BY50" s="84"/>
      <c r="BZ50" s="84"/>
      <c r="CA50" s="84"/>
      <c r="CB50" s="84"/>
      <c r="CC50" s="84"/>
      <c r="CD50" s="84"/>
      <c r="CE50" s="84"/>
      <c r="CF50" s="84"/>
      <c r="CG50" s="84"/>
      <c r="CH50" s="84"/>
      <c r="CI50" s="84"/>
      <c r="CJ50" s="84"/>
      <c r="CK50" s="84"/>
      <c r="CL50" s="84"/>
      <c r="CM50" s="84"/>
      <c r="CN50" s="84"/>
      <c r="CO50" s="84"/>
      <c r="CP50" s="84"/>
      <c r="CQ50" s="84"/>
      <c r="CR50" s="84"/>
      <c r="CS50" s="84"/>
      <c r="CT50" s="84"/>
      <c r="CU50" s="84"/>
      <c r="CV50" s="84"/>
      <c r="CW50" s="84"/>
      <c r="CX50" s="84"/>
      <c r="CY50" s="84"/>
      <c r="CZ50" s="84"/>
      <c r="DA50" s="84"/>
      <c r="DB50" s="84"/>
      <c r="DC50" s="84"/>
      <c r="DD50" s="84"/>
      <c r="DE50" s="84"/>
      <c r="DF50" s="84"/>
      <c r="DG50" s="84"/>
      <c r="DH50" s="84"/>
      <c r="DI50" s="84"/>
      <c r="DJ50" s="84"/>
      <c r="DK50" s="84"/>
      <c r="DL50" s="84"/>
      <c r="DM50" s="84"/>
      <c r="DN50" s="84"/>
      <c r="DO50" s="84"/>
      <c r="DP50" s="84"/>
      <c r="DQ50" s="84"/>
      <c r="DR50" s="84"/>
      <c r="DS50" s="84"/>
      <c r="DT50" s="84"/>
      <c r="DU50" s="84"/>
      <c r="DV50" s="84"/>
      <c r="DW50" s="84"/>
      <c r="DX50" s="84"/>
      <c r="DY50" s="84"/>
      <c r="DZ50" s="84"/>
      <c r="EA50" s="84"/>
      <c r="EB50" s="84"/>
      <c r="EC50" s="84"/>
      <c r="ED50" s="84"/>
      <c r="EE50" s="84"/>
      <c r="EF50" s="84"/>
      <c r="EG50" s="84"/>
      <c r="EH50" s="84"/>
      <c r="EI50" s="84"/>
      <c r="EJ50" s="84"/>
      <c r="EK50" s="84"/>
      <c r="EL50" s="84"/>
      <c r="EM50" s="84"/>
      <c r="EN50" s="84"/>
      <c r="EO50" s="84"/>
      <c r="EP50" s="84"/>
      <c r="EQ50" s="84"/>
      <c r="ER50" s="84"/>
      <c r="ES50" s="84"/>
      <c r="ET50" s="84"/>
      <c r="EU50" s="84"/>
      <c r="EV50" s="84"/>
      <c r="EW50" s="84"/>
      <c r="EX50" s="84"/>
      <c r="EY50" s="84"/>
      <c r="EZ50" s="84"/>
      <c r="FA50" s="84"/>
      <c r="FB50" s="84"/>
      <c r="FC50" s="84"/>
      <c r="FD50" s="84"/>
      <c r="FE50" s="84"/>
      <c r="FF50" s="84"/>
      <c r="FG50" s="84"/>
      <c r="FH50" s="84"/>
      <c r="FI50" s="84"/>
      <c r="FJ50" s="84"/>
      <c r="FK50" s="84"/>
      <c r="FL50" s="84"/>
      <c r="FM50" s="84"/>
      <c r="FN50" s="84"/>
      <c r="FO50" s="84"/>
      <c r="FP50" s="84"/>
      <c r="FQ50" s="84"/>
      <c r="FR50" s="84"/>
      <c r="FS50" s="84"/>
      <c r="FT50" s="84"/>
      <c r="FU50" s="84"/>
      <c r="FV50" s="84"/>
      <c r="FW50" s="84"/>
      <c r="FX50" s="84"/>
      <c r="FY50" s="84"/>
      <c r="FZ50" s="84"/>
      <c r="GA50" s="84"/>
      <c r="GB50" s="84"/>
      <c r="GC50" s="84"/>
      <c r="GD50" s="84"/>
      <c r="GE50" s="84"/>
      <c r="GF50" s="84"/>
      <c r="GG50" s="84"/>
      <c r="GH50" s="84"/>
      <c r="GI50" s="84"/>
      <c r="GJ50" s="84"/>
      <c r="GK50" s="84"/>
      <c r="GL50" s="84"/>
      <c r="GM50" s="84"/>
      <c r="GN50" s="84"/>
      <c r="GO50" s="84"/>
      <c r="GP50" s="84"/>
      <c r="GQ50" s="84"/>
      <c r="GR50" s="84"/>
      <c r="GS50" s="84"/>
      <c r="GT50" s="84"/>
      <c r="GU50" s="84"/>
      <c r="GV50" s="84"/>
      <c r="GW50" s="84"/>
      <c r="GX50" s="84"/>
      <c r="GY50" s="84"/>
      <c r="GZ50" s="84"/>
      <c r="HA50" s="84"/>
      <c r="HB50" s="84"/>
      <c r="HC50" s="84"/>
      <c r="HD50" s="84"/>
      <c r="HE50" s="84"/>
      <c r="HF50" s="84"/>
      <c r="HG50" s="84"/>
      <c r="HH50" s="84"/>
      <c r="HI50" s="84"/>
      <c r="HJ50" s="84"/>
      <c r="HK50" s="84"/>
      <c r="HL50" s="84"/>
      <c r="HM50" s="84"/>
      <c r="HN50" s="84"/>
      <c r="HO50" s="84"/>
      <c r="HP50" s="84"/>
      <c r="HQ50" s="84"/>
      <c r="HR50" s="84"/>
      <c r="HS50" s="84"/>
      <c r="HT50" s="84"/>
      <c r="HU50" s="84"/>
      <c r="HV50" s="84"/>
      <c r="HW50" s="84"/>
      <c r="HX50" s="84"/>
      <c r="HY50" s="84"/>
      <c r="HZ50" s="84"/>
      <c r="IA50" s="84"/>
      <c r="IB50" s="84"/>
      <c r="IC50" s="84"/>
      <c r="ID50" s="84"/>
      <c r="IE50" s="84"/>
      <c r="IF50" s="84"/>
      <c r="IG50" s="84"/>
      <c r="IH50" s="84"/>
      <c r="II50" s="84"/>
      <c r="IJ50" s="84"/>
      <c r="IK50" s="84"/>
      <c r="IL50" s="84"/>
      <c r="IM50" s="84"/>
      <c r="IN50" s="84"/>
      <c r="IO50" s="84"/>
      <c r="IP50" s="84"/>
      <c r="IQ50" s="84"/>
      <c r="IR50" s="84"/>
      <c r="IS50" s="84"/>
      <c r="IT50" s="84"/>
      <c r="IU50" s="84"/>
      <c r="IV50" s="84"/>
      <c r="IW50" s="84"/>
      <c r="IX50" s="84"/>
      <c r="IY50" s="84"/>
      <c r="IZ50" s="84"/>
      <c r="JA50" s="84"/>
      <c r="JB50" s="84"/>
    </row>
    <row r="51" spans="1:262" s="22" customFormat="1" ht="15" customHeight="1" x14ac:dyDescent="0.15">
      <c r="A51" s="176" t="s">
        <v>134</v>
      </c>
      <c r="B51" s="26" t="s">
        <v>275</v>
      </c>
      <c r="C51" s="27" t="s">
        <v>335</v>
      </c>
      <c r="D51" s="28" t="s">
        <v>336</v>
      </c>
      <c r="E51" s="26" t="s">
        <v>278</v>
      </c>
      <c r="F51" s="29" t="s">
        <v>47</v>
      </c>
      <c r="G51" s="30" t="s">
        <v>280</v>
      </c>
      <c r="H51" s="30" t="s">
        <v>79</v>
      </c>
      <c r="I51" s="37">
        <v>1300000</v>
      </c>
      <c r="J51" s="38" t="s">
        <v>281</v>
      </c>
      <c r="K51" s="37">
        <v>1252000</v>
      </c>
      <c r="L51" s="26"/>
      <c r="M51" s="26"/>
      <c r="N51" s="26"/>
      <c r="O51" s="39" t="s">
        <v>46</v>
      </c>
      <c r="P51" s="40">
        <v>0.5</v>
      </c>
      <c r="Q51" s="40">
        <v>0.5</v>
      </c>
      <c r="R51" s="40">
        <v>3.3954983922829598</v>
      </c>
      <c r="S51" s="40">
        <v>3.8537360890302099</v>
      </c>
      <c r="T51" s="40">
        <v>5.5</v>
      </c>
      <c r="U51" s="40">
        <v>5.5</v>
      </c>
      <c r="V51" s="41">
        <v>12</v>
      </c>
      <c r="W51" s="42">
        <v>178000</v>
      </c>
      <c r="X51" s="43">
        <v>350</v>
      </c>
      <c r="Y51" s="50">
        <v>1</v>
      </c>
      <c r="Z51" s="50">
        <v>1</v>
      </c>
      <c r="AA51" s="51"/>
      <c r="AB51" s="51"/>
      <c r="AC51" s="51"/>
      <c r="AD51" s="51"/>
      <c r="AE51" s="51"/>
      <c r="AF51" s="38">
        <v>252000</v>
      </c>
      <c r="AG51" s="61">
        <v>8.4761904761904798</v>
      </c>
      <c r="AH51" s="62">
        <v>0.70634920634920595</v>
      </c>
      <c r="AI51" s="63"/>
      <c r="AJ51" s="64"/>
      <c r="AK51" s="65">
        <v>0</v>
      </c>
      <c r="AL51" s="64" t="s">
        <v>296</v>
      </c>
      <c r="AM51" s="66" t="s">
        <v>337</v>
      </c>
      <c r="AN51" s="26"/>
      <c r="AO51" s="66" t="s">
        <v>338</v>
      </c>
      <c r="AP51" s="74"/>
      <c r="AQ51" s="75"/>
      <c r="AR51" s="76"/>
      <c r="AS51" s="77"/>
      <c r="AT51" s="77"/>
      <c r="AU51" s="78"/>
      <c r="AV51" s="77"/>
      <c r="AW51" s="77"/>
      <c r="AX51" s="77"/>
      <c r="AY51" s="77"/>
      <c r="AZ51" s="77"/>
      <c r="BA51" s="77"/>
      <c r="BB51" s="99">
        <f t="shared" si="7"/>
        <v>35</v>
      </c>
      <c r="BC51" s="99">
        <f t="shared" si="8"/>
        <v>8</v>
      </c>
      <c r="BD51" s="100" t="str">
        <f t="shared" si="9"/>
        <v>025-C130000641-363唐建龙35</v>
      </c>
      <c r="BE51" s="101">
        <f t="shared" si="10"/>
        <v>0.25</v>
      </c>
      <c r="BF51" s="101">
        <f t="shared" si="11"/>
        <v>0.5</v>
      </c>
      <c r="BG51" s="102" t="str">
        <f t="shared" si="12"/>
        <v>025-C130000641-36335</v>
      </c>
      <c r="BH51" s="84" t="str">
        <f>IF(IF(ISNA(MATCH(BG51,BG52:$BG$94434,0)),1,"")="","",IF(ISNA(MATCH(BG51,BG52:$BG$94434,0)),1,"")&amp;BB51)</f>
        <v/>
      </c>
      <c r="BI51" s="84" t="str">
        <f>IF(BH51="","",BB51&amp;COUNTIFS($BH$1:BH51,BH51))</f>
        <v/>
      </c>
      <c r="BJ51" s="84" t="str">
        <f t="shared" si="13"/>
        <v/>
      </c>
      <c r="BK51" s="84"/>
      <c r="BL51" s="84"/>
      <c r="BM51" s="84"/>
      <c r="BN51" s="84"/>
      <c r="BO51" s="84"/>
      <c r="BP51" s="84"/>
      <c r="BQ51" s="84"/>
      <c r="BR51" s="84"/>
      <c r="BS51" s="84"/>
      <c r="BT51" s="84"/>
      <c r="BU51" s="84"/>
      <c r="BV51" s="84"/>
      <c r="BW51" s="84"/>
      <c r="BX51" s="84"/>
      <c r="BY51" s="84"/>
      <c r="BZ51" s="84"/>
      <c r="CA51" s="84"/>
      <c r="CB51" s="84"/>
      <c r="CC51" s="84"/>
      <c r="CD51" s="84"/>
      <c r="CE51" s="84"/>
      <c r="CF51" s="84"/>
      <c r="CG51" s="84"/>
      <c r="CH51" s="84"/>
      <c r="CI51" s="84"/>
      <c r="CJ51" s="84"/>
      <c r="CK51" s="84"/>
      <c r="CL51" s="84"/>
      <c r="CM51" s="84"/>
      <c r="CN51" s="84"/>
      <c r="CO51" s="84"/>
      <c r="CP51" s="84"/>
      <c r="CQ51" s="84"/>
      <c r="CR51" s="84"/>
      <c r="CS51" s="84"/>
      <c r="CT51" s="84"/>
      <c r="CU51" s="84"/>
      <c r="CV51" s="84"/>
      <c r="CW51" s="84"/>
      <c r="CX51" s="84"/>
      <c r="CY51" s="84"/>
      <c r="CZ51" s="84"/>
      <c r="DA51" s="84"/>
      <c r="DB51" s="84"/>
      <c r="DC51" s="84"/>
      <c r="DD51" s="84"/>
      <c r="DE51" s="84"/>
      <c r="DF51" s="84"/>
      <c r="DG51" s="84"/>
      <c r="DH51" s="84"/>
      <c r="DI51" s="84"/>
      <c r="DJ51" s="84"/>
      <c r="DK51" s="84"/>
      <c r="DL51" s="84"/>
      <c r="DM51" s="84"/>
      <c r="DN51" s="84"/>
      <c r="DO51" s="84"/>
      <c r="DP51" s="84"/>
      <c r="DQ51" s="84"/>
      <c r="DR51" s="84"/>
      <c r="DS51" s="84"/>
      <c r="DT51" s="84"/>
      <c r="DU51" s="84"/>
      <c r="DV51" s="84"/>
      <c r="DW51" s="84"/>
      <c r="DX51" s="84"/>
      <c r="DY51" s="84"/>
      <c r="DZ51" s="84"/>
      <c r="EA51" s="84"/>
      <c r="EB51" s="84"/>
      <c r="EC51" s="84"/>
      <c r="ED51" s="84"/>
      <c r="EE51" s="84"/>
      <c r="EF51" s="84"/>
      <c r="EG51" s="84"/>
      <c r="EH51" s="84"/>
      <c r="EI51" s="84"/>
      <c r="EJ51" s="84"/>
      <c r="EK51" s="84"/>
      <c r="EL51" s="84"/>
      <c r="EM51" s="84"/>
      <c r="EN51" s="84"/>
      <c r="EO51" s="84"/>
      <c r="EP51" s="84"/>
      <c r="EQ51" s="84"/>
      <c r="ER51" s="84"/>
      <c r="ES51" s="84"/>
      <c r="ET51" s="84"/>
      <c r="EU51" s="84"/>
      <c r="EV51" s="84"/>
      <c r="EW51" s="84"/>
      <c r="EX51" s="84"/>
      <c r="EY51" s="84"/>
      <c r="EZ51" s="84"/>
      <c r="FA51" s="84"/>
      <c r="FB51" s="84"/>
      <c r="FC51" s="84"/>
      <c r="FD51" s="84"/>
      <c r="FE51" s="84"/>
      <c r="FF51" s="84"/>
      <c r="FG51" s="84"/>
      <c r="FH51" s="84"/>
      <c r="FI51" s="84"/>
      <c r="FJ51" s="84"/>
      <c r="FK51" s="84"/>
      <c r="FL51" s="84"/>
      <c r="FM51" s="84"/>
      <c r="FN51" s="84"/>
      <c r="FO51" s="84"/>
      <c r="FP51" s="84"/>
      <c r="FQ51" s="84"/>
      <c r="FR51" s="84"/>
      <c r="FS51" s="84"/>
      <c r="FT51" s="84"/>
      <c r="FU51" s="84"/>
      <c r="FV51" s="84"/>
      <c r="FW51" s="84"/>
      <c r="FX51" s="84"/>
      <c r="FY51" s="84"/>
      <c r="FZ51" s="84"/>
      <c r="GA51" s="84"/>
      <c r="GB51" s="84"/>
      <c r="GC51" s="84"/>
      <c r="GD51" s="84"/>
      <c r="GE51" s="84"/>
      <c r="GF51" s="84"/>
      <c r="GG51" s="84"/>
      <c r="GH51" s="84"/>
      <c r="GI51" s="84"/>
      <c r="GJ51" s="84"/>
      <c r="GK51" s="84"/>
      <c r="GL51" s="84"/>
      <c r="GM51" s="84"/>
      <c r="GN51" s="84"/>
      <c r="GO51" s="84"/>
      <c r="GP51" s="84"/>
      <c r="GQ51" s="84"/>
      <c r="GR51" s="84"/>
      <c r="GS51" s="84"/>
      <c r="GT51" s="84"/>
      <c r="GU51" s="84"/>
      <c r="GV51" s="84"/>
      <c r="GW51" s="84"/>
      <c r="GX51" s="84"/>
      <c r="GY51" s="84"/>
      <c r="GZ51" s="84"/>
      <c r="HA51" s="84"/>
      <c r="HB51" s="84"/>
      <c r="HC51" s="84"/>
      <c r="HD51" s="84"/>
      <c r="HE51" s="84"/>
      <c r="HF51" s="84"/>
      <c r="HG51" s="84"/>
      <c r="HH51" s="84"/>
      <c r="HI51" s="84"/>
      <c r="HJ51" s="84"/>
      <c r="HK51" s="84"/>
      <c r="HL51" s="84"/>
      <c r="HM51" s="84"/>
      <c r="HN51" s="84"/>
      <c r="HO51" s="84"/>
      <c r="HP51" s="84"/>
      <c r="HQ51" s="84"/>
      <c r="HR51" s="84"/>
      <c r="HS51" s="84"/>
      <c r="HT51" s="84"/>
      <c r="HU51" s="84"/>
      <c r="HV51" s="84"/>
      <c r="HW51" s="84"/>
      <c r="HX51" s="84"/>
      <c r="HY51" s="84"/>
      <c r="HZ51" s="84"/>
      <c r="IA51" s="84"/>
      <c r="IB51" s="84"/>
      <c r="IC51" s="84"/>
      <c r="ID51" s="84"/>
      <c r="IE51" s="84"/>
      <c r="IF51" s="84"/>
      <c r="IG51" s="84"/>
      <c r="IH51" s="84"/>
      <c r="II51" s="84"/>
      <c r="IJ51" s="84"/>
      <c r="IK51" s="84"/>
      <c r="IL51" s="84"/>
      <c r="IM51" s="84"/>
      <c r="IN51" s="84"/>
      <c r="IO51" s="84"/>
      <c r="IP51" s="84"/>
      <c r="IQ51" s="84"/>
      <c r="IR51" s="84"/>
      <c r="IS51" s="84"/>
      <c r="IT51" s="84"/>
      <c r="IU51" s="84"/>
      <c r="IV51" s="84"/>
      <c r="IW51" s="84"/>
      <c r="IX51" s="84"/>
      <c r="IY51" s="84"/>
      <c r="IZ51" s="84"/>
      <c r="JA51" s="84"/>
      <c r="JB51" s="84"/>
    </row>
    <row r="52" spans="1:262" s="22" customFormat="1" ht="15" customHeight="1" x14ac:dyDescent="0.15">
      <c r="A52" s="176" t="s">
        <v>134</v>
      </c>
      <c r="B52" s="26" t="s">
        <v>285</v>
      </c>
      <c r="C52" s="27" t="s">
        <v>335</v>
      </c>
      <c r="D52" s="28" t="s">
        <v>336</v>
      </c>
      <c r="E52" s="26" t="s">
        <v>278</v>
      </c>
      <c r="F52" s="29" t="s">
        <v>47</v>
      </c>
      <c r="G52" s="30" t="s">
        <v>280</v>
      </c>
      <c r="H52" s="30" t="s">
        <v>79</v>
      </c>
      <c r="I52" s="37">
        <v>1300000</v>
      </c>
      <c r="J52" s="38" t="s">
        <v>281</v>
      </c>
      <c r="K52" s="37">
        <v>1252000</v>
      </c>
      <c r="L52" s="26"/>
      <c r="M52" s="26"/>
      <c r="N52" s="26"/>
      <c r="O52" s="39" t="s">
        <v>46</v>
      </c>
      <c r="P52" s="40">
        <v>0.5</v>
      </c>
      <c r="Q52" s="40">
        <v>0.5</v>
      </c>
      <c r="R52" s="40">
        <v>1.6603773584905701</v>
      </c>
      <c r="S52" s="40">
        <v>3.8537360890302099</v>
      </c>
      <c r="T52" s="40">
        <v>4</v>
      </c>
      <c r="U52" s="40">
        <v>4</v>
      </c>
      <c r="V52" s="41">
        <v>12</v>
      </c>
      <c r="W52" s="42">
        <v>250000</v>
      </c>
      <c r="X52" s="43">
        <v>350</v>
      </c>
      <c r="Y52" s="50">
        <v>1</v>
      </c>
      <c r="Z52" s="50">
        <v>1</v>
      </c>
      <c r="AA52" s="51"/>
      <c r="AB52" s="51"/>
      <c r="AC52" s="51"/>
      <c r="AD52" s="51"/>
      <c r="AE52" s="51"/>
      <c r="AF52" s="38">
        <v>252000</v>
      </c>
      <c r="AG52" s="61">
        <v>11.9047619047619</v>
      </c>
      <c r="AH52" s="62">
        <v>0.99206349206349198</v>
      </c>
      <c r="AI52" s="63"/>
      <c r="AJ52" s="64"/>
      <c r="AK52" s="65">
        <v>0</v>
      </c>
      <c r="AL52" s="64" t="s">
        <v>296</v>
      </c>
      <c r="AM52" s="66" t="s">
        <v>286</v>
      </c>
      <c r="AN52" s="26"/>
      <c r="AO52" s="66" t="s">
        <v>127</v>
      </c>
      <c r="AP52" s="74"/>
      <c r="AQ52" s="75"/>
      <c r="AR52" s="76"/>
      <c r="AS52" s="77"/>
      <c r="AT52" s="77"/>
      <c r="AU52" s="78"/>
      <c r="AV52" s="77"/>
      <c r="AW52" s="77"/>
      <c r="AX52" s="77"/>
      <c r="AY52" s="77"/>
      <c r="AZ52" s="77"/>
      <c r="BA52" s="77"/>
      <c r="BB52" s="99">
        <f t="shared" si="7"/>
        <v>35</v>
      </c>
      <c r="BC52" s="99">
        <f t="shared" si="8"/>
        <v>8</v>
      </c>
      <c r="BD52" s="100" t="str">
        <f t="shared" si="9"/>
        <v>025-C130000641-363吕勇35</v>
      </c>
      <c r="BE52" s="101">
        <f t="shared" si="10"/>
        <v>0.25</v>
      </c>
      <c r="BF52" s="101">
        <f t="shared" si="11"/>
        <v>0.5</v>
      </c>
      <c r="BG52" s="102" t="str">
        <f t="shared" si="12"/>
        <v>025-C130000641-36335</v>
      </c>
      <c r="BH52" s="84" t="str">
        <f>IF(IF(ISNA(MATCH(BG52,BG53:$BG$94434,0)),1,"")="","",IF(ISNA(MATCH(BG52,BG53:$BG$94434,0)),1,"")&amp;BB52)</f>
        <v/>
      </c>
      <c r="BI52" s="84" t="str">
        <f>IF(BH52="","",BB52&amp;COUNTIFS($BH$1:BH52,BH52))</f>
        <v/>
      </c>
      <c r="BJ52" s="84" t="str">
        <f t="shared" si="13"/>
        <v/>
      </c>
      <c r="BK52" s="84"/>
      <c r="BL52" s="84"/>
      <c r="BM52" s="84"/>
      <c r="BN52" s="84"/>
      <c r="BO52" s="84"/>
      <c r="BP52" s="84"/>
      <c r="BQ52" s="84"/>
      <c r="BR52" s="84"/>
      <c r="BS52" s="84"/>
      <c r="BT52" s="84"/>
      <c r="BU52" s="84"/>
      <c r="BV52" s="84"/>
      <c r="BW52" s="84"/>
      <c r="BX52" s="84"/>
      <c r="BY52" s="84"/>
      <c r="BZ52" s="84"/>
      <c r="CA52" s="84"/>
      <c r="CB52" s="84"/>
      <c r="CC52" s="84"/>
      <c r="CD52" s="84"/>
      <c r="CE52" s="84"/>
      <c r="CF52" s="84"/>
      <c r="CG52" s="84"/>
      <c r="CH52" s="84"/>
      <c r="CI52" s="84"/>
      <c r="CJ52" s="84"/>
      <c r="CK52" s="84"/>
      <c r="CL52" s="84"/>
      <c r="CM52" s="84"/>
      <c r="CN52" s="84"/>
      <c r="CO52" s="84"/>
      <c r="CP52" s="84"/>
      <c r="CQ52" s="84"/>
      <c r="CR52" s="84"/>
      <c r="CS52" s="84"/>
      <c r="CT52" s="84"/>
      <c r="CU52" s="84"/>
      <c r="CV52" s="84"/>
      <c r="CW52" s="84"/>
      <c r="CX52" s="84"/>
      <c r="CY52" s="84"/>
      <c r="CZ52" s="84"/>
      <c r="DA52" s="84"/>
      <c r="DB52" s="84"/>
      <c r="DC52" s="84"/>
      <c r="DD52" s="84"/>
      <c r="DE52" s="84"/>
      <c r="DF52" s="84"/>
      <c r="DG52" s="84"/>
      <c r="DH52" s="84"/>
      <c r="DI52" s="84"/>
      <c r="DJ52" s="84"/>
      <c r="DK52" s="84"/>
      <c r="DL52" s="84"/>
      <c r="DM52" s="84"/>
      <c r="DN52" s="84"/>
      <c r="DO52" s="84"/>
      <c r="DP52" s="84"/>
      <c r="DQ52" s="84"/>
      <c r="DR52" s="84"/>
      <c r="DS52" s="84"/>
      <c r="DT52" s="84"/>
      <c r="DU52" s="84"/>
      <c r="DV52" s="84"/>
      <c r="DW52" s="84"/>
      <c r="DX52" s="84"/>
      <c r="DY52" s="84"/>
      <c r="DZ52" s="84"/>
      <c r="EA52" s="84"/>
      <c r="EB52" s="84"/>
      <c r="EC52" s="84"/>
      <c r="ED52" s="84"/>
      <c r="EE52" s="84"/>
      <c r="EF52" s="84"/>
      <c r="EG52" s="84"/>
      <c r="EH52" s="84"/>
      <c r="EI52" s="84"/>
      <c r="EJ52" s="84"/>
      <c r="EK52" s="84"/>
      <c r="EL52" s="84"/>
      <c r="EM52" s="84"/>
      <c r="EN52" s="84"/>
      <c r="EO52" s="84"/>
      <c r="EP52" s="84"/>
      <c r="EQ52" s="84"/>
      <c r="ER52" s="84"/>
      <c r="ES52" s="84"/>
      <c r="ET52" s="84"/>
      <c r="EU52" s="84"/>
      <c r="EV52" s="84"/>
      <c r="EW52" s="84"/>
      <c r="EX52" s="84"/>
      <c r="EY52" s="84"/>
      <c r="EZ52" s="84"/>
      <c r="FA52" s="84"/>
      <c r="FB52" s="84"/>
      <c r="FC52" s="84"/>
      <c r="FD52" s="84"/>
      <c r="FE52" s="84"/>
      <c r="FF52" s="84"/>
      <c r="FG52" s="84"/>
      <c r="FH52" s="84"/>
      <c r="FI52" s="84"/>
      <c r="FJ52" s="84"/>
      <c r="FK52" s="84"/>
      <c r="FL52" s="84"/>
      <c r="FM52" s="84"/>
      <c r="FN52" s="84"/>
      <c r="FO52" s="84"/>
      <c r="FP52" s="84"/>
      <c r="FQ52" s="84"/>
      <c r="FR52" s="84"/>
      <c r="FS52" s="84"/>
      <c r="FT52" s="84"/>
      <c r="FU52" s="84"/>
      <c r="FV52" s="84"/>
      <c r="FW52" s="84"/>
      <c r="FX52" s="84"/>
      <c r="FY52" s="84"/>
      <c r="FZ52" s="84"/>
      <c r="GA52" s="84"/>
      <c r="GB52" s="84"/>
      <c r="GC52" s="84"/>
      <c r="GD52" s="84"/>
      <c r="GE52" s="84"/>
      <c r="GF52" s="84"/>
      <c r="GG52" s="84"/>
      <c r="GH52" s="84"/>
      <c r="GI52" s="84"/>
      <c r="GJ52" s="84"/>
      <c r="GK52" s="84"/>
      <c r="GL52" s="84"/>
      <c r="GM52" s="84"/>
      <c r="GN52" s="84"/>
      <c r="GO52" s="84"/>
      <c r="GP52" s="84"/>
      <c r="GQ52" s="84"/>
      <c r="GR52" s="84"/>
      <c r="GS52" s="84"/>
      <c r="GT52" s="84"/>
      <c r="GU52" s="84"/>
      <c r="GV52" s="84"/>
      <c r="GW52" s="84"/>
      <c r="GX52" s="84"/>
      <c r="GY52" s="84"/>
      <c r="GZ52" s="84"/>
      <c r="HA52" s="84"/>
      <c r="HB52" s="84"/>
      <c r="HC52" s="84"/>
      <c r="HD52" s="84"/>
      <c r="HE52" s="84"/>
      <c r="HF52" s="84"/>
      <c r="HG52" s="84"/>
      <c r="HH52" s="84"/>
      <c r="HI52" s="84"/>
      <c r="HJ52" s="84"/>
      <c r="HK52" s="84"/>
      <c r="HL52" s="84"/>
      <c r="HM52" s="84"/>
      <c r="HN52" s="84"/>
      <c r="HO52" s="84"/>
      <c r="HP52" s="84"/>
      <c r="HQ52" s="84"/>
      <c r="HR52" s="84"/>
      <c r="HS52" s="84"/>
      <c r="HT52" s="84"/>
      <c r="HU52" s="84"/>
      <c r="HV52" s="84"/>
      <c r="HW52" s="84"/>
      <c r="HX52" s="84"/>
      <c r="HY52" s="84"/>
      <c r="HZ52" s="84"/>
      <c r="IA52" s="84"/>
      <c r="IB52" s="84"/>
      <c r="IC52" s="84"/>
      <c r="ID52" s="84"/>
      <c r="IE52" s="84"/>
      <c r="IF52" s="84"/>
      <c r="IG52" s="84"/>
      <c r="IH52" s="84"/>
      <c r="II52" s="84"/>
      <c r="IJ52" s="84"/>
      <c r="IK52" s="84"/>
      <c r="IL52" s="84"/>
      <c r="IM52" s="84"/>
      <c r="IN52" s="84"/>
      <c r="IO52" s="84"/>
      <c r="IP52" s="84"/>
      <c r="IQ52" s="84"/>
      <c r="IR52" s="84"/>
      <c r="IS52" s="84"/>
      <c r="IT52" s="84"/>
      <c r="IU52" s="84"/>
      <c r="IV52" s="84"/>
      <c r="IW52" s="84"/>
      <c r="IX52" s="84"/>
      <c r="IY52" s="84"/>
      <c r="IZ52" s="84"/>
      <c r="JA52" s="84"/>
      <c r="JB52" s="84"/>
    </row>
    <row r="53" spans="1:262" s="22" customFormat="1" ht="15" customHeight="1" x14ac:dyDescent="0.15">
      <c r="A53" s="176" t="s">
        <v>134</v>
      </c>
      <c r="B53" s="26" t="s">
        <v>275</v>
      </c>
      <c r="C53" s="27" t="s">
        <v>340</v>
      </c>
      <c r="D53" s="28" t="s">
        <v>341</v>
      </c>
      <c r="E53" s="26" t="s">
        <v>278</v>
      </c>
      <c r="F53" s="29" t="s">
        <v>342</v>
      </c>
      <c r="G53" s="30" t="s">
        <v>294</v>
      </c>
      <c r="H53" s="30" t="s">
        <v>94</v>
      </c>
      <c r="I53" s="37">
        <v>400</v>
      </c>
      <c r="J53" s="38" t="s">
        <v>281</v>
      </c>
      <c r="K53" s="37">
        <v>0</v>
      </c>
      <c r="L53" s="26"/>
      <c r="M53" s="26"/>
      <c r="N53" s="26"/>
      <c r="O53" s="39" t="s">
        <v>343</v>
      </c>
      <c r="P53" s="40">
        <v>0.5</v>
      </c>
      <c r="Q53" s="40">
        <v>0.5</v>
      </c>
      <c r="R53" s="40">
        <v>2.2636655948553099</v>
      </c>
      <c r="S53" s="40">
        <v>2.5691573926868001</v>
      </c>
      <c r="T53" s="40">
        <v>3</v>
      </c>
      <c r="U53" s="40">
        <v>3</v>
      </c>
      <c r="V53" s="41">
        <v>8</v>
      </c>
      <c r="W53" s="42">
        <v>320</v>
      </c>
      <c r="X53" s="43">
        <v>350</v>
      </c>
      <c r="Y53" s="50">
        <v>1</v>
      </c>
      <c r="Z53" s="50">
        <v>2</v>
      </c>
      <c r="AA53" s="51"/>
      <c r="AB53" s="51"/>
      <c r="AC53" s="51"/>
      <c r="AD53" s="51"/>
      <c r="AE53" s="51"/>
      <c r="AF53" s="38">
        <v>336</v>
      </c>
      <c r="AG53" s="61">
        <v>7.6190476190476204</v>
      </c>
      <c r="AH53" s="62">
        <v>0.952380952380952</v>
      </c>
      <c r="AI53" s="63"/>
      <c r="AJ53" s="64"/>
      <c r="AK53" s="65">
        <v>0</v>
      </c>
      <c r="AL53" s="64" t="s">
        <v>296</v>
      </c>
      <c r="AM53" s="66" t="s">
        <v>317</v>
      </c>
      <c r="AN53" s="26"/>
      <c r="AO53" s="66" t="s">
        <v>68</v>
      </c>
      <c r="AP53" s="74"/>
      <c r="AQ53" s="75"/>
      <c r="AR53" s="76"/>
      <c r="AS53" s="77"/>
      <c r="AT53" s="77"/>
      <c r="AU53" s="78"/>
      <c r="AV53" s="77"/>
      <c r="AW53" s="77"/>
      <c r="AX53" s="77"/>
      <c r="AY53" s="77"/>
      <c r="AZ53" s="77"/>
      <c r="BA53" s="77"/>
      <c r="BB53" s="99">
        <f t="shared" si="7"/>
        <v>35</v>
      </c>
      <c r="BC53" s="99">
        <f t="shared" si="8"/>
        <v>8</v>
      </c>
      <c r="BD53" s="100" t="str">
        <f t="shared" si="9"/>
        <v>050-0009-344赵亚平35</v>
      </c>
      <c r="BE53" s="101">
        <f t="shared" si="10"/>
        <v>1</v>
      </c>
      <c r="BF53" s="101">
        <f t="shared" si="11"/>
        <v>1</v>
      </c>
      <c r="BG53" s="102" t="str">
        <f t="shared" si="12"/>
        <v>050-0009-34435</v>
      </c>
      <c r="BH53" s="84" t="str">
        <f>IF(IF(ISNA(MATCH(BG53,BG54:$BG$94434,0)),1,"")="","",IF(ISNA(MATCH(BG53,BG54:$BG$94434,0)),1,"")&amp;BB53)</f>
        <v>135</v>
      </c>
      <c r="BI53" s="84" t="str">
        <f>IF(BH53="","",BB53&amp;COUNTIFS($BH$1:BH53,BH53))</f>
        <v>354</v>
      </c>
      <c r="BJ53" s="84" t="str">
        <f t="shared" si="13"/>
        <v>050-0009-344</v>
      </c>
      <c r="BK53" s="84"/>
      <c r="BL53" s="84"/>
      <c r="BM53" s="84"/>
      <c r="BN53" s="84"/>
      <c r="BO53" s="84"/>
      <c r="BP53" s="84"/>
      <c r="BQ53" s="84"/>
      <c r="BR53" s="84"/>
      <c r="BS53" s="84"/>
      <c r="BT53" s="84"/>
      <c r="BU53" s="84"/>
      <c r="BV53" s="84"/>
      <c r="BW53" s="84"/>
      <c r="BX53" s="84"/>
      <c r="BY53" s="84"/>
      <c r="BZ53" s="84"/>
      <c r="CA53" s="84"/>
      <c r="CB53" s="84"/>
      <c r="CC53" s="84"/>
      <c r="CD53" s="84"/>
      <c r="CE53" s="84"/>
      <c r="CF53" s="84"/>
      <c r="CG53" s="84"/>
      <c r="CH53" s="84"/>
      <c r="CI53" s="84"/>
      <c r="CJ53" s="84"/>
      <c r="CK53" s="84"/>
      <c r="CL53" s="84"/>
      <c r="CM53" s="84"/>
      <c r="CN53" s="84"/>
      <c r="CO53" s="84"/>
      <c r="CP53" s="84"/>
      <c r="CQ53" s="84"/>
      <c r="CR53" s="84"/>
      <c r="CS53" s="84"/>
      <c r="CT53" s="84"/>
      <c r="CU53" s="84"/>
      <c r="CV53" s="84"/>
      <c r="CW53" s="84"/>
      <c r="CX53" s="84"/>
      <c r="CY53" s="84"/>
      <c r="CZ53" s="84"/>
      <c r="DA53" s="84"/>
      <c r="DB53" s="84"/>
      <c r="DC53" s="84"/>
      <c r="DD53" s="84"/>
      <c r="DE53" s="84"/>
      <c r="DF53" s="84"/>
      <c r="DG53" s="84"/>
      <c r="DH53" s="84"/>
      <c r="DI53" s="84"/>
      <c r="DJ53" s="84"/>
      <c r="DK53" s="84"/>
      <c r="DL53" s="84"/>
      <c r="DM53" s="84"/>
      <c r="DN53" s="84"/>
      <c r="DO53" s="84"/>
      <c r="DP53" s="84"/>
      <c r="DQ53" s="84"/>
      <c r="DR53" s="84"/>
      <c r="DS53" s="84"/>
      <c r="DT53" s="84"/>
      <c r="DU53" s="84"/>
      <c r="DV53" s="84"/>
      <c r="DW53" s="84"/>
      <c r="DX53" s="84"/>
      <c r="DY53" s="84"/>
      <c r="DZ53" s="84"/>
      <c r="EA53" s="84"/>
      <c r="EB53" s="84"/>
      <c r="EC53" s="84"/>
      <c r="ED53" s="84"/>
      <c r="EE53" s="84"/>
      <c r="EF53" s="84"/>
      <c r="EG53" s="84"/>
      <c r="EH53" s="84"/>
      <c r="EI53" s="84"/>
      <c r="EJ53" s="84"/>
      <c r="EK53" s="84"/>
      <c r="EL53" s="84"/>
      <c r="EM53" s="84"/>
      <c r="EN53" s="84"/>
      <c r="EO53" s="84"/>
      <c r="EP53" s="84"/>
      <c r="EQ53" s="84"/>
      <c r="ER53" s="84"/>
      <c r="ES53" s="84"/>
      <c r="ET53" s="84"/>
      <c r="EU53" s="84"/>
      <c r="EV53" s="84"/>
      <c r="EW53" s="84"/>
      <c r="EX53" s="84"/>
      <c r="EY53" s="84"/>
      <c r="EZ53" s="84"/>
      <c r="FA53" s="84"/>
      <c r="FB53" s="84"/>
      <c r="FC53" s="84"/>
      <c r="FD53" s="84"/>
      <c r="FE53" s="84"/>
      <c r="FF53" s="84"/>
      <c r="FG53" s="84"/>
      <c r="FH53" s="84"/>
      <c r="FI53" s="84"/>
      <c r="FJ53" s="84"/>
      <c r="FK53" s="84"/>
      <c r="FL53" s="84"/>
      <c r="FM53" s="84"/>
      <c r="FN53" s="84"/>
      <c r="FO53" s="84"/>
      <c r="FP53" s="84"/>
      <c r="FQ53" s="84"/>
      <c r="FR53" s="84"/>
      <c r="FS53" s="84"/>
      <c r="FT53" s="84"/>
      <c r="FU53" s="84"/>
      <c r="FV53" s="84"/>
      <c r="FW53" s="84"/>
      <c r="FX53" s="84"/>
      <c r="FY53" s="84"/>
      <c r="FZ53" s="84"/>
      <c r="GA53" s="84"/>
      <c r="GB53" s="84"/>
      <c r="GC53" s="84"/>
      <c r="GD53" s="84"/>
      <c r="GE53" s="84"/>
      <c r="GF53" s="84"/>
      <c r="GG53" s="84"/>
      <c r="GH53" s="84"/>
      <c r="GI53" s="84"/>
      <c r="GJ53" s="84"/>
      <c r="GK53" s="84"/>
      <c r="GL53" s="84"/>
      <c r="GM53" s="84"/>
      <c r="GN53" s="84"/>
      <c r="GO53" s="84"/>
      <c r="GP53" s="84"/>
      <c r="GQ53" s="84"/>
      <c r="GR53" s="84"/>
      <c r="GS53" s="84"/>
      <c r="GT53" s="84"/>
      <c r="GU53" s="84"/>
      <c r="GV53" s="84"/>
      <c r="GW53" s="84"/>
      <c r="GX53" s="84"/>
      <c r="GY53" s="84"/>
      <c r="GZ53" s="84"/>
      <c r="HA53" s="84"/>
      <c r="HB53" s="84"/>
      <c r="HC53" s="84"/>
      <c r="HD53" s="84"/>
      <c r="HE53" s="84"/>
      <c r="HF53" s="84"/>
      <c r="HG53" s="84"/>
      <c r="HH53" s="84"/>
      <c r="HI53" s="84"/>
      <c r="HJ53" s="84"/>
      <c r="HK53" s="84"/>
      <c r="HL53" s="84"/>
      <c r="HM53" s="84"/>
      <c r="HN53" s="84"/>
      <c r="HO53" s="84"/>
      <c r="HP53" s="84"/>
      <c r="HQ53" s="84"/>
      <c r="HR53" s="84"/>
      <c r="HS53" s="84"/>
      <c r="HT53" s="84"/>
      <c r="HU53" s="84"/>
      <c r="HV53" s="84"/>
      <c r="HW53" s="84"/>
      <c r="HX53" s="84"/>
      <c r="HY53" s="84"/>
      <c r="HZ53" s="84"/>
      <c r="IA53" s="84"/>
      <c r="IB53" s="84"/>
      <c r="IC53" s="84"/>
      <c r="ID53" s="84"/>
      <c r="IE53" s="84"/>
      <c r="IF53" s="84"/>
      <c r="IG53" s="84"/>
      <c r="IH53" s="84"/>
      <c r="II53" s="84"/>
      <c r="IJ53" s="84"/>
      <c r="IK53" s="84"/>
      <c r="IL53" s="84"/>
      <c r="IM53" s="84"/>
      <c r="IN53" s="84"/>
      <c r="IO53" s="84"/>
      <c r="IP53" s="84"/>
      <c r="IQ53" s="84"/>
      <c r="IR53" s="84"/>
      <c r="IS53" s="84"/>
      <c r="IT53" s="84"/>
      <c r="IU53" s="84"/>
      <c r="IV53" s="84"/>
      <c r="IW53" s="84"/>
      <c r="IX53" s="84"/>
      <c r="IY53" s="84"/>
      <c r="IZ53" s="84"/>
      <c r="JA53" s="84"/>
      <c r="JB53" s="84"/>
    </row>
    <row r="54" spans="1:262" s="22" customFormat="1" ht="15" customHeight="1" x14ac:dyDescent="0.15">
      <c r="A54" s="176" t="s">
        <v>134</v>
      </c>
      <c r="B54" s="26" t="s">
        <v>275</v>
      </c>
      <c r="C54" s="27" t="s">
        <v>344</v>
      </c>
      <c r="D54" s="28" t="s">
        <v>345</v>
      </c>
      <c r="E54" s="26" t="s">
        <v>278</v>
      </c>
      <c r="F54" s="29" t="s">
        <v>346</v>
      </c>
      <c r="G54" s="30" t="s">
        <v>280</v>
      </c>
      <c r="H54" s="30" t="s">
        <v>79</v>
      </c>
      <c r="I54" s="37">
        <v>1000000</v>
      </c>
      <c r="J54" s="38" t="s">
        <v>281</v>
      </c>
      <c r="K54" s="37">
        <v>405000</v>
      </c>
      <c r="L54" s="26"/>
      <c r="M54" s="26"/>
      <c r="N54" s="26"/>
      <c r="O54" s="39" t="s">
        <v>29</v>
      </c>
      <c r="P54" s="40">
        <v>0.5</v>
      </c>
      <c r="Q54" s="40">
        <v>0.5</v>
      </c>
      <c r="R54" s="40">
        <v>3.3954983922829598</v>
      </c>
      <c r="S54" s="40">
        <v>3.8537360890302099</v>
      </c>
      <c r="T54" s="40">
        <v>11</v>
      </c>
      <c r="U54" s="40">
        <v>0</v>
      </c>
      <c r="V54" s="41">
        <v>12</v>
      </c>
      <c r="W54" s="42">
        <v>108000</v>
      </c>
      <c r="X54" s="43">
        <v>200</v>
      </c>
      <c r="Y54" s="50">
        <v>1</v>
      </c>
      <c r="Z54" s="50">
        <v>1</v>
      </c>
      <c r="AA54" s="51"/>
      <c r="AB54" s="51"/>
      <c r="AC54" s="51"/>
      <c r="AD54" s="51"/>
      <c r="AE54" s="51"/>
      <c r="AF54" s="38">
        <v>144000</v>
      </c>
      <c r="AG54" s="61">
        <v>9</v>
      </c>
      <c r="AH54" s="62">
        <v>0.75</v>
      </c>
      <c r="AI54" s="63"/>
      <c r="AJ54" s="64"/>
      <c r="AK54" s="65">
        <v>0</v>
      </c>
      <c r="AL54" s="64" t="s">
        <v>296</v>
      </c>
      <c r="AM54" s="66"/>
      <c r="AN54" s="26"/>
      <c r="AO54" s="66" t="s">
        <v>59</v>
      </c>
      <c r="AP54" s="74"/>
      <c r="AQ54" s="75"/>
      <c r="AR54" s="76"/>
      <c r="AS54" s="77"/>
      <c r="AT54" s="77"/>
      <c r="AU54" s="78"/>
      <c r="AV54" s="77"/>
      <c r="AW54" s="77"/>
      <c r="AX54" s="77"/>
      <c r="AY54" s="77"/>
      <c r="AZ54" s="77"/>
      <c r="BA54" s="77"/>
      <c r="BB54" s="99">
        <f t="shared" si="7"/>
        <v>35</v>
      </c>
      <c r="BC54" s="99">
        <f t="shared" si="8"/>
        <v>8</v>
      </c>
      <c r="BD54" s="100" t="str">
        <f t="shared" si="9"/>
        <v>025-C130000641-0397苏宁亚35</v>
      </c>
      <c r="BE54" s="101">
        <f t="shared" si="10"/>
        <v>0.14285714285714285</v>
      </c>
      <c r="BF54" s="101">
        <f t="shared" si="11"/>
        <v>0.5</v>
      </c>
      <c r="BG54" s="102" t="str">
        <f t="shared" si="12"/>
        <v>025-C130000641-039735</v>
      </c>
      <c r="BH54" s="84" t="str">
        <f>IF(IF(ISNA(MATCH(BG54,BG55:$BG$94434,0)),1,"")="","",IF(ISNA(MATCH(BG54,BG55:$BG$94434,0)),1,"")&amp;BB54)</f>
        <v/>
      </c>
      <c r="BI54" s="84" t="str">
        <f>IF(BH54="","",BB54&amp;COUNTIFS($BH$1:BH54,BH54))</f>
        <v/>
      </c>
      <c r="BJ54" s="84" t="str">
        <f t="shared" si="13"/>
        <v/>
      </c>
      <c r="BK54" s="84"/>
      <c r="BL54" s="84"/>
      <c r="BM54" s="84"/>
      <c r="BN54" s="84"/>
      <c r="BO54" s="84"/>
      <c r="BP54" s="84"/>
      <c r="BQ54" s="84"/>
      <c r="BR54" s="84"/>
      <c r="BS54" s="84"/>
      <c r="BT54" s="84"/>
      <c r="BU54" s="84"/>
      <c r="BV54" s="84"/>
      <c r="BW54" s="84"/>
      <c r="BX54" s="84"/>
      <c r="BY54" s="84"/>
      <c r="BZ54" s="84"/>
      <c r="CA54" s="84"/>
      <c r="CB54" s="84"/>
      <c r="CC54" s="84"/>
      <c r="CD54" s="84"/>
      <c r="CE54" s="84"/>
      <c r="CF54" s="84"/>
      <c r="CG54" s="84"/>
      <c r="CH54" s="84"/>
      <c r="CI54" s="84"/>
      <c r="CJ54" s="84"/>
      <c r="CK54" s="84"/>
      <c r="CL54" s="84"/>
      <c r="CM54" s="84"/>
      <c r="CN54" s="84"/>
      <c r="CO54" s="84"/>
      <c r="CP54" s="84"/>
      <c r="CQ54" s="84"/>
      <c r="CR54" s="84"/>
      <c r="CS54" s="84"/>
      <c r="CT54" s="84"/>
      <c r="CU54" s="84"/>
      <c r="CV54" s="84"/>
      <c r="CW54" s="84"/>
      <c r="CX54" s="84"/>
      <c r="CY54" s="84"/>
      <c r="CZ54" s="84"/>
      <c r="DA54" s="84"/>
      <c r="DB54" s="84"/>
      <c r="DC54" s="84"/>
      <c r="DD54" s="84"/>
      <c r="DE54" s="84"/>
      <c r="DF54" s="84"/>
      <c r="DG54" s="84"/>
      <c r="DH54" s="84"/>
      <c r="DI54" s="84"/>
      <c r="DJ54" s="84"/>
      <c r="DK54" s="84"/>
      <c r="DL54" s="84"/>
      <c r="DM54" s="84"/>
      <c r="DN54" s="84"/>
      <c r="DO54" s="84"/>
      <c r="DP54" s="84"/>
      <c r="DQ54" s="84"/>
      <c r="DR54" s="84"/>
      <c r="DS54" s="84"/>
      <c r="DT54" s="84"/>
      <c r="DU54" s="84"/>
      <c r="DV54" s="84"/>
      <c r="DW54" s="84"/>
      <c r="DX54" s="84"/>
      <c r="DY54" s="84"/>
      <c r="DZ54" s="84"/>
      <c r="EA54" s="84"/>
      <c r="EB54" s="84"/>
      <c r="EC54" s="84"/>
      <c r="ED54" s="84"/>
      <c r="EE54" s="84"/>
      <c r="EF54" s="84"/>
      <c r="EG54" s="84"/>
      <c r="EH54" s="84"/>
      <c r="EI54" s="84"/>
      <c r="EJ54" s="84"/>
      <c r="EK54" s="84"/>
      <c r="EL54" s="84"/>
      <c r="EM54" s="84"/>
      <c r="EN54" s="84"/>
      <c r="EO54" s="84"/>
      <c r="EP54" s="84"/>
      <c r="EQ54" s="84"/>
      <c r="ER54" s="84"/>
      <c r="ES54" s="84"/>
      <c r="ET54" s="84"/>
      <c r="EU54" s="84"/>
      <c r="EV54" s="84"/>
      <c r="EW54" s="84"/>
      <c r="EX54" s="84"/>
      <c r="EY54" s="84"/>
      <c r="EZ54" s="84"/>
      <c r="FA54" s="84"/>
      <c r="FB54" s="84"/>
      <c r="FC54" s="84"/>
      <c r="FD54" s="84"/>
      <c r="FE54" s="84"/>
      <c r="FF54" s="84"/>
      <c r="FG54" s="84"/>
      <c r="FH54" s="84"/>
      <c r="FI54" s="84"/>
      <c r="FJ54" s="84"/>
      <c r="FK54" s="84"/>
      <c r="FL54" s="84"/>
      <c r="FM54" s="84"/>
      <c r="FN54" s="84"/>
      <c r="FO54" s="84"/>
      <c r="FP54" s="84"/>
      <c r="FQ54" s="84"/>
      <c r="FR54" s="84"/>
      <c r="FS54" s="84"/>
      <c r="FT54" s="84"/>
      <c r="FU54" s="84"/>
      <c r="FV54" s="84"/>
      <c r="FW54" s="84"/>
      <c r="FX54" s="84"/>
      <c r="FY54" s="84"/>
      <c r="FZ54" s="84"/>
      <c r="GA54" s="84"/>
      <c r="GB54" s="84"/>
      <c r="GC54" s="84"/>
      <c r="GD54" s="84"/>
      <c r="GE54" s="84"/>
      <c r="GF54" s="84"/>
      <c r="GG54" s="84"/>
      <c r="GH54" s="84"/>
      <c r="GI54" s="84"/>
      <c r="GJ54" s="84"/>
      <c r="GK54" s="84"/>
      <c r="GL54" s="84"/>
      <c r="GM54" s="84"/>
      <c r="GN54" s="84"/>
      <c r="GO54" s="84"/>
      <c r="GP54" s="84"/>
      <c r="GQ54" s="84"/>
      <c r="GR54" s="84"/>
      <c r="GS54" s="84"/>
      <c r="GT54" s="84"/>
      <c r="GU54" s="84"/>
      <c r="GV54" s="84"/>
      <c r="GW54" s="84"/>
      <c r="GX54" s="84"/>
      <c r="GY54" s="84"/>
      <c r="GZ54" s="84"/>
      <c r="HA54" s="84"/>
      <c r="HB54" s="84"/>
      <c r="HC54" s="84"/>
      <c r="HD54" s="84"/>
      <c r="HE54" s="84"/>
      <c r="HF54" s="84"/>
      <c r="HG54" s="84"/>
      <c r="HH54" s="84"/>
      <c r="HI54" s="84"/>
      <c r="HJ54" s="84"/>
      <c r="HK54" s="84"/>
      <c r="HL54" s="84"/>
      <c r="HM54" s="84"/>
      <c r="HN54" s="84"/>
      <c r="HO54" s="84"/>
      <c r="HP54" s="84"/>
      <c r="HQ54" s="84"/>
      <c r="HR54" s="84"/>
      <c r="HS54" s="84"/>
      <c r="HT54" s="84"/>
      <c r="HU54" s="84"/>
      <c r="HV54" s="84"/>
      <c r="HW54" s="84"/>
      <c r="HX54" s="84"/>
      <c r="HY54" s="84"/>
      <c r="HZ54" s="84"/>
      <c r="IA54" s="84"/>
      <c r="IB54" s="84"/>
      <c r="IC54" s="84"/>
      <c r="ID54" s="84"/>
      <c r="IE54" s="84"/>
      <c r="IF54" s="84"/>
      <c r="IG54" s="84"/>
      <c r="IH54" s="84"/>
      <c r="II54" s="84"/>
      <c r="IJ54" s="84"/>
      <c r="IK54" s="84"/>
      <c r="IL54" s="84"/>
      <c r="IM54" s="84"/>
      <c r="IN54" s="84"/>
      <c r="IO54" s="84"/>
      <c r="IP54" s="84"/>
      <c r="IQ54" s="84"/>
      <c r="IR54" s="84"/>
      <c r="IS54" s="84"/>
      <c r="IT54" s="84"/>
      <c r="IU54" s="84"/>
      <c r="IV54" s="84"/>
      <c r="IW54" s="84"/>
      <c r="IX54" s="84"/>
      <c r="IY54" s="84"/>
      <c r="IZ54" s="84"/>
      <c r="JA54" s="84"/>
      <c r="JB54" s="84"/>
    </row>
    <row r="55" spans="1:262" s="22" customFormat="1" ht="15" customHeight="1" x14ac:dyDescent="0.15">
      <c r="A55" s="176" t="s">
        <v>134</v>
      </c>
      <c r="B55" s="26" t="s">
        <v>285</v>
      </c>
      <c r="C55" s="27" t="s">
        <v>344</v>
      </c>
      <c r="D55" s="28" t="s">
        <v>345</v>
      </c>
      <c r="E55" s="26" t="s">
        <v>278</v>
      </c>
      <c r="F55" s="29" t="s">
        <v>346</v>
      </c>
      <c r="G55" s="30" t="s">
        <v>280</v>
      </c>
      <c r="H55" s="30" t="s">
        <v>79</v>
      </c>
      <c r="I55" s="37">
        <v>1000000</v>
      </c>
      <c r="J55" s="38" t="s">
        <v>281</v>
      </c>
      <c r="K55" s="37">
        <v>405000</v>
      </c>
      <c r="L55" s="26"/>
      <c r="M55" s="26"/>
      <c r="N55" s="26"/>
      <c r="O55" s="39" t="s">
        <v>29</v>
      </c>
      <c r="P55" s="40">
        <v>0.5</v>
      </c>
      <c r="Q55" s="40">
        <v>0.5</v>
      </c>
      <c r="R55" s="40">
        <v>1.6603773584905701</v>
      </c>
      <c r="S55" s="40">
        <v>3.8537360890302099</v>
      </c>
      <c r="T55" s="40">
        <v>11</v>
      </c>
      <c r="U55" s="40">
        <v>0</v>
      </c>
      <c r="V55" s="41">
        <v>12</v>
      </c>
      <c r="W55" s="42">
        <v>31500</v>
      </c>
      <c r="X55" s="43">
        <v>200</v>
      </c>
      <c r="Y55" s="50">
        <v>1</v>
      </c>
      <c r="Z55" s="50">
        <v>1</v>
      </c>
      <c r="AA55" s="51"/>
      <c r="AB55" s="51"/>
      <c r="AC55" s="51"/>
      <c r="AD55" s="51"/>
      <c r="AE55" s="51"/>
      <c r="AF55" s="38">
        <v>144000</v>
      </c>
      <c r="AG55" s="61">
        <v>2.625</v>
      </c>
      <c r="AH55" s="62">
        <v>0.21875</v>
      </c>
      <c r="AI55" s="63"/>
      <c r="AJ55" s="64"/>
      <c r="AK55" s="65">
        <v>0</v>
      </c>
      <c r="AL55" s="64" t="s">
        <v>296</v>
      </c>
      <c r="AM55" s="66"/>
      <c r="AN55" s="26"/>
      <c r="AO55" s="66" t="s">
        <v>28</v>
      </c>
      <c r="AP55" s="74"/>
      <c r="AQ55" s="75"/>
      <c r="AR55" s="76"/>
      <c r="AS55" s="77"/>
      <c r="AT55" s="77"/>
      <c r="AU55" s="78"/>
      <c r="AV55" s="77"/>
      <c r="AW55" s="77"/>
      <c r="AX55" s="77"/>
      <c r="AY55" s="77"/>
      <c r="AZ55" s="77"/>
      <c r="BA55" s="77"/>
      <c r="BB55" s="99">
        <f t="shared" si="7"/>
        <v>35</v>
      </c>
      <c r="BC55" s="99">
        <f t="shared" si="8"/>
        <v>8</v>
      </c>
      <c r="BD55" s="100" t="str">
        <f t="shared" si="9"/>
        <v>025-C130000641-0397韩学奇35</v>
      </c>
      <c r="BE55" s="101">
        <f t="shared" si="10"/>
        <v>0.14285714285714285</v>
      </c>
      <c r="BF55" s="101">
        <f t="shared" si="11"/>
        <v>0.5</v>
      </c>
      <c r="BG55" s="102" t="str">
        <f t="shared" si="12"/>
        <v>025-C130000641-039735</v>
      </c>
      <c r="BH55" s="84" t="str">
        <f>IF(IF(ISNA(MATCH(BG55,BG56:$BG$94434,0)),1,"")="","",IF(ISNA(MATCH(BG55,BG56:$BG$94434,0)),1,"")&amp;BB55)</f>
        <v/>
      </c>
      <c r="BI55" s="84" t="str">
        <f>IF(BH55="","",BB55&amp;COUNTIFS($BH$1:BH55,BH55))</f>
        <v/>
      </c>
      <c r="BJ55" s="84" t="str">
        <f t="shared" si="13"/>
        <v/>
      </c>
      <c r="BK55" s="84"/>
      <c r="BL55" s="84"/>
      <c r="BM55" s="84"/>
      <c r="BN55" s="84"/>
      <c r="BO55" s="84"/>
      <c r="BP55" s="84"/>
      <c r="BQ55" s="84"/>
      <c r="BR55" s="84"/>
      <c r="BS55" s="84"/>
      <c r="BT55" s="84"/>
      <c r="BU55" s="84"/>
      <c r="BV55" s="84"/>
      <c r="BW55" s="84"/>
      <c r="BX55" s="84"/>
      <c r="BY55" s="84"/>
      <c r="BZ55" s="84"/>
      <c r="CA55" s="84"/>
      <c r="CB55" s="84"/>
      <c r="CC55" s="84"/>
      <c r="CD55" s="84"/>
      <c r="CE55" s="84"/>
      <c r="CF55" s="84"/>
      <c r="CG55" s="84"/>
      <c r="CH55" s="84"/>
      <c r="CI55" s="84"/>
      <c r="CJ55" s="84"/>
      <c r="CK55" s="84"/>
      <c r="CL55" s="84"/>
      <c r="CM55" s="84"/>
      <c r="CN55" s="84"/>
      <c r="CO55" s="84"/>
      <c r="CP55" s="84"/>
      <c r="CQ55" s="84"/>
      <c r="CR55" s="84"/>
      <c r="CS55" s="84"/>
      <c r="CT55" s="84"/>
      <c r="CU55" s="84"/>
      <c r="CV55" s="84"/>
      <c r="CW55" s="84"/>
      <c r="CX55" s="84"/>
      <c r="CY55" s="84"/>
      <c r="CZ55" s="84"/>
      <c r="DA55" s="84"/>
      <c r="DB55" s="84"/>
      <c r="DC55" s="84"/>
      <c r="DD55" s="84"/>
      <c r="DE55" s="84"/>
      <c r="DF55" s="84"/>
      <c r="DG55" s="84"/>
      <c r="DH55" s="84"/>
      <c r="DI55" s="84"/>
      <c r="DJ55" s="84"/>
      <c r="DK55" s="84"/>
      <c r="DL55" s="84"/>
      <c r="DM55" s="84"/>
      <c r="DN55" s="84"/>
      <c r="DO55" s="84"/>
      <c r="DP55" s="84"/>
      <c r="DQ55" s="84"/>
      <c r="DR55" s="84"/>
      <c r="DS55" s="84"/>
      <c r="DT55" s="84"/>
      <c r="DU55" s="84"/>
      <c r="DV55" s="84"/>
      <c r="DW55" s="84"/>
      <c r="DX55" s="84"/>
      <c r="DY55" s="84"/>
      <c r="DZ55" s="84"/>
      <c r="EA55" s="84"/>
      <c r="EB55" s="84"/>
      <c r="EC55" s="84"/>
      <c r="ED55" s="84"/>
      <c r="EE55" s="84"/>
      <c r="EF55" s="84"/>
      <c r="EG55" s="84"/>
      <c r="EH55" s="84"/>
      <c r="EI55" s="84"/>
      <c r="EJ55" s="84"/>
      <c r="EK55" s="84"/>
      <c r="EL55" s="84"/>
      <c r="EM55" s="84"/>
      <c r="EN55" s="84"/>
      <c r="EO55" s="84"/>
      <c r="EP55" s="84"/>
      <c r="EQ55" s="84"/>
      <c r="ER55" s="84"/>
      <c r="ES55" s="84"/>
      <c r="ET55" s="84"/>
      <c r="EU55" s="84"/>
      <c r="EV55" s="84"/>
      <c r="EW55" s="84"/>
      <c r="EX55" s="84"/>
      <c r="EY55" s="84"/>
      <c r="EZ55" s="84"/>
      <c r="FA55" s="84"/>
      <c r="FB55" s="84"/>
      <c r="FC55" s="84"/>
      <c r="FD55" s="84"/>
      <c r="FE55" s="84"/>
      <c r="FF55" s="84"/>
      <c r="FG55" s="84"/>
      <c r="FH55" s="84"/>
      <c r="FI55" s="84"/>
      <c r="FJ55" s="84"/>
      <c r="FK55" s="84"/>
      <c r="FL55" s="84"/>
      <c r="FM55" s="84"/>
      <c r="FN55" s="84"/>
      <c r="FO55" s="84"/>
      <c r="FP55" s="84"/>
      <c r="FQ55" s="84"/>
      <c r="FR55" s="84"/>
      <c r="FS55" s="84"/>
      <c r="FT55" s="84"/>
      <c r="FU55" s="84"/>
      <c r="FV55" s="84"/>
      <c r="FW55" s="84"/>
      <c r="FX55" s="84"/>
      <c r="FY55" s="84"/>
      <c r="FZ55" s="84"/>
      <c r="GA55" s="84"/>
      <c r="GB55" s="84"/>
      <c r="GC55" s="84"/>
      <c r="GD55" s="84"/>
      <c r="GE55" s="84"/>
      <c r="GF55" s="84"/>
      <c r="GG55" s="84"/>
      <c r="GH55" s="84"/>
      <c r="GI55" s="84"/>
      <c r="GJ55" s="84"/>
      <c r="GK55" s="84"/>
      <c r="GL55" s="84"/>
      <c r="GM55" s="84"/>
      <c r="GN55" s="84"/>
      <c r="GO55" s="84"/>
      <c r="GP55" s="84"/>
      <c r="GQ55" s="84"/>
      <c r="GR55" s="84"/>
      <c r="GS55" s="84"/>
      <c r="GT55" s="84"/>
      <c r="GU55" s="84"/>
      <c r="GV55" s="84"/>
      <c r="GW55" s="84"/>
      <c r="GX55" s="84"/>
      <c r="GY55" s="84"/>
      <c r="GZ55" s="84"/>
      <c r="HA55" s="84"/>
      <c r="HB55" s="84"/>
      <c r="HC55" s="84"/>
      <c r="HD55" s="84"/>
      <c r="HE55" s="84"/>
      <c r="HF55" s="84"/>
      <c r="HG55" s="84"/>
      <c r="HH55" s="84"/>
      <c r="HI55" s="84"/>
      <c r="HJ55" s="84"/>
      <c r="HK55" s="84"/>
      <c r="HL55" s="84"/>
      <c r="HM55" s="84"/>
      <c r="HN55" s="84"/>
      <c r="HO55" s="84"/>
      <c r="HP55" s="84"/>
      <c r="HQ55" s="84"/>
      <c r="HR55" s="84"/>
      <c r="HS55" s="84"/>
      <c r="HT55" s="84"/>
      <c r="HU55" s="84"/>
      <c r="HV55" s="84"/>
      <c r="HW55" s="84"/>
      <c r="HX55" s="84"/>
      <c r="HY55" s="84"/>
      <c r="HZ55" s="84"/>
      <c r="IA55" s="84"/>
      <c r="IB55" s="84"/>
      <c r="IC55" s="84"/>
      <c r="ID55" s="84"/>
      <c r="IE55" s="84"/>
      <c r="IF55" s="84"/>
      <c r="IG55" s="84"/>
      <c r="IH55" s="84"/>
      <c r="II55" s="84"/>
      <c r="IJ55" s="84"/>
      <c r="IK55" s="84"/>
      <c r="IL55" s="84"/>
      <c r="IM55" s="84"/>
      <c r="IN55" s="84"/>
      <c r="IO55" s="84"/>
      <c r="IP55" s="84"/>
      <c r="IQ55" s="84"/>
      <c r="IR55" s="84"/>
      <c r="IS55" s="84"/>
      <c r="IT55" s="84"/>
      <c r="IU55" s="84"/>
      <c r="IV55" s="84"/>
      <c r="IW55" s="84"/>
      <c r="IX55" s="84"/>
      <c r="IY55" s="84"/>
      <c r="IZ55" s="84"/>
      <c r="JA55" s="84"/>
      <c r="JB55" s="84"/>
    </row>
    <row r="56" spans="1:262" s="22" customFormat="1" ht="15" customHeight="1" x14ac:dyDescent="0.15">
      <c r="A56" s="176" t="s">
        <v>134</v>
      </c>
      <c r="B56" s="26" t="s">
        <v>285</v>
      </c>
      <c r="C56" s="27" t="s">
        <v>188</v>
      </c>
      <c r="D56" s="28" t="s">
        <v>355</v>
      </c>
      <c r="E56" s="26" t="s">
        <v>278</v>
      </c>
      <c r="F56" s="29" t="s">
        <v>81</v>
      </c>
      <c r="G56" s="30" t="s">
        <v>356</v>
      </c>
      <c r="H56" s="30" t="s">
        <v>79</v>
      </c>
      <c r="I56" s="37">
        <v>600000</v>
      </c>
      <c r="J56" s="38" t="s">
        <v>281</v>
      </c>
      <c r="K56" s="37">
        <v>124500</v>
      </c>
      <c r="L56" s="26"/>
      <c r="M56" s="26"/>
      <c r="N56" s="26"/>
      <c r="O56" s="39" t="s">
        <v>357</v>
      </c>
      <c r="P56" s="40">
        <v>0.5</v>
      </c>
      <c r="Q56" s="40">
        <v>0.5</v>
      </c>
      <c r="R56" s="40">
        <v>1.10691823899371</v>
      </c>
      <c r="S56" s="40">
        <v>2.5691573926868001</v>
      </c>
      <c r="T56" s="40">
        <v>5.5</v>
      </c>
      <c r="U56" s="40">
        <v>3</v>
      </c>
      <c r="V56" s="41">
        <v>8</v>
      </c>
      <c r="W56" s="42">
        <v>77000</v>
      </c>
      <c r="X56" s="43">
        <v>200</v>
      </c>
      <c r="Y56" s="50">
        <v>1</v>
      </c>
      <c r="Z56" s="50">
        <v>1</v>
      </c>
      <c r="AA56" s="51"/>
      <c r="AB56" s="51"/>
      <c r="AC56" s="51"/>
      <c r="AD56" s="51"/>
      <c r="AE56" s="51"/>
      <c r="AF56" s="38">
        <v>96000</v>
      </c>
      <c r="AG56" s="61">
        <v>6.4166666666666696</v>
      </c>
      <c r="AH56" s="62">
        <v>0.80208333333333304</v>
      </c>
      <c r="AI56" s="63"/>
      <c r="AJ56" s="64"/>
      <c r="AK56" s="65">
        <v>0</v>
      </c>
      <c r="AL56" s="64" t="s">
        <v>283</v>
      </c>
      <c r="AM56" s="66" t="s">
        <v>322</v>
      </c>
      <c r="AN56" s="26"/>
      <c r="AO56" s="66" t="s">
        <v>298</v>
      </c>
      <c r="AP56" s="74"/>
      <c r="AQ56" s="75"/>
      <c r="AR56" s="76"/>
      <c r="AS56" s="77"/>
      <c r="AT56" s="77"/>
      <c r="AU56" s="78"/>
      <c r="AV56" s="77"/>
      <c r="AW56" s="77"/>
      <c r="AX56" s="77"/>
      <c r="AY56" s="77"/>
      <c r="AZ56" s="77"/>
      <c r="BA56" s="77"/>
      <c r="BB56" s="99">
        <f t="shared" si="7"/>
        <v>35</v>
      </c>
      <c r="BC56" s="99">
        <f t="shared" si="8"/>
        <v>8</v>
      </c>
      <c r="BD56" s="100" t="str">
        <f t="shared" si="9"/>
        <v>025-0009-320李太昆35</v>
      </c>
      <c r="BE56" s="101">
        <f t="shared" si="10"/>
        <v>1</v>
      </c>
      <c r="BF56" s="101">
        <f t="shared" si="11"/>
        <v>1</v>
      </c>
      <c r="BG56" s="102" t="str">
        <f t="shared" si="12"/>
        <v>025-0009-32035</v>
      </c>
      <c r="BH56" s="84" t="str">
        <f>IF(IF(ISNA(MATCH(BG56,BG57:$BG$94434,0)),1,"")="","",IF(ISNA(MATCH(BG56,BG57:$BG$94434,0)),1,"")&amp;BB56)</f>
        <v/>
      </c>
      <c r="BI56" s="84" t="str">
        <f>IF(BH56="","",BB56&amp;COUNTIFS($BH$1:BH56,BH56))</f>
        <v/>
      </c>
      <c r="BJ56" s="84" t="str">
        <f t="shared" si="13"/>
        <v/>
      </c>
      <c r="BK56" s="84"/>
      <c r="BL56" s="84"/>
      <c r="BM56" s="84"/>
      <c r="BN56" s="84"/>
      <c r="BO56" s="84"/>
      <c r="BP56" s="84"/>
      <c r="BQ56" s="84"/>
      <c r="BR56" s="84"/>
      <c r="BS56" s="84"/>
      <c r="BT56" s="84"/>
      <c r="BU56" s="84"/>
      <c r="BV56" s="84"/>
      <c r="BW56" s="84"/>
      <c r="BX56" s="84"/>
      <c r="BY56" s="84"/>
      <c r="BZ56" s="84"/>
      <c r="CA56" s="84"/>
      <c r="CB56" s="84"/>
      <c r="CC56" s="84"/>
      <c r="CD56" s="84"/>
      <c r="CE56" s="84"/>
      <c r="CF56" s="84"/>
      <c r="CG56" s="84"/>
      <c r="CH56" s="84"/>
      <c r="CI56" s="84"/>
      <c r="CJ56" s="84"/>
      <c r="CK56" s="84"/>
      <c r="CL56" s="84"/>
      <c r="CM56" s="84"/>
      <c r="CN56" s="84"/>
      <c r="CO56" s="84"/>
      <c r="CP56" s="84"/>
      <c r="CQ56" s="84"/>
      <c r="CR56" s="84"/>
      <c r="CS56" s="84"/>
      <c r="CT56" s="84"/>
      <c r="CU56" s="84"/>
      <c r="CV56" s="84"/>
      <c r="CW56" s="84"/>
      <c r="CX56" s="84"/>
      <c r="CY56" s="84"/>
      <c r="CZ56" s="84"/>
      <c r="DA56" s="84"/>
      <c r="DB56" s="84"/>
      <c r="DC56" s="84"/>
      <c r="DD56" s="84"/>
      <c r="DE56" s="84"/>
      <c r="DF56" s="84"/>
      <c r="DG56" s="84"/>
      <c r="DH56" s="84"/>
      <c r="DI56" s="84"/>
      <c r="DJ56" s="84"/>
      <c r="DK56" s="84"/>
      <c r="DL56" s="84"/>
      <c r="DM56" s="84"/>
      <c r="DN56" s="84"/>
      <c r="DO56" s="84"/>
      <c r="DP56" s="84"/>
      <c r="DQ56" s="84"/>
      <c r="DR56" s="84"/>
      <c r="DS56" s="84"/>
      <c r="DT56" s="84"/>
      <c r="DU56" s="84"/>
      <c r="DV56" s="84"/>
      <c r="DW56" s="84"/>
      <c r="DX56" s="84"/>
      <c r="DY56" s="84"/>
      <c r="DZ56" s="84"/>
      <c r="EA56" s="84"/>
      <c r="EB56" s="84"/>
      <c r="EC56" s="84"/>
      <c r="ED56" s="84"/>
      <c r="EE56" s="84"/>
      <c r="EF56" s="84"/>
      <c r="EG56" s="84"/>
      <c r="EH56" s="84"/>
      <c r="EI56" s="84"/>
      <c r="EJ56" s="84"/>
      <c r="EK56" s="84"/>
      <c r="EL56" s="84"/>
      <c r="EM56" s="84"/>
      <c r="EN56" s="84"/>
      <c r="EO56" s="84"/>
      <c r="EP56" s="84"/>
      <c r="EQ56" s="84"/>
      <c r="ER56" s="84"/>
      <c r="ES56" s="84"/>
      <c r="ET56" s="84"/>
      <c r="EU56" s="84"/>
      <c r="EV56" s="84"/>
      <c r="EW56" s="84"/>
      <c r="EX56" s="84"/>
      <c r="EY56" s="84"/>
      <c r="EZ56" s="84"/>
      <c r="FA56" s="84"/>
      <c r="FB56" s="84"/>
      <c r="FC56" s="84"/>
      <c r="FD56" s="84"/>
      <c r="FE56" s="84"/>
      <c r="FF56" s="84"/>
      <c r="FG56" s="84"/>
      <c r="FH56" s="84"/>
      <c r="FI56" s="84"/>
      <c r="FJ56" s="84"/>
      <c r="FK56" s="84"/>
      <c r="FL56" s="84"/>
      <c r="FM56" s="84"/>
      <c r="FN56" s="84"/>
      <c r="FO56" s="84"/>
      <c r="FP56" s="84"/>
      <c r="FQ56" s="84"/>
      <c r="FR56" s="84"/>
      <c r="FS56" s="84"/>
      <c r="FT56" s="84"/>
      <c r="FU56" s="84"/>
      <c r="FV56" s="84"/>
      <c r="FW56" s="84"/>
      <c r="FX56" s="84"/>
      <c r="FY56" s="84"/>
      <c r="FZ56" s="84"/>
      <c r="GA56" s="84"/>
      <c r="GB56" s="84"/>
      <c r="GC56" s="84"/>
      <c r="GD56" s="84"/>
      <c r="GE56" s="84"/>
      <c r="GF56" s="84"/>
      <c r="GG56" s="84"/>
      <c r="GH56" s="84"/>
      <c r="GI56" s="84"/>
      <c r="GJ56" s="84"/>
      <c r="GK56" s="84"/>
      <c r="GL56" s="84"/>
      <c r="GM56" s="84"/>
      <c r="GN56" s="84"/>
      <c r="GO56" s="84"/>
      <c r="GP56" s="84"/>
      <c r="GQ56" s="84"/>
      <c r="GR56" s="84"/>
      <c r="GS56" s="84"/>
      <c r="GT56" s="84"/>
      <c r="GU56" s="84"/>
      <c r="GV56" s="84"/>
      <c r="GW56" s="84"/>
      <c r="GX56" s="84"/>
      <c r="GY56" s="84"/>
      <c r="GZ56" s="84"/>
      <c r="HA56" s="84"/>
      <c r="HB56" s="84"/>
      <c r="HC56" s="84"/>
      <c r="HD56" s="84"/>
      <c r="HE56" s="84"/>
      <c r="HF56" s="84"/>
      <c r="HG56" s="84"/>
      <c r="HH56" s="84"/>
      <c r="HI56" s="84"/>
      <c r="HJ56" s="84"/>
      <c r="HK56" s="84"/>
      <c r="HL56" s="84"/>
      <c r="HM56" s="84"/>
      <c r="HN56" s="84"/>
      <c r="HO56" s="84"/>
      <c r="HP56" s="84"/>
      <c r="HQ56" s="84"/>
      <c r="HR56" s="84"/>
      <c r="HS56" s="84"/>
      <c r="HT56" s="84"/>
      <c r="HU56" s="84"/>
      <c r="HV56" s="84"/>
      <c r="HW56" s="84"/>
      <c r="HX56" s="84"/>
      <c r="HY56" s="84"/>
      <c r="HZ56" s="84"/>
      <c r="IA56" s="84"/>
      <c r="IB56" s="84"/>
      <c r="IC56" s="84"/>
      <c r="ID56" s="84"/>
      <c r="IE56" s="84"/>
      <c r="IF56" s="84"/>
      <c r="IG56" s="84"/>
      <c r="IH56" s="84"/>
      <c r="II56" s="84"/>
      <c r="IJ56" s="84"/>
      <c r="IK56" s="84"/>
      <c r="IL56" s="84"/>
      <c r="IM56" s="84"/>
      <c r="IN56" s="84"/>
      <c r="IO56" s="84"/>
      <c r="IP56" s="84"/>
      <c r="IQ56" s="84"/>
      <c r="IR56" s="84"/>
      <c r="IS56" s="84"/>
      <c r="IT56" s="84"/>
      <c r="IU56" s="84"/>
      <c r="IV56" s="84"/>
      <c r="IW56" s="84"/>
      <c r="IX56" s="84"/>
      <c r="IY56" s="84"/>
      <c r="IZ56" s="84"/>
      <c r="JA56" s="84"/>
      <c r="JB56" s="84"/>
    </row>
    <row r="57" spans="1:262" s="22" customFormat="1" ht="15" customHeight="1" x14ac:dyDescent="0.15">
      <c r="A57" s="176" t="s">
        <v>134</v>
      </c>
      <c r="B57" s="26" t="s">
        <v>275</v>
      </c>
      <c r="C57" s="27" t="s">
        <v>190</v>
      </c>
      <c r="D57" s="28" t="s">
        <v>347</v>
      </c>
      <c r="E57" s="26" t="s">
        <v>278</v>
      </c>
      <c r="F57" s="29" t="s">
        <v>348</v>
      </c>
      <c r="G57" s="30" t="s">
        <v>280</v>
      </c>
      <c r="H57" s="30" t="s">
        <v>94</v>
      </c>
      <c r="I57" s="37">
        <v>1000</v>
      </c>
      <c r="J57" s="38" t="s">
        <v>281</v>
      </c>
      <c r="K57" s="37">
        <v>0</v>
      </c>
      <c r="L57" s="26"/>
      <c r="M57" s="26"/>
      <c r="N57" s="26"/>
      <c r="O57" s="39" t="s">
        <v>349</v>
      </c>
      <c r="P57" s="40">
        <v>0.5</v>
      </c>
      <c r="Q57" s="40">
        <v>0.5</v>
      </c>
      <c r="R57" s="40">
        <v>3.3954983922829598</v>
      </c>
      <c r="S57" s="40">
        <v>3.8537360890302099</v>
      </c>
      <c r="T57" s="40">
        <v>4</v>
      </c>
      <c r="U57" s="40">
        <v>4</v>
      </c>
      <c r="V57" s="41">
        <v>12</v>
      </c>
      <c r="W57" s="42">
        <v>150</v>
      </c>
      <c r="X57" s="43">
        <v>300</v>
      </c>
      <c r="Y57" s="50">
        <v>1</v>
      </c>
      <c r="Z57" s="50">
        <v>1</v>
      </c>
      <c r="AA57" s="51"/>
      <c r="AB57" s="51"/>
      <c r="AC57" s="51"/>
      <c r="AD57" s="51"/>
      <c r="AE57" s="51"/>
      <c r="AF57" s="38">
        <v>216</v>
      </c>
      <c r="AG57" s="61">
        <v>8.3333333333333304</v>
      </c>
      <c r="AH57" s="62">
        <v>0.69444444444444398</v>
      </c>
      <c r="AI57" s="63"/>
      <c r="AJ57" s="64"/>
      <c r="AK57" s="65">
        <v>0</v>
      </c>
      <c r="AL57" s="64" t="s">
        <v>283</v>
      </c>
      <c r="AM57" s="66" t="s">
        <v>317</v>
      </c>
      <c r="AN57" s="26"/>
      <c r="AO57" s="66" t="s">
        <v>68</v>
      </c>
      <c r="AP57" s="74"/>
      <c r="AQ57" s="75"/>
      <c r="AR57" s="76"/>
      <c r="AS57" s="77"/>
      <c r="AT57" s="77"/>
      <c r="AU57" s="78"/>
      <c r="AV57" s="77"/>
      <c r="AW57" s="77"/>
      <c r="AX57" s="77"/>
      <c r="AY57" s="77"/>
      <c r="AZ57" s="77"/>
      <c r="BA57" s="77"/>
      <c r="BB57" s="99">
        <f t="shared" si="7"/>
        <v>35</v>
      </c>
      <c r="BC57" s="99">
        <f t="shared" si="8"/>
        <v>8</v>
      </c>
      <c r="BD57" s="100" t="str">
        <f t="shared" si="9"/>
        <v>050-C130000131-512赵亚平35</v>
      </c>
      <c r="BE57" s="101">
        <f t="shared" si="10"/>
        <v>0.2</v>
      </c>
      <c r="BF57" s="101">
        <f t="shared" si="11"/>
        <v>0.5</v>
      </c>
      <c r="BG57" s="102" t="str">
        <f t="shared" si="12"/>
        <v>050-C130000131-51235</v>
      </c>
      <c r="BH57" s="84" t="str">
        <f>IF(IF(ISNA(MATCH(BG57,BG58:$BG$94434,0)),1,"")="","",IF(ISNA(MATCH(BG57,BG58:$BG$94434,0)),1,"")&amp;BB57)</f>
        <v/>
      </c>
      <c r="BI57" s="84" t="str">
        <f>IF(BH57="","",BB57&amp;COUNTIFS($BH$1:BH57,BH57))</f>
        <v/>
      </c>
      <c r="BJ57" s="84" t="str">
        <f t="shared" si="13"/>
        <v/>
      </c>
      <c r="BK57" s="84"/>
      <c r="BL57" s="84"/>
      <c r="BM57" s="84"/>
      <c r="BN57" s="84"/>
      <c r="BO57" s="84"/>
      <c r="BP57" s="84"/>
      <c r="BQ57" s="84"/>
      <c r="BR57" s="84"/>
      <c r="BS57" s="84"/>
      <c r="BT57" s="84"/>
      <c r="BU57" s="84"/>
      <c r="BV57" s="84"/>
      <c r="BW57" s="84"/>
      <c r="BX57" s="84"/>
      <c r="BY57" s="84"/>
      <c r="BZ57" s="84"/>
      <c r="CA57" s="84"/>
      <c r="CB57" s="84"/>
      <c r="CC57" s="84"/>
      <c r="CD57" s="84"/>
      <c r="CE57" s="84"/>
      <c r="CF57" s="84"/>
      <c r="CG57" s="84"/>
      <c r="CH57" s="84"/>
      <c r="CI57" s="84"/>
      <c r="CJ57" s="84"/>
      <c r="CK57" s="84"/>
      <c r="CL57" s="84"/>
      <c r="CM57" s="84"/>
      <c r="CN57" s="84"/>
      <c r="CO57" s="84"/>
      <c r="CP57" s="84"/>
      <c r="CQ57" s="84"/>
      <c r="CR57" s="84"/>
      <c r="CS57" s="84"/>
      <c r="CT57" s="84"/>
      <c r="CU57" s="84"/>
      <c r="CV57" s="84"/>
      <c r="CW57" s="84"/>
      <c r="CX57" s="84"/>
      <c r="CY57" s="84"/>
      <c r="CZ57" s="84"/>
      <c r="DA57" s="84"/>
      <c r="DB57" s="84"/>
      <c r="DC57" s="84"/>
      <c r="DD57" s="84"/>
      <c r="DE57" s="84"/>
      <c r="DF57" s="84"/>
      <c r="DG57" s="84"/>
      <c r="DH57" s="84"/>
      <c r="DI57" s="84"/>
      <c r="DJ57" s="84"/>
      <c r="DK57" s="84"/>
      <c r="DL57" s="84"/>
      <c r="DM57" s="84"/>
      <c r="DN57" s="84"/>
      <c r="DO57" s="84"/>
      <c r="DP57" s="84"/>
      <c r="DQ57" s="84"/>
      <c r="DR57" s="84"/>
      <c r="DS57" s="84"/>
      <c r="DT57" s="84"/>
      <c r="DU57" s="84"/>
      <c r="DV57" s="84"/>
      <c r="DW57" s="84"/>
      <c r="DX57" s="84"/>
      <c r="DY57" s="84"/>
      <c r="DZ57" s="84"/>
      <c r="EA57" s="84"/>
      <c r="EB57" s="84"/>
      <c r="EC57" s="84"/>
      <c r="ED57" s="84"/>
      <c r="EE57" s="84"/>
      <c r="EF57" s="84"/>
      <c r="EG57" s="84"/>
      <c r="EH57" s="84"/>
      <c r="EI57" s="84"/>
      <c r="EJ57" s="84"/>
      <c r="EK57" s="84"/>
      <c r="EL57" s="84"/>
      <c r="EM57" s="84"/>
      <c r="EN57" s="84"/>
      <c r="EO57" s="84"/>
      <c r="EP57" s="84"/>
      <c r="EQ57" s="84"/>
      <c r="ER57" s="84"/>
      <c r="ES57" s="84"/>
      <c r="ET57" s="84"/>
      <c r="EU57" s="84"/>
      <c r="EV57" s="84"/>
      <c r="EW57" s="84"/>
      <c r="EX57" s="84"/>
      <c r="EY57" s="84"/>
      <c r="EZ57" s="84"/>
      <c r="FA57" s="84"/>
      <c r="FB57" s="84"/>
      <c r="FC57" s="84"/>
      <c r="FD57" s="84"/>
      <c r="FE57" s="84"/>
      <c r="FF57" s="84"/>
      <c r="FG57" s="84"/>
      <c r="FH57" s="84"/>
      <c r="FI57" s="84"/>
      <c r="FJ57" s="84"/>
      <c r="FK57" s="84"/>
      <c r="FL57" s="84"/>
      <c r="FM57" s="84"/>
      <c r="FN57" s="84"/>
      <c r="FO57" s="84"/>
      <c r="FP57" s="84"/>
      <c r="FQ57" s="84"/>
      <c r="FR57" s="84"/>
      <c r="FS57" s="84"/>
      <c r="FT57" s="84"/>
      <c r="FU57" s="84"/>
      <c r="FV57" s="84"/>
      <c r="FW57" s="84"/>
      <c r="FX57" s="84"/>
      <c r="FY57" s="84"/>
      <c r="FZ57" s="84"/>
      <c r="GA57" s="84"/>
      <c r="GB57" s="84"/>
      <c r="GC57" s="84"/>
      <c r="GD57" s="84"/>
      <c r="GE57" s="84"/>
      <c r="GF57" s="84"/>
      <c r="GG57" s="84"/>
      <c r="GH57" s="84"/>
      <c r="GI57" s="84"/>
      <c r="GJ57" s="84"/>
      <c r="GK57" s="84"/>
      <c r="GL57" s="84"/>
      <c r="GM57" s="84"/>
      <c r="GN57" s="84"/>
      <c r="GO57" s="84"/>
      <c r="GP57" s="84"/>
      <c r="GQ57" s="84"/>
      <c r="GR57" s="84"/>
      <c r="GS57" s="84"/>
      <c r="GT57" s="84"/>
      <c r="GU57" s="84"/>
      <c r="GV57" s="84"/>
      <c r="GW57" s="84"/>
      <c r="GX57" s="84"/>
      <c r="GY57" s="84"/>
      <c r="GZ57" s="84"/>
      <c r="HA57" s="84"/>
      <c r="HB57" s="84"/>
      <c r="HC57" s="84"/>
      <c r="HD57" s="84"/>
      <c r="HE57" s="84"/>
      <c r="HF57" s="84"/>
      <c r="HG57" s="84"/>
      <c r="HH57" s="84"/>
      <c r="HI57" s="84"/>
      <c r="HJ57" s="84"/>
      <c r="HK57" s="84"/>
      <c r="HL57" s="84"/>
      <c r="HM57" s="84"/>
      <c r="HN57" s="84"/>
      <c r="HO57" s="84"/>
      <c r="HP57" s="84"/>
      <c r="HQ57" s="84"/>
      <c r="HR57" s="84"/>
      <c r="HS57" s="84"/>
      <c r="HT57" s="84"/>
      <c r="HU57" s="84"/>
      <c r="HV57" s="84"/>
      <c r="HW57" s="84"/>
      <c r="HX57" s="84"/>
      <c r="HY57" s="84"/>
      <c r="HZ57" s="84"/>
      <c r="IA57" s="84"/>
      <c r="IB57" s="84"/>
      <c r="IC57" s="84"/>
      <c r="ID57" s="84"/>
      <c r="IE57" s="84"/>
      <c r="IF57" s="84"/>
      <c r="IG57" s="84"/>
      <c r="IH57" s="84"/>
      <c r="II57" s="84"/>
      <c r="IJ57" s="84"/>
      <c r="IK57" s="84"/>
      <c r="IL57" s="84"/>
      <c r="IM57" s="84"/>
      <c r="IN57" s="84"/>
      <c r="IO57" s="84"/>
      <c r="IP57" s="84"/>
      <c r="IQ57" s="84"/>
      <c r="IR57" s="84"/>
      <c r="IS57" s="84"/>
      <c r="IT57" s="84"/>
      <c r="IU57" s="84"/>
      <c r="IV57" s="84"/>
      <c r="IW57" s="84"/>
      <c r="IX57" s="84"/>
      <c r="IY57" s="84"/>
      <c r="IZ57" s="84"/>
      <c r="JA57" s="84"/>
      <c r="JB57" s="84"/>
    </row>
    <row r="58" spans="1:262" s="22" customFormat="1" ht="15" customHeight="1" x14ac:dyDescent="0.15">
      <c r="A58" s="176" t="s">
        <v>134</v>
      </c>
      <c r="B58" s="26" t="s">
        <v>285</v>
      </c>
      <c r="C58" s="27" t="s">
        <v>190</v>
      </c>
      <c r="D58" s="28" t="s">
        <v>347</v>
      </c>
      <c r="E58" s="26" t="s">
        <v>278</v>
      </c>
      <c r="F58" s="29" t="s">
        <v>348</v>
      </c>
      <c r="G58" s="30" t="s">
        <v>280</v>
      </c>
      <c r="H58" s="30" t="s">
        <v>94</v>
      </c>
      <c r="I58" s="37">
        <v>1000</v>
      </c>
      <c r="J58" s="38" t="s">
        <v>281</v>
      </c>
      <c r="K58" s="37">
        <v>0</v>
      </c>
      <c r="L58" s="26"/>
      <c r="M58" s="26"/>
      <c r="N58" s="26"/>
      <c r="O58" s="39" t="s">
        <v>349</v>
      </c>
      <c r="P58" s="40">
        <v>0.5</v>
      </c>
      <c r="Q58" s="40">
        <v>0.5</v>
      </c>
      <c r="R58" s="40">
        <v>1.6603773584905701</v>
      </c>
      <c r="S58" s="40">
        <v>3.8537360890302099</v>
      </c>
      <c r="T58" s="40">
        <v>5.5</v>
      </c>
      <c r="U58" s="40">
        <v>5.5</v>
      </c>
      <c r="V58" s="41">
        <v>12</v>
      </c>
      <c r="W58" s="42">
        <v>200</v>
      </c>
      <c r="X58" s="43">
        <v>300</v>
      </c>
      <c r="Y58" s="50">
        <v>1</v>
      </c>
      <c r="Z58" s="50">
        <v>1</v>
      </c>
      <c r="AA58" s="51"/>
      <c r="AB58" s="51"/>
      <c r="AC58" s="51"/>
      <c r="AD58" s="51"/>
      <c r="AE58" s="51"/>
      <c r="AF58" s="38">
        <v>216</v>
      </c>
      <c r="AG58" s="61">
        <v>11.1111111111111</v>
      </c>
      <c r="AH58" s="62">
        <v>0.92592592592592604</v>
      </c>
      <c r="AI58" s="63"/>
      <c r="AJ58" s="64"/>
      <c r="AK58" s="65">
        <v>0</v>
      </c>
      <c r="AL58" s="64" t="s">
        <v>283</v>
      </c>
      <c r="AM58" s="66" t="s">
        <v>331</v>
      </c>
      <c r="AN58" s="26"/>
      <c r="AO58" s="66" t="s">
        <v>332</v>
      </c>
      <c r="AP58" s="74"/>
      <c r="AQ58" s="75"/>
      <c r="AR58" s="76"/>
      <c r="AS58" s="77"/>
      <c r="AT58" s="77"/>
      <c r="AU58" s="78"/>
      <c r="AV58" s="77"/>
      <c r="AW58" s="77"/>
      <c r="AX58" s="77"/>
      <c r="AY58" s="77"/>
      <c r="AZ58" s="77"/>
      <c r="BA58" s="77"/>
      <c r="BB58" s="99">
        <f t="shared" si="7"/>
        <v>35</v>
      </c>
      <c r="BC58" s="99">
        <f t="shared" si="8"/>
        <v>8</v>
      </c>
      <c r="BD58" s="100" t="str">
        <f t="shared" si="9"/>
        <v>050-C130000131-512杨高坤35</v>
      </c>
      <c r="BE58" s="101">
        <f t="shared" si="10"/>
        <v>0.5</v>
      </c>
      <c r="BF58" s="101">
        <f t="shared" si="11"/>
        <v>0.5</v>
      </c>
      <c r="BG58" s="102" t="str">
        <f t="shared" si="12"/>
        <v>050-C130000131-51235</v>
      </c>
      <c r="BH58" s="84" t="str">
        <f>IF(IF(ISNA(MATCH(BG58,BG59:$BG$94434,0)),1,"")="","",IF(ISNA(MATCH(BG58,BG59:$BG$94434,0)),1,"")&amp;BB58)</f>
        <v/>
      </c>
      <c r="BI58" s="84" t="str">
        <f>IF(BH58="","",BB58&amp;COUNTIFS($BH$1:BH58,BH58))</f>
        <v/>
      </c>
      <c r="BJ58" s="84" t="str">
        <f t="shared" si="13"/>
        <v/>
      </c>
      <c r="BK58" s="84"/>
      <c r="BL58" s="84"/>
      <c r="BM58" s="84"/>
      <c r="BN58" s="84"/>
      <c r="BO58" s="84"/>
      <c r="BP58" s="84"/>
      <c r="BQ58" s="84"/>
      <c r="BR58" s="84"/>
      <c r="BS58" s="84"/>
      <c r="BT58" s="84"/>
      <c r="BU58" s="84"/>
      <c r="BV58" s="84"/>
      <c r="BW58" s="84"/>
      <c r="BX58" s="84"/>
      <c r="BY58" s="84"/>
      <c r="BZ58" s="84"/>
      <c r="CA58" s="84"/>
      <c r="CB58" s="84"/>
      <c r="CC58" s="84"/>
      <c r="CD58" s="84"/>
      <c r="CE58" s="84"/>
      <c r="CF58" s="84"/>
      <c r="CG58" s="84"/>
      <c r="CH58" s="84"/>
      <c r="CI58" s="84"/>
      <c r="CJ58" s="84"/>
      <c r="CK58" s="84"/>
      <c r="CL58" s="84"/>
      <c r="CM58" s="84"/>
      <c r="CN58" s="84"/>
      <c r="CO58" s="84"/>
      <c r="CP58" s="84"/>
      <c r="CQ58" s="84"/>
      <c r="CR58" s="84"/>
      <c r="CS58" s="84"/>
      <c r="CT58" s="84"/>
      <c r="CU58" s="84"/>
      <c r="CV58" s="84"/>
      <c r="CW58" s="84"/>
      <c r="CX58" s="84"/>
      <c r="CY58" s="84"/>
      <c r="CZ58" s="84"/>
      <c r="DA58" s="84"/>
      <c r="DB58" s="84"/>
      <c r="DC58" s="84"/>
      <c r="DD58" s="84"/>
      <c r="DE58" s="84"/>
      <c r="DF58" s="84"/>
      <c r="DG58" s="84"/>
      <c r="DH58" s="84"/>
      <c r="DI58" s="84"/>
      <c r="DJ58" s="84"/>
      <c r="DK58" s="84"/>
      <c r="DL58" s="84"/>
      <c r="DM58" s="84"/>
      <c r="DN58" s="84"/>
      <c r="DO58" s="84"/>
      <c r="DP58" s="84"/>
      <c r="DQ58" s="84"/>
      <c r="DR58" s="84"/>
      <c r="DS58" s="84"/>
      <c r="DT58" s="84"/>
      <c r="DU58" s="84"/>
      <c r="DV58" s="84"/>
      <c r="DW58" s="84"/>
      <c r="DX58" s="84"/>
      <c r="DY58" s="84"/>
      <c r="DZ58" s="84"/>
      <c r="EA58" s="84"/>
      <c r="EB58" s="84"/>
      <c r="EC58" s="84"/>
      <c r="ED58" s="84"/>
      <c r="EE58" s="84"/>
      <c r="EF58" s="84"/>
      <c r="EG58" s="84"/>
      <c r="EH58" s="84"/>
      <c r="EI58" s="84"/>
      <c r="EJ58" s="84"/>
      <c r="EK58" s="84"/>
      <c r="EL58" s="84"/>
      <c r="EM58" s="84"/>
      <c r="EN58" s="84"/>
      <c r="EO58" s="84"/>
      <c r="EP58" s="84"/>
      <c r="EQ58" s="84"/>
      <c r="ER58" s="84"/>
      <c r="ES58" s="84"/>
      <c r="ET58" s="84"/>
      <c r="EU58" s="84"/>
      <c r="EV58" s="84"/>
      <c r="EW58" s="84"/>
      <c r="EX58" s="84"/>
      <c r="EY58" s="84"/>
      <c r="EZ58" s="84"/>
      <c r="FA58" s="84"/>
      <c r="FB58" s="84"/>
      <c r="FC58" s="84"/>
      <c r="FD58" s="84"/>
      <c r="FE58" s="84"/>
      <c r="FF58" s="84"/>
      <c r="FG58" s="84"/>
      <c r="FH58" s="84"/>
      <c r="FI58" s="84"/>
      <c r="FJ58" s="84"/>
      <c r="FK58" s="84"/>
      <c r="FL58" s="84"/>
      <c r="FM58" s="84"/>
      <c r="FN58" s="84"/>
      <c r="FO58" s="84"/>
      <c r="FP58" s="84"/>
      <c r="FQ58" s="84"/>
      <c r="FR58" s="84"/>
      <c r="FS58" s="84"/>
      <c r="FT58" s="84"/>
      <c r="FU58" s="84"/>
      <c r="FV58" s="84"/>
      <c r="FW58" s="84"/>
      <c r="FX58" s="84"/>
      <c r="FY58" s="84"/>
      <c r="FZ58" s="84"/>
      <c r="GA58" s="84"/>
      <c r="GB58" s="84"/>
      <c r="GC58" s="84"/>
      <c r="GD58" s="84"/>
      <c r="GE58" s="84"/>
      <c r="GF58" s="84"/>
      <c r="GG58" s="84"/>
      <c r="GH58" s="84"/>
      <c r="GI58" s="84"/>
      <c r="GJ58" s="84"/>
      <c r="GK58" s="84"/>
      <c r="GL58" s="84"/>
      <c r="GM58" s="84"/>
      <c r="GN58" s="84"/>
      <c r="GO58" s="84"/>
      <c r="GP58" s="84"/>
      <c r="GQ58" s="84"/>
      <c r="GR58" s="84"/>
      <c r="GS58" s="84"/>
      <c r="GT58" s="84"/>
      <c r="GU58" s="84"/>
      <c r="GV58" s="84"/>
      <c r="GW58" s="84"/>
      <c r="GX58" s="84"/>
      <c r="GY58" s="84"/>
      <c r="GZ58" s="84"/>
      <c r="HA58" s="84"/>
      <c r="HB58" s="84"/>
      <c r="HC58" s="84"/>
      <c r="HD58" s="84"/>
      <c r="HE58" s="84"/>
      <c r="HF58" s="84"/>
      <c r="HG58" s="84"/>
      <c r="HH58" s="84"/>
      <c r="HI58" s="84"/>
      <c r="HJ58" s="84"/>
      <c r="HK58" s="84"/>
      <c r="HL58" s="84"/>
      <c r="HM58" s="84"/>
      <c r="HN58" s="84"/>
      <c r="HO58" s="84"/>
      <c r="HP58" s="84"/>
      <c r="HQ58" s="84"/>
      <c r="HR58" s="84"/>
      <c r="HS58" s="84"/>
      <c r="HT58" s="84"/>
      <c r="HU58" s="84"/>
      <c r="HV58" s="84"/>
      <c r="HW58" s="84"/>
      <c r="HX58" s="84"/>
      <c r="HY58" s="84"/>
      <c r="HZ58" s="84"/>
      <c r="IA58" s="84"/>
      <c r="IB58" s="84"/>
      <c r="IC58" s="84"/>
      <c r="ID58" s="84"/>
      <c r="IE58" s="84"/>
      <c r="IF58" s="84"/>
      <c r="IG58" s="84"/>
      <c r="IH58" s="84"/>
      <c r="II58" s="84"/>
      <c r="IJ58" s="84"/>
      <c r="IK58" s="84"/>
      <c r="IL58" s="84"/>
      <c r="IM58" s="84"/>
      <c r="IN58" s="84"/>
      <c r="IO58" s="84"/>
      <c r="IP58" s="84"/>
      <c r="IQ58" s="84"/>
      <c r="IR58" s="84"/>
      <c r="IS58" s="84"/>
      <c r="IT58" s="84"/>
      <c r="IU58" s="84"/>
      <c r="IV58" s="84"/>
      <c r="IW58" s="84"/>
      <c r="IX58" s="84"/>
      <c r="IY58" s="84"/>
      <c r="IZ58" s="84"/>
      <c r="JA58" s="84"/>
      <c r="JB58" s="84"/>
    </row>
    <row r="59" spans="1:262" s="22" customFormat="1" ht="15" customHeight="1" x14ac:dyDescent="0.15">
      <c r="A59" s="176" t="s">
        <v>134</v>
      </c>
      <c r="B59" s="26" t="s">
        <v>285</v>
      </c>
      <c r="C59" s="27" t="s">
        <v>358</v>
      </c>
      <c r="D59" s="28" t="s">
        <v>359</v>
      </c>
      <c r="E59" s="26" t="s">
        <v>278</v>
      </c>
      <c r="F59" s="29" t="s">
        <v>99</v>
      </c>
      <c r="G59" s="30" t="s">
        <v>280</v>
      </c>
      <c r="H59" s="30" t="s">
        <v>94</v>
      </c>
      <c r="I59" s="37">
        <v>500</v>
      </c>
      <c r="J59" s="38" t="s">
        <v>281</v>
      </c>
      <c r="K59" s="37">
        <v>0</v>
      </c>
      <c r="L59" s="26"/>
      <c r="M59" s="26"/>
      <c r="N59" s="26"/>
      <c r="O59" s="39" t="s">
        <v>360</v>
      </c>
      <c r="P59" s="40">
        <v>0.5</v>
      </c>
      <c r="Q59" s="40">
        <v>0.5</v>
      </c>
      <c r="R59" s="40">
        <v>1.6603773584905701</v>
      </c>
      <c r="S59" s="40">
        <v>3.8537360890302099</v>
      </c>
      <c r="T59" s="40">
        <v>5.5</v>
      </c>
      <c r="U59" s="40">
        <v>5.5</v>
      </c>
      <c r="V59" s="41">
        <v>12</v>
      </c>
      <c r="W59" s="42">
        <v>95</v>
      </c>
      <c r="X59" s="43">
        <v>200</v>
      </c>
      <c r="Y59" s="50">
        <v>1</v>
      </c>
      <c r="Z59" s="50">
        <v>1</v>
      </c>
      <c r="AA59" s="51"/>
      <c r="AB59" s="51"/>
      <c r="AC59" s="51"/>
      <c r="AD59" s="51"/>
      <c r="AE59" s="51"/>
      <c r="AF59" s="38">
        <v>144</v>
      </c>
      <c r="AG59" s="61">
        <v>7.9166666666666696</v>
      </c>
      <c r="AH59" s="62">
        <v>0.65972222222222199</v>
      </c>
      <c r="AI59" s="63"/>
      <c r="AJ59" s="64"/>
      <c r="AK59" s="65">
        <v>0</v>
      </c>
      <c r="AL59" s="64" t="s">
        <v>296</v>
      </c>
      <c r="AM59" s="66" t="s">
        <v>331</v>
      </c>
      <c r="AN59" s="26"/>
      <c r="AO59" s="66" t="s">
        <v>332</v>
      </c>
      <c r="AP59" s="74"/>
      <c r="AQ59" s="75"/>
      <c r="AR59" s="76"/>
      <c r="AS59" s="77"/>
      <c r="AT59" s="77"/>
      <c r="AU59" s="78"/>
      <c r="AV59" s="77"/>
      <c r="AW59" s="77"/>
      <c r="AX59" s="77"/>
      <c r="AY59" s="77"/>
      <c r="AZ59" s="77"/>
      <c r="BA59" s="77"/>
      <c r="BB59" s="99">
        <f t="shared" si="7"/>
        <v>35</v>
      </c>
      <c r="BC59" s="99">
        <f t="shared" si="8"/>
        <v>8</v>
      </c>
      <c r="BD59" s="100" t="str">
        <f t="shared" si="9"/>
        <v>050-C130000131-526杨高坤35</v>
      </c>
      <c r="BE59" s="101">
        <f t="shared" si="10"/>
        <v>1</v>
      </c>
      <c r="BF59" s="101">
        <f t="shared" si="11"/>
        <v>1</v>
      </c>
      <c r="BG59" s="102" t="str">
        <f t="shared" si="12"/>
        <v>050-C130000131-52635</v>
      </c>
      <c r="BH59" s="84" t="str">
        <f>IF(IF(ISNA(MATCH(BG59,BG60:$BG$94434,0)),1,"")="","",IF(ISNA(MATCH(BG59,BG60:$BG$94434,0)),1,"")&amp;BB59)</f>
        <v>135</v>
      </c>
      <c r="BI59" s="84" t="str">
        <f>IF(BH59="","",BB59&amp;COUNTIFS($BH$1:BH59,BH59))</f>
        <v>355</v>
      </c>
      <c r="BJ59" s="84" t="str">
        <f t="shared" si="13"/>
        <v>050-C130000131-526</v>
      </c>
      <c r="BK59" s="84"/>
      <c r="BL59" s="84"/>
      <c r="BM59" s="84"/>
      <c r="BN59" s="84"/>
      <c r="BO59" s="84"/>
      <c r="BP59" s="84"/>
      <c r="BQ59" s="84"/>
      <c r="BR59" s="84"/>
      <c r="BS59" s="84"/>
      <c r="BT59" s="84"/>
      <c r="BU59" s="84"/>
      <c r="BV59" s="84"/>
      <c r="BW59" s="84"/>
      <c r="BX59" s="84"/>
      <c r="BY59" s="84"/>
      <c r="BZ59" s="84"/>
      <c r="CA59" s="84"/>
      <c r="CB59" s="84"/>
      <c r="CC59" s="84"/>
      <c r="CD59" s="84"/>
      <c r="CE59" s="84"/>
      <c r="CF59" s="84"/>
      <c r="CG59" s="84"/>
      <c r="CH59" s="84"/>
      <c r="CI59" s="84"/>
      <c r="CJ59" s="84"/>
      <c r="CK59" s="84"/>
      <c r="CL59" s="84"/>
      <c r="CM59" s="84"/>
      <c r="CN59" s="84"/>
      <c r="CO59" s="84"/>
      <c r="CP59" s="84"/>
      <c r="CQ59" s="84"/>
      <c r="CR59" s="84"/>
      <c r="CS59" s="84"/>
      <c r="CT59" s="84"/>
      <c r="CU59" s="84"/>
      <c r="CV59" s="84"/>
      <c r="CW59" s="84"/>
      <c r="CX59" s="84"/>
      <c r="CY59" s="84"/>
      <c r="CZ59" s="84"/>
      <c r="DA59" s="84"/>
      <c r="DB59" s="84"/>
      <c r="DC59" s="84"/>
      <c r="DD59" s="84"/>
      <c r="DE59" s="84"/>
      <c r="DF59" s="84"/>
      <c r="DG59" s="84"/>
      <c r="DH59" s="84"/>
      <c r="DI59" s="84"/>
      <c r="DJ59" s="84"/>
      <c r="DK59" s="84"/>
      <c r="DL59" s="84"/>
      <c r="DM59" s="84"/>
      <c r="DN59" s="84"/>
      <c r="DO59" s="84"/>
      <c r="DP59" s="84"/>
      <c r="DQ59" s="84"/>
      <c r="DR59" s="84"/>
      <c r="DS59" s="84"/>
      <c r="DT59" s="84"/>
      <c r="DU59" s="84"/>
      <c r="DV59" s="84"/>
      <c r="DW59" s="84"/>
      <c r="DX59" s="84"/>
      <c r="DY59" s="84"/>
      <c r="DZ59" s="84"/>
      <c r="EA59" s="84"/>
      <c r="EB59" s="84"/>
      <c r="EC59" s="84"/>
      <c r="ED59" s="84"/>
      <c r="EE59" s="84"/>
      <c r="EF59" s="84"/>
      <c r="EG59" s="84"/>
      <c r="EH59" s="84"/>
      <c r="EI59" s="84"/>
      <c r="EJ59" s="84"/>
      <c r="EK59" s="84"/>
      <c r="EL59" s="84"/>
      <c r="EM59" s="84"/>
      <c r="EN59" s="84"/>
      <c r="EO59" s="84"/>
      <c r="EP59" s="84"/>
      <c r="EQ59" s="84"/>
      <c r="ER59" s="84"/>
      <c r="ES59" s="84"/>
      <c r="ET59" s="84"/>
      <c r="EU59" s="84"/>
      <c r="EV59" s="84"/>
      <c r="EW59" s="84"/>
      <c r="EX59" s="84"/>
      <c r="EY59" s="84"/>
      <c r="EZ59" s="84"/>
      <c r="FA59" s="84"/>
      <c r="FB59" s="84"/>
      <c r="FC59" s="84"/>
      <c r="FD59" s="84"/>
      <c r="FE59" s="84"/>
      <c r="FF59" s="84"/>
      <c r="FG59" s="84"/>
      <c r="FH59" s="84"/>
      <c r="FI59" s="84"/>
      <c r="FJ59" s="84"/>
      <c r="FK59" s="84"/>
      <c r="FL59" s="84"/>
      <c r="FM59" s="84"/>
      <c r="FN59" s="84"/>
      <c r="FO59" s="84"/>
      <c r="FP59" s="84"/>
      <c r="FQ59" s="84"/>
      <c r="FR59" s="84"/>
      <c r="FS59" s="84"/>
      <c r="FT59" s="84"/>
      <c r="FU59" s="84"/>
      <c r="FV59" s="84"/>
      <c r="FW59" s="84"/>
      <c r="FX59" s="84"/>
      <c r="FY59" s="84"/>
      <c r="FZ59" s="84"/>
      <c r="GA59" s="84"/>
      <c r="GB59" s="84"/>
      <c r="GC59" s="84"/>
      <c r="GD59" s="84"/>
      <c r="GE59" s="84"/>
      <c r="GF59" s="84"/>
      <c r="GG59" s="84"/>
      <c r="GH59" s="84"/>
      <c r="GI59" s="84"/>
      <c r="GJ59" s="84"/>
      <c r="GK59" s="84"/>
      <c r="GL59" s="84"/>
      <c r="GM59" s="84"/>
      <c r="GN59" s="84"/>
      <c r="GO59" s="84"/>
      <c r="GP59" s="84"/>
      <c r="GQ59" s="84"/>
      <c r="GR59" s="84"/>
      <c r="GS59" s="84"/>
      <c r="GT59" s="84"/>
      <c r="GU59" s="84"/>
      <c r="GV59" s="84"/>
      <c r="GW59" s="84"/>
      <c r="GX59" s="84"/>
      <c r="GY59" s="84"/>
      <c r="GZ59" s="84"/>
      <c r="HA59" s="84"/>
      <c r="HB59" s="84"/>
      <c r="HC59" s="84"/>
      <c r="HD59" s="84"/>
      <c r="HE59" s="84"/>
      <c r="HF59" s="84"/>
      <c r="HG59" s="84"/>
      <c r="HH59" s="84"/>
      <c r="HI59" s="84"/>
      <c r="HJ59" s="84"/>
      <c r="HK59" s="84"/>
      <c r="HL59" s="84"/>
      <c r="HM59" s="84"/>
      <c r="HN59" s="84"/>
      <c r="HO59" s="84"/>
      <c r="HP59" s="84"/>
      <c r="HQ59" s="84"/>
      <c r="HR59" s="84"/>
      <c r="HS59" s="84"/>
      <c r="HT59" s="84"/>
      <c r="HU59" s="84"/>
      <c r="HV59" s="84"/>
      <c r="HW59" s="84"/>
      <c r="HX59" s="84"/>
      <c r="HY59" s="84"/>
      <c r="HZ59" s="84"/>
      <c r="IA59" s="84"/>
      <c r="IB59" s="84"/>
      <c r="IC59" s="84"/>
      <c r="ID59" s="84"/>
      <c r="IE59" s="84"/>
      <c r="IF59" s="84"/>
      <c r="IG59" s="84"/>
      <c r="IH59" s="84"/>
      <c r="II59" s="84"/>
      <c r="IJ59" s="84"/>
      <c r="IK59" s="84"/>
      <c r="IL59" s="84"/>
      <c r="IM59" s="84"/>
      <c r="IN59" s="84"/>
      <c r="IO59" s="84"/>
      <c r="IP59" s="84"/>
      <c r="IQ59" s="84"/>
      <c r="IR59" s="84"/>
      <c r="IS59" s="84"/>
      <c r="IT59" s="84"/>
      <c r="IU59" s="84"/>
      <c r="IV59" s="84"/>
      <c r="IW59" s="84"/>
      <c r="IX59" s="84"/>
      <c r="IY59" s="84"/>
      <c r="IZ59" s="84"/>
      <c r="JA59" s="84"/>
      <c r="JB59" s="84"/>
    </row>
    <row r="60" spans="1:262" s="22" customFormat="1" ht="15" customHeight="1" x14ac:dyDescent="0.15">
      <c r="A60" s="176" t="s">
        <v>134</v>
      </c>
      <c r="B60" s="26" t="s">
        <v>275</v>
      </c>
      <c r="C60" s="27" t="s">
        <v>350</v>
      </c>
      <c r="D60" s="28" t="s">
        <v>345</v>
      </c>
      <c r="E60" s="26" t="s">
        <v>278</v>
      </c>
      <c r="F60" s="29" t="s">
        <v>346</v>
      </c>
      <c r="G60" s="30" t="s">
        <v>280</v>
      </c>
      <c r="H60" s="30" t="s">
        <v>79</v>
      </c>
      <c r="I60" s="37">
        <v>1000000</v>
      </c>
      <c r="J60" s="38" t="s">
        <v>281</v>
      </c>
      <c r="K60" s="37">
        <v>405000</v>
      </c>
      <c r="L60" s="26"/>
      <c r="M60" s="26"/>
      <c r="N60" s="26"/>
      <c r="O60" s="39" t="s">
        <v>29</v>
      </c>
      <c r="P60" s="40">
        <v>0.5</v>
      </c>
      <c r="Q60" s="40">
        <v>0.5</v>
      </c>
      <c r="R60" s="40">
        <v>3.3954983922829598</v>
      </c>
      <c r="S60" s="40">
        <v>3.8537360890302099</v>
      </c>
      <c r="T60" s="40">
        <v>11</v>
      </c>
      <c r="U60" s="40">
        <v>0</v>
      </c>
      <c r="V60" s="41">
        <v>12</v>
      </c>
      <c r="W60" s="42">
        <v>101000</v>
      </c>
      <c r="X60" s="43">
        <v>200</v>
      </c>
      <c r="Y60" s="50">
        <v>1</v>
      </c>
      <c r="Z60" s="50">
        <v>1</v>
      </c>
      <c r="AA60" s="51"/>
      <c r="AB60" s="51"/>
      <c r="AC60" s="51"/>
      <c r="AD60" s="51"/>
      <c r="AE60" s="51"/>
      <c r="AF60" s="38">
        <v>144000</v>
      </c>
      <c r="AG60" s="61">
        <v>8.4166666666666696</v>
      </c>
      <c r="AH60" s="62">
        <v>0.70138888888888895</v>
      </c>
      <c r="AI60" s="63"/>
      <c r="AJ60" s="64"/>
      <c r="AK60" s="65">
        <v>0</v>
      </c>
      <c r="AL60" s="64" t="s">
        <v>296</v>
      </c>
      <c r="AM60" s="66"/>
      <c r="AN60" s="26"/>
      <c r="AO60" s="66" t="s">
        <v>5</v>
      </c>
      <c r="AP60" s="74"/>
      <c r="AQ60" s="75"/>
      <c r="AR60" s="76"/>
      <c r="AS60" s="77"/>
      <c r="AT60" s="77"/>
      <c r="AU60" s="78"/>
      <c r="AV60" s="77"/>
      <c r="AW60" s="77"/>
      <c r="AX60" s="77"/>
      <c r="AY60" s="77"/>
      <c r="AZ60" s="77"/>
      <c r="BA60" s="77"/>
      <c r="BB60" s="99">
        <f t="shared" si="7"/>
        <v>35</v>
      </c>
      <c r="BC60" s="99">
        <f t="shared" si="8"/>
        <v>8</v>
      </c>
      <c r="BD60" s="100" t="str">
        <f t="shared" si="9"/>
        <v>025-C130000641-0397代国升35</v>
      </c>
      <c r="BE60" s="101">
        <f t="shared" si="10"/>
        <v>0.25</v>
      </c>
      <c r="BF60" s="101">
        <f t="shared" si="11"/>
        <v>0.5</v>
      </c>
      <c r="BG60" s="102" t="str">
        <f t="shared" si="12"/>
        <v>025-C130000641-039735</v>
      </c>
      <c r="BH60" s="84" t="str">
        <f>IF(IF(ISNA(MATCH(BG60,BG61:$BG$94434,0)),1,"")="","",IF(ISNA(MATCH(BG60,BG61:$BG$94434,0)),1,"")&amp;BB60)</f>
        <v/>
      </c>
      <c r="BI60" s="84" t="str">
        <f>IF(BH60="","",BB60&amp;COUNTIFS($BH$1:BH60,BH60))</f>
        <v/>
      </c>
      <c r="BJ60" s="84" t="str">
        <f t="shared" si="13"/>
        <v/>
      </c>
      <c r="BK60" s="84"/>
      <c r="BL60" s="84"/>
      <c r="BM60" s="84"/>
      <c r="BN60" s="84"/>
      <c r="BO60" s="84"/>
      <c r="BP60" s="84"/>
      <c r="BQ60" s="84"/>
      <c r="BR60" s="84"/>
      <c r="BS60" s="84"/>
      <c r="BT60" s="84"/>
      <c r="BU60" s="84"/>
      <c r="BV60" s="84"/>
      <c r="BW60" s="84"/>
      <c r="BX60" s="84"/>
      <c r="BY60" s="84"/>
      <c r="BZ60" s="84"/>
      <c r="CA60" s="84"/>
      <c r="CB60" s="84"/>
      <c r="CC60" s="84"/>
      <c r="CD60" s="84"/>
      <c r="CE60" s="84"/>
      <c r="CF60" s="84"/>
      <c r="CG60" s="84"/>
      <c r="CH60" s="84"/>
      <c r="CI60" s="84"/>
      <c r="CJ60" s="84"/>
      <c r="CK60" s="84"/>
      <c r="CL60" s="84"/>
      <c r="CM60" s="84"/>
      <c r="CN60" s="84"/>
      <c r="CO60" s="84"/>
      <c r="CP60" s="84"/>
      <c r="CQ60" s="84"/>
      <c r="CR60" s="84"/>
      <c r="CS60" s="84"/>
      <c r="CT60" s="84"/>
      <c r="CU60" s="84"/>
      <c r="CV60" s="84"/>
      <c r="CW60" s="84"/>
      <c r="CX60" s="84"/>
      <c r="CY60" s="84"/>
      <c r="CZ60" s="84"/>
      <c r="DA60" s="84"/>
      <c r="DB60" s="84"/>
      <c r="DC60" s="84"/>
      <c r="DD60" s="84"/>
      <c r="DE60" s="84"/>
      <c r="DF60" s="84"/>
      <c r="DG60" s="84"/>
      <c r="DH60" s="84"/>
      <c r="DI60" s="84"/>
      <c r="DJ60" s="84"/>
      <c r="DK60" s="84"/>
      <c r="DL60" s="84"/>
      <c r="DM60" s="84"/>
      <c r="DN60" s="84"/>
      <c r="DO60" s="84"/>
      <c r="DP60" s="84"/>
      <c r="DQ60" s="84"/>
      <c r="DR60" s="84"/>
      <c r="DS60" s="84"/>
      <c r="DT60" s="84"/>
      <c r="DU60" s="84"/>
      <c r="DV60" s="84"/>
      <c r="DW60" s="84"/>
      <c r="DX60" s="84"/>
      <c r="DY60" s="84"/>
      <c r="DZ60" s="84"/>
      <c r="EA60" s="84"/>
      <c r="EB60" s="84"/>
      <c r="EC60" s="84"/>
      <c r="ED60" s="84"/>
      <c r="EE60" s="84"/>
      <c r="EF60" s="84"/>
      <c r="EG60" s="84"/>
      <c r="EH60" s="84"/>
      <c r="EI60" s="84"/>
      <c r="EJ60" s="84"/>
      <c r="EK60" s="84"/>
      <c r="EL60" s="84"/>
      <c r="EM60" s="84"/>
      <c r="EN60" s="84"/>
      <c r="EO60" s="84"/>
      <c r="EP60" s="84"/>
      <c r="EQ60" s="84"/>
      <c r="ER60" s="84"/>
      <c r="ES60" s="84"/>
      <c r="ET60" s="84"/>
      <c r="EU60" s="84"/>
      <c r="EV60" s="84"/>
      <c r="EW60" s="84"/>
      <c r="EX60" s="84"/>
      <c r="EY60" s="84"/>
      <c r="EZ60" s="84"/>
      <c r="FA60" s="84"/>
      <c r="FB60" s="84"/>
      <c r="FC60" s="84"/>
      <c r="FD60" s="84"/>
      <c r="FE60" s="84"/>
      <c r="FF60" s="84"/>
      <c r="FG60" s="84"/>
      <c r="FH60" s="84"/>
      <c r="FI60" s="84"/>
      <c r="FJ60" s="84"/>
      <c r="FK60" s="84"/>
      <c r="FL60" s="84"/>
      <c r="FM60" s="84"/>
      <c r="FN60" s="84"/>
      <c r="FO60" s="84"/>
      <c r="FP60" s="84"/>
      <c r="FQ60" s="84"/>
      <c r="FR60" s="84"/>
      <c r="FS60" s="84"/>
      <c r="FT60" s="84"/>
      <c r="FU60" s="84"/>
      <c r="FV60" s="84"/>
      <c r="FW60" s="84"/>
      <c r="FX60" s="84"/>
      <c r="FY60" s="84"/>
      <c r="FZ60" s="84"/>
      <c r="GA60" s="84"/>
      <c r="GB60" s="84"/>
      <c r="GC60" s="84"/>
      <c r="GD60" s="84"/>
      <c r="GE60" s="84"/>
      <c r="GF60" s="84"/>
      <c r="GG60" s="84"/>
      <c r="GH60" s="84"/>
      <c r="GI60" s="84"/>
      <c r="GJ60" s="84"/>
      <c r="GK60" s="84"/>
      <c r="GL60" s="84"/>
      <c r="GM60" s="84"/>
      <c r="GN60" s="84"/>
      <c r="GO60" s="84"/>
      <c r="GP60" s="84"/>
      <c r="GQ60" s="84"/>
      <c r="GR60" s="84"/>
      <c r="GS60" s="84"/>
      <c r="GT60" s="84"/>
      <c r="GU60" s="84"/>
      <c r="GV60" s="84"/>
      <c r="GW60" s="84"/>
      <c r="GX60" s="84"/>
      <c r="GY60" s="84"/>
      <c r="GZ60" s="84"/>
      <c r="HA60" s="84"/>
      <c r="HB60" s="84"/>
      <c r="HC60" s="84"/>
      <c r="HD60" s="84"/>
      <c r="HE60" s="84"/>
      <c r="HF60" s="84"/>
      <c r="HG60" s="84"/>
      <c r="HH60" s="84"/>
      <c r="HI60" s="84"/>
      <c r="HJ60" s="84"/>
      <c r="HK60" s="84"/>
      <c r="HL60" s="84"/>
      <c r="HM60" s="84"/>
      <c r="HN60" s="84"/>
      <c r="HO60" s="84"/>
      <c r="HP60" s="84"/>
      <c r="HQ60" s="84"/>
      <c r="HR60" s="84"/>
      <c r="HS60" s="84"/>
      <c r="HT60" s="84"/>
      <c r="HU60" s="84"/>
      <c r="HV60" s="84"/>
      <c r="HW60" s="84"/>
      <c r="HX60" s="84"/>
      <c r="HY60" s="84"/>
      <c r="HZ60" s="84"/>
      <c r="IA60" s="84"/>
      <c r="IB60" s="84"/>
      <c r="IC60" s="84"/>
      <c r="ID60" s="84"/>
      <c r="IE60" s="84"/>
      <c r="IF60" s="84"/>
      <c r="IG60" s="84"/>
      <c r="IH60" s="84"/>
      <c r="II60" s="84"/>
      <c r="IJ60" s="84"/>
      <c r="IK60" s="84"/>
      <c r="IL60" s="84"/>
      <c r="IM60" s="84"/>
      <c r="IN60" s="84"/>
      <c r="IO60" s="84"/>
      <c r="IP60" s="84"/>
      <c r="IQ60" s="84"/>
      <c r="IR60" s="84"/>
      <c r="IS60" s="84"/>
      <c r="IT60" s="84"/>
      <c r="IU60" s="84"/>
      <c r="IV60" s="84"/>
      <c r="IW60" s="84"/>
      <c r="IX60" s="84"/>
      <c r="IY60" s="84"/>
      <c r="IZ60" s="84"/>
      <c r="JA60" s="84"/>
      <c r="JB60" s="84"/>
    </row>
    <row r="61" spans="1:262" s="22" customFormat="1" ht="15" customHeight="1" x14ac:dyDescent="0.15">
      <c r="A61" s="176" t="s">
        <v>134</v>
      </c>
      <c r="B61" s="26" t="s">
        <v>285</v>
      </c>
      <c r="C61" s="27" t="s">
        <v>350</v>
      </c>
      <c r="D61" s="28" t="s">
        <v>345</v>
      </c>
      <c r="E61" s="26" t="s">
        <v>278</v>
      </c>
      <c r="F61" s="29" t="s">
        <v>346</v>
      </c>
      <c r="G61" s="30" t="s">
        <v>280</v>
      </c>
      <c r="H61" s="30" t="s">
        <v>79</v>
      </c>
      <c r="I61" s="37">
        <v>1000000</v>
      </c>
      <c r="J61" s="38" t="s">
        <v>281</v>
      </c>
      <c r="K61" s="37">
        <v>405000</v>
      </c>
      <c r="L61" s="26"/>
      <c r="M61" s="26"/>
      <c r="N61" s="26"/>
      <c r="O61" s="39" t="s">
        <v>29</v>
      </c>
      <c r="P61" s="40">
        <v>0.5</v>
      </c>
      <c r="Q61" s="40">
        <v>0.5</v>
      </c>
      <c r="R61" s="40">
        <v>1.6603773584905701</v>
      </c>
      <c r="S61" s="40">
        <v>3.8537360890302099</v>
      </c>
      <c r="T61" s="40">
        <v>11</v>
      </c>
      <c r="U61" s="40">
        <v>0</v>
      </c>
      <c r="V61" s="41">
        <v>12</v>
      </c>
      <c r="W61" s="42">
        <v>110000</v>
      </c>
      <c r="X61" s="43">
        <v>200</v>
      </c>
      <c r="Y61" s="50">
        <v>1</v>
      </c>
      <c r="Z61" s="50">
        <v>1</v>
      </c>
      <c r="AA61" s="51"/>
      <c r="AB61" s="51"/>
      <c r="AC61" s="51"/>
      <c r="AD61" s="51"/>
      <c r="AE61" s="51"/>
      <c r="AF61" s="38">
        <v>144000</v>
      </c>
      <c r="AG61" s="61">
        <v>9.1666666666666696</v>
      </c>
      <c r="AH61" s="62">
        <v>0.76388888888888895</v>
      </c>
      <c r="AI61" s="63"/>
      <c r="AJ61" s="64"/>
      <c r="AK61" s="65">
        <v>0</v>
      </c>
      <c r="AL61" s="64" t="s">
        <v>296</v>
      </c>
      <c r="AM61" s="66"/>
      <c r="AN61" s="26"/>
      <c r="AO61" s="66" t="s">
        <v>33</v>
      </c>
      <c r="AP61" s="74"/>
      <c r="AQ61" s="75"/>
      <c r="AR61" s="76"/>
      <c r="AS61" s="77"/>
      <c r="AT61" s="77"/>
      <c r="AU61" s="78"/>
      <c r="AV61" s="77"/>
      <c r="AW61" s="77"/>
      <c r="AX61" s="77"/>
      <c r="AY61" s="77"/>
      <c r="AZ61" s="77"/>
      <c r="BA61" s="77"/>
      <c r="BB61" s="99">
        <f t="shared" si="7"/>
        <v>35</v>
      </c>
      <c r="BC61" s="99">
        <f t="shared" si="8"/>
        <v>8</v>
      </c>
      <c r="BD61" s="100" t="str">
        <f t="shared" si="9"/>
        <v>025-C130000641-0397黄正祥35</v>
      </c>
      <c r="BE61" s="101">
        <f t="shared" si="10"/>
        <v>0.25</v>
      </c>
      <c r="BF61" s="101">
        <f t="shared" si="11"/>
        <v>0.5</v>
      </c>
      <c r="BG61" s="102" t="str">
        <f t="shared" si="12"/>
        <v>025-C130000641-039735</v>
      </c>
      <c r="BH61" s="84" t="str">
        <f>IF(IF(ISNA(MATCH(BG61,BG62:$BG$94434,0)),1,"")="","",IF(ISNA(MATCH(BG61,BG62:$BG$94434,0)),1,"")&amp;BB61)</f>
        <v/>
      </c>
      <c r="BI61" s="84" t="str">
        <f>IF(BH61="","",BB61&amp;COUNTIFS($BH$1:BH61,BH61))</f>
        <v/>
      </c>
      <c r="BJ61" s="84" t="str">
        <f t="shared" si="13"/>
        <v/>
      </c>
      <c r="BK61" s="84"/>
      <c r="BL61" s="84"/>
      <c r="BM61" s="84"/>
      <c r="BN61" s="84"/>
      <c r="BO61" s="84"/>
      <c r="BP61" s="84"/>
      <c r="BQ61" s="84"/>
      <c r="BR61" s="84"/>
      <c r="BS61" s="84"/>
      <c r="BT61" s="84"/>
      <c r="BU61" s="84"/>
      <c r="BV61" s="84"/>
      <c r="BW61" s="84"/>
      <c r="BX61" s="84"/>
      <c r="BY61" s="84"/>
      <c r="BZ61" s="84"/>
      <c r="CA61" s="84"/>
      <c r="CB61" s="84"/>
      <c r="CC61" s="84"/>
      <c r="CD61" s="84"/>
      <c r="CE61" s="84"/>
      <c r="CF61" s="84"/>
      <c r="CG61" s="84"/>
      <c r="CH61" s="84"/>
      <c r="CI61" s="84"/>
      <c r="CJ61" s="84"/>
      <c r="CK61" s="84"/>
      <c r="CL61" s="84"/>
      <c r="CM61" s="84"/>
      <c r="CN61" s="84"/>
      <c r="CO61" s="84"/>
      <c r="CP61" s="84"/>
      <c r="CQ61" s="84"/>
      <c r="CR61" s="84"/>
      <c r="CS61" s="84"/>
      <c r="CT61" s="84"/>
      <c r="CU61" s="84"/>
      <c r="CV61" s="84"/>
      <c r="CW61" s="84"/>
      <c r="CX61" s="84"/>
      <c r="CY61" s="84"/>
      <c r="CZ61" s="84"/>
      <c r="DA61" s="84"/>
      <c r="DB61" s="84"/>
      <c r="DC61" s="84"/>
      <c r="DD61" s="84"/>
      <c r="DE61" s="84"/>
      <c r="DF61" s="84"/>
      <c r="DG61" s="84"/>
      <c r="DH61" s="84"/>
      <c r="DI61" s="84"/>
      <c r="DJ61" s="84"/>
      <c r="DK61" s="84"/>
      <c r="DL61" s="84"/>
      <c r="DM61" s="84"/>
      <c r="DN61" s="84"/>
      <c r="DO61" s="84"/>
      <c r="DP61" s="84"/>
      <c r="DQ61" s="84"/>
      <c r="DR61" s="84"/>
      <c r="DS61" s="84"/>
      <c r="DT61" s="84"/>
      <c r="DU61" s="84"/>
      <c r="DV61" s="84"/>
      <c r="DW61" s="84"/>
      <c r="DX61" s="84"/>
      <c r="DY61" s="84"/>
      <c r="DZ61" s="84"/>
      <c r="EA61" s="84"/>
      <c r="EB61" s="84"/>
      <c r="EC61" s="84"/>
      <c r="ED61" s="84"/>
      <c r="EE61" s="84"/>
      <c r="EF61" s="84"/>
      <c r="EG61" s="84"/>
      <c r="EH61" s="84"/>
      <c r="EI61" s="84"/>
      <c r="EJ61" s="84"/>
      <c r="EK61" s="84"/>
      <c r="EL61" s="84"/>
      <c r="EM61" s="84"/>
      <c r="EN61" s="84"/>
      <c r="EO61" s="84"/>
      <c r="EP61" s="84"/>
      <c r="EQ61" s="84"/>
      <c r="ER61" s="84"/>
      <c r="ES61" s="84"/>
      <c r="ET61" s="84"/>
      <c r="EU61" s="84"/>
      <c r="EV61" s="84"/>
      <c r="EW61" s="84"/>
      <c r="EX61" s="84"/>
      <c r="EY61" s="84"/>
      <c r="EZ61" s="84"/>
      <c r="FA61" s="84"/>
      <c r="FB61" s="84"/>
      <c r="FC61" s="84"/>
      <c r="FD61" s="84"/>
      <c r="FE61" s="84"/>
      <c r="FF61" s="84"/>
      <c r="FG61" s="84"/>
      <c r="FH61" s="84"/>
      <c r="FI61" s="84"/>
      <c r="FJ61" s="84"/>
      <c r="FK61" s="84"/>
      <c r="FL61" s="84"/>
      <c r="FM61" s="84"/>
      <c r="FN61" s="84"/>
      <c r="FO61" s="84"/>
      <c r="FP61" s="84"/>
      <c r="FQ61" s="84"/>
      <c r="FR61" s="84"/>
      <c r="FS61" s="84"/>
      <c r="FT61" s="84"/>
      <c r="FU61" s="84"/>
      <c r="FV61" s="84"/>
      <c r="FW61" s="84"/>
      <c r="FX61" s="84"/>
      <c r="FY61" s="84"/>
      <c r="FZ61" s="84"/>
      <c r="GA61" s="84"/>
      <c r="GB61" s="84"/>
      <c r="GC61" s="84"/>
      <c r="GD61" s="84"/>
      <c r="GE61" s="84"/>
      <c r="GF61" s="84"/>
      <c r="GG61" s="84"/>
      <c r="GH61" s="84"/>
      <c r="GI61" s="84"/>
      <c r="GJ61" s="84"/>
      <c r="GK61" s="84"/>
      <c r="GL61" s="84"/>
      <c r="GM61" s="84"/>
      <c r="GN61" s="84"/>
      <c r="GO61" s="84"/>
      <c r="GP61" s="84"/>
      <c r="GQ61" s="84"/>
      <c r="GR61" s="84"/>
      <c r="GS61" s="84"/>
      <c r="GT61" s="84"/>
      <c r="GU61" s="84"/>
      <c r="GV61" s="84"/>
      <c r="GW61" s="84"/>
      <c r="GX61" s="84"/>
      <c r="GY61" s="84"/>
      <c r="GZ61" s="84"/>
      <c r="HA61" s="84"/>
      <c r="HB61" s="84"/>
      <c r="HC61" s="84"/>
      <c r="HD61" s="84"/>
      <c r="HE61" s="84"/>
      <c r="HF61" s="84"/>
      <c r="HG61" s="84"/>
      <c r="HH61" s="84"/>
      <c r="HI61" s="84"/>
      <c r="HJ61" s="84"/>
      <c r="HK61" s="84"/>
      <c r="HL61" s="84"/>
      <c r="HM61" s="84"/>
      <c r="HN61" s="84"/>
      <c r="HO61" s="84"/>
      <c r="HP61" s="84"/>
      <c r="HQ61" s="84"/>
      <c r="HR61" s="84"/>
      <c r="HS61" s="84"/>
      <c r="HT61" s="84"/>
      <c r="HU61" s="84"/>
      <c r="HV61" s="84"/>
      <c r="HW61" s="84"/>
      <c r="HX61" s="84"/>
      <c r="HY61" s="84"/>
      <c r="HZ61" s="84"/>
      <c r="IA61" s="84"/>
      <c r="IB61" s="84"/>
      <c r="IC61" s="84"/>
      <c r="ID61" s="84"/>
      <c r="IE61" s="84"/>
      <c r="IF61" s="84"/>
      <c r="IG61" s="84"/>
      <c r="IH61" s="84"/>
      <c r="II61" s="84"/>
      <c r="IJ61" s="84"/>
      <c r="IK61" s="84"/>
      <c r="IL61" s="84"/>
      <c r="IM61" s="84"/>
      <c r="IN61" s="84"/>
      <c r="IO61" s="84"/>
      <c r="IP61" s="84"/>
      <c r="IQ61" s="84"/>
      <c r="IR61" s="84"/>
      <c r="IS61" s="84"/>
      <c r="IT61" s="84"/>
      <c r="IU61" s="84"/>
      <c r="IV61" s="84"/>
      <c r="IW61" s="84"/>
      <c r="IX61" s="84"/>
      <c r="IY61" s="84"/>
      <c r="IZ61" s="84"/>
      <c r="JA61" s="84"/>
      <c r="JB61" s="84"/>
    </row>
    <row r="62" spans="1:262" s="13" customFormat="1" ht="15" customHeight="1" x14ac:dyDescent="0.15">
      <c r="A62" s="176" t="s">
        <v>137</v>
      </c>
      <c r="B62" s="26" t="s">
        <v>285</v>
      </c>
      <c r="C62" s="27" t="s">
        <v>276</v>
      </c>
      <c r="D62" s="28" t="s">
        <v>277</v>
      </c>
      <c r="E62" s="26" t="s">
        <v>278</v>
      </c>
      <c r="F62" s="29" t="s">
        <v>279</v>
      </c>
      <c r="G62" s="30" t="s">
        <v>280</v>
      </c>
      <c r="H62" s="30" t="s">
        <v>94</v>
      </c>
      <c r="I62" s="37">
        <v>300</v>
      </c>
      <c r="J62" s="38" t="s">
        <v>281</v>
      </c>
      <c r="K62" s="37">
        <v>300</v>
      </c>
      <c r="L62" s="26"/>
      <c r="M62" s="26"/>
      <c r="N62" s="26"/>
      <c r="O62" s="39" t="s">
        <v>282</v>
      </c>
      <c r="P62" s="40">
        <v>0.5</v>
      </c>
      <c r="Q62" s="40">
        <v>0.5</v>
      </c>
      <c r="R62" s="40">
        <v>1.77181208053691</v>
      </c>
      <c r="S62" s="40">
        <v>4.3754512635379097</v>
      </c>
      <c r="T62" s="40">
        <v>5.5</v>
      </c>
      <c r="U62" s="40">
        <v>4</v>
      </c>
      <c r="V62" s="41">
        <v>12</v>
      </c>
      <c r="W62" s="42">
        <v>195</v>
      </c>
      <c r="X62" s="43">
        <v>350</v>
      </c>
      <c r="Y62" s="50">
        <v>1</v>
      </c>
      <c r="Z62" s="50">
        <v>1</v>
      </c>
      <c r="AA62" s="51"/>
      <c r="AB62" s="51"/>
      <c r="AC62" s="51"/>
      <c r="AD62" s="51"/>
      <c r="AE62" s="51"/>
      <c r="AF62" s="38">
        <v>252</v>
      </c>
      <c r="AG62" s="61">
        <v>9.28571428571429</v>
      </c>
      <c r="AH62" s="62">
        <v>0.77380952380952395</v>
      </c>
      <c r="AI62" s="63"/>
      <c r="AJ62" s="64"/>
      <c r="AK62" s="65">
        <v>0</v>
      </c>
      <c r="AL62" s="64" t="s">
        <v>283</v>
      </c>
      <c r="AM62" s="66" t="s">
        <v>286</v>
      </c>
      <c r="AN62" s="26"/>
      <c r="AO62" s="66" t="s">
        <v>126</v>
      </c>
      <c r="AP62" s="74"/>
      <c r="AQ62" s="75"/>
      <c r="AR62" s="76"/>
      <c r="AS62" s="77"/>
      <c r="AT62" s="77"/>
      <c r="AU62" s="78"/>
      <c r="AV62" s="77"/>
      <c r="AW62" s="77"/>
      <c r="AX62" s="77"/>
      <c r="AY62" s="77"/>
      <c r="AZ62" s="77"/>
      <c r="BA62" s="77"/>
      <c r="BB62" s="99">
        <f t="shared" ref="BB62:BB90" si="14">WEEKNUM(LEFT(A62,4)&amp;"-"&amp;MID(A62,5,2)&amp;"-"&amp;RIGHT(A62,2),2)</f>
        <v>35</v>
      </c>
      <c r="BC62" s="99">
        <f t="shared" ref="BC62:BC90" si="15">MONTH(LEFT(A62,4)&amp;"-"&amp;MID(A62,5,2)&amp;"-"&amp;RIGHT(A62,2))</f>
        <v>8</v>
      </c>
      <c r="BD62" s="100" t="str">
        <f t="shared" ref="BD62:BD90" si="16">F62&amp;AO62&amp;BB62</f>
        <v>050-C130000441-513罗明35</v>
      </c>
      <c r="BE62" s="101">
        <f t="shared" ref="BE62:BE90" si="17">IF(COUNTIFS(BD:BD,BD62)&gt;1,COUNTIFS(BD:BD,BD62)/POWER(COUNTIFS(BD:BD,BD62),2),COUNTIFS(BD:BD,BD62))</f>
        <v>1</v>
      </c>
      <c r="BF62" s="101">
        <f t="shared" ref="BF62:BF90" si="18">IF(COUNTIFS(C:C,C62,A:A,A62)&gt;1,COUNTIFS(C:C,C62,A:A,A62)/POWER(COUNTIFS(C:C,C62,A:A,A62),2),COUNTIFS(C:C,C62,A:A,A62))</f>
        <v>1</v>
      </c>
      <c r="BG62" s="102" t="str">
        <f t="shared" ref="BG62:BG90" si="19">F62&amp;BB62</f>
        <v>050-C130000441-51335</v>
      </c>
      <c r="BH62" s="84" t="str">
        <f>IF(IF(ISNA(MATCH(BG62,BG63:$BG$94434,0)),1,"")="","",IF(ISNA(MATCH(BG62,BG63:$BG$94434,0)),1,"")&amp;BB62)</f>
        <v/>
      </c>
      <c r="BI62" s="84" t="str">
        <f>IF(BH62="","",BB62&amp;COUNTIFS($BH$1:BH62,BH62))</f>
        <v/>
      </c>
      <c r="BJ62" s="84" t="str">
        <f t="shared" ref="BJ62:BJ90" si="20">IF(BI62="","",F62)</f>
        <v/>
      </c>
      <c r="BK62" s="84"/>
      <c r="BL62" s="84"/>
      <c r="BM62" s="84"/>
      <c r="BN62" s="84"/>
      <c r="BO62" s="84"/>
      <c r="BP62" s="84"/>
      <c r="BQ62" s="84"/>
      <c r="BR62" s="84"/>
      <c r="BS62" s="84"/>
      <c r="BT62" s="84"/>
      <c r="BU62" s="84"/>
      <c r="BV62" s="84"/>
      <c r="BW62" s="84"/>
      <c r="BX62" s="84"/>
      <c r="BY62" s="84"/>
      <c r="BZ62" s="84"/>
      <c r="CA62" s="84"/>
      <c r="CB62" s="84"/>
      <c r="CC62" s="84"/>
      <c r="CD62" s="84"/>
      <c r="CE62" s="84"/>
      <c r="CF62" s="84"/>
      <c r="CG62" s="84"/>
      <c r="CH62" s="84"/>
      <c r="CI62" s="84"/>
      <c r="CJ62" s="84"/>
      <c r="CK62" s="84"/>
      <c r="CL62" s="84"/>
      <c r="CM62" s="84"/>
      <c r="CN62" s="84"/>
      <c r="CO62" s="84"/>
      <c r="CP62" s="84"/>
      <c r="CQ62" s="84"/>
      <c r="CR62" s="84"/>
      <c r="CS62" s="84"/>
      <c r="CT62" s="84"/>
      <c r="CU62" s="84"/>
      <c r="CV62" s="84"/>
      <c r="CW62" s="84"/>
      <c r="CX62" s="84"/>
      <c r="CY62" s="84"/>
      <c r="CZ62" s="84"/>
      <c r="DA62" s="84"/>
      <c r="DB62" s="84"/>
      <c r="DC62" s="84"/>
      <c r="DD62" s="84"/>
      <c r="DE62" s="84"/>
      <c r="DF62" s="84"/>
      <c r="DG62" s="84"/>
      <c r="DH62" s="84"/>
      <c r="DI62" s="84"/>
      <c r="DJ62" s="84"/>
      <c r="DK62" s="84"/>
      <c r="DL62" s="84"/>
      <c r="DM62" s="84"/>
      <c r="DN62" s="84"/>
      <c r="DO62" s="84"/>
      <c r="DP62" s="84"/>
      <c r="DQ62" s="84"/>
      <c r="DR62" s="84"/>
      <c r="DS62" s="84"/>
      <c r="DT62" s="84"/>
      <c r="DU62" s="84"/>
      <c r="DV62" s="84"/>
      <c r="DW62" s="84"/>
      <c r="DX62" s="84"/>
      <c r="DY62" s="84"/>
      <c r="DZ62" s="84"/>
      <c r="EA62" s="84"/>
      <c r="EB62" s="84"/>
      <c r="EC62" s="84"/>
      <c r="ED62" s="84"/>
      <c r="EE62" s="84"/>
      <c r="EF62" s="84"/>
      <c r="EG62" s="84"/>
      <c r="EH62" s="84"/>
      <c r="EI62" s="84"/>
      <c r="EJ62" s="84"/>
      <c r="EK62" s="84"/>
      <c r="EL62" s="84"/>
      <c r="EM62" s="84"/>
      <c r="EN62" s="84"/>
      <c r="EO62" s="84"/>
      <c r="EP62" s="84"/>
      <c r="EQ62" s="84"/>
      <c r="ER62" s="84"/>
      <c r="ES62" s="84"/>
      <c r="ET62" s="84"/>
      <c r="EU62" s="84"/>
      <c r="EV62" s="84"/>
      <c r="EW62" s="84"/>
      <c r="EX62" s="84"/>
      <c r="EY62" s="84"/>
      <c r="EZ62" s="84"/>
      <c r="FA62" s="84"/>
      <c r="FB62" s="84"/>
      <c r="FC62" s="84"/>
      <c r="FD62" s="84"/>
      <c r="FE62" s="84"/>
      <c r="FF62" s="84"/>
      <c r="FG62" s="84"/>
      <c r="FH62" s="84"/>
      <c r="FI62" s="84"/>
      <c r="FJ62" s="84"/>
      <c r="FK62" s="84"/>
      <c r="FL62" s="84"/>
      <c r="FM62" s="84"/>
      <c r="FN62" s="84"/>
      <c r="FO62" s="84"/>
      <c r="FP62" s="84"/>
      <c r="FQ62" s="84"/>
      <c r="FR62" s="84"/>
      <c r="FS62" s="84"/>
      <c r="FT62" s="84"/>
      <c r="FU62" s="84"/>
      <c r="FV62" s="84"/>
      <c r="FW62" s="84"/>
      <c r="FX62" s="84"/>
      <c r="FY62" s="84"/>
      <c r="FZ62" s="84"/>
      <c r="GA62" s="84"/>
      <c r="GB62" s="84"/>
      <c r="GC62" s="84"/>
      <c r="GD62" s="84"/>
      <c r="GE62" s="84"/>
      <c r="GF62" s="84"/>
      <c r="GG62" s="84"/>
      <c r="GH62" s="84"/>
      <c r="GI62" s="84"/>
      <c r="GJ62" s="84"/>
      <c r="GK62" s="84"/>
      <c r="GL62" s="84"/>
      <c r="GM62" s="84"/>
      <c r="GN62" s="84"/>
      <c r="GO62" s="84"/>
      <c r="GP62" s="84"/>
      <c r="GQ62" s="84"/>
      <c r="GR62" s="84"/>
      <c r="GS62" s="84"/>
      <c r="GT62" s="84"/>
      <c r="GU62" s="84"/>
      <c r="GV62" s="84"/>
      <c r="GW62" s="84"/>
      <c r="GX62" s="84"/>
      <c r="GY62" s="84"/>
      <c r="GZ62" s="84"/>
      <c r="HA62" s="84"/>
      <c r="HB62" s="84"/>
      <c r="HC62" s="84"/>
      <c r="HD62" s="84"/>
      <c r="HE62" s="84"/>
      <c r="HF62" s="84"/>
      <c r="HG62" s="84"/>
      <c r="HH62" s="84"/>
      <c r="HI62" s="84"/>
      <c r="HJ62" s="84"/>
      <c r="HK62" s="84"/>
      <c r="HL62" s="84"/>
      <c r="HM62" s="84"/>
      <c r="HN62" s="84"/>
      <c r="HO62" s="84"/>
      <c r="HP62" s="84"/>
      <c r="HQ62" s="84"/>
      <c r="HR62" s="84"/>
      <c r="HS62" s="84"/>
      <c r="HT62" s="84"/>
      <c r="HU62" s="84"/>
      <c r="HV62" s="84"/>
      <c r="HW62" s="84"/>
      <c r="HX62" s="84"/>
      <c r="HY62" s="84"/>
      <c r="HZ62" s="84"/>
      <c r="IA62" s="84"/>
      <c r="IB62" s="84"/>
      <c r="IC62" s="84"/>
      <c r="ID62" s="84"/>
      <c r="IE62" s="84"/>
      <c r="IF62" s="84"/>
      <c r="IG62" s="84"/>
      <c r="IH62" s="84"/>
      <c r="II62" s="84"/>
      <c r="IJ62" s="84"/>
      <c r="IK62" s="84"/>
      <c r="IL62" s="84"/>
      <c r="IM62" s="84"/>
      <c r="IN62" s="84"/>
      <c r="IO62" s="84"/>
      <c r="IP62" s="84"/>
      <c r="IQ62" s="84"/>
      <c r="IR62" s="84"/>
      <c r="IS62" s="84"/>
      <c r="IT62" s="84"/>
      <c r="IU62" s="84"/>
      <c r="IV62" s="84"/>
      <c r="IW62" s="84"/>
      <c r="IX62" s="84"/>
      <c r="IY62" s="84"/>
      <c r="IZ62" s="84"/>
      <c r="JA62" s="84"/>
      <c r="JB62" s="84"/>
    </row>
    <row r="63" spans="1:262" s="13" customFormat="1" ht="15" customHeight="1" x14ac:dyDescent="0.15">
      <c r="A63" s="176" t="s">
        <v>137</v>
      </c>
      <c r="B63" s="26" t="s">
        <v>275</v>
      </c>
      <c r="C63" s="27" t="s">
        <v>292</v>
      </c>
      <c r="D63" s="28" t="s">
        <v>293</v>
      </c>
      <c r="E63" s="26" t="s">
        <v>278</v>
      </c>
      <c r="F63" s="29" t="s">
        <v>85</v>
      </c>
      <c r="G63" s="30" t="s">
        <v>294</v>
      </c>
      <c r="H63" s="30" t="s">
        <v>79</v>
      </c>
      <c r="I63" s="37">
        <v>700000</v>
      </c>
      <c r="J63" s="38" t="s">
        <v>281</v>
      </c>
      <c r="K63" s="37">
        <v>160700</v>
      </c>
      <c r="L63" s="26"/>
      <c r="M63" s="26"/>
      <c r="N63" s="26"/>
      <c r="O63" s="39" t="s">
        <v>295</v>
      </c>
      <c r="P63" s="40">
        <v>0.5</v>
      </c>
      <c r="Q63" s="40">
        <v>0.5</v>
      </c>
      <c r="R63" s="40">
        <v>4.125</v>
      </c>
      <c r="S63" s="40">
        <v>4.3754512635379097</v>
      </c>
      <c r="T63" s="40">
        <v>3</v>
      </c>
      <c r="U63" s="40">
        <v>3</v>
      </c>
      <c r="V63" s="41">
        <v>12</v>
      </c>
      <c r="W63" s="42">
        <v>95000</v>
      </c>
      <c r="X63" s="43">
        <v>200</v>
      </c>
      <c r="Y63" s="50">
        <v>1</v>
      </c>
      <c r="Z63" s="50">
        <v>1</v>
      </c>
      <c r="AA63" s="51"/>
      <c r="AB63" s="51"/>
      <c r="AC63" s="51"/>
      <c r="AD63" s="51"/>
      <c r="AE63" s="51"/>
      <c r="AF63" s="38">
        <v>144000</v>
      </c>
      <c r="AG63" s="61">
        <v>7.9166666666666696</v>
      </c>
      <c r="AH63" s="62">
        <v>0.65972222222222199</v>
      </c>
      <c r="AI63" s="63"/>
      <c r="AJ63" s="64"/>
      <c r="AK63" s="65">
        <v>0</v>
      </c>
      <c r="AL63" s="64" t="s">
        <v>296</v>
      </c>
      <c r="AM63" s="66" t="s">
        <v>284</v>
      </c>
      <c r="AN63" s="26"/>
      <c r="AO63" s="66" t="s">
        <v>49</v>
      </c>
      <c r="AP63" s="74"/>
      <c r="AQ63" s="75"/>
      <c r="AR63" s="76"/>
      <c r="AS63" s="77"/>
      <c r="AT63" s="77"/>
      <c r="AU63" s="78"/>
      <c r="AV63" s="77"/>
      <c r="AW63" s="77"/>
      <c r="AX63" s="77"/>
      <c r="AY63" s="77"/>
      <c r="AZ63" s="77"/>
      <c r="BA63" s="77"/>
      <c r="BB63" s="99">
        <f t="shared" si="14"/>
        <v>35</v>
      </c>
      <c r="BC63" s="99">
        <f t="shared" si="15"/>
        <v>8</v>
      </c>
      <c r="BD63" s="100" t="str">
        <f t="shared" si="16"/>
        <v>025-U119500621-0382李翔35</v>
      </c>
      <c r="BE63" s="101">
        <f t="shared" si="17"/>
        <v>0.33333333333333331</v>
      </c>
      <c r="BF63" s="101">
        <f t="shared" si="18"/>
        <v>0.5</v>
      </c>
      <c r="BG63" s="102" t="str">
        <f t="shared" si="19"/>
        <v>025-U119500621-038235</v>
      </c>
      <c r="BH63" s="84" t="str">
        <f>IF(IF(ISNA(MATCH(BG63,BG64:$BG$94434,0)),1,"")="","",IF(ISNA(MATCH(BG63,BG64:$BG$94434,0)),1,"")&amp;BB63)</f>
        <v/>
      </c>
      <c r="BI63" s="84" t="str">
        <f>IF(BH63="","",BB63&amp;COUNTIFS($BH$1:BH63,BH63))</f>
        <v/>
      </c>
      <c r="BJ63" s="84" t="str">
        <f t="shared" si="20"/>
        <v/>
      </c>
      <c r="BK63" s="84"/>
      <c r="BL63" s="84"/>
      <c r="BM63" s="84"/>
      <c r="BN63" s="84"/>
      <c r="BO63" s="84"/>
      <c r="BP63" s="84"/>
      <c r="BQ63" s="84"/>
      <c r="BR63" s="84"/>
      <c r="BS63" s="84"/>
      <c r="BT63" s="84"/>
      <c r="BU63" s="84"/>
      <c r="BV63" s="84"/>
      <c r="BW63" s="84"/>
      <c r="BX63" s="84"/>
      <c r="BY63" s="84"/>
      <c r="BZ63" s="84"/>
      <c r="CA63" s="84"/>
      <c r="CB63" s="84"/>
      <c r="CC63" s="84"/>
      <c r="CD63" s="84"/>
      <c r="CE63" s="84"/>
      <c r="CF63" s="84"/>
      <c r="CG63" s="84"/>
      <c r="CH63" s="84"/>
      <c r="CI63" s="84"/>
      <c r="CJ63" s="84"/>
      <c r="CK63" s="84"/>
      <c r="CL63" s="84"/>
      <c r="CM63" s="84"/>
      <c r="CN63" s="84"/>
      <c r="CO63" s="84"/>
      <c r="CP63" s="84"/>
      <c r="CQ63" s="84"/>
      <c r="CR63" s="84"/>
      <c r="CS63" s="84"/>
      <c r="CT63" s="84"/>
      <c r="CU63" s="84"/>
      <c r="CV63" s="84"/>
      <c r="CW63" s="84"/>
      <c r="CX63" s="84"/>
      <c r="CY63" s="84"/>
      <c r="CZ63" s="84"/>
      <c r="DA63" s="84"/>
      <c r="DB63" s="84"/>
      <c r="DC63" s="84"/>
      <c r="DD63" s="84"/>
      <c r="DE63" s="84"/>
      <c r="DF63" s="84"/>
      <c r="DG63" s="84"/>
      <c r="DH63" s="84"/>
      <c r="DI63" s="84"/>
      <c r="DJ63" s="84"/>
      <c r="DK63" s="84"/>
      <c r="DL63" s="84"/>
      <c r="DM63" s="84"/>
      <c r="DN63" s="84"/>
      <c r="DO63" s="84"/>
      <c r="DP63" s="84"/>
      <c r="DQ63" s="84"/>
      <c r="DR63" s="84"/>
      <c r="DS63" s="84"/>
      <c r="DT63" s="84"/>
      <c r="DU63" s="84"/>
      <c r="DV63" s="84"/>
      <c r="DW63" s="84"/>
      <c r="DX63" s="84"/>
      <c r="DY63" s="84"/>
      <c r="DZ63" s="84"/>
      <c r="EA63" s="84"/>
      <c r="EB63" s="84"/>
      <c r="EC63" s="84"/>
      <c r="ED63" s="84"/>
      <c r="EE63" s="84"/>
      <c r="EF63" s="84"/>
      <c r="EG63" s="84"/>
      <c r="EH63" s="84"/>
      <c r="EI63" s="84"/>
      <c r="EJ63" s="84"/>
      <c r="EK63" s="84"/>
      <c r="EL63" s="84"/>
      <c r="EM63" s="84"/>
      <c r="EN63" s="84"/>
      <c r="EO63" s="84"/>
      <c r="EP63" s="84"/>
      <c r="EQ63" s="84"/>
      <c r="ER63" s="84"/>
      <c r="ES63" s="84"/>
      <c r="ET63" s="84"/>
      <c r="EU63" s="84"/>
      <c r="EV63" s="84"/>
      <c r="EW63" s="84"/>
      <c r="EX63" s="84"/>
      <c r="EY63" s="84"/>
      <c r="EZ63" s="84"/>
      <c r="FA63" s="84"/>
      <c r="FB63" s="84"/>
      <c r="FC63" s="84"/>
      <c r="FD63" s="84"/>
      <c r="FE63" s="84"/>
      <c r="FF63" s="84"/>
      <c r="FG63" s="84"/>
      <c r="FH63" s="84"/>
      <c r="FI63" s="84"/>
      <c r="FJ63" s="84"/>
      <c r="FK63" s="84"/>
      <c r="FL63" s="84"/>
      <c r="FM63" s="84"/>
      <c r="FN63" s="84"/>
      <c r="FO63" s="84"/>
      <c r="FP63" s="84"/>
      <c r="FQ63" s="84"/>
      <c r="FR63" s="84"/>
      <c r="FS63" s="84"/>
      <c r="FT63" s="84"/>
      <c r="FU63" s="84"/>
      <c r="FV63" s="84"/>
      <c r="FW63" s="84"/>
      <c r="FX63" s="84"/>
      <c r="FY63" s="84"/>
      <c r="FZ63" s="84"/>
      <c r="GA63" s="84"/>
      <c r="GB63" s="84"/>
      <c r="GC63" s="84"/>
      <c r="GD63" s="84"/>
      <c r="GE63" s="84"/>
      <c r="GF63" s="84"/>
      <c r="GG63" s="84"/>
      <c r="GH63" s="84"/>
      <c r="GI63" s="84"/>
      <c r="GJ63" s="84"/>
      <c r="GK63" s="84"/>
      <c r="GL63" s="84"/>
      <c r="GM63" s="84"/>
      <c r="GN63" s="84"/>
      <c r="GO63" s="84"/>
      <c r="GP63" s="84"/>
      <c r="GQ63" s="84"/>
      <c r="GR63" s="84"/>
      <c r="GS63" s="84"/>
      <c r="GT63" s="84"/>
      <c r="GU63" s="84"/>
      <c r="GV63" s="84"/>
      <c r="GW63" s="84"/>
      <c r="GX63" s="84"/>
      <c r="GY63" s="84"/>
      <c r="GZ63" s="84"/>
      <c r="HA63" s="84"/>
      <c r="HB63" s="84"/>
      <c r="HC63" s="84"/>
      <c r="HD63" s="84"/>
      <c r="HE63" s="84"/>
      <c r="HF63" s="84"/>
      <c r="HG63" s="84"/>
      <c r="HH63" s="84"/>
      <c r="HI63" s="84"/>
      <c r="HJ63" s="84"/>
      <c r="HK63" s="84"/>
      <c r="HL63" s="84"/>
      <c r="HM63" s="84"/>
      <c r="HN63" s="84"/>
      <c r="HO63" s="84"/>
      <c r="HP63" s="84"/>
      <c r="HQ63" s="84"/>
      <c r="HR63" s="84"/>
      <c r="HS63" s="84"/>
      <c r="HT63" s="84"/>
      <c r="HU63" s="84"/>
      <c r="HV63" s="84"/>
      <c r="HW63" s="84"/>
      <c r="HX63" s="84"/>
      <c r="HY63" s="84"/>
      <c r="HZ63" s="84"/>
      <c r="IA63" s="84"/>
      <c r="IB63" s="84"/>
      <c r="IC63" s="84"/>
      <c r="ID63" s="84"/>
      <c r="IE63" s="84"/>
      <c r="IF63" s="84"/>
      <c r="IG63" s="84"/>
      <c r="IH63" s="84"/>
      <c r="II63" s="84"/>
      <c r="IJ63" s="84"/>
      <c r="IK63" s="84"/>
      <c r="IL63" s="84"/>
      <c r="IM63" s="84"/>
      <c r="IN63" s="84"/>
      <c r="IO63" s="84"/>
      <c r="IP63" s="84"/>
      <c r="IQ63" s="84"/>
      <c r="IR63" s="84"/>
      <c r="IS63" s="84"/>
      <c r="IT63" s="84"/>
      <c r="IU63" s="84"/>
      <c r="IV63" s="84"/>
      <c r="IW63" s="84"/>
      <c r="IX63" s="84"/>
      <c r="IY63" s="84"/>
      <c r="IZ63" s="84"/>
      <c r="JA63" s="84"/>
      <c r="JB63" s="84"/>
    </row>
    <row r="64" spans="1:262" s="13" customFormat="1" ht="15" customHeight="1" x14ac:dyDescent="0.15">
      <c r="A64" s="176" t="s">
        <v>137</v>
      </c>
      <c r="B64" s="26" t="s">
        <v>285</v>
      </c>
      <c r="C64" s="27" t="s">
        <v>292</v>
      </c>
      <c r="D64" s="28" t="s">
        <v>293</v>
      </c>
      <c r="E64" s="26" t="s">
        <v>278</v>
      </c>
      <c r="F64" s="29" t="s">
        <v>85</v>
      </c>
      <c r="G64" s="30" t="s">
        <v>294</v>
      </c>
      <c r="H64" s="30" t="s">
        <v>79</v>
      </c>
      <c r="I64" s="37">
        <v>700000</v>
      </c>
      <c r="J64" s="38" t="s">
        <v>281</v>
      </c>
      <c r="K64" s="37">
        <v>160700</v>
      </c>
      <c r="L64" s="26"/>
      <c r="M64" s="26"/>
      <c r="N64" s="26"/>
      <c r="O64" s="39" t="s">
        <v>295</v>
      </c>
      <c r="P64" s="40">
        <v>0.5</v>
      </c>
      <c r="Q64" s="40">
        <v>0.5</v>
      </c>
      <c r="R64" s="40">
        <v>1.77181208053691</v>
      </c>
      <c r="S64" s="40">
        <v>4.3754512635379097</v>
      </c>
      <c r="T64" s="40">
        <v>5.5</v>
      </c>
      <c r="U64" s="40">
        <v>4</v>
      </c>
      <c r="V64" s="41">
        <v>12</v>
      </c>
      <c r="W64" s="42">
        <v>70000</v>
      </c>
      <c r="X64" s="43">
        <v>200</v>
      </c>
      <c r="Y64" s="50">
        <v>1</v>
      </c>
      <c r="Z64" s="50">
        <v>1</v>
      </c>
      <c r="AA64" s="51"/>
      <c r="AB64" s="51"/>
      <c r="AC64" s="51"/>
      <c r="AD64" s="51"/>
      <c r="AE64" s="51"/>
      <c r="AF64" s="38">
        <v>144000</v>
      </c>
      <c r="AG64" s="61">
        <v>5.8333333333333304</v>
      </c>
      <c r="AH64" s="62">
        <v>0.48611111111111099</v>
      </c>
      <c r="AI64" s="63"/>
      <c r="AJ64" s="64"/>
      <c r="AK64" s="65">
        <v>0</v>
      </c>
      <c r="AL64" s="64" t="s">
        <v>296</v>
      </c>
      <c r="AM64" s="66" t="s">
        <v>286</v>
      </c>
      <c r="AN64" s="26"/>
      <c r="AO64" s="66" t="s">
        <v>126</v>
      </c>
      <c r="AP64" s="74"/>
      <c r="AQ64" s="75"/>
      <c r="AR64" s="76"/>
      <c r="AS64" s="77"/>
      <c r="AT64" s="77"/>
      <c r="AU64" s="78"/>
      <c r="AV64" s="77"/>
      <c r="AW64" s="77"/>
      <c r="AX64" s="77"/>
      <c r="AY64" s="77"/>
      <c r="AZ64" s="77"/>
      <c r="BA64" s="77"/>
      <c r="BB64" s="99">
        <f t="shared" si="14"/>
        <v>35</v>
      </c>
      <c r="BC64" s="99">
        <f t="shared" si="15"/>
        <v>8</v>
      </c>
      <c r="BD64" s="100" t="str">
        <f t="shared" si="16"/>
        <v>025-U119500621-0382罗明35</v>
      </c>
      <c r="BE64" s="101">
        <f t="shared" si="17"/>
        <v>0.5</v>
      </c>
      <c r="BF64" s="101">
        <f t="shared" si="18"/>
        <v>0.5</v>
      </c>
      <c r="BG64" s="102" t="str">
        <f t="shared" si="19"/>
        <v>025-U119500621-038235</v>
      </c>
      <c r="BH64" s="84" t="str">
        <f>IF(IF(ISNA(MATCH(BG64,BG65:$BG$94434,0)),1,"")="","",IF(ISNA(MATCH(BG64,BG65:$BG$94434,0)),1,"")&amp;BB64)</f>
        <v/>
      </c>
      <c r="BI64" s="84" t="str">
        <f>IF(BH64="","",BB64&amp;COUNTIFS($BH$1:BH64,BH64))</f>
        <v/>
      </c>
      <c r="BJ64" s="84" t="str">
        <f t="shared" si="20"/>
        <v/>
      </c>
      <c r="BK64" s="84"/>
      <c r="BL64" s="84"/>
      <c r="BM64" s="84"/>
      <c r="BN64" s="84"/>
      <c r="BO64" s="84"/>
      <c r="BP64" s="84"/>
      <c r="BQ64" s="84"/>
      <c r="BR64" s="84"/>
      <c r="BS64" s="84"/>
      <c r="BT64" s="84"/>
      <c r="BU64" s="84"/>
      <c r="BV64" s="84"/>
      <c r="BW64" s="84"/>
      <c r="BX64" s="84"/>
      <c r="BY64" s="84"/>
      <c r="BZ64" s="84"/>
      <c r="CA64" s="84"/>
      <c r="CB64" s="84"/>
      <c r="CC64" s="84"/>
      <c r="CD64" s="84"/>
      <c r="CE64" s="84"/>
      <c r="CF64" s="84"/>
      <c r="CG64" s="84"/>
      <c r="CH64" s="84"/>
      <c r="CI64" s="84"/>
      <c r="CJ64" s="84"/>
      <c r="CK64" s="84"/>
      <c r="CL64" s="84"/>
      <c r="CM64" s="84"/>
      <c r="CN64" s="84"/>
      <c r="CO64" s="84"/>
      <c r="CP64" s="84"/>
      <c r="CQ64" s="84"/>
      <c r="CR64" s="84"/>
      <c r="CS64" s="84"/>
      <c r="CT64" s="84"/>
      <c r="CU64" s="84"/>
      <c r="CV64" s="84"/>
      <c r="CW64" s="84"/>
      <c r="CX64" s="84"/>
      <c r="CY64" s="84"/>
      <c r="CZ64" s="84"/>
      <c r="DA64" s="84"/>
      <c r="DB64" s="84"/>
      <c r="DC64" s="84"/>
      <c r="DD64" s="84"/>
      <c r="DE64" s="84"/>
      <c r="DF64" s="84"/>
      <c r="DG64" s="84"/>
      <c r="DH64" s="84"/>
      <c r="DI64" s="84"/>
      <c r="DJ64" s="84"/>
      <c r="DK64" s="84"/>
      <c r="DL64" s="84"/>
      <c r="DM64" s="84"/>
      <c r="DN64" s="84"/>
      <c r="DO64" s="84"/>
      <c r="DP64" s="84"/>
      <c r="DQ64" s="84"/>
      <c r="DR64" s="84"/>
      <c r="DS64" s="84"/>
      <c r="DT64" s="84"/>
      <c r="DU64" s="84"/>
      <c r="DV64" s="84"/>
      <c r="DW64" s="84"/>
      <c r="DX64" s="84"/>
      <c r="DY64" s="84"/>
      <c r="DZ64" s="84"/>
      <c r="EA64" s="84"/>
      <c r="EB64" s="84"/>
      <c r="EC64" s="84"/>
      <c r="ED64" s="84"/>
      <c r="EE64" s="84"/>
      <c r="EF64" s="84"/>
      <c r="EG64" s="84"/>
      <c r="EH64" s="84"/>
      <c r="EI64" s="84"/>
      <c r="EJ64" s="84"/>
      <c r="EK64" s="84"/>
      <c r="EL64" s="84"/>
      <c r="EM64" s="84"/>
      <c r="EN64" s="84"/>
      <c r="EO64" s="84"/>
      <c r="EP64" s="84"/>
      <c r="EQ64" s="84"/>
      <c r="ER64" s="84"/>
      <c r="ES64" s="84"/>
      <c r="ET64" s="84"/>
      <c r="EU64" s="84"/>
      <c r="EV64" s="84"/>
      <c r="EW64" s="84"/>
      <c r="EX64" s="84"/>
      <c r="EY64" s="84"/>
      <c r="EZ64" s="84"/>
      <c r="FA64" s="84"/>
      <c r="FB64" s="84"/>
      <c r="FC64" s="84"/>
      <c r="FD64" s="84"/>
      <c r="FE64" s="84"/>
      <c r="FF64" s="84"/>
      <c r="FG64" s="84"/>
      <c r="FH64" s="84"/>
      <c r="FI64" s="84"/>
      <c r="FJ64" s="84"/>
      <c r="FK64" s="84"/>
      <c r="FL64" s="84"/>
      <c r="FM64" s="84"/>
      <c r="FN64" s="84"/>
      <c r="FO64" s="84"/>
      <c r="FP64" s="84"/>
      <c r="FQ64" s="84"/>
      <c r="FR64" s="84"/>
      <c r="FS64" s="84"/>
      <c r="FT64" s="84"/>
      <c r="FU64" s="84"/>
      <c r="FV64" s="84"/>
      <c r="FW64" s="84"/>
      <c r="FX64" s="84"/>
      <c r="FY64" s="84"/>
      <c r="FZ64" s="84"/>
      <c r="GA64" s="84"/>
      <c r="GB64" s="84"/>
      <c r="GC64" s="84"/>
      <c r="GD64" s="84"/>
      <c r="GE64" s="84"/>
      <c r="GF64" s="84"/>
      <c r="GG64" s="84"/>
      <c r="GH64" s="84"/>
      <c r="GI64" s="84"/>
      <c r="GJ64" s="84"/>
      <c r="GK64" s="84"/>
      <c r="GL64" s="84"/>
      <c r="GM64" s="84"/>
      <c r="GN64" s="84"/>
      <c r="GO64" s="84"/>
      <c r="GP64" s="84"/>
      <c r="GQ64" s="84"/>
      <c r="GR64" s="84"/>
      <c r="GS64" s="84"/>
      <c r="GT64" s="84"/>
      <c r="GU64" s="84"/>
      <c r="GV64" s="84"/>
      <c r="GW64" s="84"/>
      <c r="GX64" s="84"/>
      <c r="GY64" s="84"/>
      <c r="GZ64" s="84"/>
      <c r="HA64" s="84"/>
      <c r="HB64" s="84"/>
      <c r="HC64" s="84"/>
      <c r="HD64" s="84"/>
      <c r="HE64" s="84"/>
      <c r="HF64" s="84"/>
      <c r="HG64" s="84"/>
      <c r="HH64" s="84"/>
      <c r="HI64" s="84"/>
      <c r="HJ64" s="84"/>
      <c r="HK64" s="84"/>
      <c r="HL64" s="84"/>
      <c r="HM64" s="84"/>
      <c r="HN64" s="84"/>
      <c r="HO64" s="84"/>
      <c r="HP64" s="84"/>
      <c r="HQ64" s="84"/>
      <c r="HR64" s="84"/>
      <c r="HS64" s="84"/>
      <c r="HT64" s="84"/>
      <c r="HU64" s="84"/>
      <c r="HV64" s="84"/>
      <c r="HW64" s="84"/>
      <c r="HX64" s="84"/>
      <c r="HY64" s="84"/>
      <c r="HZ64" s="84"/>
      <c r="IA64" s="84"/>
      <c r="IB64" s="84"/>
      <c r="IC64" s="84"/>
      <c r="ID64" s="84"/>
      <c r="IE64" s="84"/>
      <c r="IF64" s="84"/>
      <c r="IG64" s="84"/>
      <c r="IH64" s="84"/>
      <c r="II64" s="84"/>
      <c r="IJ64" s="84"/>
      <c r="IK64" s="84"/>
      <c r="IL64" s="84"/>
      <c r="IM64" s="84"/>
      <c r="IN64" s="84"/>
      <c r="IO64" s="84"/>
      <c r="IP64" s="84"/>
      <c r="IQ64" s="84"/>
      <c r="IR64" s="84"/>
      <c r="IS64" s="84"/>
      <c r="IT64" s="84"/>
      <c r="IU64" s="84"/>
      <c r="IV64" s="84"/>
      <c r="IW64" s="84"/>
      <c r="IX64" s="84"/>
      <c r="IY64" s="84"/>
      <c r="IZ64" s="84"/>
      <c r="JA64" s="84"/>
      <c r="JB64" s="84"/>
    </row>
    <row r="65" spans="1:262" s="13" customFormat="1" ht="15" customHeight="1" x14ac:dyDescent="0.15">
      <c r="A65" s="176" t="s">
        <v>137</v>
      </c>
      <c r="B65" s="26" t="s">
        <v>275</v>
      </c>
      <c r="C65" s="27" t="s">
        <v>361</v>
      </c>
      <c r="D65" s="28" t="s">
        <v>362</v>
      </c>
      <c r="E65" s="26" t="s">
        <v>278</v>
      </c>
      <c r="F65" s="29" t="s">
        <v>363</v>
      </c>
      <c r="G65" s="30" t="s">
        <v>294</v>
      </c>
      <c r="H65" s="30" t="s">
        <v>79</v>
      </c>
      <c r="I65" s="37">
        <v>500000</v>
      </c>
      <c r="J65" s="38" t="s">
        <v>281</v>
      </c>
      <c r="K65" s="37">
        <v>277900</v>
      </c>
      <c r="L65" s="26"/>
      <c r="M65" s="26"/>
      <c r="N65" s="26"/>
      <c r="O65" s="39" t="s">
        <v>364</v>
      </c>
      <c r="P65" s="40">
        <v>0.5</v>
      </c>
      <c r="Q65" s="40">
        <v>0.5</v>
      </c>
      <c r="R65" s="40">
        <v>1.375</v>
      </c>
      <c r="S65" s="40">
        <v>1.4584837545126399</v>
      </c>
      <c r="T65" s="40">
        <v>4</v>
      </c>
      <c r="U65" s="40">
        <v>4</v>
      </c>
      <c r="V65" s="41">
        <v>4</v>
      </c>
      <c r="W65" s="42">
        <v>35000</v>
      </c>
      <c r="X65" s="43">
        <v>200</v>
      </c>
      <c r="Y65" s="50">
        <v>1</v>
      </c>
      <c r="Z65" s="50">
        <v>1</v>
      </c>
      <c r="AA65" s="51"/>
      <c r="AB65" s="51"/>
      <c r="AC65" s="51"/>
      <c r="AD65" s="51"/>
      <c r="AE65" s="51"/>
      <c r="AF65" s="38">
        <v>48000</v>
      </c>
      <c r="AG65" s="61">
        <v>2.9166666666666701</v>
      </c>
      <c r="AH65" s="62">
        <v>0.72916666666666696</v>
      </c>
      <c r="AI65" s="63"/>
      <c r="AJ65" s="64"/>
      <c r="AK65" s="65">
        <v>0</v>
      </c>
      <c r="AL65" s="64" t="s">
        <v>296</v>
      </c>
      <c r="AM65" s="66" t="s">
        <v>284</v>
      </c>
      <c r="AN65" s="26"/>
      <c r="AO65" s="66" t="s">
        <v>49</v>
      </c>
      <c r="AP65" s="74"/>
      <c r="AQ65" s="75"/>
      <c r="AR65" s="76"/>
      <c r="AS65" s="77"/>
      <c r="AT65" s="77"/>
      <c r="AU65" s="78"/>
      <c r="AV65" s="77"/>
      <c r="AW65" s="77"/>
      <c r="AX65" s="77"/>
      <c r="AY65" s="77"/>
      <c r="AZ65" s="77"/>
      <c r="BA65" s="77"/>
      <c r="BB65" s="99">
        <f t="shared" si="14"/>
        <v>35</v>
      </c>
      <c r="BC65" s="99">
        <f t="shared" si="15"/>
        <v>8</v>
      </c>
      <c r="BD65" s="100" t="str">
        <f t="shared" si="16"/>
        <v>025-U099500621-364李翔35</v>
      </c>
      <c r="BE65" s="101">
        <f t="shared" si="17"/>
        <v>0.5</v>
      </c>
      <c r="BF65" s="101">
        <f t="shared" si="18"/>
        <v>1</v>
      </c>
      <c r="BG65" s="102" t="str">
        <f t="shared" si="19"/>
        <v>025-U099500621-36435</v>
      </c>
      <c r="BH65" s="84" t="str">
        <f>IF(IF(ISNA(MATCH(BG65,BG66:$BG$94434,0)),1,"")="","",IF(ISNA(MATCH(BG65,BG66:$BG$94434,0)),1,"")&amp;BB65)</f>
        <v/>
      </c>
      <c r="BI65" s="84" t="str">
        <f>IF(BH65="","",BB65&amp;COUNTIFS($BH$1:BH65,BH65))</f>
        <v/>
      </c>
      <c r="BJ65" s="84" t="str">
        <f t="shared" si="20"/>
        <v/>
      </c>
      <c r="BK65" s="84"/>
      <c r="BL65" s="84"/>
      <c r="BM65" s="84"/>
      <c r="BN65" s="84"/>
      <c r="BO65" s="84"/>
      <c r="BP65" s="84"/>
      <c r="BQ65" s="84"/>
      <c r="BR65" s="84"/>
      <c r="BS65" s="84"/>
      <c r="BT65" s="84"/>
      <c r="BU65" s="84"/>
      <c r="BV65" s="84"/>
      <c r="BW65" s="84"/>
      <c r="BX65" s="84"/>
      <c r="BY65" s="84"/>
      <c r="BZ65" s="84"/>
      <c r="CA65" s="84"/>
      <c r="CB65" s="84"/>
      <c r="CC65" s="84"/>
      <c r="CD65" s="84"/>
      <c r="CE65" s="84"/>
      <c r="CF65" s="84"/>
      <c r="CG65" s="84"/>
      <c r="CH65" s="84"/>
      <c r="CI65" s="84"/>
      <c r="CJ65" s="84"/>
      <c r="CK65" s="84"/>
      <c r="CL65" s="84"/>
      <c r="CM65" s="84"/>
      <c r="CN65" s="84"/>
      <c r="CO65" s="84"/>
      <c r="CP65" s="84"/>
      <c r="CQ65" s="84"/>
      <c r="CR65" s="84"/>
      <c r="CS65" s="84"/>
      <c r="CT65" s="84"/>
      <c r="CU65" s="84"/>
      <c r="CV65" s="84"/>
      <c r="CW65" s="84"/>
      <c r="CX65" s="84"/>
      <c r="CY65" s="84"/>
      <c r="CZ65" s="84"/>
      <c r="DA65" s="84"/>
      <c r="DB65" s="84"/>
      <c r="DC65" s="84"/>
      <c r="DD65" s="84"/>
      <c r="DE65" s="84"/>
      <c r="DF65" s="84"/>
      <c r="DG65" s="84"/>
      <c r="DH65" s="84"/>
      <c r="DI65" s="84"/>
      <c r="DJ65" s="84"/>
      <c r="DK65" s="84"/>
      <c r="DL65" s="84"/>
      <c r="DM65" s="84"/>
      <c r="DN65" s="84"/>
      <c r="DO65" s="84"/>
      <c r="DP65" s="84"/>
      <c r="DQ65" s="84"/>
      <c r="DR65" s="84"/>
      <c r="DS65" s="84"/>
      <c r="DT65" s="84"/>
      <c r="DU65" s="84"/>
      <c r="DV65" s="84"/>
      <c r="DW65" s="84"/>
      <c r="DX65" s="84"/>
      <c r="DY65" s="84"/>
      <c r="DZ65" s="84"/>
      <c r="EA65" s="84"/>
      <c r="EB65" s="84"/>
      <c r="EC65" s="84"/>
      <c r="ED65" s="84"/>
      <c r="EE65" s="84"/>
      <c r="EF65" s="84"/>
      <c r="EG65" s="84"/>
      <c r="EH65" s="84"/>
      <c r="EI65" s="84"/>
      <c r="EJ65" s="84"/>
      <c r="EK65" s="84"/>
      <c r="EL65" s="84"/>
      <c r="EM65" s="84"/>
      <c r="EN65" s="84"/>
      <c r="EO65" s="84"/>
      <c r="EP65" s="84"/>
      <c r="EQ65" s="84"/>
      <c r="ER65" s="84"/>
      <c r="ES65" s="84"/>
      <c r="ET65" s="84"/>
      <c r="EU65" s="84"/>
      <c r="EV65" s="84"/>
      <c r="EW65" s="84"/>
      <c r="EX65" s="84"/>
      <c r="EY65" s="84"/>
      <c r="EZ65" s="84"/>
      <c r="FA65" s="84"/>
      <c r="FB65" s="84"/>
      <c r="FC65" s="84"/>
      <c r="FD65" s="84"/>
      <c r="FE65" s="84"/>
      <c r="FF65" s="84"/>
      <c r="FG65" s="84"/>
      <c r="FH65" s="84"/>
      <c r="FI65" s="84"/>
      <c r="FJ65" s="84"/>
      <c r="FK65" s="84"/>
      <c r="FL65" s="84"/>
      <c r="FM65" s="84"/>
      <c r="FN65" s="84"/>
      <c r="FO65" s="84"/>
      <c r="FP65" s="84"/>
      <c r="FQ65" s="84"/>
      <c r="FR65" s="84"/>
      <c r="FS65" s="84"/>
      <c r="FT65" s="84"/>
      <c r="FU65" s="84"/>
      <c r="FV65" s="84"/>
      <c r="FW65" s="84"/>
      <c r="FX65" s="84"/>
      <c r="FY65" s="84"/>
      <c r="FZ65" s="84"/>
      <c r="GA65" s="84"/>
      <c r="GB65" s="84"/>
      <c r="GC65" s="84"/>
      <c r="GD65" s="84"/>
      <c r="GE65" s="84"/>
      <c r="GF65" s="84"/>
      <c r="GG65" s="84"/>
      <c r="GH65" s="84"/>
      <c r="GI65" s="84"/>
      <c r="GJ65" s="84"/>
      <c r="GK65" s="84"/>
      <c r="GL65" s="84"/>
      <c r="GM65" s="84"/>
      <c r="GN65" s="84"/>
      <c r="GO65" s="84"/>
      <c r="GP65" s="84"/>
      <c r="GQ65" s="84"/>
      <c r="GR65" s="84"/>
      <c r="GS65" s="84"/>
      <c r="GT65" s="84"/>
      <c r="GU65" s="84"/>
      <c r="GV65" s="84"/>
      <c r="GW65" s="84"/>
      <c r="GX65" s="84"/>
      <c r="GY65" s="84"/>
      <c r="GZ65" s="84"/>
      <c r="HA65" s="84"/>
      <c r="HB65" s="84"/>
      <c r="HC65" s="84"/>
      <c r="HD65" s="84"/>
      <c r="HE65" s="84"/>
      <c r="HF65" s="84"/>
      <c r="HG65" s="84"/>
      <c r="HH65" s="84"/>
      <c r="HI65" s="84"/>
      <c r="HJ65" s="84"/>
      <c r="HK65" s="84"/>
      <c r="HL65" s="84"/>
      <c r="HM65" s="84"/>
      <c r="HN65" s="84"/>
      <c r="HO65" s="84"/>
      <c r="HP65" s="84"/>
      <c r="HQ65" s="84"/>
      <c r="HR65" s="84"/>
      <c r="HS65" s="84"/>
      <c r="HT65" s="84"/>
      <c r="HU65" s="84"/>
      <c r="HV65" s="84"/>
      <c r="HW65" s="84"/>
      <c r="HX65" s="84"/>
      <c r="HY65" s="84"/>
      <c r="HZ65" s="84"/>
      <c r="IA65" s="84"/>
      <c r="IB65" s="84"/>
      <c r="IC65" s="84"/>
      <c r="ID65" s="84"/>
      <c r="IE65" s="84"/>
      <c r="IF65" s="84"/>
      <c r="IG65" s="84"/>
      <c r="IH65" s="84"/>
      <c r="II65" s="84"/>
      <c r="IJ65" s="84"/>
      <c r="IK65" s="84"/>
      <c r="IL65" s="84"/>
      <c r="IM65" s="84"/>
      <c r="IN65" s="84"/>
      <c r="IO65" s="84"/>
      <c r="IP65" s="84"/>
      <c r="IQ65" s="84"/>
      <c r="IR65" s="84"/>
      <c r="IS65" s="84"/>
      <c r="IT65" s="84"/>
      <c r="IU65" s="84"/>
      <c r="IV65" s="84"/>
      <c r="IW65" s="84"/>
      <c r="IX65" s="84"/>
      <c r="IY65" s="84"/>
      <c r="IZ65" s="84"/>
      <c r="JA65" s="84"/>
      <c r="JB65" s="84"/>
    </row>
    <row r="66" spans="1:262" s="13" customFormat="1" ht="15" customHeight="1" x14ac:dyDescent="0.15">
      <c r="A66" s="176" t="s">
        <v>137</v>
      </c>
      <c r="B66" s="26" t="s">
        <v>285</v>
      </c>
      <c r="C66" s="27" t="s">
        <v>121</v>
      </c>
      <c r="D66" s="28" t="s">
        <v>365</v>
      </c>
      <c r="E66" s="26" t="s">
        <v>278</v>
      </c>
      <c r="F66" s="29" t="s">
        <v>366</v>
      </c>
      <c r="G66" s="30" t="s">
        <v>290</v>
      </c>
      <c r="H66" s="30" t="s">
        <v>94</v>
      </c>
      <c r="I66" s="37">
        <v>2000</v>
      </c>
      <c r="J66" s="38" t="s">
        <v>281</v>
      </c>
      <c r="K66" s="37">
        <v>0</v>
      </c>
      <c r="L66" s="26"/>
      <c r="M66" s="26"/>
      <c r="N66" s="26"/>
      <c r="O66" s="39" t="s">
        <v>367</v>
      </c>
      <c r="P66" s="40">
        <v>0.5</v>
      </c>
      <c r="Q66" s="40">
        <v>0.5</v>
      </c>
      <c r="R66" s="40">
        <v>1.77181208053691</v>
      </c>
      <c r="S66" s="40">
        <v>4.3754512635379097</v>
      </c>
      <c r="T66" s="40">
        <v>5.5</v>
      </c>
      <c r="U66" s="40">
        <v>3</v>
      </c>
      <c r="V66" s="41">
        <v>12</v>
      </c>
      <c r="W66" s="42">
        <v>87</v>
      </c>
      <c r="X66" s="43">
        <v>300</v>
      </c>
      <c r="Y66" s="50">
        <v>1</v>
      </c>
      <c r="Z66" s="50">
        <v>1</v>
      </c>
      <c r="AA66" s="51"/>
      <c r="AB66" s="51"/>
      <c r="AC66" s="51"/>
      <c r="AD66" s="51"/>
      <c r="AE66" s="51"/>
      <c r="AF66" s="38">
        <v>216</v>
      </c>
      <c r="AG66" s="61">
        <v>4.8333333333333304</v>
      </c>
      <c r="AH66" s="62">
        <v>0.40277777777777801</v>
      </c>
      <c r="AI66" s="63"/>
      <c r="AJ66" s="64"/>
      <c r="AK66" s="65">
        <v>0</v>
      </c>
      <c r="AL66" s="64" t="s">
        <v>283</v>
      </c>
      <c r="AM66" s="66" t="s">
        <v>313</v>
      </c>
      <c r="AN66" s="26"/>
      <c r="AO66" s="66" t="s">
        <v>298</v>
      </c>
      <c r="AP66" s="74"/>
      <c r="AQ66" s="75"/>
      <c r="AR66" s="76"/>
      <c r="AS66" s="77"/>
      <c r="AT66" s="77"/>
      <c r="AU66" s="78"/>
      <c r="AV66" s="77"/>
      <c r="AW66" s="77"/>
      <c r="AX66" s="77"/>
      <c r="AY66" s="77"/>
      <c r="AZ66" s="77"/>
      <c r="BA66" s="77"/>
      <c r="BB66" s="99">
        <f t="shared" si="14"/>
        <v>35</v>
      </c>
      <c r="BC66" s="99">
        <f t="shared" si="15"/>
        <v>8</v>
      </c>
      <c r="BD66" s="100" t="str">
        <f t="shared" si="16"/>
        <v>050-0009-335李太昆35</v>
      </c>
      <c r="BE66" s="101">
        <f t="shared" si="17"/>
        <v>1</v>
      </c>
      <c r="BF66" s="101">
        <f t="shared" si="18"/>
        <v>1</v>
      </c>
      <c r="BG66" s="102" t="str">
        <f t="shared" si="19"/>
        <v>050-0009-33535</v>
      </c>
      <c r="BH66" s="84" t="str">
        <f>IF(IF(ISNA(MATCH(BG66,BG67:$BG$94434,0)),1,"")="","",IF(ISNA(MATCH(BG66,BG67:$BG$94434,0)),1,"")&amp;BB66)</f>
        <v/>
      </c>
      <c r="BI66" s="84" t="str">
        <f>IF(BH66="","",BB66&amp;COUNTIFS($BH$1:BH66,BH66))</f>
        <v/>
      </c>
      <c r="BJ66" s="84" t="str">
        <f t="shared" si="20"/>
        <v/>
      </c>
      <c r="BK66" s="84"/>
      <c r="BL66" s="84"/>
      <c r="BM66" s="84"/>
      <c r="BN66" s="84"/>
      <c r="BO66" s="84"/>
      <c r="BP66" s="84"/>
      <c r="BQ66" s="84"/>
      <c r="BR66" s="84"/>
      <c r="BS66" s="84"/>
      <c r="BT66" s="84"/>
      <c r="BU66" s="84"/>
      <c r="BV66" s="84"/>
      <c r="BW66" s="84"/>
      <c r="BX66" s="84"/>
      <c r="BY66" s="84"/>
      <c r="BZ66" s="84"/>
      <c r="CA66" s="84"/>
      <c r="CB66" s="84"/>
      <c r="CC66" s="84"/>
      <c r="CD66" s="84"/>
      <c r="CE66" s="84"/>
      <c r="CF66" s="84"/>
      <c r="CG66" s="84"/>
      <c r="CH66" s="84"/>
      <c r="CI66" s="84"/>
      <c r="CJ66" s="84"/>
      <c r="CK66" s="84"/>
      <c r="CL66" s="84"/>
      <c r="CM66" s="84"/>
      <c r="CN66" s="84"/>
      <c r="CO66" s="84"/>
      <c r="CP66" s="84"/>
      <c r="CQ66" s="84"/>
      <c r="CR66" s="84"/>
      <c r="CS66" s="84"/>
      <c r="CT66" s="84"/>
      <c r="CU66" s="84"/>
      <c r="CV66" s="84"/>
      <c r="CW66" s="84"/>
      <c r="CX66" s="84"/>
      <c r="CY66" s="84"/>
      <c r="CZ66" s="84"/>
      <c r="DA66" s="84"/>
      <c r="DB66" s="84"/>
      <c r="DC66" s="84"/>
      <c r="DD66" s="84"/>
      <c r="DE66" s="84"/>
      <c r="DF66" s="84"/>
      <c r="DG66" s="84"/>
      <c r="DH66" s="84"/>
      <c r="DI66" s="84"/>
      <c r="DJ66" s="84"/>
      <c r="DK66" s="84"/>
      <c r="DL66" s="84"/>
      <c r="DM66" s="84"/>
      <c r="DN66" s="84"/>
      <c r="DO66" s="84"/>
      <c r="DP66" s="84"/>
      <c r="DQ66" s="84"/>
      <c r="DR66" s="84"/>
      <c r="DS66" s="84"/>
      <c r="DT66" s="84"/>
      <c r="DU66" s="84"/>
      <c r="DV66" s="84"/>
      <c r="DW66" s="84"/>
      <c r="DX66" s="84"/>
      <c r="DY66" s="84"/>
      <c r="DZ66" s="84"/>
      <c r="EA66" s="84"/>
      <c r="EB66" s="84"/>
      <c r="EC66" s="84"/>
      <c r="ED66" s="84"/>
      <c r="EE66" s="84"/>
      <c r="EF66" s="84"/>
      <c r="EG66" s="84"/>
      <c r="EH66" s="84"/>
      <c r="EI66" s="84"/>
      <c r="EJ66" s="84"/>
      <c r="EK66" s="84"/>
      <c r="EL66" s="84"/>
      <c r="EM66" s="84"/>
      <c r="EN66" s="84"/>
      <c r="EO66" s="84"/>
      <c r="EP66" s="84"/>
      <c r="EQ66" s="84"/>
      <c r="ER66" s="84"/>
      <c r="ES66" s="84"/>
      <c r="ET66" s="84"/>
      <c r="EU66" s="84"/>
      <c r="EV66" s="84"/>
      <c r="EW66" s="84"/>
      <c r="EX66" s="84"/>
      <c r="EY66" s="84"/>
      <c r="EZ66" s="84"/>
      <c r="FA66" s="84"/>
      <c r="FB66" s="84"/>
      <c r="FC66" s="84"/>
      <c r="FD66" s="84"/>
      <c r="FE66" s="84"/>
      <c r="FF66" s="84"/>
      <c r="FG66" s="84"/>
      <c r="FH66" s="84"/>
      <c r="FI66" s="84"/>
      <c r="FJ66" s="84"/>
      <c r="FK66" s="84"/>
      <c r="FL66" s="84"/>
      <c r="FM66" s="84"/>
      <c r="FN66" s="84"/>
      <c r="FO66" s="84"/>
      <c r="FP66" s="84"/>
      <c r="FQ66" s="84"/>
      <c r="FR66" s="84"/>
      <c r="FS66" s="84"/>
      <c r="FT66" s="84"/>
      <c r="FU66" s="84"/>
      <c r="FV66" s="84"/>
      <c r="FW66" s="84"/>
      <c r="FX66" s="84"/>
      <c r="FY66" s="84"/>
      <c r="FZ66" s="84"/>
      <c r="GA66" s="84"/>
      <c r="GB66" s="84"/>
      <c r="GC66" s="84"/>
      <c r="GD66" s="84"/>
      <c r="GE66" s="84"/>
      <c r="GF66" s="84"/>
      <c r="GG66" s="84"/>
      <c r="GH66" s="84"/>
      <c r="GI66" s="84"/>
      <c r="GJ66" s="84"/>
      <c r="GK66" s="84"/>
      <c r="GL66" s="84"/>
      <c r="GM66" s="84"/>
      <c r="GN66" s="84"/>
      <c r="GO66" s="84"/>
      <c r="GP66" s="84"/>
      <c r="GQ66" s="84"/>
      <c r="GR66" s="84"/>
      <c r="GS66" s="84"/>
      <c r="GT66" s="84"/>
      <c r="GU66" s="84"/>
      <c r="GV66" s="84"/>
      <c r="GW66" s="84"/>
      <c r="GX66" s="84"/>
      <c r="GY66" s="84"/>
      <c r="GZ66" s="84"/>
      <c r="HA66" s="84"/>
      <c r="HB66" s="84"/>
      <c r="HC66" s="84"/>
      <c r="HD66" s="84"/>
      <c r="HE66" s="84"/>
      <c r="HF66" s="84"/>
      <c r="HG66" s="84"/>
      <c r="HH66" s="84"/>
      <c r="HI66" s="84"/>
      <c r="HJ66" s="84"/>
      <c r="HK66" s="84"/>
      <c r="HL66" s="84"/>
      <c r="HM66" s="84"/>
      <c r="HN66" s="84"/>
      <c r="HO66" s="84"/>
      <c r="HP66" s="84"/>
      <c r="HQ66" s="84"/>
      <c r="HR66" s="84"/>
      <c r="HS66" s="84"/>
      <c r="HT66" s="84"/>
      <c r="HU66" s="84"/>
      <c r="HV66" s="84"/>
      <c r="HW66" s="84"/>
      <c r="HX66" s="84"/>
      <c r="HY66" s="84"/>
      <c r="HZ66" s="84"/>
      <c r="IA66" s="84"/>
      <c r="IB66" s="84"/>
      <c r="IC66" s="84"/>
      <c r="ID66" s="84"/>
      <c r="IE66" s="84"/>
      <c r="IF66" s="84"/>
      <c r="IG66" s="84"/>
      <c r="IH66" s="84"/>
      <c r="II66" s="84"/>
      <c r="IJ66" s="84"/>
      <c r="IK66" s="84"/>
      <c r="IL66" s="84"/>
      <c r="IM66" s="84"/>
      <c r="IN66" s="84"/>
      <c r="IO66" s="84"/>
      <c r="IP66" s="84"/>
      <c r="IQ66" s="84"/>
      <c r="IR66" s="84"/>
      <c r="IS66" s="84"/>
      <c r="IT66" s="84"/>
      <c r="IU66" s="84"/>
      <c r="IV66" s="84"/>
      <c r="IW66" s="84"/>
      <c r="IX66" s="84"/>
      <c r="IY66" s="84"/>
      <c r="IZ66" s="84"/>
      <c r="JA66" s="84"/>
      <c r="JB66" s="84"/>
    </row>
    <row r="67" spans="1:262" s="13" customFormat="1" ht="15" customHeight="1" x14ac:dyDescent="0.15">
      <c r="A67" s="176" t="s">
        <v>137</v>
      </c>
      <c r="B67" s="26" t="s">
        <v>275</v>
      </c>
      <c r="C67" s="27" t="s">
        <v>299</v>
      </c>
      <c r="D67" s="28" t="s">
        <v>300</v>
      </c>
      <c r="E67" s="26" t="s">
        <v>278</v>
      </c>
      <c r="F67" s="29" t="s">
        <v>37</v>
      </c>
      <c r="G67" s="30" t="s">
        <v>301</v>
      </c>
      <c r="H67" s="30" t="s">
        <v>94</v>
      </c>
      <c r="I67" s="37">
        <v>2000</v>
      </c>
      <c r="J67" s="38" t="s">
        <v>281</v>
      </c>
      <c r="K67" s="37">
        <v>1315</v>
      </c>
      <c r="L67" s="26"/>
      <c r="M67" s="26"/>
      <c r="N67" s="26"/>
      <c r="O67" s="39" t="s">
        <v>36</v>
      </c>
      <c r="P67" s="40">
        <v>0.5</v>
      </c>
      <c r="Q67" s="40">
        <v>0.5</v>
      </c>
      <c r="R67" s="40">
        <v>4.125</v>
      </c>
      <c r="S67" s="40">
        <v>4.3754512635379097</v>
      </c>
      <c r="T67" s="40">
        <v>4</v>
      </c>
      <c r="U67" s="40">
        <v>4</v>
      </c>
      <c r="V67" s="41">
        <v>12</v>
      </c>
      <c r="W67" s="42">
        <v>240.5</v>
      </c>
      <c r="X67" s="43">
        <v>550</v>
      </c>
      <c r="Y67" s="50">
        <v>1</v>
      </c>
      <c r="Z67" s="50">
        <v>1</v>
      </c>
      <c r="AA67" s="51"/>
      <c r="AB67" s="51"/>
      <c r="AC67" s="51"/>
      <c r="AD67" s="51"/>
      <c r="AE67" s="51"/>
      <c r="AF67" s="38">
        <v>396</v>
      </c>
      <c r="AG67" s="61">
        <v>7.2878787878787898</v>
      </c>
      <c r="AH67" s="62">
        <v>0.60732323232323204</v>
      </c>
      <c r="AI67" s="63"/>
      <c r="AJ67" s="64"/>
      <c r="AK67" s="65">
        <v>0</v>
      </c>
      <c r="AL67" s="64" t="s">
        <v>296</v>
      </c>
      <c r="AM67" s="66" t="s">
        <v>284</v>
      </c>
      <c r="AN67" s="26"/>
      <c r="AO67" s="66" t="s">
        <v>49</v>
      </c>
      <c r="AP67" s="74"/>
      <c r="AQ67" s="75"/>
      <c r="AR67" s="76"/>
      <c r="AS67" s="77"/>
      <c r="AT67" s="77"/>
      <c r="AU67" s="78"/>
      <c r="AV67" s="77"/>
      <c r="AW67" s="77"/>
      <c r="AX67" s="77"/>
      <c r="AY67" s="77"/>
      <c r="AZ67" s="77"/>
      <c r="BA67" s="77"/>
      <c r="BB67" s="99">
        <f t="shared" si="14"/>
        <v>35</v>
      </c>
      <c r="BC67" s="99">
        <f t="shared" si="15"/>
        <v>8</v>
      </c>
      <c r="BD67" s="100" t="str">
        <f t="shared" si="16"/>
        <v>050-S190000641-0550李翔35</v>
      </c>
      <c r="BE67" s="101">
        <f t="shared" si="17"/>
        <v>1</v>
      </c>
      <c r="BF67" s="101">
        <f t="shared" si="18"/>
        <v>1</v>
      </c>
      <c r="BG67" s="102" t="str">
        <f t="shared" si="19"/>
        <v>050-S190000641-055035</v>
      </c>
      <c r="BH67" s="84" t="str">
        <f>IF(IF(ISNA(MATCH(BG67,BG68:$BG$94434,0)),1,"")="","",IF(ISNA(MATCH(BG67,BG68:$BG$94434,0)),1,"")&amp;BB67)</f>
        <v/>
      </c>
      <c r="BI67" s="84" t="str">
        <f>IF(BH67="","",BB67&amp;COUNTIFS($BH$1:BH67,BH67))</f>
        <v/>
      </c>
      <c r="BJ67" s="84" t="str">
        <f t="shared" si="20"/>
        <v/>
      </c>
      <c r="BK67" s="84"/>
      <c r="BL67" s="84"/>
      <c r="BM67" s="84"/>
      <c r="BN67" s="84"/>
      <c r="BO67" s="84"/>
      <c r="BP67" s="84"/>
      <c r="BQ67" s="84"/>
      <c r="BR67" s="84"/>
      <c r="BS67" s="84"/>
      <c r="BT67" s="84"/>
      <c r="BU67" s="84"/>
      <c r="BV67" s="84"/>
      <c r="BW67" s="84"/>
      <c r="BX67" s="84"/>
      <c r="BY67" s="84"/>
      <c r="BZ67" s="84"/>
      <c r="CA67" s="84"/>
      <c r="CB67" s="84"/>
      <c r="CC67" s="84"/>
      <c r="CD67" s="84"/>
      <c r="CE67" s="84"/>
      <c r="CF67" s="84"/>
      <c r="CG67" s="84"/>
      <c r="CH67" s="84"/>
      <c r="CI67" s="84"/>
      <c r="CJ67" s="84"/>
      <c r="CK67" s="84"/>
      <c r="CL67" s="84"/>
      <c r="CM67" s="84"/>
      <c r="CN67" s="84"/>
      <c r="CO67" s="84"/>
      <c r="CP67" s="84"/>
      <c r="CQ67" s="84"/>
      <c r="CR67" s="84"/>
      <c r="CS67" s="84"/>
      <c r="CT67" s="84"/>
      <c r="CU67" s="84"/>
      <c r="CV67" s="84"/>
      <c r="CW67" s="84"/>
      <c r="CX67" s="84"/>
      <c r="CY67" s="84"/>
      <c r="CZ67" s="84"/>
      <c r="DA67" s="84"/>
      <c r="DB67" s="84"/>
      <c r="DC67" s="84"/>
      <c r="DD67" s="84"/>
      <c r="DE67" s="84"/>
      <c r="DF67" s="84"/>
      <c r="DG67" s="84"/>
      <c r="DH67" s="84"/>
      <c r="DI67" s="84"/>
      <c r="DJ67" s="84"/>
      <c r="DK67" s="84"/>
      <c r="DL67" s="84"/>
      <c r="DM67" s="84"/>
      <c r="DN67" s="84"/>
      <c r="DO67" s="84"/>
      <c r="DP67" s="84"/>
      <c r="DQ67" s="84"/>
      <c r="DR67" s="84"/>
      <c r="DS67" s="84"/>
      <c r="DT67" s="84"/>
      <c r="DU67" s="84"/>
      <c r="DV67" s="84"/>
      <c r="DW67" s="84"/>
      <c r="DX67" s="84"/>
      <c r="DY67" s="84"/>
      <c r="DZ67" s="84"/>
      <c r="EA67" s="84"/>
      <c r="EB67" s="84"/>
      <c r="EC67" s="84"/>
      <c r="ED67" s="84"/>
      <c r="EE67" s="84"/>
      <c r="EF67" s="84"/>
      <c r="EG67" s="84"/>
      <c r="EH67" s="84"/>
      <c r="EI67" s="84"/>
      <c r="EJ67" s="84"/>
      <c r="EK67" s="84"/>
      <c r="EL67" s="84"/>
      <c r="EM67" s="84"/>
      <c r="EN67" s="84"/>
      <c r="EO67" s="84"/>
      <c r="EP67" s="84"/>
      <c r="EQ67" s="84"/>
      <c r="ER67" s="84"/>
      <c r="ES67" s="84"/>
      <c r="ET67" s="84"/>
      <c r="EU67" s="84"/>
      <c r="EV67" s="84"/>
      <c r="EW67" s="84"/>
      <c r="EX67" s="84"/>
      <c r="EY67" s="84"/>
      <c r="EZ67" s="84"/>
      <c r="FA67" s="84"/>
      <c r="FB67" s="84"/>
      <c r="FC67" s="84"/>
      <c r="FD67" s="84"/>
      <c r="FE67" s="84"/>
      <c r="FF67" s="84"/>
      <c r="FG67" s="84"/>
      <c r="FH67" s="84"/>
      <c r="FI67" s="84"/>
      <c r="FJ67" s="84"/>
      <c r="FK67" s="84"/>
      <c r="FL67" s="84"/>
      <c r="FM67" s="84"/>
      <c r="FN67" s="84"/>
      <c r="FO67" s="84"/>
      <c r="FP67" s="84"/>
      <c r="FQ67" s="84"/>
      <c r="FR67" s="84"/>
      <c r="FS67" s="84"/>
      <c r="FT67" s="84"/>
      <c r="FU67" s="84"/>
      <c r="FV67" s="84"/>
      <c r="FW67" s="84"/>
      <c r="FX67" s="84"/>
      <c r="FY67" s="84"/>
      <c r="FZ67" s="84"/>
      <c r="GA67" s="84"/>
      <c r="GB67" s="84"/>
      <c r="GC67" s="84"/>
      <c r="GD67" s="84"/>
      <c r="GE67" s="84"/>
      <c r="GF67" s="84"/>
      <c r="GG67" s="84"/>
      <c r="GH67" s="84"/>
      <c r="GI67" s="84"/>
      <c r="GJ67" s="84"/>
      <c r="GK67" s="84"/>
      <c r="GL67" s="84"/>
      <c r="GM67" s="84"/>
      <c r="GN67" s="84"/>
      <c r="GO67" s="84"/>
      <c r="GP67" s="84"/>
      <c r="GQ67" s="84"/>
      <c r="GR67" s="84"/>
      <c r="GS67" s="84"/>
      <c r="GT67" s="84"/>
      <c r="GU67" s="84"/>
      <c r="GV67" s="84"/>
      <c r="GW67" s="84"/>
      <c r="GX67" s="84"/>
      <c r="GY67" s="84"/>
      <c r="GZ67" s="84"/>
      <c r="HA67" s="84"/>
      <c r="HB67" s="84"/>
      <c r="HC67" s="84"/>
      <c r="HD67" s="84"/>
      <c r="HE67" s="84"/>
      <c r="HF67" s="84"/>
      <c r="HG67" s="84"/>
      <c r="HH67" s="84"/>
      <c r="HI67" s="84"/>
      <c r="HJ67" s="84"/>
      <c r="HK67" s="84"/>
      <c r="HL67" s="84"/>
      <c r="HM67" s="84"/>
      <c r="HN67" s="84"/>
      <c r="HO67" s="84"/>
      <c r="HP67" s="84"/>
      <c r="HQ67" s="84"/>
      <c r="HR67" s="84"/>
      <c r="HS67" s="84"/>
      <c r="HT67" s="84"/>
      <c r="HU67" s="84"/>
      <c r="HV67" s="84"/>
      <c r="HW67" s="84"/>
      <c r="HX67" s="84"/>
      <c r="HY67" s="84"/>
      <c r="HZ67" s="84"/>
      <c r="IA67" s="84"/>
      <c r="IB67" s="84"/>
      <c r="IC67" s="84"/>
      <c r="ID67" s="84"/>
      <c r="IE67" s="84"/>
      <c r="IF67" s="84"/>
      <c r="IG67" s="84"/>
      <c r="IH67" s="84"/>
      <c r="II67" s="84"/>
      <c r="IJ67" s="84"/>
      <c r="IK67" s="84"/>
      <c r="IL67" s="84"/>
      <c r="IM67" s="84"/>
      <c r="IN67" s="84"/>
      <c r="IO67" s="84"/>
      <c r="IP67" s="84"/>
      <c r="IQ67" s="84"/>
      <c r="IR67" s="84"/>
      <c r="IS67" s="84"/>
      <c r="IT67" s="84"/>
      <c r="IU67" s="84"/>
      <c r="IV67" s="84"/>
      <c r="IW67" s="84"/>
      <c r="IX67" s="84"/>
      <c r="IY67" s="84"/>
      <c r="IZ67" s="84"/>
      <c r="JA67" s="84"/>
      <c r="JB67" s="84"/>
    </row>
    <row r="68" spans="1:262" s="13" customFormat="1" ht="15" customHeight="1" x14ac:dyDescent="0.15">
      <c r="A68" s="176" t="s">
        <v>137</v>
      </c>
      <c r="B68" s="26" t="s">
        <v>285</v>
      </c>
      <c r="C68" s="27" t="s">
        <v>368</v>
      </c>
      <c r="D68" s="28" t="s">
        <v>369</v>
      </c>
      <c r="E68" s="26" t="s">
        <v>278</v>
      </c>
      <c r="F68" s="29" t="s">
        <v>93</v>
      </c>
      <c r="G68" s="30" t="s">
        <v>301</v>
      </c>
      <c r="H68" s="30" t="s">
        <v>94</v>
      </c>
      <c r="I68" s="37">
        <v>2000</v>
      </c>
      <c r="J68" s="38" t="s">
        <v>281</v>
      </c>
      <c r="K68" s="37">
        <v>0</v>
      </c>
      <c r="L68" s="26"/>
      <c r="M68" s="26"/>
      <c r="N68" s="26"/>
      <c r="O68" s="39" t="s">
        <v>370</v>
      </c>
      <c r="P68" s="40">
        <v>0.5</v>
      </c>
      <c r="Q68" s="40">
        <v>0.5</v>
      </c>
      <c r="R68" s="40">
        <v>0.59060402684563795</v>
      </c>
      <c r="S68" s="40">
        <v>1.4584837545126399</v>
      </c>
      <c r="T68" s="40">
        <v>3</v>
      </c>
      <c r="U68" s="40">
        <v>3</v>
      </c>
      <c r="V68" s="41">
        <v>4</v>
      </c>
      <c r="W68" s="42">
        <v>77</v>
      </c>
      <c r="X68" s="43">
        <v>500</v>
      </c>
      <c r="Y68" s="50">
        <v>1</v>
      </c>
      <c r="Z68" s="50">
        <v>1</v>
      </c>
      <c r="AA68" s="51"/>
      <c r="AB68" s="51"/>
      <c r="AC68" s="51"/>
      <c r="AD68" s="51"/>
      <c r="AE68" s="51"/>
      <c r="AF68" s="38">
        <v>120</v>
      </c>
      <c r="AG68" s="61">
        <v>2.56666666666667</v>
      </c>
      <c r="AH68" s="62">
        <v>0.64166666666666705</v>
      </c>
      <c r="AI68" s="63"/>
      <c r="AJ68" s="64"/>
      <c r="AK68" s="65">
        <v>0</v>
      </c>
      <c r="AL68" s="64" t="s">
        <v>283</v>
      </c>
      <c r="AM68" s="66" t="s">
        <v>322</v>
      </c>
      <c r="AN68" s="26"/>
      <c r="AO68" s="66" t="s">
        <v>64</v>
      </c>
      <c r="AP68" s="74"/>
      <c r="AQ68" s="75"/>
      <c r="AR68" s="76"/>
      <c r="AS68" s="77"/>
      <c r="AT68" s="77"/>
      <c r="AU68" s="78"/>
      <c r="AV68" s="77"/>
      <c r="AW68" s="77"/>
      <c r="AX68" s="77"/>
      <c r="AY68" s="77"/>
      <c r="AZ68" s="77"/>
      <c r="BA68" s="77"/>
      <c r="BB68" s="99">
        <f t="shared" si="14"/>
        <v>35</v>
      </c>
      <c r="BC68" s="99">
        <f t="shared" si="15"/>
        <v>8</v>
      </c>
      <c r="BD68" s="100" t="str">
        <f t="shared" si="16"/>
        <v>050-0009-467杨青松35</v>
      </c>
      <c r="BE68" s="101">
        <f t="shared" si="17"/>
        <v>1</v>
      </c>
      <c r="BF68" s="101">
        <f t="shared" si="18"/>
        <v>1</v>
      </c>
      <c r="BG68" s="102" t="str">
        <f t="shared" si="19"/>
        <v>050-0009-46735</v>
      </c>
      <c r="BH68" s="84" t="str">
        <f>IF(IF(ISNA(MATCH(BG68,BG69:$BG$94434,0)),1,"")="","",IF(ISNA(MATCH(BG68,BG69:$BG$94434,0)),1,"")&amp;BB68)</f>
        <v/>
      </c>
      <c r="BI68" s="84" t="str">
        <f>IF(BH68="","",BB68&amp;COUNTIFS($BH$1:BH68,BH68))</f>
        <v/>
      </c>
      <c r="BJ68" s="84" t="str">
        <f t="shared" si="20"/>
        <v/>
      </c>
      <c r="BK68" s="84"/>
      <c r="BL68" s="84"/>
      <c r="BM68" s="84"/>
      <c r="BN68" s="84"/>
      <c r="BO68" s="84"/>
      <c r="BP68" s="84"/>
      <c r="BQ68" s="84"/>
      <c r="BR68" s="84"/>
      <c r="BS68" s="84"/>
      <c r="BT68" s="84"/>
      <c r="BU68" s="84"/>
      <c r="BV68" s="84"/>
      <c r="BW68" s="84"/>
      <c r="BX68" s="84"/>
      <c r="BY68" s="84"/>
      <c r="BZ68" s="84"/>
      <c r="CA68" s="84"/>
      <c r="CB68" s="84"/>
      <c r="CC68" s="84"/>
      <c r="CD68" s="84"/>
      <c r="CE68" s="84"/>
      <c r="CF68" s="84"/>
      <c r="CG68" s="84"/>
      <c r="CH68" s="84"/>
      <c r="CI68" s="84"/>
      <c r="CJ68" s="84"/>
      <c r="CK68" s="84"/>
      <c r="CL68" s="84"/>
      <c r="CM68" s="84"/>
      <c r="CN68" s="84"/>
      <c r="CO68" s="84"/>
      <c r="CP68" s="84"/>
      <c r="CQ68" s="84"/>
      <c r="CR68" s="84"/>
      <c r="CS68" s="84"/>
      <c r="CT68" s="84"/>
      <c r="CU68" s="84"/>
      <c r="CV68" s="84"/>
      <c r="CW68" s="84"/>
      <c r="CX68" s="84"/>
      <c r="CY68" s="84"/>
      <c r="CZ68" s="84"/>
      <c r="DA68" s="84"/>
      <c r="DB68" s="84"/>
      <c r="DC68" s="84"/>
      <c r="DD68" s="84"/>
      <c r="DE68" s="84"/>
      <c r="DF68" s="84"/>
      <c r="DG68" s="84"/>
      <c r="DH68" s="84"/>
      <c r="DI68" s="84"/>
      <c r="DJ68" s="84"/>
      <c r="DK68" s="84"/>
      <c r="DL68" s="84"/>
      <c r="DM68" s="84"/>
      <c r="DN68" s="84"/>
      <c r="DO68" s="84"/>
      <c r="DP68" s="84"/>
      <c r="DQ68" s="84"/>
      <c r="DR68" s="84"/>
      <c r="DS68" s="84"/>
      <c r="DT68" s="84"/>
      <c r="DU68" s="84"/>
      <c r="DV68" s="84"/>
      <c r="DW68" s="84"/>
      <c r="DX68" s="84"/>
      <c r="DY68" s="84"/>
      <c r="DZ68" s="84"/>
      <c r="EA68" s="84"/>
      <c r="EB68" s="84"/>
      <c r="EC68" s="84"/>
      <c r="ED68" s="84"/>
      <c r="EE68" s="84"/>
      <c r="EF68" s="84"/>
      <c r="EG68" s="84"/>
      <c r="EH68" s="84"/>
      <c r="EI68" s="84"/>
      <c r="EJ68" s="84"/>
      <c r="EK68" s="84"/>
      <c r="EL68" s="84"/>
      <c r="EM68" s="84"/>
      <c r="EN68" s="84"/>
      <c r="EO68" s="84"/>
      <c r="EP68" s="84"/>
      <c r="EQ68" s="84"/>
      <c r="ER68" s="84"/>
      <c r="ES68" s="84"/>
      <c r="ET68" s="84"/>
      <c r="EU68" s="84"/>
      <c r="EV68" s="84"/>
      <c r="EW68" s="84"/>
      <c r="EX68" s="84"/>
      <c r="EY68" s="84"/>
      <c r="EZ68" s="84"/>
      <c r="FA68" s="84"/>
      <c r="FB68" s="84"/>
      <c r="FC68" s="84"/>
      <c r="FD68" s="84"/>
      <c r="FE68" s="84"/>
      <c r="FF68" s="84"/>
      <c r="FG68" s="84"/>
      <c r="FH68" s="84"/>
      <c r="FI68" s="84"/>
      <c r="FJ68" s="84"/>
      <c r="FK68" s="84"/>
      <c r="FL68" s="84"/>
      <c r="FM68" s="84"/>
      <c r="FN68" s="84"/>
      <c r="FO68" s="84"/>
      <c r="FP68" s="84"/>
      <c r="FQ68" s="84"/>
      <c r="FR68" s="84"/>
      <c r="FS68" s="84"/>
      <c r="FT68" s="84"/>
      <c r="FU68" s="84"/>
      <c r="FV68" s="84"/>
      <c r="FW68" s="84"/>
      <c r="FX68" s="84"/>
      <c r="FY68" s="84"/>
      <c r="FZ68" s="84"/>
      <c r="GA68" s="84"/>
      <c r="GB68" s="84"/>
      <c r="GC68" s="84"/>
      <c r="GD68" s="84"/>
      <c r="GE68" s="84"/>
      <c r="GF68" s="84"/>
      <c r="GG68" s="84"/>
      <c r="GH68" s="84"/>
      <c r="GI68" s="84"/>
      <c r="GJ68" s="84"/>
      <c r="GK68" s="84"/>
      <c r="GL68" s="84"/>
      <c r="GM68" s="84"/>
      <c r="GN68" s="84"/>
      <c r="GO68" s="84"/>
      <c r="GP68" s="84"/>
      <c r="GQ68" s="84"/>
      <c r="GR68" s="84"/>
      <c r="GS68" s="84"/>
      <c r="GT68" s="84"/>
      <c r="GU68" s="84"/>
      <c r="GV68" s="84"/>
      <c r="GW68" s="84"/>
      <c r="GX68" s="84"/>
      <c r="GY68" s="84"/>
      <c r="GZ68" s="84"/>
      <c r="HA68" s="84"/>
      <c r="HB68" s="84"/>
      <c r="HC68" s="84"/>
      <c r="HD68" s="84"/>
      <c r="HE68" s="84"/>
      <c r="HF68" s="84"/>
      <c r="HG68" s="84"/>
      <c r="HH68" s="84"/>
      <c r="HI68" s="84"/>
      <c r="HJ68" s="84"/>
      <c r="HK68" s="84"/>
      <c r="HL68" s="84"/>
      <c r="HM68" s="84"/>
      <c r="HN68" s="84"/>
      <c r="HO68" s="84"/>
      <c r="HP68" s="84"/>
      <c r="HQ68" s="84"/>
      <c r="HR68" s="84"/>
      <c r="HS68" s="84"/>
      <c r="HT68" s="84"/>
      <c r="HU68" s="84"/>
      <c r="HV68" s="84"/>
      <c r="HW68" s="84"/>
      <c r="HX68" s="84"/>
      <c r="HY68" s="84"/>
      <c r="HZ68" s="84"/>
      <c r="IA68" s="84"/>
      <c r="IB68" s="84"/>
      <c r="IC68" s="84"/>
      <c r="ID68" s="84"/>
      <c r="IE68" s="84"/>
      <c r="IF68" s="84"/>
      <c r="IG68" s="84"/>
      <c r="IH68" s="84"/>
      <c r="II68" s="84"/>
      <c r="IJ68" s="84"/>
      <c r="IK68" s="84"/>
      <c r="IL68" s="84"/>
      <c r="IM68" s="84"/>
      <c r="IN68" s="84"/>
      <c r="IO68" s="84"/>
      <c r="IP68" s="84"/>
      <c r="IQ68" s="84"/>
      <c r="IR68" s="84"/>
      <c r="IS68" s="84"/>
      <c r="IT68" s="84"/>
      <c r="IU68" s="84"/>
      <c r="IV68" s="84"/>
      <c r="IW68" s="84"/>
      <c r="IX68" s="84"/>
      <c r="IY68" s="84"/>
      <c r="IZ68" s="84"/>
      <c r="JA68" s="84"/>
      <c r="JB68" s="84"/>
    </row>
    <row r="69" spans="1:262" s="13" customFormat="1" ht="15" customHeight="1" x14ac:dyDescent="0.15">
      <c r="A69" s="176" t="s">
        <v>137</v>
      </c>
      <c r="B69" s="26" t="s">
        <v>275</v>
      </c>
      <c r="C69" s="27" t="s">
        <v>351</v>
      </c>
      <c r="D69" s="28" t="s">
        <v>352</v>
      </c>
      <c r="E69" s="26" t="s">
        <v>278</v>
      </c>
      <c r="F69" s="29" t="s">
        <v>353</v>
      </c>
      <c r="G69" s="30" t="s">
        <v>290</v>
      </c>
      <c r="H69" s="30" t="s">
        <v>94</v>
      </c>
      <c r="I69" s="37">
        <v>500</v>
      </c>
      <c r="J69" s="38" t="s">
        <v>281</v>
      </c>
      <c r="K69" s="37">
        <v>421.5</v>
      </c>
      <c r="L69" s="26"/>
      <c r="M69" s="26"/>
      <c r="N69" s="26"/>
      <c r="O69" s="39" t="s">
        <v>354</v>
      </c>
      <c r="P69" s="40">
        <v>0.5</v>
      </c>
      <c r="Q69" s="40">
        <v>0.5</v>
      </c>
      <c r="R69" s="40">
        <v>2.0625</v>
      </c>
      <c r="S69" s="40">
        <v>2.18772563176895</v>
      </c>
      <c r="T69" s="40">
        <v>4</v>
      </c>
      <c r="U69" s="40">
        <v>4</v>
      </c>
      <c r="V69" s="41">
        <v>6</v>
      </c>
      <c r="W69" s="42">
        <v>90</v>
      </c>
      <c r="X69" s="43">
        <v>300</v>
      </c>
      <c r="Y69" s="50">
        <v>1</v>
      </c>
      <c r="Z69" s="50">
        <v>1</v>
      </c>
      <c r="AA69" s="51"/>
      <c r="AB69" s="51"/>
      <c r="AC69" s="51"/>
      <c r="AD69" s="51"/>
      <c r="AE69" s="51"/>
      <c r="AF69" s="38">
        <v>108</v>
      </c>
      <c r="AG69" s="61">
        <v>5</v>
      </c>
      <c r="AH69" s="62">
        <v>0.83333333333333304</v>
      </c>
      <c r="AI69" s="63"/>
      <c r="AJ69" s="64"/>
      <c r="AK69" s="65">
        <v>0</v>
      </c>
      <c r="AL69" s="64" t="s">
        <v>283</v>
      </c>
      <c r="AM69" s="66" t="s">
        <v>302</v>
      </c>
      <c r="AN69" s="26"/>
      <c r="AO69" s="66" t="s">
        <v>61</v>
      </c>
      <c r="AP69" s="74"/>
      <c r="AQ69" s="75"/>
      <c r="AR69" s="76"/>
      <c r="AS69" s="77"/>
      <c r="AT69" s="77"/>
      <c r="AU69" s="78"/>
      <c r="AV69" s="77"/>
      <c r="AW69" s="77"/>
      <c r="AX69" s="77"/>
      <c r="AY69" s="77"/>
      <c r="AZ69" s="77"/>
      <c r="BA69" s="77"/>
      <c r="BB69" s="99">
        <f t="shared" si="14"/>
        <v>35</v>
      </c>
      <c r="BC69" s="99">
        <f t="shared" si="15"/>
        <v>8</v>
      </c>
      <c r="BD69" s="100" t="str">
        <f t="shared" si="16"/>
        <v>050-1009-443王友35</v>
      </c>
      <c r="BE69" s="101">
        <f t="shared" si="17"/>
        <v>1</v>
      </c>
      <c r="BF69" s="101">
        <f t="shared" si="18"/>
        <v>0.5</v>
      </c>
      <c r="BG69" s="102" t="str">
        <f t="shared" si="19"/>
        <v>050-1009-44335</v>
      </c>
      <c r="BH69" s="84" t="str">
        <f>IF(IF(ISNA(MATCH(BG69,BG70:$BG$94434,0)),1,"")="","",IF(ISNA(MATCH(BG69,BG70:$BG$94434,0)),1,"")&amp;BB69)</f>
        <v/>
      </c>
      <c r="BI69" s="84" t="str">
        <f>IF(BH69="","",BB69&amp;COUNTIFS($BH$1:BH69,BH69))</f>
        <v/>
      </c>
      <c r="BJ69" s="84" t="str">
        <f t="shared" si="20"/>
        <v/>
      </c>
      <c r="BK69" s="84"/>
      <c r="BL69" s="84"/>
      <c r="BM69" s="84"/>
      <c r="BN69" s="84"/>
      <c r="BO69" s="84"/>
      <c r="BP69" s="84"/>
      <c r="BQ69" s="84"/>
      <c r="BR69" s="84"/>
      <c r="BS69" s="84"/>
      <c r="BT69" s="84"/>
      <c r="BU69" s="84"/>
      <c r="BV69" s="84"/>
      <c r="BW69" s="84"/>
      <c r="BX69" s="84"/>
      <c r="BY69" s="84"/>
      <c r="BZ69" s="84"/>
      <c r="CA69" s="84"/>
      <c r="CB69" s="84"/>
      <c r="CC69" s="84"/>
      <c r="CD69" s="84"/>
      <c r="CE69" s="84"/>
      <c r="CF69" s="84"/>
      <c r="CG69" s="84"/>
      <c r="CH69" s="84"/>
      <c r="CI69" s="84"/>
      <c r="CJ69" s="84"/>
      <c r="CK69" s="84"/>
      <c r="CL69" s="84"/>
      <c r="CM69" s="84"/>
      <c r="CN69" s="84"/>
      <c r="CO69" s="84"/>
      <c r="CP69" s="84"/>
      <c r="CQ69" s="84"/>
      <c r="CR69" s="84"/>
      <c r="CS69" s="84"/>
      <c r="CT69" s="84"/>
      <c r="CU69" s="84"/>
      <c r="CV69" s="84"/>
      <c r="CW69" s="84"/>
      <c r="CX69" s="84"/>
      <c r="CY69" s="84"/>
      <c r="CZ69" s="84"/>
      <c r="DA69" s="84"/>
      <c r="DB69" s="84"/>
      <c r="DC69" s="84"/>
      <c r="DD69" s="84"/>
      <c r="DE69" s="84"/>
      <c r="DF69" s="84"/>
      <c r="DG69" s="84"/>
      <c r="DH69" s="84"/>
      <c r="DI69" s="84"/>
      <c r="DJ69" s="84"/>
      <c r="DK69" s="84"/>
      <c r="DL69" s="84"/>
      <c r="DM69" s="84"/>
      <c r="DN69" s="84"/>
      <c r="DO69" s="84"/>
      <c r="DP69" s="84"/>
      <c r="DQ69" s="84"/>
      <c r="DR69" s="84"/>
      <c r="DS69" s="84"/>
      <c r="DT69" s="84"/>
      <c r="DU69" s="84"/>
      <c r="DV69" s="84"/>
      <c r="DW69" s="84"/>
      <c r="DX69" s="84"/>
      <c r="DY69" s="84"/>
      <c r="DZ69" s="84"/>
      <c r="EA69" s="84"/>
      <c r="EB69" s="84"/>
      <c r="EC69" s="84"/>
      <c r="ED69" s="84"/>
      <c r="EE69" s="84"/>
      <c r="EF69" s="84"/>
      <c r="EG69" s="84"/>
      <c r="EH69" s="84"/>
      <c r="EI69" s="84"/>
      <c r="EJ69" s="84"/>
      <c r="EK69" s="84"/>
      <c r="EL69" s="84"/>
      <c r="EM69" s="84"/>
      <c r="EN69" s="84"/>
      <c r="EO69" s="84"/>
      <c r="EP69" s="84"/>
      <c r="EQ69" s="84"/>
      <c r="ER69" s="84"/>
      <c r="ES69" s="84"/>
      <c r="ET69" s="84"/>
      <c r="EU69" s="84"/>
      <c r="EV69" s="84"/>
      <c r="EW69" s="84"/>
      <c r="EX69" s="84"/>
      <c r="EY69" s="84"/>
      <c r="EZ69" s="84"/>
      <c r="FA69" s="84"/>
      <c r="FB69" s="84"/>
      <c r="FC69" s="84"/>
      <c r="FD69" s="84"/>
      <c r="FE69" s="84"/>
      <c r="FF69" s="84"/>
      <c r="FG69" s="84"/>
      <c r="FH69" s="84"/>
      <c r="FI69" s="84"/>
      <c r="FJ69" s="84"/>
      <c r="FK69" s="84"/>
      <c r="FL69" s="84"/>
      <c r="FM69" s="84"/>
      <c r="FN69" s="84"/>
      <c r="FO69" s="84"/>
      <c r="FP69" s="84"/>
      <c r="FQ69" s="84"/>
      <c r="FR69" s="84"/>
      <c r="FS69" s="84"/>
      <c r="FT69" s="84"/>
      <c r="FU69" s="84"/>
      <c r="FV69" s="84"/>
      <c r="FW69" s="84"/>
      <c r="FX69" s="84"/>
      <c r="FY69" s="84"/>
      <c r="FZ69" s="84"/>
      <c r="GA69" s="84"/>
      <c r="GB69" s="84"/>
      <c r="GC69" s="84"/>
      <c r="GD69" s="84"/>
      <c r="GE69" s="84"/>
      <c r="GF69" s="84"/>
      <c r="GG69" s="84"/>
      <c r="GH69" s="84"/>
      <c r="GI69" s="84"/>
      <c r="GJ69" s="84"/>
      <c r="GK69" s="84"/>
      <c r="GL69" s="84"/>
      <c r="GM69" s="84"/>
      <c r="GN69" s="84"/>
      <c r="GO69" s="84"/>
      <c r="GP69" s="84"/>
      <c r="GQ69" s="84"/>
      <c r="GR69" s="84"/>
      <c r="GS69" s="84"/>
      <c r="GT69" s="84"/>
      <c r="GU69" s="84"/>
      <c r="GV69" s="84"/>
      <c r="GW69" s="84"/>
      <c r="GX69" s="84"/>
      <c r="GY69" s="84"/>
      <c r="GZ69" s="84"/>
      <c r="HA69" s="84"/>
      <c r="HB69" s="84"/>
      <c r="HC69" s="84"/>
      <c r="HD69" s="84"/>
      <c r="HE69" s="84"/>
      <c r="HF69" s="84"/>
      <c r="HG69" s="84"/>
      <c r="HH69" s="84"/>
      <c r="HI69" s="84"/>
      <c r="HJ69" s="84"/>
      <c r="HK69" s="84"/>
      <c r="HL69" s="84"/>
      <c r="HM69" s="84"/>
      <c r="HN69" s="84"/>
      <c r="HO69" s="84"/>
      <c r="HP69" s="84"/>
      <c r="HQ69" s="84"/>
      <c r="HR69" s="84"/>
      <c r="HS69" s="84"/>
      <c r="HT69" s="84"/>
      <c r="HU69" s="84"/>
      <c r="HV69" s="84"/>
      <c r="HW69" s="84"/>
      <c r="HX69" s="84"/>
      <c r="HY69" s="84"/>
      <c r="HZ69" s="84"/>
      <c r="IA69" s="84"/>
      <c r="IB69" s="84"/>
      <c r="IC69" s="84"/>
      <c r="ID69" s="84"/>
      <c r="IE69" s="84"/>
      <c r="IF69" s="84"/>
      <c r="IG69" s="84"/>
      <c r="IH69" s="84"/>
      <c r="II69" s="84"/>
      <c r="IJ69" s="84"/>
      <c r="IK69" s="84"/>
      <c r="IL69" s="84"/>
      <c r="IM69" s="84"/>
      <c r="IN69" s="84"/>
      <c r="IO69" s="84"/>
      <c r="IP69" s="84"/>
      <c r="IQ69" s="84"/>
      <c r="IR69" s="84"/>
      <c r="IS69" s="84"/>
      <c r="IT69" s="84"/>
      <c r="IU69" s="84"/>
      <c r="IV69" s="84"/>
      <c r="IW69" s="84"/>
      <c r="IX69" s="84"/>
      <c r="IY69" s="84"/>
      <c r="IZ69" s="84"/>
      <c r="JA69" s="84"/>
      <c r="JB69" s="84"/>
    </row>
    <row r="70" spans="1:262" s="13" customFormat="1" ht="15" customHeight="1" x14ac:dyDescent="0.15">
      <c r="A70" s="176" t="s">
        <v>137</v>
      </c>
      <c r="B70" s="26" t="s">
        <v>285</v>
      </c>
      <c r="C70" s="27" t="s">
        <v>351</v>
      </c>
      <c r="D70" s="28" t="s">
        <v>352</v>
      </c>
      <c r="E70" s="26" t="s">
        <v>278</v>
      </c>
      <c r="F70" s="29" t="s">
        <v>353</v>
      </c>
      <c r="G70" s="30" t="s">
        <v>290</v>
      </c>
      <c r="H70" s="30" t="s">
        <v>94</v>
      </c>
      <c r="I70" s="37">
        <v>500</v>
      </c>
      <c r="J70" s="38" t="s">
        <v>281</v>
      </c>
      <c r="K70" s="37">
        <v>421.5</v>
      </c>
      <c r="L70" s="26"/>
      <c r="M70" s="26"/>
      <c r="N70" s="26"/>
      <c r="O70" s="39" t="s">
        <v>354</v>
      </c>
      <c r="P70" s="40">
        <v>0.5</v>
      </c>
      <c r="Q70" s="40">
        <v>0.5</v>
      </c>
      <c r="R70" s="40">
        <v>1.77181208053691</v>
      </c>
      <c r="S70" s="40">
        <v>4.3754512635379097</v>
      </c>
      <c r="T70" s="40">
        <v>4</v>
      </c>
      <c r="U70" s="40">
        <v>4</v>
      </c>
      <c r="V70" s="41">
        <v>12</v>
      </c>
      <c r="W70" s="42">
        <v>157</v>
      </c>
      <c r="X70" s="43">
        <v>300</v>
      </c>
      <c r="Y70" s="50">
        <v>1</v>
      </c>
      <c r="Z70" s="50">
        <v>1</v>
      </c>
      <c r="AA70" s="51"/>
      <c r="AB70" s="51"/>
      <c r="AC70" s="51"/>
      <c r="AD70" s="51"/>
      <c r="AE70" s="51"/>
      <c r="AF70" s="38">
        <v>216</v>
      </c>
      <c r="AG70" s="61">
        <v>8.7222222222222197</v>
      </c>
      <c r="AH70" s="62">
        <v>0.72685185185185197</v>
      </c>
      <c r="AI70" s="63"/>
      <c r="AJ70" s="64"/>
      <c r="AK70" s="65">
        <v>0</v>
      </c>
      <c r="AL70" s="64" t="s">
        <v>283</v>
      </c>
      <c r="AM70" s="66" t="s">
        <v>322</v>
      </c>
      <c r="AN70" s="26"/>
      <c r="AO70" s="66" t="s">
        <v>64</v>
      </c>
      <c r="AP70" s="74"/>
      <c r="AQ70" s="75"/>
      <c r="AR70" s="76"/>
      <c r="AS70" s="77"/>
      <c r="AT70" s="77"/>
      <c r="AU70" s="78"/>
      <c r="AV70" s="77"/>
      <c r="AW70" s="77"/>
      <c r="AX70" s="77"/>
      <c r="AY70" s="77"/>
      <c r="AZ70" s="77"/>
      <c r="BA70" s="77"/>
      <c r="BB70" s="99">
        <f t="shared" si="14"/>
        <v>35</v>
      </c>
      <c r="BC70" s="99">
        <f t="shared" si="15"/>
        <v>8</v>
      </c>
      <c r="BD70" s="100" t="str">
        <f t="shared" si="16"/>
        <v>050-1009-443杨青松35</v>
      </c>
      <c r="BE70" s="101">
        <f t="shared" si="17"/>
        <v>0.33333333333333331</v>
      </c>
      <c r="BF70" s="101">
        <f t="shared" si="18"/>
        <v>0.5</v>
      </c>
      <c r="BG70" s="102" t="str">
        <f t="shared" si="19"/>
        <v>050-1009-44335</v>
      </c>
      <c r="BH70" s="84" t="str">
        <f>IF(IF(ISNA(MATCH(BG70,BG71:$BG$94434,0)),1,"")="","",IF(ISNA(MATCH(BG70,BG71:$BG$94434,0)),1,"")&amp;BB70)</f>
        <v/>
      </c>
      <c r="BI70" s="84" t="str">
        <f>IF(BH70="","",BB70&amp;COUNTIFS($BH$1:BH70,BH70))</f>
        <v/>
      </c>
      <c r="BJ70" s="84" t="str">
        <f t="shared" si="20"/>
        <v/>
      </c>
      <c r="BK70" s="84"/>
      <c r="BL70" s="84"/>
      <c r="BM70" s="84"/>
      <c r="BN70" s="84"/>
      <c r="BO70" s="84"/>
      <c r="BP70" s="84"/>
      <c r="BQ70" s="84"/>
      <c r="BR70" s="84"/>
      <c r="BS70" s="84"/>
      <c r="BT70" s="84"/>
      <c r="BU70" s="84"/>
      <c r="BV70" s="84"/>
      <c r="BW70" s="84"/>
      <c r="BX70" s="84"/>
      <c r="BY70" s="84"/>
      <c r="BZ70" s="84"/>
      <c r="CA70" s="84"/>
      <c r="CB70" s="84"/>
      <c r="CC70" s="84"/>
      <c r="CD70" s="84"/>
      <c r="CE70" s="84"/>
      <c r="CF70" s="84"/>
      <c r="CG70" s="84"/>
      <c r="CH70" s="84"/>
      <c r="CI70" s="84"/>
      <c r="CJ70" s="84"/>
      <c r="CK70" s="84"/>
      <c r="CL70" s="84"/>
      <c r="CM70" s="84"/>
      <c r="CN70" s="84"/>
      <c r="CO70" s="84"/>
      <c r="CP70" s="84"/>
      <c r="CQ70" s="84"/>
      <c r="CR70" s="84"/>
      <c r="CS70" s="84"/>
      <c r="CT70" s="84"/>
      <c r="CU70" s="84"/>
      <c r="CV70" s="84"/>
      <c r="CW70" s="84"/>
      <c r="CX70" s="84"/>
      <c r="CY70" s="84"/>
      <c r="CZ70" s="84"/>
      <c r="DA70" s="84"/>
      <c r="DB70" s="84"/>
      <c r="DC70" s="84"/>
      <c r="DD70" s="84"/>
      <c r="DE70" s="84"/>
      <c r="DF70" s="84"/>
      <c r="DG70" s="84"/>
      <c r="DH70" s="84"/>
      <c r="DI70" s="84"/>
      <c r="DJ70" s="84"/>
      <c r="DK70" s="84"/>
      <c r="DL70" s="84"/>
      <c r="DM70" s="84"/>
      <c r="DN70" s="84"/>
      <c r="DO70" s="84"/>
      <c r="DP70" s="84"/>
      <c r="DQ70" s="84"/>
      <c r="DR70" s="84"/>
      <c r="DS70" s="84"/>
      <c r="DT70" s="84"/>
      <c r="DU70" s="84"/>
      <c r="DV70" s="84"/>
      <c r="DW70" s="84"/>
      <c r="DX70" s="84"/>
      <c r="DY70" s="84"/>
      <c r="DZ70" s="84"/>
      <c r="EA70" s="84"/>
      <c r="EB70" s="84"/>
      <c r="EC70" s="84"/>
      <c r="ED70" s="84"/>
      <c r="EE70" s="84"/>
      <c r="EF70" s="84"/>
      <c r="EG70" s="84"/>
      <c r="EH70" s="84"/>
      <c r="EI70" s="84"/>
      <c r="EJ70" s="84"/>
      <c r="EK70" s="84"/>
      <c r="EL70" s="84"/>
      <c r="EM70" s="84"/>
      <c r="EN70" s="84"/>
      <c r="EO70" s="84"/>
      <c r="EP70" s="84"/>
      <c r="EQ70" s="84"/>
      <c r="ER70" s="84"/>
      <c r="ES70" s="84"/>
      <c r="ET70" s="84"/>
      <c r="EU70" s="84"/>
      <c r="EV70" s="84"/>
      <c r="EW70" s="84"/>
      <c r="EX70" s="84"/>
      <c r="EY70" s="84"/>
      <c r="EZ70" s="84"/>
      <c r="FA70" s="84"/>
      <c r="FB70" s="84"/>
      <c r="FC70" s="84"/>
      <c r="FD70" s="84"/>
      <c r="FE70" s="84"/>
      <c r="FF70" s="84"/>
      <c r="FG70" s="84"/>
      <c r="FH70" s="84"/>
      <c r="FI70" s="84"/>
      <c r="FJ70" s="84"/>
      <c r="FK70" s="84"/>
      <c r="FL70" s="84"/>
      <c r="FM70" s="84"/>
      <c r="FN70" s="84"/>
      <c r="FO70" s="84"/>
      <c r="FP70" s="84"/>
      <c r="FQ70" s="84"/>
      <c r="FR70" s="84"/>
      <c r="FS70" s="84"/>
      <c r="FT70" s="84"/>
      <c r="FU70" s="84"/>
      <c r="FV70" s="84"/>
      <c r="FW70" s="84"/>
      <c r="FX70" s="84"/>
      <c r="FY70" s="84"/>
      <c r="FZ70" s="84"/>
      <c r="GA70" s="84"/>
      <c r="GB70" s="84"/>
      <c r="GC70" s="84"/>
      <c r="GD70" s="84"/>
      <c r="GE70" s="84"/>
      <c r="GF70" s="84"/>
      <c r="GG70" s="84"/>
      <c r="GH70" s="84"/>
      <c r="GI70" s="84"/>
      <c r="GJ70" s="84"/>
      <c r="GK70" s="84"/>
      <c r="GL70" s="84"/>
      <c r="GM70" s="84"/>
      <c r="GN70" s="84"/>
      <c r="GO70" s="84"/>
      <c r="GP70" s="84"/>
      <c r="GQ70" s="84"/>
      <c r="GR70" s="84"/>
      <c r="GS70" s="84"/>
      <c r="GT70" s="84"/>
      <c r="GU70" s="84"/>
      <c r="GV70" s="84"/>
      <c r="GW70" s="84"/>
      <c r="GX70" s="84"/>
      <c r="GY70" s="84"/>
      <c r="GZ70" s="84"/>
      <c r="HA70" s="84"/>
      <c r="HB70" s="84"/>
      <c r="HC70" s="84"/>
      <c r="HD70" s="84"/>
      <c r="HE70" s="84"/>
      <c r="HF70" s="84"/>
      <c r="HG70" s="84"/>
      <c r="HH70" s="84"/>
      <c r="HI70" s="84"/>
      <c r="HJ70" s="84"/>
      <c r="HK70" s="84"/>
      <c r="HL70" s="84"/>
      <c r="HM70" s="84"/>
      <c r="HN70" s="84"/>
      <c r="HO70" s="84"/>
      <c r="HP70" s="84"/>
      <c r="HQ70" s="84"/>
      <c r="HR70" s="84"/>
      <c r="HS70" s="84"/>
      <c r="HT70" s="84"/>
      <c r="HU70" s="84"/>
      <c r="HV70" s="84"/>
      <c r="HW70" s="84"/>
      <c r="HX70" s="84"/>
      <c r="HY70" s="84"/>
      <c r="HZ70" s="84"/>
      <c r="IA70" s="84"/>
      <c r="IB70" s="84"/>
      <c r="IC70" s="84"/>
      <c r="ID70" s="84"/>
      <c r="IE70" s="84"/>
      <c r="IF70" s="84"/>
      <c r="IG70" s="84"/>
      <c r="IH70" s="84"/>
      <c r="II70" s="84"/>
      <c r="IJ70" s="84"/>
      <c r="IK70" s="84"/>
      <c r="IL70" s="84"/>
      <c r="IM70" s="84"/>
      <c r="IN70" s="84"/>
      <c r="IO70" s="84"/>
      <c r="IP70" s="84"/>
      <c r="IQ70" s="84"/>
      <c r="IR70" s="84"/>
      <c r="IS70" s="84"/>
      <c r="IT70" s="84"/>
      <c r="IU70" s="84"/>
      <c r="IV70" s="84"/>
      <c r="IW70" s="84"/>
      <c r="IX70" s="84"/>
      <c r="IY70" s="84"/>
      <c r="IZ70" s="84"/>
      <c r="JA70" s="84"/>
      <c r="JB70" s="84"/>
    </row>
    <row r="71" spans="1:262" s="13" customFormat="1" ht="15" customHeight="1" x14ac:dyDescent="0.15">
      <c r="A71" s="176" t="s">
        <v>137</v>
      </c>
      <c r="B71" s="26" t="s">
        <v>285</v>
      </c>
      <c r="C71" s="27" t="s">
        <v>303</v>
      </c>
      <c r="D71" s="28" t="s">
        <v>304</v>
      </c>
      <c r="E71" s="26" t="s">
        <v>278</v>
      </c>
      <c r="F71" s="29" t="s">
        <v>15</v>
      </c>
      <c r="G71" s="30" t="s">
        <v>305</v>
      </c>
      <c r="H71" s="30" t="s">
        <v>79</v>
      </c>
      <c r="I71" s="37">
        <v>800000</v>
      </c>
      <c r="J71" s="38" t="s">
        <v>281</v>
      </c>
      <c r="K71" s="37">
        <v>0</v>
      </c>
      <c r="L71" s="26"/>
      <c r="M71" s="26"/>
      <c r="N71" s="26"/>
      <c r="O71" s="39" t="s">
        <v>14</v>
      </c>
      <c r="P71" s="40">
        <v>0.5</v>
      </c>
      <c r="Q71" s="40">
        <v>0.5</v>
      </c>
      <c r="R71" s="40">
        <v>1.77181208053691</v>
      </c>
      <c r="S71" s="40">
        <v>4.3754512635379097</v>
      </c>
      <c r="T71" s="40">
        <v>6</v>
      </c>
      <c r="U71" s="40">
        <v>6</v>
      </c>
      <c r="V71" s="41">
        <v>12</v>
      </c>
      <c r="W71" s="42">
        <v>150000</v>
      </c>
      <c r="X71" s="43">
        <v>300</v>
      </c>
      <c r="Y71" s="50">
        <v>1</v>
      </c>
      <c r="Z71" s="50">
        <v>1</v>
      </c>
      <c r="AA71" s="51"/>
      <c r="AB71" s="51"/>
      <c r="AC71" s="51"/>
      <c r="AD71" s="51"/>
      <c r="AE71" s="51"/>
      <c r="AF71" s="38">
        <v>216000</v>
      </c>
      <c r="AG71" s="61">
        <v>8.3333333333333304</v>
      </c>
      <c r="AH71" s="62">
        <v>0.69444444444444398</v>
      </c>
      <c r="AI71" s="63"/>
      <c r="AJ71" s="64"/>
      <c r="AK71" s="65">
        <v>0</v>
      </c>
      <c r="AL71" s="64" t="s">
        <v>283</v>
      </c>
      <c r="AM71" s="66" t="s">
        <v>331</v>
      </c>
      <c r="AN71" s="26"/>
      <c r="AO71" s="66" t="s">
        <v>332</v>
      </c>
      <c r="AP71" s="74"/>
      <c r="AQ71" s="75"/>
      <c r="AR71" s="76"/>
      <c r="AS71" s="77"/>
      <c r="AT71" s="77"/>
      <c r="AU71" s="78"/>
      <c r="AV71" s="77"/>
      <c r="AW71" s="77"/>
      <c r="AX71" s="77"/>
      <c r="AY71" s="77"/>
      <c r="AZ71" s="77"/>
      <c r="BA71" s="77"/>
      <c r="BB71" s="99">
        <f t="shared" si="14"/>
        <v>35</v>
      </c>
      <c r="BC71" s="99">
        <f t="shared" si="15"/>
        <v>8</v>
      </c>
      <c r="BD71" s="100" t="str">
        <f t="shared" si="16"/>
        <v>025-J220000621-374杨高坤35</v>
      </c>
      <c r="BE71" s="101">
        <f t="shared" si="17"/>
        <v>1</v>
      </c>
      <c r="BF71" s="101">
        <f t="shared" si="18"/>
        <v>1</v>
      </c>
      <c r="BG71" s="102" t="str">
        <f t="shared" si="19"/>
        <v>025-J220000621-37435</v>
      </c>
      <c r="BH71" s="84" t="str">
        <f>IF(IF(ISNA(MATCH(BG71,BG72:$BG$94434,0)),1,"")="","",IF(ISNA(MATCH(BG71,BG72:$BG$94434,0)),1,"")&amp;BB71)</f>
        <v/>
      </c>
      <c r="BI71" s="84" t="str">
        <f>IF(BH71="","",BB71&amp;COUNTIFS($BH$1:BH71,BH71))</f>
        <v/>
      </c>
      <c r="BJ71" s="84" t="str">
        <f t="shared" si="20"/>
        <v/>
      </c>
      <c r="BK71" s="84"/>
      <c r="BL71" s="84"/>
      <c r="BM71" s="84"/>
      <c r="BN71" s="84"/>
      <c r="BO71" s="84"/>
      <c r="BP71" s="84"/>
      <c r="BQ71" s="84"/>
      <c r="BR71" s="84"/>
      <c r="BS71" s="84"/>
      <c r="BT71" s="84"/>
      <c r="BU71" s="84"/>
      <c r="BV71" s="84"/>
      <c r="BW71" s="84"/>
      <c r="BX71" s="84"/>
      <c r="BY71" s="84"/>
      <c r="BZ71" s="84"/>
      <c r="CA71" s="84"/>
      <c r="CB71" s="84"/>
      <c r="CC71" s="84"/>
      <c r="CD71" s="84"/>
      <c r="CE71" s="84"/>
      <c r="CF71" s="84"/>
      <c r="CG71" s="84"/>
      <c r="CH71" s="84"/>
      <c r="CI71" s="84"/>
      <c r="CJ71" s="84"/>
      <c r="CK71" s="84"/>
      <c r="CL71" s="84"/>
      <c r="CM71" s="84"/>
      <c r="CN71" s="84"/>
      <c r="CO71" s="84"/>
      <c r="CP71" s="84"/>
      <c r="CQ71" s="84"/>
      <c r="CR71" s="84"/>
      <c r="CS71" s="84"/>
      <c r="CT71" s="84"/>
      <c r="CU71" s="84"/>
      <c r="CV71" s="84"/>
      <c r="CW71" s="84"/>
      <c r="CX71" s="84"/>
      <c r="CY71" s="84"/>
      <c r="CZ71" s="84"/>
      <c r="DA71" s="84"/>
      <c r="DB71" s="84"/>
      <c r="DC71" s="84"/>
      <c r="DD71" s="84"/>
      <c r="DE71" s="84"/>
      <c r="DF71" s="84"/>
      <c r="DG71" s="84"/>
      <c r="DH71" s="84"/>
      <c r="DI71" s="84"/>
      <c r="DJ71" s="84"/>
      <c r="DK71" s="84"/>
      <c r="DL71" s="84"/>
      <c r="DM71" s="84"/>
      <c r="DN71" s="84"/>
      <c r="DO71" s="84"/>
      <c r="DP71" s="84"/>
      <c r="DQ71" s="84"/>
      <c r="DR71" s="84"/>
      <c r="DS71" s="84"/>
      <c r="DT71" s="84"/>
      <c r="DU71" s="84"/>
      <c r="DV71" s="84"/>
      <c r="DW71" s="84"/>
      <c r="DX71" s="84"/>
      <c r="DY71" s="84"/>
      <c r="DZ71" s="84"/>
      <c r="EA71" s="84"/>
      <c r="EB71" s="84"/>
      <c r="EC71" s="84"/>
      <c r="ED71" s="84"/>
      <c r="EE71" s="84"/>
      <c r="EF71" s="84"/>
      <c r="EG71" s="84"/>
      <c r="EH71" s="84"/>
      <c r="EI71" s="84"/>
      <c r="EJ71" s="84"/>
      <c r="EK71" s="84"/>
      <c r="EL71" s="84"/>
      <c r="EM71" s="84"/>
      <c r="EN71" s="84"/>
      <c r="EO71" s="84"/>
      <c r="EP71" s="84"/>
      <c r="EQ71" s="84"/>
      <c r="ER71" s="84"/>
      <c r="ES71" s="84"/>
      <c r="ET71" s="84"/>
      <c r="EU71" s="84"/>
      <c r="EV71" s="84"/>
      <c r="EW71" s="84"/>
      <c r="EX71" s="84"/>
      <c r="EY71" s="84"/>
      <c r="EZ71" s="84"/>
      <c r="FA71" s="84"/>
      <c r="FB71" s="84"/>
      <c r="FC71" s="84"/>
      <c r="FD71" s="84"/>
      <c r="FE71" s="84"/>
      <c r="FF71" s="84"/>
      <c r="FG71" s="84"/>
      <c r="FH71" s="84"/>
      <c r="FI71" s="84"/>
      <c r="FJ71" s="84"/>
      <c r="FK71" s="84"/>
      <c r="FL71" s="84"/>
      <c r="FM71" s="84"/>
      <c r="FN71" s="84"/>
      <c r="FO71" s="84"/>
      <c r="FP71" s="84"/>
      <c r="FQ71" s="84"/>
      <c r="FR71" s="84"/>
      <c r="FS71" s="84"/>
      <c r="FT71" s="84"/>
      <c r="FU71" s="84"/>
      <c r="FV71" s="84"/>
      <c r="FW71" s="84"/>
      <c r="FX71" s="84"/>
      <c r="FY71" s="84"/>
      <c r="FZ71" s="84"/>
      <c r="GA71" s="84"/>
      <c r="GB71" s="84"/>
      <c r="GC71" s="84"/>
      <c r="GD71" s="84"/>
      <c r="GE71" s="84"/>
      <c r="GF71" s="84"/>
      <c r="GG71" s="84"/>
      <c r="GH71" s="84"/>
      <c r="GI71" s="84"/>
      <c r="GJ71" s="84"/>
      <c r="GK71" s="84"/>
      <c r="GL71" s="84"/>
      <c r="GM71" s="84"/>
      <c r="GN71" s="84"/>
      <c r="GO71" s="84"/>
      <c r="GP71" s="84"/>
      <c r="GQ71" s="84"/>
      <c r="GR71" s="84"/>
      <c r="GS71" s="84"/>
      <c r="GT71" s="84"/>
      <c r="GU71" s="84"/>
      <c r="GV71" s="84"/>
      <c r="GW71" s="84"/>
      <c r="GX71" s="84"/>
      <c r="GY71" s="84"/>
      <c r="GZ71" s="84"/>
      <c r="HA71" s="84"/>
      <c r="HB71" s="84"/>
      <c r="HC71" s="84"/>
      <c r="HD71" s="84"/>
      <c r="HE71" s="84"/>
      <c r="HF71" s="84"/>
      <c r="HG71" s="84"/>
      <c r="HH71" s="84"/>
      <c r="HI71" s="84"/>
      <c r="HJ71" s="84"/>
      <c r="HK71" s="84"/>
      <c r="HL71" s="84"/>
      <c r="HM71" s="84"/>
      <c r="HN71" s="84"/>
      <c r="HO71" s="84"/>
      <c r="HP71" s="84"/>
      <c r="HQ71" s="84"/>
      <c r="HR71" s="84"/>
      <c r="HS71" s="84"/>
      <c r="HT71" s="84"/>
      <c r="HU71" s="84"/>
      <c r="HV71" s="84"/>
      <c r="HW71" s="84"/>
      <c r="HX71" s="84"/>
      <c r="HY71" s="84"/>
      <c r="HZ71" s="84"/>
      <c r="IA71" s="84"/>
      <c r="IB71" s="84"/>
      <c r="IC71" s="84"/>
      <c r="ID71" s="84"/>
      <c r="IE71" s="84"/>
      <c r="IF71" s="84"/>
      <c r="IG71" s="84"/>
      <c r="IH71" s="84"/>
      <c r="II71" s="84"/>
      <c r="IJ71" s="84"/>
      <c r="IK71" s="84"/>
      <c r="IL71" s="84"/>
      <c r="IM71" s="84"/>
      <c r="IN71" s="84"/>
      <c r="IO71" s="84"/>
      <c r="IP71" s="84"/>
      <c r="IQ71" s="84"/>
      <c r="IR71" s="84"/>
      <c r="IS71" s="84"/>
      <c r="IT71" s="84"/>
      <c r="IU71" s="84"/>
      <c r="IV71" s="84"/>
      <c r="IW71" s="84"/>
      <c r="IX71" s="84"/>
      <c r="IY71" s="84"/>
      <c r="IZ71" s="84"/>
      <c r="JA71" s="84"/>
      <c r="JB71" s="84"/>
    </row>
    <row r="72" spans="1:262" s="22" customFormat="1" ht="15" customHeight="1" x14ac:dyDescent="0.15">
      <c r="A72" s="176" t="s">
        <v>137</v>
      </c>
      <c r="B72" s="26" t="s">
        <v>275</v>
      </c>
      <c r="C72" s="27" t="s">
        <v>310</v>
      </c>
      <c r="D72" s="28" t="s">
        <v>311</v>
      </c>
      <c r="E72" s="26" t="s">
        <v>278</v>
      </c>
      <c r="F72" s="29" t="s">
        <v>98</v>
      </c>
      <c r="G72" s="30" t="s">
        <v>280</v>
      </c>
      <c r="H72" s="30" t="s">
        <v>94</v>
      </c>
      <c r="I72" s="37">
        <v>2400</v>
      </c>
      <c r="J72" s="38" t="s">
        <v>281</v>
      </c>
      <c r="K72" s="37">
        <v>2384</v>
      </c>
      <c r="L72" s="26"/>
      <c r="M72" s="26"/>
      <c r="N72" s="26"/>
      <c r="O72" s="39" t="s">
        <v>312</v>
      </c>
      <c r="P72" s="40">
        <v>0.5</v>
      </c>
      <c r="Q72" s="40">
        <v>0.5</v>
      </c>
      <c r="R72" s="40">
        <v>4.125</v>
      </c>
      <c r="S72" s="40">
        <v>4.3754512635379097</v>
      </c>
      <c r="T72" s="40">
        <v>3</v>
      </c>
      <c r="U72" s="40">
        <v>5.5</v>
      </c>
      <c r="V72" s="41">
        <v>12</v>
      </c>
      <c r="W72" s="42">
        <v>252</v>
      </c>
      <c r="X72" s="43">
        <v>490</v>
      </c>
      <c r="Y72" s="50">
        <v>1</v>
      </c>
      <c r="Z72" s="50">
        <v>1</v>
      </c>
      <c r="AA72" s="51"/>
      <c r="AB72" s="51"/>
      <c r="AC72" s="51"/>
      <c r="AD72" s="51"/>
      <c r="AE72" s="51"/>
      <c r="AF72" s="38">
        <v>352.8</v>
      </c>
      <c r="AG72" s="61">
        <v>8.5714285714285694</v>
      </c>
      <c r="AH72" s="62">
        <v>0.71428571428571397</v>
      </c>
      <c r="AI72" s="63"/>
      <c r="AJ72" s="64"/>
      <c r="AK72" s="65">
        <v>0</v>
      </c>
      <c r="AL72" s="64" t="s">
        <v>296</v>
      </c>
      <c r="AM72" s="66" t="s">
        <v>317</v>
      </c>
      <c r="AN72" s="26"/>
      <c r="AO72" s="66" t="s">
        <v>68</v>
      </c>
      <c r="AP72" s="74"/>
      <c r="AQ72" s="75"/>
      <c r="AR72" s="76"/>
      <c r="AS72" s="77"/>
      <c r="AT72" s="77"/>
      <c r="AU72" s="78"/>
      <c r="AV72" s="77"/>
      <c r="AW72" s="77"/>
      <c r="AX72" s="77"/>
      <c r="AY72" s="77"/>
      <c r="AZ72" s="77"/>
      <c r="BA72" s="77"/>
      <c r="BB72" s="99">
        <f t="shared" si="14"/>
        <v>35</v>
      </c>
      <c r="BC72" s="99">
        <f t="shared" si="15"/>
        <v>8</v>
      </c>
      <c r="BD72" s="100" t="str">
        <f t="shared" si="16"/>
        <v>050-C031100131-507赵亚平35</v>
      </c>
      <c r="BE72" s="101">
        <f t="shared" si="17"/>
        <v>0.5</v>
      </c>
      <c r="BF72" s="101">
        <f t="shared" si="18"/>
        <v>0.5</v>
      </c>
      <c r="BG72" s="102" t="str">
        <f t="shared" si="19"/>
        <v>050-C031100131-50735</v>
      </c>
      <c r="BH72" s="84" t="str">
        <f>IF(IF(ISNA(MATCH(BG72,BG73:$BG$94434,0)),1,"")="","",IF(ISNA(MATCH(BG72,BG73:$BG$94434,0)),1,"")&amp;BB72)</f>
        <v/>
      </c>
      <c r="BI72" s="84" t="str">
        <f>IF(BH72="","",BB72&amp;COUNTIFS($BH$1:BH72,BH72))</f>
        <v/>
      </c>
      <c r="BJ72" s="84" t="str">
        <f t="shared" si="20"/>
        <v/>
      </c>
      <c r="BK72" s="84"/>
      <c r="BL72" s="84"/>
      <c r="BM72" s="84"/>
      <c r="BN72" s="84"/>
      <c r="BO72" s="84"/>
      <c r="BP72" s="84"/>
      <c r="BQ72" s="84"/>
      <c r="BR72" s="84"/>
      <c r="BS72" s="84"/>
      <c r="BT72" s="84"/>
      <c r="BU72" s="84"/>
      <c r="BV72" s="84"/>
      <c r="BW72" s="84"/>
      <c r="BX72" s="84"/>
      <c r="BY72" s="84"/>
      <c r="BZ72" s="84"/>
      <c r="CA72" s="84"/>
      <c r="CB72" s="84"/>
      <c r="CC72" s="84"/>
      <c r="CD72" s="84"/>
      <c r="CE72" s="84"/>
      <c r="CF72" s="84"/>
      <c r="CG72" s="84"/>
      <c r="CH72" s="84"/>
      <c r="CI72" s="84"/>
      <c r="CJ72" s="84"/>
      <c r="CK72" s="84"/>
      <c r="CL72" s="84"/>
      <c r="CM72" s="84"/>
      <c r="CN72" s="84"/>
      <c r="CO72" s="84"/>
      <c r="CP72" s="84"/>
      <c r="CQ72" s="84"/>
      <c r="CR72" s="84"/>
      <c r="CS72" s="84"/>
      <c r="CT72" s="84"/>
      <c r="CU72" s="84"/>
      <c r="CV72" s="84"/>
      <c r="CW72" s="84"/>
      <c r="CX72" s="84"/>
      <c r="CY72" s="84"/>
      <c r="CZ72" s="84"/>
      <c r="DA72" s="84"/>
      <c r="DB72" s="84"/>
      <c r="DC72" s="84"/>
      <c r="DD72" s="84"/>
      <c r="DE72" s="84"/>
      <c r="DF72" s="84"/>
      <c r="DG72" s="84"/>
      <c r="DH72" s="84"/>
      <c r="DI72" s="84"/>
      <c r="DJ72" s="84"/>
      <c r="DK72" s="84"/>
      <c r="DL72" s="84"/>
      <c r="DM72" s="84"/>
      <c r="DN72" s="84"/>
      <c r="DO72" s="84"/>
      <c r="DP72" s="84"/>
      <c r="DQ72" s="84"/>
      <c r="DR72" s="84"/>
      <c r="DS72" s="84"/>
      <c r="DT72" s="84"/>
      <c r="DU72" s="84"/>
      <c r="DV72" s="84"/>
      <c r="DW72" s="84"/>
      <c r="DX72" s="84"/>
      <c r="DY72" s="84"/>
      <c r="DZ72" s="84"/>
      <c r="EA72" s="84"/>
      <c r="EB72" s="84"/>
      <c r="EC72" s="84"/>
      <c r="ED72" s="84"/>
      <c r="EE72" s="84"/>
      <c r="EF72" s="84"/>
      <c r="EG72" s="84"/>
      <c r="EH72" s="84"/>
      <c r="EI72" s="84"/>
      <c r="EJ72" s="84"/>
      <c r="EK72" s="84"/>
      <c r="EL72" s="84"/>
      <c r="EM72" s="84"/>
      <c r="EN72" s="84"/>
      <c r="EO72" s="84"/>
      <c r="EP72" s="84"/>
      <c r="EQ72" s="84"/>
      <c r="ER72" s="84"/>
      <c r="ES72" s="84"/>
      <c r="ET72" s="84"/>
      <c r="EU72" s="84"/>
      <c r="EV72" s="84"/>
      <c r="EW72" s="84"/>
      <c r="EX72" s="84"/>
      <c r="EY72" s="84"/>
      <c r="EZ72" s="84"/>
      <c r="FA72" s="84"/>
      <c r="FB72" s="84"/>
      <c r="FC72" s="84"/>
      <c r="FD72" s="84"/>
      <c r="FE72" s="84"/>
      <c r="FF72" s="84"/>
      <c r="FG72" s="84"/>
      <c r="FH72" s="84"/>
      <c r="FI72" s="84"/>
      <c r="FJ72" s="84"/>
      <c r="FK72" s="84"/>
      <c r="FL72" s="84"/>
      <c r="FM72" s="84"/>
      <c r="FN72" s="84"/>
      <c r="FO72" s="84"/>
      <c r="FP72" s="84"/>
      <c r="FQ72" s="84"/>
      <c r="FR72" s="84"/>
      <c r="FS72" s="84"/>
      <c r="FT72" s="84"/>
      <c r="FU72" s="84"/>
      <c r="FV72" s="84"/>
      <c r="FW72" s="84"/>
      <c r="FX72" s="84"/>
      <c r="FY72" s="84"/>
      <c r="FZ72" s="84"/>
      <c r="GA72" s="84"/>
      <c r="GB72" s="84"/>
      <c r="GC72" s="84"/>
      <c r="GD72" s="84"/>
      <c r="GE72" s="84"/>
      <c r="GF72" s="84"/>
      <c r="GG72" s="84"/>
      <c r="GH72" s="84"/>
      <c r="GI72" s="84"/>
      <c r="GJ72" s="84"/>
      <c r="GK72" s="84"/>
      <c r="GL72" s="84"/>
      <c r="GM72" s="84"/>
      <c r="GN72" s="84"/>
      <c r="GO72" s="84"/>
      <c r="GP72" s="84"/>
      <c r="GQ72" s="84"/>
      <c r="GR72" s="84"/>
      <c r="GS72" s="84"/>
      <c r="GT72" s="84"/>
      <c r="GU72" s="84"/>
      <c r="GV72" s="84"/>
      <c r="GW72" s="84"/>
      <c r="GX72" s="84"/>
      <c r="GY72" s="84"/>
      <c r="GZ72" s="84"/>
      <c r="HA72" s="84"/>
      <c r="HB72" s="84"/>
      <c r="HC72" s="84"/>
      <c r="HD72" s="84"/>
      <c r="HE72" s="84"/>
      <c r="HF72" s="84"/>
      <c r="HG72" s="84"/>
      <c r="HH72" s="84"/>
      <c r="HI72" s="84"/>
      <c r="HJ72" s="84"/>
      <c r="HK72" s="84"/>
      <c r="HL72" s="84"/>
      <c r="HM72" s="84"/>
      <c r="HN72" s="84"/>
      <c r="HO72" s="84"/>
      <c r="HP72" s="84"/>
      <c r="HQ72" s="84"/>
      <c r="HR72" s="84"/>
      <c r="HS72" s="84"/>
      <c r="HT72" s="84"/>
      <c r="HU72" s="84"/>
      <c r="HV72" s="84"/>
      <c r="HW72" s="84"/>
      <c r="HX72" s="84"/>
      <c r="HY72" s="84"/>
      <c r="HZ72" s="84"/>
      <c r="IA72" s="84"/>
      <c r="IB72" s="84"/>
      <c r="IC72" s="84"/>
      <c r="ID72" s="84"/>
      <c r="IE72" s="84"/>
      <c r="IF72" s="84"/>
      <c r="IG72" s="84"/>
      <c r="IH72" s="84"/>
      <c r="II72" s="84"/>
      <c r="IJ72" s="84"/>
      <c r="IK72" s="84"/>
      <c r="IL72" s="84"/>
      <c r="IM72" s="84"/>
      <c r="IN72" s="84"/>
      <c r="IO72" s="84"/>
      <c r="IP72" s="84"/>
      <c r="IQ72" s="84"/>
      <c r="IR72" s="84"/>
      <c r="IS72" s="84"/>
      <c r="IT72" s="84"/>
      <c r="IU72" s="84"/>
      <c r="IV72" s="84"/>
      <c r="IW72" s="84"/>
      <c r="IX72" s="84"/>
      <c r="IY72" s="84"/>
      <c r="IZ72" s="84"/>
      <c r="JA72" s="84"/>
      <c r="JB72" s="84"/>
    </row>
    <row r="73" spans="1:262" s="22" customFormat="1" ht="15" customHeight="1" x14ac:dyDescent="0.15">
      <c r="A73" s="176" t="s">
        <v>137</v>
      </c>
      <c r="B73" s="26" t="s">
        <v>285</v>
      </c>
      <c r="C73" s="27" t="s">
        <v>310</v>
      </c>
      <c r="D73" s="28" t="s">
        <v>311</v>
      </c>
      <c r="E73" s="26" t="s">
        <v>278</v>
      </c>
      <c r="F73" s="29" t="s">
        <v>98</v>
      </c>
      <c r="G73" s="30" t="s">
        <v>280</v>
      </c>
      <c r="H73" s="30" t="s">
        <v>94</v>
      </c>
      <c r="I73" s="37">
        <v>2400</v>
      </c>
      <c r="J73" s="38" t="s">
        <v>281</v>
      </c>
      <c r="K73" s="37">
        <v>2384</v>
      </c>
      <c r="L73" s="26"/>
      <c r="M73" s="26"/>
      <c r="N73" s="26"/>
      <c r="O73" s="39" t="s">
        <v>312</v>
      </c>
      <c r="P73" s="40">
        <v>0.5</v>
      </c>
      <c r="Q73" s="40">
        <v>0.5</v>
      </c>
      <c r="R73" s="40">
        <v>1.77181208053691</v>
      </c>
      <c r="S73" s="40">
        <v>4.3754512635379097</v>
      </c>
      <c r="T73" s="40">
        <v>7</v>
      </c>
      <c r="U73" s="40">
        <v>4</v>
      </c>
      <c r="V73" s="41">
        <v>12</v>
      </c>
      <c r="W73" s="42">
        <v>240</v>
      </c>
      <c r="X73" s="43">
        <v>490</v>
      </c>
      <c r="Y73" s="50">
        <v>1</v>
      </c>
      <c r="Z73" s="50">
        <v>1</v>
      </c>
      <c r="AA73" s="51"/>
      <c r="AB73" s="51"/>
      <c r="AC73" s="51"/>
      <c r="AD73" s="51"/>
      <c r="AE73" s="51"/>
      <c r="AF73" s="38">
        <v>352.8</v>
      </c>
      <c r="AG73" s="61">
        <v>8.1632653061224492</v>
      </c>
      <c r="AH73" s="62">
        <v>0.68027210884353695</v>
      </c>
      <c r="AI73" s="63"/>
      <c r="AJ73" s="64"/>
      <c r="AK73" s="65">
        <v>0</v>
      </c>
      <c r="AL73" s="64" t="s">
        <v>296</v>
      </c>
      <c r="AM73" s="66" t="s">
        <v>313</v>
      </c>
      <c r="AN73" s="26"/>
      <c r="AO73" s="66" t="s">
        <v>40</v>
      </c>
      <c r="AP73" s="74"/>
      <c r="AQ73" s="75"/>
      <c r="AR73" s="76"/>
      <c r="AS73" s="77"/>
      <c r="AT73" s="77"/>
      <c r="AU73" s="78"/>
      <c r="AV73" s="77"/>
      <c r="AW73" s="77"/>
      <c r="AX73" s="77"/>
      <c r="AY73" s="77"/>
      <c r="AZ73" s="77"/>
      <c r="BA73" s="77"/>
      <c r="BB73" s="99">
        <f t="shared" si="14"/>
        <v>35</v>
      </c>
      <c r="BC73" s="99">
        <f t="shared" si="15"/>
        <v>8</v>
      </c>
      <c r="BD73" s="100" t="str">
        <f t="shared" si="16"/>
        <v>050-C031100131-507雷小林35</v>
      </c>
      <c r="BE73" s="101">
        <f t="shared" si="17"/>
        <v>0.2</v>
      </c>
      <c r="BF73" s="101">
        <f t="shared" si="18"/>
        <v>0.5</v>
      </c>
      <c r="BG73" s="102" t="str">
        <f t="shared" si="19"/>
        <v>050-C031100131-50735</v>
      </c>
      <c r="BH73" s="84" t="str">
        <f>IF(IF(ISNA(MATCH(BG73,BG74:$BG$94434,0)),1,"")="","",IF(ISNA(MATCH(BG73,BG74:$BG$94434,0)),1,"")&amp;BB73)</f>
        <v/>
      </c>
      <c r="BI73" s="84" t="str">
        <f>IF(BH73="","",BB73&amp;COUNTIFS($BH$1:BH73,BH73))</f>
        <v/>
      </c>
      <c r="BJ73" s="84" t="str">
        <f t="shared" si="20"/>
        <v/>
      </c>
      <c r="BK73" s="84"/>
      <c r="BL73" s="84"/>
      <c r="BM73" s="84"/>
      <c r="BN73" s="84"/>
      <c r="BO73" s="84"/>
      <c r="BP73" s="84"/>
      <c r="BQ73" s="84"/>
      <c r="BR73" s="84"/>
      <c r="BS73" s="84"/>
      <c r="BT73" s="84"/>
      <c r="BU73" s="84"/>
      <c r="BV73" s="84"/>
      <c r="BW73" s="84"/>
      <c r="BX73" s="84"/>
      <c r="BY73" s="84"/>
      <c r="BZ73" s="84"/>
      <c r="CA73" s="84"/>
      <c r="CB73" s="84"/>
      <c r="CC73" s="84"/>
      <c r="CD73" s="84"/>
      <c r="CE73" s="84"/>
      <c r="CF73" s="84"/>
      <c r="CG73" s="84"/>
      <c r="CH73" s="84"/>
      <c r="CI73" s="84"/>
      <c r="CJ73" s="84"/>
      <c r="CK73" s="84"/>
      <c r="CL73" s="84"/>
      <c r="CM73" s="84"/>
      <c r="CN73" s="84"/>
      <c r="CO73" s="84"/>
      <c r="CP73" s="84"/>
      <c r="CQ73" s="84"/>
      <c r="CR73" s="84"/>
      <c r="CS73" s="84"/>
      <c r="CT73" s="84"/>
      <c r="CU73" s="84"/>
      <c r="CV73" s="84"/>
      <c r="CW73" s="84"/>
      <c r="CX73" s="84"/>
      <c r="CY73" s="84"/>
      <c r="CZ73" s="84"/>
      <c r="DA73" s="84"/>
      <c r="DB73" s="84"/>
      <c r="DC73" s="84"/>
      <c r="DD73" s="84"/>
      <c r="DE73" s="84"/>
      <c r="DF73" s="84"/>
      <c r="DG73" s="84"/>
      <c r="DH73" s="84"/>
      <c r="DI73" s="84"/>
      <c r="DJ73" s="84"/>
      <c r="DK73" s="84"/>
      <c r="DL73" s="84"/>
      <c r="DM73" s="84"/>
      <c r="DN73" s="84"/>
      <c r="DO73" s="84"/>
      <c r="DP73" s="84"/>
      <c r="DQ73" s="84"/>
      <c r="DR73" s="84"/>
      <c r="DS73" s="84"/>
      <c r="DT73" s="84"/>
      <c r="DU73" s="84"/>
      <c r="DV73" s="84"/>
      <c r="DW73" s="84"/>
      <c r="DX73" s="84"/>
      <c r="DY73" s="84"/>
      <c r="DZ73" s="84"/>
      <c r="EA73" s="84"/>
      <c r="EB73" s="84"/>
      <c r="EC73" s="84"/>
      <c r="ED73" s="84"/>
      <c r="EE73" s="84"/>
      <c r="EF73" s="84"/>
      <c r="EG73" s="84"/>
      <c r="EH73" s="84"/>
      <c r="EI73" s="84"/>
      <c r="EJ73" s="84"/>
      <c r="EK73" s="84"/>
      <c r="EL73" s="84"/>
      <c r="EM73" s="84"/>
      <c r="EN73" s="84"/>
      <c r="EO73" s="84"/>
      <c r="EP73" s="84"/>
      <c r="EQ73" s="84"/>
      <c r="ER73" s="84"/>
      <c r="ES73" s="84"/>
      <c r="ET73" s="84"/>
      <c r="EU73" s="84"/>
      <c r="EV73" s="84"/>
      <c r="EW73" s="84"/>
      <c r="EX73" s="84"/>
      <c r="EY73" s="84"/>
      <c r="EZ73" s="84"/>
      <c r="FA73" s="84"/>
      <c r="FB73" s="84"/>
      <c r="FC73" s="84"/>
      <c r="FD73" s="84"/>
      <c r="FE73" s="84"/>
      <c r="FF73" s="84"/>
      <c r="FG73" s="84"/>
      <c r="FH73" s="84"/>
      <c r="FI73" s="84"/>
      <c r="FJ73" s="84"/>
      <c r="FK73" s="84"/>
      <c r="FL73" s="84"/>
      <c r="FM73" s="84"/>
      <c r="FN73" s="84"/>
      <c r="FO73" s="84"/>
      <c r="FP73" s="84"/>
      <c r="FQ73" s="84"/>
      <c r="FR73" s="84"/>
      <c r="FS73" s="84"/>
      <c r="FT73" s="84"/>
      <c r="FU73" s="84"/>
      <c r="FV73" s="84"/>
      <c r="FW73" s="84"/>
      <c r="FX73" s="84"/>
      <c r="FY73" s="84"/>
      <c r="FZ73" s="84"/>
      <c r="GA73" s="84"/>
      <c r="GB73" s="84"/>
      <c r="GC73" s="84"/>
      <c r="GD73" s="84"/>
      <c r="GE73" s="84"/>
      <c r="GF73" s="84"/>
      <c r="GG73" s="84"/>
      <c r="GH73" s="84"/>
      <c r="GI73" s="84"/>
      <c r="GJ73" s="84"/>
      <c r="GK73" s="84"/>
      <c r="GL73" s="84"/>
      <c r="GM73" s="84"/>
      <c r="GN73" s="84"/>
      <c r="GO73" s="84"/>
      <c r="GP73" s="84"/>
      <c r="GQ73" s="84"/>
      <c r="GR73" s="84"/>
      <c r="GS73" s="84"/>
      <c r="GT73" s="84"/>
      <c r="GU73" s="84"/>
      <c r="GV73" s="84"/>
      <c r="GW73" s="84"/>
      <c r="GX73" s="84"/>
      <c r="GY73" s="84"/>
      <c r="GZ73" s="84"/>
      <c r="HA73" s="84"/>
      <c r="HB73" s="84"/>
      <c r="HC73" s="84"/>
      <c r="HD73" s="84"/>
      <c r="HE73" s="84"/>
      <c r="HF73" s="84"/>
      <c r="HG73" s="84"/>
      <c r="HH73" s="84"/>
      <c r="HI73" s="84"/>
      <c r="HJ73" s="84"/>
      <c r="HK73" s="84"/>
      <c r="HL73" s="84"/>
      <c r="HM73" s="84"/>
      <c r="HN73" s="84"/>
      <c r="HO73" s="84"/>
      <c r="HP73" s="84"/>
      <c r="HQ73" s="84"/>
      <c r="HR73" s="84"/>
      <c r="HS73" s="84"/>
      <c r="HT73" s="84"/>
      <c r="HU73" s="84"/>
      <c r="HV73" s="84"/>
      <c r="HW73" s="84"/>
      <c r="HX73" s="84"/>
      <c r="HY73" s="84"/>
      <c r="HZ73" s="84"/>
      <c r="IA73" s="84"/>
      <c r="IB73" s="84"/>
      <c r="IC73" s="84"/>
      <c r="ID73" s="84"/>
      <c r="IE73" s="84"/>
      <c r="IF73" s="84"/>
      <c r="IG73" s="84"/>
      <c r="IH73" s="84"/>
      <c r="II73" s="84"/>
      <c r="IJ73" s="84"/>
      <c r="IK73" s="84"/>
      <c r="IL73" s="84"/>
      <c r="IM73" s="84"/>
      <c r="IN73" s="84"/>
      <c r="IO73" s="84"/>
      <c r="IP73" s="84"/>
      <c r="IQ73" s="84"/>
      <c r="IR73" s="84"/>
      <c r="IS73" s="84"/>
      <c r="IT73" s="84"/>
      <c r="IU73" s="84"/>
      <c r="IV73" s="84"/>
      <c r="IW73" s="84"/>
      <c r="IX73" s="84"/>
      <c r="IY73" s="84"/>
      <c r="IZ73" s="84"/>
      <c r="JA73" s="84"/>
      <c r="JB73" s="84"/>
    </row>
    <row r="74" spans="1:262" s="22" customFormat="1" ht="15" customHeight="1" x14ac:dyDescent="0.15">
      <c r="A74" s="176" t="s">
        <v>137</v>
      </c>
      <c r="B74" s="26" t="s">
        <v>285</v>
      </c>
      <c r="C74" s="27" t="s">
        <v>371</v>
      </c>
      <c r="D74" s="28" t="s">
        <v>372</v>
      </c>
      <c r="E74" s="26" t="s">
        <v>278</v>
      </c>
      <c r="F74" s="29" t="s">
        <v>55</v>
      </c>
      <c r="G74" s="30" t="s">
        <v>280</v>
      </c>
      <c r="H74" s="30" t="s">
        <v>94</v>
      </c>
      <c r="I74" s="37">
        <v>1700</v>
      </c>
      <c r="J74" s="38" t="s">
        <v>281</v>
      </c>
      <c r="K74" s="37">
        <v>1675</v>
      </c>
      <c r="L74" s="26"/>
      <c r="M74" s="26"/>
      <c r="N74" s="26"/>
      <c r="O74" s="39" t="s">
        <v>54</v>
      </c>
      <c r="P74" s="40">
        <v>0.5</v>
      </c>
      <c r="Q74" s="40">
        <v>0.5</v>
      </c>
      <c r="R74" s="40">
        <v>0.59060402684563795</v>
      </c>
      <c r="S74" s="40">
        <v>1.4584837545126399</v>
      </c>
      <c r="T74" s="40">
        <v>4</v>
      </c>
      <c r="U74" s="40">
        <v>4</v>
      </c>
      <c r="V74" s="41">
        <v>4</v>
      </c>
      <c r="W74" s="42">
        <v>131</v>
      </c>
      <c r="X74" s="43">
        <v>680</v>
      </c>
      <c r="Y74" s="50">
        <v>1</v>
      </c>
      <c r="Z74" s="50">
        <v>1</v>
      </c>
      <c r="AA74" s="51"/>
      <c r="AB74" s="51"/>
      <c r="AC74" s="51"/>
      <c r="AD74" s="51"/>
      <c r="AE74" s="51"/>
      <c r="AF74" s="38">
        <v>163.19999999999999</v>
      </c>
      <c r="AG74" s="61">
        <v>3.2107843137254899</v>
      </c>
      <c r="AH74" s="62">
        <v>0.80269607843137303</v>
      </c>
      <c r="AI74" s="63"/>
      <c r="AJ74" s="64"/>
      <c r="AK74" s="65">
        <v>0</v>
      </c>
      <c r="AL74" s="64" t="s">
        <v>296</v>
      </c>
      <c r="AM74" s="66" t="s">
        <v>313</v>
      </c>
      <c r="AN74" s="26"/>
      <c r="AO74" s="66" t="s">
        <v>40</v>
      </c>
      <c r="AP74" s="74"/>
      <c r="AQ74" s="75"/>
      <c r="AR74" s="76"/>
      <c r="AS74" s="77"/>
      <c r="AT74" s="77"/>
      <c r="AU74" s="78"/>
      <c r="AV74" s="77"/>
      <c r="AW74" s="77"/>
      <c r="AX74" s="77"/>
      <c r="AY74" s="77"/>
      <c r="AZ74" s="77"/>
      <c r="BA74" s="77"/>
      <c r="BB74" s="99">
        <f t="shared" si="14"/>
        <v>35</v>
      </c>
      <c r="BC74" s="99">
        <f t="shared" si="15"/>
        <v>8</v>
      </c>
      <c r="BD74" s="100" t="str">
        <f t="shared" si="16"/>
        <v>050-C130000141-508雷小林35</v>
      </c>
      <c r="BE74" s="101">
        <f t="shared" si="17"/>
        <v>0.2</v>
      </c>
      <c r="BF74" s="101">
        <f t="shared" si="18"/>
        <v>1</v>
      </c>
      <c r="BG74" s="102" t="str">
        <f t="shared" si="19"/>
        <v>050-C130000141-50835</v>
      </c>
      <c r="BH74" s="84" t="str">
        <f>IF(IF(ISNA(MATCH(BG74,BG75:$BG$94434,0)),1,"")="","",IF(ISNA(MATCH(BG74,BG75:$BG$94434,0)),1,"")&amp;BB74)</f>
        <v/>
      </c>
      <c r="BI74" s="84" t="str">
        <f>IF(BH74="","",BB74&amp;COUNTIFS($BH$1:BH74,BH74))</f>
        <v/>
      </c>
      <c r="BJ74" s="84" t="str">
        <f t="shared" si="20"/>
        <v/>
      </c>
      <c r="BK74" s="84"/>
      <c r="BL74" s="84"/>
      <c r="BM74" s="84"/>
      <c r="BN74" s="84"/>
      <c r="BO74" s="84"/>
      <c r="BP74" s="84"/>
      <c r="BQ74" s="84"/>
      <c r="BR74" s="84"/>
      <c r="BS74" s="84"/>
      <c r="BT74" s="84"/>
      <c r="BU74" s="84"/>
      <c r="BV74" s="84"/>
      <c r="BW74" s="84"/>
      <c r="BX74" s="84"/>
      <c r="BY74" s="84"/>
      <c r="BZ74" s="84"/>
      <c r="CA74" s="84"/>
      <c r="CB74" s="84"/>
      <c r="CC74" s="84"/>
      <c r="CD74" s="84"/>
      <c r="CE74" s="84"/>
      <c r="CF74" s="84"/>
      <c r="CG74" s="84"/>
      <c r="CH74" s="84"/>
      <c r="CI74" s="84"/>
      <c r="CJ74" s="84"/>
      <c r="CK74" s="84"/>
      <c r="CL74" s="84"/>
      <c r="CM74" s="84"/>
      <c r="CN74" s="84"/>
      <c r="CO74" s="84"/>
      <c r="CP74" s="84"/>
      <c r="CQ74" s="84"/>
      <c r="CR74" s="84"/>
      <c r="CS74" s="84"/>
      <c r="CT74" s="84"/>
      <c r="CU74" s="84"/>
      <c r="CV74" s="84"/>
      <c r="CW74" s="84"/>
      <c r="CX74" s="84"/>
      <c r="CY74" s="84"/>
      <c r="CZ74" s="84"/>
      <c r="DA74" s="84"/>
      <c r="DB74" s="84"/>
      <c r="DC74" s="84"/>
      <c r="DD74" s="84"/>
      <c r="DE74" s="84"/>
      <c r="DF74" s="84"/>
      <c r="DG74" s="84"/>
      <c r="DH74" s="84"/>
      <c r="DI74" s="84"/>
      <c r="DJ74" s="84"/>
      <c r="DK74" s="84"/>
      <c r="DL74" s="84"/>
      <c r="DM74" s="84"/>
      <c r="DN74" s="84"/>
      <c r="DO74" s="84"/>
      <c r="DP74" s="84"/>
      <c r="DQ74" s="84"/>
      <c r="DR74" s="84"/>
      <c r="DS74" s="84"/>
      <c r="DT74" s="84"/>
      <c r="DU74" s="84"/>
      <c r="DV74" s="84"/>
      <c r="DW74" s="84"/>
      <c r="DX74" s="84"/>
      <c r="DY74" s="84"/>
      <c r="DZ74" s="84"/>
      <c r="EA74" s="84"/>
      <c r="EB74" s="84"/>
      <c r="EC74" s="84"/>
      <c r="ED74" s="84"/>
      <c r="EE74" s="84"/>
      <c r="EF74" s="84"/>
      <c r="EG74" s="84"/>
      <c r="EH74" s="84"/>
      <c r="EI74" s="84"/>
      <c r="EJ74" s="84"/>
      <c r="EK74" s="84"/>
      <c r="EL74" s="84"/>
      <c r="EM74" s="84"/>
      <c r="EN74" s="84"/>
      <c r="EO74" s="84"/>
      <c r="EP74" s="84"/>
      <c r="EQ74" s="84"/>
      <c r="ER74" s="84"/>
      <c r="ES74" s="84"/>
      <c r="ET74" s="84"/>
      <c r="EU74" s="84"/>
      <c r="EV74" s="84"/>
      <c r="EW74" s="84"/>
      <c r="EX74" s="84"/>
      <c r="EY74" s="84"/>
      <c r="EZ74" s="84"/>
      <c r="FA74" s="84"/>
      <c r="FB74" s="84"/>
      <c r="FC74" s="84"/>
      <c r="FD74" s="84"/>
      <c r="FE74" s="84"/>
      <c r="FF74" s="84"/>
      <c r="FG74" s="84"/>
      <c r="FH74" s="84"/>
      <c r="FI74" s="84"/>
      <c r="FJ74" s="84"/>
      <c r="FK74" s="84"/>
      <c r="FL74" s="84"/>
      <c r="FM74" s="84"/>
      <c r="FN74" s="84"/>
      <c r="FO74" s="84"/>
      <c r="FP74" s="84"/>
      <c r="FQ74" s="84"/>
      <c r="FR74" s="84"/>
      <c r="FS74" s="84"/>
      <c r="FT74" s="84"/>
      <c r="FU74" s="84"/>
      <c r="FV74" s="84"/>
      <c r="FW74" s="84"/>
      <c r="FX74" s="84"/>
      <c r="FY74" s="84"/>
      <c r="FZ74" s="84"/>
      <c r="GA74" s="84"/>
      <c r="GB74" s="84"/>
      <c r="GC74" s="84"/>
      <c r="GD74" s="84"/>
      <c r="GE74" s="84"/>
      <c r="GF74" s="84"/>
      <c r="GG74" s="84"/>
      <c r="GH74" s="84"/>
      <c r="GI74" s="84"/>
      <c r="GJ74" s="84"/>
      <c r="GK74" s="84"/>
      <c r="GL74" s="84"/>
      <c r="GM74" s="84"/>
      <c r="GN74" s="84"/>
      <c r="GO74" s="84"/>
      <c r="GP74" s="84"/>
      <c r="GQ74" s="84"/>
      <c r="GR74" s="84"/>
      <c r="GS74" s="84"/>
      <c r="GT74" s="84"/>
      <c r="GU74" s="84"/>
      <c r="GV74" s="84"/>
      <c r="GW74" s="84"/>
      <c r="GX74" s="84"/>
      <c r="GY74" s="84"/>
      <c r="GZ74" s="84"/>
      <c r="HA74" s="84"/>
      <c r="HB74" s="84"/>
      <c r="HC74" s="84"/>
      <c r="HD74" s="84"/>
      <c r="HE74" s="84"/>
      <c r="HF74" s="84"/>
      <c r="HG74" s="84"/>
      <c r="HH74" s="84"/>
      <c r="HI74" s="84"/>
      <c r="HJ74" s="84"/>
      <c r="HK74" s="84"/>
      <c r="HL74" s="84"/>
      <c r="HM74" s="84"/>
      <c r="HN74" s="84"/>
      <c r="HO74" s="84"/>
      <c r="HP74" s="84"/>
      <c r="HQ74" s="84"/>
      <c r="HR74" s="84"/>
      <c r="HS74" s="84"/>
      <c r="HT74" s="84"/>
      <c r="HU74" s="84"/>
      <c r="HV74" s="84"/>
      <c r="HW74" s="84"/>
      <c r="HX74" s="84"/>
      <c r="HY74" s="84"/>
      <c r="HZ74" s="84"/>
      <c r="IA74" s="84"/>
      <c r="IB74" s="84"/>
      <c r="IC74" s="84"/>
      <c r="ID74" s="84"/>
      <c r="IE74" s="84"/>
      <c r="IF74" s="84"/>
      <c r="IG74" s="84"/>
      <c r="IH74" s="84"/>
      <c r="II74" s="84"/>
      <c r="IJ74" s="84"/>
      <c r="IK74" s="84"/>
      <c r="IL74" s="84"/>
      <c r="IM74" s="84"/>
      <c r="IN74" s="84"/>
      <c r="IO74" s="84"/>
      <c r="IP74" s="84"/>
      <c r="IQ74" s="84"/>
      <c r="IR74" s="84"/>
      <c r="IS74" s="84"/>
      <c r="IT74" s="84"/>
      <c r="IU74" s="84"/>
      <c r="IV74" s="84"/>
      <c r="IW74" s="84"/>
      <c r="IX74" s="84"/>
      <c r="IY74" s="84"/>
      <c r="IZ74" s="84"/>
      <c r="JA74" s="84"/>
      <c r="JB74" s="84"/>
    </row>
    <row r="75" spans="1:262" s="22" customFormat="1" ht="15" customHeight="1" x14ac:dyDescent="0.15">
      <c r="A75" s="176" t="s">
        <v>137</v>
      </c>
      <c r="B75" s="26" t="s">
        <v>275</v>
      </c>
      <c r="C75" s="27" t="s">
        <v>314</v>
      </c>
      <c r="D75" s="28" t="s">
        <v>315</v>
      </c>
      <c r="E75" s="26" t="s">
        <v>278</v>
      </c>
      <c r="F75" s="29" t="s">
        <v>9</v>
      </c>
      <c r="G75" s="30" t="s">
        <v>280</v>
      </c>
      <c r="H75" s="30" t="s">
        <v>94</v>
      </c>
      <c r="I75" s="37">
        <v>1000</v>
      </c>
      <c r="J75" s="38" t="s">
        <v>281</v>
      </c>
      <c r="K75" s="37">
        <v>0</v>
      </c>
      <c r="L75" s="26"/>
      <c r="M75" s="26"/>
      <c r="N75" s="26"/>
      <c r="O75" s="39" t="s">
        <v>316</v>
      </c>
      <c r="P75" s="40">
        <v>0.5</v>
      </c>
      <c r="Q75" s="40">
        <v>0.5</v>
      </c>
      <c r="R75" s="40">
        <v>4.125</v>
      </c>
      <c r="S75" s="40">
        <v>4.3754512635379097</v>
      </c>
      <c r="T75" s="40">
        <v>4</v>
      </c>
      <c r="U75" s="40">
        <v>5.5</v>
      </c>
      <c r="V75" s="41">
        <v>12</v>
      </c>
      <c r="W75" s="42">
        <v>414</v>
      </c>
      <c r="X75" s="43">
        <v>720</v>
      </c>
      <c r="Y75" s="50">
        <v>1</v>
      </c>
      <c r="Z75" s="50">
        <v>1</v>
      </c>
      <c r="AA75" s="51"/>
      <c r="AB75" s="51"/>
      <c r="AC75" s="51"/>
      <c r="AD75" s="51"/>
      <c r="AE75" s="51"/>
      <c r="AF75" s="38">
        <v>518.4</v>
      </c>
      <c r="AG75" s="61">
        <v>9.5833333333333304</v>
      </c>
      <c r="AH75" s="62">
        <v>0.79861111111111105</v>
      </c>
      <c r="AI75" s="63"/>
      <c r="AJ75" s="64"/>
      <c r="AK75" s="65">
        <v>0</v>
      </c>
      <c r="AL75" s="64" t="s">
        <v>283</v>
      </c>
      <c r="AM75" s="66" t="s">
        <v>317</v>
      </c>
      <c r="AN75" s="26"/>
      <c r="AO75" s="66" t="s">
        <v>68</v>
      </c>
      <c r="AP75" s="74"/>
      <c r="AQ75" s="75"/>
      <c r="AR75" s="76"/>
      <c r="AS75" s="77"/>
      <c r="AT75" s="77"/>
      <c r="AU75" s="78"/>
      <c r="AV75" s="77"/>
      <c r="AW75" s="77"/>
      <c r="AX75" s="77"/>
      <c r="AY75" s="77"/>
      <c r="AZ75" s="77"/>
      <c r="BA75" s="77"/>
      <c r="BB75" s="99">
        <f t="shared" si="14"/>
        <v>35</v>
      </c>
      <c r="BC75" s="99">
        <f t="shared" si="15"/>
        <v>8</v>
      </c>
      <c r="BD75" s="100" t="str">
        <f t="shared" si="16"/>
        <v>050-C039900131-506赵亚平35</v>
      </c>
      <c r="BE75" s="101">
        <f t="shared" si="17"/>
        <v>0.33333333333333331</v>
      </c>
      <c r="BF75" s="101">
        <f t="shared" si="18"/>
        <v>0.5</v>
      </c>
      <c r="BG75" s="102" t="str">
        <f t="shared" si="19"/>
        <v>050-C039900131-50635</v>
      </c>
      <c r="BH75" s="84" t="str">
        <f>IF(IF(ISNA(MATCH(BG75,BG76:$BG$94434,0)),1,"")="","",IF(ISNA(MATCH(BG75,BG76:$BG$94434,0)),1,"")&amp;BB75)</f>
        <v/>
      </c>
      <c r="BI75" s="84" t="str">
        <f>IF(BH75="","",BB75&amp;COUNTIFS($BH$1:BH75,BH75))</f>
        <v/>
      </c>
      <c r="BJ75" s="84" t="str">
        <f t="shared" si="20"/>
        <v/>
      </c>
      <c r="BK75" s="84"/>
      <c r="BL75" s="84"/>
      <c r="BM75" s="84"/>
      <c r="BN75" s="84"/>
      <c r="BO75" s="84"/>
      <c r="BP75" s="84"/>
      <c r="BQ75" s="84"/>
      <c r="BR75" s="84"/>
      <c r="BS75" s="84"/>
      <c r="BT75" s="84"/>
      <c r="BU75" s="84"/>
      <c r="BV75" s="84"/>
      <c r="BW75" s="84"/>
      <c r="BX75" s="84"/>
      <c r="BY75" s="84"/>
      <c r="BZ75" s="84"/>
      <c r="CA75" s="84"/>
      <c r="CB75" s="84"/>
      <c r="CC75" s="84"/>
      <c r="CD75" s="84"/>
      <c r="CE75" s="84"/>
      <c r="CF75" s="84"/>
      <c r="CG75" s="84"/>
      <c r="CH75" s="84"/>
      <c r="CI75" s="84"/>
      <c r="CJ75" s="84"/>
      <c r="CK75" s="84"/>
      <c r="CL75" s="84"/>
      <c r="CM75" s="84"/>
      <c r="CN75" s="84"/>
      <c r="CO75" s="84"/>
      <c r="CP75" s="84"/>
      <c r="CQ75" s="84"/>
      <c r="CR75" s="84"/>
      <c r="CS75" s="84"/>
      <c r="CT75" s="84"/>
      <c r="CU75" s="84"/>
      <c r="CV75" s="84"/>
      <c r="CW75" s="84"/>
      <c r="CX75" s="84"/>
      <c r="CY75" s="84"/>
      <c r="CZ75" s="84"/>
      <c r="DA75" s="84"/>
      <c r="DB75" s="84"/>
      <c r="DC75" s="84"/>
      <c r="DD75" s="84"/>
      <c r="DE75" s="84"/>
      <c r="DF75" s="84"/>
      <c r="DG75" s="84"/>
      <c r="DH75" s="84"/>
      <c r="DI75" s="84"/>
      <c r="DJ75" s="84"/>
      <c r="DK75" s="84"/>
      <c r="DL75" s="84"/>
      <c r="DM75" s="84"/>
      <c r="DN75" s="84"/>
      <c r="DO75" s="84"/>
      <c r="DP75" s="84"/>
      <c r="DQ75" s="84"/>
      <c r="DR75" s="84"/>
      <c r="DS75" s="84"/>
      <c r="DT75" s="84"/>
      <c r="DU75" s="84"/>
      <c r="DV75" s="84"/>
      <c r="DW75" s="84"/>
      <c r="DX75" s="84"/>
      <c r="DY75" s="84"/>
      <c r="DZ75" s="84"/>
      <c r="EA75" s="84"/>
      <c r="EB75" s="84"/>
      <c r="EC75" s="84"/>
      <c r="ED75" s="84"/>
      <c r="EE75" s="84"/>
      <c r="EF75" s="84"/>
      <c r="EG75" s="84"/>
      <c r="EH75" s="84"/>
      <c r="EI75" s="84"/>
      <c r="EJ75" s="84"/>
      <c r="EK75" s="84"/>
      <c r="EL75" s="84"/>
      <c r="EM75" s="84"/>
      <c r="EN75" s="84"/>
      <c r="EO75" s="84"/>
      <c r="EP75" s="84"/>
      <c r="EQ75" s="84"/>
      <c r="ER75" s="84"/>
      <c r="ES75" s="84"/>
      <c r="ET75" s="84"/>
      <c r="EU75" s="84"/>
      <c r="EV75" s="84"/>
      <c r="EW75" s="84"/>
      <c r="EX75" s="84"/>
      <c r="EY75" s="84"/>
      <c r="EZ75" s="84"/>
      <c r="FA75" s="84"/>
      <c r="FB75" s="84"/>
      <c r="FC75" s="84"/>
      <c r="FD75" s="84"/>
      <c r="FE75" s="84"/>
      <c r="FF75" s="84"/>
      <c r="FG75" s="84"/>
      <c r="FH75" s="84"/>
      <c r="FI75" s="84"/>
      <c r="FJ75" s="84"/>
      <c r="FK75" s="84"/>
      <c r="FL75" s="84"/>
      <c r="FM75" s="84"/>
      <c r="FN75" s="84"/>
      <c r="FO75" s="84"/>
      <c r="FP75" s="84"/>
      <c r="FQ75" s="84"/>
      <c r="FR75" s="84"/>
      <c r="FS75" s="84"/>
      <c r="FT75" s="84"/>
      <c r="FU75" s="84"/>
      <c r="FV75" s="84"/>
      <c r="FW75" s="84"/>
      <c r="FX75" s="84"/>
      <c r="FY75" s="84"/>
      <c r="FZ75" s="84"/>
      <c r="GA75" s="84"/>
      <c r="GB75" s="84"/>
      <c r="GC75" s="84"/>
      <c r="GD75" s="84"/>
      <c r="GE75" s="84"/>
      <c r="GF75" s="84"/>
      <c r="GG75" s="84"/>
      <c r="GH75" s="84"/>
      <c r="GI75" s="84"/>
      <c r="GJ75" s="84"/>
      <c r="GK75" s="84"/>
      <c r="GL75" s="84"/>
      <c r="GM75" s="84"/>
      <c r="GN75" s="84"/>
      <c r="GO75" s="84"/>
      <c r="GP75" s="84"/>
      <c r="GQ75" s="84"/>
      <c r="GR75" s="84"/>
      <c r="GS75" s="84"/>
      <c r="GT75" s="84"/>
      <c r="GU75" s="84"/>
      <c r="GV75" s="84"/>
      <c r="GW75" s="84"/>
      <c r="GX75" s="84"/>
      <c r="GY75" s="84"/>
      <c r="GZ75" s="84"/>
      <c r="HA75" s="84"/>
      <c r="HB75" s="84"/>
      <c r="HC75" s="84"/>
      <c r="HD75" s="84"/>
      <c r="HE75" s="84"/>
      <c r="HF75" s="84"/>
      <c r="HG75" s="84"/>
      <c r="HH75" s="84"/>
      <c r="HI75" s="84"/>
      <c r="HJ75" s="84"/>
      <c r="HK75" s="84"/>
      <c r="HL75" s="84"/>
      <c r="HM75" s="84"/>
      <c r="HN75" s="84"/>
      <c r="HO75" s="84"/>
      <c r="HP75" s="84"/>
      <c r="HQ75" s="84"/>
      <c r="HR75" s="84"/>
      <c r="HS75" s="84"/>
      <c r="HT75" s="84"/>
      <c r="HU75" s="84"/>
      <c r="HV75" s="84"/>
      <c r="HW75" s="84"/>
      <c r="HX75" s="84"/>
      <c r="HY75" s="84"/>
      <c r="HZ75" s="84"/>
      <c r="IA75" s="84"/>
      <c r="IB75" s="84"/>
      <c r="IC75" s="84"/>
      <c r="ID75" s="84"/>
      <c r="IE75" s="84"/>
      <c r="IF75" s="84"/>
      <c r="IG75" s="84"/>
      <c r="IH75" s="84"/>
      <c r="II75" s="84"/>
      <c r="IJ75" s="84"/>
      <c r="IK75" s="84"/>
      <c r="IL75" s="84"/>
      <c r="IM75" s="84"/>
      <c r="IN75" s="84"/>
      <c r="IO75" s="84"/>
      <c r="IP75" s="84"/>
      <c r="IQ75" s="84"/>
      <c r="IR75" s="84"/>
      <c r="IS75" s="84"/>
      <c r="IT75" s="84"/>
      <c r="IU75" s="84"/>
      <c r="IV75" s="84"/>
      <c r="IW75" s="84"/>
      <c r="IX75" s="84"/>
      <c r="IY75" s="84"/>
      <c r="IZ75" s="84"/>
      <c r="JA75" s="84"/>
      <c r="JB75" s="84"/>
    </row>
    <row r="76" spans="1:262" s="22" customFormat="1" ht="15" customHeight="1" x14ac:dyDescent="0.15">
      <c r="A76" s="176" t="s">
        <v>137</v>
      </c>
      <c r="B76" s="26" t="s">
        <v>285</v>
      </c>
      <c r="C76" s="27" t="s">
        <v>314</v>
      </c>
      <c r="D76" s="28" t="s">
        <v>315</v>
      </c>
      <c r="E76" s="26" t="s">
        <v>278</v>
      </c>
      <c r="F76" s="29" t="s">
        <v>9</v>
      </c>
      <c r="G76" s="30" t="s">
        <v>280</v>
      </c>
      <c r="H76" s="30" t="s">
        <v>94</v>
      </c>
      <c r="I76" s="37">
        <v>1000</v>
      </c>
      <c r="J76" s="38" t="s">
        <v>281</v>
      </c>
      <c r="K76" s="37">
        <v>0</v>
      </c>
      <c r="L76" s="26"/>
      <c r="M76" s="26"/>
      <c r="N76" s="26"/>
      <c r="O76" s="39" t="s">
        <v>316</v>
      </c>
      <c r="P76" s="40">
        <v>0.5</v>
      </c>
      <c r="Q76" s="40">
        <v>0.5</v>
      </c>
      <c r="R76" s="40">
        <v>1.77181208053691</v>
      </c>
      <c r="S76" s="40">
        <v>4.3754512635379097</v>
      </c>
      <c r="T76" s="40">
        <v>5.5</v>
      </c>
      <c r="U76" s="40">
        <v>3</v>
      </c>
      <c r="V76" s="41">
        <v>12</v>
      </c>
      <c r="W76" s="42">
        <v>510</v>
      </c>
      <c r="X76" s="43">
        <v>720</v>
      </c>
      <c r="Y76" s="50">
        <v>1</v>
      </c>
      <c r="Z76" s="50">
        <v>1</v>
      </c>
      <c r="AA76" s="51"/>
      <c r="AB76" s="51"/>
      <c r="AC76" s="51"/>
      <c r="AD76" s="51"/>
      <c r="AE76" s="51"/>
      <c r="AF76" s="38">
        <v>518.4</v>
      </c>
      <c r="AG76" s="61">
        <v>11.8055555555556</v>
      </c>
      <c r="AH76" s="62">
        <v>0.98379629629629595</v>
      </c>
      <c r="AI76" s="63"/>
      <c r="AJ76" s="64"/>
      <c r="AK76" s="65">
        <v>0</v>
      </c>
      <c r="AL76" s="64" t="s">
        <v>283</v>
      </c>
      <c r="AM76" s="66" t="s">
        <v>286</v>
      </c>
      <c r="AN76" s="26"/>
      <c r="AO76" s="66" t="s">
        <v>298</v>
      </c>
      <c r="AP76" s="74"/>
      <c r="AQ76" s="75"/>
      <c r="AR76" s="76"/>
      <c r="AS76" s="77"/>
      <c r="AT76" s="77"/>
      <c r="AU76" s="78"/>
      <c r="AV76" s="77"/>
      <c r="AW76" s="77"/>
      <c r="AX76" s="77"/>
      <c r="AY76" s="77"/>
      <c r="AZ76" s="77"/>
      <c r="BA76" s="77"/>
      <c r="BB76" s="99">
        <f t="shared" si="14"/>
        <v>35</v>
      </c>
      <c r="BC76" s="99">
        <f t="shared" si="15"/>
        <v>8</v>
      </c>
      <c r="BD76" s="100" t="str">
        <f t="shared" si="16"/>
        <v>050-C039900131-506李太昆35</v>
      </c>
      <c r="BE76" s="101">
        <f t="shared" si="17"/>
        <v>1</v>
      </c>
      <c r="BF76" s="101">
        <f t="shared" si="18"/>
        <v>0.5</v>
      </c>
      <c r="BG76" s="102" t="str">
        <f t="shared" si="19"/>
        <v>050-C039900131-50635</v>
      </c>
      <c r="BH76" s="84" t="str">
        <f>IF(IF(ISNA(MATCH(BG76,BG77:$BG$94434,0)),1,"")="","",IF(ISNA(MATCH(BG76,BG77:$BG$94434,0)),1,"")&amp;BB76)</f>
        <v>135</v>
      </c>
      <c r="BI76" s="84" t="str">
        <f>IF(BH76="","",BB76&amp;COUNTIFS($BH$1:BH76,BH76))</f>
        <v>356</v>
      </c>
      <c r="BJ76" s="84" t="str">
        <f t="shared" si="20"/>
        <v>050-C039900131-506</v>
      </c>
      <c r="BK76" s="84"/>
      <c r="BL76" s="84"/>
      <c r="BM76" s="84"/>
      <c r="BN76" s="84"/>
      <c r="BO76" s="84"/>
      <c r="BP76" s="84"/>
      <c r="BQ76" s="84"/>
      <c r="BR76" s="84"/>
      <c r="BS76" s="84"/>
      <c r="BT76" s="84"/>
      <c r="BU76" s="84"/>
      <c r="BV76" s="84"/>
      <c r="BW76" s="84"/>
      <c r="BX76" s="84"/>
      <c r="BY76" s="84"/>
      <c r="BZ76" s="84"/>
      <c r="CA76" s="84"/>
      <c r="CB76" s="84"/>
      <c r="CC76" s="84"/>
      <c r="CD76" s="84"/>
      <c r="CE76" s="84"/>
      <c r="CF76" s="84"/>
      <c r="CG76" s="84"/>
      <c r="CH76" s="84"/>
      <c r="CI76" s="84"/>
      <c r="CJ76" s="84"/>
      <c r="CK76" s="84"/>
      <c r="CL76" s="84"/>
      <c r="CM76" s="84"/>
      <c r="CN76" s="84"/>
      <c r="CO76" s="84"/>
      <c r="CP76" s="84"/>
      <c r="CQ76" s="84"/>
      <c r="CR76" s="84"/>
      <c r="CS76" s="84"/>
      <c r="CT76" s="84"/>
      <c r="CU76" s="84"/>
      <c r="CV76" s="84"/>
      <c r="CW76" s="84"/>
      <c r="CX76" s="84"/>
      <c r="CY76" s="84"/>
      <c r="CZ76" s="84"/>
      <c r="DA76" s="84"/>
      <c r="DB76" s="84"/>
      <c r="DC76" s="84"/>
      <c r="DD76" s="84"/>
      <c r="DE76" s="84"/>
      <c r="DF76" s="84"/>
      <c r="DG76" s="84"/>
      <c r="DH76" s="84"/>
      <c r="DI76" s="84"/>
      <c r="DJ76" s="84"/>
      <c r="DK76" s="84"/>
      <c r="DL76" s="84"/>
      <c r="DM76" s="84"/>
      <c r="DN76" s="84"/>
      <c r="DO76" s="84"/>
      <c r="DP76" s="84"/>
      <c r="DQ76" s="84"/>
      <c r="DR76" s="84"/>
      <c r="DS76" s="84"/>
      <c r="DT76" s="84"/>
      <c r="DU76" s="84"/>
      <c r="DV76" s="84"/>
      <c r="DW76" s="84"/>
      <c r="DX76" s="84"/>
      <c r="DY76" s="84"/>
      <c r="DZ76" s="84"/>
      <c r="EA76" s="84"/>
      <c r="EB76" s="84"/>
      <c r="EC76" s="84"/>
      <c r="ED76" s="84"/>
      <c r="EE76" s="84"/>
      <c r="EF76" s="84"/>
      <c r="EG76" s="84"/>
      <c r="EH76" s="84"/>
      <c r="EI76" s="84"/>
      <c r="EJ76" s="84"/>
      <c r="EK76" s="84"/>
      <c r="EL76" s="84"/>
      <c r="EM76" s="84"/>
      <c r="EN76" s="84"/>
      <c r="EO76" s="84"/>
      <c r="EP76" s="84"/>
      <c r="EQ76" s="84"/>
      <c r="ER76" s="84"/>
      <c r="ES76" s="84"/>
      <c r="ET76" s="84"/>
      <c r="EU76" s="84"/>
      <c r="EV76" s="84"/>
      <c r="EW76" s="84"/>
      <c r="EX76" s="84"/>
      <c r="EY76" s="84"/>
      <c r="EZ76" s="84"/>
      <c r="FA76" s="84"/>
      <c r="FB76" s="84"/>
      <c r="FC76" s="84"/>
      <c r="FD76" s="84"/>
      <c r="FE76" s="84"/>
      <c r="FF76" s="84"/>
      <c r="FG76" s="84"/>
      <c r="FH76" s="84"/>
      <c r="FI76" s="84"/>
      <c r="FJ76" s="84"/>
      <c r="FK76" s="84"/>
      <c r="FL76" s="84"/>
      <c r="FM76" s="84"/>
      <c r="FN76" s="84"/>
      <c r="FO76" s="84"/>
      <c r="FP76" s="84"/>
      <c r="FQ76" s="84"/>
      <c r="FR76" s="84"/>
      <c r="FS76" s="84"/>
      <c r="FT76" s="84"/>
      <c r="FU76" s="84"/>
      <c r="FV76" s="84"/>
      <c r="FW76" s="84"/>
      <c r="FX76" s="84"/>
      <c r="FY76" s="84"/>
      <c r="FZ76" s="84"/>
      <c r="GA76" s="84"/>
      <c r="GB76" s="84"/>
      <c r="GC76" s="84"/>
      <c r="GD76" s="84"/>
      <c r="GE76" s="84"/>
      <c r="GF76" s="84"/>
      <c r="GG76" s="84"/>
      <c r="GH76" s="84"/>
      <c r="GI76" s="84"/>
      <c r="GJ76" s="84"/>
      <c r="GK76" s="84"/>
      <c r="GL76" s="84"/>
      <c r="GM76" s="84"/>
      <c r="GN76" s="84"/>
      <c r="GO76" s="84"/>
      <c r="GP76" s="84"/>
      <c r="GQ76" s="84"/>
      <c r="GR76" s="84"/>
      <c r="GS76" s="84"/>
      <c r="GT76" s="84"/>
      <c r="GU76" s="84"/>
      <c r="GV76" s="84"/>
      <c r="GW76" s="84"/>
      <c r="GX76" s="84"/>
      <c r="GY76" s="84"/>
      <c r="GZ76" s="84"/>
      <c r="HA76" s="84"/>
      <c r="HB76" s="84"/>
      <c r="HC76" s="84"/>
      <c r="HD76" s="84"/>
      <c r="HE76" s="84"/>
      <c r="HF76" s="84"/>
      <c r="HG76" s="84"/>
      <c r="HH76" s="84"/>
      <c r="HI76" s="84"/>
      <c r="HJ76" s="84"/>
      <c r="HK76" s="84"/>
      <c r="HL76" s="84"/>
      <c r="HM76" s="84"/>
      <c r="HN76" s="84"/>
      <c r="HO76" s="84"/>
      <c r="HP76" s="84"/>
      <c r="HQ76" s="84"/>
      <c r="HR76" s="84"/>
      <c r="HS76" s="84"/>
      <c r="HT76" s="84"/>
      <c r="HU76" s="84"/>
      <c r="HV76" s="84"/>
      <c r="HW76" s="84"/>
      <c r="HX76" s="84"/>
      <c r="HY76" s="84"/>
      <c r="HZ76" s="84"/>
      <c r="IA76" s="84"/>
      <c r="IB76" s="84"/>
      <c r="IC76" s="84"/>
      <c r="ID76" s="84"/>
      <c r="IE76" s="84"/>
      <c r="IF76" s="84"/>
      <c r="IG76" s="84"/>
      <c r="IH76" s="84"/>
      <c r="II76" s="84"/>
      <c r="IJ76" s="84"/>
      <c r="IK76" s="84"/>
      <c r="IL76" s="84"/>
      <c r="IM76" s="84"/>
      <c r="IN76" s="84"/>
      <c r="IO76" s="84"/>
      <c r="IP76" s="84"/>
      <c r="IQ76" s="84"/>
      <c r="IR76" s="84"/>
      <c r="IS76" s="84"/>
      <c r="IT76" s="84"/>
      <c r="IU76" s="84"/>
      <c r="IV76" s="84"/>
      <c r="IW76" s="84"/>
      <c r="IX76" s="84"/>
      <c r="IY76" s="84"/>
      <c r="IZ76" s="84"/>
      <c r="JA76" s="84"/>
      <c r="JB76" s="84"/>
    </row>
    <row r="77" spans="1:262" s="22" customFormat="1" ht="15" customHeight="1" x14ac:dyDescent="0.15">
      <c r="A77" s="176" t="s">
        <v>137</v>
      </c>
      <c r="B77" s="26" t="s">
        <v>275</v>
      </c>
      <c r="C77" s="27" t="s">
        <v>318</v>
      </c>
      <c r="D77" s="28" t="s">
        <v>319</v>
      </c>
      <c r="E77" s="26" t="s">
        <v>278</v>
      </c>
      <c r="F77" s="29" t="s">
        <v>23</v>
      </c>
      <c r="G77" s="30" t="s">
        <v>305</v>
      </c>
      <c r="H77" s="30" t="s">
        <v>94</v>
      </c>
      <c r="I77" s="37">
        <v>800</v>
      </c>
      <c r="J77" s="38" t="s">
        <v>281</v>
      </c>
      <c r="K77" s="37">
        <v>307</v>
      </c>
      <c r="L77" s="26"/>
      <c r="M77" s="26"/>
      <c r="N77" s="26"/>
      <c r="O77" s="39" t="s">
        <v>22</v>
      </c>
      <c r="P77" s="40">
        <v>0.5</v>
      </c>
      <c r="Q77" s="40">
        <v>0.5</v>
      </c>
      <c r="R77" s="40">
        <v>1.375</v>
      </c>
      <c r="S77" s="40">
        <v>1.4584837545126399</v>
      </c>
      <c r="T77" s="40">
        <v>2</v>
      </c>
      <c r="U77" s="40">
        <v>2</v>
      </c>
      <c r="V77" s="41">
        <v>4</v>
      </c>
      <c r="W77" s="42">
        <v>90</v>
      </c>
      <c r="X77" s="43">
        <v>450</v>
      </c>
      <c r="Y77" s="50">
        <v>1</v>
      </c>
      <c r="Z77" s="50">
        <v>1</v>
      </c>
      <c r="AA77" s="51"/>
      <c r="AB77" s="51"/>
      <c r="AC77" s="51"/>
      <c r="AD77" s="51"/>
      <c r="AE77" s="51"/>
      <c r="AF77" s="38">
        <v>108</v>
      </c>
      <c r="AG77" s="61">
        <v>3.3333333333333299</v>
      </c>
      <c r="AH77" s="62">
        <v>0.83333333333333304</v>
      </c>
      <c r="AI77" s="63"/>
      <c r="AJ77" s="64"/>
      <c r="AK77" s="65">
        <v>0</v>
      </c>
      <c r="AL77" s="64" t="s">
        <v>283</v>
      </c>
      <c r="AM77" s="66" t="s">
        <v>337</v>
      </c>
      <c r="AN77" s="26"/>
      <c r="AO77" s="66" t="s">
        <v>338</v>
      </c>
      <c r="AP77" s="74"/>
      <c r="AQ77" s="75"/>
      <c r="AR77" s="76"/>
      <c r="AS77" s="77"/>
      <c r="AT77" s="77"/>
      <c r="AU77" s="78"/>
      <c r="AV77" s="77"/>
      <c r="AW77" s="77"/>
      <c r="AX77" s="77"/>
      <c r="AY77" s="77"/>
      <c r="AZ77" s="77"/>
      <c r="BA77" s="77"/>
      <c r="BB77" s="99">
        <f t="shared" si="14"/>
        <v>35</v>
      </c>
      <c r="BC77" s="99">
        <f t="shared" si="15"/>
        <v>8</v>
      </c>
      <c r="BD77" s="100" t="str">
        <f t="shared" si="16"/>
        <v>050-J200000635-531唐建龙35</v>
      </c>
      <c r="BE77" s="101">
        <f t="shared" si="17"/>
        <v>1</v>
      </c>
      <c r="BF77" s="101">
        <f t="shared" si="18"/>
        <v>0.5</v>
      </c>
      <c r="BG77" s="102" t="str">
        <f t="shared" si="19"/>
        <v>050-J200000635-53135</v>
      </c>
      <c r="BH77" s="84" t="str">
        <f>IF(IF(ISNA(MATCH(BG77,BG78:$BG$94434,0)),1,"")="","",IF(ISNA(MATCH(BG77,BG78:$BG$94434,0)),1,"")&amp;BB77)</f>
        <v>135</v>
      </c>
      <c r="BI77" s="84" t="str">
        <f>IF(BH77="","",BB77&amp;COUNTIFS($BH$1:BH77,BH77))</f>
        <v>357</v>
      </c>
      <c r="BJ77" s="84" t="str">
        <f t="shared" si="20"/>
        <v>050-J200000635-531</v>
      </c>
      <c r="BK77" s="84"/>
      <c r="BL77" s="84"/>
      <c r="BM77" s="84"/>
      <c r="BN77" s="84"/>
      <c r="BO77" s="84"/>
      <c r="BP77" s="84"/>
      <c r="BQ77" s="84"/>
      <c r="BR77" s="84"/>
      <c r="BS77" s="84"/>
      <c r="BT77" s="84"/>
      <c r="BU77" s="84"/>
      <c r="BV77" s="84"/>
      <c r="BW77" s="84"/>
      <c r="BX77" s="84"/>
      <c r="BY77" s="84"/>
      <c r="BZ77" s="84"/>
      <c r="CA77" s="84"/>
      <c r="CB77" s="84"/>
      <c r="CC77" s="84"/>
      <c r="CD77" s="84"/>
      <c r="CE77" s="84"/>
      <c r="CF77" s="84"/>
      <c r="CG77" s="84"/>
      <c r="CH77" s="84"/>
      <c r="CI77" s="84"/>
      <c r="CJ77" s="84"/>
      <c r="CK77" s="84"/>
      <c r="CL77" s="84"/>
      <c r="CM77" s="84"/>
      <c r="CN77" s="84"/>
      <c r="CO77" s="84"/>
      <c r="CP77" s="84"/>
      <c r="CQ77" s="84"/>
      <c r="CR77" s="84"/>
      <c r="CS77" s="84"/>
      <c r="CT77" s="84"/>
      <c r="CU77" s="84"/>
      <c r="CV77" s="84"/>
      <c r="CW77" s="84"/>
      <c r="CX77" s="84"/>
      <c r="CY77" s="84"/>
      <c r="CZ77" s="84"/>
      <c r="DA77" s="84"/>
      <c r="DB77" s="84"/>
      <c r="DC77" s="84"/>
      <c r="DD77" s="84"/>
      <c r="DE77" s="84"/>
      <c r="DF77" s="84"/>
      <c r="DG77" s="84"/>
      <c r="DH77" s="84"/>
      <c r="DI77" s="84"/>
      <c r="DJ77" s="84"/>
      <c r="DK77" s="84"/>
      <c r="DL77" s="84"/>
      <c r="DM77" s="84"/>
      <c r="DN77" s="84"/>
      <c r="DO77" s="84"/>
      <c r="DP77" s="84"/>
      <c r="DQ77" s="84"/>
      <c r="DR77" s="84"/>
      <c r="DS77" s="84"/>
      <c r="DT77" s="84"/>
      <c r="DU77" s="84"/>
      <c r="DV77" s="84"/>
      <c r="DW77" s="84"/>
      <c r="DX77" s="84"/>
      <c r="DY77" s="84"/>
      <c r="DZ77" s="84"/>
      <c r="EA77" s="84"/>
      <c r="EB77" s="84"/>
      <c r="EC77" s="84"/>
      <c r="ED77" s="84"/>
      <c r="EE77" s="84"/>
      <c r="EF77" s="84"/>
      <c r="EG77" s="84"/>
      <c r="EH77" s="84"/>
      <c r="EI77" s="84"/>
      <c r="EJ77" s="84"/>
      <c r="EK77" s="84"/>
      <c r="EL77" s="84"/>
      <c r="EM77" s="84"/>
      <c r="EN77" s="84"/>
      <c r="EO77" s="84"/>
      <c r="EP77" s="84"/>
      <c r="EQ77" s="84"/>
      <c r="ER77" s="84"/>
      <c r="ES77" s="84"/>
      <c r="ET77" s="84"/>
      <c r="EU77" s="84"/>
      <c r="EV77" s="84"/>
      <c r="EW77" s="84"/>
      <c r="EX77" s="84"/>
      <c r="EY77" s="84"/>
      <c r="EZ77" s="84"/>
      <c r="FA77" s="84"/>
      <c r="FB77" s="84"/>
      <c r="FC77" s="84"/>
      <c r="FD77" s="84"/>
      <c r="FE77" s="84"/>
      <c r="FF77" s="84"/>
      <c r="FG77" s="84"/>
      <c r="FH77" s="84"/>
      <c r="FI77" s="84"/>
      <c r="FJ77" s="84"/>
      <c r="FK77" s="84"/>
      <c r="FL77" s="84"/>
      <c r="FM77" s="84"/>
      <c r="FN77" s="84"/>
      <c r="FO77" s="84"/>
      <c r="FP77" s="84"/>
      <c r="FQ77" s="84"/>
      <c r="FR77" s="84"/>
      <c r="FS77" s="84"/>
      <c r="FT77" s="84"/>
      <c r="FU77" s="84"/>
      <c r="FV77" s="84"/>
      <c r="FW77" s="84"/>
      <c r="FX77" s="84"/>
      <c r="FY77" s="84"/>
      <c r="FZ77" s="84"/>
      <c r="GA77" s="84"/>
      <c r="GB77" s="84"/>
      <c r="GC77" s="84"/>
      <c r="GD77" s="84"/>
      <c r="GE77" s="84"/>
      <c r="GF77" s="84"/>
      <c r="GG77" s="84"/>
      <c r="GH77" s="84"/>
      <c r="GI77" s="84"/>
      <c r="GJ77" s="84"/>
      <c r="GK77" s="84"/>
      <c r="GL77" s="84"/>
      <c r="GM77" s="84"/>
      <c r="GN77" s="84"/>
      <c r="GO77" s="84"/>
      <c r="GP77" s="84"/>
      <c r="GQ77" s="84"/>
      <c r="GR77" s="84"/>
      <c r="GS77" s="84"/>
      <c r="GT77" s="84"/>
      <c r="GU77" s="84"/>
      <c r="GV77" s="84"/>
      <c r="GW77" s="84"/>
      <c r="GX77" s="84"/>
      <c r="GY77" s="84"/>
      <c r="GZ77" s="84"/>
      <c r="HA77" s="84"/>
      <c r="HB77" s="84"/>
      <c r="HC77" s="84"/>
      <c r="HD77" s="84"/>
      <c r="HE77" s="84"/>
      <c r="HF77" s="84"/>
      <c r="HG77" s="84"/>
      <c r="HH77" s="84"/>
      <c r="HI77" s="84"/>
      <c r="HJ77" s="84"/>
      <c r="HK77" s="84"/>
      <c r="HL77" s="84"/>
      <c r="HM77" s="84"/>
      <c r="HN77" s="84"/>
      <c r="HO77" s="84"/>
      <c r="HP77" s="84"/>
      <c r="HQ77" s="84"/>
      <c r="HR77" s="84"/>
      <c r="HS77" s="84"/>
      <c r="HT77" s="84"/>
      <c r="HU77" s="84"/>
      <c r="HV77" s="84"/>
      <c r="HW77" s="84"/>
      <c r="HX77" s="84"/>
      <c r="HY77" s="84"/>
      <c r="HZ77" s="84"/>
      <c r="IA77" s="84"/>
      <c r="IB77" s="84"/>
      <c r="IC77" s="84"/>
      <c r="ID77" s="84"/>
      <c r="IE77" s="84"/>
      <c r="IF77" s="84"/>
      <c r="IG77" s="84"/>
      <c r="IH77" s="84"/>
      <c r="II77" s="84"/>
      <c r="IJ77" s="84"/>
      <c r="IK77" s="84"/>
      <c r="IL77" s="84"/>
      <c r="IM77" s="84"/>
      <c r="IN77" s="84"/>
      <c r="IO77" s="84"/>
      <c r="IP77" s="84"/>
      <c r="IQ77" s="84"/>
      <c r="IR77" s="84"/>
      <c r="IS77" s="84"/>
      <c r="IT77" s="84"/>
      <c r="IU77" s="84"/>
      <c r="IV77" s="84"/>
      <c r="IW77" s="84"/>
      <c r="IX77" s="84"/>
      <c r="IY77" s="84"/>
      <c r="IZ77" s="84"/>
      <c r="JA77" s="84"/>
      <c r="JB77" s="84"/>
    </row>
    <row r="78" spans="1:262" s="22" customFormat="1" ht="15" customHeight="1" x14ac:dyDescent="0.15">
      <c r="A78" s="176" t="s">
        <v>137</v>
      </c>
      <c r="B78" s="26" t="s">
        <v>275</v>
      </c>
      <c r="C78" s="27" t="s">
        <v>318</v>
      </c>
      <c r="D78" s="28" t="s">
        <v>321</v>
      </c>
      <c r="E78" s="26" t="s">
        <v>278</v>
      </c>
      <c r="F78" s="29" t="s">
        <v>24</v>
      </c>
      <c r="G78" s="30" t="s">
        <v>305</v>
      </c>
      <c r="H78" s="30" t="s">
        <v>94</v>
      </c>
      <c r="I78" s="37">
        <v>800</v>
      </c>
      <c r="J78" s="38" t="s">
        <v>281</v>
      </c>
      <c r="K78" s="37">
        <v>307</v>
      </c>
      <c r="L78" s="26"/>
      <c r="M78" s="26"/>
      <c r="N78" s="26"/>
      <c r="O78" s="39" t="s">
        <v>22</v>
      </c>
      <c r="P78" s="40">
        <v>0.5</v>
      </c>
      <c r="Q78" s="40">
        <v>0.5</v>
      </c>
      <c r="R78" s="40">
        <v>1.375</v>
      </c>
      <c r="S78" s="40">
        <v>1.4584837545126399</v>
      </c>
      <c r="T78" s="40">
        <v>2</v>
      </c>
      <c r="U78" s="40">
        <v>2</v>
      </c>
      <c r="V78" s="41">
        <v>4</v>
      </c>
      <c r="W78" s="42">
        <v>90</v>
      </c>
      <c r="X78" s="43">
        <v>450</v>
      </c>
      <c r="Y78" s="50">
        <v>1</v>
      </c>
      <c r="Z78" s="50">
        <v>1</v>
      </c>
      <c r="AA78" s="51"/>
      <c r="AB78" s="51"/>
      <c r="AC78" s="51"/>
      <c r="AD78" s="51"/>
      <c r="AE78" s="51"/>
      <c r="AF78" s="38">
        <v>108</v>
      </c>
      <c r="AG78" s="61">
        <v>3.3333333333333299</v>
      </c>
      <c r="AH78" s="62">
        <v>0.83333333333333304</v>
      </c>
      <c r="AI78" s="63"/>
      <c r="AJ78" s="64"/>
      <c r="AK78" s="65">
        <v>0</v>
      </c>
      <c r="AL78" s="64" t="s">
        <v>283</v>
      </c>
      <c r="AM78" s="66" t="s">
        <v>337</v>
      </c>
      <c r="AN78" s="26"/>
      <c r="AO78" s="66" t="s">
        <v>338</v>
      </c>
      <c r="AP78" s="74"/>
      <c r="AQ78" s="75"/>
      <c r="AR78" s="76"/>
      <c r="AS78" s="77"/>
      <c r="AT78" s="77"/>
      <c r="AU78" s="78"/>
      <c r="AV78" s="77"/>
      <c r="AW78" s="77"/>
      <c r="AX78" s="77"/>
      <c r="AY78" s="77"/>
      <c r="AZ78" s="77"/>
      <c r="BA78" s="77"/>
      <c r="BB78" s="99">
        <f t="shared" si="14"/>
        <v>35</v>
      </c>
      <c r="BC78" s="99">
        <f t="shared" si="15"/>
        <v>8</v>
      </c>
      <c r="BD78" s="100" t="str">
        <f t="shared" si="16"/>
        <v>050-J200000636-531唐建龙35</v>
      </c>
      <c r="BE78" s="101">
        <f t="shared" si="17"/>
        <v>1</v>
      </c>
      <c r="BF78" s="101">
        <f t="shared" si="18"/>
        <v>0.5</v>
      </c>
      <c r="BG78" s="102" t="str">
        <f t="shared" si="19"/>
        <v>050-J200000636-53135</v>
      </c>
      <c r="BH78" s="84" t="str">
        <f>IF(IF(ISNA(MATCH(BG78,BG79:$BG$94434,0)),1,"")="","",IF(ISNA(MATCH(BG78,BG79:$BG$94434,0)),1,"")&amp;BB78)</f>
        <v>135</v>
      </c>
      <c r="BI78" s="84" t="str">
        <f>IF(BH78="","",BB78&amp;COUNTIFS($BH$1:BH78,BH78))</f>
        <v>358</v>
      </c>
      <c r="BJ78" s="84" t="str">
        <f t="shared" si="20"/>
        <v>050-J200000636-531</v>
      </c>
      <c r="BK78" s="84"/>
      <c r="BL78" s="84"/>
      <c r="BM78" s="84"/>
      <c r="BN78" s="84"/>
      <c r="BO78" s="84"/>
      <c r="BP78" s="84"/>
      <c r="BQ78" s="84"/>
      <c r="BR78" s="84"/>
      <c r="BS78" s="84"/>
      <c r="BT78" s="84"/>
      <c r="BU78" s="84"/>
      <c r="BV78" s="84"/>
      <c r="BW78" s="84"/>
      <c r="BX78" s="84"/>
      <c r="BY78" s="84"/>
      <c r="BZ78" s="84"/>
      <c r="CA78" s="84"/>
      <c r="CB78" s="84"/>
      <c r="CC78" s="84"/>
      <c r="CD78" s="84"/>
      <c r="CE78" s="84"/>
      <c r="CF78" s="84"/>
      <c r="CG78" s="84"/>
      <c r="CH78" s="84"/>
      <c r="CI78" s="84"/>
      <c r="CJ78" s="84"/>
      <c r="CK78" s="84"/>
      <c r="CL78" s="84"/>
      <c r="CM78" s="84"/>
      <c r="CN78" s="84"/>
      <c r="CO78" s="84"/>
      <c r="CP78" s="84"/>
      <c r="CQ78" s="84"/>
      <c r="CR78" s="84"/>
      <c r="CS78" s="84"/>
      <c r="CT78" s="84"/>
      <c r="CU78" s="84"/>
      <c r="CV78" s="84"/>
      <c r="CW78" s="84"/>
      <c r="CX78" s="84"/>
      <c r="CY78" s="84"/>
      <c r="CZ78" s="84"/>
      <c r="DA78" s="84"/>
      <c r="DB78" s="84"/>
      <c r="DC78" s="84"/>
      <c r="DD78" s="84"/>
      <c r="DE78" s="84"/>
      <c r="DF78" s="84"/>
      <c r="DG78" s="84"/>
      <c r="DH78" s="84"/>
      <c r="DI78" s="84"/>
      <c r="DJ78" s="84"/>
      <c r="DK78" s="84"/>
      <c r="DL78" s="84"/>
      <c r="DM78" s="84"/>
      <c r="DN78" s="84"/>
      <c r="DO78" s="84"/>
      <c r="DP78" s="84"/>
      <c r="DQ78" s="84"/>
      <c r="DR78" s="84"/>
      <c r="DS78" s="84"/>
      <c r="DT78" s="84"/>
      <c r="DU78" s="84"/>
      <c r="DV78" s="84"/>
      <c r="DW78" s="84"/>
      <c r="DX78" s="84"/>
      <c r="DY78" s="84"/>
      <c r="DZ78" s="84"/>
      <c r="EA78" s="84"/>
      <c r="EB78" s="84"/>
      <c r="EC78" s="84"/>
      <c r="ED78" s="84"/>
      <c r="EE78" s="84"/>
      <c r="EF78" s="84"/>
      <c r="EG78" s="84"/>
      <c r="EH78" s="84"/>
      <c r="EI78" s="84"/>
      <c r="EJ78" s="84"/>
      <c r="EK78" s="84"/>
      <c r="EL78" s="84"/>
      <c r="EM78" s="84"/>
      <c r="EN78" s="84"/>
      <c r="EO78" s="84"/>
      <c r="EP78" s="84"/>
      <c r="EQ78" s="84"/>
      <c r="ER78" s="84"/>
      <c r="ES78" s="84"/>
      <c r="ET78" s="84"/>
      <c r="EU78" s="84"/>
      <c r="EV78" s="84"/>
      <c r="EW78" s="84"/>
      <c r="EX78" s="84"/>
      <c r="EY78" s="84"/>
      <c r="EZ78" s="84"/>
      <c r="FA78" s="84"/>
      <c r="FB78" s="84"/>
      <c r="FC78" s="84"/>
      <c r="FD78" s="84"/>
      <c r="FE78" s="84"/>
      <c r="FF78" s="84"/>
      <c r="FG78" s="84"/>
      <c r="FH78" s="84"/>
      <c r="FI78" s="84"/>
      <c r="FJ78" s="84"/>
      <c r="FK78" s="84"/>
      <c r="FL78" s="84"/>
      <c r="FM78" s="84"/>
      <c r="FN78" s="84"/>
      <c r="FO78" s="84"/>
      <c r="FP78" s="84"/>
      <c r="FQ78" s="84"/>
      <c r="FR78" s="84"/>
      <c r="FS78" s="84"/>
      <c r="FT78" s="84"/>
      <c r="FU78" s="84"/>
      <c r="FV78" s="84"/>
      <c r="FW78" s="84"/>
      <c r="FX78" s="84"/>
      <c r="FY78" s="84"/>
      <c r="FZ78" s="84"/>
      <c r="GA78" s="84"/>
      <c r="GB78" s="84"/>
      <c r="GC78" s="84"/>
      <c r="GD78" s="84"/>
      <c r="GE78" s="84"/>
      <c r="GF78" s="84"/>
      <c r="GG78" s="84"/>
      <c r="GH78" s="84"/>
      <c r="GI78" s="84"/>
      <c r="GJ78" s="84"/>
      <c r="GK78" s="84"/>
      <c r="GL78" s="84"/>
      <c r="GM78" s="84"/>
      <c r="GN78" s="84"/>
      <c r="GO78" s="84"/>
      <c r="GP78" s="84"/>
      <c r="GQ78" s="84"/>
      <c r="GR78" s="84"/>
      <c r="GS78" s="84"/>
      <c r="GT78" s="84"/>
      <c r="GU78" s="84"/>
      <c r="GV78" s="84"/>
      <c r="GW78" s="84"/>
      <c r="GX78" s="84"/>
      <c r="GY78" s="84"/>
      <c r="GZ78" s="84"/>
      <c r="HA78" s="84"/>
      <c r="HB78" s="84"/>
      <c r="HC78" s="84"/>
      <c r="HD78" s="84"/>
      <c r="HE78" s="84"/>
      <c r="HF78" s="84"/>
      <c r="HG78" s="84"/>
      <c r="HH78" s="84"/>
      <c r="HI78" s="84"/>
      <c r="HJ78" s="84"/>
      <c r="HK78" s="84"/>
      <c r="HL78" s="84"/>
      <c r="HM78" s="84"/>
      <c r="HN78" s="84"/>
      <c r="HO78" s="84"/>
      <c r="HP78" s="84"/>
      <c r="HQ78" s="84"/>
      <c r="HR78" s="84"/>
      <c r="HS78" s="84"/>
      <c r="HT78" s="84"/>
      <c r="HU78" s="84"/>
      <c r="HV78" s="84"/>
      <c r="HW78" s="84"/>
      <c r="HX78" s="84"/>
      <c r="HY78" s="84"/>
      <c r="HZ78" s="84"/>
      <c r="IA78" s="84"/>
      <c r="IB78" s="84"/>
      <c r="IC78" s="84"/>
      <c r="ID78" s="84"/>
      <c r="IE78" s="84"/>
      <c r="IF78" s="84"/>
      <c r="IG78" s="84"/>
      <c r="IH78" s="84"/>
      <c r="II78" s="84"/>
      <c r="IJ78" s="84"/>
      <c r="IK78" s="84"/>
      <c r="IL78" s="84"/>
      <c r="IM78" s="84"/>
      <c r="IN78" s="84"/>
      <c r="IO78" s="84"/>
      <c r="IP78" s="84"/>
      <c r="IQ78" s="84"/>
      <c r="IR78" s="84"/>
      <c r="IS78" s="84"/>
      <c r="IT78" s="84"/>
      <c r="IU78" s="84"/>
      <c r="IV78" s="84"/>
      <c r="IW78" s="84"/>
      <c r="IX78" s="84"/>
      <c r="IY78" s="84"/>
      <c r="IZ78" s="84"/>
      <c r="JA78" s="84"/>
      <c r="JB78" s="84"/>
    </row>
    <row r="79" spans="1:262" s="22" customFormat="1" ht="15" customHeight="1" x14ac:dyDescent="0.15">
      <c r="A79" s="176" t="s">
        <v>137</v>
      </c>
      <c r="B79" s="26" t="s">
        <v>275</v>
      </c>
      <c r="C79" s="27" t="s">
        <v>327</v>
      </c>
      <c r="D79" s="28" t="s">
        <v>328</v>
      </c>
      <c r="E79" s="26" t="s">
        <v>278</v>
      </c>
      <c r="F79" s="29" t="s">
        <v>329</v>
      </c>
      <c r="G79" s="30" t="s">
        <v>280</v>
      </c>
      <c r="H79" s="30" t="s">
        <v>79</v>
      </c>
      <c r="I79" s="37">
        <v>500000</v>
      </c>
      <c r="J79" s="38" t="s">
        <v>281</v>
      </c>
      <c r="K79" s="37">
        <v>199100</v>
      </c>
      <c r="L79" s="26"/>
      <c r="M79" s="26"/>
      <c r="N79" s="26"/>
      <c r="O79" s="39" t="s">
        <v>330</v>
      </c>
      <c r="P79" s="40">
        <v>0.5</v>
      </c>
      <c r="Q79" s="40">
        <v>0.5</v>
      </c>
      <c r="R79" s="40">
        <v>0.6875</v>
      </c>
      <c r="S79" s="40">
        <v>0.72924187725631795</v>
      </c>
      <c r="T79" s="40">
        <v>2</v>
      </c>
      <c r="U79" s="40">
        <v>2</v>
      </c>
      <c r="V79" s="41">
        <v>2</v>
      </c>
      <c r="W79" s="42">
        <v>27000</v>
      </c>
      <c r="X79" s="43">
        <v>300</v>
      </c>
      <c r="Y79" s="50">
        <v>1</v>
      </c>
      <c r="Z79" s="50">
        <v>1</v>
      </c>
      <c r="AA79" s="51"/>
      <c r="AB79" s="51"/>
      <c r="AC79" s="51"/>
      <c r="AD79" s="51"/>
      <c r="AE79" s="51"/>
      <c r="AF79" s="38">
        <v>36000</v>
      </c>
      <c r="AG79" s="61">
        <v>1.5</v>
      </c>
      <c r="AH79" s="62">
        <v>0.75</v>
      </c>
      <c r="AI79" s="63"/>
      <c r="AJ79" s="64"/>
      <c r="AK79" s="65">
        <v>0</v>
      </c>
      <c r="AL79" s="64" t="s">
        <v>283</v>
      </c>
      <c r="AM79" s="66" t="s">
        <v>302</v>
      </c>
      <c r="AN79" s="26"/>
      <c r="AO79" s="66" t="s">
        <v>61</v>
      </c>
      <c r="AP79" s="74"/>
      <c r="AQ79" s="75"/>
      <c r="AR79" s="76"/>
      <c r="AS79" s="77"/>
      <c r="AT79" s="77"/>
      <c r="AU79" s="78"/>
      <c r="AV79" s="77"/>
      <c r="AW79" s="77"/>
      <c r="AX79" s="77"/>
      <c r="AY79" s="77"/>
      <c r="AZ79" s="77"/>
      <c r="BA79" s="77"/>
      <c r="BB79" s="99">
        <f t="shared" si="14"/>
        <v>35</v>
      </c>
      <c r="BC79" s="99">
        <f t="shared" si="15"/>
        <v>8</v>
      </c>
      <c r="BD79" s="100" t="str">
        <f t="shared" si="16"/>
        <v>025-C130000631-371王友35</v>
      </c>
      <c r="BE79" s="101">
        <f t="shared" si="17"/>
        <v>0.5</v>
      </c>
      <c r="BF79" s="101">
        <f t="shared" si="18"/>
        <v>1</v>
      </c>
      <c r="BG79" s="102" t="str">
        <f t="shared" si="19"/>
        <v>025-C130000631-37135</v>
      </c>
      <c r="BH79" s="84" t="str">
        <f>IF(IF(ISNA(MATCH(BG79,BG80:$BG$94434,0)),1,"")="","",IF(ISNA(MATCH(BG79,BG80:$BG$94434,0)),1,"")&amp;BB79)</f>
        <v>135</v>
      </c>
      <c r="BI79" s="84" t="str">
        <f>IF(BH79="","",BB79&amp;COUNTIFS($BH$1:BH79,BH79))</f>
        <v>359</v>
      </c>
      <c r="BJ79" s="84" t="str">
        <f t="shared" si="20"/>
        <v>025-C130000631-371</v>
      </c>
      <c r="BK79" s="84"/>
      <c r="BL79" s="84"/>
      <c r="BM79" s="84"/>
      <c r="BN79" s="84"/>
      <c r="BO79" s="84"/>
      <c r="BP79" s="84"/>
      <c r="BQ79" s="84"/>
      <c r="BR79" s="84"/>
      <c r="BS79" s="84"/>
      <c r="BT79" s="84"/>
      <c r="BU79" s="84"/>
      <c r="BV79" s="84"/>
      <c r="BW79" s="84"/>
      <c r="BX79" s="84"/>
      <c r="BY79" s="84"/>
      <c r="BZ79" s="84"/>
      <c r="CA79" s="84"/>
      <c r="CB79" s="84"/>
      <c r="CC79" s="84"/>
      <c r="CD79" s="84"/>
      <c r="CE79" s="84"/>
      <c r="CF79" s="84"/>
      <c r="CG79" s="84"/>
      <c r="CH79" s="84"/>
      <c r="CI79" s="84"/>
      <c r="CJ79" s="84"/>
      <c r="CK79" s="84"/>
      <c r="CL79" s="84"/>
      <c r="CM79" s="84"/>
      <c r="CN79" s="84"/>
      <c r="CO79" s="84"/>
      <c r="CP79" s="84"/>
      <c r="CQ79" s="84"/>
      <c r="CR79" s="84"/>
      <c r="CS79" s="84"/>
      <c r="CT79" s="84"/>
      <c r="CU79" s="84"/>
      <c r="CV79" s="84"/>
      <c r="CW79" s="84"/>
      <c r="CX79" s="84"/>
      <c r="CY79" s="84"/>
      <c r="CZ79" s="84"/>
      <c r="DA79" s="84"/>
      <c r="DB79" s="84"/>
      <c r="DC79" s="84"/>
      <c r="DD79" s="84"/>
      <c r="DE79" s="84"/>
      <c r="DF79" s="84"/>
      <c r="DG79" s="84"/>
      <c r="DH79" s="84"/>
      <c r="DI79" s="84"/>
      <c r="DJ79" s="84"/>
      <c r="DK79" s="84"/>
      <c r="DL79" s="84"/>
      <c r="DM79" s="84"/>
      <c r="DN79" s="84"/>
      <c r="DO79" s="84"/>
      <c r="DP79" s="84"/>
      <c r="DQ79" s="84"/>
      <c r="DR79" s="84"/>
      <c r="DS79" s="84"/>
      <c r="DT79" s="84"/>
      <c r="DU79" s="84"/>
      <c r="DV79" s="84"/>
      <c r="DW79" s="84"/>
      <c r="DX79" s="84"/>
      <c r="DY79" s="84"/>
      <c r="DZ79" s="84"/>
      <c r="EA79" s="84"/>
      <c r="EB79" s="84"/>
      <c r="EC79" s="84"/>
      <c r="ED79" s="84"/>
      <c r="EE79" s="84"/>
      <c r="EF79" s="84"/>
      <c r="EG79" s="84"/>
      <c r="EH79" s="84"/>
      <c r="EI79" s="84"/>
      <c r="EJ79" s="84"/>
      <c r="EK79" s="84"/>
      <c r="EL79" s="84"/>
      <c r="EM79" s="84"/>
      <c r="EN79" s="84"/>
      <c r="EO79" s="84"/>
      <c r="EP79" s="84"/>
      <c r="EQ79" s="84"/>
      <c r="ER79" s="84"/>
      <c r="ES79" s="84"/>
      <c r="ET79" s="84"/>
      <c r="EU79" s="84"/>
      <c r="EV79" s="84"/>
      <c r="EW79" s="84"/>
      <c r="EX79" s="84"/>
      <c r="EY79" s="84"/>
      <c r="EZ79" s="84"/>
      <c r="FA79" s="84"/>
      <c r="FB79" s="84"/>
      <c r="FC79" s="84"/>
      <c r="FD79" s="84"/>
      <c r="FE79" s="84"/>
      <c r="FF79" s="84"/>
      <c r="FG79" s="84"/>
      <c r="FH79" s="84"/>
      <c r="FI79" s="84"/>
      <c r="FJ79" s="84"/>
      <c r="FK79" s="84"/>
      <c r="FL79" s="84"/>
      <c r="FM79" s="84"/>
      <c r="FN79" s="84"/>
      <c r="FO79" s="84"/>
      <c r="FP79" s="84"/>
      <c r="FQ79" s="84"/>
      <c r="FR79" s="84"/>
      <c r="FS79" s="84"/>
      <c r="FT79" s="84"/>
      <c r="FU79" s="84"/>
      <c r="FV79" s="84"/>
      <c r="FW79" s="84"/>
      <c r="FX79" s="84"/>
      <c r="FY79" s="84"/>
      <c r="FZ79" s="84"/>
      <c r="GA79" s="84"/>
      <c r="GB79" s="84"/>
      <c r="GC79" s="84"/>
      <c r="GD79" s="84"/>
      <c r="GE79" s="84"/>
      <c r="GF79" s="84"/>
      <c r="GG79" s="84"/>
      <c r="GH79" s="84"/>
      <c r="GI79" s="84"/>
      <c r="GJ79" s="84"/>
      <c r="GK79" s="84"/>
      <c r="GL79" s="84"/>
      <c r="GM79" s="84"/>
      <c r="GN79" s="84"/>
      <c r="GO79" s="84"/>
      <c r="GP79" s="84"/>
      <c r="GQ79" s="84"/>
      <c r="GR79" s="84"/>
      <c r="GS79" s="84"/>
      <c r="GT79" s="84"/>
      <c r="GU79" s="84"/>
      <c r="GV79" s="84"/>
      <c r="GW79" s="84"/>
      <c r="GX79" s="84"/>
      <c r="GY79" s="84"/>
      <c r="GZ79" s="84"/>
      <c r="HA79" s="84"/>
      <c r="HB79" s="84"/>
      <c r="HC79" s="84"/>
      <c r="HD79" s="84"/>
      <c r="HE79" s="84"/>
      <c r="HF79" s="84"/>
      <c r="HG79" s="84"/>
      <c r="HH79" s="84"/>
      <c r="HI79" s="84"/>
      <c r="HJ79" s="84"/>
      <c r="HK79" s="84"/>
      <c r="HL79" s="84"/>
      <c r="HM79" s="84"/>
      <c r="HN79" s="84"/>
      <c r="HO79" s="84"/>
      <c r="HP79" s="84"/>
      <c r="HQ79" s="84"/>
      <c r="HR79" s="84"/>
      <c r="HS79" s="84"/>
      <c r="HT79" s="84"/>
      <c r="HU79" s="84"/>
      <c r="HV79" s="84"/>
      <c r="HW79" s="84"/>
      <c r="HX79" s="84"/>
      <c r="HY79" s="84"/>
      <c r="HZ79" s="84"/>
      <c r="IA79" s="84"/>
      <c r="IB79" s="84"/>
      <c r="IC79" s="84"/>
      <c r="ID79" s="84"/>
      <c r="IE79" s="84"/>
      <c r="IF79" s="84"/>
      <c r="IG79" s="84"/>
      <c r="IH79" s="84"/>
      <c r="II79" s="84"/>
      <c r="IJ79" s="84"/>
      <c r="IK79" s="84"/>
      <c r="IL79" s="84"/>
      <c r="IM79" s="84"/>
      <c r="IN79" s="84"/>
      <c r="IO79" s="84"/>
      <c r="IP79" s="84"/>
      <c r="IQ79" s="84"/>
      <c r="IR79" s="84"/>
      <c r="IS79" s="84"/>
      <c r="IT79" s="84"/>
      <c r="IU79" s="84"/>
      <c r="IV79" s="84"/>
      <c r="IW79" s="84"/>
      <c r="IX79" s="84"/>
      <c r="IY79" s="84"/>
      <c r="IZ79" s="84"/>
      <c r="JA79" s="84"/>
      <c r="JB79" s="84"/>
    </row>
    <row r="80" spans="1:262" s="22" customFormat="1" ht="15" customHeight="1" x14ac:dyDescent="0.15">
      <c r="A80" s="176" t="s">
        <v>137</v>
      </c>
      <c r="B80" s="26" t="s">
        <v>275</v>
      </c>
      <c r="C80" s="27" t="s">
        <v>333</v>
      </c>
      <c r="D80" s="28" t="s">
        <v>334</v>
      </c>
      <c r="E80" s="26" t="s">
        <v>278</v>
      </c>
      <c r="F80" s="29" t="s">
        <v>11</v>
      </c>
      <c r="G80" s="30" t="s">
        <v>280</v>
      </c>
      <c r="H80" s="30" t="s">
        <v>79</v>
      </c>
      <c r="I80" s="37">
        <v>1100000</v>
      </c>
      <c r="J80" s="38" t="s">
        <v>281</v>
      </c>
      <c r="K80" s="37">
        <v>981000</v>
      </c>
      <c r="L80" s="26"/>
      <c r="M80" s="26"/>
      <c r="N80" s="26"/>
      <c r="O80" s="39" t="s">
        <v>10</v>
      </c>
      <c r="P80" s="40">
        <v>0.5</v>
      </c>
      <c r="Q80" s="40">
        <v>0.5</v>
      </c>
      <c r="R80" s="40">
        <v>4.125</v>
      </c>
      <c r="S80" s="40">
        <v>4.3754512635379097</v>
      </c>
      <c r="T80" s="40">
        <v>5</v>
      </c>
      <c r="U80" s="40">
        <v>5</v>
      </c>
      <c r="V80" s="41">
        <v>12</v>
      </c>
      <c r="W80" s="42">
        <v>166000</v>
      </c>
      <c r="X80" s="43">
        <v>300</v>
      </c>
      <c r="Y80" s="50">
        <v>1</v>
      </c>
      <c r="Z80" s="50">
        <v>1</v>
      </c>
      <c r="AA80" s="51"/>
      <c r="AB80" s="51"/>
      <c r="AC80" s="51"/>
      <c r="AD80" s="51"/>
      <c r="AE80" s="51"/>
      <c r="AF80" s="38">
        <v>216000</v>
      </c>
      <c r="AG80" s="61">
        <v>9.2222222222222197</v>
      </c>
      <c r="AH80" s="62">
        <v>0.76851851851851805</v>
      </c>
      <c r="AI80" s="63"/>
      <c r="AJ80" s="64"/>
      <c r="AK80" s="65">
        <v>0</v>
      </c>
      <c r="AL80" s="64" t="s">
        <v>296</v>
      </c>
      <c r="AM80" s="66" t="s">
        <v>302</v>
      </c>
      <c r="AN80" s="26"/>
      <c r="AO80" s="66" t="s">
        <v>61</v>
      </c>
      <c r="AP80" s="74"/>
      <c r="AQ80" s="75"/>
      <c r="AR80" s="76"/>
      <c r="AS80" s="77"/>
      <c r="AT80" s="77"/>
      <c r="AU80" s="78"/>
      <c r="AV80" s="77"/>
      <c r="AW80" s="77"/>
      <c r="AX80" s="77"/>
      <c r="AY80" s="77"/>
      <c r="AZ80" s="77"/>
      <c r="BA80" s="77"/>
      <c r="BB80" s="99">
        <f t="shared" si="14"/>
        <v>35</v>
      </c>
      <c r="BC80" s="99">
        <f t="shared" si="15"/>
        <v>8</v>
      </c>
      <c r="BD80" s="100" t="str">
        <f t="shared" si="16"/>
        <v>025-C130000631-362王友35</v>
      </c>
      <c r="BE80" s="101">
        <f t="shared" si="17"/>
        <v>0.25</v>
      </c>
      <c r="BF80" s="101">
        <f t="shared" si="18"/>
        <v>0.5</v>
      </c>
      <c r="BG80" s="102" t="str">
        <f t="shared" si="19"/>
        <v>025-C130000631-36235</v>
      </c>
      <c r="BH80" s="84" t="str">
        <f>IF(IF(ISNA(MATCH(BG80,BG81:$BG$94434,0)),1,"")="","",IF(ISNA(MATCH(BG80,BG81:$BG$94434,0)),1,"")&amp;BB80)</f>
        <v/>
      </c>
      <c r="BI80" s="84" t="str">
        <f>IF(BH80="","",BB80&amp;COUNTIFS($BH$1:BH80,BH80))</f>
        <v/>
      </c>
      <c r="BJ80" s="84" t="str">
        <f t="shared" si="20"/>
        <v/>
      </c>
      <c r="BK80" s="84"/>
      <c r="BL80" s="84"/>
      <c r="BM80" s="84"/>
      <c r="BN80" s="84"/>
      <c r="BO80" s="84"/>
      <c r="BP80" s="84"/>
      <c r="BQ80" s="84"/>
      <c r="BR80" s="84"/>
      <c r="BS80" s="84"/>
      <c r="BT80" s="84"/>
      <c r="BU80" s="84"/>
      <c r="BV80" s="84"/>
      <c r="BW80" s="84"/>
      <c r="BX80" s="84"/>
      <c r="BY80" s="84"/>
      <c r="BZ80" s="84"/>
      <c r="CA80" s="84"/>
      <c r="CB80" s="84"/>
      <c r="CC80" s="84"/>
      <c r="CD80" s="84"/>
      <c r="CE80" s="84"/>
      <c r="CF80" s="84"/>
      <c r="CG80" s="84"/>
      <c r="CH80" s="84"/>
      <c r="CI80" s="84"/>
      <c r="CJ80" s="84"/>
      <c r="CK80" s="84"/>
      <c r="CL80" s="84"/>
      <c r="CM80" s="84"/>
      <c r="CN80" s="84"/>
      <c r="CO80" s="84"/>
      <c r="CP80" s="84"/>
      <c r="CQ80" s="84"/>
      <c r="CR80" s="84"/>
      <c r="CS80" s="84"/>
      <c r="CT80" s="84"/>
      <c r="CU80" s="84"/>
      <c r="CV80" s="84"/>
      <c r="CW80" s="84"/>
      <c r="CX80" s="84"/>
      <c r="CY80" s="84"/>
      <c r="CZ80" s="84"/>
      <c r="DA80" s="84"/>
      <c r="DB80" s="84"/>
      <c r="DC80" s="84"/>
      <c r="DD80" s="84"/>
      <c r="DE80" s="84"/>
      <c r="DF80" s="84"/>
      <c r="DG80" s="84"/>
      <c r="DH80" s="84"/>
      <c r="DI80" s="84"/>
      <c r="DJ80" s="84"/>
      <c r="DK80" s="84"/>
      <c r="DL80" s="84"/>
      <c r="DM80" s="84"/>
      <c r="DN80" s="84"/>
      <c r="DO80" s="84"/>
      <c r="DP80" s="84"/>
      <c r="DQ80" s="84"/>
      <c r="DR80" s="84"/>
      <c r="DS80" s="84"/>
      <c r="DT80" s="84"/>
      <c r="DU80" s="84"/>
      <c r="DV80" s="84"/>
      <c r="DW80" s="84"/>
      <c r="DX80" s="84"/>
      <c r="DY80" s="84"/>
      <c r="DZ80" s="84"/>
      <c r="EA80" s="84"/>
      <c r="EB80" s="84"/>
      <c r="EC80" s="84"/>
      <c r="ED80" s="84"/>
      <c r="EE80" s="84"/>
      <c r="EF80" s="84"/>
      <c r="EG80" s="84"/>
      <c r="EH80" s="84"/>
      <c r="EI80" s="84"/>
      <c r="EJ80" s="84"/>
      <c r="EK80" s="84"/>
      <c r="EL80" s="84"/>
      <c r="EM80" s="84"/>
      <c r="EN80" s="84"/>
      <c r="EO80" s="84"/>
      <c r="EP80" s="84"/>
      <c r="EQ80" s="84"/>
      <c r="ER80" s="84"/>
      <c r="ES80" s="84"/>
      <c r="ET80" s="84"/>
      <c r="EU80" s="84"/>
      <c r="EV80" s="84"/>
      <c r="EW80" s="84"/>
      <c r="EX80" s="84"/>
      <c r="EY80" s="84"/>
      <c r="EZ80" s="84"/>
      <c r="FA80" s="84"/>
      <c r="FB80" s="84"/>
      <c r="FC80" s="84"/>
      <c r="FD80" s="84"/>
      <c r="FE80" s="84"/>
      <c r="FF80" s="84"/>
      <c r="FG80" s="84"/>
      <c r="FH80" s="84"/>
      <c r="FI80" s="84"/>
      <c r="FJ80" s="84"/>
      <c r="FK80" s="84"/>
      <c r="FL80" s="84"/>
      <c r="FM80" s="84"/>
      <c r="FN80" s="84"/>
      <c r="FO80" s="84"/>
      <c r="FP80" s="84"/>
      <c r="FQ80" s="84"/>
      <c r="FR80" s="84"/>
      <c r="FS80" s="84"/>
      <c r="FT80" s="84"/>
      <c r="FU80" s="84"/>
      <c r="FV80" s="84"/>
      <c r="FW80" s="84"/>
      <c r="FX80" s="84"/>
      <c r="FY80" s="84"/>
      <c r="FZ80" s="84"/>
      <c r="GA80" s="84"/>
      <c r="GB80" s="84"/>
      <c r="GC80" s="84"/>
      <c r="GD80" s="84"/>
      <c r="GE80" s="84"/>
      <c r="GF80" s="84"/>
      <c r="GG80" s="84"/>
      <c r="GH80" s="84"/>
      <c r="GI80" s="84"/>
      <c r="GJ80" s="84"/>
      <c r="GK80" s="84"/>
      <c r="GL80" s="84"/>
      <c r="GM80" s="84"/>
      <c r="GN80" s="84"/>
      <c r="GO80" s="84"/>
      <c r="GP80" s="84"/>
      <c r="GQ80" s="84"/>
      <c r="GR80" s="84"/>
      <c r="GS80" s="84"/>
      <c r="GT80" s="84"/>
      <c r="GU80" s="84"/>
      <c r="GV80" s="84"/>
      <c r="GW80" s="84"/>
      <c r="GX80" s="84"/>
      <c r="GY80" s="84"/>
      <c r="GZ80" s="84"/>
      <c r="HA80" s="84"/>
      <c r="HB80" s="84"/>
      <c r="HC80" s="84"/>
      <c r="HD80" s="84"/>
      <c r="HE80" s="84"/>
      <c r="HF80" s="84"/>
      <c r="HG80" s="84"/>
      <c r="HH80" s="84"/>
      <c r="HI80" s="84"/>
      <c r="HJ80" s="84"/>
      <c r="HK80" s="84"/>
      <c r="HL80" s="84"/>
      <c r="HM80" s="84"/>
      <c r="HN80" s="84"/>
      <c r="HO80" s="84"/>
      <c r="HP80" s="84"/>
      <c r="HQ80" s="84"/>
      <c r="HR80" s="84"/>
      <c r="HS80" s="84"/>
      <c r="HT80" s="84"/>
      <c r="HU80" s="84"/>
      <c r="HV80" s="84"/>
      <c r="HW80" s="84"/>
      <c r="HX80" s="84"/>
      <c r="HY80" s="84"/>
      <c r="HZ80" s="84"/>
      <c r="IA80" s="84"/>
      <c r="IB80" s="84"/>
      <c r="IC80" s="84"/>
      <c r="ID80" s="84"/>
      <c r="IE80" s="84"/>
      <c r="IF80" s="84"/>
      <c r="IG80" s="84"/>
      <c r="IH80" s="84"/>
      <c r="II80" s="84"/>
      <c r="IJ80" s="84"/>
      <c r="IK80" s="84"/>
      <c r="IL80" s="84"/>
      <c r="IM80" s="84"/>
      <c r="IN80" s="84"/>
      <c r="IO80" s="84"/>
      <c r="IP80" s="84"/>
      <c r="IQ80" s="84"/>
      <c r="IR80" s="84"/>
      <c r="IS80" s="84"/>
      <c r="IT80" s="84"/>
      <c r="IU80" s="84"/>
      <c r="IV80" s="84"/>
      <c r="IW80" s="84"/>
      <c r="IX80" s="84"/>
      <c r="IY80" s="84"/>
      <c r="IZ80" s="84"/>
      <c r="JA80" s="84"/>
      <c r="JB80" s="84"/>
    </row>
    <row r="81" spans="1:262" s="22" customFormat="1" ht="15" customHeight="1" x14ac:dyDescent="0.15">
      <c r="A81" s="176" t="s">
        <v>137</v>
      </c>
      <c r="B81" s="26" t="s">
        <v>285</v>
      </c>
      <c r="C81" s="27" t="s">
        <v>333</v>
      </c>
      <c r="D81" s="28" t="s">
        <v>334</v>
      </c>
      <c r="E81" s="26" t="s">
        <v>278</v>
      </c>
      <c r="F81" s="29" t="s">
        <v>11</v>
      </c>
      <c r="G81" s="30" t="s">
        <v>280</v>
      </c>
      <c r="H81" s="30" t="s">
        <v>79</v>
      </c>
      <c r="I81" s="37">
        <v>1100000</v>
      </c>
      <c r="J81" s="38" t="s">
        <v>281</v>
      </c>
      <c r="K81" s="37">
        <v>981000</v>
      </c>
      <c r="L81" s="26"/>
      <c r="M81" s="26"/>
      <c r="N81" s="26"/>
      <c r="O81" s="39" t="s">
        <v>10</v>
      </c>
      <c r="P81" s="40">
        <v>0.5</v>
      </c>
      <c r="Q81" s="40">
        <v>0.5</v>
      </c>
      <c r="R81" s="40">
        <v>1.77181208053691</v>
      </c>
      <c r="S81" s="40">
        <v>4.3754512635379097</v>
      </c>
      <c r="T81" s="40">
        <v>8</v>
      </c>
      <c r="U81" s="40">
        <v>8</v>
      </c>
      <c r="V81" s="41">
        <v>12</v>
      </c>
      <c r="W81" s="42">
        <v>201000</v>
      </c>
      <c r="X81" s="43">
        <v>300</v>
      </c>
      <c r="Y81" s="50">
        <v>1</v>
      </c>
      <c r="Z81" s="50">
        <v>1</v>
      </c>
      <c r="AA81" s="51"/>
      <c r="AB81" s="51"/>
      <c r="AC81" s="51"/>
      <c r="AD81" s="51"/>
      <c r="AE81" s="51"/>
      <c r="AF81" s="38">
        <v>216000</v>
      </c>
      <c r="AG81" s="61">
        <v>11.1666666666667</v>
      </c>
      <c r="AH81" s="62">
        <v>0.93055555555555602</v>
      </c>
      <c r="AI81" s="63"/>
      <c r="AJ81" s="64"/>
      <c r="AK81" s="65">
        <v>0</v>
      </c>
      <c r="AL81" s="64" t="s">
        <v>296</v>
      </c>
      <c r="AM81" s="66" t="s">
        <v>326</v>
      </c>
      <c r="AN81" s="26"/>
      <c r="AO81" s="66" t="s">
        <v>127</v>
      </c>
      <c r="AP81" s="74"/>
      <c r="AQ81" s="75"/>
      <c r="AR81" s="76"/>
      <c r="AS81" s="77"/>
      <c r="AT81" s="77"/>
      <c r="AU81" s="78"/>
      <c r="AV81" s="77"/>
      <c r="AW81" s="77"/>
      <c r="AX81" s="77"/>
      <c r="AY81" s="77"/>
      <c r="AZ81" s="77"/>
      <c r="BA81" s="77"/>
      <c r="BB81" s="99">
        <f t="shared" si="14"/>
        <v>35</v>
      </c>
      <c r="BC81" s="99">
        <f t="shared" si="15"/>
        <v>8</v>
      </c>
      <c r="BD81" s="100" t="str">
        <f t="shared" si="16"/>
        <v>025-C130000631-362吕勇35</v>
      </c>
      <c r="BE81" s="101">
        <f t="shared" si="17"/>
        <v>0.33333333333333331</v>
      </c>
      <c r="BF81" s="101">
        <f t="shared" si="18"/>
        <v>0.5</v>
      </c>
      <c r="BG81" s="102" t="str">
        <f t="shared" si="19"/>
        <v>025-C130000631-36235</v>
      </c>
      <c r="BH81" s="84" t="str">
        <f>IF(IF(ISNA(MATCH(BG81,BG82:$BG$94434,0)),1,"")="","",IF(ISNA(MATCH(BG81,BG82:$BG$94434,0)),1,"")&amp;BB81)</f>
        <v/>
      </c>
      <c r="BI81" s="84" t="str">
        <f>IF(BH81="","",BB81&amp;COUNTIFS($BH$1:BH81,BH81))</f>
        <v/>
      </c>
      <c r="BJ81" s="84" t="str">
        <f t="shared" si="20"/>
        <v/>
      </c>
      <c r="BK81" s="84"/>
      <c r="BL81" s="84"/>
      <c r="BM81" s="84"/>
      <c r="BN81" s="84"/>
      <c r="BO81" s="84"/>
      <c r="BP81" s="84"/>
      <c r="BQ81" s="84"/>
      <c r="BR81" s="84"/>
      <c r="BS81" s="84"/>
      <c r="BT81" s="84"/>
      <c r="BU81" s="84"/>
      <c r="BV81" s="84"/>
      <c r="BW81" s="84"/>
      <c r="BX81" s="84"/>
      <c r="BY81" s="84"/>
      <c r="BZ81" s="84"/>
      <c r="CA81" s="84"/>
      <c r="CB81" s="84"/>
      <c r="CC81" s="84"/>
      <c r="CD81" s="84"/>
      <c r="CE81" s="84"/>
      <c r="CF81" s="84"/>
      <c r="CG81" s="84"/>
      <c r="CH81" s="84"/>
      <c r="CI81" s="84"/>
      <c r="CJ81" s="84"/>
      <c r="CK81" s="84"/>
      <c r="CL81" s="84"/>
      <c r="CM81" s="84"/>
      <c r="CN81" s="84"/>
      <c r="CO81" s="84"/>
      <c r="CP81" s="84"/>
      <c r="CQ81" s="84"/>
      <c r="CR81" s="84"/>
      <c r="CS81" s="84"/>
      <c r="CT81" s="84"/>
      <c r="CU81" s="84"/>
      <c r="CV81" s="84"/>
      <c r="CW81" s="84"/>
      <c r="CX81" s="84"/>
      <c r="CY81" s="84"/>
      <c r="CZ81" s="84"/>
      <c r="DA81" s="84"/>
      <c r="DB81" s="84"/>
      <c r="DC81" s="84"/>
      <c r="DD81" s="84"/>
      <c r="DE81" s="84"/>
      <c r="DF81" s="84"/>
      <c r="DG81" s="84"/>
      <c r="DH81" s="84"/>
      <c r="DI81" s="84"/>
      <c r="DJ81" s="84"/>
      <c r="DK81" s="84"/>
      <c r="DL81" s="84"/>
      <c r="DM81" s="84"/>
      <c r="DN81" s="84"/>
      <c r="DO81" s="84"/>
      <c r="DP81" s="84"/>
      <c r="DQ81" s="84"/>
      <c r="DR81" s="84"/>
      <c r="DS81" s="84"/>
      <c r="DT81" s="84"/>
      <c r="DU81" s="84"/>
      <c r="DV81" s="84"/>
      <c r="DW81" s="84"/>
      <c r="DX81" s="84"/>
      <c r="DY81" s="84"/>
      <c r="DZ81" s="84"/>
      <c r="EA81" s="84"/>
      <c r="EB81" s="84"/>
      <c r="EC81" s="84"/>
      <c r="ED81" s="84"/>
      <c r="EE81" s="84"/>
      <c r="EF81" s="84"/>
      <c r="EG81" s="84"/>
      <c r="EH81" s="84"/>
      <c r="EI81" s="84"/>
      <c r="EJ81" s="84"/>
      <c r="EK81" s="84"/>
      <c r="EL81" s="84"/>
      <c r="EM81" s="84"/>
      <c r="EN81" s="84"/>
      <c r="EO81" s="84"/>
      <c r="EP81" s="84"/>
      <c r="EQ81" s="84"/>
      <c r="ER81" s="84"/>
      <c r="ES81" s="84"/>
      <c r="ET81" s="84"/>
      <c r="EU81" s="84"/>
      <c r="EV81" s="84"/>
      <c r="EW81" s="84"/>
      <c r="EX81" s="84"/>
      <c r="EY81" s="84"/>
      <c r="EZ81" s="84"/>
      <c r="FA81" s="84"/>
      <c r="FB81" s="84"/>
      <c r="FC81" s="84"/>
      <c r="FD81" s="84"/>
      <c r="FE81" s="84"/>
      <c r="FF81" s="84"/>
      <c r="FG81" s="84"/>
      <c r="FH81" s="84"/>
      <c r="FI81" s="84"/>
      <c r="FJ81" s="84"/>
      <c r="FK81" s="84"/>
      <c r="FL81" s="84"/>
      <c r="FM81" s="84"/>
      <c r="FN81" s="84"/>
      <c r="FO81" s="84"/>
      <c r="FP81" s="84"/>
      <c r="FQ81" s="84"/>
      <c r="FR81" s="84"/>
      <c r="FS81" s="84"/>
      <c r="FT81" s="84"/>
      <c r="FU81" s="84"/>
      <c r="FV81" s="84"/>
      <c r="FW81" s="84"/>
      <c r="FX81" s="84"/>
      <c r="FY81" s="84"/>
      <c r="FZ81" s="84"/>
      <c r="GA81" s="84"/>
      <c r="GB81" s="84"/>
      <c r="GC81" s="84"/>
      <c r="GD81" s="84"/>
      <c r="GE81" s="84"/>
      <c r="GF81" s="84"/>
      <c r="GG81" s="84"/>
      <c r="GH81" s="84"/>
      <c r="GI81" s="84"/>
      <c r="GJ81" s="84"/>
      <c r="GK81" s="84"/>
      <c r="GL81" s="84"/>
      <c r="GM81" s="84"/>
      <c r="GN81" s="84"/>
      <c r="GO81" s="84"/>
      <c r="GP81" s="84"/>
      <c r="GQ81" s="84"/>
      <c r="GR81" s="84"/>
      <c r="GS81" s="84"/>
      <c r="GT81" s="84"/>
      <c r="GU81" s="84"/>
      <c r="GV81" s="84"/>
      <c r="GW81" s="84"/>
      <c r="GX81" s="84"/>
      <c r="GY81" s="84"/>
      <c r="GZ81" s="84"/>
      <c r="HA81" s="84"/>
      <c r="HB81" s="84"/>
      <c r="HC81" s="84"/>
      <c r="HD81" s="84"/>
      <c r="HE81" s="84"/>
      <c r="HF81" s="84"/>
      <c r="HG81" s="84"/>
      <c r="HH81" s="84"/>
      <c r="HI81" s="84"/>
      <c r="HJ81" s="84"/>
      <c r="HK81" s="84"/>
      <c r="HL81" s="84"/>
      <c r="HM81" s="84"/>
      <c r="HN81" s="84"/>
      <c r="HO81" s="84"/>
      <c r="HP81" s="84"/>
      <c r="HQ81" s="84"/>
      <c r="HR81" s="84"/>
      <c r="HS81" s="84"/>
      <c r="HT81" s="84"/>
      <c r="HU81" s="84"/>
      <c r="HV81" s="84"/>
      <c r="HW81" s="84"/>
      <c r="HX81" s="84"/>
      <c r="HY81" s="84"/>
      <c r="HZ81" s="84"/>
      <c r="IA81" s="84"/>
      <c r="IB81" s="84"/>
      <c r="IC81" s="84"/>
      <c r="ID81" s="84"/>
      <c r="IE81" s="84"/>
      <c r="IF81" s="84"/>
      <c r="IG81" s="84"/>
      <c r="IH81" s="84"/>
      <c r="II81" s="84"/>
      <c r="IJ81" s="84"/>
      <c r="IK81" s="84"/>
      <c r="IL81" s="84"/>
      <c r="IM81" s="84"/>
      <c r="IN81" s="84"/>
      <c r="IO81" s="84"/>
      <c r="IP81" s="84"/>
      <c r="IQ81" s="84"/>
      <c r="IR81" s="84"/>
      <c r="IS81" s="84"/>
      <c r="IT81" s="84"/>
      <c r="IU81" s="84"/>
      <c r="IV81" s="84"/>
      <c r="IW81" s="84"/>
      <c r="IX81" s="84"/>
      <c r="IY81" s="84"/>
      <c r="IZ81" s="84"/>
      <c r="JA81" s="84"/>
      <c r="JB81" s="84"/>
    </row>
    <row r="82" spans="1:262" s="22" customFormat="1" ht="15" customHeight="1" x14ac:dyDescent="0.15">
      <c r="A82" s="176" t="s">
        <v>137</v>
      </c>
      <c r="B82" s="26" t="s">
        <v>275</v>
      </c>
      <c r="C82" s="27" t="s">
        <v>335</v>
      </c>
      <c r="D82" s="28" t="s">
        <v>336</v>
      </c>
      <c r="E82" s="26" t="s">
        <v>278</v>
      </c>
      <c r="F82" s="29" t="s">
        <v>47</v>
      </c>
      <c r="G82" s="30" t="s">
        <v>280</v>
      </c>
      <c r="H82" s="30" t="s">
        <v>79</v>
      </c>
      <c r="I82" s="37">
        <v>1300000</v>
      </c>
      <c r="J82" s="38" t="s">
        <v>281</v>
      </c>
      <c r="K82" s="37">
        <v>1252000</v>
      </c>
      <c r="L82" s="26"/>
      <c r="M82" s="26"/>
      <c r="N82" s="26"/>
      <c r="O82" s="39" t="s">
        <v>46</v>
      </c>
      <c r="P82" s="40">
        <v>0.5</v>
      </c>
      <c r="Q82" s="40">
        <v>0.5</v>
      </c>
      <c r="R82" s="40">
        <v>4.125</v>
      </c>
      <c r="S82" s="40">
        <v>4.3754512635379097</v>
      </c>
      <c r="T82" s="40">
        <v>7</v>
      </c>
      <c r="U82" s="40">
        <v>7</v>
      </c>
      <c r="V82" s="41">
        <v>12</v>
      </c>
      <c r="W82" s="42">
        <v>225000</v>
      </c>
      <c r="X82" s="43">
        <v>350</v>
      </c>
      <c r="Y82" s="50">
        <v>1</v>
      </c>
      <c r="Z82" s="50">
        <v>1</v>
      </c>
      <c r="AA82" s="51"/>
      <c r="AB82" s="51"/>
      <c r="AC82" s="51"/>
      <c r="AD82" s="51"/>
      <c r="AE82" s="51"/>
      <c r="AF82" s="38">
        <v>252000</v>
      </c>
      <c r="AG82" s="61">
        <v>10.714285714285699</v>
      </c>
      <c r="AH82" s="62">
        <v>0.89285714285714302</v>
      </c>
      <c r="AI82" s="63"/>
      <c r="AJ82" s="64"/>
      <c r="AK82" s="65">
        <v>0</v>
      </c>
      <c r="AL82" s="64" t="s">
        <v>296</v>
      </c>
      <c r="AM82" s="66" t="s">
        <v>337</v>
      </c>
      <c r="AN82" s="26"/>
      <c r="AO82" s="66" t="s">
        <v>338</v>
      </c>
      <c r="AP82" s="74"/>
      <c r="AQ82" s="75"/>
      <c r="AR82" s="76"/>
      <c r="AS82" s="77"/>
      <c r="AT82" s="77"/>
      <c r="AU82" s="78"/>
      <c r="AV82" s="77"/>
      <c r="AW82" s="77"/>
      <c r="AX82" s="77"/>
      <c r="AY82" s="77"/>
      <c r="AZ82" s="77"/>
      <c r="BA82" s="77"/>
      <c r="BB82" s="99">
        <f t="shared" si="14"/>
        <v>35</v>
      </c>
      <c r="BC82" s="99">
        <f t="shared" si="15"/>
        <v>8</v>
      </c>
      <c r="BD82" s="100" t="str">
        <f t="shared" si="16"/>
        <v>025-C130000641-363唐建龙35</v>
      </c>
      <c r="BE82" s="101">
        <f t="shared" si="17"/>
        <v>0.25</v>
      </c>
      <c r="BF82" s="101">
        <f t="shared" si="18"/>
        <v>0.5</v>
      </c>
      <c r="BG82" s="102" t="str">
        <f t="shared" si="19"/>
        <v>025-C130000641-36335</v>
      </c>
      <c r="BH82" s="84" t="str">
        <f>IF(IF(ISNA(MATCH(BG82,BG83:$BG$94434,0)),1,"")="","",IF(ISNA(MATCH(BG82,BG83:$BG$94434,0)),1,"")&amp;BB82)</f>
        <v/>
      </c>
      <c r="BI82" s="84" t="str">
        <f>IF(BH82="","",BB82&amp;COUNTIFS($BH$1:BH82,BH82))</f>
        <v/>
      </c>
      <c r="BJ82" s="84" t="str">
        <f t="shared" si="20"/>
        <v/>
      </c>
      <c r="BK82" s="84"/>
      <c r="BL82" s="84"/>
      <c r="BM82" s="84"/>
      <c r="BN82" s="84"/>
      <c r="BO82" s="84"/>
      <c r="BP82" s="84"/>
      <c r="BQ82" s="84"/>
      <c r="BR82" s="84"/>
      <c r="BS82" s="84"/>
      <c r="BT82" s="84"/>
      <c r="BU82" s="84"/>
      <c r="BV82" s="84"/>
      <c r="BW82" s="84"/>
      <c r="BX82" s="84"/>
      <c r="BY82" s="84"/>
      <c r="BZ82" s="84"/>
      <c r="CA82" s="84"/>
      <c r="CB82" s="84"/>
      <c r="CC82" s="84"/>
      <c r="CD82" s="84"/>
      <c r="CE82" s="84"/>
      <c r="CF82" s="84"/>
      <c r="CG82" s="84"/>
      <c r="CH82" s="84"/>
      <c r="CI82" s="84"/>
      <c r="CJ82" s="84"/>
      <c r="CK82" s="84"/>
      <c r="CL82" s="84"/>
      <c r="CM82" s="84"/>
      <c r="CN82" s="84"/>
      <c r="CO82" s="84"/>
      <c r="CP82" s="84"/>
      <c r="CQ82" s="84"/>
      <c r="CR82" s="84"/>
      <c r="CS82" s="84"/>
      <c r="CT82" s="84"/>
      <c r="CU82" s="84"/>
      <c r="CV82" s="84"/>
      <c r="CW82" s="84"/>
      <c r="CX82" s="84"/>
      <c r="CY82" s="84"/>
      <c r="CZ82" s="84"/>
      <c r="DA82" s="84"/>
      <c r="DB82" s="84"/>
      <c r="DC82" s="84"/>
      <c r="DD82" s="84"/>
      <c r="DE82" s="84"/>
      <c r="DF82" s="84"/>
      <c r="DG82" s="84"/>
      <c r="DH82" s="84"/>
      <c r="DI82" s="84"/>
      <c r="DJ82" s="84"/>
      <c r="DK82" s="84"/>
      <c r="DL82" s="84"/>
      <c r="DM82" s="84"/>
      <c r="DN82" s="84"/>
      <c r="DO82" s="84"/>
      <c r="DP82" s="84"/>
      <c r="DQ82" s="84"/>
      <c r="DR82" s="84"/>
      <c r="DS82" s="84"/>
      <c r="DT82" s="84"/>
      <c r="DU82" s="84"/>
      <c r="DV82" s="84"/>
      <c r="DW82" s="84"/>
      <c r="DX82" s="84"/>
      <c r="DY82" s="84"/>
      <c r="DZ82" s="84"/>
      <c r="EA82" s="84"/>
      <c r="EB82" s="84"/>
      <c r="EC82" s="84"/>
      <c r="ED82" s="84"/>
      <c r="EE82" s="84"/>
      <c r="EF82" s="84"/>
      <c r="EG82" s="84"/>
      <c r="EH82" s="84"/>
      <c r="EI82" s="84"/>
      <c r="EJ82" s="84"/>
      <c r="EK82" s="84"/>
      <c r="EL82" s="84"/>
      <c r="EM82" s="84"/>
      <c r="EN82" s="84"/>
      <c r="EO82" s="84"/>
      <c r="EP82" s="84"/>
      <c r="EQ82" s="84"/>
      <c r="ER82" s="84"/>
      <c r="ES82" s="84"/>
      <c r="ET82" s="84"/>
      <c r="EU82" s="84"/>
      <c r="EV82" s="84"/>
      <c r="EW82" s="84"/>
      <c r="EX82" s="84"/>
      <c r="EY82" s="84"/>
      <c r="EZ82" s="84"/>
      <c r="FA82" s="84"/>
      <c r="FB82" s="84"/>
      <c r="FC82" s="84"/>
      <c r="FD82" s="84"/>
      <c r="FE82" s="84"/>
      <c r="FF82" s="84"/>
      <c r="FG82" s="84"/>
      <c r="FH82" s="84"/>
      <c r="FI82" s="84"/>
      <c r="FJ82" s="84"/>
      <c r="FK82" s="84"/>
      <c r="FL82" s="84"/>
      <c r="FM82" s="84"/>
      <c r="FN82" s="84"/>
      <c r="FO82" s="84"/>
      <c r="FP82" s="84"/>
      <c r="FQ82" s="84"/>
      <c r="FR82" s="84"/>
      <c r="FS82" s="84"/>
      <c r="FT82" s="84"/>
      <c r="FU82" s="84"/>
      <c r="FV82" s="84"/>
      <c r="FW82" s="84"/>
      <c r="FX82" s="84"/>
      <c r="FY82" s="84"/>
      <c r="FZ82" s="84"/>
      <c r="GA82" s="84"/>
      <c r="GB82" s="84"/>
      <c r="GC82" s="84"/>
      <c r="GD82" s="84"/>
      <c r="GE82" s="84"/>
      <c r="GF82" s="84"/>
      <c r="GG82" s="84"/>
      <c r="GH82" s="84"/>
      <c r="GI82" s="84"/>
      <c r="GJ82" s="84"/>
      <c r="GK82" s="84"/>
      <c r="GL82" s="84"/>
      <c r="GM82" s="84"/>
      <c r="GN82" s="84"/>
      <c r="GO82" s="84"/>
      <c r="GP82" s="84"/>
      <c r="GQ82" s="84"/>
      <c r="GR82" s="84"/>
      <c r="GS82" s="84"/>
      <c r="GT82" s="84"/>
      <c r="GU82" s="84"/>
      <c r="GV82" s="84"/>
      <c r="GW82" s="84"/>
      <c r="GX82" s="84"/>
      <c r="GY82" s="84"/>
      <c r="GZ82" s="84"/>
      <c r="HA82" s="84"/>
      <c r="HB82" s="84"/>
      <c r="HC82" s="84"/>
      <c r="HD82" s="84"/>
      <c r="HE82" s="84"/>
      <c r="HF82" s="84"/>
      <c r="HG82" s="84"/>
      <c r="HH82" s="84"/>
      <c r="HI82" s="84"/>
      <c r="HJ82" s="84"/>
      <c r="HK82" s="84"/>
      <c r="HL82" s="84"/>
      <c r="HM82" s="84"/>
      <c r="HN82" s="84"/>
      <c r="HO82" s="84"/>
      <c r="HP82" s="84"/>
      <c r="HQ82" s="84"/>
      <c r="HR82" s="84"/>
      <c r="HS82" s="84"/>
      <c r="HT82" s="84"/>
      <c r="HU82" s="84"/>
      <c r="HV82" s="84"/>
      <c r="HW82" s="84"/>
      <c r="HX82" s="84"/>
      <c r="HY82" s="84"/>
      <c r="HZ82" s="84"/>
      <c r="IA82" s="84"/>
      <c r="IB82" s="84"/>
      <c r="IC82" s="84"/>
      <c r="ID82" s="84"/>
      <c r="IE82" s="84"/>
      <c r="IF82" s="84"/>
      <c r="IG82" s="84"/>
      <c r="IH82" s="84"/>
      <c r="II82" s="84"/>
      <c r="IJ82" s="84"/>
      <c r="IK82" s="84"/>
      <c r="IL82" s="84"/>
      <c r="IM82" s="84"/>
      <c r="IN82" s="84"/>
      <c r="IO82" s="84"/>
      <c r="IP82" s="84"/>
      <c r="IQ82" s="84"/>
      <c r="IR82" s="84"/>
      <c r="IS82" s="84"/>
      <c r="IT82" s="84"/>
      <c r="IU82" s="84"/>
      <c r="IV82" s="84"/>
      <c r="IW82" s="84"/>
      <c r="IX82" s="84"/>
      <c r="IY82" s="84"/>
      <c r="IZ82" s="84"/>
      <c r="JA82" s="84"/>
      <c r="JB82" s="84"/>
    </row>
    <row r="83" spans="1:262" s="22" customFormat="1" ht="15" customHeight="1" x14ac:dyDescent="0.15">
      <c r="A83" s="176" t="s">
        <v>137</v>
      </c>
      <c r="B83" s="26" t="s">
        <v>285</v>
      </c>
      <c r="C83" s="27" t="s">
        <v>335</v>
      </c>
      <c r="D83" s="28" t="s">
        <v>336</v>
      </c>
      <c r="E83" s="26" t="s">
        <v>278</v>
      </c>
      <c r="F83" s="29" t="s">
        <v>47</v>
      </c>
      <c r="G83" s="30" t="s">
        <v>280</v>
      </c>
      <c r="H83" s="30" t="s">
        <v>79</v>
      </c>
      <c r="I83" s="37">
        <v>1300000</v>
      </c>
      <c r="J83" s="38" t="s">
        <v>281</v>
      </c>
      <c r="K83" s="37">
        <v>1252000</v>
      </c>
      <c r="L83" s="26"/>
      <c r="M83" s="26"/>
      <c r="N83" s="26"/>
      <c r="O83" s="39" t="s">
        <v>46</v>
      </c>
      <c r="P83" s="40">
        <v>0.5</v>
      </c>
      <c r="Q83" s="40">
        <v>0.5</v>
      </c>
      <c r="R83" s="40">
        <v>0.51677852348993303</v>
      </c>
      <c r="S83" s="40">
        <v>1.2761732851985601</v>
      </c>
      <c r="T83" s="40">
        <v>3</v>
      </c>
      <c r="U83" s="40">
        <v>3</v>
      </c>
      <c r="V83" s="41">
        <v>3.5</v>
      </c>
      <c r="W83" s="42">
        <v>66000</v>
      </c>
      <c r="X83" s="43">
        <v>350</v>
      </c>
      <c r="Y83" s="50">
        <v>1</v>
      </c>
      <c r="Z83" s="50">
        <v>1</v>
      </c>
      <c r="AA83" s="51"/>
      <c r="AB83" s="51"/>
      <c r="AC83" s="51"/>
      <c r="AD83" s="51"/>
      <c r="AE83" s="51"/>
      <c r="AF83" s="38">
        <v>73500</v>
      </c>
      <c r="AG83" s="61">
        <v>3.1428571428571401</v>
      </c>
      <c r="AH83" s="62">
        <v>0.89795918367346905</v>
      </c>
      <c r="AI83" s="63"/>
      <c r="AJ83" s="64"/>
      <c r="AK83" s="65">
        <v>0</v>
      </c>
      <c r="AL83" s="64" t="s">
        <v>296</v>
      </c>
      <c r="AM83" s="66" t="s">
        <v>326</v>
      </c>
      <c r="AN83" s="26"/>
      <c r="AO83" s="66" t="s">
        <v>127</v>
      </c>
      <c r="AP83" s="74"/>
      <c r="AQ83" s="75"/>
      <c r="AR83" s="76"/>
      <c r="AS83" s="77"/>
      <c r="AT83" s="77"/>
      <c r="AU83" s="78"/>
      <c r="AV83" s="77"/>
      <c r="AW83" s="77"/>
      <c r="AX83" s="77"/>
      <c r="AY83" s="77"/>
      <c r="AZ83" s="77"/>
      <c r="BA83" s="77"/>
      <c r="BB83" s="99">
        <f t="shared" si="14"/>
        <v>35</v>
      </c>
      <c r="BC83" s="99">
        <f t="shared" si="15"/>
        <v>8</v>
      </c>
      <c r="BD83" s="100" t="str">
        <f t="shared" si="16"/>
        <v>025-C130000641-363吕勇35</v>
      </c>
      <c r="BE83" s="101">
        <f t="shared" si="17"/>
        <v>0.25</v>
      </c>
      <c r="BF83" s="101">
        <f t="shared" si="18"/>
        <v>0.5</v>
      </c>
      <c r="BG83" s="102" t="str">
        <f t="shared" si="19"/>
        <v>025-C130000641-36335</v>
      </c>
      <c r="BH83" s="84" t="str">
        <f>IF(IF(ISNA(MATCH(BG83,BG84:$BG$94434,0)),1,"")="","",IF(ISNA(MATCH(BG83,BG84:$BG$94434,0)),1,"")&amp;BB83)</f>
        <v/>
      </c>
      <c r="BI83" s="84" t="str">
        <f>IF(BH83="","",BB83&amp;COUNTIFS($BH$1:BH83,BH83))</f>
        <v/>
      </c>
      <c r="BJ83" s="84" t="str">
        <f t="shared" si="20"/>
        <v/>
      </c>
      <c r="BK83" s="84"/>
      <c r="BL83" s="84"/>
      <c r="BM83" s="84"/>
      <c r="BN83" s="84"/>
      <c r="BO83" s="84"/>
      <c r="BP83" s="84"/>
      <c r="BQ83" s="84"/>
      <c r="BR83" s="84"/>
      <c r="BS83" s="84"/>
      <c r="BT83" s="84"/>
      <c r="BU83" s="84"/>
      <c r="BV83" s="84"/>
      <c r="BW83" s="84"/>
      <c r="BX83" s="84"/>
      <c r="BY83" s="84"/>
      <c r="BZ83" s="84"/>
      <c r="CA83" s="84"/>
      <c r="CB83" s="84"/>
      <c r="CC83" s="84"/>
      <c r="CD83" s="84"/>
      <c r="CE83" s="84"/>
      <c r="CF83" s="84"/>
      <c r="CG83" s="84"/>
      <c r="CH83" s="84"/>
      <c r="CI83" s="84"/>
      <c r="CJ83" s="84"/>
      <c r="CK83" s="84"/>
      <c r="CL83" s="84"/>
      <c r="CM83" s="84"/>
      <c r="CN83" s="84"/>
      <c r="CO83" s="84"/>
      <c r="CP83" s="84"/>
      <c r="CQ83" s="84"/>
      <c r="CR83" s="84"/>
      <c r="CS83" s="84"/>
      <c r="CT83" s="84"/>
      <c r="CU83" s="84"/>
      <c r="CV83" s="84"/>
      <c r="CW83" s="84"/>
      <c r="CX83" s="84"/>
      <c r="CY83" s="84"/>
      <c r="CZ83" s="84"/>
      <c r="DA83" s="84"/>
      <c r="DB83" s="84"/>
      <c r="DC83" s="84"/>
      <c r="DD83" s="84"/>
      <c r="DE83" s="84"/>
      <c r="DF83" s="84"/>
      <c r="DG83" s="84"/>
      <c r="DH83" s="84"/>
      <c r="DI83" s="84"/>
      <c r="DJ83" s="84"/>
      <c r="DK83" s="84"/>
      <c r="DL83" s="84"/>
      <c r="DM83" s="84"/>
      <c r="DN83" s="84"/>
      <c r="DO83" s="84"/>
      <c r="DP83" s="84"/>
      <c r="DQ83" s="84"/>
      <c r="DR83" s="84"/>
      <c r="DS83" s="84"/>
      <c r="DT83" s="84"/>
      <c r="DU83" s="84"/>
      <c r="DV83" s="84"/>
      <c r="DW83" s="84"/>
      <c r="DX83" s="84"/>
      <c r="DY83" s="84"/>
      <c r="DZ83" s="84"/>
      <c r="EA83" s="84"/>
      <c r="EB83" s="84"/>
      <c r="EC83" s="84"/>
      <c r="ED83" s="84"/>
      <c r="EE83" s="84"/>
      <c r="EF83" s="84"/>
      <c r="EG83" s="84"/>
      <c r="EH83" s="84"/>
      <c r="EI83" s="84"/>
      <c r="EJ83" s="84"/>
      <c r="EK83" s="84"/>
      <c r="EL83" s="84"/>
      <c r="EM83" s="84"/>
      <c r="EN83" s="84"/>
      <c r="EO83" s="84"/>
      <c r="EP83" s="84"/>
      <c r="EQ83" s="84"/>
      <c r="ER83" s="84"/>
      <c r="ES83" s="84"/>
      <c r="ET83" s="84"/>
      <c r="EU83" s="84"/>
      <c r="EV83" s="84"/>
      <c r="EW83" s="84"/>
      <c r="EX83" s="84"/>
      <c r="EY83" s="84"/>
      <c r="EZ83" s="84"/>
      <c r="FA83" s="84"/>
      <c r="FB83" s="84"/>
      <c r="FC83" s="84"/>
      <c r="FD83" s="84"/>
      <c r="FE83" s="84"/>
      <c r="FF83" s="84"/>
      <c r="FG83" s="84"/>
      <c r="FH83" s="84"/>
      <c r="FI83" s="84"/>
      <c r="FJ83" s="84"/>
      <c r="FK83" s="84"/>
      <c r="FL83" s="84"/>
      <c r="FM83" s="84"/>
      <c r="FN83" s="84"/>
      <c r="FO83" s="84"/>
      <c r="FP83" s="84"/>
      <c r="FQ83" s="84"/>
      <c r="FR83" s="84"/>
      <c r="FS83" s="84"/>
      <c r="FT83" s="84"/>
      <c r="FU83" s="84"/>
      <c r="FV83" s="84"/>
      <c r="FW83" s="84"/>
      <c r="FX83" s="84"/>
      <c r="FY83" s="84"/>
      <c r="FZ83" s="84"/>
      <c r="GA83" s="84"/>
      <c r="GB83" s="84"/>
      <c r="GC83" s="84"/>
      <c r="GD83" s="84"/>
      <c r="GE83" s="84"/>
      <c r="GF83" s="84"/>
      <c r="GG83" s="84"/>
      <c r="GH83" s="84"/>
      <c r="GI83" s="84"/>
      <c r="GJ83" s="84"/>
      <c r="GK83" s="84"/>
      <c r="GL83" s="84"/>
      <c r="GM83" s="84"/>
      <c r="GN83" s="84"/>
      <c r="GO83" s="84"/>
      <c r="GP83" s="84"/>
      <c r="GQ83" s="84"/>
      <c r="GR83" s="84"/>
      <c r="GS83" s="84"/>
      <c r="GT83" s="84"/>
      <c r="GU83" s="84"/>
      <c r="GV83" s="84"/>
      <c r="GW83" s="84"/>
      <c r="GX83" s="84"/>
      <c r="GY83" s="84"/>
      <c r="GZ83" s="84"/>
      <c r="HA83" s="84"/>
      <c r="HB83" s="84"/>
      <c r="HC83" s="84"/>
      <c r="HD83" s="84"/>
      <c r="HE83" s="84"/>
      <c r="HF83" s="84"/>
      <c r="HG83" s="84"/>
      <c r="HH83" s="84"/>
      <c r="HI83" s="84"/>
      <c r="HJ83" s="84"/>
      <c r="HK83" s="84"/>
      <c r="HL83" s="84"/>
      <c r="HM83" s="84"/>
      <c r="HN83" s="84"/>
      <c r="HO83" s="84"/>
      <c r="HP83" s="84"/>
      <c r="HQ83" s="84"/>
      <c r="HR83" s="84"/>
      <c r="HS83" s="84"/>
      <c r="HT83" s="84"/>
      <c r="HU83" s="84"/>
      <c r="HV83" s="84"/>
      <c r="HW83" s="84"/>
      <c r="HX83" s="84"/>
      <c r="HY83" s="84"/>
      <c r="HZ83" s="84"/>
      <c r="IA83" s="84"/>
      <c r="IB83" s="84"/>
      <c r="IC83" s="84"/>
      <c r="ID83" s="84"/>
      <c r="IE83" s="84"/>
      <c r="IF83" s="84"/>
      <c r="IG83" s="84"/>
      <c r="IH83" s="84"/>
      <c r="II83" s="84"/>
      <c r="IJ83" s="84"/>
      <c r="IK83" s="84"/>
      <c r="IL83" s="84"/>
      <c r="IM83" s="84"/>
      <c r="IN83" s="84"/>
      <c r="IO83" s="84"/>
      <c r="IP83" s="84"/>
      <c r="IQ83" s="84"/>
      <c r="IR83" s="84"/>
      <c r="IS83" s="84"/>
      <c r="IT83" s="84"/>
      <c r="IU83" s="84"/>
      <c r="IV83" s="84"/>
      <c r="IW83" s="84"/>
      <c r="IX83" s="84"/>
      <c r="IY83" s="84"/>
      <c r="IZ83" s="84"/>
      <c r="JA83" s="84"/>
      <c r="JB83" s="84"/>
    </row>
    <row r="84" spans="1:262" s="22" customFormat="1" ht="15" customHeight="1" x14ac:dyDescent="0.15">
      <c r="A84" s="176" t="s">
        <v>137</v>
      </c>
      <c r="B84" s="26" t="s">
        <v>285</v>
      </c>
      <c r="C84" s="27" t="s">
        <v>340</v>
      </c>
      <c r="D84" s="28" t="s">
        <v>373</v>
      </c>
      <c r="E84" s="26" t="s">
        <v>278</v>
      </c>
      <c r="F84" s="29" t="s">
        <v>374</v>
      </c>
      <c r="G84" s="30" t="s">
        <v>280</v>
      </c>
      <c r="H84" s="30" t="s">
        <v>79</v>
      </c>
      <c r="I84" s="37">
        <v>1000000</v>
      </c>
      <c r="J84" s="38" t="s">
        <v>281</v>
      </c>
      <c r="K84" s="37">
        <v>0</v>
      </c>
      <c r="L84" s="26"/>
      <c r="M84" s="26"/>
      <c r="N84" s="26"/>
      <c r="O84" s="39" t="s">
        <v>316</v>
      </c>
      <c r="P84" s="40">
        <v>0.5</v>
      </c>
      <c r="Q84" s="40">
        <v>0.5</v>
      </c>
      <c r="R84" s="40">
        <v>0.81208053691275195</v>
      </c>
      <c r="S84" s="40">
        <v>2.0054151624548702</v>
      </c>
      <c r="T84" s="40">
        <v>5</v>
      </c>
      <c r="U84" s="40">
        <v>5</v>
      </c>
      <c r="V84" s="41">
        <v>5.5</v>
      </c>
      <c r="W84" s="42">
        <v>120000</v>
      </c>
      <c r="X84" s="43">
        <v>200</v>
      </c>
      <c r="Y84" s="50">
        <v>1</v>
      </c>
      <c r="Z84" s="50">
        <v>2</v>
      </c>
      <c r="AA84" s="51"/>
      <c r="AB84" s="51"/>
      <c r="AC84" s="51"/>
      <c r="AD84" s="51"/>
      <c r="AE84" s="51"/>
      <c r="AF84" s="38">
        <v>132000</v>
      </c>
      <c r="AG84" s="61">
        <v>5</v>
      </c>
      <c r="AH84" s="62">
        <v>0.90909090909090895</v>
      </c>
      <c r="AI84" s="63"/>
      <c r="AJ84" s="64"/>
      <c r="AK84" s="65">
        <v>0</v>
      </c>
      <c r="AL84" s="64" t="s">
        <v>283</v>
      </c>
      <c r="AM84" s="66" t="s">
        <v>331</v>
      </c>
      <c r="AN84" s="26"/>
      <c r="AO84" s="66" t="s">
        <v>332</v>
      </c>
      <c r="AP84" s="74"/>
      <c r="AQ84" s="75"/>
      <c r="AR84" s="76"/>
      <c r="AS84" s="77"/>
      <c r="AT84" s="77"/>
      <c r="AU84" s="78"/>
      <c r="AV84" s="77"/>
      <c r="AW84" s="77"/>
      <c r="AX84" s="77"/>
      <c r="AY84" s="77"/>
      <c r="AZ84" s="77"/>
      <c r="BA84" s="77"/>
      <c r="BB84" s="99">
        <f t="shared" si="14"/>
        <v>35</v>
      </c>
      <c r="BC84" s="99">
        <f t="shared" si="15"/>
        <v>8</v>
      </c>
      <c r="BD84" s="100" t="str">
        <f t="shared" si="16"/>
        <v>025-C130000681-357杨高坤35</v>
      </c>
      <c r="BE84" s="101">
        <f t="shared" si="17"/>
        <v>1</v>
      </c>
      <c r="BF84" s="101">
        <f t="shared" si="18"/>
        <v>1</v>
      </c>
      <c r="BG84" s="102" t="str">
        <f t="shared" si="19"/>
        <v>025-C130000681-35735</v>
      </c>
      <c r="BH84" s="84" t="str">
        <f>IF(IF(ISNA(MATCH(BG84,BG85:$BG$94434,0)),1,"")="","",IF(ISNA(MATCH(BG84,BG85:$BG$94434,0)),1,"")&amp;BB84)</f>
        <v/>
      </c>
      <c r="BI84" s="84" t="str">
        <f>IF(BH84="","",BB84&amp;COUNTIFS($BH$1:BH84,BH84))</f>
        <v/>
      </c>
      <c r="BJ84" s="84" t="str">
        <f t="shared" si="20"/>
        <v/>
      </c>
      <c r="BK84" s="84"/>
      <c r="BL84" s="84"/>
      <c r="BM84" s="84"/>
      <c r="BN84" s="84"/>
      <c r="BO84" s="84"/>
      <c r="BP84" s="84"/>
      <c r="BQ84" s="84"/>
      <c r="BR84" s="84"/>
      <c r="BS84" s="84"/>
      <c r="BT84" s="84"/>
      <c r="BU84" s="84"/>
      <c r="BV84" s="84"/>
      <c r="BW84" s="84"/>
      <c r="BX84" s="84"/>
      <c r="BY84" s="84"/>
      <c r="BZ84" s="84"/>
      <c r="CA84" s="84"/>
      <c r="CB84" s="84"/>
      <c r="CC84" s="84"/>
      <c r="CD84" s="84"/>
      <c r="CE84" s="84"/>
      <c r="CF84" s="84"/>
      <c r="CG84" s="84"/>
      <c r="CH84" s="84"/>
      <c r="CI84" s="84"/>
      <c r="CJ84" s="84"/>
      <c r="CK84" s="84"/>
      <c r="CL84" s="84"/>
      <c r="CM84" s="84"/>
      <c r="CN84" s="84"/>
      <c r="CO84" s="84"/>
      <c r="CP84" s="84"/>
      <c r="CQ84" s="84"/>
      <c r="CR84" s="84"/>
      <c r="CS84" s="84"/>
      <c r="CT84" s="84"/>
      <c r="CU84" s="84"/>
      <c r="CV84" s="84"/>
      <c r="CW84" s="84"/>
      <c r="CX84" s="84"/>
      <c r="CY84" s="84"/>
      <c r="CZ84" s="84"/>
      <c r="DA84" s="84"/>
      <c r="DB84" s="84"/>
      <c r="DC84" s="84"/>
      <c r="DD84" s="84"/>
      <c r="DE84" s="84"/>
      <c r="DF84" s="84"/>
      <c r="DG84" s="84"/>
      <c r="DH84" s="84"/>
      <c r="DI84" s="84"/>
      <c r="DJ84" s="84"/>
      <c r="DK84" s="84"/>
      <c r="DL84" s="84"/>
      <c r="DM84" s="84"/>
      <c r="DN84" s="84"/>
      <c r="DO84" s="84"/>
      <c r="DP84" s="84"/>
      <c r="DQ84" s="84"/>
      <c r="DR84" s="84"/>
      <c r="DS84" s="84"/>
      <c r="DT84" s="84"/>
      <c r="DU84" s="84"/>
      <c r="DV84" s="84"/>
      <c r="DW84" s="84"/>
      <c r="DX84" s="84"/>
      <c r="DY84" s="84"/>
      <c r="DZ84" s="84"/>
      <c r="EA84" s="84"/>
      <c r="EB84" s="84"/>
      <c r="EC84" s="84"/>
      <c r="ED84" s="84"/>
      <c r="EE84" s="84"/>
      <c r="EF84" s="84"/>
      <c r="EG84" s="84"/>
      <c r="EH84" s="84"/>
      <c r="EI84" s="84"/>
      <c r="EJ84" s="84"/>
      <c r="EK84" s="84"/>
      <c r="EL84" s="84"/>
      <c r="EM84" s="84"/>
      <c r="EN84" s="84"/>
      <c r="EO84" s="84"/>
      <c r="EP84" s="84"/>
      <c r="EQ84" s="84"/>
      <c r="ER84" s="84"/>
      <c r="ES84" s="84"/>
      <c r="ET84" s="84"/>
      <c r="EU84" s="84"/>
      <c r="EV84" s="84"/>
      <c r="EW84" s="84"/>
      <c r="EX84" s="84"/>
      <c r="EY84" s="84"/>
      <c r="EZ84" s="84"/>
      <c r="FA84" s="84"/>
      <c r="FB84" s="84"/>
      <c r="FC84" s="84"/>
      <c r="FD84" s="84"/>
      <c r="FE84" s="84"/>
      <c r="FF84" s="84"/>
      <c r="FG84" s="84"/>
      <c r="FH84" s="84"/>
      <c r="FI84" s="84"/>
      <c r="FJ84" s="84"/>
      <c r="FK84" s="84"/>
      <c r="FL84" s="84"/>
      <c r="FM84" s="84"/>
      <c r="FN84" s="84"/>
      <c r="FO84" s="84"/>
      <c r="FP84" s="84"/>
      <c r="FQ84" s="84"/>
      <c r="FR84" s="84"/>
      <c r="FS84" s="84"/>
      <c r="FT84" s="84"/>
      <c r="FU84" s="84"/>
      <c r="FV84" s="84"/>
      <c r="FW84" s="84"/>
      <c r="FX84" s="84"/>
      <c r="FY84" s="84"/>
      <c r="FZ84" s="84"/>
      <c r="GA84" s="84"/>
      <c r="GB84" s="84"/>
      <c r="GC84" s="84"/>
      <c r="GD84" s="84"/>
      <c r="GE84" s="84"/>
      <c r="GF84" s="84"/>
      <c r="GG84" s="84"/>
      <c r="GH84" s="84"/>
      <c r="GI84" s="84"/>
      <c r="GJ84" s="84"/>
      <c r="GK84" s="84"/>
      <c r="GL84" s="84"/>
      <c r="GM84" s="84"/>
      <c r="GN84" s="84"/>
      <c r="GO84" s="84"/>
      <c r="GP84" s="84"/>
      <c r="GQ84" s="84"/>
      <c r="GR84" s="84"/>
      <c r="GS84" s="84"/>
      <c r="GT84" s="84"/>
      <c r="GU84" s="84"/>
      <c r="GV84" s="84"/>
      <c r="GW84" s="84"/>
      <c r="GX84" s="84"/>
      <c r="GY84" s="84"/>
      <c r="GZ84" s="84"/>
      <c r="HA84" s="84"/>
      <c r="HB84" s="84"/>
      <c r="HC84" s="84"/>
      <c r="HD84" s="84"/>
      <c r="HE84" s="84"/>
      <c r="HF84" s="84"/>
      <c r="HG84" s="84"/>
      <c r="HH84" s="84"/>
      <c r="HI84" s="84"/>
      <c r="HJ84" s="84"/>
      <c r="HK84" s="84"/>
      <c r="HL84" s="84"/>
      <c r="HM84" s="84"/>
      <c r="HN84" s="84"/>
      <c r="HO84" s="84"/>
      <c r="HP84" s="84"/>
      <c r="HQ84" s="84"/>
      <c r="HR84" s="84"/>
      <c r="HS84" s="84"/>
      <c r="HT84" s="84"/>
      <c r="HU84" s="84"/>
      <c r="HV84" s="84"/>
      <c r="HW84" s="84"/>
      <c r="HX84" s="84"/>
      <c r="HY84" s="84"/>
      <c r="HZ84" s="84"/>
      <c r="IA84" s="84"/>
      <c r="IB84" s="84"/>
      <c r="IC84" s="84"/>
      <c r="ID84" s="84"/>
      <c r="IE84" s="84"/>
      <c r="IF84" s="84"/>
      <c r="IG84" s="84"/>
      <c r="IH84" s="84"/>
      <c r="II84" s="84"/>
      <c r="IJ84" s="84"/>
      <c r="IK84" s="84"/>
      <c r="IL84" s="84"/>
      <c r="IM84" s="84"/>
      <c r="IN84" s="84"/>
      <c r="IO84" s="84"/>
      <c r="IP84" s="84"/>
      <c r="IQ84" s="84"/>
      <c r="IR84" s="84"/>
      <c r="IS84" s="84"/>
      <c r="IT84" s="84"/>
      <c r="IU84" s="84"/>
      <c r="IV84" s="84"/>
      <c r="IW84" s="84"/>
      <c r="IX84" s="84"/>
      <c r="IY84" s="84"/>
      <c r="IZ84" s="84"/>
      <c r="JA84" s="84"/>
      <c r="JB84" s="84"/>
    </row>
    <row r="85" spans="1:262" s="22" customFormat="1" ht="15" customHeight="1" x14ac:dyDescent="0.15">
      <c r="A85" s="176" t="s">
        <v>137</v>
      </c>
      <c r="B85" s="26" t="s">
        <v>275</v>
      </c>
      <c r="C85" s="27" t="s">
        <v>344</v>
      </c>
      <c r="D85" s="28" t="s">
        <v>345</v>
      </c>
      <c r="E85" s="26" t="s">
        <v>278</v>
      </c>
      <c r="F85" s="29" t="s">
        <v>346</v>
      </c>
      <c r="G85" s="30" t="s">
        <v>280</v>
      </c>
      <c r="H85" s="30" t="s">
        <v>79</v>
      </c>
      <c r="I85" s="37">
        <v>1000000</v>
      </c>
      <c r="J85" s="38" t="s">
        <v>281</v>
      </c>
      <c r="K85" s="37">
        <v>405000</v>
      </c>
      <c r="L85" s="26"/>
      <c r="M85" s="26"/>
      <c r="N85" s="26"/>
      <c r="O85" s="39" t="s">
        <v>29</v>
      </c>
      <c r="P85" s="40">
        <v>0.5</v>
      </c>
      <c r="Q85" s="40">
        <v>0.5</v>
      </c>
      <c r="R85" s="40">
        <v>4.125</v>
      </c>
      <c r="S85" s="40">
        <v>4.3754512635379097</v>
      </c>
      <c r="T85" s="40">
        <v>11</v>
      </c>
      <c r="U85" s="40">
        <v>4</v>
      </c>
      <c r="V85" s="41">
        <v>12</v>
      </c>
      <c r="W85" s="42">
        <v>77000</v>
      </c>
      <c r="X85" s="43">
        <v>200</v>
      </c>
      <c r="Y85" s="50">
        <v>1</v>
      </c>
      <c r="Z85" s="50">
        <v>1</v>
      </c>
      <c r="AA85" s="51"/>
      <c r="AB85" s="51"/>
      <c r="AC85" s="51"/>
      <c r="AD85" s="51"/>
      <c r="AE85" s="51"/>
      <c r="AF85" s="38">
        <v>144000</v>
      </c>
      <c r="AG85" s="61">
        <v>6.4166666666666696</v>
      </c>
      <c r="AH85" s="62">
        <v>0.53472222222222199</v>
      </c>
      <c r="AI85" s="63"/>
      <c r="AJ85" s="64"/>
      <c r="AK85" s="65">
        <v>0</v>
      </c>
      <c r="AL85" s="64" t="s">
        <v>296</v>
      </c>
      <c r="AM85" s="66" t="s">
        <v>320</v>
      </c>
      <c r="AN85" s="26"/>
      <c r="AO85" s="66" t="s">
        <v>59</v>
      </c>
      <c r="AP85" s="74"/>
      <c r="AQ85" s="75"/>
      <c r="AR85" s="76"/>
      <c r="AS85" s="77"/>
      <c r="AT85" s="77"/>
      <c r="AU85" s="78"/>
      <c r="AV85" s="77"/>
      <c r="AW85" s="77"/>
      <c r="AX85" s="77"/>
      <c r="AY85" s="77"/>
      <c r="AZ85" s="77"/>
      <c r="BA85" s="77"/>
      <c r="BB85" s="99">
        <f t="shared" si="14"/>
        <v>35</v>
      </c>
      <c r="BC85" s="99">
        <f t="shared" si="15"/>
        <v>8</v>
      </c>
      <c r="BD85" s="100" t="str">
        <f t="shared" si="16"/>
        <v>025-C130000641-0397苏宁亚35</v>
      </c>
      <c r="BE85" s="101">
        <f t="shared" si="17"/>
        <v>0.14285714285714285</v>
      </c>
      <c r="BF85" s="101">
        <f t="shared" si="18"/>
        <v>0.5</v>
      </c>
      <c r="BG85" s="102" t="str">
        <f t="shared" si="19"/>
        <v>025-C130000641-039735</v>
      </c>
      <c r="BH85" s="84" t="str">
        <f>IF(IF(ISNA(MATCH(BG85,BG86:$BG$94434,0)),1,"")="","",IF(ISNA(MATCH(BG85,BG86:$BG$94434,0)),1,"")&amp;BB85)</f>
        <v/>
      </c>
      <c r="BI85" s="84" t="str">
        <f>IF(BH85="","",BB85&amp;COUNTIFS($BH$1:BH85,BH85))</f>
        <v/>
      </c>
      <c r="BJ85" s="84" t="str">
        <f t="shared" si="20"/>
        <v/>
      </c>
      <c r="BK85" s="84"/>
      <c r="BL85" s="84"/>
      <c r="BM85" s="84"/>
      <c r="BN85" s="84"/>
      <c r="BO85" s="84"/>
      <c r="BP85" s="84"/>
      <c r="BQ85" s="84"/>
      <c r="BR85" s="84"/>
      <c r="BS85" s="84"/>
      <c r="BT85" s="84"/>
      <c r="BU85" s="84"/>
      <c r="BV85" s="84"/>
      <c r="BW85" s="84"/>
      <c r="BX85" s="84"/>
      <c r="BY85" s="84"/>
      <c r="BZ85" s="84"/>
      <c r="CA85" s="84"/>
      <c r="CB85" s="84"/>
      <c r="CC85" s="84"/>
      <c r="CD85" s="84"/>
      <c r="CE85" s="84"/>
      <c r="CF85" s="84"/>
      <c r="CG85" s="84"/>
      <c r="CH85" s="84"/>
      <c r="CI85" s="84"/>
      <c r="CJ85" s="84"/>
      <c r="CK85" s="84"/>
      <c r="CL85" s="84"/>
      <c r="CM85" s="84"/>
      <c r="CN85" s="84"/>
      <c r="CO85" s="84"/>
      <c r="CP85" s="84"/>
      <c r="CQ85" s="84"/>
      <c r="CR85" s="84"/>
      <c r="CS85" s="84"/>
      <c r="CT85" s="84"/>
      <c r="CU85" s="84"/>
      <c r="CV85" s="84"/>
      <c r="CW85" s="84"/>
      <c r="CX85" s="84"/>
      <c r="CY85" s="84"/>
      <c r="CZ85" s="84"/>
      <c r="DA85" s="84"/>
      <c r="DB85" s="84"/>
      <c r="DC85" s="84"/>
      <c r="DD85" s="84"/>
      <c r="DE85" s="84"/>
      <c r="DF85" s="84"/>
      <c r="DG85" s="84"/>
      <c r="DH85" s="84"/>
      <c r="DI85" s="84"/>
      <c r="DJ85" s="84"/>
      <c r="DK85" s="84"/>
      <c r="DL85" s="84"/>
      <c r="DM85" s="84"/>
      <c r="DN85" s="84"/>
      <c r="DO85" s="84"/>
      <c r="DP85" s="84"/>
      <c r="DQ85" s="84"/>
      <c r="DR85" s="84"/>
      <c r="DS85" s="84"/>
      <c r="DT85" s="84"/>
      <c r="DU85" s="84"/>
      <c r="DV85" s="84"/>
      <c r="DW85" s="84"/>
      <c r="DX85" s="84"/>
      <c r="DY85" s="84"/>
      <c r="DZ85" s="84"/>
      <c r="EA85" s="84"/>
      <c r="EB85" s="84"/>
      <c r="EC85" s="84"/>
      <c r="ED85" s="84"/>
      <c r="EE85" s="84"/>
      <c r="EF85" s="84"/>
      <c r="EG85" s="84"/>
      <c r="EH85" s="84"/>
      <c r="EI85" s="84"/>
      <c r="EJ85" s="84"/>
      <c r="EK85" s="84"/>
      <c r="EL85" s="84"/>
      <c r="EM85" s="84"/>
      <c r="EN85" s="84"/>
      <c r="EO85" s="84"/>
      <c r="EP85" s="84"/>
      <c r="EQ85" s="84"/>
      <c r="ER85" s="84"/>
      <c r="ES85" s="84"/>
      <c r="ET85" s="84"/>
      <c r="EU85" s="84"/>
      <c r="EV85" s="84"/>
      <c r="EW85" s="84"/>
      <c r="EX85" s="84"/>
      <c r="EY85" s="84"/>
      <c r="EZ85" s="84"/>
      <c r="FA85" s="84"/>
      <c r="FB85" s="84"/>
      <c r="FC85" s="84"/>
      <c r="FD85" s="84"/>
      <c r="FE85" s="84"/>
      <c r="FF85" s="84"/>
      <c r="FG85" s="84"/>
      <c r="FH85" s="84"/>
      <c r="FI85" s="84"/>
      <c r="FJ85" s="84"/>
      <c r="FK85" s="84"/>
      <c r="FL85" s="84"/>
      <c r="FM85" s="84"/>
      <c r="FN85" s="84"/>
      <c r="FO85" s="84"/>
      <c r="FP85" s="84"/>
      <c r="FQ85" s="84"/>
      <c r="FR85" s="84"/>
      <c r="FS85" s="84"/>
      <c r="FT85" s="84"/>
      <c r="FU85" s="84"/>
      <c r="FV85" s="84"/>
      <c r="FW85" s="84"/>
      <c r="FX85" s="84"/>
      <c r="FY85" s="84"/>
      <c r="FZ85" s="84"/>
      <c r="GA85" s="84"/>
      <c r="GB85" s="84"/>
      <c r="GC85" s="84"/>
      <c r="GD85" s="84"/>
      <c r="GE85" s="84"/>
      <c r="GF85" s="84"/>
      <c r="GG85" s="84"/>
      <c r="GH85" s="84"/>
      <c r="GI85" s="84"/>
      <c r="GJ85" s="84"/>
      <c r="GK85" s="84"/>
      <c r="GL85" s="84"/>
      <c r="GM85" s="84"/>
      <c r="GN85" s="84"/>
      <c r="GO85" s="84"/>
      <c r="GP85" s="84"/>
      <c r="GQ85" s="84"/>
      <c r="GR85" s="84"/>
      <c r="GS85" s="84"/>
      <c r="GT85" s="84"/>
      <c r="GU85" s="84"/>
      <c r="GV85" s="84"/>
      <c r="GW85" s="84"/>
      <c r="GX85" s="84"/>
      <c r="GY85" s="84"/>
      <c r="GZ85" s="84"/>
      <c r="HA85" s="84"/>
      <c r="HB85" s="84"/>
      <c r="HC85" s="84"/>
      <c r="HD85" s="84"/>
      <c r="HE85" s="84"/>
      <c r="HF85" s="84"/>
      <c r="HG85" s="84"/>
      <c r="HH85" s="84"/>
      <c r="HI85" s="84"/>
      <c r="HJ85" s="84"/>
      <c r="HK85" s="84"/>
      <c r="HL85" s="84"/>
      <c r="HM85" s="84"/>
      <c r="HN85" s="84"/>
      <c r="HO85" s="84"/>
      <c r="HP85" s="84"/>
      <c r="HQ85" s="84"/>
      <c r="HR85" s="84"/>
      <c r="HS85" s="84"/>
      <c r="HT85" s="84"/>
      <c r="HU85" s="84"/>
      <c r="HV85" s="84"/>
      <c r="HW85" s="84"/>
      <c r="HX85" s="84"/>
      <c r="HY85" s="84"/>
      <c r="HZ85" s="84"/>
      <c r="IA85" s="84"/>
      <c r="IB85" s="84"/>
      <c r="IC85" s="84"/>
      <c r="ID85" s="84"/>
      <c r="IE85" s="84"/>
      <c r="IF85" s="84"/>
      <c r="IG85" s="84"/>
      <c r="IH85" s="84"/>
      <c r="II85" s="84"/>
      <c r="IJ85" s="84"/>
      <c r="IK85" s="84"/>
      <c r="IL85" s="84"/>
      <c r="IM85" s="84"/>
      <c r="IN85" s="84"/>
      <c r="IO85" s="84"/>
      <c r="IP85" s="84"/>
      <c r="IQ85" s="84"/>
      <c r="IR85" s="84"/>
      <c r="IS85" s="84"/>
      <c r="IT85" s="84"/>
      <c r="IU85" s="84"/>
      <c r="IV85" s="84"/>
      <c r="IW85" s="84"/>
      <c r="IX85" s="84"/>
      <c r="IY85" s="84"/>
      <c r="IZ85" s="84"/>
      <c r="JA85" s="84"/>
      <c r="JB85" s="84"/>
    </row>
    <row r="86" spans="1:262" s="22" customFormat="1" ht="15" customHeight="1" x14ac:dyDescent="0.15">
      <c r="A86" s="176" t="s">
        <v>137</v>
      </c>
      <c r="B86" s="26" t="s">
        <v>285</v>
      </c>
      <c r="C86" s="27" t="s">
        <v>344</v>
      </c>
      <c r="D86" s="28" t="s">
        <v>345</v>
      </c>
      <c r="E86" s="26" t="s">
        <v>278</v>
      </c>
      <c r="F86" s="29" t="s">
        <v>346</v>
      </c>
      <c r="G86" s="30" t="s">
        <v>280</v>
      </c>
      <c r="H86" s="30" t="s">
        <v>79</v>
      </c>
      <c r="I86" s="37">
        <v>1000000</v>
      </c>
      <c r="J86" s="38" t="s">
        <v>281</v>
      </c>
      <c r="K86" s="37">
        <v>405000</v>
      </c>
      <c r="L86" s="26"/>
      <c r="M86" s="26"/>
      <c r="N86" s="26"/>
      <c r="O86" s="39" t="s">
        <v>29</v>
      </c>
      <c r="P86" s="40">
        <v>0.5</v>
      </c>
      <c r="Q86" s="40">
        <v>0.5</v>
      </c>
      <c r="R86" s="40">
        <v>1.77181208053691</v>
      </c>
      <c r="S86" s="40">
        <v>4.3754512635379097</v>
      </c>
      <c r="T86" s="40">
        <v>11</v>
      </c>
      <c r="U86" s="40">
        <v>0</v>
      </c>
      <c r="V86" s="41">
        <v>12</v>
      </c>
      <c r="W86" s="42">
        <v>105000</v>
      </c>
      <c r="X86" s="43">
        <v>200</v>
      </c>
      <c r="Y86" s="50">
        <v>1</v>
      </c>
      <c r="Z86" s="50">
        <v>1</v>
      </c>
      <c r="AA86" s="51"/>
      <c r="AB86" s="51"/>
      <c r="AC86" s="51"/>
      <c r="AD86" s="51"/>
      <c r="AE86" s="51"/>
      <c r="AF86" s="38">
        <v>144000</v>
      </c>
      <c r="AG86" s="61">
        <v>8.75</v>
      </c>
      <c r="AH86" s="62">
        <v>0.72916666666666696</v>
      </c>
      <c r="AI86" s="63"/>
      <c r="AJ86" s="64"/>
      <c r="AK86" s="65">
        <v>0</v>
      </c>
      <c r="AL86" s="64" t="s">
        <v>296</v>
      </c>
      <c r="AM86" s="66"/>
      <c r="AN86" s="26"/>
      <c r="AO86" s="66" t="s">
        <v>28</v>
      </c>
      <c r="AP86" s="74"/>
      <c r="AQ86" s="75"/>
      <c r="AR86" s="76"/>
      <c r="AS86" s="77"/>
      <c r="AT86" s="77"/>
      <c r="AU86" s="78"/>
      <c r="AV86" s="77"/>
      <c r="AW86" s="77"/>
      <c r="AX86" s="77"/>
      <c r="AY86" s="77"/>
      <c r="AZ86" s="77"/>
      <c r="BA86" s="77"/>
      <c r="BB86" s="99">
        <f t="shared" si="14"/>
        <v>35</v>
      </c>
      <c r="BC86" s="99">
        <f t="shared" si="15"/>
        <v>8</v>
      </c>
      <c r="BD86" s="100" t="str">
        <f t="shared" si="16"/>
        <v>025-C130000641-0397韩学奇35</v>
      </c>
      <c r="BE86" s="101">
        <f t="shared" si="17"/>
        <v>0.14285714285714285</v>
      </c>
      <c r="BF86" s="101">
        <f t="shared" si="18"/>
        <v>0.5</v>
      </c>
      <c r="BG86" s="102" t="str">
        <f t="shared" si="19"/>
        <v>025-C130000641-039735</v>
      </c>
      <c r="BH86" s="84" t="str">
        <f>IF(IF(ISNA(MATCH(BG86,BG87:$BG$94434,0)),1,"")="","",IF(ISNA(MATCH(BG86,BG87:$BG$94434,0)),1,"")&amp;BB86)</f>
        <v/>
      </c>
      <c r="BI86" s="84" t="str">
        <f>IF(BH86="","",BB86&amp;COUNTIFS($BH$1:BH86,BH86))</f>
        <v/>
      </c>
      <c r="BJ86" s="84" t="str">
        <f t="shared" si="20"/>
        <v/>
      </c>
      <c r="BK86" s="84"/>
      <c r="BL86" s="84"/>
      <c r="BM86" s="84"/>
      <c r="BN86" s="84"/>
      <c r="BO86" s="84"/>
      <c r="BP86" s="84"/>
      <c r="BQ86" s="84"/>
      <c r="BR86" s="84"/>
      <c r="BS86" s="84"/>
      <c r="BT86" s="84"/>
      <c r="BU86" s="84"/>
      <c r="BV86" s="84"/>
      <c r="BW86" s="84"/>
      <c r="BX86" s="84"/>
      <c r="BY86" s="84"/>
      <c r="BZ86" s="84"/>
      <c r="CA86" s="84"/>
      <c r="CB86" s="84"/>
      <c r="CC86" s="84"/>
      <c r="CD86" s="84"/>
      <c r="CE86" s="84"/>
      <c r="CF86" s="84"/>
      <c r="CG86" s="84"/>
      <c r="CH86" s="84"/>
      <c r="CI86" s="84"/>
      <c r="CJ86" s="84"/>
      <c r="CK86" s="84"/>
      <c r="CL86" s="84"/>
      <c r="CM86" s="84"/>
      <c r="CN86" s="84"/>
      <c r="CO86" s="84"/>
      <c r="CP86" s="84"/>
      <c r="CQ86" s="84"/>
      <c r="CR86" s="84"/>
      <c r="CS86" s="84"/>
      <c r="CT86" s="84"/>
      <c r="CU86" s="84"/>
      <c r="CV86" s="84"/>
      <c r="CW86" s="84"/>
      <c r="CX86" s="84"/>
      <c r="CY86" s="84"/>
      <c r="CZ86" s="84"/>
      <c r="DA86" s="84"/>
      <c r="DB86" s="84"/>
      <c r="DC86" s="84"/>
      <c r="DD86" s="84"/>
      <c r="DE86" s="84"/>
      <c r="DF86" s="84"/>
      <c r="DG86" s="84"/>
      <c r="DH86" s="84"/>
      <c r="DI86" s="84"/>
      <c r="DJ86" s="84"/>
      <c r="DK86" s="84"/>
      <c r="DL86" s="84"/>
      <c r="DM86" s="84"/>
      <c r="DN86" s="84"/>
      <c r="DO86" s="84"/>
      <c r="DP86" s="84"/>
      <c r="DQ86" s="84"/>
      <c r="DR86" s="84"/>
      <c r="DS86" s="84"/>
      <c r="DT86" s="84"/>
      <c r="DU86" s="84"/>
      <c r="DV86" s="84"/>
      <c r="DW86" s="84"/>
      <c r="DX86" s="84"/>
      <c r="DY86" s="84"/>
      <c r="DZ86" s="84"/>
      <c r="EA86" s="84"/>
      <c r="EB86" s="84"/>
      <c r="EC86" s="84"/>
      <c r="ED86" s="84"/>
      <c r="EE86" s="84"/>
      <c r="EF86" s="84"/>
      <c r="EG86" s="84"/>
      <c r="EH86" s="84"/>
      <c r="EI86" s="84"/>
      <c r="EJ86" s="84"/>
      <c r="EK86" s="84"/>
      <c r="EL86" s="84"/>
      <c r="EM86" s="84"/>
      <c r="EN86" s="84"/>
      <c r="EO86" s="84"/>
      <c r="EP86" s="84"/>
      <c r="EQ86" s="84"/>
      <c r="ER86" s="84"/>
      <c r="ES86" s="84"/>
      <c r="ET86" s="84"/>
      <c r="EU86" s="84"/>
      <c r="EV86" s="84"/>
      <c r="EW86" s="84"/>
      <c r="EX86" s="84"/>
      <c r="EY86" s="84"/>
      <c r="EZ86" s="84"/>
      <c r="FA86" s="84"/>
      <c r="FB86" s="84"/>
      <c r="FC86" s="84"/>
      <c r="FD86" s="84"/>
      <c r="FE86" s="84"/>
      <c r="FF86" s="84"/>
      <c r="FG86" s="84"/>
      <c r="FH86" s="84"/>
      <c r="FI86" s="84"/>
      <c r="FJ86" s="84"/>
      <c r="FK86" s="84"/>
      <c r="FL86" s="84"/>
      <c r="FM86" s="84"/>
      <c r="FN86" s="84"/>
      <c r="FO86" s="84"/>
      <c r="FP86" s="84"/>
      <c r="FQ86" s="84"/>
      <c r="FR86" s="84"/>
      <c r="FS86" s="84"/>
      <c r="FT86" s="84"/>
      <c r="FU86" s="84"/>
      <c r="FV86" s="84"/>
      <c r="FW86" s="84"/>
      <c r="FX86" s="84"/>
      <c r="FY86" s="84"/>
      <c r="FZ86" s="84"/>
      <c r="GA86" s="84"/>
      <c r="GB86" s="84"/>
      <c r="GC86" s="84"/>
      <c r="GD86" s="84"/>
      <c r="GE86" s="84"/>
      <c r="GF86" s="84"/>
      <c r="GG86" s="84"/>
      <c r="GH86" s="84"/>
      <c r="GI86" s="84"/>
      <c r="GJ86" s="84"/>
      <c r="GK86" s="84"/>
      <c r="GL86" s="84"/>
      <c r="GM86" s="84"/>
      <c r="GN86" s="84"/>
      <c r="GO86" s="84"/>
      <c r="GP86" s="84"/>
      <c r="GQ86" s="84"/>
      <c r="GR86" s="84"/>
      <c r="GS86" s="84"/>
      <c r="GT86" s="84"/>
      <c r="GU86" s="84"/>
      <c r="GV86" s="84"/>
      <c r="GW86" s="84"/>
      <c r="GX86" s="84"/>
      <c r="GY86" s="84"/>
      <c r="GZ86" s="84"/>
      <c r="HA86" s="84"/>
      <c r="HB86" s="84"/>
      <c r="HC86" s="84"/>
      <c r="HD86" s="84"/>
      <c r="HE86" s="84"/>
      <c r="HF86" s="84"/>
      <c r="HG86" s="84"/>
      <c r="HH86" s="84"/>
      <c r="HI86" s="84"/>
      <c r="HJ86" s="84"/>
      <c r="HK86" s="84"/>
      <c r="HL86" s="84"/>
      <c r="HM86" s="84"/>
      <c r="HN86" s="84"/>
      <c r="HO86" s="84"/>
      <c r="HP86" s="84"/>
      <c r="HQ86" s="84"/>
      <c r="HR86" s="84"/>
      <c r="HS86" s="84"/>
      <c r="HT86" s="84"/>
      <c r="HU86" s="84"/>
      <c r="HV86" s="84"/>
      <c r="HW86" s="84"/>
      <c r="HX86" s="84"/>
      <c r="HY86" s="84"/>
      <c r="HZ86" s="84"/>
      <c r="IA86" s="84"/>
      <c r="IB86" s="84"/>
      <c r="IC86" s="84"/>
      <c r="ID86" s="84"/>
      <c r="IE86" s="84"/>
      <c r="IF86" s="84"/>
      <c r="IG86" s="84"/>
      <c r="IH86" s="84"/>
      <c r="II86" s="84"/>
      <c r="IJ86" s="84"/>
      <c r="IK86" s="84"/>
      <c r="IL86" s="84"/>
      <c r="IM86" s="84"/>
      <c r="IN86" s="84"/>
      <c r="IO86" s="84"/>
      <c r="IP86" s="84"/>
      <c r="IQ86" s="84"/>
      <c r="IR86" s="84"/>
      <c r="IS86" s="84"/>
      <c r="IT86" s="84"/>
      <c r="IU86" s="84"/>
      <c r="IV86" s="84"/>
      <c r="IW86" s="84"/>
      <c r="IX86" s="84"/>
      <c r="IY86" s="84"/>
      <c r="IZ86" s="84"/>
      <c r="JA86" s="84"/>
      <c r="JB86" s="84"/>
    </row>
    <row r="87" spans="1:262" s="22" customFormat="1" ht="15" customHeight="1" x14ac:dyDescent="0.15">
      <c r="A87" s="176" t="s">
        <v>137</v>
      </c>
      <c r="B87" s="26" t="s">
        <v>285</v>
      </c>
      <c r="C87" s="27" t="s">
        <v>188</v>
      </c>
      <c r="D87" s="28" t="s">
        <v>355</v>
      </c>
      <c r="E87" s="26" t="s">
        <v>278</v>
      </c>
      <c r="F87" s="29" t="s">
        <v>81</v>
      </c>
      <c r="G87" s="30" t="s">
        <v>356</v>
      </c>
      <c r="H87" s="30" t="s">
        <v>79</v>
      </c>
      <c r="I87" s="37">
        <v>600000</v>
      </c>
      <c r="J87" s="38" t="s">
        <v>281</v>
      </c>
      <c r="K87" s="37">
        <v>124500</v>
      </c>
      <c r="L87" s="26"/>
      <c r="M87" s="26"/>
      <c r="N87" s="26"/>
      <c r="O87" s="39" t="s">
        <v>357</v>
      </c>
      <c r="P87" s="40">
        <v>0.5</v>
      </c>
      <c r="Q87" s="40">
        <v>0.5</v>
      </c>
      <c r="R87" s="40">
        <v>1.77181208053691</v>
      </c>
      <c r="S87" s="40">
        <v>4.3754512635379097</v>
      </c>
      <c r="T87" s="40">
        <v>4</v>
      </c>
      <c r="U87" s="40">
        <v>4</v>
      </c>
      <c r="V87" s="41">
        <v>12</v>
      </c>
      <c r="W87" s="42">
        <v>77000</v>
      </c>
      <c r="X87" s="43">
        <v>200</v>
      </c>
      <c r="Y87" s="50">
        <v>1</v>
      </c>
      <c r="Z87" s="50">
        <v>1</v>
      </c>
      <c r="AA87" s="51"/>
      <c r="AB87" s="51"/>
      <c r="AC87" s="51"/>
      <c r="AD87" s="51"/>
      <c r="AE87" s="51"/>
      <c r="AF87" s="38">
        <v>144000</v>
      </c>
      <c r="AG87" s="61">
        <v>6.4166666666666696</v>
      </c>
      <c r="AH87" s="62">
        <v>0.53472222222222199</v>
      </c>
      <c r="AI87" s="63"/>
      <c r="AJ87" s="64"/>
      <c r="AK87" s="65">
        <v>0</v>
      </c>
      <c r="AL87" s="64" t="s">
        <v>283</v>
      </c>
      <c r="AM87" s="66" t="s">
        <v>322</v>
      </c>
      <c r="AN87" s="26"/>
      <c r="AO87" s="66" t="s">
        <v>64</v>
      </c>
      <c r="AP87" s="74"/>
      <c r="AQ87" s="75"/>
      <c r="AR87" s="76"/>
      <c r="AS87" s="77"/>
      <c r="AT87" s="77"/>
      <c r="AU87" s="78"/>
      <c r="AV87" s="77"/>
      <c r="AW87" s="77"/>
      <c r="AX87" s="77"/>
      <c r="AY87" s="77"/>
      <c r="AZ87" s="77"/>
      <c r="BA87" s="77"/>
      <c r="BB87" s="99">
        <f t="shared" si="14"/>
        <v>35</v>
      </c>
      <c r="BC87" s="99">
        <f t="shared" si="15"/>
        <v>8</v>
      </c>
      <c r="BD87" s="100" t="str">
        <f t="shared" si="16"/>
        <v>025-0009-320杨青松35</v>
      </c>
      <c r="BE87" s="101">
        <f t="shared" si="17"/>
        <v>0.5</v>
      </c>
      <c r="BF87" s="101">
        <f t="shared" si="18"/>
        <v>1</v>
      </c>
      <c r="BG87" s="102" t="str">
        <f t="shared" si="19"/>
        <v>025-0009-32035</v>
      </c>
      <c r="BH87" s="84" t="str">
        <f>IF(IF(ISNA(MATCH(BG87,BG88:$BG$94434,0)),1,"")="","",IF(ISNA(MATCH(BG87,BG88:$BG$94434,0)),1,"")&amp;BB87)</f>
        <v/>
      </c>
      <c r="BI87" s="84" t="str">
        <f>IF(BH87="","",BB87&amp;COUNTIFS($BH$1:BH87,BH87))</f>
        <v/>
      </c>
      <c r="BJ87" s="84" t="str">
        <f t="shared" si="20"/>
        <v/>
      </c>
      <c r="BK87" s="84"/>
      <c r="BL87" s="84"/>
      <c r="BM87" s="84"/>
      <c r="BN87" s="84"/>
      <c r="BO87" s="84"/>
      <c r="BP87" s="84"/>
      <c r="BQ87" s="84"/>
      <c r="BR87" s="84"/>
      <c r="BS87" s="84"/>
      <c r="BT87" s="84"/>
      <c r="BU87" s="84"/>
      <c r="BV87" s="84"/>
      <c r="BW87" s="84"/>
      <c r="BX87" s="84"/>
      <c r="BY87" s="84"/>
      <c r="BZ87" s="84"/>
      <c r="CA87" s="84"/>
      <c r="CB87" s="84"/>
      <c r="CC87" s="84"/>
      <c r="CD87" s="84"/>
      <c r="CE87" s="84"/>
      <c r="CF87" s="84"/>
      <c r="CG87" s="84"/>
      <c r="CH87" s="84"/>
      <c r="CI87" s="84"/>
      <c r="CJ87" s="84"/>
      <c r="CK87" s="84"/>
      <c r="CL87" s="84"/>
      <c r="CM87" s="84"/>
      <c r="CN87" s="84"/>
      <c r="CO87" s="84"/>
      <c r="CP87" s="84"/>
      <c r="CQ87" s="84"/>
      <c r="CR87" s="84"/>
      <c r="CS87" s="84"/>
      <c r="CT87" s="84"/>
      <c r="CU87" s="84"/>
      <c r="CV87" s="84"/>
      <c r="CW87" s="84"/>
      <c r="CX87" s="84"/>
      <c r="CY87" s="84"/>
      <c r="CZ87" s="84"/>
      <c r="DA87" s="84"/>
      <c r="DB87" s="84"/>
      <c r="DC87" s="84"/>
      <c r="DD87" s="84"/>
      <c r="DE87" s="84"/>
      <c r="DF87" s="84"/>
      <c r="DG87" s="84"/>
      <c r="DH87" s="84"/>
      <c r="DI87" s="84"/>
      <c r="DJ87" s="84"/>
      <c r="DK87" s="84"/>
      <c r="DL87" s="84"/>
      <c r="DM87" s="84"/>
      <c r="DN87" s="84"/>
      <c r="DO87" s="84"/>
      <c r="DP87" s="84"/>
      <c r="DQ87" s="84"/>
      <c r="DR87" s="84"/>
      <c r="DS87" s="84"/>
      <c r="DT87" s="84"/>
      <c r="DU87" s="84"/>
      <c r="DV87" s="84"/>
      <c r="DW87" s="84"/>
      <c r="DX87" s="84"/>
      <c r="DY87" s="84"/>
      <c r="DZ87" s="84"/>
      <c r="EA87" s="84"/>
      <c r="EB87" s="84"/>
      <c r="EC87" s="84"/>
      <c r="ED87" s="84"/>
      <c r="EE87" s="84"/>
      <c r="EF87" s="84"/>
      <c r="EG87" s="84"/>
      <c r="EH87" s="84"/>
      <c r="EI87" s="84"/>
      <c r="EJ87" s="84"/>
      <c r="EK87" s="84"/>
      <c r="EL87" s="84"/>
      <c r="EM87" s="84"/>
      <c r="EN87" s="84"/>
      <c r="EO87" s="84"/>
      <c r="EP87" s="84"/>
      <c r="EQ87" s="84"/>
      <c r="ER87" s="84"/>
      <c r="ES87" s="84"/>
      <c r="ET87" s="84"/>
      <c r="EU87" s="84"/>
      <c r="EV87" s="84"/>
      <c r="EW87" s="84"/>
      <c r="EX87" s="84"/>
      <c r="EY87" s="84"/>
      <c r="EZ87" s="84"/>
      <c r="FA87" s="84"/>
      <c r="FB87" s="84"/>
      <c r="FC87" s="84"/>
      <c r="FD87" s="84"/>
      <c r="FE87" s="84"/>
      <c r="FF87" s="84"/>
      <c r="FG87" s="84"/>
      <c r="FH87" s="84"/>
      <c r="FI87" s="84"/>
      <c r="FJ87" s="84"/>
      <c r="FK87" s="84"/>
      <c r="FL87" s="84"/>
      <c r="FM87" s="84"/>
      <c r="FN87" s="84"/>
      <c r="FO87" s="84"/>
      <c r="FP87" s="84"/>
      <c r="FQ87" s="84"/>
      <c r="FR87" s="84"/>
      <c r="FS87" s="84"/>
      <c r="FT87" s="84"/>
      <c r="FU87" s="84"/>
      <c r="FV87" s="84"/>
      <c r="FW87" s="84"/>
      <c r="FX87" s="84"/>
      <c r="FY87" s="84"/>
      <c r="FZ87" s="84"/>
      <c r="GA87" s="84"/>
      <c r="GB87" s="84"/>
      <c r="GC87" s="84"/>
      <c r="GD87" s="84"/>
      <c r="GE87" s="84"/>
      <c r="GF87" s="84"/>
      <c r="GG87" s="84"/>
      <c r="GH87" s="84"/>
      <c r="GI87" s="84"/>
      <c r="GJ87" s="84"/>
      <c r="GK87" s="84"/>
      <c r="GL87" s="84"/>
      <c r="GM87" s="84"/>
      <c r="GN87" s="84"/>
      <c r="GO87" s="84"/>
      <c r="GP87" s="84"/>
      <c r="GQ87" s="84"/>
      <c r="GR87" s="84"/>
      <c r="GS87" s="84"/>
      <c r="GT87" s="84"/>
      <c r="GU87" s="84"/>
      <c r="GV87" s="84"/>
      <c r="GW87" s="84"/>
      <c r="GX87" s="84"/>
      <c r="GY87" s="84"/>
      <c r="GZ87" s="84"/>
      <c r="HA87" s="84"/>
      <c r="HB87" s="84"/>
      <c r="HC87" s="84"/>
      <c r="HD87" s="84"/>
      <c r="HE87" s="84"/>
      <c r="HF87" s="84"/>
      <c r="HG87" s="84"/>
      <c r="HH87" s="84"/>
      <c r="HI87" s="84"/>
      <c r="HJ87" s="84"/>
      <c r="HK87" s="84"/>
      <c r="HL87" s="84"/>
      <c r="HM87" s="84"/>
      <c r="HN87" s="84"/>
      <c r="HO87" s="84"/>
      <c r="HP87" s="84"/>
      <c r="HQ87" s="84"/>
      <c r="HR87" s="84"/>
      <c r="HS87" s="84"/>
      <c r="HT87" s="84"/>
      <c r="HU87" s="84"/>
      <c r="HV87" s="84"/>
      <c r="HW87" s="84"/>
      <c r="HX87" s="84"/>
      <c r="HY87" s="84"/>
      <c r="HZ87" s="84"/>
      <c r="IA87" s="84"/>
      <c r="IB87" s="84"/>
      <c r="IC87" s="84"/>
      <c r="ID87" s="84"/>
      <c r="IE87" s="84"/>
      <c r="IF87" s="84"/>
      <c r="IG87" s="84"/>
      <c r="IH87" s="84"/>
      <c r="II87" s="84"/>
      <c r="IJ87" s="84"/>
      <c r="IK87" s="84"/>
      <c r="IL87" s="84"/>
      <c r="IM87" s="84"/>
      <c r="IN87" s="84"/>
      <c r="IO87" s="84"/>
      <c r="IP87" s="84"/>
      <c r="IQ87" s="84"/>
      <c r="IR87" s="84"/>
      <c r="IS87" s="84"/>
      <c r="IT87" s="84"/>
      <c r="IU87" s="84"/>
      <c r="IV87" s="84"/>
      <c r="IW87" s="84"/>
      <c r="IX87" s="84"/>
      <c r="IY87" s="84"/>
      <c r="IZ87" s="84"/>
      <c r="JA87" s="84"/>
      <c r="JB87" s="84"/>
    </row>
    <row r="88" spans="1:262" s="22" customFormat="1" ht="15" customHeight="1" x14ac:dyDescent="0.15">
      <c r="A88" s="176" t="s">
        <v>137</v>
      </c>
      <c r="B88" s="26" t="s">
        <v>275</v>
      </c>
      <c r="C88" s="27" t="s">
        <v>190</v>
      </c>
      <c r="D88" s="28" t="s">
        <v>347</v>
      </c>
      <c r="E88" s="26" t="s">
        <v>278</v>
      </c>
      <c r="F88" s="29" t="s">
        <v>348</v>
      </c>
      <c r="G88" s="30" t="s">
        <v>280</v>
      </c>
      <c r="H88" s="30" t="s">
        <v>94</v>
      </c>
      <c r="I88" s="37">
        <v>1000</v>
      </c>
      <c r="J88" s="38" t="s">
        <v>281</v>
      </c>
      <c r="K88" s="37">
        <v>0</v>
      </c>
      <c r="L88" s="26"/>
      <c r="M88" s="26"/>
      <c r="N88" s="26"/>
      <c r="O88" s="39" t="s">
        <v>349</v>
      </c>
      <c r="P88" s="40">
        <v>0.5</v>
      </c>
      <c r="Q88" s="40">
        <v>0.5</v>
      </c>
      <c r="R88" s="40">
        <v>4.125</v>
      </c>
      <c r="S88" s="40">
        <v>4.3754512635379097</v>
      </c>
      <c r="T88" s="40">
        <v>4</v>
      </c>
      <c r="U88" s="40">
        <v>4</v>
      </c>
      <c r="V88" s="41">
        <v>12</v>
      </c>
      <c r="W88" s="42">
        <v>180</v>
      </c>
      <c r="X88" s="43">
        <v>300</v>
      </c>
      <c r="Y88" s="50">
        <v>1</v>
      </c>
      <c r="Z88" s="50">
        <v>1</v>
      </c>
      <c r="AA88" s="51"/>
      <c r="AB88" s="51"/>
      <c r="AC88" s="51"/>
      <c r="AD88" s="51"/>
      <c r="AE88" s="51"/>
      <c r="AF88" s="38">
        <v>216</v>
      </c>
      <c r="AG88" s="61">
        <v>10</v>
      </c>
      <c r="AH88" s="62">
        <v>0.83333333333333304</v>
      </c>
      <c r="AI88" s="63"/>
      <c r="AJ88" s="64"/>
      <c r="AK88" s="65">
        <v>0</v>
      </c>
      <c r="AL88" s="64" t="s">
        <v>283</v>
      </c>
      <c r="AM88" s="66" t="s">
        <v>320</v>
      </c>
      <c r="AN88" s="26"/>
      <c r="AO88" s="66" t="s">
        <v>68</v>
      </c>
      <c r="AP88" s="74"/>
      <c r="AQ88" s="75"/>
      <c r="AR88" s="76"/>
      <c r="AS88" s="77"/>
      <c r="AT88" s="77"/>
      <c r="AU88" s="78"/>
      <c r="AV88" s="77"/>
      <c r="AW88" s="77"/>
      <c r="AX88" s="77"/>
      <c r="AY88" s="77"/>
      <c r="AZ88" s="77"/>
      <c r="BA88" s="77"/>
      <c r="BB88" s="99">
        <f t="shared" si="14"/>
        <v>35</v>
      </c>
      <c r="BC88" s="99">
        <f t="shared" si="15"/>
        <v>8</v>
      </c>
      <c r="BD88" s="100" t="str">
        <f t="shared" si="16"/>
        <v>050-C130000131-512赵亚平35</v>
      </c>
      <c r="BE88" s="101">
        <f t="shared" si="17"/>
        <v>0.2</v>
      </c>
      <c r="BF88" s="101">
        <f t="shared" si="18"/>
        <v>1</v>
      </c>
      <c r="BG88" s="102" t="str">
        <f t="shared" si="19"/>
        <v>050-C130000131-51235</v>
      </c>
      <c r="BH88" s="84" t="str">
        <f>IF(IF(ISNA(MATCH(BG88,BG89:$BG$94434,0)),1,"")="","",IF(ISNA(MATCH(BG88,BG89:$BG$94434,0)),1,"")&amp;BB88)</f>
        <v/>
      </c>
      <c r="BI88" s="84" t="str">
        <f>IF(BH88="","",BB88&amp;COUNTIFS($BH$1:BH88,BH88))</f>
        <v/>
      </c>
      <c r="BJ88" s="84" t="str">
        <f t="shared" si="20"/>
        <v/>
      </c>
      <c r="BK88" s="84"/>
      <c r="BL88" s="84"/>
      <c r="BM88" s="84"/>
      <c r="BN88" s="84"/>
      <c r="BO88" s="84"/>
      <c r="BP88" s="84"/>
      <c r="BQ88" s="84"/>
      <c r="BR88" s="84"/>
      <c r="BS88" s="84"/>
      <c r="BT88" s="84"/>
      <c r="BU88" s="84"/>
      <c r="BV88" s="84"/>
      <c r="BW88" s="84"/>
      <c r="BX88" s="84"/>
      <c r="BY88" s="84"/>
      <c r="BZ88" s="84"/>
      <c r="CA88" s="84"/>
      <c r="CB88" s="84"/>
      <c r="CC88" s="84"/>
      <c r="CD88" s="84"/>
      <c r="CE88" s="84"/>
      <c r="CF88" s="84"/>
      <c r="CG88" s="84"/>
      <c r="CH88" s="84"/>
      <c r="CI88" s="84"/>
      <c r="CJ88" s="84"/>
      <c r="CK88" s="84"/>
      <c r="CL88" s="84"/>
      <c r="CM88" s="84"/>
      <c r="CN88" s="84"/>
      <c r="CO88" s="84"/>
      <c r="CP88" s="84"/>
      <c r="CQ88" s="84"/>
      <c r="CR88" s="84"/>
      <c r="CS88" s="84"/>
      <c r="CT88" s="84"/>
      <c r="CU88" s="84"/>
      <c r="CV88" s="84"/>
      <c r="CW88" s="84"/>
      <c r="CX88" s="84"/>
      <c r="CY88" s="84"/>
      <c r="CZ88" s="84"/>
      <c r="DA88" s="84"/>
      <c r="DB88" s="84"/>
      <c r="DC88" s="84"/>
      <c r="DD88" s="84"/>
      <c r="DE88" s="84"/>
      <c r="DF88" s="84"/>
      <c r="DG88" s="84"/>
      <c r="DH88" s="84"/>
      <c r="DI88" s="84"/>
      <c r="DJ88" s="84"/>
      <c r="DK88" s="84"/>
      <c r="DL88" s="84"/>
      <c r="DM88" s="84"/>
      <c r="DN88" s="84"/>
      <c r="DO88" s="84"/>
      <c r="DP88" s="84"/>
      <c r="DQ88" s="84"/>
      <c r="DR88" s="84"/>
      <c r="DS88" s="84"/>
      <c r="DT88" s="84"/>
      <c r="DU88" s="84"/>
      <c r="DV88" s="84"/>
      <c r="DW88" s="84"/>
      <c r="DX88" s="84"/>
      <c r="DY88" s="84"/>
      <c r="DZ88" s="84"/>
      <c r="EA88" s="84"/>
      <c r="EB88" s="84"/>
      <c r="EC88" s="84"/>
      <c r="ED88" s="84"/>
      <c r="EE88" s="84"/>
      <c r="EF88" s="84"/>
      <c r="EG88" s="84"/>
      <c r="EH88" s="84"/>
      <c r="EI88" s="84"/>
      <c r="EJ88" s="84"/>
      <c r="EK88" s="84"/>
      <c r="EL88" s="84"/>
      <c r="EM88" s="84"/>
      <c r="EN88" s="84"/>
      <c r="EO88" s="84"/>
      <c r="EP88" s="84"/>
      <c r="EQ88" s="84"/>
      <c r="ER88" s="84"/>
      <c r="ES88" s="84"/>
      <c r="ET88" s="84"/>
      <c r="EU88" s="84"/>
      <c r="EV88" s="84"/>
      <c r="EW88" s="84"/>
      <c r="EX88" s="84"/>
      <c r="EY88" s="84"/>
      <c r="EZ88" s="84"/>
      <c r="FA88" s="84"/>
      <c r="FB88" s="84"/>
      <c r="FC88" s="84"/>
      <c r="FD88" s="84"/>
      <c r="FE88" s="84"/>
      <c r="FF88" s="84"/>
      <c r="FG88" s="84"/>
      <c r="FH88" s="84"/>
      <c r="FI88" s="84"/>
      <c r="FJ88" s="84"/>
      <c r="FK88" s="84"/>
      <c r="FL88" s="84"/>
      <c r="FM88" s="84"/>
      <c r="FN88" s="84"/>
      <c r="FO88" s="84"/>
      <c r="FP88" s="84"/>
      <c r="FQ88" s="84"/>
      <c r="FR88" s="84"/>
      <c r="FS88" s="84"/>
      <c r="FT88" s="84"/>
      <c r="FU88" s="84"/>
      <c r="FV88" s="84"/>
      <c r="FW88" s="84"/>
      <c r="FX88" s="84"/>
      <c r="FY88" s="84"/>
      <c r="FZ88" s="84"/>
      <c r="GA88" s="84"/>
      <c r="GB88" s="84"/>
      <c r="GC88" s="84"/>
      <c r="GD88" s="84"/>
      <c r="GE88" s="84"/>
      <c r="GF88" s="84"/>
      <c r="GG88" s="84"/>
      <c r="GH88" s="84"/>
      <c r="GI88" s="84"/>
      <c r="GJ88" s="84"/>
      <c r="GK88" s="84"/>
      <c r="GL88" s="84"/>
      <c r="GM88" s="84"/>
      <c r="GN88" s="84"/>
      <c r="GO88" s="84"/>
      <c r="GP88" s="84"/>
      <c r="GQ88" s="84"/>
      <c r="GR88" s="84"/>
      <c r="GS88" s="84"/>
      <c r="GT88" s="84"/>
      <c r="GU88" s="84"/>
      <c r="GV88" s="84"/>
      <c r="GW88" s="84"/>
      <c r="GX88" s="84"/>
      <c r="GY88" s="84"/>
      <c r="GZ88" s="84"/>
      <c r="HA88" s="84"/>
      <c r="HB88" s="84"/>
      <c r="HC88" s="84"/>
      <c r="HD88" s="84"/>
      <c r="HE88" s="84"/>
      <c r="HF88" s="84"/>
      <c r="HG88" s="84"/>
      <c r="HH88" s="84"/>
      <c r="HI88" s="84"/>
      <c r="HJ88" s="84"/>
      <c r="HK88" s="84"/>
      <c r="HL88" s="84"/>
      <c r="HM88" s="84"/>
      <c r="HN88" s="84"/>
      <c r="HO88" s="84"/>
      <c r="HP88" s="84"/>
      <c r="HQ88" s="84"/>
      <c r="HR88" s="84"/>
      <c r="HS88" s="84"/>
      <c r="HT88" s="84"/>
      <c r="HU88" s="84"/>
      <c r="HV88" s="84"/>
      <c r="HW88" s="84"/>
      <c r="HX88" s="84"/>
      <c r="HY88" s="84"/>
      <c r="HZ88" s="84"/>
      <c r="IA88" s="84"/>
      <c r="IB88" s="84"/>
      <c r="IC88" s="84"/>
      <c r="ID88" s="84"/>
      <c r="IE88" s="84"/>
      <c r="IF88" s="84"/>
      <c r="IG88" s="84"/>
      <c r="IH88" s="84"/>
      <c r="II88" s="84"/>
      <c r="IJ88" s="84"/>
      <c r="IK88" s="84"/>
      <c r="IL88" s="84"/>
      <c r="IM88" s="84"/>
      <c r="IN88" s="84"/>
      <c r="IO88" s="84"/>
      <c r="IP88" s="84"/>
      <c r="IQ88" s="84"/>
      <c r="IR88" s="84"/>
      <c r="IS88" s="84"/>
      <c r="IT88" s="84"/>
      <c r="IU88" s="84"/>
      <c r="IV88" s="84"/>
      <c r="IW88" s="84"/>
      <c r="IX88" s="84"/>
      <c r="IY88" s="84"/>
      <c r="IZ88" s="84"/>
      <c r="JA88" s="84"/>
      <c r="JB88" s="84"/>
    </row>
    <row r="89" spans="1:262" s="22" customFormat="1" ht="15" customHeight="1" x14ac:dyDescent="0.15">
      <c r="A89" s="176" t="s">
        <v>137</v>
      </c>
      <c r="B89" s="26" t="s">
        <v>275</v>
      </c>
      <c r="C89" s="27" t="s">
        <v>350</v>
      </c>
      <c r="D89" s="28" t="s">
        <v>345</v>
      </c>
      <c r="E89" s="26" t="s">
        <v>278</v>
      </c>
      <c r="F89" s="29" t="s">
        <v>346</v>
      </c>
      <c r="G89" s="30" t="s">
        <v>280</v>
      </c>
      <c r="H89" s="30" t="s">
        <v>79</v>
      </c>
      <c r="I89" s="37">
        <v>1000000</v>
      </c>
      <c r="J89" s="38" t="s">
        <v>281</v>
      </c>
      <c r="K89" s="37">
        <v>405000</v>
      </c>
      <c r="L89" s="26"/>
      <c r="M89" s="26"/>
      <c r="N89" s="26"/>
      <c r="O89" s="39" t="s">
        <v>29</v>
      </c>
      <c r="P89" s="40">
        <v>0.5</v>
      </c>
      <c r="Q89" s="40">
        <v>0.5</v>
      </c>
      <c r="R89" s="40">
        <v>4.125</v>
      </c>
      <c r="S89" s="40">
        <v>4.3754512635379097</v>
      </c>
      <c r="T89" s="40">
        <v>11</v>
      </c>
      <c r="U89" s="40">
        <v>3</v>
      </c>
      <c r="V89" s="41">
        <v>12</v>
      </c>
      <c r="W89" s="42">
        <v>140000</v>
      </c>
      <c r="X89" s="43">
        <v>200</v>
      </c>
      <c r="Y89" s="50">
        <v>1</v>
      </c>
      <c r="Z89" s="50">
        <v>1</v>
      </c>
      <c r="AA89" s="51"/>
      <c r="AB89" s="51"/>
      <c r="AC89" s="51"/>
      <c r="AD89" s="51"/>
      <c r="AE89" s="51"/>
      <c r="AF89" s="38">
        <v>144000</v>
      </c>
      <c r="AG89" s="61">
        <v>11.6666666666667</v>
      </c>
      <c r="AH89" s="62">
        <v>0.97222222222222199</v>
      </c>
      <c r="AI89" s="63"/>
      <c r="AJ89" s="64"/>
      <c r="AK89" s="65">
        <v>0</v>
      </c>
      <c r="AL89" s="64" t="s">
        <v>296</v>
      </c>
      <c r="AM89" s="66" t="s">
        <v>320</v>
      </c>
      <c r="AN89" s="26"/>
      <c r="AO89" s="66" t="s">
        <v>5</v>
      </c>
      <c r="AP89" s="74"/>
      <c r="AQ89" s="75"/>
      <c r="AR89" s="76"/>
      <c r="AS89" s="77"/>
      <c r="AT89" s="77"/>
      <c r="AU89" s="78"/>
      <c r="AV89" s="77"/>
      <c r="AW89" s="77"/>
      <c r="AX89" s="77"/>
      <c r="AY89" s="77"/>
      <c r="AZ89" s="77"/>
      <c r="BA89" s="77"/>
      <c r="BB89" s="99">
        <f t="shared" si="14"/>
        <v>35</v>
      </c>
      <c r="BC89" s="99">
        <f t="shared" si="15"/>
        <v>8</v>
      </c>
      <c r="BD89" s="100" t="str">
        <f t="shared" si="16"/>
        <v>025-C130000641-0397代国升35</v>
      </c>
      <c r="BE89" s="101">
        <f t="shared" si="17"/>
        <v>0.25</v>
      </c>
      <c r="BF89" s="101">
        <f t="shared" si="18"/>
        <v>0.5</v>
      </c>
      <c r="BG89" s="102" t="str">
        <f t="shared" si="19"/>
        <v>025-C130000641-039735</v>
      </c>
      <c r="BH89" s="84" t="str">
        <f>IF(IF(ISNA(MATCH(BG89,BG90:$BG$94434,0)),1,"")="","",IF(ISNA(MATCH(BG89,BG90:$BG$94434,0)),1,"")&amp;BB89)</f>
        <v/>
      </c>
      <c r="BI89" s="84" t="str">
        <f>IF(BH89="","",BB89&amp;COUNTIFS($BH$1:BH89,BH89))</f>
        <v/>
      </c>
      <c r="BJ89" s="84" t="str">
        <f t="shared" si="20"/>
        <v/>
      </c>
      <c r="BK89" s="84"/>
      <c r="BL89" s="84"/>
      <c r="BM89" s="84"/>
      <c r="BN89" s="84"/>
      <c r="BO89" s="84"/>
      <c r="BP89" s="84"/>
      <c r="BQ89" s="84"/>
      <c r="BR89" s="84"/>
      <c r="BS89" s="84"/>
      <c r="BT89" s="84"/>
      <c r="BU89" s="84"/>
      <c r="BV89" s="84"/>
      <c r="BW89" s="84"/>
      <c r="BX89" s="84"/>
      <c r="BY89" s="84"/>
      <c r="BZ89" s="84"/>
      <c r="CA89" s="84"/>
      <c r="CB89" s="84"/>
      <c r="CC89" s="84"/>
      <c r="CD89" s="84"/>
      <c r="CE89" s="84"/>
      <c r="CF89" s="84"/>
      <c r="CG89" s="84"/>
      <c r="CH89" s="84"/>
      <c r="CI89" s="84"/>
      <c r="CJ89" s="84"/>
      <c r="CK89" s="84"/>
      <c r="CL89" s="84"/>
      <c r="CM89" s="84"/>
      <c r="CN89" s="84"/>
      <c r="CO89" s="84"/>
      <c r="CP89" s="84"/>
      <c r="CQ89" s="84"/>
      <c r="CR89" s="84"/>
      <c r="CS89" s="84"/>
      <c r="CT89" s="84"/>
      <c r="CU89" s="84"/>
      <c r="CV89" s="84"/>
      <c r="CW89" s="84"/>
      <c r="CX89" s="84"/>
      <c r="CY89" s="84"/>
      <c r="CZ89" s="84"/>
      <c r="DA89" s="84"/>
      <c r="DB89" s="84"/>
      <c r="DC89" s="84"/>
      <c r="DD89" s="84"/>
      <c r="DE89" s="84"/>
      <c r="DF89" s="84"/>
      <c r="DG89" s="84"/>
      <c r="DH89" s="84"/>
      <c r="DI89" s="84"/>
      <c r="DJ89" s="84"/>
      <c r="DK89" s="84"/>
      <c r="DL89" s="84"/>
      <c r="DM89" s="84"/>
      <c r="DN89" s="84"/>
      <c r="DO89" s="84"/>
      <c r="DP89" s="84"/>
      <c r="DQ89" s="84"/>
      <c r="DR89" s="84"/>
      <c r="DS89" s="84"/>
      <c r="DT89" s="84"/>
      <c r="DU89" s="84"/>
      <c r="DV89" s="84"/>
      <c r="DW89" s="84"/>
      <c r="DX89" s="84"/>
      <c r="DY89" s="84"/>
      <c r="DZ89" s="84"/>
      <c r="EA89" s="84"/>
      <c r="EB89" s="84"/>
      <c r="EC89" s="84"/>
      <c r="ED89" s="84"/>
      <c r="EE89" s="84"/>
      <c r="EF89" s="84"/>
      <c r="EG89" s="84"/>
      <c r="EH89" s="84"/>
      <c r="EI89" s="84"/>
      <c r="EJ89" s="84"/>
      <c r="EK89" s="84"/>
      <c r="EL89" s="84"/>
      <c r="EM89" s="84"/>
      <c r="EN89" s="84"/>
      <c r="EO89" s="84"/>
      <c r="EP89" s="84"/>
      <c r="EQ89" s="84"/>
      <c r="ER89" s="84"/>
      <c r="ES89" s="84"/>
      <c r="ET89" s="84"/>
      <c r="EU89" s="84"/>
      <c r="EV89" s="84"/>
      <c r="EW89" s="84"/>
      <c r="EX89" s="84"/>
      <c r="EY89" s="84"/>
      <c r="EZ89" s="84"/>
      <c r="FA89" s="84"/>
      <c r="FB89" s="84"/>
      <c r="FC89" s="84"/>
      <c r="FD89" s="84"/>
      <c r="FE89" s="84"/>
      <c r="FF89" s="84"/>
      <c r="FG89" s="84"/>
      <c r="FH89" s="84"/>
      <c r="FI89" s="84"/>
      <c r="FJ89" s="84"/>
      <c r="FK89" s="84"/>
      <c r="FL89" s="84"/>
      <c r="FM89" s="84"/>
      <c r="FN89" s="84"/>
      <c r="FO89" s="84"/>
      <c r="FP89" s="84"/>
      <c r="FQ89" s="84"/>
      <c r="FR89" s="84"/>
      <c r="FS89" s="84"/>
      <c r="FT89" s="84"/>
      <c r="FU89" s="84"/>
      <c r="FV89" s="84"/>
      <c r="FW89" s="84"/>
      <c r="FX89" s="84"/>
      <c r="FY89" s="84"/>
      <c r="FZ89" s="84"/>
      <c r="GA89" s="84"/>
      <c r="GB89" s="84"/>
      <c r="GC89" s="84"/>
      <c r="GD89" s="84"/>
      <c r="GE89" s="84"/>
      <c r="GF89" s="84"/>
      <c r="GG89" s="84"/>
      <c r="GH89" s="84"/>
      <c r="GI89" s="84"/>
      <c r="GJ89" s="84"/>
      <c r="GK89" s="84"/>
      <c r="GL89" s="84"/>
      <c r="GM89" s="84"/>
      <c r="GN89" s="84"/>
      <c r="GO89" s="84"/>
      <c r="GP89" s="84"/>
      <c r="GQ89" s="84"/>
      <c r="GR89" s="84"/>
      <c r="GS89" s="84"/>
      <c r="GT89" s="84"/>
      <c r="GU89" s="84"/>
      <c r="GV89" s="84"/>
      <c r="GW89" s="84"/>
      <c r="GX89" s="84"/>
      <c r="GY89" s="84"/>
      <c r="GZ89" s="84"/>
      <c r="HA89" s="84"/>
      <c r="HB89" s="84"/>
      <c r="HC89" s="84"/>
      <c r="HD89" s="84"/>
      <c r="HE89" s="84"/>
      <c r="HF89" s="84"/>
      <c r="HG89" s="84"/>
      <c r="HH89" s="84"/>
      <c r="HI89" s="84"/>
      <c r="HJ89" s="84"/>
      <c r="HK89" s="84"/>
      <c r="HL89" s="84"/>
      <c r="HM89" s="84"/>
      <c r="HN89" s="84"/>
      <c r="HO89" s="84"/>
      <c r="HP89" s="84"/>
      <c r="HQ89" s="84"/>
      <c r="HR89" s="84"/>
      <c r="HS89" s="84"/>
      <c r="HT89" s="84"/>
      <c r="HU89" s="84"/>
      <c r="HV89" s="84"/>
      <c r="HW89" s="84"/>
      <c r="HX89" s="84"/>
      <c r="HY89" s="84"/>
      <c r="HZ89" s="84"/>
      <c r="IA89" s="84"/>
      <c r="IB89" s="84"/>
      <c r="IC89" s="84"/>
      <c r="ID89" s="84"/>
      <c r="IE89" s="84"/>
      <c r="IF89" s="84"/>
      <c r="IG89" s="84"/>
      <c r="IH89" s="84"/>
      <c r="II89" s="84"/>
      <c r="IJ89" s="84"/>
      <c r="IK89" s="84"/>
      <c r="IL89" s="84"/>
      <c r="IM89" s="84"/>
      <c r="IN89" s="84"/>
      <c r="IO89" s="84"/>
      <c r="IP89" s="84"/>
      <c r="IQ89" s="84"/>
      <c r="IR89" s="84"/>
      <c r="IS89" s="84"/>
      <c r="IT89" s="84"/>
      <c r="IU89" s="84"/>
      <c r="IV89" s="84"/>
      <c r="IW89" s="84"/>
      <c r="IX89" s="84"/>
      <c r="IY89" s="84"/>
      <c r="IZ89" s="84"/>
      <c r="JA89" s="84"/>
      <c r="JB89" s="84"/>
    </row>
    <row r="90" spans="1:262" s="22" customFormat="1" ht="15" customHeight="1" x14ac:dyDescent="0.15">
      <c r="A90" s="176" t="s">
        <v>137</v>
      </c>
      <c r="B90" s="26" t="s">
        <v>285</v>
      </c>
      <c r="C90" s="27" t="s">
        <v>350</v>
      </c>
      <c r="D90" s="28" t="s">
        <v>345</v>
      </c>
      <c r="E90" s="26" t="s">
        <v>278</v>
      </c>
      <c r="F90" s="29" t="s">
        <v>346</v>
      </c>
      <c r="G90" s="30" t="s">
        <v>280</v>
      </c>
      <c r="H90" s="30" t="s">
        <v>79</v>
      </c>
      <c r="I90" s="37">
        <v>1000000</v>
      </c>
      <c r="J90" s="38" t="s">
        <v>281</v>
      </c>
      <c r="K90" s="37">
        <v>405000</v>
      </c>
      <c r="L90" s="26"/>
      <c r="M90" s="26"/>
      <c r="N90" s="26"/>
      <c r="O90" s="39" t="s">
        <v>29</v>
      </c>
      <c r="P90" s="40">
        <v>0.5</v>
      </c>
      <c r="Q90" s="40">
        <v>0.5</v>
      </c>
      <c r="R90" s="40">
        <v>1.77181208053691</v>
      </c>
      <c r="S90" s="40">
        <v>4.3754512635379097</v>
      </c>
      <c r="T90" s="40">
        <v>11</v>
      </c>
      <c r="U90" s="40">
        <v>0</v>
      </c>
      <c r="V90" s="41">
        <v>12</v>
      </c>
      <c r="W90" s="42">
        <v>7000</v>
      </c>
      <c r="X90" s="43">
        <v>200</v>
      </c>
      <c r="Y90" s="50">
        <v>1</v>
      </c>
      <c r="Z90" s="50">
        <v>1</v>
      </c>
      <c r="AA90" s="51"/>
      <c r="AB90" s="51"/>
      <c r="AC90" s="51"/>
      <c r="AD90" s="51"/>
      <c r="AE90" s="51"/>
      <c r="AF90" s="38">
        <v>144000</v>
      </c>
      <c r="AG90" s="61">
        <v>0.58333333333333304</v>
      </c>
      <c r="AH90" s="62">
        <v>4.8611111111111098E-2</v>
      </c>
      <c r="AI90" s="63"/>
      <c r="AJ90" s="64"/>
      <c r="AK90" s="65">
        <v>0</v>
      </c>
      <c r="AL90" s="64" t="s">
        <v>296</v>
      </c>
      <c r="AM90" s="66"/>
      <c r="AN90" s="26"/>
      <c r="AO90" s="66" t="s">
        <v>33</v>
      </c>
      <c r="AP90" s="74"/>
      <c r="AQ90" s="75"/>
      <c r="AR90" s="76"/>
      <c r="AS90" s="77"/>
      <c r="AT90" s="77"/>
      <c r="AU90" s="78"/>
      <c r="AV90" s="77"/>
      <c r="AW90" s="77"/>
      <c r="AX90" s="77"/>
      <c r="AY90" s="77"/>
      <c r="AZ90" s="77"/>
      <c r="BA90" s="77"/>
      <c r="BB90" s="99">
        <f t="shared" si="14"/>
        <v>35</v>
      </c>
      <c r="BC90" s="99">
        <f t="shared" si="15"/>
        <v>8</v>
      </c>
      <c r="BD90" s="100" t="str">
        <f t="shared" si="16"/>
        <v>025-C130000641-0397黄正祥35</v>
      </c>
      <c r="BE90" s="101">
        <f t="shared" si="17"/>
        <v>0.25</v>
      </c>
      <c r="BF90" s="101">
        <f t="shared" si="18"/>
        <v>0.5</v>
      </c>
      <c r="BG90" s="102" t="str">
        <f t="shared" si="19"/>
        <v>025-C130000641-039735</v>
      </c>
      <c r="BH90" s="84" t="str">
        <f>IF(IF(ISNA(MATCH(BG90,BG91:$BG$94434,0)),1,"")="","",IF(ISNA(MATCH(BG90,BG91:$BG$94434,0)),1,"")&amp;BB90)</f>
        <v/>
      </c>
      <c r="BI90" s="84" t="str">
        <f>IF(BH90="","",BB90&amp;COUNTIFS($BH$1:BH90,BH90))</f>
        <v/>
      </c>
      <c r="BJ90" s="84" t="str">
        <f t="shared" si="20"/>
        <v/>
      </c>
      <c r="BK90" s="84"/>
      <c r="BL90" s="84"/>
      <c r="BM90" s="84"/>
      <c r="BN90" s="84"/>
      <c r="BO90" s="84"/>
      <c r="BP90" s="84"/>
      <c r="BQ90" s="84"/>
      <c r="BR90" s="84"/>
      <c r="BS90" s="84"/>
      <c r="BT90" s="84"/>
      <c r="BU90" s="84"/>
      <c r="BV90" s="84"/>
      <c r="BW90" s="84"/>
      <c r="BX90" s="84"/>
      <c r="BY90" s="84"/>
      <c r="BZ90" s="84"/>
      <c r="CA90" s="84"/>
      <c r="CB90" s="84"/>
      <c r="CC90" s="84"/>
      <c r="CD90" s="84"/>
      <c r="CE90" s="84"/>
      <c r="CF90" s="84"/>
      <c r="CG90" s="84"/>
      <c r="CH90" s="84"/>
      <c r="CI90" s="84"/>
      <c r="CJ90" s="84"/>
      <c r="CK90" s="84"/>
      <c r="CL90" s="84"/>
      <c r="CM90" s="84"/>
      <c r="CN90" s="84"/>
      <c r="CO90" s="84"/>
      <c r="CP90" s="84"/>
      <c r="CQ90" s="84"/>
      <c r="CR90" s="84"/>
      <c r="CS90" s="84"/>
      <c r="CT90" s="84"/>
      <c r="CU90" s="84"/>
      <c r="CV90" s="84"/>
      <c r="CW90" s="84"/>
      <c r="CX90" s="84"/>
      <c r="CY90" s="84"/>
      <c r="CZ90" s="84"/>
      <c r="DA90" s="84"/>
      <c r="DB90" s="84"/>
      <c r="DC90" s="84"/>
      <c r="DD90" s="84"/>
      <c r="DE90" s="84"/>
      <c r="DF90" s="84"/>
      <c r="DG90" s="84"/>
      <c r="DH90" s="84"/>
      <c r="DI90" s="84"/>
      <c r="DJ90" s="84"/>
      <c r="DK90" s="84"/>
      <c r="DL90" s="84"/>
      <c r="DM90" s="84"/>
      <c r="DN90" s="84"/>
      <c r="DO90" s="84"/>
      <c r="DP90" s="84"/>
      <c r="DQ90" s="84"/>
      <c r="DR90" s="84"/>
      <c r="DS90" s="84"/>
      <c r="DT90" s="84"/>
      <c r="DU90" s="84"/>
      <c r="DV90" s="84"/>
      <c r="DW90" s="84"/>
      <c r="DX90" s="84"/>
      <c r="DY90" s="84"/>
      <c r="DZ90" s="84"/>
      <c r="EA90" s="84"/>
      <c r="EB90" s="84"/>
      <c r="EC90" s="84"/>
      <c r="ED90" s="84"/>
      <c r="EE90" s="84"/>
      <c r="EF90" s="84"/>
      <c r="EG90" s="84"/>
      <c r="EH90" s="84"/>
      <c r="EI90" s="84"/>
      <c r="EJ90" s="84"/>
      <c r="EK90" s="84"/>
      <c r="EL90" s="84"/>
      <c r="EM90" s="84"/>
      <c r="EN90" s="84"/>
      <c r="EO90" s="84"/>
      <c r="EP90" s="84"/>
      <c r="EQ90" s="84"/>
      <c r="ER90" s="84"/>
      <c r="ES90" s="84"/>
      <c r="ET90" s="84"/>
      <c r="EU90" s="84"/>
      <c r="EV90" s="84"/>
      <c r="EW90" s="84"/>
      <c r="EX90" s="84"/>
      <c r="EY90" s="84"/>
      <c r="EZ90" s="84"/>
      <c r="FA90" s="84"/>
      <c r="FB90" s="84"/>
      <c r="FC90" s="84"/>
      <c r="FD90" s="84"/>
      <c r="FE90" s="84"/>
      <c r="FF90" s="84"/>
      <c r="FG90" s="84"/>
      <c r="FH90" s="84"/>
      <c r="FI90" s="84"/>
      <c r="FJ90" s="84"/>
      <c r="FK90" s="84"/>
      <c r="FL90" s="84"/>
      <c r="FM90" s="84"/>
      <c r="FN90" s="84"/>
      <c r="FO90" s="84"/>
      <c r="FP90" s="84"/>
      <c r="FQ90" s="84"/>
      <c r="FR90" s="84"/>
      <c r="FS90" s="84"/>
      <c r="FT90" s="84"/>
      <c r="FU90" s="84"/>
      <c r="FV90" s="84"/>
      <c r="FW90" s="84"/>
      <c r="FX90" s="84"/>
      <c r="FY90" s="84"/>
      <c r="FZ90" s="84"/>
      <c r="GA90" s="84"/>
      <c r="GB90" s="84"/>
      <c r="GC90" s="84"/>
      <c r="GD90" s="84"/>
      <c r="GE90" s="84"/>
      <c r="GF90" s="84"/>
      <c r="GG90" s="84"/>
      <c r="GH90" s="84"/>
      <c r="GI90" s="84"/>
      <c r="GJ90" s="84"/>
      <c r="GK90" s="84"/>
      <c r="GL90" s="84"/>
      <c r="GM90" s="84"/>
      <c r="GN90" s="84"/>
      <c r="GO90" s="84"/>
      <c r="GP90" s="84"/>
      <c r="GQ90" s="84"/>
      <c r="GR90" s="84"/>
      <c r="GS90" s="84"/>
      <c r="GT90" s="84"/>
      <c r="GU90" s="84"/>
      <c r="GV90" s="84"/>
      <c r="GW90" s="84"/>
      <c r="GX90" s="84"/>
      <c r="GY90" s="84"/>
      <c r="GZ90" s="84"/>
      <c r="HA90" s="84"/>
      <c r="HB90" s="84"/>
      <c r="HC90" s="84"/>
      <c r="HD90" s="84"/>
      <c r="HE90" s="84"/>
      <c r="HF90" s="84"/>
      <c r="HG90" s="84"/>
      <c r="HH90" s="84"/>
      <c r="HI90" s="84"/>
      <c r="HJ90" s="84"/>
      <c r="HK90" s="84"/>
      <c r="HL90" s="84"/>
      <c r="HM90" s="84"/>
      <c r="HN90" s="84"/>
      <c r="HO90" s="84"/>
      <c r="HP90" s="84"/>
      <c r="HQ90" s="84"/>
      <c r="HR90" s="84"/>
      <c r="HS90" s="84"/>
      <c r="HT90" s="84"/>
      <c r="HU90" s="84"/>
      <c r="HV90" s="84"/>
      <c r="HW90" s="84"/>
      <c r="HX90" s="84"/>
      <c r="HY90" s="84"/>
      <c r="HZ90" s="84"/>
      <c r="IA90" s="84"/>
      <c r="IB90" s="84"/>
      <c r="IC90" s="84"/>
      <c r="ID90" s="84"/>
      <c r="IE90" s="84"/>
      <c r="IF90" s="84"/>
      <c r="IG90" s="84"/>
      <c r="IH90" s="84"/>
      <c r="II90" s="84"/>
      <c r="IJ90" s="84"/>
      <c r="IK90" s="84"/>
      <c r="IL90" s="84"/>
      <c r="IM90" s="84"/>
      <c r="IN90" s="84"/>
      <c r="IO90" s="84"/>
      <c r="IP90" s="84"/>
      <c r="IQ90" s="84"/>
      <c r="IR90" s="84"/>
      <c r="IS90" s="84"/>
      <c r="IT90" s="84"/>
      <c r="IU90" s="84"/>
      <c r="IV90" s="84"/>
      <c r="IW90" s="84"/>
      <c r="IX90" s="84"/>
      <c r="IY90" s="84"/>
      <c r="IZ90" s="84"/>
      <c r="JA90" s="84"/>
      <c r="JB90" s="84"/>
    </row>
    <row r="91" spans="1:262" s="22" customFormat="1" ht="15" customHeight="1" x14ac:dyDescent="0.15">
      <c r="A91" s="176" t="s">
        <v>140</v>
      </c>
      <c r="B91" s="26" t="s">
        <v>275</v>
      </c>
      <c r="C91" s="27" t="s">
        <v>375</v>
      </c>
      <c r="D91" s="28" t="s">
        <v>376</v>
      </c>
      <c r="E91" s="26" t="s">
        <v>278</v>
      </c>
      <c r="F91" s="29" t="s">
        <v>377</v>
      </c>
      <c r="G91" s="30" t="s">
        <v>305</v>
      </c>
      <c r="H91" s="30" t="s">
        <v>94</v>
      </c>
      <c r="I91" s="37">
        <v>300</v>
      </c>
      <c r="J91" s="38" t="s">
        <v>281</v>
      </c>
      <c r="K91" s="37">
        <v>164.5</v>
      </c>
      <c r="L91" s="26"/>
      <c r="M91" s="26"/>
      <c r="N91" s="26"/>
      <c r="O91" s="39" t="s">
        <v>378</v>
      </c>
      <c r="P91" s="40">
        <v>0.5</v>
      </c>
      <c r="Q91" s="40">
        <v>0.5</v>
      </c>
      <c r="R91" s="40">
        <v>4.7272727272727302</v>
      </c>
      <c r="S91" s="40">
        <v>3.97058823529412</v>
      </c>
      <c r="T91" s="40">
        <v>3</v>
      </c>
      <c r="U91" s="40">
        <v>3</v>
      </c>
      <c r="V91" s="41">
        <v>12</v>
      </c>
      <c r="W91" s="42">
        <v>151.5</v>
      </c>
      <c r="X91" s="43">
        <v>300</v>
      </c>
      <c r="Y91" s="50">
        <v>1</v>
      </c>
      <c r="Z91" s="50">
        <v>1</v>
      </c>
      <c r="AA91" s="51"/>
      <c r="AB91" s="51"/>
      <c r="AC91" s="51"/>
      <c r="AD91" s="51"/>
      <c r="AE91" s="51"/>
      <c r="AF91" s="38">
        <v>216</v>
      </c>
      <c r="AG91" s="61">
        <v>8.4166666666666696</v>
      </c>
      <c r="AH91" s="62">
        <v>0.70138888888888895</v>
      </c>
      <c r="AI91" s="63"/>
      <c r="AJ91" s="64"/>
      <c r="AK91" s="65">
        <v>0</v>
      </c>
      <c r="AL91" s="64" t="s">
        <v>296</v>
      </c>
      <c r="AM91" s="66" t="s">
        <v>302</v>
      </c>
      <c r="AN91" s="26"/>
      <c r="AO91" s="66" t="s">
        <v>61</v>
      </c>
      <c r="AP91" s="74"/>
      <c r="AQ91" s="75"/>
      <c r="AR91" s="76"/>
      <c r="AS91" s="77"/>
      <c r="AT91" s="77"/>
      <c r="AU91" s="78"/>
      <c r="AV91" s="77"/>
      <c r="AW91" s="77"/>
      <c r="AX91" s="77"/>
      <c r="AY91" s="77"/>
      <c r="AZ91" s="77"/>
      <c r="BA91" s="77"/>
      <c r="BB91" s="99">
        <f t="shared" ref="BB91:BB116" si="21">WEEKNUM(LEFT(A91,4)&amp;"-"&amp;MID(A91,5,2)&amp;"-"&amp;RIGHT(A91,2),2)</f>
        <v>35</v>
      </c>
      <c r="BC91" s="99">
        <f t="shared" ref="BC91:BC116" si="22">MONTH(LEFT(A91,4)&amp;"-"&amp;MID(A91,5,2)&amp;"-"&amp;RIGHT(A91,2))</f>
        <v>8</v>
      </c>
      <c r="BD91" s="100" t="str">
        <f t="shared" ref="BD91:BD116" si="23">F91&amp;AO91&amp;BB91</f>
        <v>050-0009-268王友35</v>
      </c>
      <c r="BE91" s="101">
        <f t="shared" ref="BE91:BE116" si="24">IF(COUNTIFS(BD:BD,BD91)&gt;1,COUNTIFS(BD:BD,BD91)/POWER(COUNTIFS(BD:BD,BD91),2),COUNTIFS(BD:BD,BD91))</f>
        <v>0.5</v>
      </c>
      <c r="BF91" s="101">
        <f t="shared" ref="BF91:BF116" si="25">IF(COUNTIFS(C:C,C91,A:A,A91)&gt;1,COUNTIFS(C:C,C91,A:A,A91)/POWER(COUNTIFS(C:C,C91,A:A,A91),2),COUNTIFS(C:C,C91,A:A,A91))</f>
        <v>0.5</v>
      </c>
      <c r="BG91" s="102" t="str">
        <f t="shared" ref="BG91:BG116" si="26">F91&amp;BB91</f>
        <v>050-0009-26835</v>
      </c>
      <c r="BH91" s="84" t="str">
        <f>IF(IF(ISNA(MATCH(BG91,BG92:$BG$94434,0)),1,"")="","",IF(ISNA(MATCH(BG91,BG92:$BG$94434,0)),1,"")&amp;BB91)</f>
        <v/>
      </c>
      <c r="BI91" s="84" t="str">
        <f>IF(BH91="","",BB91&amp;COUNTIFS($BH$1:BH91,BH91))</f>
        <v/>
      </c>
      <c r="BJ91" s="84" t="str">
        <f t="shared" ref="BJ91:BJ116" si="27">IF(BI91="","",F91)</f>
        <v/>
      </c>
      <c r="BK91" s="84"/>
      <c r="BL91" s="84"/>
      <c r="BM91" s="84"/>
      <c r="BN91" s="84"/>
      <c r="BO91" s="84"/>
      <c r="BP91" s="84"/>
      <c r="BQ91" s="84"/>
      <c r="BR91" s="84"/>
      <c r="BS91" s="84"/>
      <c r="BT91" s="84"/>
      <c r="BU91" s="84"/>
      <c r="BV91" s="84"/>
      <c r="BW91" s="84"/>
      <c r="BX91" s="84"/>
      <c r="BY91" s="84"/>
      <c r="BZ91" s="84"/>
      <c r="CA91" s="84"/>
      <c r="CB91" s="84"/>
      <c r="CC91" s="84"/>
      <c r="CD91" s="84"/>
      <c r="CE91" s="84"/>
      <c r="CF91" s="84"/>
      <c r="CG91" s="84"/>
      <c r="CH91" s="84"/>
      <c r="CI91" s="84"/>
      <c r="CJ91" s="84"/>
      <c r="CK91" s="84"/>
      <c r="CL91" s="84"/>
      <c r="CM91" s="84"/>
      <c r="CN91" s="84"/>
      <c r="CO91" s="84"/>
      <c r="CP91" s="84"/>
      <c r="CQ91" s="84"/>
      <c r="CR91" s="84"/>
      <c r="CS91" s="84"/>
      <c r="CT91" s="84"/>
      <c r="CU91" s="84"/>
      <c r="CV91" s="84"/>
      <c r="CW91" s="84"/>
      <c r="CX91" s="84"/>
      <c r="CY91" s="84"/>
      <c r="CZ91" s="84"/>
      <c r="DA91" s="84"/>
      <c r="DB91" s="84"/>
      <c r="DC91" s="84"/>
      <c r="DD91" s="84"/>
      <c r="DE91" s="84"/>
      <c r="DF91" s="84"/>
      <c r="DG91" s="84"/>
      <c r="DH91" s="84"/>
      <c r="DI91" s="84"/>
      <c r="DJ91" s="84"/>
      <c r="DK91" s="84"/>
      <c r="DL91" s="84"/>
      <c r="DM91" s="84"/>
      <c r="DN91" s="84"/>
      <c r="DO91" s="84"/>
      <c r="DP91" s="84"/>
      <c r="DQ91" s="84"/>
      <c r="DR91" s="84"/>
      <c r="DS91" s="84"/>
      <c r="DT91" s="84"/>
      <c r="DU91" s="84"/>
      <c r="DV91" s="84"/>
      <c r="DW91" s="84"/>
      <c r="DX91" s="84"/>
      <c r="DY91" s="84"/>
      <c r="DZ91" s="84"/>
      <c r="EA91" s="84"/>
      <c r="EB91" s="84"/>
      <c r="EC91" s="84"/>
      <c r="ED91" s="84"/>
      <c r="EE91" s="84"/>
      <c r="EF91" s="84"/>
      <c r="EG91" s="84"/>
      <c r="EH91" s="84"/>
      <c r="EI91" s="84"/>
      <c r="EJ91" s="84"/>
      <c r="EK91" s="84"/>
      <c r="EL91" s="84"/>
      <c r="EM91" s="84"/>
      <c r="EN91" s="84"/>
      <c r="EO91" s="84"/>
      <c r="EP91" s="84"/>
      <c r="EQ91" s="84"/>
      <c r="ER91" s="84"/>
      <c r="ES91" s="84"/>
      <c r="ET91" s="84"/>
      <c r="EU91" s="84"/>
      <c r="EV91" s="84"/>
      <c r="EW91" s="84"/>
      <c r="EX91" s="84"/>
      <c r="EY91" s="84"/>
      <c r="EZ91" s="84"/>
      <c r="FA91" s="84"/>
      <c r="FB91" s="84"/>
      <c r="FC91" s="84"/>
      <c r="FD91" s="84"/>
      <c r="FE91" s="84"/>
      <c r="FF91" s="84"/>
      <c r="FG91" s="84"/>
      <c r="FH91" s="84"/>
      <c r="FI91" s="84"/>
      <c r="FJ91" s="84"/>
      <c r="FK91" s="84"/>
      <c r="FL91" s="84"/>
      <c r="FM91" s="84"/>
      <c r="FN91" s="84"/>
      <c r="FO91" s="84"/>
      <c r="FP91" s="84"/>
      <c r="FQ91" s="84"/>
      <c r="FR91" s="84"/>
      <c r="FS91" s="84"/>
      <c r="FT91" s="84"/>
      <c r="FU91" s="84"/>
      <c r="FV91" s="84"/>
      <c r="FW91" s="84"/>
      <c r="FX91" s="84"/>
      <c r="FY91" s="84"/>
      <c r="FZ91" s="84"/>
      <c r="GA91" s="84"/>
      <c r="GB91" s="84"/>
      <c r="GC91" s="84"/>
      <c r="GD91" s="84"/>
      <c r="GE91" s="84"/>
      <c r="GF91" s="84"/>
      <c r="GG91" s="84"/>
      <c r="GH91" s="84"/>
      <c r="GI91" s="84"/>
      <c r="GJ91" s="84"/>
      <c r="GK91" s="84"/>
      <c r="GL91" s="84"/>
      <c r="GM91" s="84"/>
      <c r="GN91" s="84"/>
      <c r="GO91" s="84"/>
      <c r="GP91" s="84"/>
      <c r="GQ91" s="84"/>
      <c r="GR91" s="84"/>
      <c r="GS91" s="84"/>
      <c r="GT91" s="84"/>
      <c r="GU91" s="84"/>
      <c r="GV91" s="84"/>
      <c r="GW91" s="84"/>
      <c r="GX91" s="84"/>
      <c r="GY91" s="84"/>
      <c r="GZ91" s="84"/>
      <c r="HA91" s="84"/>
      <c r="HB91" s="84"/>
      <c r="HC91" s="84"/>
      <c r="HD91" s="84"/>
      <c r="HE91" s="84"/>
      <c r="HF91" s="84"/>
      <c r="HG91" s="84"/>
      <c r="HH91" s="84"/>
      <c r="HI91" s="84"/>
      <c r="HJ91" s="84"/>
      <c r="HK91" s="84"/>
      <c r="HL91" s="84"/>
      <c r="HM91" s="84"/>
      <c r="HN91" s="84"/>
      <c r="HO91" s="84"/>
      <c r="HP91" s="84"/>
      <c r="HQ91" s="84"/>
      <c r="HR91" s="84"/>
      <c r="HS91" s="84"/>
      <c r="HT91" s="84"/>
      <c r="HU91" s="84"/>
      <c r="HV91" s="84"/>
      <c r="HW91" s="84"/>
      <c r="HX91" s="84"/>
      <c r="HY91" s="84"/>
      <c r="HZ91" s="84"/>
      <c r="IA91" s="84"/>
      <c r="IB91" s="84"/>
      <c r="IC91" s="84"/>
      <c r="ID91" s="84"/>
      <c r="IE91" s="84"/>
      <c r="IF91" s="84"/>
      <c r="IG91" s="84"/>
      <c r="IH91" s="84"/>
      <c r="II91" s="84"/>
      <c r="IJ91" s="84"/>
      <c r="IK91" s="84"/>
      <c r="IL91" s="84"/>
      <c r="IM91" s="84"/>
      <c r="IN91" s="84"/>
      <c r="IO91" s="84"/>
      <c r="IP91" s="84"/>
      <c r="IQ91" s="84"/>
      <c r="IR91" s="84"/>
      <c r="IS91" s="84"/>
      <c r="IT91" s="84"/>
      <c r="IU91" s="84"/>
      <c r="IV91" s="84"/>
      <c r="IW91" s="84"/>
      <c r="IX91" s="84"/>
      <c r="IY91" s="84"/>
      <c r="IZ91" s="84"/>
      <c r="JA91" s="84"/>
      <c r="JB91" s="84"/>
    </row>
    <row r="92" spans="1:262" s="22" customFormat="1" ht="15" customHeight="1" x14ac:dyDescent="0.15">
      <c r="A92" s="176" t="s">
        <v>140</v>
      </c>
      <c r="B92" s="26" t="s">
        <v>285</v>
      </c>
      <c r="C92" s="27" t="s">
        <v>375</v>
      </c>
      <c r="D92" s="28" t="s">
        <v>376</v>
      </c>
      <c r="E92" s="26" t="s">
        <v>278</v>
      </c>
      <c r="F92" s="29" t="s">
        <v>377</v>
      </c>
      <c r="G92" s="30" t="s">
        <v>305</v>
      </c>
      <c r="H92" s="30" t="s">
        <v>94</v>
      </c>
      <c r="I92" s="37">
        <v>300</v>
      </c>
      <c r="J92" s="38" t="s">
        <v>281</v>
      </c>
      <c r="K92" s="37">
        <v>164.5</v>
      </c>
      <c r="L92" s="26"/>
      <c r="M92" s="26"/>
      <c r="N92" s="26"/>
      <c r="O92" s="39" t="s">
        <v>378</v>
      </c>
      <c r="P92" s="40">
        <v>0.5</v>
      </c>
      <c r="Q92" s="40">
        <v>0.5</v>
      </c>
      <c r="R92" s="40">
        <v>1.8857142857142899</v>
      </c>
      <c r="S92" s="40">
        <v>3.97058823529412</v>
      </c>
      <c r="T92" s="40">
        <v>7</v>
      </c>
      <c r="U92" s="40">
        <v>7</v>
      </c>
      <c r="V92" s="41">
        <v>12</v>
      </c>
      <c r="W92" s="42">
        <v>147</v>
      </c>
      <c r="X92" s="43">
        <v>300</v>
      </c>
      <c r="Y92" s="50">
        <v>1</v>
      </c>
      <c r="Z92" s="50">
        <v>1</v>
      </c>
      <c r="AA92" s="51"/>
      <c r="AB92" s="51"/>
      <c r="AC92" s="51"/>
      <c r="AD92" s="51"/>
      <c r="AE92" s="51"/>
      <c r="AF92" s="38">
        <v>216</v>
      </c>
      <c r="AG92" s="61">
        <v>8.1666666666666696</v>
      </c>
      <c r="AH92" s="62">
        <v>0.68055555555555602</v>
      </c>
      <c r="AI92" s="63"/>
      <c r="AJ92" s="64"/>
      <c r="AK92" s="65">
        <v>0</v>
      </c>
      <c r="AL92" s="64" t="s">
        <v>296</v>
      </c>
      <c r="AM92" s="66" t="s">
        <v>326</v>
      </c>
      <c r="AN92" s="26"/>
      <c r="AO92" s="66" t="s">
        <v>298</v>
      </c>
      <c r="AP92" s="74"/>
      <c r="AQ92" s="75"/>
      <c r="AR92" s="76"/>
      <c r="AS92" s="77"/>
      <c r="AT92" s="77"/>
      <c r="AU92" s="78"/>
      <c r="AV92" s="77"/>
      <c r="AW92" s="77"/>
      <c r="AX92" s="77"/>
      <c r="AY92" s="77"/>
      <c r="AZ92" s="77"/>
      <c r="BA92" s="77"/>
      <c r="BB92" s="99">
        <f t="shared" si="21"/>
        <v>35</v>
      </c>
      <c r="BC92" s="99">
        <f t="shared" si="22"/>
        <v>8</v>
      </c>
      <c r="BD92" s="100" t="str">
        <f t="shared" si="23"/>
        <v>050-0009-268李太昆35</v>
      </c>
      <c r="BE92" s="101">
        <f t="shared" si="24"/>
        <v>0.5</v>
      </c>
      <c r="BF92" s="101">
        <f t="shared" si="25"/>
        <v>0.5</v>
      </c>
      <c r="BG92" s="102" t="str">
        <f t="shared" si="26"/>
        <v>050-0009-26835</v>
      </c>
      <c r="BH92" s="84" t="str">
        <f>IF(IF(ISNA(MATCH(BG92,BG93:$BG$94434,0)),1,"")="","",IF(ISNA(MATCH(BG92,BG93:$BG$94434,0)),1,"")&amp;BB92)</f>
        <v/>
      </c>
      <c r="BI92" s="84" t="str">
        <f>IF(BH92="","",BB92&amp;COUNTIFS($BH$1:BH92,BH92))</f>
        <v/>
      </c>
      <c r="BJ92" s="84" t="str">
        <f t="shared" si="27"/>
        <v/>
      </c>
      <c r="BK92" s="84"/>
      <c r="BL92" s="84"/>
      <c r="BM92" s="84"/>
      <c r="BN92" s="84"/>
      <c r="BO92" s="84"/>
      <c r="BP92" s="84"/>
      <c r="BQ92" s="84"/>
      <c r="BR92" s="84"/>
      <c r="BS92" s="84"/>
      <c r="BT92" s="84"/>
      <c r="BU92" s="84"/>
      <c r="BV92" s="84"/>
      <c r="BW92" s="84"/>
      <c r="BX92" s="84"/>
      <c r="BY92" s="84"/>
      <c r="BZ92" s="84"/>
      <c r="CA92" s="84"/>
      <c r="CB92" s="84"/>
      <c r="CC92" s="84"/>
      <c r="CD92" s="84"/>
      <c r="CE92" s="84"/>
      <c r="CF92" s="84"/>
      <c r="CG92" s="84"/>
      <c r="CH92" s="84"/>
      <c r="CI92" s="84"/>
      <c r="CJ92" s="84"/>
      <c r="CK92" s="84"/>
      <c r="CL92" s="84"/>
      <c r="CM92" s="84"/>
      <c r="CN92" s="84"/>
      <c r="CO92" s="84"/>
      <c r="CP92" s="84"/>
      <c r="CQ92" s="84"/>
      <c r="CR92" s="84"/>
      <c r="CS92" s="84"/>
      <c r="CT92" s="84"/>
      <c r="CU92" s="84"/>
      <c r="CV92" s="84"/>
      <c r="CW92" s="84"/>
      <c r="CX92" s="84"/>
      <c r="CY92" s="84"/>
      <c r="CZ92" s="84"/>
      <c r="DA92" s="84"/>
      <c r="DB92" s="84"/>
      <c r="DC92" s="84"/>
      <c r="DD92" s="84"/>
      <c r="DE92" s="84"/>
      <c r="DF92" s="84"/>
      <c r="DG92" s="84"/>
      <c r="DH92" s="84"/>
      <c r="DI92" s="84"/>
      <c r="DJ92" s="84"/>
      <c r="DK92" s="84"/>
      <c r="DL92" s="84"/>
      <c r="DM92" s="84"/>
      <c r="DN92" s="84"/>
      <c r="DO92" s="84"/>
      <c r="DP92" s="84"/>
      <c r="DQ92" s="84"/>
      <c r="DR92" s="84"/>
      <c r="DS92" s="84"/>
      <c r="DT92" s="84"/>
      <c r="DU92" s="84"/>
      <c r="DV92" s="84"/>
      <c r="DW92" s="84"/>
      <c r="DX92" s="84"/>
      <c r="DY92" s="84"/>
      <c r="DZ92" s="84"/>
      <c r="EA92" s="84"/>
      <c r="EB92" s="84"/>
      <c r="EC92" s="84"/>
      <c r="ED92" s="84"/>
      <c r="EE92" s="84"/>
      <c r="EF92" s="84"/>
      <c r="EG92" s="84"/>
      <c r="EH92" s="84"/>
      <c r="EI92" s="84"/>
      <c r="EJ92" s="84"/>
      <c r="EK92" s="84"/>
      <c r="EL92" s="84"/>
      <c r="EM92" s="84"/>
      <c r="EN92" s="84"/>
      <c r="EO92" s="84"/>
      <c r="EP92" s="84"/>
      <c r="EQ92" s="84"/>
      <c r="ER92" s="84"/>
      <c r="ES92" s="84"/>
      <c r="ET92" s="84"/>
      <c r="EU92" s="84"/>
      <c r="EV92" s="84"/>
      <c r="EW92" s="84"/>
      <c r="EX92" s="84"/>
      <c r="EY92" s="84"/>
      <c r="EZ92" s="84"/>
      <c r="FA92" s="84"/>
      <c r="FB92" s="84"/>
      <c r="FC92" s="84"/>
      <c r="FD92" s="84"/>
      <c r="FE92" s="84"/>
      <c r="FF92" s="84"/>
      <c r="FG92" s="84"/>
      <c r="FH92" s="84"/>
      <c r="FI92" s="84"/>
      <c r="FJ92" s="84"/>
      <c r="FK92" s="84"/>
      <c r="FL92" s="84"/>
      <c r="FM92" s="84"/>
      <c r="FN92" s="84"/>
      <c r="FO92" s="84"/>
      <c r="FP92" s="84"/>
      <c r="FQ92" s="84"/>
      <c r="FR92" s="84"/>
      <c r="FS92" s="84"/>
      <c r="FT92" s="84"/>
      <c r="FU92" s="84"/>
      <c r="FV92" s="84"/>
      <c r="FW92" s="84"/>
      <c r="FX92" s="84"/>
      <c r="FY92" s="84"/>
      <c r="FZ92" s="84"/>
      <c r="GA92" s="84"/>
      <c r="GB92" s="84"/>
      <c r="GC92" s="84"/>
      <c r="GD92" s="84"/>
      <c r="GE92" s="84"/>
      <c r="GF92" s="84"/>
      <c r="GG92" s="84"/>
      <c r="GH92" s="84"/>
      <c r="GI92" s="84"/>
      <c r="GJ92" s="84"/>
      <c r="GK92" s="84"/>
      <c r="GL92" s="84"/>
      <c r="GM92" s="84"/>
      <c r="GN92" s="84"/>
      <c r="GO92" s="84"/>
      <c r="GP92" s="84"/>
      <c r="GQ92" s="84"/>
      <c r="GR92" s="84"/>
      <c r="GS92" s="84"/>
      <c r="GT92" s="84"/>
      <c r="GU92" s="84"/>
      <c r="GV92" s="84"/>
      <c r="GW92" s="84"/>
      <c r="GX92" s="84"/>
      <c r="GY92" s="84"/>
      <c r="GZ92" s="84"/>
      <c r="HA92" s="84"/>
      <c r="HB92" s="84"/>
      <c r="HC92" s="84"/>
      <c r="HD92" s="84"/>
      <c r="HE92" s="84"/>
      <c r="HF92" s="84"/>
      <c r="HG92" s="84"/>
      <c r="HH92" s="84"/>
      <c r="HI92" s="84"/>
      <c r="HJ92" s="84"/>
      <c r="HK92" s="84"/>
      <c r="HL92" s="84"/>
      <c r="HM92" s="84"/>
      <c r="HN92" s="84"/>
      <c r="HO92" s="84"/>
      <c r="HP92" s="84"/>
      <c r="HQ92" s="84"/>
      <c r="HR92" s="84"/>
      <c r="HS92" s="84"/>
      <c r="HT92" s="84"/>
      <c r="HU92" s="84"/>
      <c r="HV92" s="84"/>
      <c r="HW92" s="84"/>
      <c r="HX92" s="84"/>
      <c r="HY92" s="84"/>
      <c r="HZ92" s="84"/>
      <c r="IA92" s="84"/>
      <c r="IB92" s="84"/>
      <c r="IC92" s="84"/>
      <c r="ID92" s="84"/>
      <c r="IE92" s="84"/>
      <c r="IF92" s="84"/>
      <c r="IG92" s="84"/>
      <c r="IH92" s="84"/>
      <c r="II92" s="84"/>
      <c r="IJ92" s="84"/>
      <c r="IK92" s="84"/>
      <c r="IL92" s="84"/>
      <c r="IM92" s="84"/>
      <c r="IN92" s="84"/>
      <c r="IO92" s="84"/>
      <c r="IP92" s="84"/>
      <c r="IQ92" s="84"/>
      <c r="IR92" s="84"/>
      <c r="IS92" s="84"/>
      <c r="IT92" s="84"/>
      <c r="IU92" s="84"/>
      <c r="IV92" s="84"/>
      <c r="IW92" s="84"/>
      <c r="IX92" s="84"/>
      <c r="IY92" s="84"/>
      <c r="IZ92" s="84"/>
      <c r="JA92" s="84"/>
      <c r="JB92" s="84"/>
    </row>
    <row r="93" spans="1:262" s="22" customFormat="1" ht="15" customHeight="1" x14ac:dyDescent="0.15">
      <c r="A93" s="176" t="s">
        <v>140</v>
      </c>
      <c r="B93" s="26" t="s">
        <v>275</v>
      </c>
      <c r="C93" s="27" t="s">
        <v>276</v>
      </c>
      <c r="D93" s="28" t="s">
        <v>277</v>
      </c>
      <c r="E93" s="26" t="s">
        <v>278</v>
      </c>
      <c r="F93" s="29" t="s">
        <v>279</v>
      </c>
      <c r="G93" s="30" t="s">
        <v>280</v>
      </c>
      <c r="H93" s="30" t="s">
        <v>94</v>
      </c>
      <c r="I93" s="37">
        <v>300</v>
      </c>
      <c r="J93" s="38" t="s">
        <v>281</v>
      </c>
      <c r="K93" s="37">
        <v>300</v>
      </c>
      <c r="L93" s="26"/>
      <c r="M93" s="26"/>
      <c r="N93" s="26"/>
      <c r="O93" s="39" t="s">
        <v>282</v>
      </c>
      <c r="P93" s="40">
        <v>0.5</v>
      </c>
      <c r="Q93" s="40">
        <v>0.5</v>
      </c>
      <c r="R93" s="40">
        <v>3.9393939393939399</v>
      </c>
      <c r="S93" s="40">
        <v>3.3088235294117601</v>
      </c>
      <c r="T93" s="40">
        <v>4</v>
      </c>
      <c r="U93" s="40">
        <v>4</v>
      </c>
      <c r="V93" s="41">
        <v>10</v>
      </c>
      <c r="W93" s="42">
        <v>210</v>
      </c>
      <c r="X93" s="43">
        <v>350</v>
      </c>
      <c r="Y93" s="50">
        <v>1</v>
      </c>
      <c r="Z93" s="50">
        <v>1</v>
      </c>
      <c r="AA93" s="51"/>
      <c r="AB93" s="51"/>
      <c r="AC93" s="51"/>
      <c r="AD93" s="51"/>
      <c r="AE93" s="51"/>
      <c r="AF93" s="38">
        <v>210</v>
      </c>
      <c r="AG93" s="61">
        <v>10</v>
      </c>
      <c r="AH93" s="62">
        <v>1</v>
      </c>
      <c r="AI93" s="63"/>
      <c r="AJ93" s="64"/>
      <c r="AK93" s="65">
        <v>0</v>
      </c>
      <c r="AL93" s="64" t="s">
        <v>296</v>
      </c>
      <c r="AM93" s="66" t="s">
        <v>379</v>
      </c>
      <c r="AN93" s="26"/>
      <c r="AO93" s="66" t="s">
        <v>5</v>
      </c>
      <c r="AP93" s="74"/>
      <c r="AQ93" s="75"/>
      <c r="AR93" s="76"/>
      <c r="AS93" s="77"/>
      <c r="AT93" s="77"/>
      <c r="AU93" s="78"/>
      <c r="AV93" s="77"/>
      <c r="AW93" s="77"/>
      <c r="AX93" s="77"/>
      <c r="AY93" s="77"/>
      <c r="AZ93" s="77"/>
      <c r="BA93" s="77"/>
      <c r="BB93" s="99">
        <f t="shared" si="21"/>
        <v>35</v>
      </c>
      <c r="BC93" s="99">
        <f t="shared" si="22"/>
        <v>8</v>
      </c>
      <c r="BD93" s="100" t="str">
        <f t="shared" si="23"/>
        <v>050-C130000441-513代国升35</v>
      </c>
      <c r="BE93" s="101">
        <f t="shared" si="24"/>
        <v>1</v>
      </c>
      <c r="BF93" s="101">
        <f t="shared" si="25"/>
        <v>0.5</v>
      </c>
      <c r="BG93" s="102" t="str">
        <f t="shared" si="26"/>
        <v>050-C130000441-51335</v>
      </c>
      <c r="BH93" s="84" t="str">
        <f>IF(IF(ISNA(MATCH(BG93,BG94:$BG$94434,0)),1,"")="","",IF(ISNA(MATCH(BG93,BG94:$BG$94434,0)),1,"")&amp;BB93)</f>
        <v/>
      </c>
      <c r="BI93" s="84" t="str">
        <f>IF(BH93="","",BB93&amp;COUNTIFS($BH$1:BH93,BH93))</f>
        <v/>
      </c>
      <c r="BJ93" s="84" t="str">
        <f t="shared" si="27"/>
        <v/>
      </c>
      <c r="BK93" s="84"/>
      <c r="BL93" s="84"/>
      <c r="BM93" s="84"/>
      <c r="BN93" s="84"/>
      <c r="BO93" s="84"/>
      <c r="BP93" s="84"/>
      <c r="BQ93" s="84"/>
      <c r="BR93" s="84"/>
      <c r="BS93" s="84"/>
      <c r="BT93" s="84"/>
      <c r="BU93" s="84"/>
      <c r="BV93" s="84"/>
      <c r="BW93" s="84"/>
      <c r="BX93" s="84"/>
      <c r="BY93" s="84"/>
      <c r="BZ93" s="84"/>
      <c r="CA93" s="84"/>
      <c r="CB93" s="84"/>
      <c r="CC93" s="84"/>
      <c r="CD93" s="84"/>
      <c r="CE93" s="84"/>
      <c r="CF93" s="84"/>
      <c r="CG93" s="84"/>
      <c r="CH93" s="84"/>
      <c r="CI93" s="84"/>
      <c r="CJ93" s="84"/>
      <c r="CK93" s="84"/>
      <c r="CL93" s="84"/>
      <c r="CM93" s="84"/>
      <c r="CN93" s="84"/>
      <c r="CO93" s="84"/>
      <c r="CP93" s="84"/>
      <c r="CQ93" s="84"/>
      <c r="CR93" s="84"/>
      <c r="CS93" s="84"/>
      <c r="CT93" s="84"/>
      <c r="CU93" s="84"/>
      <c r="CV93" s="84"/>
      <c r="CW93" s="84"/>
      <c r="CX93" s="84"/>
      <c r="CY93" s="84"/>
      <c r="CZ93" s="84"/>
      <c r="DA93" s="84"/>
      <c r="DB93" s="84"/>
      <c r="DC93" s="84"/>
      <c r="DD93" s="84"/>
      <c r="DE93" s="84"/>
      <c r="DF93" s="84"/>
      <c r="DG93" s="84"/>
      <c r="DH93" s="84"/>
      <c r="DI93" s="84"/>
      <c r="DJ93" s="84"/>
      <c r="DK93" s="84"/>
      <c r="DL93" s="84"/>
      <c r="DM93" s="84"/>
      <c r="DN93" s="84"/>
      <c r="DO93" s="84"/>
      <c r="DP93" s="84"/>
      <c r="DQ93" s="84"/>
      <c r="DR93" s="84"/>
      <c r="DS93" s="84"/>
      <c r="DT93" s="84"/>
      <c r="DU93" s="84"/>
      <c r="DV93" s="84"/>
      <c r="DW93" s="84"/>
      <c r="DX93" s="84"/>
      <c r="DY93" s="84"/>
      <c r="DZ93" s="84"/>
      <c r="EA93" s="84"/>
      <c r="EB93" s="84"/>
      <c r="EC93" s="84"/>
      <c r="ED93" s="84"/>
      <c r="EE93" s="84"/>
      <c r="EF93" s="84"/>
      <c r="EG93" s="84"/>
      <c r="EH93" s="84"/>
      <c r="EI93" s="84"/>
      <c r="EJ93" s="84"/>
      <c r="EK93" s="84"/>
      <c r="EL93" s="84"/>
      <c r="EM93" s="84"/>
      <c r="EN93" s="84"/>
      <c r="EO93" s="84"/>
      <c r="EP93" s="84"/>
      <c r="EQ93" s="84"/>
      <c r="ER93" s="84"/>
      <c r="ES93" s="84"/>
      <c r="ET93" s="84"/>
      <c r="EU93" s="84"/>
      <c r="EV93" s="84"/>
      <c r="EW93" s="84"/>
      <c r="EX93" s="84"/>
      <c r="EY93" s="84"/>
      <c r="EZ93" s="84"/>
      <c r="FA93" s="84"/>
      <c r="FB93" s="84"/>
      <c r="FC93" s="84"/>
      <c r="FD93" s="84"/>
      <c r="FE93" s="84"/>
      <c r="FF93" s="84"/>
      <c r="FG93" s="84"/>
      <c r="FH93" s="84"/>
      <c r="FI93" s="84"/>
      <c r="FJ93" s="84"/>
      <c r="FK93" s="84"/>
      <c r="FL93" s="84"/>
      <c r="FM93" s="84"/>
      <c r="FN93" s="84"/>
      <c r="FO93" s="84"/>
      <c r="FP93" s="84"/>
      <c r="FQ93" s="84"/>
      <c r="FR93" s="84"/>
      <c r="FS93" s="84"/>
      <c r="FT93" s="84"/>
      <c r="FU93" s="84"/>
      <c r="FV93" s="84"/>
      <c r="FW93" s="84"/>
      <c r="FX93" s="84"/>
      <c r="FY93" s="84"/>
      <c r="FZ93" s="84"/>
      <c r="GA93" s="84"/>
      <c r="GB93" s="84"/>
      <c r="GC93" s="84"/>
      <c r="GD93" s="84"/>
      <c r="GE93" s="84"/>
      <c r="GF93" s="84"/>
      <c r="GG93" s="84"/>
      <c r="GH93" s="84"/>
      <c r="GI93" s="84"/>
      <c r="GJ93" s="84"/>
      <c r="GK93" s="84"/>
      <c r="GL93" s="84"/>
      <c r="GM93" s="84"/>
      <c r="GN93" s="84"/>
      <c r="GO93" s="84"/>
      <c r="GP93" s="84"/>
      <c r="GQ93" s="84"/>
      <c r="GR93" s="84"/>
      <c r="GS93" s="84"/>
      <c r="GT93" s="84"/>
      <c r="GU93" s="84"/>
      <c r="GV93" s="84"/>
      <c r="GW93" s="84"/>
      <c r="GX93" s="84"/>
      <c r="GY93" s="84"/>
      <c r="GZ93" s="84"/>
      <c r="HA93" s="84"/>
      <c r="HB93" s="84"/>
      <c r="HC93" s="84"/>
      <c r="HD93" s="84"/>
      <c r="HE93" s="84"/>
      <c r="HF93" s="84"/>
      <c r="HG93" s="84"/>
      <c r="HH93" s="84"/>
      <c r="HI93" s="84"/>
      <c r="HJ93" s="84"/>
      <c r="HK93" s="84"/>
      <c r="HL93" s="84"/>
      <c r="HM93" s="84"/>
      <c r="HN93" s="84"/>
      <c r="HO93" s="84"/>
      <c r="HP93" s="84"/>
      <c r="HQ93" s="84"/>
      <c r="HR93" s="84"/>
      <c r="HS93" s="84"/>
      <c r="HT93" s="84"/>
      <c r="HU93" s="84"/>
      <c r="HV93" s="84"/>
      <c r="HW93" s="84"/>
      <c r="HX93" s="84"/>
      <c r="HY93" s="84"/>
      <c r="HZ93" s="84"/>
      <c r="IA93" s="84"/>
      <c r="IB93" s="84"/>
      <c r="IC93" s="84"/>
      <c r="ID93" s="84"/>
      <c r="IE93" s="84"/>
      <c r="IF93" s="84"/>
      <c r="IG93" s="84"/>
      <c r="IH93" s="84"/>
      <c r="II93" s="84"/>
      <c r="IJ93" s="84"/>
      <c r="IK93" s="84"/>
      <c r="IL93" s="84"/>
      <c r="IM93" s="84"/>
      <c r="IN93" s="84"/>
      <c r="IO93" s="84"/>
      <c r="IP93" s="84"/>
      <c r="IQ93" s="84"/>
      <c r="IR93" s="84"/>
      <c r="IS93" s="84"/>
      <c r="IT93" s="84"/>
      <c r="IU93" s="84"/>
      <c r="IV93" s="84"/>
      <c r="IW93" s="84"/>
      <c r="IX93" s="84"/>
      <c r="IY93" s="84"/>
      <c r="IZ93" s="84"/>
      <c r="JA93" s="84"/>
      <c r="JB93" s="84"/>
    </row>
    <row r="94" spans="1:262" s="13" customFormat="1" ht="15" customHeight="1" x14ac:dyDescent="0.15">
      <c r="A94" s="176" t="s">
        <v>140</v>
      </c>
      <c r="B94" s="26" t="s">
        <v>285</v>
      </c>
      <c r="C94" s="27" t="s">
        <v>276</v>
      </c>
      <c r="D94" s="28" t="s">
        <v>277</v>
      </c>
      <c r="E94" s="26" t="s">
        <v>278</v>
      </c>
      <c r="F94" s="29" t="s">
        <v>279</v>
      </c>
      <c r="G94" s="30" t="s">
        <v>280</v>
      </c>
      <c r="H94" s="30" t="s">
        <v>94</v>
      </c>
      <c r="I94" s="37">
        <v>300</v>
      </c>
      <c r="J94" s="38" t="s">
        <v>281</v>
      </c>
      <c r="K94" s="37">
        <v>300</v>
      </c>
      <c r="L94" s="26"/>
      <c r="M94" s="26"/>
      <c r="N94" s="26"/>
      <c r="O94" s="39" t="s">
        <v>282</v>
      </c>
      <c r="P94" s="40">
        <v>0.5</v>
      </c>
      <c r="Q94" s="40">
        <v>0.5</v>
      </c>
      <c r="R94" s="40">
        <v>1.5714285714285701</v>
      </c>
      <c r="S94" s="40">
        <v>3.3088235294117601</v>
      </c>
      <c r="T94" s="40">
        <v>5.5</v>
      </c>
      <c r="U94" s="40">
        <v>5.5</v>
      </c>
      <c r="V94" s="41">
        <v>10</v>
      </c>
      <c r="W94" s="42">
        <v>195</v>
      </c>
      <c r="X94" s="43">
        <v>350</v>
      </c>
      <c r="Y94" s="50">
        <v>1</v>
      </c>
      <c r="Z94" s="50">
        <v>1</v>
      </c>
      <c r="AA94" s="51"/>
      <c r="AB94" s="51"/>
      <c r="AC94" s="51"/>
      <c r="AD94" s="51"/>
      <c r="AE94" s="51"/>
      <c r="AF94" s="38">
        <v>210</v>
      </c>
      <c r="AG94" s="61">
        <v>9.28571428571429</v>
      </c>
      <c r="AH94" s="62">
        <v>0.92857142857142905</v>
      </c>
      <c r="AI94" s="63"/>
      <c r="AJ94" s="64"/>
      <c r="AK94" s="65">
        <v>0</v>
      </c>
      <c r="AL94" s="64" t="s">
        <v>296</v>
      </c>
      <c r="AM94" s="66" t="s">
        <v>331</v>
      </c>
      <c r="AN94" s="26"/>
      <c r="AO94" s="66" t="s">
        <v>33</v>
      </c>
      <c r="AP94" s="74"/>
      <c r="AQ94" s="75"/>
      <c r="AR94" s="76"/>
      <c r="AS94" s="77"/>
      <c r="AT94" s="77"/>
      <c r="AU94" s="78"/>
      <c r="AV94" s="77"/>
      <c r="AW94" s="77"/>
      <c r="AX94" s="77"/>
      <c r="AY94" s="77"/>
      <c r="AZ94" s="77"/>
      <c r="BA94" s="77"/>
      <c r="BB94" s="99">
        <f t="shared" si="21"/>
        <v>35</v>
      </c>
      <c r="BC94" s="99">
        <f t="shared" si="22"/>
        <v>8</v>
      </c>
      <c r="BD94" s="100" t="str">
        <f t="shared" si="23"/>
        <v>050-C130000441-513黄正祥35</v>
      </c>
      <c r="BE94" s="101">
        <f t="shared" si="24"/>
        <v>0.5</v>
      </c>
      <c r="BF94" s="101">
        <f t="shared" si="25"/>
        <v>0.5</v>
      </c>
      <c r="BG94" s="102" t="str">
        <f t="shared" si="26"/>
        <v>050-C130000441-51335</v>
      </c>
      <c r="BH94" s="84" t="str">
        <f>IF(IF(ISNA(MATCH(BG94,BG95:$BG$94434,0)),1,"")="","",IF(ISNA(MATCH(BG94,BG95:$BG$94434,0)),1,"")&amp;BB94)</f>
        <v/>
      </c>
      <c r="BI94" s="84" t="str">
        <f>IF(BH94="","",BB94&amp;COUNTIFS($BH$1:BH94,BH94))</f>
        <v/>
      </c>
      <c r="BJ94" s="84" t="str">
        <f t="shared" si="27"/>
        <v/>
      </c>
      <c r="BK94" s="84"/>
      <c r="BL94" s="84"/>
      <c r="BM94" s="84"/>
      <c r="BN94" s="84"/>
      <c r="BO94" s="84"/>
      <c r="BP94" s="84"/>
      <c r="BQ94" s="84"/>
      <c r="BR94" s="84"/>
      <c r="BS94" s="84"/>
      <c r="BT94" s="84"/>
      <c r="BU94" s="84"/>
      <c r="BV94" s="84"/>
      <c r="BW94" s="84"/>
      <c r="BX94" s="84"/>
      <c r="BY94" s="84"/>
      <c r="BZ94" s="84"/>
      <c r="CA94" s="84"/>
      <c r="CB94" s="84"/>
      <c r="CC94" s="84"/>
      <c r="CD94" s="84"/>
      <c r="CE94" s="84"/>
      <c r="CF94" s="84"/>
      <c r="CG94" s="84"/>
      <c r="CH94" s="84"/>
      <c r="CI94" s="84"/>
      <c r="CJ94" s="84"/>
      <c r="CK94" s="84"/>
      <c r="CL94" s="84"/>
      <c r="CM94" s="84"/>
      <c r="CN94" s="84"/>
      <c r="CO94" s="84"/>
      <c r="CP94" s="84"/>
      <c r="CQ94" s="84"/>
      <c r="CR94" s="84"/>
      <c r="CS94" s="84"/>
      <c r="CT94" s="84"/>
      <c r="CU94" s="84"/>
      <c r="CV94" s="84"/>
      <c r="CW94" s="84"/>
      <c r="CX94" s="84"/>
      <c r="CY94" s="84"/>
      <c r="CZ94" s="84"/>
      <c r="DA94" s="84"/>
      <c r="DB94" s="84"/>
      <c r="DC94" s="84"/>
      <c r="DD94" s="84"/>
      <c r="DE94" s="84"/>
      <c r="DF94" s="84"/>
      <c r="DG94" s="84"/>
      <c r="DH94" s="84"/>
      <c r="DI94" s="84"/>
      <c r="DJ94" s="84"/>
      <c r="DK94" s="84"/>
      <c r="DL94" s="84"/>
      <c r="DM94" s="84"/>
      <c r="DN94" s="84"/>
      <c r="DO94" s="84"/>
      <c r="DP94" s="84"/>
      <c r="DQ94" s="84"/>
      <c r="DR94" s="84"/>
      <c r="DS94" s="84"/>
      <c r="DT94" s="84"/>
      <c r="DU94" s="84"/>
      <c r="DV94" s="84"/>
      <c r="DW94" s="84"/>
      <c r="DX94" s="84"/>
      <c r="DY94" s="84"/>
      <c r="DZ94" s="84"/>
      <c r="EA94" s="84"/>
      <c r="EB94" s="84"/>
      <c r="EC94" s="84"/>
      <c r="ED94" s="84"/>
      <c r="EE94" s="84"/>
      <c r="EF94" s="84"/>
      <c r="EG94" s="84"/>
      <c r="EH94" s="84"/>
      <c r="EI94" s="84"/>
      <c r="EJ94" s="84"/>
      <c r="EK94" s="84"/>
      <c r="EL94" s="84"/>
      <c r="EM94" s="84"/>
      <c r="EN94" s="84"/>
      <c r="EO94" s="84"/>
      <c r="EP94" s="84"/>
      <c r="EQ94" s="84"/>
      <c r="ER94" s="84"/>
      <c r="ES94" s="84"/>
      <c r="ET94" s="84"/>
      <c r="EU94" s="84"/>
      <c r="EV94" s="84"/>
      <c r="EW94" s="84"/>
      <c r="EX94" s="84"/>
      <c r="EY94" s="84"/>
      <c r="EZ94" s="84"/>
      <c r="FA94" s="84"/>
      <c r="FB94" s="84"/>
      <c r="FC94" s="84"/>
      <c r="FD94" s="84"/>
      <c r="FE94" s="84"/>
      <c r="FF94" s="84"/>
      <c r="FG94" s="84"/>
      <c r="FH94" s="84"/>
      <c r="FI94" s="84"/>
      <c r="FJ94" s="84"/>
      <c r="FK94" s="84"/>
      <c r="FL94" s="84"/>
      <c r="FM94" s="84"/>
      <c r="FN94" s="84"/>
      <c r="FO94" s="84"/>
      <c r="FP94" s="84"/>
      <c r="FQ94" s="84"/>
      <c r="FR94" s="84"/>
      <c r="FS94" s="84"/>
      <c r="FT94" s="84"/>
      <c r="FU94" s="84"/>
      <c r="FV94" s="84"/>
      <c r="FW94" s="84"/>
      <c r="FX94" s="84"/>
      <c r="FY94" s="84"/>
      <c r="FZ94" s="84"/>
      <c r="GA94" s="84"/>
      <c r="GB94" s="84"/>
      <c r="GC94" s="84"/>
      <c r="GD94" s="84"/>
      <c r="GE94" s="84"/>
      <c r="GF94" s="84"/>
      <c r="GG94" s="84"/>
      <c r="GH94" s="84"/>
      <c r="GI94" s="84"/>
      <c r="GJ94" s="84"/>
      <c r="GK94" s="84"/>
      <c r="GL94" s="84"/>
      <c r="GM94" s="84"/>
      <c r="GN94" s="84"/>
      <c r="GO94" s="84"/>
      <c r="GP94" s="84"/>
      <c r="GQ94" s="84"/>
      <c r="GR94" s="84"/>
      <c r="GS94" s="84"/>
      <c r="GT94" s="84"/>
      <c r="GU94" s="84"/>
      <c r="GV94" s="84"/>
      <c r="GW94" s="84"/>
      <c r="GX94" s="84"/>
      <c r="GY94" s="84"/>
      <c r="GZ94" s="84"/>
      <c r="HA94" s="84"/>
      <c r="HB94" s="84"/>
      <c r="HC94" s="84"/>
      <c r="HD94" s="84"/>
      <c r="HE94" s="84"/>
      <c r="HF94" s="84"/>
      <c r="HG94" s="84"/>
      <c r="HH94" s="84"/>
      <c r="HI94" s="84"/>
      <c r="HJ94" s="84"/>
      <c r="HK94" s="84"/>
      <c r="HL94" s="84"/>
      <c r="HM94" s="84"/>
      <c r="HN94" s="84"/>
      <c r="HO94" s="84"/>
      <c r="HP94" s="84"/>
      <c r="HQ94" s="84"/>
      <c r="HR94" s="84"/>
      <c r="HS94" s="84"/>
      <c r="HT94" s="84"/>
      <c r="HU94" s="84"/>
      <c r="HV94" s="84"/>
      <c r="HW94" s="84"/>
      <c r="HX94" s="84"/>
      <c r="HY94" s="84"/>
      <c r="HZ94" s="84"/>
      <c r="IA94" s="84"/>
      <c r="IB94" s="84"/>
      <c r="IC94" s="84"/>
      <c r="ID94" s="84"/>
      <c r="IE94" s="84"/>
      <c r="IF94" s="84"/>
      <c r="IG94" s="84"/>
      <c r="IH94" s="84"/>
      <c r="II94" s="84"/>
      <c r="IJ94" s="84"/>
      <c r="IK94" s="84"/>
      <c r="IL94" s="84"/>
      <c r="IM94" s="84"/>
      <c r="IN94" s="84"/>
      <c r="IO94" s="84"/>
      <c r="IP94" s="84"/>
      <c r="IQ94" s="84"/>
      <c r="IR94" s="84"/>
      <c r="IS94" s="84"/>
      <c r="IT94" s="84"/>
      <c r="IU94" s="84"/>
      <c r="IV94" s="84"/>
      <c r="IW94" s="84"/>
      <c r="IX94" s="84"/>
      <c r="IY94" s="84"/>
      <c r="IZ94" s="84"/>
      <c r="JA94" s="84"/>
      <c r="JB94" s="84"/>
    </row>
    <row r="95" spans="1:262" s="13" customFormat="1" ht="15" customHeight="1" x14ac:dyDescent="0.15">
      <c r="A95" s="176" t="s">
        <v>140</v>
      </c>
      <c r="B95" s="26" t="s">
        <v>275</v>
      </c>
      <c r="C95" s="27" t="s">
        <v>361</v>
      </c>
      <c r="D95" s="28" t="s">
        <v>362</v>
      </c>
      <c r="E95" s="26" t="s">
        <v>278</v>
      </c>
      <c r="F95" s="29" t="s">
        <v>363</v>
      </c>
      <c r="G95" s="30" t="s">
        <v>294</v>
      </c>
      <c r="H95" s="30" t="s">
        <v>79</v>
      </c>
      <c r="I95" s="37">
        <v>500000</v>
      </c>
      <c r="J95" s="38" t="s">
        <v>281</v>
      </c>
      <c r="K95" s="37">
        <v>277900</v>
      </c>
      <c r="L95" s="26"/>
      <c r="M95" s="26"/>
      <c r="N95" s="26"/>
      <c r="O95" s="39" t="s">
        <v>364</v>
      </c>
      <c r="P95" s="40">
        <v>0.5</v>
      </c>
      <c r="Q95" s="40">
        <v>0.5</v>
      </c>
      <c r="R95" s="40">
        <v>2.3636363636363602</v>
      </c>
      <c r="S95" s="40">
        <v>1.98529411764706</v>
      </c>
      <c r="T95" s="40">
        <v>5.5</v>
      </c>
      <c r="U95" s="40">
        <v>5.5</v>
      </c>
      <c r="V95" s="41">
        <v>6</v>
      </c>
      <c r="W95" s="42">
        <v>59000</v>
      </c>
      <c r="X95" s="43">
        <v>200</v>
      </c>
      <c r="Y95" s="50">
        <v>1</v>
      </c>
      <c r="Z95" s="50">
        <v>1</v>
      </c>
      <c r="AA95" s="51"/>
      <c r="AB95" s="51"/>
      <c r="AC95" s="51"/>
      <c r="AD95" s="51"/>
      <c r="AE95" s="51"/>
      <c r="AF95" s="38">
        <v>72000</v>
      </c>
      <c r="AG95" s="61">
        <v>4.9166666666666696</v>
      </c>
      <c r="AH95" s="62">
        <v>0.81944444444444398</v>
      </c>
      <c r="AI95" s="63"/>
      <c r="AJ95" s="64"/>
      <c r="AK95" s="65">
        <v>0</v>
      </c>
      <c r="AL95" s="64" t="s">
        <v>296</v>
      </c>
      <c r="AM95" s="66" t="s">
        <v>284</v>
      </c>
      <c r="AN95" s="26"/>
      <c r="AO95" s="66" t="s">
        <v>49</v>
      </c>
      <c r="AP95" s="74"/>
      <c r="AQ95" s="75"/>
      <c r="AR95" s="76"/>
      <c r="AS95" s="77"/>
      <c r="AT95" s="77"/>
      <c r="AU95" s="78"/>
      <c r="AV95" s="77"/>
      <c r="AW95" s="77"/>
      <c r="AX95" s="77"/>
      <c r="AY95" s="77"/>
      <c r="AZ95" s="77"/>
      <c r="BA95" s="77"/>
      <c r="BB95" s="99">
        <f t="shared" si="21"/>
        <v>35</v>
      </c>
      <c r="BC95" s="99">
        <f t="shared" si="22"/>
        <v>8</v>
      </c>
      <c r="BD95" s="100" t="str">
        <f t="shared" si="23"/>
        <v>025-U099500621-364李翔35</v>
      </c>
      <c r="BE95" s="101">
        <f t="shared" si="24"/>
        <v>0.5</v>
      </c>
      <c r="BF95" s="101">
        <f t="shared" si="25"/>
        <v>1</v>
      </c>
      <c r="BG95" s="102" t="str">
        <f t="shared" si="26"/>
        <v>025-U099500621-36435</v>
      </c>
      <c r="BH95" s="84" t="str">
        <f>IF(IF(ISNA(MATCH(BG95,BG96:$BG$94434,0)),1,"")="","",IF(ISNA(MATCH(BG95,BG96:$BG$94434,0)),1,"")&amp;BB95)</f>
        <v>135</v>
      </c>
      <c r="BI95" s="84" t="str">
        <f>IF(BH95="","",BB95&amp;COUNTIFS($BH$1:BH95,BH95))</f>
        <v>3510</v>
      </c>
      <c r="BJ95" s="84" t="str">
        <f t="shared" si="27"/>
        <v>025-U099500621-364</v>
      </c>
      <c r="BK95" s="84"/>
      <c r="BL95" s="84"/>
      <c r="BM95" s="84"/>
      <c r="BN95" s="84"/>
      <c r="BO95" s="84"/>
      <c r="BP95" s="84"/>
      <c r="BQ95" s="84"/>
      <c r="BR95" s="84"/>
      <c r="BS95" s="84"/>
      <c r="BT95" s="84"/>
      <c r="BU95" s="84"/>
      <c r="BV95" s="84"/>
      <c r="BW95" s="84"/>
      <c r="BX95" s="84"/>
      <c r="BY95" s="84"/>
      <c r="BZ95" s="84"/>
      <c r="CA95" s="84"/>
      <c r="CB95" s="84"/>
      <c r="CC95" s="84"/>
      <c r="CD95" s="84"/>
      <c r="CE95" s="84"/>
      <c r="CF95" s="84"/>
      <c r="CG95" s="84"/>
      <c r="CH95" s="84"/>
      <c r="CI95" s="84"/>
      <c r="CJ95" s="84"/>
      <c r="CK95" s="84"/>
      <c r="CL95" s="84"/>
      <c r="CM95" s="84"/>
      <c r="CN95" s="84"/>
      <c r="CO95" s="84"/>
      <c r="CP95" s="84"/>
      <c r="CQ95" s="84"/>
      <c r="CR95" s="84"/>
      <c r="CS95" s="84"/>
      <c r="CT95" s="84"/>
      <c r="CU95" s="84"/>
      <c r="CV95" s="84"/>
      <c r="CW95" s="84"/>
      <c r="CX95" s="84"/>
      <c r="CY95" s="84"/>
      <c r="CZ95" s="84"/>
      <c r="DA95" s="84"/>
      <c r="DB95" s="84"/>
      <c r="DC95" s="84"/>
      <c r="DD95" s="84"/>
      <c r="DE95" s="84"/>
      <c r="DF95" s="84"/>
      <c r="DG95" s="84"/>
      <c r="DH95" s="84"/>
      <c r="DI95" s="84"/>
      <c r="DJ95" s="84"/>
      <c r="DK95" s="84"/>
      <c r="DL95" s="84"/>
      <c r="DM95" s="84"/>
      <c r="DN95" s="84"/>
      <c r="DO95" s="84"/>
      <c r="DP95" s="84"/>
      <c r="DQ95" s="84"/>
      <c r="DR95" s="84"/>
      <c r="DS95" s="84"/>
      <c r="DT95" s="84"/>
      <c r="DU95" s="84"/>
      <c r="DV95" s="84"/>
      <c r="DW95" s="84"/>
      <c r="DX95" s="84"/>
      <c r="DY95" s="84"/>
      <c r="DZ95" s="84"/>
      <c r="EA95" s="84"/>
      <c r="EB95" s="84"/>
      <c r="EC95" s="84"/>
      <c r="ED95" s="84"/>
      <c r="EE95" s="84"/>
      <c r="EF95" s="84"/>
      <c r="EG95" s="84"/>
      <c r="EH95" s="84"/>
      <c r="EI95" s="84"/>
      <c r="EJ95" s="84"/>
      <c r="EK95" s="84"/>
      <c r="EL95" s="84"/>
      <c r="EM95" s="84"/>
      <c r="EN95" s="84"/>
      <c r="EO95" s="84"/>
      <c r="EP95" s="84"/>
      <c r="EQ95" s="84"/>
      <c r="ER95" s="84"/>
      <c r="ES95" s="84"/>
      <c r="ET95" s="84"/>
      <c r="EU95" s="84"/>
      <c r="EV95" s="84"/>
      <c r="EW95" s="84"/>
      <c r="EX95" s="84"/>
      <c r="EY95" s="84"/>
      <c r="EZ95" s="84"/>
      <c r="FA95" s="84"/>
      <c r="FB95" s="84"/>
      <c r="FC95" s="84"/>
      <c r="FD95" s="84"/>
      <c r="FE95" s="84"/>
      <c r="FF95" s="84"/>
      <c r="FG95" s="84"/>
      <c r="FH95" s="84"/>
      <c r="FI95" s="84"/>
      <c r="FJ95" s="84"/>
      <c r="FK95" s="84"/>
      <c r="FL95" s="84"/>
      <c r="FM95" s="84"/>
      <c r="FN95" s="84"/>
      <c r="FO95" s="84"/>
      <c r="FP95" s="84"/>
      <c r="FQ95" s="84"/>
      <c r="FR95" s="84"/>
      <c r="FS95" s="84"/>
      <c r="FT95" s="84"/>
      <c r="FU95" s="84"/>
      <c r="FV95" s="84"/>
      <c r="FW95" s="84"/>
      <c r="FX95" s="84"/>
      <c r="FY95" s="84"/>
      <c r="FZ95" s="84"/>
      <c r="GA95" s="84"/>
      <c r="GB95" s="84"/>
      <c r="GC95" s="84"/>
      <c r="GD95" s="84"/>
      <c r="GE95" s="84"/>
      <c r="GF95" s="84"/>
      <c r="GG95" s="84"/>
      <c r="GH95" s="84"/>
      <c r="GI95" s="84"/>
      <c r="GJ95" s="84"/>
      <c r="GK95" s="84"/>
      <c r="GL95" s="84"/>
      <c r="GM95" s="84"/>
      <c r="GN95" s="84"/>
      <c r="GO95" s="84"/>
      <c r="GP95" s="84"/>
      <c r="GQ95" s="84"/>
      <c r="GR95" s="84"/>
      <c r="GS95" s="84"/>
      <c r="GT95" s="84"/>
      <c r="GU95" s="84"/>
      <c r="GV95" s="84"/>
      <c r="GW95" s="84"/>
      <c r="GX95" s="84"/>
      <c r="GY95" s="84"/>
      <c r="GZ95" s="84"/>
      <c r="HA95" s="84"/>
      <c r="HB95" s="84"/>
      <c r="HC95" s="84"/>
      <c r="HD95" s="84"/>
      <c r="HE95" s="84"/>
      <c r="HF95" s="84"/>
      <c r="HG95" s="84"/>
      <c r="HH95" s="84"/>
      <c r="HI95" s="84"/>
      <c r="HJ95" s="84"/>
      <c r="HK95" s="84"/>
      <c r="HL95" s="84"/>
      <c r="HM95" s="84"/>
      <c r="HN95" s="84"/>
      <c r="HO95" s="84"/>
      <c r="HP95" s="84"/>
      <c r="HQ95" s="84"/>
      <c r="HR95" s="84"/>
      <c r="HS95" s="84"/>
      <c r="HT95" s="84"/>
      <c r="HU95" s="84"/>
      <c r="HV95" s="84"/>
      <c r="HW95" s="84"/>
      <c r="HX95" s="84"/>
      <c r="HY95" s="84"/>
      <c r="HZ95" s="84"/>
      <c r="IA95" s="84"/>
      <c r="IB95" s="84"/>
      <c r="IC95" s="84"/>
      <c r="ID95" s="84"/>
      <c r="IE95" s="84"/>
      <c r="IF95" s="84"/>
      <c r="IG95" s="84"/>
      <c r="IH95" s="84"/>
      <c r="II95" s="84"/>
      <c r="IJ95" s="84"/>
      <c r="IK95" s="84"/>
      <c r="IL95" s="84"/>
      <c r="IM95" s="84"/>
      <c r="IN95" s="84"/>
      <c r="IO95" s="84"/>
      <c r="IP95" s="84"/>
      <c r="IQ95" s="84"/>
      <c r="IR95" s="84"/>
      <c r="IS95" s="84"/>
      <c r="IT95" s="84"/>
      <c r="IU95" s="84"/>
      <c r="IV95" s="84"/>
      <c r="IW95" s="84"/>
      <c r="IX95" s="84"/>
      <c r="IY95" s="84"/>
      <c r="IZ95" s="84"/>
      <c r="JA95" s="84"/>
      <c r="JB95" s="84"/>
    </row>
    <row r="96" spans="1:262" s="13" customFormat="1" ht="15" customHeight="1" x14ac:dyDescent="0.15">
      <c r="A96" s="176" t="s">
        <v>140</v>
      </c>
      <c r="B96" s="26" t="s">
        <v>275</v>
      </c>
      <c r="C96" s="27" t="s">
        <v>121</v>
      </c>
      <c r="D96" s="28" t="s">
        <v>365</v>
      </c>
      <c r="E96" s="26" t="s">
        <v>278</v>
      </c>
      <c r="F96" s="29" t="s">
        <v>366</v>
      </c>
      <c r="G96" s="30" t="s">
        <v>290</v>
      </c>
      <c r="H96" s="30" t="s">
        <v>94</v>
      </c>
      <c r="I96" s="37">
        <v>2000</v>
      </c>
      <c r="J96" s="38" t="s">
        <v>281</v>
      </c>
      <c r="K96" s="37">
        <v>12</v>
      </c>
      <c r="L96" s="26"/>
      <c r="M96" s="26"/>
      <c r="N96" s="26"/>
      <c r="O96" s="39" t="s">
        <v>367</v>
      </c>
      <c r="P96" s="40">
        <v>0.5</v>
      </c>
      <c r="Q96" s="40">
        <v>0.5</v>
      </c>
      <c r="R96" s="40">
        <v>4.7272727272727302</v>
      </c>
      <c r="S96" s="40">
        <v>3.97058823529412</v>
      </c>
      <c r="T96" s="40">
        <v>5.5</v>
      </c>
      <c r="U96" s="40">
        <v>5.5</v>
      </c>
      <c r="V96" s="41">
        <v>12</v>
      </c>
      <c r="W96" s="42">
        <v>218</v>
      </c>
      <c r="X96" s="43">
        <v>310</v>
      </c>
      <c r="Y96" s="50">
        <v>1</v>
      </c>
      <c r="Z96" s="50">
        <v>1</v>
      </c>
      <c r="AA96" s="51"/>
      <c r="AB96" s="51"/>
      <c r="AC96" s="51"/>
      <c r="AD96" s="51"/>
      <c r="AE96" s="51"/>
      <c r="AF96" s="38">
        <v>223.2</v>
      </c>
      <c r="AG96" s="61">
        <v>11.7204301075269</v>
      </c>
      <c r="AH96" s="62">
        <v>0.97670250896057398</v>
      </c>
      <c r="AI96" s="63"/>
      <c r="AJ96" s="64"/>
      <c r="AK96" s="65">
        <v>0</v>
      </c>
      <c r="AL96" s="64" t="s">
        <v>296</v>
      </c>
      <c r="AM96" s="66" t="s">
        <v>284</v>
      </c>
      <c r="AN96" s="26"/>
      <c r="AO96" s="66" t="s">
        <v>49</v>
      </c>
      <c r="AP96" s="74"/>
      <c r="AQ96" s="75"/>
      <c r="AR96" s="76"/>
      <c r="AS96" s="77"/>
      <c r="AT96" s="77"/>
      <c r="AU96" s="78"/>
      <c r="AV96" s="77"/>
      <c r="AW96" s="77"/>
      <c r="AX96" s="77"/>
      <c r="AY96" s="77"/>
      <c r="AZ96" s="77"/>
      <c r="BA96" s="77"/>
      <c r="BB96" s="99">
        <f t="shared" si="21"/>
        <v>35</v>
      </c>
      <c r="BC96" s="99">
        <f t="shared" si="22"/>
        <v>8</v>
      </c>
      <c r="BD96" s="100" t="str">
        <f t="shared" si="23"/>
        <v>050-0009-335李翔35</v>
      </c>
      <c r="BE96" s="101">
        <f t="shared" si="24"/>
        <v>1</v>
      </c>
      <c r="BF96" s="101">
        <f t="shared" si="25"/>
        <v>0.5</v>
      </c>
      <c r="BG96" s="102" t="str">
        <f t="shared" si="26"/>
        <v>050-0009-33535</v>
      </c>
      <c r="BH96" s="84" t="str">
        <f>IF(IF(ISNA(MATCH(BG96,BG97:$BG$94434,0)),1,"")="","",IF(ISNA(MATCH(BG96,BG97:$BG$94434,0)),1,"")&amp;BB96)</f>
        <v/>
      </c>
      <c r="BI96" s="84" t="str">
        <f>IF(BH96="","",BB96&amp;COUNTIFS($BH$1:BH96,BH96))</f>
        <v/>
      </c>
      <c r="BJ96" s="84" t="str">
        <f t="shared" si="27"/>
        <v/>
      </c>
      <c r="BK96" s="84"/>
      <c r="BL96" s="84"/>
      <c r="BM96" s="84"/>
      <c r="BN96" s="84"/>
      <c r="BO96" s="84"/>
      <c r="BP96" s="84"/>
      <c r="BQ96" s="84"/>
      <c r="BR96" s="84"/>
      <c r="BS96" s="84"/>
      <c r="BT96" s="84"/>
      <c r="BU96" s="84"/>
      <c r="BV96" s="84"/>
      <c r="BW96" s="84"/>
      <c r="BX96" s="84"/>
      <c r="BY96" s="84"/>
      <c r="BZ96" s="84"/>
      <c r="CA96" s="84"/>
      <c r="CB96" s="84"/>
      <c r="CC96" s="84"/>
      <c r="CD96" s="84"/>
      <c r="CE96" s="84"/>
      <c r="CF96" s="84"/>
      <c r="CG96" s="84"/>
      <c r="CH96" s="84"/>
      <c r="CI96" s="84"/>
      <c r="CJ96" s="84"/>
      <c r="CK96" s="84"/>
      <c r="CL96" s="84"/>
      <c r="CM96" s="84"/>
      <c r="CN96" s="84"/>
      <c r="CO96" s="84"/>
      <c r="CP96" s="84"/>
      <c r="CQ96" s="84"/>
      <c r="CR96" s="84"/>
      <c r="CS96" s="84"/>
      <c r="CT96" s="84"/>
      <c r="CU96" s="84"/>
      <c r="CV96" s="84"/>
      <c r="CW96" s="84"/>
      <c r="CX96" s="84"/>
      <c r="CY96" s="84"/>
      <c r="CZ96" s="84"/>
      <c r="DA96" s="84"/>
      <c r="DB96" s="84"/>
      <c r="DC96" s="84"/>
      <c r="DD96" s="84"/>
      <c r="DE96" s="84"/>
      <c r="DF96" s="84"/>
      <c r="DG96" s="84"/>
      <c r="DH96" s="84"/>
      <c r="DI96" s="84"/>
      <c r="DJ96" s="84"/>
      <c r="DK96" s="84"/>
      <c r="DL96" s="84"/>
      <c r="DM96" s="84"/>
      <c r="DN96" s="84"/>
      <c r="DO96" s="84"/>
      <c r="DP96" s="84"/>
      <c r="DQ96" s="84"/>
      <c r="DR96" s="84"/>
      <c r="DS96" s="84"/>
      <c r="DT96" s="84"/>
      <c r="DU96" s="84"/>
      <c r="DV96" s="84"/>
      <c r="DW96" s="84"/>
      <c r="DX96" s="84"/>
      <c r="DY96" s="84"/>
      <c r="DZ96" s="84"/>
      <c r="EA96" s="84"/>
      <c r="EB96" s="84"/>
      <c r="EC96" s="84"/>
      <c r="ED96" s="84"/>
      <c r="EE96" s="84"/>
      <c r="EF96" s="84"/>
      <c r="EG96" s="84"/>
      <c r="EH96" s="84"/>
      <c r="EI96" s="84"/>
      <c r="EJ96" s="84"/>
      <c r="EK96" s="84"/>
      <c r="EL96" s="84"/>
      <c r="EM96" s="84"/>
      <c r="EN96" s="84"/>
      <c r="EO96" s="84"/>
      <c r="EP96" s="84"/>
      <c r="EQ96" s="84"/>
      <c r="ER96" s="84"/>
      <c r="ES96" s="84"/>
      <c r="ET96" s="84"/>
      <c r="EU96" s="84"/>
      <c r="EV96" s="84"/>
      <c r="EW96" s="84"/>
      <c r="EX96" s="84"/>
      <c r="EY96" s="84"/>
      <c r="EZ96" s="84"/>
      <c r="FA96" s="84"/>
      <c r="FB96" s="84"/>
      <c r="FC96" s="84"/>
      <c r="FD96" s="84"/>
      <c r="FE96" s="84"/>
      <c r="FF96" s="84"/>
      <c r="FG96" s="84"/>
      <c r="FH96" s="84"/>
      <c r="FI96" s="84"/>
      <c r="FJ96" s="84"/>
      <c r="FK96" s="84"/>
      <c r="FL96" s="84"/>
      <c r="FM96" s="84"/>
      <c r="FN96" s="84"/>
      <c r="FO96" s="84"/>
      <c r="FP96" s="84"/>
      <c r="FQ96" s="84"/>
      <c r="FR96" s="84"/>
      <c r="FS96" s="84"/>
      <c r="FT96" s="84"/>
      <c r="FU96" s="84"/>
      <c r="FV96" s="84"/>
      <c r="FW96" s="84"/>
      <c r="FX96" s="84"/>
      <c r="FY96" s="84"/>
      <c r="FZ96" s="84"/>
      <c r="GA96" s="84"/>
      <c r="GB96" s="84"/>
      <c r="GC96" s="84"/>
      <c r="GD96" s="84"/>
      <c r="GE96" s="84"/>
      <c r="GF96" s="84"/>
      <c r="GG96" s="84"/>
      <c r="GH96" s="84"/>
      <c r="GI96" s="84"/>
      <c r="GJ96" s="84"/>
      <c r="GK96" s="84"/>
      <c r="GL96" s="84"/>
      <c r="GM96" s="84"/>
      <c r="GN96" s="84"/>
      <c r="GO96" s="84"/>
      <c r="GP96" s="84"/>
      <c r="GQ96" s="84"/>
      <c r="GR96" s="84"/>
      <c r="GS96" s="84"/>
      <c r="GT96" s="84"/>
      <c r="GU96" s="84"/>
      <c r="GV96" s="84"/>
      <c r="GW96" s="84"/>
      <c r="GX96" s="84"/>
      <c r="GY96" s="84"/>
      <c r="GZ96" s="84"/>
      <c r="HA96" s="84"/>
      <c r="HB96" s="84"/>
      <c r="HC96" s="84"/>
      <c r="HD96" s="84"/>
      <c r="HE96" s="84"/>
      <c r="HF96" s="84"/>
      <c r="HG96" s="84"/>
      <c r="HH96" s="84"/>
      <c r="HI96" s="84"/>
      <c r="HJ96" s="84"/>
      <c r="HK96" s="84"/>
      <c r="HL96" s="84"/>
      <c r="HM96" s="84"/>
      <c r="HN96" s="84"/>
      <c r="HO96" s="84"/>
      <c r="HP96" s="84"/>
      <c r="HQ96" s="84"/>
      <c r="HR96" s="84"/>
      <c r="HS96" s="84"/>
      <c r="HT96" s="84"/>
      <c r="HU96" s="84"/>
      <c r="HV96" s="84"/>
      <c r="HW96" s="84"/>
      <c r="HX96" s="84"/>
      <c r="HY96" s="84"/>
      <c r="HZ96" s="84"/>
      <c r="IA96" s="84"/>
      <c r="IB96" s="84"/>
      <c r="IC96" s="84"/>
      <c r="ID96" s="84"/>
      <c r="IE96" s="84"/>
      <c r="IF96" s="84"/>
      <c r="IG96" s="84"/>
      <c r="IH96" s="84"/>
      <c r="II96" s="84"/>
      <c r="IJ96" s="84"/>
      <c r="IK96" s="84"/>
      <c r="IL96" s="84"/>
      <c r="IM96" s="84"/>
      <c r="IN96" s="84"/>
      <c r="IO96" s="84"/>
      <c r="IP96" s="84"/>
      <c r="IQ96" s="84"/>
      <c r="IR96" s="84"/>
      <c r="IS96" s="84"/>
      <c r="IT96" s="84"/>
      <c r="IU96" s="84"/>
      <c r="IV96" s="84"/>
      <c r="IW96" s="84"/>
      <c r="IX96" s="84"/>
      <c r="IY96" s="84"/>
      <c r="IZ96" s="84"/>
      <c r="JA96" s="84"/>
      <c r="JB96" s="84"/>
    </row>
    <row r="97" spans="1:262" s="13" customFormat="1" ht="15" customHeight="1" x14ac:dyDescent="0.15">
      <c r="A97" s="176" t="s">
        <v>140</v>
      </c>
      <c r="B97" s="26" t="s">
        <v>285</v>
      </c>
      <c r="C97" s="27" t="s">
        <v>121</v>
      </c>
      <c r="D97" s="28" t="s">
        <v>365</v>
      </c>
      <c r="E97" s="26" t="s">
        <v>278</v>
      </c>
      <c r="F97" s="29" t="s">
        <v>366</v>
      </c>
      <c r="G97" s="30" t="s">
        <v>290</v>
      </c>
      <c r="H97" s="30" t="s">
        <v>94</v>
      </c>
      <c r="I97" s="37">
        <v>2000</v>
      </c>
      <c r="J97" s="38" t="s">
        <v>281</v>
      </c>
      <c r="K97" s="37">
        <v>12</v>
      </c>
      <c r="L97" s="26"/>
      <c r="M97" s="26"/>
      <c r="N97" s="26"/>
      <c r="O97" s="39" t="s">
        <v>367</v>
      </c>
      <c r="P97" s="40">
        <v>0.5</v>
      </c>
      <c r="Q97" s="40">
        <v>0.5</v>
      </c>
      <c r="R97" s="40">
        <v>1.8857142857142899</v>
      </c>
      <c r="S97" s="40">
        <v>3.97058823529412</v>
      </c>
      <c r="T97" s="40">
        <v>3</v>
      </c>
      <c r="U97" s="40">
        <v>3</v>
      </c>
      <c r="V97" s="41">
        <v>12</v>
      </c>
      <c r="W97" s="42">
        <v>220</v>
      </c>
      <c r="X97" s="43">
        <v>310</v>
      </c>
      <c r="Y97" s="50">
        <v>1</v>
      </c>
      <c r="Z97" s="50">
        <v>1</v>
      </c>
      <c r="AA97" s="51"/>
      <c r="AB97" s="51"/>
      <c r="AC97" s="51"/>
      <c r="AD97" s="51"/>
      <c r="AE97" s="51"/>
      <c r="AF97" s="38">
        <v>223.2</v>
      </c>
      <c r="AG97" s="61">
        <v>11.8279569892473</v>
      </c>
      <c r="AH97" s="62">
        <v>0.98566308243727596</v>
      </c>
      <c r="AI97" s="63"/>
      <c r="AJ97" s="64"/>
      <c r="AK97" s="65">
        <v>0</v>
      </c>
      <c r="AL97" s="64" t="s">
        <v>296</v>
      </c>
      <c r="AM97" s="66" t="s">
        <v>313</v>
      </c>
      <c r="AN97" s="26"/>
      <c r="AO97" s="66" t="s">
        <v>40</v>
      </c>
      <c r="AP97" s="74"/>
      <c r="AQ97" s="75"/>
      <c r="AR97" s="76"/>
      <c r="AS97" s="77"/>
      <c r="AT97" s="77"/>
      <c r="AU97" s="78"/>
      <c r="AV97" s="77"/>
      <c r="AW97" s="77"/>
      <c r="AX97" s="77"/>
      <c r="AY97" s="77"/>
      <c r="AZ97" s="77"/>
      <c r="BA97" s="77"/>
      <c r="BB97" s="99">
        <f t="shared" si="21"/>
        <v>35</v>
      </c>
      <c r="BC97" s="99">
        <f t="shared" si="22"/>
        <v>8</v>
      </c>
      <c r="BD97" s="100" t="str">
        <f t="shared" si="23"/>
        <v>050-0009-335雷小林35</v>
      </c>
      <c r="BE97" s="101">
        <f t="shared" si="24"/>
        <v>0.25</v>
      </c>
      <c r="BF97" s="101">
        <f t="shared" si="25"/>
        <v>0.5</v>
      </c>
      <c r="BG97" s="102" t="str">
        <f t="shared" si="26"/>
        <v>050-0009-33535</v>
      </c>
      <c r="BH97" s="84" t="str">
        <f>IF(IF(ISNA(MATCH(BG97,BG98:$BG$94434,0)),1,"")="","",IF(ISNA(MATCH(BG97,BG98:$BG$94434,0)),1,"")&amp;BB97)</f>
        <v/>
      </c>
      <c r="BI97" s="84" t="str">
        <f>IF(BH97="","",BB97&amp;COUNTIFS($BH$1:BH97,BH97))</f>
        <v/>
      </c>
      <c r="BJ97" s="84" t="str">
        <f t="shared" si="27"/>
        <v/>
      </c>
      <c r="BK97" s="84"/>
      <c r="BL97" s="84"/>
      <c r="BM97" s="84"/>
      <c r="BN97" s="84"/>
      <c r="BO97" s="84"/>
      <c r="BP97" s="84"/>
      <c r="BQ97" s="84"/>
      <c r="BR97" s="84"/>
      <c r="BS97" s="84"/>
      <c r="BT97" s="84"/>
      <c r="BU97" s="84"/>
      <c r="BV97" s="84"/>
      <c r="BW97" s="84"/>
      <c r="BX97" s="84"/>
      <c r="BY97" s="84"/>
      <c r="BZ97" s="84"/>
      <c r="CA97" s="84"/>
      <c r="CB97" s="84"/>
      <c r="CC97" s="84"/>
      <c r="CD97" s="84"/>
      <c r="CE97" s="84"/>
      <c r="CF97" s="84"/>
      <c r="CG97" s="84"/>
      <c r="CH97" s="84"/>
      <c r="CI97" s="84"/>
      <c r="CJ97" s="84"/>
      <c r="CK97" s="84"/>
      <c r="CL97" s="84"/>
      <c r="CM97" s="84"/>
      <c r="CN97" s="84"/>
      <c r="CO97" s="84"/>
      <c r="CP97" s="84"/>
      <c r="CQ97" s="84"/>
      <c r="CR97" s="84"/>
      <c r="CS97" s="84"/>
      <c r="CT97" s="84"/>
      <c r="CU97" s="84"/>
      <c r="CV97" s="84"/>
      <c r="CW97" s="84"/>
      <c r="CX97" s="84"/>
      <c r="CY97" s="84"/>
      <c r="CZ97" s="84"/>
      <c r="DA97" s="84"/>
      <c r="DB97" s="84"/>
      <c r="DC97" s="84"/>
      <c r="DD97" s="84"/>
      <c r="DE97" s="84"/>
      <c r="DF97" s="84"/>
      <c r="DG97" s="84"/>
      <c r="DH97" s="84"/>
      <c r="DI97" s="84"/>
      <c r="DJ97" s="84"/>
      <c r="DK97" s="84"/>
      <c r="DL97" s="84"/>
      <c r="DM97" s="84"/>
      <c r="DN97" s="84"/>
      <c r="DO97" s="84"/>
      <c r="DP97" s="84"/>
      <c r="DQ97" s="84"/>
      <c r="DR97" s="84"/>
      <c r="DS97" s="84"/>
      <c r="DT97" s="84"/>
      <c r="DU97" s="84"/>
      <c r="DV97" s="84"/>
      <c r="DW97" s="84"/>
      <c r="DX97" s="84"/>
      <c r="DY97" s="84"/>
      <c r="DZ97" s="84"/>
      <c r="EA97" s="84"/>
      <c r="EB97" s="84"/>
      <c r="EC97" s="84"/>
      <c r="ED97" s="84"/>
      <c r="EE97" s="84"/>
      <c r="EF97" s="84"/>
      <c r="EG97" s="84"/>
      <c r="EH97" s="84"/>
      <c r="EI97" s="84"/>
      <c r="EJ97" s="84"/>
      <c r="EK97" s="84"/>
      <c r="EL97" s="84"/>
      <c r="EM97" s="84"/>
      <c r="EN97" s="84"/>
      <c r="EO97" s="84"/>
      <c r="EP97" s="84"/>
      <c r="EQ97" s="84"/>
      <c r="ER97" s="84"/>
      <c r="ES97" s="84"/>
      <c r="ET97" s="84"/>
      <c r="EU97" s="84"/>
      <c r="EV97" s="84"/>
      <c r="EW97" s="84"/>
      <c r="EX97" s="84"/>
      <c r="EY97" s="84"/>
      <c r="EZ97" s="84"/>
      <c r="FA97" s="84"/>
      <c r="FB97" s="84"/>
      <c r="FC97" s="84"/>
      <c r="FD97" s="84"/>
      <c r="FE97" s="84"/>
      <c r="FF97" s="84"/>
      <c r="FG97" s="84"/>
      <c r="FH97" s="84"/>
      <c r="FI97" s="84"/>
      <c r="FJ97" s="84"/>
      <c r="FK97" s="84"/>
      <c r="FL97" s="84"/>
      <c r="FM97" s="84"/>
      <c r="FN97" s="84"/>
      <c r="FO97" s="84"/>
      <c r="FP97" s="84"/>
      <c r="FQ97" s="84"/>
      <c r="FR97" s="84"/>
      <c r="FS97" s="84"/>
      <c r="FT97" s="84"/>
      <c r="FU97" s="84"/>
      <c r="FV97" s="84"/>
      <c r="FW97" s="84"/>
      <c r="FX97" s="84"/>
      <c r="FY97" s="84"/>
      <c r="FZ97" s="84"/>
      <c r="GA97" s="84"/>
      <c r="GB97" s="84"/>
      <c r="GC97" s="84"/>
      <c r="GD97" s="84"/>
      <c r="GE97" s="84"/>
      <c r="GF97" s="84"/>
      <c r="GG97" s="84"/>
      <c r="GH97" s="84"/>
      <c r="GI97" s="84"/>
      <c r="GJ97" s="84"/>
      <c r="GK97" s="84"/>
      <c r="GL97" s="84"/>
      <c r="GM97" s="84"/>
      <c r="GN97" s="84"/>
      <c r="GO97" s="84"/>
      <c r="GP97" s="84"/>
      <c r="GQ97" s="84"/>
      <c r="GR97" s="84"/>
      <c r="GS97" s="84"/>
      <c r="GT97" s="84"/>
      <c r="GU97" s="84"/>
      <c r="GV97" s="84"/>
      <c r="GW97" s="84"/>
      <c r="GX97" s="84"/>
      <c r="GY97" s="84"/>
      <c r="GZ97" s="84"/>
      <c r="HA97" s="84"/>
      <c r="HB97" s="84"/>
      <c r="HC97" s="84"/>
      <c r="HD97" s="84"/>
      <c r="HE97" s="84"/>
      <c r="HF97" s="84"/>
      <c r="HG97" s="84"/>
      <c r="HH97" s="84"/>
      <c r="HI97" s="84"/>
      <c r="HJ97" s="84"/>
      <c r="HK97" s="84"/>
      <c r="HL97" s="84"/>
      <c r="HM97" s="84"/>
      <c r="HN97" s="84"/>
      <c r="HO97" s="84"/>
      <c r="HP97" s="84"/>
      <c r="HQ97" s="84"/>
      <c r="HR97" s="84"/>
      <c r="HS97" s="84"/>
      <c r="HT97" s="84"/>
      <c r="HU97" s="84"/>
      <c r="HV97" s="84"/>
      <c r="HW97" s="84"/>
      <c r="HX97" s="84"/>
      <c r="HY97" s="84"/>
      <c r="HZ97" s="84"/>
      <c r="IA97" s="84"/>
      <c r="IB97" s="84"/>
      <c r="IC97" s="84"/>
      <c r="ID97" s="84"/>
      <c r="IE97" s="84"/>
      <c r="IF97" s="84"/>
      <c r="IG97" s="84"/>
      <c r="IH97" s="84"/>
      <c r="II97" s="84"/>
      <c r="IJ97" s="84"/>
      <c r="IK97" s="84"/>
      <c r="IL97" s="84"/>
      <c r="IM97" s="84"/>
      <c r="IN97" s="84"/>
      <c r="IO97" s="84"/>
      <c r="IP97" s="84"/>
      <c r="IQ97" s="84"/>
      <c r="IR97" s="84"/>
      <c r="IS97" s="84"/>
      <c r="IT97" s="84"/>
      <c r="IU97" s="84"/>
      <c r="IV97" s="84"/>
      <c r="IW97" s="84"/>
      <c r="IX97" s="84"/>
      <c r="IY97" s="84"/>
      <c r="IZ97" s="84"/>
      <c r="JA97" s="84"/>
      <c r="JB97" s="84"/>
    </row>
    <row r="98" spans="1:262" s="13" customFormat="1" ht="15" customHeight="1" x14ac:dyDescent="0.15">
      <c r="A98" s="176" t="s">
        <v>140</v>
      </c>
      <c r="B98" s="26" t="s">
        <v>285</v>
      </c>
      <c r="C98" s="27" t="s">
        <v>380</v>
      </c>
      <c r="D98" s="28" t="s">
        <v>381</v>
      </c>
      <c r="E98" s="26" t="s">
        <v>278</v>
      </c>
      <c r="F98" s="29" t="s">
        <v>382</v>
      </c>
      <c r="G98" s="30" t="s">
        <v>290</v>
      </c>
      <c r="H98" s="30" t="s">
        <v>94</v>
      </c>
      <c r="I98" s="37">
        <v>400</v>
      </c>
      <c r="J98" s="38" t="s">
        <v>281</v>
      </c>
      <c r="K98" s="37">
        <v>370</v>
      </c>
      <c r="L98" s="26"/>
      <c r="M98" s="26"/>
      <c r="N98" s="26"/>
      <c r="O98" s="39" t="s">
        <v>383</v>
      </c>
      <c r="P98" s="40">
        <v>0.5</v>
      </c>
      <c r="Q98" s="40">
        <v>0.5</v>
      </c>
      <c r="R98" s="40">
        <v>1.8857142857142899</v>
      </c>
      <c r="S98" s="40">
        <v>3.97058823529412</v>
      </c>
      <c r="T98" s="40">
        <v>5.5</v>
      </c>
      <c r="U98" s="40">
        <v>5.5</v>
      </c>
      <c r="V98" s="41">
        <v>12</v>
      </c>
      <c r="W98" s="42">
        <v>200</v>
      </c>
      <c r="X98" s="43">
        <v>300</v>
      </c>
      <c r="Y98" s="50">
        <v>1</v>
      </c>
      <c r="Z98" s="50">
        <v>1</v>
      </c>
      <c r="AA98" s="51"/>
      <c r="AB98" s="51"/>
      <c r="AC98" s="51"/>
      <c r="AD98" s="51"/>
      <c r="AE98" s="51"/>
      <c r="AF98" s="38">
        <v>216</v>
      </c>
      <c r="AG98" s="61">
        <v>11.1111111111111</v>
      </c>
      <c r="AH98" s="62">
        <v>0.92592592592592604</v>
      </c>
      <c r="AI98" s="63"/>
      <c r="AJ98" s="64"/>
      <c r="AK98" s="65">
        <v>0</v>
      </c>
      <c r="AL98" s="64" t="s">
        <v>296</v>
      </c>
      <c r="AM98" s="66" t="s">
        <v>322</v>
      </c>
      <c r="AN98" s="26"/>
      <c r="AO98" s="66" t="s">
        <v>64</v>
      </c>
      <c r="AP98" s="74"/>
      <c r="AQ98" s="75"/>
      <c r="AR98" s="76"/>
      <c r="AS98" s="77"/>
      <c r="AT98" s="77"/>
      <c r="AU98" s="78"/>
      <c r="AV98" s="77"/>
      <c r="AW98" s="77"/>
      <c r="AX98" s="77"/>
      <c r="AY98" s="77"/>
      <c r="AZ98" s="77"/>
      <c r="BA98" s="77"/>
      <c r="BB98" s="99">
        <f t="shared" si="21"/>
        <v>35</v>
      </c>
      <c r="BC98" s="99">
        <f t="shared" si="22"/>
        <v>8</v>
      </c>
      <c r="BD98" s="100" t="str">
        <f t="shared" si="23"/>
        <v>050-0009-293杨青松35</v>
      </c>
      <c r="BE98" s="101">
        <f t="shared" si="24"/>
        <v>0.33333333333333331</v>
      </c>
      <c r="BF98" s="101">
        <f t="shared" si="25"/>
        <v>1</v>
      </c>
      <c r="BG98" s="102" t="str">
        <f t="shared" si="26"/>
        <v>050-0009-29335</v>
      </c>
      <c r="BH98" s="84" t="str">
        <f>IF(IF(ISNA(MATCH(BG98,BG99:$BG$94434,0)),1,"")="","",IF(ISNA(MATCH(BG98,BG99:$BG$94434,0)),1,"")&amp;BB98)</f>
        <v/>
      </c>
      <c r="BI98" s="84" t="str">
        <f>IF(BH98="","",BB98&amp;COUNTIFS($BH$1:BH98,BH98))</f>
        <v/>
      </c>
      <c r="BJ98" s="84" t="str">
        <f t="shared" si="27"/>
        <v/>
      </c>
      <c r="BK98" s="84"/>
      <c r="BL98" s="84"/>
      <c r="BM98" s="84"/>
      <c r="BN98" s="84"/>
      <c r="BO98" s="84"/>
      <c r="BP98" s="84"/>
      <c r="BQ98" s="84"/>
      <c r="BR98" s="84"/>
      <c r="BS98" s="84"/>
      <c r="BT98" s="84"/>
      <c r="BU98" s="84"/>
      <c r="BV98" s="84"/>
      <c r="BW98" s="84"/>
      <c r="BX98" s="84"/>
      <c r="BY98" s="84"/>
      <c r="BZ98" s="84"/>
      <c r="CA98" s="84"/>
      <c r="CB98" s="84"/>
      <c r="CC98" s="84"/>
      <c r="CD98" s="84"/>
      <c r="CE98" s="84"/>
      <c r="CF98" s="84"/>
      <c r="CG98" s="84"/>
      <c r="CH98" s="84"/>
      <c r="CI98" s="84"/>
      <c r="CJ98" s="84"/>
      <c r="CK98" s="84"/>
      <c r="CL98" s="84"/>
      <c r="CM98" s="84"/>
      <c r="CN98" s="84"/>
      <c r="CO98" s="84"/>
      <c r="CP98" s="84"/>
      <c r="CQ98" s="84"/>
      <c r="CR98" s="84"/>
      <c r="CS98" s="84"/>
      <c r="CT98" s="84"/>
      <c r="CU98" s="84"/>
      <c r="CV98" s="84"/>
      <c r="CW98" s="84"/>
      <c r="CX98" s="84"/>
      <c r="CY98" s="84"/>
      <c r="CZ98" s="84"/>
      <c r="DA98" s="84"/>
      <c r="DB98" s="84"/>
      <c r="DC98" s="84"/>
      <c r="DD98" s="84"/>
      <c r="DE98" s="84"/>
      <c r="DF98" s="84"/>
      <c r="DG98" s="84"/>
      <c r="DH98" s="84"/>
      <c r="DI98" s="84"/>
      <c r="DJ98" s="84"/>
      <c r="DK98" s="84"/>
      <c r="DL98" s="84"/>
      <c r="DM98" s="84"/>
      <c r="DN98" s="84"/>
      <c r="DO98" s="84"/>
      <c r="DP98" s="84"/>
      <c r="DQ98" s="84"/>
      <c r="DR98" s="84"/>
      <c r="DS98" s="84"/>
      <c r="DT98" s="84"/>
      <c r="DU98" s="84"/>
      <c r="DV98" s="84"/>
      <c r="DW98" s="84"/>
      <c r="DX98" s="84"/>
      <c r="DY98" s="84"/>
      <c r="DZ98" s="84"/>
      <c r="EA98" s="84"/>
      <c r="EB98" s="84"/>
      <c r="EC98" s="84"/>
      <c r="ED98" s="84"/>
      <c r="EE98" s="84"/>
      <c r="EF98" s="84"/>
      <c r="EG98" s="84"/>
      <c r="EH98" s="84"/>
      <c r="EI98" s="84"/>
      <c r="EJ98" s="84"/>
      <c r="EK98" s="84"/>
      <c r="EL98" s="84"/>
      <c r="EM98" s="84"/>
      <c r="EN98" s="84"/>
      <c r="EO98" s="84"/>
      <c r="EP98" s="84"/>
      <c r="EQ98" s="84"/>
      <c r="ER98" s="84"/>
      <c r="ES98" s="84"/>
      <c r="ET98" s="84"/>
      <c r="EU98" s="84"/>
      <c r="EV98" s="84"/>
      <c r="EW98" s="84"/>
      <c r="EX98" s="84"/>
      <c r="EY98" s="84"/>
      <c r="EZ98" s="84"/>
      <c r="FA98" s="84"/>
      <c r="FB98" s="84"/>
      <c r="FC98" s="84"/>
      <c r="FD98" s="84"/>
      <c r="FE98" s="84"/>
      <c r="FF98" s="84"/>
      <c r="FG98" s="84"/>
      <c r="FH98" s="84"/>
      <c r="FI98" s="84"/>
      <c r="FJ98" s="84"/>
      <c r="FK98" s="84"/>
      <c r="FL98" s="84"/>
      <c r="FM98" s="84"/>
      <c r="FN98" s="84"/>
      <c r="FO98" s="84"/>
      <c r="FP98" s="84"/>
      <c r="FQ98" s="84"/>
      <c r="FR98" s="84"/>
      <c r="FS98" s="84"/>
      <c r="FT98" s="84"/>
      <c r="FU98" s="84"/>
      <c r="FV98" s="84"/>
      <c r="FW98" s="84"/>
      <c r="FX98" s="84"/>
      <c r="FY98" s="84"/>
      <c r="FZ98" s="84"/>
      <c r="GA98" s="84"/>
      <c r="GB98" s="84"/>
      <c r="GC98" s="84"/>
      <c r="GD98" s="84"/>
      <c r="GE98" s="84"/>
      <c r="GF98" s="84"/>
      <c r="GG98" s="84"/>
      <c r="GH98" s="84"/>
      <c r="GI98" s="84"/>
      <c r="GJ98" s="84"/>
      <c r="GK98" s="84"/>
      <c r="GL98" s="84"/>
      <c r="GM98" s="84"/>
      <c r="GN98" s="84"/>
      <c r="GO98" s="84"/>
      <c r="GP98" s="84"/>
      <c r="GQ98" s="84"/>
      <c r="GR98" s="84"/>
      <c r="GS98" s="84"/>
      <c r="GT98" s="84"/>
      <c r="GU98" s="84"/>
      <c r="GV98" s="84"/>
      <c r="GW98" s="84"/>
      <c r="GX98" s="84"/>
      <c r="GY98" s="84"/>
      <c r="GZ98" s="84"/>
      <c r="HA98" s="84"/>
      <c r="HB98" s="84"/>
      <c r="HC98" s="84"/>
      <c r="HD98" s="84"/>
      <c r="HE98" s="84"/>
      <c r="HF98" s="84"/>
      <c r="HG98" s="84"/>
      <c r="HH98" s="84"/>
      <c r="HI98" s="84"/>
      <c r="HJ98" s="84"/>
      <c r="HK98" s="84"/>
      <c r="HL98" s="84"/>
      <c r="HM98" s="84"/>
      <c r="HN98" s="84"/>
      <c r="HO98" s="84"/>
      <c r="HP98" s="84"/>
      <c r="HQ98" s="84"/>
      <c r="HR98" s="84"/>
      <c r="HS98" s="84"/>
      <c r="HT98" s="84"/>
      <c r="HU98" s="84"/>
      <c r="HV98" s="84"/>
      <c r="HW98" s="84"/>
      <c r="HX98" s="84"/>
      <c r="HY98" s="84"/>
      <c r="HZ98" s="84"/>
      <c r="IA98" s="84"/>
      <c r="IB98" s="84"/>
      <c r="IC98" s="84"/>
      <c r="ID98" s="84"/>
      <c r="IE98" s="84"/>
      <c r="IF98" s="84"/>
      <c r="IG98" s="84"/>
      <c r="IH98" s="84"/>
      <c r="II98" s="84"/>
      <c r="IJ98" s="84"/>
      <c r="IK98" s="84"/>
      <c r="IL98" s="84"/>
      <c r="IM98" s="84"/>
      <c r="IN98" s="84"/>
      <c r="IO98" s="84"/>
      <c r="IP98" s="84"/>
      <c r="IQ98" s="84"/>
      <c r="IR98" s="84"/>
      <c r="IS98" s="84"/>
      <c r="IT98" s="84"/>
      <c r="IU98" s="84"/>
      <c r="IV98" s="84"/>
      <c r="IW98" s="84"/>
      <c r="IX98" s="84"/>
      <c r="IY98" s="84"/>
      <c r="IZ98" s="84"/>
      <c r="JA98" s="84"/>
      <c r="JB98" s="84"/>
    </row>
    <row r="99" spans="1:262" s="13" customFormat="1" ht="15" customHeight="1" x14ac:dyDescent="0.15">
      <c r="A99" s="176" t="s">
        <v>140</v>
      </c>
      <c r="B99" s="26" t="s">
        <v>275</v>
      </c>
      <c r="C99" s="27" t="s">
        <v>368</v>
      </c>
      <c r="D99" s="28" t="s">
        <v>369</v>
      </c>
      <c r="E99" s="26" t="s">
        <v>278</v>
      </c>
      <c r="F99" s="29" t="s">
        <v>93</v>
      </c>
      <c r="G99" s="30" t="s">
        <v>301</v>
      </c>
      <c r="H99" s="30" t="s">
        <v>94</v>
      </c>
      <c r="I99" s="37">
        <v>2000</v>
      </c>
      <c r="J99" s="38" t="s">
        <v>281</v>
      </c>
      <c r="K99" s="37">
        <v>22</v>
      </c>
      <c r="L99" s="26"/>
      <c r="M99" s="26"/>
      <c r="N99" s="26"/>
      <c r="O99" s="39" t="s">
        <v>370</v>
      </c>
      <c r="P99" s="40">
        <v>0.5</v>
      </c>
      <c r="Q99" s="40">
        <v>0.5</v>
      </c>
      <c r="R99" s="40">
        <v>1.1818181818181801</v>
      </c>
      <c r="S99" s="40">
        <v>0.99264705882352899</v>
      </c>
      <c r="T99" s="40">
        <v>3</v>
      </c>
      <c r="U99" s="40">
        <v>3</v>
      </c>
      <c r="V99" s="41">
        <v>3</v>
      </c>
      <c r="W99" s="42">
        <v>60</v>
      </c>
      <c r="X99" s="43">
        <v>500</v>
      </c>
      <c r="Y99" s="50">
        <v>1</v>
      </c>
      <c r="Z99" s="50">
        <v>1</v>
      </c>
      <c r="AA99" s="51"/>
      <c r="AB99" s="51"/>
      <c r="AC99" s="51"/>
      <c r="AD99" s="51"/>
      <c r="AE99" s="51"/>
      <c r="AF99" s="38">
        <v>90</v>
      </c>
      <c r="AG99" s="61">
        <v>2</v>
      </c>
      <c r="AH99" s="62">
        <v>0.66666666666666696</v>
      </c>
      <c r="AI99" s="63"/>
      <c r="AJ99" s="64"/>
      <c r="AK99" s="65">
        <v>0</v>
      </c>
      <c r="AL99" s="64" t="s">
        <v>296</v>
      </c>
      <c r="AM99" s="66" t="s">
        <v>379</v>
      </c>
      <c r="AN99" s="26"/>
      <c r="AO99" s="66" t="s">
        <v>5</v>
      </c>
      <c r="AP99" s="74"/>
      <c r="AQ99" s="75"/>
      <c r="AR99" s="76"/>
      <c r="AS99" s="77"/>
      <c r="AT99" s="77"/>
      <c r="AU99" s="78"/>
      <c r="AV99" s="77"/>
      <c r="AW99" s="77"/>
      <c r="AX99" s="77"/>
      <c r="AY99" s="77"/>
      <c r="AZ99" s="77"/>
      <c r="BA99" s="77"/>
      <c r="BB99" s="99">
        <f t="shared" si="21"/>
        <v>35</v>
      </c>
      <c r="BC99" s="99">
        <f t="shared" si="22"/>
        <v>8</v>
      </c>
      <c r="BD99" s="100" t="str">
        <f t="shared" si="23"/>
        <v>050-0009-467代国升35</v>
      </c>
      <c r="BE99" s="101">
        <f t="shared" si="24"/>
        <v>1</v>
      </c>
      <c r="BF99" s="101">
        <f t="shared" si="25"/>
        <v>1</v>
      </c>
      <c r="BG99" s="102" t="str">
        <f t="shared" si="26"/>
        <v>050-0009-46735</v>
      </c>
      <c r="BH99" s="84" t="str">
        <f>IF(IF(ISNA(MATCH(BG99,BG100:$BG$94434,0)),1,"")="","",IF(ISNA(MATCH(BG99,BG100:$BG$94434,0)),1,"")&amp;BB99)</f>
        <v>135</v>
      </c>
      <c r="BI99" s="84" t="str">
        <f>IF(BH99="","",BB99&amp;COUNTIFS($BH$1:BH99,BH99))</f>
        <v>3511</v>
      </c>
      <c r="BJ99" s="84" t="str">
        <f t="shared" si="27"/>
        <v>050-0009-467</v>
      </c>
      <c r="BK99" s="84"/>
      <c r="BL99" s="84"/>
      <c r="BM99" s="84"/>
      <c r="BN99" s="84"/>
      <c r="BO99" s="84"/>
      <c r="BP99" s="84"/>
      <c r="BQ99" s="84"/>
      <c r="BR99" s="84"/>
      <c r="BS99" s="84"/>
      <c r="BT99" s="84"/>
      <c r="BU99" s="84"/>
      <c r="BV99" s="84"/>
      <c r="BW99" s="84"/>
      <c r="BX99" s="84"/>
      <c r="BY99" s="84"/>
      <c r="BZ99" s="84"/>
      <c r="CA99" s="84"/>
      <c r="CB99" s="84"/>
      <c r="CC99" s="84"/>
      <c r="CD99" s="84"/>
      <c r="CE99" s="84"/>
      <c r="CF99" s="84"/>
      <c r="CG99" s="84"/>
      <c r="CH99" s="84"/>
      <c r="CI99" s="84"/>
      <c r="CJ99" s="84"/>
      <c r="CK99" s="84"/>
      <c r="CL99" s="84"/>
      <c r="CM99" s="84"/>
      <c r="CN99" s="84"/>
      <c r="CO99" s="84"/>
      <c r="CP99" s="84"/>
      <c r="CQ99" s="84"/>
      <c r="CR99" s="84"/>
      <c r="CS99" s="84"/>
      <c r="CT99" s="84"/>
      <c r="CU99" s="84"/>
      <c r="CV99" s="84"/>
      <c r="CW99" s="84"/>
      <c r="CX99" s="84"/>
      <c r="CY99" s="84"/>
      <c r="CZ99" s="84"/>
      <c r="DA99" s="84"/>
      <c r="DB99" s="84"/>
      <c r="DC99" s="84"/>
      <c r="DD99" s="84"/>
      <c r="DE99" s="84"/>
      <c r="DF99" s="84"/>
      <c r="DG99" s="84"/>
      <c r="DH99" s="84"/>
      <c r="DI99" s="84"/>
      <c r="DJ99" s="84"/>
      <c r="DK99" s="84"/>
      <c r="DL99" s="84"/>
      <c r="DM99" s="84"/>
      <c r="DN99" s="84"/>
      <c r="DO99" s="84"/>
      <c r="DP99" s="84"/>
      <c r="DQ99" s="84"/>
      <c r="DR99" s="84"/>
      <c r="DS99" s="84"/>
      <c r="DT99" s="84"/>
      <c r="DU99" s="84"/>
      <c r="DV99" s="84"/>
      <c r="DW99" s="84"/>
      <c r="DX99" s="84"/>
      <c r="DY99" s="84"/>
      <c r="DZ99" s="84"/>
      <c r="EA99" s="84"/>
      <c r="EB99" s="84"/>
      <c r="EC99" s="84"/>
      <c r="ED99" s="84"/>
      <c r="EE99" s="84"/>
      <c r="EF99" s="84"/>
      <c r="EG99" s="84"/>
      <c r="EH99" s="84"/>
      <c r="EI99" s="84"/>
      <c r="EJ99" s="84"/>
      <c r="EK99" s="84"/>
      <c r="EL99" s="84"/>
      <c r="EM99" s="84"/>
      <c r="EN99" s="84"/>
      <c r="EO99" s="84"/>
      <c r="EP99" s="84"/>
      <c r="EQ99" s="84"/>
      <c r="ER99" s="84"/>
      <c r="ES99" s="84"/>
      <c r="ET99" s="84"/>
      <c r="EU99" s="84"/>
      <c r="EV99" s="84"/>
      <c r="EW99" s="84"/>
      <c r="EX99" s="84"/>
      <c r="EY99" s="84"/>
      <c r="EZ99" s="84"/>
      <c r="FA99" s="84"/>
      <c r="FB99" s="84"/>
      <c r="FC99" s="84"/>
      <c r="FD99" s="84"/>
      <c r="FE99" s="84"/>
      <c r="FF99" s="84"/>
      <c r="FG99" s="84"/>
      <c r="FH99" s="84"/>
      <c r="FI99" s="84"/>
      <c r="FJ99" s="84"/>
      <c r="FK99" s="84"/>
      <c r="FL99" s="84"/>
      <c r="FM99" s="84"/>
      <c r="FN99" s="84"/>
      <c r="FO99" s="84"/>
      <c r="FP99" s="84"/>
      <c r="FQ99" s="84"/>
      <c r="FR99" s="84"/>
      <c r="FS99" s="84"/>
      <c r="FT99" s="84"/>
      <c r="FU99" s="84"/>
      <c r="FV99" s="84"/>
      <c r="FW99" s="84"/>
      <c r="FX99" s="84"/>
      <c r="FY99" s="84"/>
      <c r="FZ99" s="84"/>
      <c r="GA99" s="84"/>
      <c r="GB99" s="84"/>
      <c r="GC99" s="84"/>
      <c r="GD99" s="84"/>
      <c r="GE99" s="84"/>
      <c r="GF99" s="84"/>
      <c r="GG99" s="84"/>
      <c r="GH99" s="84"/>
      <c r="GI99" s="84"/>
      <c r="GJ99" s="84"/>
      <c r="GK99" s="84"/>
      <c r="GL99" s="84"/>
      <c r="GM99" s="84"/>
      <c r="GN99" s="84"/>
      <c r="GO99" s="84"/>
      <c r="GP99" s="84"/>
      <c r="GQ99" s="84"/>
      <c r="GR99" s="84"/>
      <c r="GS99" s="84"/>
      <c r="GT99" s="84"/>
      <c r="GU99" s="84"/>
      <c r="GV99" s="84"/>
      <c r="GW99" s="84"/>
      <c r="GX99" s="84"/>
      <c r="GY99" s="84"/>
      <c r="GZ99" s="84"/>
      <c r="HA99" s="84"/>
      <c r="HB99" s="84"/>
      <c r="HC99" s="84"/>
      <c r="HD99" s="84"/>
      <c r="HE99" s="84"/>
      <c r="HF99" s="84"/>
      <c r="HG99" s="84"/>
      <c r="HH99" s="84"/>
      <c r="HI99" s="84"/>
      <c r="HJ99" s="84"/>
      <c r="HK99" s="84"/>
      <c r="HL99" s="84"/>
      <c r="HM99" s="84"/>
      <c r="HN99" s="84"/>
      <c r="HO99" s="84"/>
      <c r="HP99" s="84"/>
      <c r="HQ99" s="84"/>
      <c r="HR99" s="84"/>
      <c r="HS99" s="84"/>
      <c r="HT99" s="84"/>
      <c r="HU99" s="84"/>
      <c r="HV99" s="84"/>
      <c r="HW99" s="84"/>
      <c r="HX99" s="84"/>
      <c r="HY99" s="84"/>
      <c r="HZ99" s="84"/>
      <c r="IA99" s="84"/>
      <c r="IB99" s="84"/>
      <c r="IC99" s="84"/>
      <c r="ID99" s="84"/>
      <c r="IE99" s="84"/>
      <c r="IF99" s="84"/>
      <c r="IG99" s="84"/>
      <c r="IH99" s="84"/>
      <c r="II99" s="84"/>
      <c r="IJ99" s="84"/>
      <c r="IK99" s="84"/>
      <c r="IL99" s="84"/>
      <c r="IM99" s="84"/>
      <c r="IN99" s="84"/>
      <c r="IO99" s="84"/>
      <c r="IP99" s="84"/>
      <c r="IQ99" s="84"/>
      <c r="IR99" s="84"/>
      <c r="IS99" s="84"/>
      <c r="IT99" s="84"/>
      <c r="IU99" s="84"/>
      <c r="IV99" s="84"/>
      <c r="IW99" s="84"/>
      <c r="IX99" s="84"/>
      <c r="IY99" s="84"/>
      <c r="IZ99" s="84"/>
      <c r="JA99" s="84"/>
      <c r="JB99" s="84"/>
    </row>
    <row r="100" spans="1:262" s="13" customFormat="1" ht="15" customHeight="1" x14ac:dyDescent="0.15">
      <c r="A100" s="176" t="s">
        <v>140</v>
      </c>
      <c r="B100" s="26" t="s">
        <v>285</v>
      </c>
      <c r="C100" s="27" t="s">
        <v>351</v>
      </c>
      <c r="D100" s="28" t="s">
        <v>352</v>
      </c>
      <c r="E100" s="26" t="s">
        <v>278</v>
      </c>
      <c r="F100" s="29" t="s">
        <v>353</v>
      </c>
      <c r="G100" s="30" t="s">
        <v>290</v>
      </c>
      <c r="H100" s="30" t="s">
        <v>94</v>
      </c>
      <c r="I100" s="37">
        <v>500</v>
      </c>
      <c r="J100" s="38" t="s">
        <v>281</v>
      </c>
      <c r="K100" s="37">
        <v>421.5</v>
      </c>
      <c r="L100" s="26"/>
      <c r="M100" s="26"/>
      <c r="N100" s="26"/>
      <c r="O100" s="39" t="s">
        <v>354</v>
      </c>
      <c r="P100" s="40">
        <v>0.5</v>
      </c>
      <c r="Q100" s="40">
        <v>0.5</v>
      </c>
      <c r="R100" s="40">
        <v>1.8857142857142899</v>
      </c>
      <c r="S100" s="40">
        <v>3.97058823529412</v>
      </c>
      <c r="T100" s="40">
        <v>5.5</v>
      </c>
      <c r="U100" s="40">
        <v>5.5</v>
      </c>
      <c r="V100" s="41">
        <v>12</v>
      </c>
      <c r="W100" s="42">
        <v>140</v>
      </c>
      <c r="X100" s="43">
        <v>300</v>
      </c>
      <c r="Y100" s="50">
        <v>1</v>
      </c>
      <c r="Z100" s="50">
        <v>1</v>
      </c>
      <c r="AA100" s="51"/>
      <c r="AB100" s="51"/>
      <c r="AC100" s="51"/>
      <c r="AD100" s="51"/>
      <c r="AE100" s="51"/>
      <c r="AF100" s="38">
        <v>216</v>
      </c>
      <c r="AG100" s="61">
        <v>7.7777777777777803</v>
      </c>
      <c r="AH100" s="62">
        <v>0.64814814814814803</v>
      </c>
      <c r="AI100" s="63"/>
      <c r="AJ100" s="64"/>
      <c r="AK100" s="65">
        <v>0</v>
      </c>
      <c r="AL100" s="64" t="s">
        <v>296</v>
      </c>
      <c r="AM100" s="66" t="s">
        <v>322</v>
      </c>
      <c r="AN100" s="26"/>
      <c r="AO100" s="66" t="s">
        <v>64</v>
      </c>
      <c r="AP100" s="74"/>
      <c r="AQ100" s="75"/>
      <c r="AR100" s="76"/>
      <c r="AS100" s="77"/>
      <c r="AT100" s="77"/>
      <c r="AU100" s="78"/>
      <c r="AV100" s="77"/>
      <c r="AW100" s="77"/>
      <c r="AX100" s="77"/>
      <c r="AY100" s="77"/>
      <c r="AZ100" s="77"/>
      <c r="BA100" s="77"/>
      <c r="BB100" s="99">
        <f t="shared" si="21"/>
        <v>35</v>
      </c>
      <c r="BC100" s="99">
        <f t="shared" si="22"/>
        <v>8</v>
      </c>
      <c r="BD100" s="100" t="str">
        <f t="shared" si="23"/>
        <v>050-1009-443杨青松35</v>
      </c>
      <c r="BE100" s="101">
        <f t="shared" si="24"/>
        <v>0.33333333333333331</v>
      </c>
      <c r="BF100" s="101">
        <f t="shared" si="25"/>
        <v>1</v>
      </c>
      <c r="BG100" s="102" t="str">
        <f t="shared" si="26"/>
        <v>050-1009-44335</v>
      </c>
      <c r="BH100" s="84" t="str">
        <f>IF(IF(ISNA(MATCH(BG100,BG101:$BG$94434,0)),1,"")="","",IF(ISNA(MATCH(BG100,BG101:$BG$94434,0)),1,"")&amp;BB100)</f>
        <v/>
      </c>
      <c r="BI100" s="84" t="str">
        <f>IF(BH100="","",BB100&amp;COUNTIFS($BH$1:BH100,BH100))</f>
        <v/>
      </c>
      <c r="BJ100" s="84" t="str">
        <f t="shared" si="27"/>
        <v/>
      </c>
      <c r="BK100" s="84"/>
      <c r="BL100" s="84"/>
      <c r="BM100" s="84"/>
      <c r="BN100" s="84"/>
      <c r="BO100" s="84"/>
      <c r="BP100" s="84"/>
      <c r="BQ100" s="84"/>
      <c r="BR100" s="84"/>
      <c r="BS100" s="84"/>
      <c r="BT100" s="84"/>
      <c r="BU100" s="84"/>
      <c r="BV100" s="84"/>
      <c r="BW100" s="84"/>
      <c r="BX100" s="84"/>
      <c r="BY100" s="84"/>
      <c r="BZ100" s="84"/>
      <c r="CA100" s="84"/>
      <c r="CB100" s="84"/>
      <c r="CC100" s="84"/>
      <c r="CD100" s="84"/>
      <c r="CE100" s="84"/>
      <c r="CF100" s="84"/>
      <c r="CG100" s="84"/>
      <c r="CH100" s="84"/>
      <c r="CI100" s="84"/>
      <c r="CJ100" s="84"/>
      <c r="CK100" s="84"/>
      <c r="CL100" s="84"/>
      <c r="CM100" s="84"/>
      <c r="CN100" s="84"/>
      <c r="CO100" s="84"/>
      <c r="CP100" s="84"/>
      <c r="CQ100" s="84"/>
      <c r="CR100" s="84"/>
      <c r="CS100" s="84"/>
      <c r="CT100" s="84"/>
      <c r="CU100" s="84"/>
      <c r="CV100" s="84"/>
      <c r="CW100" s="84"/>
      <c r="CX100" s="84"/>
      <c r="CY100" s="84"/>
      <c r="CZ100" s="84"/>
      <c r="DA100" s="84"/>
      <c r="DB100" s="84"/>
      <c r="DC100" s="84"/>
      <c r="DD100" s="84"/>
      <c r="DE100" s="84"/>
      <c r="DF100" s="84"/>
      <c r="DG100" s="84"/>
      <c r="DH100" s="84"/>
      <c r="DI100" s="84"/>
      <c r="DJ100" s="84"/>
      <c r="DK100" s="84"/>
      <c r="DL100" s="84"/>
      <c r="DM100" s="84"/>
      <c r="DN100" s="84"/>
      <c r="DO100" s="84"/>
      <c r="DP100" s="84"/>
      <c r="DQ100" s="84"/>
      <c r="DR100" s="84"/>
      <c r="DS100" s="84"/>
      <c r="DT100" s="84"/>
      <c r="DU100" s="84"/>
      <c r="DV100" s="84"/>
      <c r="DW100" s="84"/>
      <c r="DX100" s="84"/>
      <c r="DY100" s="84"/>
      <c r="DZ100" s="84"/>
      <c r="EA100" s="84"/>
      <c r="EB100" s="84"/>
      <c r="EC100" s="84"/>
      <c r="ED100" s="84"/>
      <c r="EE100" s="84"/>
      <c r="EF100" s="84"/>
      <c r="EG100" s="84"/>
      <c r="EH100" s="84"/>
      <c r="EI100" s="84"/>
      <c r="EJ100" s="84"/>
      <c r="EK100" s="84"/>
      <c r="EL100" s="84"/>
      <c r="EM100" s="84"/>
      <c r="EN100" s="84"/>
      <c r="EO100" s="84"/>
      <c r="EP100" s="84"/>
      <c r="EQ100" s="84"/>
      <c r="ER100" s="84"/>
      <c r="ES100" s="84"/>
      <c r="ET100" s="84"/>
      <c r="EU100" s="84"/>
      <c r="EV100" s="84"/>
      <c r="EW100" s="84"/>
      <c r="EX100" s="84"/>
      <c r="EY100" s="84"/>
      <c r="EZ100" s="84"/>
      <c r="FA100" s="84"/>
      <c r="FB100" s="84"/>
      <c r="FC100" s="84"/>
      <c r="FD100" s="84"/>
      <c r="FE100" s="84"/>
      <c r="FF100" s="84"/>
      <c r="FG100" s="84"/>
      <c r="FH100" s="84"/>
      <c r="FI100" s="84"/>
      <c r="FJ100" s="84"/>
      <c r="FK100" s="84"/>
      <c r="FL100" s="84"/>
      <c r="FM100" s="84"/>
      <c r="FN100" s="84"/>
      <c r="FO100" s="84"/>
      <c r="FP100" s="84"/>
      <c r="FQ100" s="84"/>
      <c r="FR100" s="84"/>
      <c r="FS100" s="84"/>
      <c r="FT100" s="84"/>
      <c r="FU100" s="84"/>
      <c r="FV100" s="84"/>
      <c r="FW100" s="84"/>
      <c r="FX100" s="84"/>
      <c r="FY100" s="84"/>
      <c r="FZ100" s="84"/>
      <c r="GA100" s="84"/>
      <c r="GB100" s="84"/>
      <c r="GC100" s="84"/>
      <c r="GD100" s="84"/>
      <c r="GE100" s="84"/>
      <c r="GF100" s="84"/>
      <c r="GG100" s="84"/>
      <c r="GH100" s="84"/>
      <c r="GI100" s="84"/>
      <c r="GJ100" s="84"/>
      <c r="GK100" s="84"/>
      <c r="GL100" s="84"/>
      <c r="GM100" s="84"/>
      <c r="GN100" s="84"/>
      <c r="GO100" s="84"/>
      <c r="GP100" s="84"/>
      <c r="GQ100" s="84"/>
      <c r="GR100" s="84"/>
      <c r="GS100" s="84"/>
      <c r="GT100" s="84"/>
      <c r="GU100" s="84"/>
      <c r="GV100" s="84"/>
      <c r="GW100" s="84"/>
      <c r="GX100" s="84"/>
      <c r="GY100" s="84"/>
      <c r="GZ100" s="84"/>
      <c r="HA100" s="84"/>
      <c r="HB100" s="84"/>
      <c r="HC100" s="84"/>
      <c r="HD100" s="84"/>
      <c r="HE100" s="84"/>
      <c r="HF100" s="84"/>
      <c r="HG100" s="84"/>
      <c r="HH100" s="84"/>
      <c r="HI100" s="84"/>
      <c r="HJ100" s="84"/>
      <c r="HK100" s="84"/>
      <c r="HL100" s="84"/>
      <c r="HM100" s="84"/>
      <c r="HN100" s="84"/>
      <c r="HO100" s="84"/>
      <c r="HP100" s="84"/>
      <c r="HQ100" s="84"/>
      <c r="HR100" s="84"/>
      <c r="HS100" s="84"/>
      <c r="HT100" s="84"/>
      <c r="HU100" s="84"/>
      <c r="HV100" s="84"/>
      <c r="HW100" s="84"/>
      <c r="HX100" s="84"/>
      <c r="HY100" s="84"/>
      <c r="HZ100" s="84"/>
      <c r="IA100" s="84"/>
      <c r="IB100" s="84"/>
      <c r="IC100" s="84"/>
      <c r="ID100" s="84"/>
      <c r="IE100" s="84"/>
      <c r="IF100" s="84"/>
      <c r="IG100" s="84"/>
      <c r="IH100" s="84"/>
      <c r="II100" s="84"/>
      <c r="IJ100" s="84"/>
      <c r="IK100" s="84"/>
      <c r="IL100" s="84"/>
      <c r="IM100" s="84"/>
      <c r="IN100" s="84"/>
      <c r="IO100" s="84"/>
      <c r="IP100" s="84"/>
      <c r="IQ100" s="84"/>
      <c r="IR100" s="84"/>
      <c r="IS100" s="84"/>
      <c r="IT100" s="84"/>
      <c r="IU100" s="84"/>
      <c r="IV100" s="84"/>
      <c r="IW100" s="84"/>
      <c r="IX100" s="84"/>
      <c r="IY100" s="84"/>
      <c r="IZ100" s="84"/>
      <c r="JA100" s="84"/>
      <c r="JB100" s="84"/>
    </row>
    <row r="101" spans="1:262" s="22" customFormat="1" ht="15" customHeight="1" x14ac:dyDescent="0.15">
      <c r="A101" s="176" t="s">
        <v>140</v>
      </c>
      <c r="B101" s="26" t="s">
        <v>275</v>
      </c>
      <c r="C101" s="27" t="s">
        <v>310</v>
      </c>
      <c r="D101" s="28" t="s">
        <v>311</v>
      </c>
      <c r="E101" s="26" t="s">
        <v>278</v>
      </c>
      <c r="F101" s="29" t="s">
        <v>98</v>
      </c>
      <c r="G101" s="30" t="s">
        <v>280</v>
      </c>
      <c r="H101" s="30" t="s">
        <v>94</v>
      </c>
      <c r="I101" s="37">
        <v>2400</v>
      </c>
      <c r="J101" s="38" t="s">
        <v>281</v>
      </c>
      <c r="K101" s="37">
        <v>2384</v>
      </c>
      <c r="L101" s="26"/>
      <c r="M101" s="26"/>
      <c r="N101" s="26"/>
      <c r="O101" s="39" t="s">
        <v>312</v>
      </c>
      <c r="P101" s="40">
        <v>0.5</v>
      </c>
      <c r="Q101" s="40">
        <v>0.5</v>
      </c>
      <c r="R101" s="40">
        <v>4.7272727272727302</v>
      </c>
      <c r="S101" s="40">
        <v>3.97058823529412</v>
      </c>
      <c r="T101" s="40">
        <v>4</v>
      </c>
      <c r="U101" s="40">
        <v>4</v>
      </c>
      <c r="V101" s="41">
        <v>12</v>
      </c>
      <c r="W101" s="42">
        <v>348</v>
      </c>
      <c r="X101" s="43">
        <v>490</v>
      </c>
      <c r="Y101" s="50">
        <v>1</v>
      </c>
      <c r="Z101" s="50">
        <v>1</v>
      </c>
      <c r="AA101" s="51"/>
      <c r="AB101" s="51"/>
      <c r="AC101" s="51"/>
      <c r="AD101" s="51"/>
      <c r="AE101" s="51"/>
      <c r="AF101" s="38">
        <v>352.8</v>
      </c>
      <c r="AG101" s="61">
        <v>11.836734693877601</v>
      </c>
      <c r="AH101" s="62">
        <v>0.98639455782312901</v>
      </c>
      <c r="AI101" s="63"/>
      <c r="AJ101" s="64"/>
      <c r="AK101" s="65">
        <v>0</v>
      </c>
      <c r="AL101" s="64" t="s">
        <v>296</v>
      </c>
      <c r="AM101" s="66" t="s">
        <v>379</v>
      </c>
      <c r="AN101" s="26"/>
      <c r="AO101" s="66" t="s">
        <v>5</v>
      </c>
      <c r="AP101" s="74"/>
      <c r="AQ101" s="75"/>
      <c r="AR101" s="76"/>
      <c r="AS101" s="77"/>
      <c r="AT101" s="77"/>
      <c r="AU101" s="78"/>
      <c r="AV101" s="77"/>
      <c r="AW101" s="77"/>
      <c r="AX101" s="77"/>
      <c r="AY101" s="77"/>
      <c r="AZ101" s="77"/>
      <c r="BA101" s="77"/>
      <c r="BB101" s="99">
        <f t="shared" si="21"/>
        <v>35</v>
      </c>
      <c r="BC101" s="99">
        <f t="shared" si="22"/>
        <v>8</v>
      </c>
      <c r="BD101" s="100" t="str">
        <f t="shared" si="23"/>
        <v>050-C031100131-507代国升35</v>
      </c>
      <c r="BE101" s="101">
        <f t="shared" si="24"/>
        <v>1</v>
      </c>
      <c r="BF101" s="101">
        <f t="shared" si="25"/>
        <v>0.5</v>
      </c>
      <c r="BG101" s="102" t="str">
        <f t="shared" si="26"/>
        <v>050-C031100131-50735</v>
      </c>
      <c r="BH101" s="84" t="str">
        <f>IF(IF(ISNA(MATCH(BG101,BG102:$BG$94434,0)),1,"")="","",IF(ISNA(MATCH(BG101,BG102:$BG$94434,0)),1,"")&amp;BB101)</f>
        <v/>
      </c>
      <c r="BI101" s="84" t="str">
        <f>IF(BH101="","",BB101&amp;COUNTIFS($BH$1:BH101,BH101))</f>
        <v/>
      </c>
      <c r="BJ101" s="84" t="str">
        <f t="shared" si="27"/>
        <v/>
      </c>
      <c r="BK101" s="84"/>
      <c r="BL101" s="84"/>
      <c r="BM101" s="84"/>
      <c r="BN101" s="84"/>
      <c r="BO101" s="84"/>
      <c r="BP101" s="84"/>
      <c r="BQ101" s="84"/>
      <c r="BR101" s="84"/>
      <c r="BS101" s="84"/>
      <c r="BT101" s="84"/>
      <c r="BU101" s="84"/>
      <c r="BV101" s="84"/>
      <c r="BW101" s="84"/>
      <c r="BX101" s="84"/>
      <c r="BY101" s="84"/>
      <c r="BZ101" s="84"/>
      <c r="CA101" s="84"/>
      <c r="CB101" s="84"/>
      <c r="CC101" s="84"/>
      <c r="CD101" s="84"/>
      <c r="CE101" s="84"/>
      <c r="CF101" s="84"/>
      <c r="CG101" s="84"/>
      <c r="CH101" s="84"/>
      <c r="CI101" s="84"/>
      <c r="CJ101" s="84"/>
      <c r="CK101" s="84"/>
      <c r="CL101" s="84"/>
      <c r="CM101" s="84"/>
      <c r="CN101" s="84"/>
      <c r="CO101" s="84"/>
      <c r="CP101" s="84"/>
      <c r="CQ101" s="84"/>
      <c r="CR101" s="84"/>
      <c r="CS101" s="84"/>
      <c r="CT101" s="84"/>
      <c r="CU101" s="84"/>
      <c r="CV101" s="84"/>
      <c r="CW101" s="84"/>
      <c r="CX101" s="84"/>
      <c r="CY101" s="84"/>
      <c r="CZ101" s="84"/>
      <c r="DA101" s="84"/>
      <c r="DB101" s="84"/>
      <c r="DC101" s="84"/>
      <c r="DD101" s="84"/>
      <c r="DE101" s="84"/>
      <c r="DF101" s="84"/>
      <c r="DG101" s="84"/>
      <c r="DH101" s="84"/>
      <c r="DI101" s="84"/>
      <c r="DJ101" s="84"/>
      <c r="DK101" s="84"/>
      <c r="DL101" s="84"/>
      <c r="DM101" s="84"/>
      <c r="DN101" s="84"/>
      <c r="DO101" s="84"/>
      <c r="DP101" s="84"/>
      <c r="DQ101" s="84"/>
      <c r="DR101" s="84"/>
      <c r="DS101" s="84"/>
      <c r="DT101" s="84"/>
      <c r="DU101" s="84"/>
      <c r="DV101" s="84"/>
      <c r="DW101" s="84"/>
      <c r="DX101" s="84"/>
      <c r="DY101" s="84"/>
      <c r="DZ101" s="84"/>
      <c r="EA101" s="84"/>
      <c r="EB101" s="84"/>
      <c r="EC101" s="84"/>
      <c r="ED101" s="84"/>
      <c r="EE101" s="84"/>
      <c r="EF101" s="84"/>
      <c r="EG101" s="84"/>
      <c r="EH101" s="84"/>
      <c r="EI101" s="84"/>
      <c r="EJ101" s="84"/>
      <c r="EK101" s="84"/>
      <c r="EL101" s="84"/>
      <c r="EM101" s="84"/>
      <c r="EN101" s="84"/>
      <c r="EO101" s="84"/>
      <c r="EP101" s="84"/>
      <c r="EQ101" s="84"/>
      <c r="ER101" s="84"/>
      <c r="ES101" s="84"/>
      <c r="ET101" s="84"/>
      <c r="EU101" s="84"/>
      <c r="EV101" s="84"/>
      <c r="EW101" s="84"/>
      <c r="EX101" s="84"/>
      <c r="EY101" s="84"/>
      <c r="EZ101" s="84"/>
      <c r="FA101" s="84"/>
      <c r="FB101" s="84"/>
      <c r="FC101" s="84"/>
      <c r="FD101" s="84"/>
      <c r="FE101" s="84"/>
      <c r="FF101" s="84"/>
      <c r="FG101" s="84"/>
      <c r="FH101" s="84"/>
      <c r="FI101" s="84"/>
      <c r="FJ101" s="84"/>
      <c r="FK101" s="84"/>
      <c r="FL101" s="84"/>
      <c r="FM101" s="84"/>
      <c r="FN101" s="84"/>
      <c r="FO101" s="84"/>
      <c r="FP101" s="84"/>
      <c r="FQ101" s="84"/>
      <c r="FR101" s="84"/>
      <c r="FS101" s="84"/>
      <c r="FT101" s="84"/>
      <c r="FU101" s="84"/>
      <c r="FV101" s="84"/>
      <c r="FW101" s="84"/>
      <c r="FX101" s="84"/>
      <c r="FY101" s="84"/>
      <c r="FZ101" s="84"/>
      <c r="GA101" s="84"/>
      <c r="GB101" s="84"/>
      <c r="GC101" s="84"/>
      <c r="GD101" s="84"/>
      <c r="GE101" s="84"/>
      <c r="GF101" s="84"/>
      <c r="GG101" s="84"/>
      <c r="GH101" s="84"/>
      <c r="GI101" s="84"/>
      <c r="GJ101" s="84"/>
      <c r="GK101" s="84"/>
      <c r="GL101" s="84"/>
      <c r="GM101" s="84"/>
      <c r="GN101" s="84"/>
      <c r="GO101" s="84"/>
      <c r="GP101" s="84"/>
      <c r="GQ101" s="84"/>
      <c r="GR101" s="84"/>
      <c r="GS101" s="84"/>
      <c r="GT101" s="84"/>
      <c r="GU101" s="84"/>
      <c r="GV101" s="84"/>
      <c r="GW101" s="84"/>
      <c r="GX101" s="84"/>
      <c r="GY101" s="84"/>
      <c r="GZ101" s="84"/>
      <c r="HA101" s="84"/>
      <c r="HB101" s="84"/>
      <c r="HC101" s="84"/>
      <c r="HD101" s="84"/>
      <c r="HE101" s="84"/>
      <c r="HF101" s="84"/>
      <c r="HG101" s="84"/>
      <c r="HH101" s="84"/>
      <c r="HI101" s="84"/>
      <c r="HJ101" s="84"/>
      <c r="HK101" s="84"/>
      <c r="HL101" s="84"/>
      <c r="HM101" s="84"/>
      <c r="HN101" s="84"/>
      <c r="HO101" s="84"/>
      <c r="HP101" s="84"/>
      <c r="HQ101" s="84"/>
      <c r="HR101" s="84"/>
      <c r="HS101" s="84"/>
      <c r="HT101" s="84"/>
      <c r="HU101" s="84"/>
      <c r="HV101" s="84"/>
      <c r="HW101" s="84"/>
      <c r="HX101" s="84"/>
      <c r="HY101" s="84"/>
      <c r="HZ101" s="84"/>
      <c r="IA101" s="84"/>
      <c r="IB101" s="84"/>
      <c r="IC101" s="84"/>
      <c r="ID101" s="84"/>
      <c r="IE101" s="84"/>
      <c r="IF101" s="84"/>
      <c r="IG101" s="84"/>
      <c r="IH101" s="84"/>
      <c r="II101" s="84"/>
      <c r="IJ101" s="84"/>
      <c r="IK101" s="84"/>
      <c r="IL101" s="84"/>
      <c r="IM101" s="84"/>
      <c r="IN101" s="84"/>
      <c r="IO101" s="84"/>
      <c r="IP101" s="84"/>
      <c r="IQ101" s="84"/>
      <c r="IR101" s="84"/>
      <c r="IS101" s="84"/>
      <c r="IT101" s="84"/>
      <c r="IU101" s="84"/>
      <c r="IV101" s="84"/>
      <c r="IW101" s="84"/>
      <c r="IX101" s="84"/>
      <c r="IY101" s="84"/>
      <c r="IZ101" s="84"/>
      <c r="JA101" s="84"/>
      <c r="JB101" s="84"/>
    </row>
    <row r="102" spans="1:262" s="22" customFormat="1" ht="15" customHeight="1" x14ac:dyDescent="0.15">
      <c r="A102" s="176" t="s">
        <v>140</v>
      </c>
      <c r="B102" s="26" t="s">
        <v>285</v>
      </c>
      <c r="C102" s="27" t="s">
        <v>310</v>
      </c>
      <c r="D102" s="28" t="s">
        <v>311</v>
      </c>
      <c r="E102" s="26" t="s">
        <v>278</v>
      </c>
      <c r="F102" s="29" t="s">
        <v>98</v>
      </c>
      <c r="G102" s="30" t="s">
        <v>280</v>
      </c>
      <c r="H102" s="30" t="s">
        <v>94</v>
      </c>
      <c r="I102" s="37">
        <v>2400</v>
      </c>
      <c r="J102" s="38" t="s">
        <v>281</v>
      </c>
      <c r="K102" s="37">
        <v>2384</v>
      </c>
      <c r="L102" s="26"/>
      <c r="M102" s="26"/>
      <c r="N102" s="26"/>
      <c r="O102" s="39" t="s">
        <v>312</v>
      </c>
      <c r="P102" s="40">
        <v>0.5</v>
      </c>
      <c r="Q102" s="40">
        <v>0.5</v>
      </c>
      <c r="R102" s="40">
        <v>1.8857142857142899</v>
      </c>
      <c r="S102" s="40">
        <v>3.97058823529412</v>
      </c>
      <c r="T102" s="40">
        <v>4</v>
      </c>
      <c r="U102" s="40">
        <v>4</v>
      </c>
      <c r="V102" s="41">
        <v>12</v>
      </c>
      <c r="W102" s="42">
        <v>338</v>
      </c>
      <c r="X102" s="43">
        <v>490</v>
      </c>
      <c r="Y102" s="50">
        <v>1</v>
      </c>
      <c r="Z102" s="50">
        <v>1</v>
      </c>
      <c r="AA102" s="51"/>
      <c r="AB102" s="51"/>
      <c r="AC102" s="51"/>
      <c r="AD102" s="51"/>
      <c r="AE102" s="51"/>
      <c r="AF102" s="38">
        <v>352.8</v>
      </c>
      <c r="AG102" s="61">
        <v>11.496598639455801</v>
      </c>
      <c r="AH102" s="62">
        <v>0.95804988662131496</v>
      </c>
      <c r="AI102" s="63"/>
      <c r="AJ102" s="64"/>
      <c r="AK102" s="65">
        <v>0</v>
      </c>
      <c r="AL102" s="64" t="s">
        <v>296</v>
      </c>
      <c r="AM102" s="66" t="s">
        <v>313</v>
      </c>
      <c r="AN102" s="26"/>
      <c r="AO102" s="66" t="s">
        <v>40</v>
      </c>
      <c r="AP102" s="74"/>
      <c r="AQ102" s="75"/>
      <c r="AR102" s="76"/>
      <c r="AS102" s="77"/>
      <c r="AT102" s="77"/>
      <c r="AU102" s="78"/>
      <c r="AV102" s="77"/>
      <c r="AW102" s="77"/>
      <c r="AX102" s="77"/>
      <c r="AY102" s="77"/>
      <c r="AZ102" s="77"/>
      <c r="BA102" s="77"/>
      <c r="BB102" s="99">
        <f t="shared" si="21"/>
        <v>35</v>
      </c>
      <c r="BC102" s="99">
        <f t="shared" si="22"/>
        <v>8</v>
      </c>
      <c r="BD102" s="100" t="str">
        <f t="shared" si="23"/>
        <v>050-C031100131-507雷小林35</v>
      </c>
      <c r="BE102" s="101">
        <f t="shared" si="24"/>
        <v>0.2</v>
      </c>
      <c r="BF102" s="101">
        <f t="shared" si="25"/>
        <v>0.5</v>
      </c>
      <c r="BG102" s="102" t="str">
        <f t="shared" si="26"/>
        <v>050-C031100131-50735</v>
      </c>
      <c r="BH102" s="84" t="str">
        <f>IF(IF(ISNA(MATCH(BG102,BG103:$BG$94434,0)),1,"")="","",IF(ISNA(MATCH(BG102,BG103:$BG$94434,0)),1,"")&amp;BB102)</f>
        <v/>
      </c>
      <c r="BI102" s="84" t="str">
        <f>IF(BH102="","",BB102&amp;COUNTIFS($BH$1:BH102,BH102))</f>
        <v/>
      </c>
      <c r="BJ102" s="84" t="str">
        <f t="shared" si="27"/>
        <v/>
      </c>
      <c r="BK102" s="84"/>
      <c r="BL102" s="84"/>
      <c r="BM102" s="84"/>
      <c r="BN102" s="84"/>
      <c r="BO102" s="84"/>
      <c r="BP102" s="84"/>
      <c r="BQ102" s="84"/>
      <c r="BR102" s="84"/>
      <c r="BS102" s="84"/>
      <c r="BT102" s="84"/>
      <c r="BU102" s="84"/>
      <c r="BV102" s="84"/>
      <c r="BW102" s="84"/>
      <c r="BX102" s="84"/>
      <c r="BY102" s="84"/>
      <c r="BZ102" s="84"/>
      <c r="CA102" s="84"/>
      <c r="CB102" s="84"/>
      <c r="CC102" s="84"/>
      <c r="CD102" s="84"/>
      <c r="CE102" s="84"/>
      <c r="CF102" s="84"/>
      <c r="CG102" s="84"/>
      <c r="CH102" s="84"/>
      <c r="CI102" s="84"/>
      <c r="CJ102" s="84"/>
      <c r="CK102" s="84"/>
      <c r="CL102" s="84"/>
      <c r="CM102" s="84"/>
      <c r="CN102" s="84"/>
      <c r="CO102" s="84"/>
      <c r="CP102" s="84"/>
      <c r="CQ102" s="84"/>
      <c r="CR102" s="84"/>
      <c r="CS102" s="84"/>
      <c r="CT102" s="84"/>
      <c r="CU102" s="84"/>
      <c r="CV102" s="84"/>
      <c r="CW102" s="84"/>
      <c r="CX102" s="84"/>
      <c r="CY102" s="84"/>
      <c r="CZ102" s="84"/>
      <c r="DA102" s="84"/>
      <c r="DB102" s="84"/>
      <c r="DC102" s="84"/>
      <c r="DD102" s="84"/>
      <c r="DE102" s="84"/>
      <c r="DF102" s="84"/>
      <c r="DG102" s="84"/>
      <c r="DH102" s="84"/>
      <c r="DI102" s="84"/>
      <c r="DJ102" s="84"/>
      <c r="DK102" s="84"/>
      <c r="DL102" s="84"/>
      <c r="DM102" s="84"/>
      <c r="DN102" s="84"/>
      <c r="DO102" s="84"/>
      <c r="DP102" s="84"/>
      <c r="DQ102" s="84"/>
      <c r="DR102" s="84"/>
      <c r="DS102" s="84"/>
      <c r="DT102" s="84"/>
      <c r="DU102" s="84"/>
      <c r="DV102" s="84"/>
      <c r="DW102" s="84"/>
      <c r="DX102" s="84"/>
      <c r="DY102" s="84"/>
      <c r="DZ102" s="84"/>
      <c r="EA102" s="84"/>
      <c r="EB102" s="84"/>
      <c r="EC102" s="84"/>
      <c r="ED102" s="84"/>
      <c r="EE102" s="84"/>
      <c r="EF102" s="84"/>
      <c r="EG102" s="84"/>
      <c r="EH102" s="84"/>
      <c r="EI102" s="84"/>
      <c r="EJ102" s="84"/>
      <c r="EK102" s="84"/>
      <c r="EL102" s="84"/>
      <c r="EM102" s="84"/>
      <c r="EN102" s="84"/>
      <c r="EO102" s="84"/>
      <c r="EP102" s="84"/>
      <c r="EQ102" s="84"/>
      <c r="ER102" s="84"/>
      <c r="ES102" s="84"/>
      <c r="ET102" s="84"/>
      <c r="EU102" s="84"/>
      <c r="EV102" s="84"/>
      <c r="EW102" s="84"/>
      <c r="EX102" s="84"/>
      <c r="EY102" s="84"/>
      <c r="EZ102" s="84"/>
      <c r="FA102" s="84"/>
      <c r="FB102" s="84"/>
      <c r="FC102" s="84"/>
      <c r="FD102" s="84"/>
      <c r="FE102" s="84"/>
      <c r="FF102" s="84"/>
      <c r="FG102" s="84"/>
      <c r="FH102" s="84"/>
      <c r="FI102" s="84"/>
      <c r="FJ102" s="84"/>
      <c r="FK102" s="84"/>
      <c r="FL102" s="84"/>
      <c r="FM102" s="84"/>
      <c r="FN102" s="84"/>
      <c r="FO102" s="84"/>
      <c r="FP102" s="84"/>
      <c r="FQ102" s="84"/>
      <c r="FR102" s="84"/>
      <c r="FS102" s="84"/>
      <c r="FT102" s="84"/>
      <c r="FU102" s="84"/>
      <c r="FV102" s="84"/>
      <c r="FW102" s="84"/>
      <c r="FX102" s="84"/>
      <c r="FY102" s="84"/>
      <c r="FZ102" s="84"/>
      <c r="GA102" s="84"/>
      <c r="GB102" s="84"/>
      <c r="GC102" s="84"/>
      <c r="GD102" s="84"/>
      <c r="GE102" s="84"/>
      <c r="GF102" s="84"/>
      <c r="GG102" s="84"/>
      <c r="GH102" s="84"/>
      <c r="GI102" s="84"/>
      <c r="GJ102" s="84"/>
      <c r="GK102" s="84"/>
      <c r="GL102" s="84"/>
      <c r="GM102" s="84"/>
      <c r="GN102" s="84"/>
      <c r="GO102" s="84"/>
      <c r="GP102" s="84"/>
      <c r="GQ102" s="84"/>
      <c r="GR102" s="84"/>
      <c r="GS102" s="84"/>
      <c r="GT102" s="84"/>
      <c r="GU102" s="84"/>
      <c r="GV102" s="84"/>
      <c r="GW102" s="84"/>
      <c r="GX102" s="84"/>
      <c r="GY102" s="84"/>
      <c r="GZ102" s="84"/>
      <c r="HA102" s="84"/>
      <c r="HB102" s="84"/>
      <c r="HC102" s="84"/>
      <c r="HD102" s="84"/>
      <c r="HE102" s="84"/>
      <c r="HF102" s="84"/>
      <c r="HG102" s="84"/>
      <c r="HH102" s="84"/>
      <c r="HI102" s="84"/>
      <c r="HJ102" s="84"/>
      <c r="HK102" s="84"/>
      <c r="HL102" s="84"/>
      <c r="HM102" s="84"/>
      <c r="HN102" s="84"/>
      <c r="HO102" s="84"/>
      <c r="HP102" s="84"/>
      <c r="HQ102" s="84"/>
      <c r="HR102" s="84"/>
      <c r="HS102" s="84"/>
      <c r="HT102" s="84"/>
      <c r="HU102" s="84"/>
      <c r="HV102" s="84"/>
      <c r="HW102" s="84"/>
      <c r="HX102" s="84"/>
      <c r="HY102" s="84"/>
      <c r="HZ102" s="84"/>
      <c r="IA102" s="84"/>
      <c r="IB102" s="84"/>
      <c r="IC102" s="84"/>
      <c r="ID102" s="84"/>
      <c r="IE102" s="84"/>
      <c r="IF102" s="84"/>
      <c r="IG102" s="84"/>
      <c r="IH102" s="84"/>
      <c r="II102" s="84"/>
      <c r="IJ102" s="84"/>
      <c r="IK102" s="84"/>
      <c r="IL102" s="84"/>
      <c r="IM102" s="84"/>
      <c r="IN102" s="84"/>
      <c r="IO102" s="84"/>
      <c r="IP102" s="84"/>
      <c r="IQ102" s="84"/>
      <c r="IR102" s="84"/>
      <c r="IS102" s="84"/>
      <c r="IT102" s="84"/>
      <c r="IU102" s="84"/>
      <c r="IV102" s="84"/>
      <c r="IW102" s="84"/>
      <c r="IX102" s="84"/>
      <c r="IY102" s="84"/>
      <c r="IZ102" s="84"/>
      <c r="JA102" s="84"/>
      <c r="JB102" s="84"/>
    </row>
    <row r="103" spans="1:262" s="22" customFormat="1" ht="15" customHeight="1" x14ac:dyDescent="0.15">
      <c r="A103" s="176" t="s">
        <v>140</v>
      </c>
      <c r="B103" s="26" t="s">
        <v>285</v>
      </c>
      <c r="C103" s="27" t="s">
        <v>371</v>
      </c>
      <c r="D103" s="28" t="s">
        <v>372</v>
      </c>
      <c r="E103" s="26" t="s">
        <v>278</v>
      </c>
      <c r="F103" s="29" t="s">
        <v>55</v>
      </c>
      <c r="G103" s="30" t="s">
        <v>280</v>
      </c>
      <c r="H103" s="30" t="s">
        <v>94</v>
      </c>
      <c r="I103" s="37">
        <v>1700</v>
      </c>
      <c r="J103" s="38" t="s">
        <v>281</v>
      </c>
      <c r="K103" s="37">
        <v>1675</v>
      </c>
      <c r="L103" s="26"/>
      <c r="M103" s="26"/>
      <c r="N103" s="26"/>
      <c r="O103" s="39" t="s">
        <v>54</v>
      </c>
      <c r="P103" s="40">
        <v>0.5</v>
      </c>
      <c r="Q103" s="40">
        <v>0.5</v>
      </c>
      <c r="R103" s="40">
        <v>1.8857142857142899</v>
      </c>
      <c r="S103" s="40">
        <v>3.97058823529412</v>
      </c>
      <c r="T103" s="40">
        <v>4</v>
      </c>
      <c r="U103" s="40">
        <v>4</v>
      </c>
      <c r="V103" s="41">
        <v>12</v>
      </c>
      <c r="W103" s="42">
        <v>300</v>
      </c>
      <c r="X103" s="43">
        <v>680</v>
      </c>
      <c r="Y103" s="50">
        <v>1</v>
      </c>
      <c r="Z103" s="50">
        <v>1</v>
      </c>
      <c r="AA103" s="51"/>
      <c r="AB103" s="51"/>
      <c r="AC103" s="51"/>
      <c r="AD103" s="51"/>
      <c r="AE103" s="51"/>
      <c r="AF103" s="38">
        <v>489.6</v>
      </c>
      <c r="AG103" s="61">
        <v>7.3529411764705896</v>
      </c>
      <c r="AH103" s="62">
        <v>0.61274509803921595</v>
      </c>
      <c r="AI103" s="63"/>
      <c r="AJ103" s="64"/>
      <c r="AK103" s="65">
        <v>0</v>
      </c>
      <c r="AL103" s="64" t="s">
        <v>296</v>
      </c>
      <c r="AM103" s="66" t="s">
        <v>313</v>
      </c>
      <c r="AN103" s="26"/>
      <c r="AO103" s="66" t="s">
        <v>40</v>
      </c>
      <c r="AP103" s="74"/>
      <c r="AQ103" s="75"/>
      <c r="AR103" s="76"/>
      <c r="AS103" s="77"/>
      <c r="AT103" s="77"/>
      <c r="AU103" s="78"/>
      <c r="AV103" s="77"/>
      <c r="AW103" s="77"/>
      <c r="AX103" s="77"/>
      <c r="AY103" s="77"/>
      <c r="AZ103" s="77"/>
      <c r="BA103" s="77"/>
      <c r="BB103" s="99">
        <f t="shared" si="21"/>
        <v>35</v>
      </c>
      <c r="BC103" s="99">
        <f t="shared" si="22"/>
        <v>8</v>
      </c>
      <c r="BD103" s="100" t="str">
        <f t="shared" si="23"/>
        <v>050-C130000141-508雷小林35</v>
      </c>
      <c r="BE103" s="101">
        <f t="shared" si="24"/>
        <v>0.2</v>
      </c>
      <c r="BF103" s="101">
        <f t="shared" si="25"/>
        <v>1</v>
      </c>
      <c r="BG103" s="102" t="str">
        <f t="shared" si="26"/>
        <v>050-C130000141-50835</v>
      </c>
      <c r="BH103" s="84" t="str">
        <f>IF(IF(ISNA(MATCH(BG103,BG104:$BG$94434,0)),1,"")="","",IF(ISNA(MATCH(BG103,BG104:$BG$94434,0)),1,"")&amp;BB103)</f>
        <v/>
      </c>
      <c r="BI103" s="84" t="str">
        <f>IF(BH103="","",BB103&amp;COUNTIFS($BH$1:BH103,BH103))</f>
        <v/>
      </c>
      <c r="BJ103" s="84" t="str">
        <f t="shared" si="27"/>
        <v/>
      </c>
      <c r="BK103" s="84"/>
      <c r="BL103" s="84"/>
      <c r="BM103" s="84"/>
      <c r="BN103" s="84"/>
      <c r="BO103" s="84"/>
      <c r="BP103" s="84"/>
      <c r="BQ103" s="84"/>
      <c r="BR103" s="84"/>
      <c r="BS103" s="84"/>
      <c r="BT103" s="84"/>
      <c r="BU103" s="84"/>
      <c r="BV103" s="84"/>
      <c r="BW103" s="84"/>
      <c r="BX103" s="84"/>
      <c r="BY103" s="84"/>
      <c r="BZ103" s="84"/>
      <c r="CA103" s="84"/>
      <c r="CB103" s="84"/>
      <c r="CC103" s="84"/>
      <c r="CD103" s="84"/>
      <c r="CE103" s="84"/>
      <c r="CF103" s="84"/>
      <c r="CG103" s="84"/>
      <c r="CH103" s="84"/>
      <c r="CI103" s="84"/>
      <c r="CJ103" s="84"/>
      <c r="CK103" s="84"/>
      <c r="CL103" s="84"/>
      <c r="CM103" s="84"/>
      <c r="CN103" s="84"/>
      <c r="CO103" s="84"/>
      <c r="CP103" s="84"/>
      <c r="CQ103" s="84"/>
      <c r="CR103" s="84"/>
      <c r="CS103" s="84"/>
      <c r="CT103" s="84"/>
      <c r="CU103" s="84"/>
      <c r="CV103" s="84"/>
      <c r="CW103" s="84"/>
      <c r="CX103" s="84"/>
      <c r="CY103" s="84"/>
      <c r="CZ103" s="84"/>
      <c r="DA103" s="84"/>
      <c r="DB103" s="84"/>
      <c r="DC103" s="84"/>
      <c r="DD103" s="84"/>
      <c r="DE103" s="84"/>
      <c r="DF103" s="84"/>
      <c r="DG103" s="84"/>
      <c r="DH103" s="84"/>
      <c r="DI103" s="84"/>
      <c r="DJ103" s="84"/>
      <c r="DK103" s="84"/>
      <c r="DL103" s="84"/>
      <c r="DM103" s="84"/>
      <c r="DN103" s="84"/>
      <c r="DO103" s="84"/>
      <c r="DP103" s="84"/>
      <c r="DQ103" s="84"/>
      <c r="DR103" s="84"/>
      <c r="DS103" s="84"/>
      <c r="DT103" s="84"/>
      <c r="DU103" s="84"/>
      <c r="DV103" s="84"/>
      <c r="DW103" s="84"/>
      <c r="DX103" s="84"/>
      <c r="DY103" s="84"/>
      <c r="DZ103" s="84"/>
      <c r="EA103" s="84"/>
      <c r="EB103" s="84"/>
      <c r="EC103" s="84"/>
      <c r="ED103" s="84"/>
      <c r="EE103" s="84"/>
      <c r="EF103" s="84"/>
      <c r="EG103" s="84"/>
      <c r="EH103" s="84"/>
      <c r="EI103" s="84"/>
      <c r="EJ103" s="84"/>
      <c r="EK103" s="84"/>
      <c r="EL103" s="84"/>
      <c r="EM103" s="84"/>
      <c r="EN103" s="84"/>
      <c r="EO103" s="84"/>
      <c r="EP103" s="84"/>
      <c r="EQ103" s="84"/>
      <c r="ER103" s="84"/>
      <c r="ES103" s="84"/>
      <c r="ET103" s="84"/>
      <c r="EU103" s="84"/>
      <c r="EV103" s="84"/>
      <c r="EW103" s="84"/>
      <c r="EX103" s="84"/>
      <c r="EY103" s="84"/>
      <c r="EZ103" s="84"/>
      <c r="FA103" s="84"/>
      <c r="FB103" s="84"/>
      <c r="FC103" s="84"/>
      <c r="FD103" s="84"/>
      <c r="FE103" s="84"/>
      <c r="FF103" s="84"/>
      <c r="FG103" s="84"/>
      <c r="FH103" s="84"/>
      <c r="FI103" s="84"/>
      <c r="FJ103" s="84"/>
      <c r="FK103" s="84"/>
      <c r="FL103" s="84"/>
      <c r="FM103" s="84"/>
      <c r="FN103" s="84"/>
      <c r="FO103" s="84"/>
      <c r="FP103" s="84"/>
      <c r="FQ103" s="84"/>
      <c r="FR103" s="84"/>
      <c r="FS103" s="84"/>
      <c r="FT103" s="84"/>
      <c r="FU103" s="84"/>
      <c r="FV103" s="84"/>
      <c r="FW103" s="84"/>
      <c r="FX103" s="84"/>
      <c r="FY103" s="84"/>
      <c r="FZ103" s="84"/>
      <c r="GA103" s="84"/>
      <c r="GB103" s="84"/>
      <c r="GC103" s="84"/>
      <c r="GD103" s="84"/>
      <c r="GE103" s="84"/>
      <c r="GF103" s="84"/>
      <c r="GG103" s="84"/>
      <c r="GH103" s="84"/>
      <c r="GI103" s="84"/>
      <c r="GJ103" s="84"/>
      <c r="GK103" s="84"/>
      <c r="GL103" s="84"/>
      <c r="GM103" s="84"/>
      <c r="GN103" s="84"/>
      <c r="GO103" s="84"/>
      <c r="GP103" s="84"/>
      <c r="GQ103" s="84"/>
      <c r="GR103" s="84"/>
      <c r="GS103" s="84"/>
      <c r="GT103" s="84"/>
      <c r="GU103" s="84"/>
      <c r="GV103" s="84"/>
      <c r="GW103" s="84"/>
      <c r="GX103" s="84"/>
      <c r="GY103" s="84"/>
      <c r="GZ103" s="84"/>
      <c r="HA103" s="84"/>
      <c r="HB103" s="84"/>
      <c r="HC103" s="84"/>
      <c r="HD103" s="84"/>
      <c r="HE103" s="84"/>
      <c r="HF103" s="84"/>
      <c r="HG103" s="84"/>
      <c r="HH103" s="84"/>
      <c r="HI103" s="84"/>
      <c r="HJ103" s="84"/>
      <c r="HK103" s="84"/>
      <c r="HL103" s="84"/>
      <c r="HM103" s="84"/>
      <c r="HN103" s="84"/>
      <c r="HO103" s="84"/>
      <c r="HP103" s="84"/>
      <c r="HQ103" s="84"/>
      <c r="HR103" s="84"/>
      <c r="HS103" s="84"/>
      <c r="HT103" s="84"/>
      <c r="HU103" s="84"/>
      <c r="HV103" s="84"/>
      <c r="HW103" s="84"/>
      <c r="HX103" s="84"/>
      <c r="HY103" s="84"/>
      <c r="HZ103" s="84"/>
      <c r="IA103" s="84"/>
      <c r="IB103" s="84"/>
      <c r="IC103" s="84"/>
      <c r="ID103" s="84"/>
      <c r="IE103" s="84"/>
      <c r="IF103" s="84"/>
      <c r="IG103" s="84"/>
      <c r="IH103" s="84"/>
      <c r="II103" s="84"/>
      <c r="IJ103" s="84"/>
      <c r="IK103" s="84"/>
      <c r="IL103" s="84"/>
      <c r="IM103" s="84"/>
      <c r="IN103" s="84"/>
      <c r="IO103" s="84"/>
      <c r="IP103" s="84"/>
      <c r="IQ103" s="84"/>
      <c r="IR103" s="84"/>
      <c r="IS103" s="84"/>
      <c r="IT103" s="84"/>
      <c r="IU103" s="84"/>
      <c r="IV103" s="84"/>
      <c r="IW103" s="84"/>
      <c r="IX103" s="84"/>
      <c r="IY103" s="84"/>
      <c r="IZ103" s="84"/>
      <c r="JA103" s="84"/>
      <c r="JB103" s="84"/>
    </row>
    <row r="104" spans="1:262" s="22" customFormat="1" ht="15" customHeight="1" x14ac:dyDescent="0.15">
      <c r="A104" s="176" t="s">
        <v>140</v>
      </c>
      <c r="B104" s="26" t="s">
        <v>285</v>
      </c>
      <c r="C104" s="27" t="s">
        <v>318</v>
      </c>
      <c r="D104" s="28" t="s">
        <v>384</v>
      </c>
      <c r="E104" s="26" t="s">
        <v>278</v>
      </c>
      <c r="F104" s="29" t="s">
        <v>115</v>
      </c>
      <c r="G104" s="30" t="s">
        <v>305</v>
      </c>
      <c r="H104" s="30" t="s">
        <v>94</v>
      </c>
      <c r="I104" s="37">
        <v>800</v>
      </c>
      <c r="J104" s="38" t="s">
        <v>281</v>
      </c>
      <c r="K104" s="37">
        <v>0</v>
      </c>
      <c r="L104" s="26"/>
      <c r="M104" s="26"/>
      <c r="N104" s="26"/>
      <c r="O104" s="39" t="s">
        <v>385</v>
      </c>
      <c r="P104" s="40">
        <v>0.5</v>
      </c>
      <c r="Q104" s="40">
        <v>0.5</v>
      </c>
      <c r="R104" s="40">
        <v>0.78571428571428603</v>
      </c>
      <c r="S104" s="40">
        <v>1.65441176470588</v>
      </c>
      <c r="T104" s="40">
        <v>2</v>
      </c>
      <c r="U104" s="40">
        <v>2</v>
      </c>
      <c r="V104" s="41">
        <v>5</v>
      </c>
      <c r="W104" s="42">
        <v>66</v>
      </c>
      <c r="X104" s="43">
        <v>300</v>
      </c>
      <c r="Y104" s="50">
        <v>1</v>
      </c>
      <c r="Z104" s="50">
        <v>1</v>
      </c>
      <c r="AA104" s="51"/>
      <c r="AB104" s="51"/>
      <c r="AC104" s="51"/>
      <c r="AD104" s="51"/>
      <c r="AE104" s="51"/>
      <c r="AF104" s="38">
        <v>90</v>
      </c>
      <c r="AG104" s="61">
        <v>3.6666666666666701</v>
      </c>
      <c r="AH104" s="62">
        <v>0.73333333333333295</v>
      </c>
      <c r="AI104" s="63"/>
      <c r="AJ104" s="64"/>
      <c r="AK104" s="65">
        <v>0</v>
      </c>
      <c r="AL104" s="64" t="s">
        <v>283</v>
      </c>
      <c r="AM104" s="66" t="s">
        <v>326</v>
      </c>
      <c r="AN104" s="26"/>
      <c r="AO104" s="66" t="s">
        <v>298</v>
      </c>
      <c r="AP104" s="74"/>
      <c r="AQ104" s="75"/>
      <c r="AR104" s="76"/>
      <c r="AS104" s="77"/>
      <c r="AT104" s="77"/>
      <c r="AU104" s="78"/>
      <c r="AV104" s="77"/>
      <c r="AW104" s="77"/>
      <c r="AX104" s="77"/>
      <c r="AY104" s="77"/>
      <c r="AZ104" s="77"/>
      <c r="BA104" s="77"/>
      <c r="BB104" s="99">
        <f t="shared" si="21"/>
        <v>35</v>
      </c>
      <c r="BC104" s="99">
        <f t="shared" si="22"/>
        <v>8</v>
      </c>
      <c r="BD104" s="100" t="str">
        <f t="shared" si="23"/>
        <v>050-J310000622-538李太昆35</v>
      </c>
      <c r="BE104" s="101">
        <f t="shared" si="24"/>
        <v>1</v>
      </c>
      <c r="BF104" s="101">
        <f t="shared" si="25"/>
        <v>0.5</v>
      </c>
      <c r="BG104" s="102" t="str">
        <f t="shared" si="26"/>
        <v>050-J310000622-53835</v>
      </c>
      <c r="BH104" s="84" t="str">
        <f>IF(IF(ISNA(MATCH(BG104,BG105:$BG$94434,0)),1,"")="","",IF(ISNA(MATCH(BG104,BG105:$BG$94434,0)),1,"")&amp;BB104)</f>
        <v/>
      </c>
      <c r="BI104" s="84" t="str">
        <f>IF(BH104="","",BB104&amp;COUNTIFS($BH$1:BH104,BH104))</f>
        <v/>
      </c>
      <c r="BJ104" s="84" t="str">
        <f t="shared" si="27"/>
        <v/>
      </c>
      <c r="BK104" s="84"/>
      <c r="BL104" s="84"/>
      <c r="BM104" s="84"/>
      <c r="BN104" s="84"/>
      <c r="BO104" s="84"/>
      <c r="BP104" s="84"/>
      <c r="BQ104" s="84"/>
      <c r="BR104" s="84"/>
      <c r="BS104" s="84"/>
      <c r="BT104" s="84"/>
      <c r="BU104" s="84"/>
      <c r="BV104" s="84"/>
      <c r="BW104" s="84"/>
      <c r="BX104" s="84"/>
      <c r="BY104" s="84"/>
      <c r="BZ104" s="84"/>
      <c r="CA104" s="84"/>
      <c r="CB104" s="84"/>
      <c r="CC104" s="84"/>
      <c r="CD104" s="84"/>
      <c r="CE104" s="84"/>
      <c r="CF104" s="84"/>
      <c r="CG104" s="84"/>
      <c r="CH104" s="84"/>
      <c r="CI104" s="84"/>
      <c r="CJ104" s="84"/>
      <c r="CK104" s="84"/>
      <c r="CL104" s="84"/>
      <c r="CM104" s="84"/>
      <c r="CN104" s="84"/>
      <c r="CO104" s="84"/>
      <c r="CP104" s="84"/>
      <c r="CQ104" s="84"/>
      <c r="CR104" s="84"/>
      <c r="CS104" s="84"/>
      <c r="CT104" s="84"/>
      <c r="CU104" s="84"/>
      <c r="CV104" s="84"/>
      <c r="CW104" s="84"/>
      <c r="CX104" s="84"/>
      <c r="CY104" s="84"/>
      <c r="CZ104" s="84"/>
      <c r="DA104" s="84"/>
      <c r="DB104" s="84"/>
      <c r="DC104" s="84"/>
      <c r="DD104" s="84"/>
      <c r="DE104" s="84"/>
      <c r="DF104" s="84"/>
      <c r="DG104" s="84"/>
      <c r="DH104" s="84"/>
      <c r="DI104" s="84"/>
      <c r="DJ104" s="84"/>
      <c r="DK104" s="84"/>
      <c r="DL104" s="84"/>
      <c r="DM104" s="84"/>
      <c r="DN104" s="84"/>
      <c r="DO104" s="84"/>
      <c r="DP104" s="84"/>
      <c r="DQ104" s="84"/>
      <c r="DR104" s="84"/>
      <c r="DS104" s="84"/>
      <c r="DT104" s="84"/>
      <c r="DU104" s="84"/>
      <c r="DV104" s="84"/>
      <c r="DW104" s="84"/>
      <c r="DX104" s="84"/>
      <c r="DY104" s="84"/>
      <c r="DZ104" s="84"/>
      <c r="EA104" s="84"/>
      <c r="EB104" s="84"/>
      <c r="EC104" s="84"/>
      <c r="ED104" s="84"/>
      <c r="EE104" s="84"/>
      <c r="EF104" s="84"/>
      <c r="EG104" s="84"/>
      <c r="EH104" s="84"/>
      <c r="EI104" s="84"/>
      <c r="EJ104" s="84"/>
      <c r="EK104" s="84"/>
      <c r="EL104" s="84"/>
      <c r="EM104" s="84"/>
      <c r="EN104" s="84"/>
      <c r="EO104" s="84"/>
      <c r="EP104" s="84"/>
      <c r="EQ104" s="84"/>
      <c r="ER104" s="84"/>
      <c r="ES104" s="84"/>
      <c r="ET104" s="84"/>
      <c r="EU104" s="84"/>
      <c r="EV104" s="84"/>
      <c r="EW104" s="84"/>
      <c r="EX104" s="84"/>
      <c r="EY104" s="84"/>
      <c r="EZ104" s="84"/>
      <c r="FA104" s="84"/>
      <c r="FB104" s="84"/>
      <c r="FC104" s="84"/>
      <c r="FD104" s="84"/>
      <c r="FE104" s="84"/>
      <c r="FF104" s="84"/>
      <c r="FG104" s="84"/>
      <c r="FH104" s="84"/>
      <c r="FI104" s="84"/>
      <c r="FJ104" s="84"/>
      <c r="FK104" s="84"/>
      <c r="FL104" s="84"/>
      <c r="FM104" s="84"/>
      <c r="FN104" s="84"/>
      <c r="FO104" s="84"/>
      <c r="FP104" s="84"/>
      <c r="FQ104" s="84"/>
      <c r="FR104" s="84"/>
      <c r="FS104" s="84"/>
      <c r="FT104" s="84"/>
      <c r="FU104" s="84"/>
      <c r="FV104" s="84"/>
      <c r="FW104" s="84"/>
      <c r="FX104" s="84"/>
      <c r="FY104" s="84"/>
      <c r="FZ104" s="84"/>
      <c r="GA104" s="84"/>
      <c r="GB104" s="84"/>
      <c r="GC104" s="84"/>
      <c r="GD104" s="84"/>
      <c r="GE104" s="84"/>
      <c r="GF104" s="84"/>
      <c r="GG104" s="84"/>
      <c r="GH104" s="84"/>
      <c r="GI104" s="84"/>
      <c r="GJ104" s="84"/>
      <c r="GK104" s="84"/>
      <c r="GL104" s="84"/>
      <c r="GM104" s="84"/>
      <c r="GN104" s="84"/>
      <c r="GO104" s="84"/>
      <c r="GP104" s="84"/>
      <c r="GQ104" s="84"/>
      <c r="GR104" s="84"/>
      <c r="GS104" s="84"/>
      <c r="GT104" s="84"/>
      <c r="GU104" s="84"/>
      <c r="GV104" s="84"/>
      <c r="GW104" s="84"/>
      <c r="GX104" s="84"/>
      <c r="GY104" s="84"/>
      <c r="GZ104" s="84"/>
      <c r="HA104" s="84"/>
      <c r="HB104" s="84"/>
      <c r="HC104" s="84"/>
      <c r="HD104" s="84"/>
      <c r="HE104" s="84"/>
      <c r="HF104" s="84"/>
      <c r="HG104" s="84"/>
      <c r="HH104" s="84"/>
      <c r="HI104" s="84"/>
      <c r="HJ104" s="84"/>
      <c r="HK104" s="84"/>
      <c r="HL104" s="84"/>
      <c r="HM104" s="84"/>
      <c r="HN104" s="84"/>
      <c r="HO104" s="84"/>
      <c r="HP104" s="84"/>
      <c r="HQ104" s="84"/>
      <c r="HR104" s="84"/>
      <c r="HS104" s="84"/>
      <c r="HT104" s="84"/>
      <c r="HU104" s="84"/>
      <c r="HV104" s="84"/>
      <c r="HW104" s="84"/>
      <c r="HX104" s="84"/>
      <c r="HY104" s="84"/>
      <c r="HZ104" s="84"/>
      <c r="IA104" s="84"/>
      <c r="IB104" s="84"/>
      <c r="IC104" s="84"/>
      <c r="ID104" s="84"/>
      <c r="IE104" s="84"/>
      <c r="IF104" s="84"/>
      <c r="IG104" s="84"/>
      <c r="IH104" s="84"/>
      <c r="II104" s="84"/>
      <c r="IJ104" s="84"/>
      <c r="IK104" s="84"/>
      <c r="IL104" s="84"/>
      <c r="IM104" s="84"/>
      <c r="IN104" s="84"/>
      <c r="IO104" s="84"/>
      <c r="IP104" s="84"/>
      <c r="IQ104" s="84"/>
      <c r="IR104" s="84"/>
      <c r="IS104" s="84"/>
      <c r="IT104" s="84"/>
      <c r="IU104" s="84"/>
      <c r="IV104" s="84"/>
      <c r="IW104" s="84"/>
      <c r="IX104" s="84"/>
      <c r="IY104" s="84"/>
      <c r="IZ104" s="84"/>
      <c r="JA104" s="84"/>
      <c r="JB104" s="84"/>
    </row>
    <row r="105" spans="1:262" s="22" customFormat="1" ht="15" customHeight="1" x14ac:dyDescent="0.15">
      <c r="A105" s="176" t="s">
        <v>140</v>
      </c>
      <c r="B105" s="26" t="s">
        <v>285</v>
      </c>
      <c r="C105" s="27" t="s">
        <v>318</v>
      </c>
      <c r="D105" s="28" t="s">
        <v>386</v>
      </c>
      <c r="E105" s="26" t="s">
        <v>278</v>
      </c>
      <c r="F105" s="29" t="s">
        <v>114</v>
      </c>
      <c r="G105" s="30" t="s">
        <v>305</v>
      </c>
      <c r="H105" s="30" t="s">
        <v>94</v>
      </c>
      <c r="I105" s="37">
        <v>600</v>
      </c>
      <c r="J105" s="38" t="s">
        <v>281</v>
      </c>
      <c r="K105" s="37">
        <v>0</v>
      </c>
      <c r="L105" s="26"/>
      <c r="M105" s="26"/>
      <c r="N105" s="26"/>
      <c r="O105" s="39" t="s">
        <v>385</v>
      </c>
      <c r="P105" s="40">
        <v>0.5</v>
      </c>
      <c r="Q105" s="40">
        <v>0.5</v>
      </c>
      <c r="R105" s="40">
        <v>0.78571428571428603</v>
      </c>
      <c r="S105" s="40">
        <v>1.65441176470588</v>
      </c>
      <c r="T105" s="40">
        <v>2</v>
      </c>
      <c r="U105" s="40">
        <v>2</v>
      </c>
      <c r="V105" s="41">
        <v>5</v>
      </c>
      <c r="W105" s="42">
        <v>66</v>
      </c>
      <c r="X105" s="43">
        <v>300</v>
      </c>
      <c r="Y105" s="50">
        <v>1</v>
      </c>
      <c r="Z105" s="50">
        <v>1</v>
      </c>
      <c r="AA105" s="51"/>
      <c r="AB105" s="51"/>
      <c r="AC105" s="51"/>
      <c r="AD105" s="51"/>
      <c r="AE105" s="51"/>
      <c r="AF105" s="38">
        <v>90</v>
      </c>
      <c r="AG105" s="61">
        <v>3.6666666666666701</v>
      </c>
      <c r="AH105" s="62">
        <v>0.73333333333333295</v>
      </c>
      <c r="AI105" s="63"/>
      <c r="AJ105" s="64"/>
      <c r="AK105" s="65">
        <v>0</v>
      </c>
      <c r="AL105" s="64" t="s">
        <v>283</v>
      </c>
      <c r="AM105" s="66" t="s">
        <v>326</v>
      </c>
      <c r="AN105" s="26"/>
      <c r="AO105" s="66" t="s">
        <v>298</v>
      </c>
      <c r="AP105" s="74"/>
      <c r="AQ105" s="75"/>
      <c r="AR105" s="76"/>
      <c r="AS105" s="77"/>
      <c r="AT105" s="77"/>
      <c r="AU105" s="78"/>
      <c r="AV105" s="77"/>
      <c r="AW105" s="77"/>
      <c r="AX105" s="77"/>
      <c r="AY105" s="77"/>
      <c r="AZ105" s="77"/>
      <c r="BA105" s="77"/>
      <c r="BB105" s="99">
        <f t="shared" si="21"/>
        <v>35</v>
      </c>
      <c r="BC105" s="99">
        <f t="shared" si="22"/>
        <v>8</v>
      </c>
      <c r="BD105" s="100" t="str">
        <f t="shared" si="23"/>
        <v>050-J310000621-538李太昆35</v>
      </c>
      <c r="BE105" s="101">
        <f t="shared" si="24"/>
        <v>1</v>
      </c>
      <c r="BF105" s="101">
        <f t="shared" si="25"/>
        <v>0.5</v>
      </c>
      <c r="BG105" s="102" t="str">
        <f t="shared" si="26"/>
        <v>050-J310000621-53835</v>
      </c>
      <c r="BH105" s="84" t="str">
        <f>IF(IF(ISNA(MATCH(BG105,BG106:$BG$94434,0)),1,"")="","",IF(ISNA(MATCH(BG105,BG106:$BG$94434,0)),1,"")&amp;BB105)</f>
        <v/>
      </c>
      <c r="BI105" s="84" t="str">
        <f>IF(BH105="","",BB105&amp;COUNTIFS($BH$1:BH105,BH105))</f>
        <v/>
      </c>
      <c r="BJ105" s="84" t="str">
        <f t="shared" si="27"/>
        <v/>
      </c>
      <c r="BK105" s="84"/>
      <c r="BL105" s="84"/>
      <c r="BM105" s="84"/>
      <c r="BN105" s="84"/>
      <c r="BO105" s="84"/>
      <c r="BP105" s="84"/>
      <c r="BQ105" s="84"/>
      <c r="BR105" s="84"/>
      <c r="BS105" s="84"/>
      <c r="BT105" s="84"/>
      <c r="BU105" s="84"/>
      <c r="BV105" s="84"/>
      <c r="BW105" s="84"/>
      <c r="BX105" s="84"/>
      <c r="BY105" s="84"/>
      <c r="BZ105" s="84"/>
      <c r="CA105" s="84"/>
      <c r="CB105" s="84"/>
      <c r="CC105" s="84"/>
      <c r="CD105" s="84"/>
      <c r="CE105" s="84"/>
      <c r="CF105" s="84"/>
      <c r="CG105" s="84"/>
      <c r="CH105" s="84"/>
      <c r="CI105" s="84"/>
      <c r="CJ105" s="84"/>
      <c r="CK105" s="84"/>
      <c r="CL105" s="84"/>
      <c r="CM105" s="84"/>
      <c r="CN105" s="84"/>
      <c r="CO105" s="84"/>
      <c r="CP105" s="84"/>
      <c r="CQ105" s="84"/>
      <c r="CR105" s="84"/>
      <c r="CS105" s="84"/>
      <c r="CT105" s="84"/>
      <c r="CU105" s="84"/>
      <c r="CV105" s="84"/>
      <c r="CW105" s="84"/>
      <c r="CX105" s="84"/>
      <c r="CY105" s="84"/>
      <c r="CZ105" s="84"/>
      <c r="DA105" s="84"/>
      <c r="DB105" s="84"/>
      <c r="DC105" s="84"/>
      <c r="DD105" s="84"/>
      <c r="DE105" s="84"/>
      <c r="DF105" s="84"/>
      <c r="DG105" s="84"/>
      <c r="DH105" s="84"/>
      <c r="DI105" s="84"/>
      <c r="DJ105" s="84"/>
      <c r="DK105" s="84"/>
      <c r="DL105" s="84"/>
      <c r="DM105" s="84"/>
      <c r="DN105" s="84"/>
      <c r="DO105" s="84"/>
      <c r="DP105" s="84"/>
      <c r="DQ105" s="84"/>
      <c r="DR105" s="84"/>
      <c r="DS105" s="84"/>
      <c r="DT105" s="84"/>
      <c r="DU105" s="84"/>
      <c r="DV105" s="84"/>
      <c r="DW105" s="84"/>
      <c r="DX105" s="84"/>
      <c r="DY105" s="84"/>
      <c r="DZ105" s="84"/>
      <c r="EA105" s="84"/>
      <c r="EB105" s="84"/>
      <c r="EC105" s="84"/>
      <c r="ED105" s="84"/>
      <c r="EE105" s="84"/>
      <c r="EF105" s="84"/>
      <c r="EG105" s="84"/>
      <c r="EH105" s="84"/>
      <c r="EI105" s="84"/>
      <c r="EJ105" s="84"/>
      <c r="EK105" s="84"/>
      <c r="EL105" s="84"/>
      <c r="EM105" s="84"/>
      <c r="EN105" s="84"/>
      <c r="EO105" s="84"/>
      <c r="EP105" s="84"/>
      <c r="EQ105" s="84"/>
      <c r="ER105" s="84"/>
      <c r="ES105" s="84"/>
      <c r="ET105" s="84"/>
      <c r="EU105" s="84"/>
      <c r="EV105" s="84"/>
      <c r="EW105" s="84"/>
      <c r="EX105" s="84"/>
      <c r="EY105" s="84"/>
      <c r="EZ105" s="84"/>
      <c r="FA105" s="84"/>
      <c r="FB105" s="84"/>
      <c r="FC105" s="84"/>
      <c r="FD105" s="84"/>
      <c r="FE105" s="84"/>
      <c r="FF105" s="84"/>
      <c r="FG105" s="84"/>
      <c r="FH105" s="84"/>
      <c r="FI105" s="84"/>
      <c r="FJ105" s="84"/>
      <c r="FK105" s="84"/>
      <c r="FL105" s="84"/>
      <c r="FM105" s="84"/>
      <c r="FN105" s="84"/>
      <c r="FO105" s="84"/>
      <c r="FP105" s="84"/>
      <c r="FQ105" s="84"/>
      <c r="FR105" s="84"/>
      <c r="FS105" s="84"/>
      <c r="FT105" s="84"/>
      <c r="FU105" s="84"/>
      <c r="FV105" s="84"/>
      <c r="FW105" s="84"/>
      <c r="FX105" s="84"/>
      <c r="FY105" s="84"/>
      <c r="FZ105" s="84"/>
      <c r="GA105" s="84"/>
      <c r="GB105" s="84"/>
      <c r="GC105" s="84"/>
      <c r="GD105" s="84"/>
      <c r="GE105" s="84"/>
      <c r="GF105" s="84"/>
      <c r="GG105" s="84"/>
      <c r="GH105" s="84"/>
      <c r="GI105" s="84"/>
      <c r="GJ105" s="84"/>
      <c r="GK105" s="84"/>
      <c r="GL105" s="84"/>
      <c r="GM105" s="84"/>
      <c r="GN105" s="84"/>
      <c r="GO105" s="84"/>
      <c r="GP105" s="84"/>
      <c r="GQ105" s="84"/>
      <c r="GR105" s="84"/>
      <c r="GS105" s="84"/>
      <c r="GT105" s="84"/>
      <c r="GU105" s="84"/>
      <c r="GV105" s="84"/>
      <c r="GW105" s="84"/>
      <c r="GX105" s="84"/>
      <c r="GY105" s="84"/>
      <c r="GZ105" s="84"/>
      <c r="HA105" s="84"/>
      <c r="HB105" s="84"/>
      <c r="HC105" s="84"/>
      <c r="HD105" s="84"/>
      <c r="HE105" s="84"/>
      <c r="HF105" s="84"/>
      <c r="HG105" s="84"/>
      <c r="HH105" s="84"/>
      <c r="HI105" s="84"/>
      <c r="HJ105" s="84"/>
      <c r="HK105" s="84"/>
      <c r="HL105" s="84"/>
      <c r="HM105" s="84"/>
      <c r="HN105" s="84"/>
      <c r="HO105" s="84"/>
      <c r="HP105" s="84"/>
      <c r="HQ105" s="84"/>
      <c r="HR105" s="84"/>
      <c r="HS105" s="84"/>
      <c r="HT105" s="84"/>
      <c r="HU105" s="84"/>
      <c r="HV105" s="84"/>
      <c r="HW105" s="84"/>
      <c r="HX105" s="84"/>
      <c r="HY105" s="84"/>
      <c r="HZ105" s="84"/>
      <c r="IA105" s="84"/>
      <c r="IB105" s="84"/>
      <c r="IC105" s="84"/>
      <c r="ID105" s="84"/>
      <c r="IE105" s="84"/>
      <c r="IF105" s="84"/>
      <c r="IG105" s="84"/>
      <c r="IH105" s="84"/>
      <c r="II105" s="84"/>
      <c r="IJ105" s="84"/>
      <c r="IK105" s="84"/>
      <c r="IL105" s="84"/>
      <c r="IM105" s="84"/>
      <c r="IN105" s="84"/>
      <c r="IO105" s="84"/>
      <c r="IP105" s="84"/>
      <c r="IQ105" s="84"/>
      <c r="IR105" s="84"/>
      <c r="IS105" s="84"/>
      <c r="IT105" s="84"/>
      <c r="IU105" s="84"/>
      <c r="IV105" s="84"/>
      <c r="IW105" s="84"/>
      <c r="IX105" s="84"/>
      <c r="IY105" s="84"/>
      <c r="IZ105" s="84"/>
      <c r="JA105" s="84"/>
      <c r="JB105" s="84"/>
    </row>
    <row r="106" spans="1:262" s="22" customFormat="1" ht="15" customHeight="1" x14ac:dyDescent="0.15">
      <c r="A106" s="176" t="s">
        <v>140</v>
      </c>
      <c r="B106" s="26" t="s">
        <v>275</v>
      </c>
      <c r="C106" s="27" t="s">
        <v>323</v>
      </c>
      <c r="D106" s="28" t="s">
        <v>387</v>
      </c>
      <c r="E106" s="26" t="s">
        <v>278</v>
      </c>
      <c r="F106" s="29" t="s">
        <v>388</v>
      </c>
      <c r="G106" s="30" t="s">
        <v>280</v>
      </c>
      <c r="H106" s="30" t="s">
        <v>79</v>
      </c>
      <c r="I106" s="37">
        <v>800000</v>
      </c>
      <c r="J106" s="38" t="s">
        <v>281</v>
      </c>
      <c r="K106" s="37">
        <v>0</v>
      </c>
      <c r="L106" s="26"/>
      <c r="M106" s="26"/>
      <c r="N106" s="26"/>
      <c r="O106" s="39" t="s">
        <v>389</v>
      </c>
      <c r="P106" s="40">
        <v>0.5</v>
      </c>
      <c r="Q106" s="40">
        <v>0.5</v>
      </c>
      <c r="R106" s="40">
        <v>4.7272727272727302</v>
      </c>
      <c r="S106" s="40">
        <v>3.97058823529412</v>
      </c>
      <c r="T106" s="40">
        <v>4</v>
      </c>
      <c r="U106" s="40">
        <v>4</v>
      </c>
      <c r="V106" s="41">
        <v>12</v>
      </c>
      <c r="W106" s="42">
        <v>190000</v>
      </c>
      <c r="X106" s="43">
        <v>300</v>
      </c>
      <c r="Y106" s="50">
        <v>1</v>
      </c>
      <c r="Z106" s="50">
        <v>1</v>
      </c>
      <c r="AA106" s="51"/>
      <c r="AB106" s="51"/>
      <c r="AC106" s="51"/>
      <c r="AD106" s="51"/>
      <c r="AE106" s="51"/>
      <c r="AF106" s="38">
        <v>216000</v>
      </c>
      <c r="AG106" s="61">
        <v>10.5555555555556</v>
      </c>
      <c r="AH106" s="62">
        <v>0.87962962962962998</v>
      </c>
      <c r="AI106" s="63"/>
      <c r="AJ106" s="64"/>
      <c r="AK106" s="65">
        <v>0</v>
      </c>
      <c r="AL106" s="64" t="s">
        <v>283</v>
      </c>
      <c r="AM106" s="66" t="s">
        <v>302</v>
      </c>
      <c r="AN106" s="26"/>
      <c r="AO106" s="66" t="s">
        <v>61</v>
      </c>
      <c r="AP106" s="74"/>
      <c r="AQ106" s="75"/>
      <c r="AR106" s="76"/>
      <c r="AS106" s="77"/>
      <c r="AT106" s="77"/>
      <c r="AU106" s="78"/>
      <c r="AV106" s="77"/>
      <c r="AW106" s="77"/>
      <c r="AX106" s="77"/>
      <c r="AY106" s="77"/>
      <c r="AZ106" s="77"/>
      <c r="BA106" s="77"/>
      <c r="BB106" s="99">
        <f t="shared" si="21"/>
        <v>35</v>
      </c>
      <c r="BC106" s="99">
        <f t="shared" si="22"/>
        <v>8</v>
      </c>
      <c r="BD106" s="100" t="str">
        <f t="shared" si="23"/>
        <v>025-C130000631-358王友35</v>
      </c>
      <c r="BE106" s="101">
        <f t="shared" si="24"/>
        <v>0.33333333333333331</v>
      </c>
      <c r="BF106" s="101">
        <f t="shared" si="25"/>
        <v>1</v>
      </c>
      <c r="BG106" s="102" t="str">
        <f t="shared" si="26"/>
        <v>025-C130000631-35835</v>
      </c>
      <c r="BH106" s="84" t="str">
        <f>IF(IF(ISNA(MATCH(BG106,BG107:$BG$94434,0)),1,"")="","",IF(ISNA(MATCH(BG106,BG107:$BG$94434,0)),1,"")&amp;BB106)</f>
        <v/>
      </c>
      <c r="BI106" s="84" t="str">
        <f>IF(BH106="","",BB106&amp;COUNTIFS($BH$1:BH106,BH106))</f>
        <v/>
      </c>
      <c r="BJ106" s="84" t="str">
        <f t="shared" si="27"/>
        <v/>
      </c>
      <c r="BK106" s="84"/>
      <c r="BL106" s="84"/>
      <c r="BM106" s="84"/>
      <c r="BN106" s="84"/>
      <c r="BO106" s="84"/>
      <c r="BP106" s="84"/>
      <c r="BQ106" s="84"/>
      <c r="BR106" s="84"/>
      <c r="BS106" s="84"/>
      <c r="BT106" s="84"/>
      <c r="BU106" s="84"/>
      <c r="BV106" s="84"/>
      <c r="BW106" s="84"/>
      <c r="BX106" s="84"/>
      <c r="BY106" s="84"/>
      <c r="BZ106" s="84"/>
      <c r="CA106" s="84"/>
      <c r="CB106" s="84"/>
      <c r="CC106" s="84"/>
      <c r="CD106" s="84"/>
      <c r="CE106" s="84"/>
      <c r="CF106" s="84"/>
      <c r="CG106" s="84"/>
      <c r="CH106" s="84"/>
      <c r="CI106" s="84"/>
      <c r="CJ106" s="84"/>
      <c r="CK106" s="84"/>
      <c r="CL106" s="84"/>
      <c r="CM106" s="84"/>
      <c r="CN106" s="84"/>
      <c r="CO106" s="84"/>
      <c r="CP106" s="84"/>
      <c r="CQ106" s="84"/>
      <c r="CR106" s="84"/>
      <c r="CS106" s="84"/>
      <c r="CT106" s="84"/>
      <c r="CU106" s="84"/>
      <c r="CV106" s="84"/>
      <c r="CW106" s="84"/>
      <c r="CX106" s="84"/>
      <c r="CY106" s="84"/>
      <c r="CZ106" s="84"/>
      <c r="DA106" s="84"/>
      <c r="DB106" s="84"/>
      <c r="DC106" s="84"/>
      <c r="DD106" s="84"/>
      <c r="DE106" s="84"/>
      <c r="DF106" s="84"/>
      <c r="DG106" s="84"/>
      <c r="DH106" s="84"/>
      <c r="DI106" s="84"/>
      <c r="DJ106" s="84"/>
      <c r="DK106" s="84"/>
      <c r="DL106" s="84"/>
      <c r="DM106" s="84"/>
      <c r="DN106" s="84"/>
      <c r="DO106" s="84"/>
      <c r="DP106" s="84"/>
      <c r="DQ106" s="84"/>
      <c r="DR106" s="84"/>
      <c r="DS106" s="84"/>
      <c r="DT106" s="84"/>
      <c r="DU106" s="84"/>
      <c r="DV106" s="84"/>
      <c r="DW106" s="84"/>
      <c r="DX106" s="84"/>
      <c r="DY106" s="84"/>
      <c r="DZ106" s="84"/>
      <c r="EA106" s="84"/>
      <c r="EB106" s="84"/>
      <c r="EC106" s="84"/>
      <c r="ED106" s="84"/>
      <c r="EE106" s="84"/>
      <c r="EF106" s="84"/>
      <c r="EG106" s="84"/>
      <c r="EH106" s="84"/>
      <c r="EI106" s="84"/>
      <c r="EJ106" s="84"/>
      <c r="EK106" s="84"/>
      <c r="EL106" s="84"/>
      <c r="EM106" s="84"/>
      <c r="EN106" s="84"/>
      <c r="EO106" s="84"/>
      <c r="EP106" s="84"/>
      <c r="EQ106" s="84"/>
      <c r="ER106" s="84"/>
      <c r="ES106" s="84"/>
      <c r="ET106" s="84"/>
      <c r="EU106" s="84"/>
      <c r="EV106" s="84"/>
      <c r="EW106" s="84"/>
      <c r="EX106" s="84"/>
      <c r="EY106" s="84"/>
      <c r="EZ106" s="84"/>
      <c r="FA106" s="84"/>
      <c r="FB106" s="84"/>
      <c r="FC106" s="84"/>
      <c r="FD106" s="84"/>
      <c r="FE106" s="84"/>
      <c r="FF106" s="84"/>
      <c r="FG106" s="84"/>
      <c r="FH106" s="84"/>
      <c r="FI106" s="84"/>
      <c r="FJ106" s="84"/>
      <c r="FK106" s="84"/>
      <c r="FL106" s="84"/>
      <c r="FM106" s="84"/>
      <c r="FN106" s="84"/>
      <c r="FO106" s="84"/>
      <c r="FP106" s="84"/>
      <c r="FQ106" s="84"/>
      <c r="FR106" s="84"/>
      <c r="FS106" s="84"/>
      <c r="FT106" s="84"/>
      <c r="FU106" s="84"/>
      <c r="FV106" s="84"/>
      <c r="FW106" s="84"/>
      <c r="FX106" s="84"/>
      <c r="FY106" s="84"/>
      <c r="FZ106" s="84"/>
      <c r="GA106" s="84"/>
      <c r="GB106" s="84"/>
      <c r="GC106" s="84"/>
      <c r="GD106" s="84"/>
      <c r="GE106" s="84"/>
      <c r="GF106" s="84"/>
      <c r="GG106" s="84"/>
      <c r="GH106" s="84"/>
      <c r="GI106" s="84"/>
      <c r="GJ106" s="84"/>
      <c r="GK106" s="84"/>
      <c r="GL106" s="84"/>
      <c r="GM106" s="84"/>
      <c r="GN106" s="84"/>
      <c r="GO106" s="84"/>
      <c r="GP106" s="84"/>
      <c r="GQ106" s="84"/>
      <c r="GR106" s="84"/>
      <c r="GS106" s="84"/>
      <c r="GT106" s="84"/>
      <c r="GU106" s="84"/>
      <c r="GV106" s="84"/>
      <c r="GW106" s="84"/>
      <c r="GX106" s="84"/>
      <c r="GY106" s="84"/>
      <c r="GZ106" s="84"/>
      <c r="HA106" s="84"/>
      <c r="HB106" s="84"/>
      <c r="HC106" s="84"/>
      <c r="HD106" s="84"/>
      <c r="HE106" s="84"/>
      <c r="HF106" s="84"/>
      <c r="HG106" s="84"/>
      <c r="HH106" s="84"/>
      <c r="HI106" s="84"/>
      <c r="HJ106" s="84"/>
      <c r="HK106" s="84"/>
      <c r="HL106" s="84"/>
      <c r="HM106" s="84"/>
      <c r="HN106" s="84"/>
      <c r="HO106" s="84"/>
      <c r="HP106" s="84"/>
      <c r="HQ106" s="84"/>
      <c r="HR106" s="84"/>
      <c r="HS106" s="84"/>
      <c r="HT106" s="84"/>
      <c r="HU106" s="84"/>
      <c r="HV106" s="84"/>
      <c r="HW106" s="84"/>
      <c r="HX106" s="84"/>
      <c r="HY106" s="84"/>
      <c r="HZ106" s="84"/>
      <c r="IA106" s="84"/>
      <c r="IB106" s="84"/>
      <c r="IC106" s="84"/>
      <c r="ID106" s="84"/>
      <c r="IE106" s="84"/>
      <c r="IF106" s="84"/>
      <c r="IG106" s="84"/>
      <c r="IH106" s="84"/>
      <c r="II106" s="84"/>
      <c r="IJ106" s="84"/>
      <c r="IK106" s="84"/>
      <c r="IL106" s="84"/>
      <c r="IM106" s="84"/>
      <c r="IN106" s="84"/>
      <c r="IO106" s="84"/>
      <c r="IP106" s="84"/>
      <c r="IQ106" s="84"/>
      <c r="IR106" s="84"/>
      <c r="IS106" s="84"/>
      <c r="IT106" s="84"/>
      <c r="IU106" s="84"/>
      <c r="IV106" s="84"/>
      <c r="IW106" s="84"/>
      <c r="IX106" s="84"/>
      <c r="IY106" s="84"/>
      <c r="IZ106" s="84"/>
      <c r="JA106" s="84"/>
      <c r="JB106" s="84"/>
    </row>
    <row r="107" spans="1:262" s="22" customFormat="1" ht="15" customHeight="1" x14ac:dyDescent="0.15">
      <c r="A107" s="176" t="s">
        <v>140</v>
      </c>
      <c r="B107" s="26" t="s">
        <v>275</v>
      </c>
      <c r="C107" s="27" t="s">
        <v>327</v>
      </c>
      <c r="D107" s="28" t="s">
        <v>390</v>
      </c>
      <c r="E107" s="26" t="s">
        <v>278</v>
      </c>
      <c r="F107" s="29" t="s">
        <v>391</v>
      </c>
      <c r="G107" s="30" t="s">
        <v>280</v>
      </c>
      <c r="H107" s="30" t="s">
        <v>79</v>
      </c>
      <c r="I107" s="37">
        <v>400000</v>
      </c>
      <c r="J107" s="38" t="s">
        <v>281</v>
      </c>
      <c r="K107" s="37">
        <v>0</v>
      </c>
      <c r="L107" s="26"/>
      <c r="M107" s="26"/>
      <c r="N107" s="26"/>
      <c r="O107" s="39" t="s">
        <v>392</v>
      </c>
      <c r="P107" s="40">
        <v>0.5</v>
      </c>
      <c r="Q107" s="40">
        <v>0.5</v>
      </c>
      <c r="R107" s="40">
        <v>4.7272727272727302</v>
      </c>
      <c r="S107" s="40">
        <v>3.97058823529412</v>
      </c>
      <c r="T107" s="40">
        <v>4</v>
      </c>
      <c r="U107" s="40">
        <v>4</v>
      </c>
      <c r="V107" s="41">
        <v>12</v>
      </c>
      <c r="W107" s="42">
        <v>158000</v>
      </c>
      <c r="X107" s="43">
        <v>350</v>
      </c>
      <c r="Y107" s="50">
        <v>1</v>
      </c>
      <c r="Z107" s="50">
        <v>1</v>
      </c>
      <c r="AA107" s="51"/>
      <c r="AB107" s="51"/>
      <c r="AC107" s="51"/>
      <c r="AD107" s="51"/>
      <c r="AE107" s="51"/>
      <c r="AF107" s="38">
        <v>252000</v>
      </c>
      <c r="AG107" s="61">
        <v>7.5238095238095202</v>
      </c>
      <c r="AH107" s="62">
        <v>0.62698412698412698</v>
      </c>
      <c r="AI107" s="63"/>
      <c r="AJ107" s="64"/>
      <c r="AK107" s="65">
        <v>0</v>
      </c>
      <c r="AL107" s="64" t="s">
        <v>283</v>
      </c>
      <c r="AM107" s="66" t="s">
        <v>302</v>
      </c>
      <c r="AN107" s="26"/>
      <c r="AO107" s="66" t="s">
        <v>61</v>
      </c>
      <c r="AP107" s="74"/>
      <c r="AQ107" s="75"/>
      <c r="AR107" s="76"/>
      <c r="AS107" s="77"/>
      <c r="AT107" s="77"/>
      <c r="AU107" s="78"/>
      <c r="AV107" s="77"/>
      <c r="AW107" s="77"/>
      <c r="AX107" s="77"/>
      <c r="AY107" s="77"/>
      <c r="AZ107" s="77"/>
      <c r="BA107" s="77"/>
      <c r="BB107" s="99">
        <f t="shared" si="21"/>
        <v>35</v>
      </c>
      <c r="BC107" s="99">
        <f t="shared" si="22"/>
        <v>8</v>
      </c>
      <c r="BD107" s="100" t="str">
        <f t="shared" si="23"/>
        <v>025-C130000631-368王友35</v>
      </c>
      <c r="BE107" s="101">
        <f t="shared" si="24"/>
        <v>0.5</v>
      </c>
      <c r="BF107" s="101">
        <f t="shared" si="25"/>
        <v>1</v>
      </c>
      <c r="BG107" s="102" t="str">
        <f t="shared" si="26"/>
        <v>025-C130000631-36835</v>
      </c>
      <c r="BH107" s="84" t="str">
        <f>IF(IF(ISNA(MATCH(BG107,BG108:$BG$94434,0)),1,"")="","",IF(ISNA(MATCH(BG107,BG108:$BG$94434,0)),1,"")&amp;BB107)</f>
        <v/>
      </c>
      <c r="BI107" s="84" t="str">
        <f>IF(BH107="","",BB107&amp;COUNTIFS($BH$1:BH107,BH107))</f>
        <v/>
      </c>
      <c r="BJ107" s="84" t="str">
        <f t="shared" si="27"/>
        <v/>
      </c>
      <c r="BK107" s="84"/>
      <c r="BL107" s="84"/>
      <c r="BM107" s="84"/>
      <c r="BN107" s="84"/>
      <c r="BO107" s="84"/>
      <c r="BP107" s="84"/>
      <c r="BQ107" s="84"/>
      <c r="BR107" s="84"/>
      <c r="BS107" s="84"/>
      <c r="BT107" s="84"/>
      <c r="BU107" s="84"/>
      <c r="BV107" s="84"/>
      <c r="BW107" s="84"/>
      <c r="BX107" s="84"/>
      <c r="BY107" s="84"/>
      <c r="BZ107" s="84"/>
      <c r="CA107" s="84"/>
      <c r="CB107" s="84"/>
      <c r="CC107" s="84"/>
      <c r="CD107" s="84"/>
      <c r="CE107" s="84"/>
      <c r="CF107" s="84"/>
      <c r="CG107" s="84"/>
      <c r="CH107" s="84"/>
      <c r="CI107" s="84"/>
      <c r="CJ107" s="84"/>
      <c r="CK107" s="84"/>
      <c r="CL107" s="84"/>
      <c r="CM107" s="84"/>
      <c r="CN107" s="84"/>
      <c r="CO107" s="84"/>
      <c r="CP107" s="84"/>
      <c r="CQ107" s="84"/>
      <c r="CR107" s="84"/>
      <c r="CS107" s="84"/>
      <c r="CT107" s="84"/>
      <c r="CU107" s="84"/>
      <c r="CV107" s="84"/>
      <c r="CW107" s="84"/>
      <c r="CX107" s="84"/>
      <c r="CY107" s="84"/>
      <c r="CZ107" s="84"/>
      <c r="DA107" s="84"/>
      <c r="DB107" s="84"/>
      <c r="DC107" s="84"/>
      <c r="DD107" s="84"/>
      <c r="DE107" s="84"/>
      <c r="DF107" s="84"/>
      <c r="DG107" s="84"/>
      <c r="DH107" s="84"/>
      <c r="DI107" s="84"/>
      <c r="DJ107" s="84"/>
      <c r="DK107" s="84"/>
      <c r="DL107" s="84"/>
      <c r="DM107" s="84"/>
      <c r="DN107" s="84"/>
      <c r="DO107" s="84"/>
      <c r="DP107" s="84"/>
      <c r="DQ107" s="84"/>
      <c r="DR107" s="84"/>
      <c r="DS107" s="84"/>
      <c r="DT107" s="84"/>
      <c r="DU107" s="84"/>
      <c r="DV107" s="84"/>
      <c r="DW107" s="84"/>
      <c r="DX107" s="84"/>
      <c r="DY107" s="84"/>
      <c r="DZ107" s="84"/>
      <c r="EA107" s="84"/>
      <c r="EB107" s="84"/>
      <c r="EC107" s="84"/>
      <c r="ED107" s="84"/>
      <c r="EE107" s="84"/>
      <c r="EF107" s="84"/>
      <c r="EG107" s="84"/>
      <c r="EH107" s="84"/>
      <c r="EI107" s="84"/>
      <c r="EJ107" s="84"/>
      <c r="EK107" s="84"/>
      <c r="EL107" s="84"/>
      <c r="EM107" s="84"/>
      <c r="EN107" s="84"/>
      <c r="EO107" s="84"/>
      <c r="EP107" s="84"/>
      <c r="EQ107" s="84"/>
      <c r="ER107" s="84"/>
      <c r="ES107" s="84"/>
      <c r="ET107" s="84"/>
      <c r="EU107" s="84"/>
      <c r="EV107" s="84"/>
      <c r="EW107" s="84"/>
      <c r="EX107" s="84"/>
      <c r="EY107" s="84"/>
      <c r="EZ107" s="84"/>
      <c r="FA107" s="84"/>
      <c r="FB107" s="84"/>
      <c r="FC107" s="84"/>
      <c r="FD107" s="84"/>
      <c r="FE107" s="84"/>
      <c r="FF107" s="84"/>
      <c r="FG107" s="84"/>
      <c r="FH107" s="84"/>
      <c r="FI107" s="84"/>
      <c r="FJ107" s="84"/>
      <c r="FK107" s="84"/>
      <c r="FL107" s="84"/>
      <c r="FM107" s="84"/>
      <c r="FN107" s="84"/>
      <c r="FO107" s="84"/>
      <c r="FP107" s="84"/>
      <c r="FQ107" s="84"/>
      <c r="FR107" s="84"/>
      <c r="FS107" s="84"/>
      <c r="FT107" s="84"/>
      <c r="FU107" s="84"/>
      <c r="FV107" s="84"/>
      <c r="FW107" s="84"/>
      <c r="FX107" s="84"/>
      <c r="FY107" s="84"/>
      <c r="FZ107" s="84"/>
      <c r="GA107" s="84"/>
      <c r="GB107" s="84"/>
      <c r="GC107" s="84"/>
      <c r="GD107" s="84"/>
      <c r="GE107" s="84"/>
      <c r="GF107" s="84"/>
      <c r="GG107" s="84"/>
      <c r="GH107" s="84"/>
      <c r="GI107" s="84"/>
      <c r="GJ107" s="84"/>
      <c r="GK107" s="84"/>
      <c r="GL107" s="84"/>
      <c r="GM107" s="84"/>
      <c r="GN107" s="84"/>
      <c r="GO107" s="84"/>
      <c r="GP107" s="84"/>
      <c r="GQ107" s="84"/>
      <c r="GR107" s="84"/>
      <c r="GS107" s="84"/>
      <c r="GT107" s="84"/>
      <c r="GU107" s="84"/>
      <c r="GV107" s="84"/>
      <c r="GW107" s="84"/>
      <c r="GX107" s="84"/>
      <c r="GY107" s="84"/>
      <c r="GZ107" s="84"/>
      <c r="HA107" s="84"/>
      <c r="HB107" s="84"/>
      <c r="HC107" s="84"/>
      <c r="HD107" s="84"/>
      <c r="HE107" s="84"/>
      <c r="HF107" s="84"/>
      <c r="HG107" s="84"/>
      <c r="HH107" s="84"/>
      <c r="HI107" s="84"/>
      <c r="HJ107" s="84"/>
      <c r="HK107" s="84"/>
      <c r="HL107" s="84"/>
      <c r="HM107" s="84"/>
      <c r="HN107" s="84"/>
      <c r="HO107" s="84"/>
      <c r="HP107" s="84"/>
      <c r="HQ107" s="84"/>
      <c r="HR107" s="84"/>
      <c r="HS107" s="84"/>
      <c r="HT107" s="84"/>
      <c r="HU107" s="84"/>
      <c r="HV107" s="84"/>
      <c r="HW107" s="84"/>
      <c r="HX107" s="84"/>
      <c r="HY107" s="84"/>
      <c r="HZ107" s="84"/>
      <c r="IA107" s="84"/>
      <c r="IB107" s="84"/>
      <c r="IC107" s="84"/>
      <c r="ID107" s="84"/>
      <c r="IE107" s="84"/>
      <c r="IF107" s="84"/>
      <c r="IG107" s="84"/>
      <c r="IH107" s="84"/>
      <c r="II107" s="84"/>
      <c r="IJ107" s="84"/>
      <c r="IK107" s="84"/>
      <c r="IL107" s="84"/>
      <c r="IM107" s="84"/>
      <c r="IN107" s="84"/>
      <c r="IO107" s="84"/>
      <c r="IP107" s="84"/>
      <c r="IQ107" s="84"/>
      <c r="IR107" s="84"/>
      <c r="IS107" s="84"/>
      <c r="IT107" s="84"/>
      <c r="IU107" s="84"/>
      <c r="IV107" s="84"/>
      <c r="IW107" s="84"/>
      <c r="IX107" s="84"/>
      <c r="IY107" s="84"/>
      <c r="IZ107" s="84"/>
      <c r="JA107" s="84"/>
      <c r="JB107" s="84"/>
    </row>
    <row r="108" spans="1:262" s="22" customFormat="1" ht="15" customHeight="1" x14ac:dyDescent="0.15">
      <c r="A108" s="176" t="s">
        <v>140</v>
      </c>
      <c r="B108" s="26" t="s">
        <v>275</v>
      </c>
      <c r="C108" s="27" t="s">
        <v>333</v>
      </c>
      <c r="D108" s="28" t="s">
        <v>334</v>
      </c>
      <c r="E108" s="26" t="s">
        <v>278</v>
      </c>
      <c r="F108" s="29" t="s">
        <v>11</v>
      </c>
      <c r="G108" s="30" t="s">
        <v>280</v>
      </c>
      <c r="H108" s="30" t="s">
        <v>79</v>
      </c>
      <c r="I108" s="37">
        <v>1100000</v>
      </c>
      <c r="J108" s="38" t="s">
        <v>281</v>
      </c>
      <c r="K108" s="37">
        <v>981000</v>
      </c>
      <c r="L108" s="26"/>
      <c r="M108" s="26"/>
      <c r="N108" s="26"/>
      <c r="O108" s="39" t="s">
        <v>10</v>
      </c>
      <c r="P108" s="40">
        <v>0.5</v>
      </c>
      <c r="Q108" s="40">
        <v>0.5</v>
      </c>
      <c r="R108" s="40">
        <v>1.9696969696969699</v>
      </c>
      <c r="S108" s="40">
        <v>1.65441176470588</v>
      </c>
      <c r="T108" s="40">
        <v>5</v>
      </c>
      <c r="U108" s="40">
        <v>5</v>
      </c>
      <c r="V108" s="41">
        <v>5</v>
      </c>
      <c r="W108" s="42">
        <v>36000</v>
      </c>
      <c r="X108" s="43">
        <v>300</v>
      </c>
      <c r="Y108" s="50">
        <v>1</v>
      </c>
      <c r="Z108" s="50">
        <v>1</v>
      </c>
      <c r="AA108" s="51"/>
      <c r="AB108" s="51"/>
      <c r="AC108" s="51"/>
      <c r="AD108" s="51"/>
      <c r="AE108" s="51"/>
      <c r="AF108" s="38">
        <v>90000</v>
      </c>
      <c r="AG108" s="61">
        <v>2</v>
      </c>
      <c r="AH108" s="62">
        <v>0.4</v>
      </c>
      <c r="AI108" s="63"/>
      <c r="AJ108" s="64"/>
      <c r="AK108" s="65">
        <v>0</v>
      </c>
      <c r="AL108" s="64" t="s">
        <v>296</v>
      </c>
      <c r="AM108" s="66" t="s">
        <v>337</v>
      </c>
      <c r="AN108" s="26"/>
      <c r="AO108" s="66" t="s">
        <v>338</v>
      </c>
      <c r="AP108" s="74"/>
      <c r="AQ108" s="75"/>
      <c r="AR108" s="76"/>
      <c r="AS108" s="77"/>
      <c r="AT108" s="77"/>
      <c r="AU108" s="78"/>
      <c r="AV108" s="77"/>
      <c r="AW108" s="77"/>
      <c r="AX108" s="77"/>
      <c r="AY108" s="77"/>
      <c r="AZ108" s="77"/>
      <c r="BA108" s="77"/>
      <c r="BB108" s="99">
        <f t="shared" si="21"/>
        <v>35</v>
      </c>
      <c r="BC108" s="99">
        <f t="shared" si="22"/>
        <v>8</v>
      </c>
      <c r="BD108" s="100" t="str">
        <f t="shared" si="23"/>
        <v>025-C130000631-362唐建龙35</v>
      </c>
      <c r="BE108" s="101">
        <f t="shared" si="24"/>
        <v>0.25</v>
      </c>
      <c r="BF108" s="101">
        <f t="shared" si="25"/>
        <v>0.5</v>
      </c>
      <c r="BG108" s="102" t="str">
        <f t="shared" si="26"/>
        <v>025-C130000631-36235</v>
      </c>
      <c r="BH108" s="84" t="str">
        <f>IF(IF(ISNA(MATCH(BG108,BG109:$BG$94434,0)),1,"")="","",IF(ISNA(MATCH(BG108,BG109:$BG$94434,0)),1,"")&amp;BB108)</f>
        <v/>
      </c>
      <c r="BI108" s="84" t="str">
        <f>IF(BH108="","",BB108&amp;COUNTIFS($BH$1:BH108,BH108))</f>
        <v/>
      </c>
      <c r="BJ108" s="84" t="str">
        <f t="shared" si="27"/>
        <v/>
      </c>
      <c r="BK108" s="84"/>
      <c r="BL108" s="84"/>
      <c r="BM108" s="84"/>
      <c r="BN108" s="84"/>
      <c r="BO108" s="84"/>
      <c r="BP108" s="84"/>
      <c r="BQ108" s="84"/>
      <c r="BR108" s="84"/>
      <c r="BS108" s="84"/>
      <c r="BT108" s="84"/>
      <c r="BU108" s="84"/>
      <c r="BV108" s="84"/>
      <c r="BW108" s="84"/>
      <c r="BX108" s="84"/>
      <c r="BY108" s="84"/>
      <c r="BZ108" s="84"/>
      <c r="CA108" s="84"/>
      <c r="CB108" s="84"/>
      <c r="CC108" s="84"/>
      <c r="CD108" s="84"/>
      <c r="CE108" s="84"/>
      <c r="CF108" s="84"/>
      <c r="CG108" s="84"/>
      <c r="CH108" s="84"/>
      <c r="CI108" s="84"/>
      <c r="CJ108" s="84"/>
      <c r="CK108" s="84"/>
      <c r="CL108" s="84"/>
      <c r="CM108" s="84"/>
      <c r="CN108" s="84"/>
      <c r="CO108" s="84"/>
      <c r="CP108" s="84"/>
      <c r="CQ108" s="84"/>
      <c r="CR108" s="84"/>
      <c r="CS108" s="84"/>
      <c r="CT108" s="84"/>
      <c r="CU108" s="84"/>
      <c r="CV108" s="84"/>
      <c r="CW108" s="84"/>
      <c r="CX108" s="84"/>
      <c r="CY108" s="84"/>
      <c r="CZ108" s="84"/>
      <c r="DA108" s="84"/>
      <c r="DB108" s="84"/>
      <c r="DC108" s="84"/>
      <c r="DD108" s="84"/>
      <c r="DE108" s="84"/>
      <c r="DF108" s="84"/>
      <c r="DG108" s="84"/>
      <c r="DH108" s="84"/>
      <c r="DI108" s="84"/>
      <c r="DJ108" s="84"/>
      <c r="DK108" s="84"/>
      <c r="DL108" s="84"/>
      <c r="DM108" s="84"/>
      <c r="DN108" s="84"/>
      <c r="DO108" s="84"/>
      <c r="DP108" s="84"/>
      <c r="DQ108" s="84"/>
      <c r="DR108" s="84"/>
      <c r="DS108" s="84"/>
      <c r="DT108" s="84"/>
      <c r="DU108" s="84"/>
      <c r="DV108" s="84"/>
      <c r="DW108" s="84"/>
      <c r="DX108" s="84"/>
      <c r="DY108" s="84"/>
      <c r="DZ108" s="84"/>
      <c r="EA108" s="84"/>
      <c r="EB108" s="84"/>
      <c r="EC108" s="84"/>
      <c r="ED108" s="84"/>
      <c r="EE108" s="84"/>
      <c r="EF108" s="84"/>
      <c r="EG108" s="84"/>
      <c r="EH108" s="84"/>
      <c r="EI108" s="84"/>
      <c r="EJ108" s="84"/>
      <c r="EK108" s="84"/>
      <c r="EL108" s="84"/>
      <c r="EM108" s="84"/>
      <c r="EN108" s="84"/>
      <c r="EO108" s="84"/>
      <c r="EP108" s="84"/>
      <c r="EQ108" s="84"/>
      <c r="ER108" s="84"/>
      <c r="ES108" s="84"/>
      <c r="ET108" s="84"/>
      <c r="EU108" s="84"/>
      <c r="EV108" s="84"/>
      <c r="EW108" s="84"/>
      <c r="EX108" s="84"/>
      <c r="EY108" s="84"/>
      <c r="EZ108" s="84"/>
      <c r="FA108" s="84"/>
      <c r="FB108" s="84"/>
      <c r="FC108" s="84"/>
      <c r="FD108" s="84"/>
      <c r="FE108" s="84"/>
      <c r="FF108" s="84"/>
      <c r="FG108" s="84"/>
      <c r="FH108" s="84"/>
      <c r="FI108" s="84"/>
      <c r="FJ108" s="84"/>
      <c r="FK108" s="84"/>
      <c r="FL108" s="84"/>
      <c r="FM108" s="84"/>
      <c r="FN108" s="84"/>
      <c r="FO108" s="84"/>
      <c r="FP108" s="84"/>
      <c r="FQ108" s="84"/>
      <c r="FR108" s="84"/>
      <c r="FS108" s="84"/>
      <c r="FT108" s="84"/>
      <c r="FU108" s="84"/>
      <c r="FV108" s="84"/>
      <c r="FW108" s="84"/>
      <c r="FX108" s="84"/>
      <c r="FY108" s="84"/>
      <c r="FZ108" s="84"/>
      <c r="GA108" s="84"/>
      <c r="GB108" s="84"/>
      <c r="GC108" s="84"/>
      <c r="GD108" s="84"/>
      <c r="GE108" s="84"/>
      <c r="GF108" s="84"/>
      <c r="GG108" s="84"/>
      <c r="GH108" s="84"/>
      <c r="GI108" s="84"/>
      <c r="GJ108" s="84"/>
      <c r="GK108" s="84"/>
      <c r="GL108" s="84"/>
      <c r="GM108" s="84"/>
      <c r="GN108" s="84"/>
      <c r="GO108" s="84"/>
      <c r="GP108" s="84"/>
      <c r="GQ108" s="84"/>
      <c r="GR108" s="84"/>
      <c r="GS108" s="84"/>
      <c r="GT108" s="84"/>
      <c r="GU108" s="84"/>
      <c r="GV108" s="84"/>
      <c r="GW108" s="84"/>
      <c r="GX108" s="84"/>
      <c r="GY108" s="84"/>
      <c r="GZ108" s="84"/>
      <c r="HA108" s="84"/>
      <c r="HB108" s="84"/>
      <c r="HC108" s="84"/>
      <c r="HD108" s="84"/>
      <c r="HE108" s="84"/>
      <c r="HF108" s="84"/>
      <c r="HG108" s="84"/>
      <c r="HH108" s="84"/>
      <c r="HI108" s="84"/>
      <c r="HJ108" s="84"/>
      <c r="HK108" s="84"/>
      <c r="HL108" s="84"/>
      <c r="HM108" s="84"/>
      <c r="HN108" s="84"/>
      <c r="HO108" s="84"/>
      <c r="HP108" s="84"/>
      <c r="HQ108" s="84"/>
      <c r="HR108" s="84"/>
      <c r="HS108" s="84"/>
      <c r="HT108" s="84"/>
      <c r="HU108" s="84"/>
      <c r="HV108" s="84"/>
      <c r="HW108" s="84"/>
      <c r="HX108" s="84"/>
      <c r="HY108" s="84"/>
      <c r="HZ108" s="84"/>
      <c r="IA108" s="84"/>
      <c r="IB108" s="84"/>
      <c r="IC108" s="84"/>
      <c r="ID108" s="84"/>
      <c r="IE108" s="84"/>
      <c r="IF108" s="84"/>
      <c r="IG108" s="84"/>
      <c r="IH108" s="84"/>
      <c r="II108" s="84"/>
      <c r="IJ108" s="84"/>
      <c r="IK108" s="84"/>
      <c r="IL108" s="84"/>
      <c r="IM108" s="84"/>
      <c r="IN108" s="84"/>
      <c r="IO108" s="84"/>
      <c r="IP108" s="84"/>
      <c r="IQ108" s="84"/>
      <c r="IR108" s="84"/>
      <c r="IS108" s="84"/>
      <c r="IT108" s="84"/>
      <c r="IU108" s="84"/>
      <c r="IV108" s="84"/>
      <c r="IW108" s="84"/>
      <c r="IX108" s="84"/>
      <c r="IY108" s="84"/>
      <c r="IZ108" s="84"/>
      <c r="JA108" s="84"/>
      <c r="JB108" s="84"/>
    </row>
    <row r="109" spans="1:262" s="22" customFormat="1" ht="15" customHeight="1" x14ac:dyDescent="0.15">
      <c r="A109" s="176" t="s">
        <v>140</v>
      </c>
      <c r="B109" s="26" t="s">
        <v>285</v>
      </c>
      <c r="C109" s="27" t="s">
        <v>333</v>
      </c>
      <c r="D109" s="28" t="s">
        <v>334</v>
      </c>
      <c r="E109" s="26" t="s">
        <v>278</v>
      </c>
      <c r="F109" s="29" t="s">
        <v>11</v>
      </c>
      <c r="G109" s="30" t="s">
        <v>280</v>
      </c>
      <c r="H109" s="30" t="s">
        <v>79</v>
      </c>
      <c r="I109" s="37">
        <v>1100000</v>
      </c>
      <c r="J109" s="38" t="s">
        <v>281</v>
      </c>
      <c r="K109" s="37">
        <v>981000</v>
      </c>
      <c r="L109" s="26"/>
      <c r="M109" s="26"/>
      <c r="N109" s="26"/>
      <c r="O109" s="39" t="s">
        <v>10</v>
      </c>
      <c r="P109" s="40">
        <v>0.5</v>
      </c>
      <c r="Q109" s="40">
        <v>0.5</v>
      </c>
      <c r="R109" s="40">
        <v>1.8857142857142899</v>
      </c>
      <c r="S109" s="40">
        <v>3.97058823529412</v>
      </c>
      <c r="T109" s="40">
        <v>5.5</v>
      </c>
      <c r="U109" s="40">
        <v>5.5</v>
      </c>
      <c r="V109" s="41">
        <v>12</v>
      </c>
      <c r="W109" s="42">
        <v>160000</v>
      </c>
      <c r="X109" s="43">
        <v>300</v>
      </c>
      <c r="Y109" s="50">
        <v>1</v>
      </c>
      <c r="Z109" s="50">
        <v>1</v>
      </c>
      <c r="AA109" s="51"/>
      <c r="AB109" s="51"/>
      <c r="AC109" s="51"/>
      <c r="AD109" s="51"/>
      <c r="AE109" s="51"/>
      <c r="AF109" s="38">
        <v>216000</v>
      </c>
      <c r="AG109" s="61">
        <v>8.8888888888888893</v>
      </c>
      <c r="AH109" s="62">
        <v>0.74074074074074103</v>
      </c>
      <c r="AI109" s="63"/>
      <c r="AJ109" s="64"/>
      <c r="AK109" s="65">
        <v>0</v>
      </c>
      <c r="AL109" s="64" t="s">
        <v>296</v>
      </c>
      <c r="AM109" s="66" t="s">
        <v>286</v>
      </c>
      <c r="AN109" s="26"/>
      <c r="AO109" s="66" t="s">
        <v>127</v>
      </c>
      <c r="AP109" s="74"/>
      <c r="AQ109" s="75"/>
      <c r="AR109" s="76"/>
      <c r="AS109" s="77"/>
      <c r="AT109" s="77"/>
      <c r="AU109" s="78"/>
      <c r="AV109" s="77"/>
      <c r="AW109" s="77"/>
      <c r="AX109" s="77"/>
      <c r="AY109" s="77"/>
      <c r="AZ109" s="77"/>
      <c r="BA109" s="77"/>
      <c r="BB109" s="99">
        <f t="shared" si="21"/>
        <v>35</v>
      </c>
      <c r="BC109" s="99">
        <f t="shared" si="22"/>
        <v>8</v>
      </c>
      <c r="BD109" s="100" t="str">
        <f t="shared" si="23"/>
        <v>025-C130000631-362吕勇35</v>
      </c>
      <c r="BE109" s="101">
        <f t="shared" si="24"/>
        <v>0.33333333333333331</v>
      </c>
      <c r="BF109" s="101">
        <f t="shared" si="25"/>
        <v>0.5</v>
      </c>
      <c r="BG109" s="102" t="str">
        <f t="shared" si="26"/>
        <v>025-C130000631-36235</v>
      </c>
      <c r="BH109" s="84" t="str">
        <f>IF(IF(ISNA(MATCH(BG109,BG110:$BG$94434,0)),1,"")="","",IF(ISNA(MATCH(BG109,BG110:$BG$94434,0)),1,"")&amp;BB109)</f>
        <v/>
      </c>
      <c r="BI109" s="84" t="str">
        <f>IF(BH109="","",BB109&amp;COUNTIFS($BH$1:BH109,BH109))</f>
        <v/>
      </c>
      <c r="BJ109" s="84" t="str">
        <f t="shared" si="27"/>
        <v/>
      </c>
      <c r="BK109" s="84"/>
      <c r="BL109" s="84"/>
      <c r="BM109" s="84"/>
      <c r="BN109" s="84"/>
      <c r="BO109" s="84"/>
      <c r="BP109" s="84"/>
      <c r="BQ109" s="84"/>
      <c r="BR109" s="84"/>
      <c r="BS109" s="84"/>
      <c r="BT109" s="84"/>
      <c r="BU109" s="84"/>
      <c r="BV109" s="84"/>
      <c r="BW109" s="84"/>
      <c r="BX109" s="84"/>
      <c r="BY109" s="84"/>
      <c r="BZ109" s="84"/>
      <c r="CA109" s="84"/>
      <c r="CB109" s="84"/>
      <c r="CC109" s="84"/>
      <c r="CD109" s="84"/>
      <c r="CE109" s="84"/>
      <c r="CF109" s="84"/>
      <c r="CG109" s="84"/>
      <c r="CH109" s="84"/>
      <c r="CI109" s="84"/>
      <c r="CJ109" s="84"/>
      <c r="CK109" s="84"/>
      <c r="CL109" s="84"/>
      <c r="CM109" s="84"/>
      <c r="CN109" s="84"/>
      <c r="CO109" s="84"/>
      <c r="CP109" s="84"/>
      <c r="CQ109" s="84"/>
      <c r="CR109" s="84"/>
      <c r="CS109" s="84"/>
      <c r="CT109" s="84"/>
      <c r="CU109" s="84"/>
      <c r="CV109" s="84"/>
      <c r="CW109" s="84"/>
      <c r="CX109" s="84"/>
      <c r="CY109" s="84"/>
      <c r="CZ109" s="84"/>
      <c r="DA109" s="84"/>
      <c r="DB109" s="84"/>
      <c r="DC109" s="84"/>
      <c r="DD109" s="84"/>
      <c r="DE109" s="84"/>
      <c r="DF109" s="84"/>
      <c r="DG109" s="84"/>
      <c r="DH109" s="84"/>
      <c r="DI109" s="84"/>
      <c r="DJ109" s="84"/>
      <c r="DK109" s="84"/>
      <c r="DL109" s="84"/>
      <c r="DM109" s="84"/>
      <c r="DN109" s="84"/>
      <c r="DO109" s="84"/>
      <c r="DP109" s="84"/>
      <c r="DQ109" s="84"/>
      <c r="DR109" s="84"/>
      <c r="DS109" s="84"/>
      <c r="DT109" s="84"/>
      <c r="DU109" s="84"/>
      <c r="DV109" s="84"/>
      <c r="DW109" s="84"/>
      <c r="DX109" s="84"/>
      <c r="DY109" s="84"/>
      <c r="DZ109" s="84"/>
      <c r="EA109" s="84"/>
      <c r="EB109" s="84"/>
      <c r="EC109" s="84"/>
      <c r="ED109" s="84"/>
      <c r="EE109" s="84"/>
      <c r="EF109" s="84"/>
      <c r="EG109" s="84"/>
      <c r="EH109" s="84"/>
      <c r="EI109" s="84"/>
      <c r="EJ109" s="84"/>
      <c r="EK109" s="84"/>
      <c r="EL109" s="84"/>
      <c r="EM109" s="84"/>
      <c r="EN109" s="84"/>
      <c r="EO109" s="84"/>
      <c r="EP109" s="84"/>
      <c r="EQ109" s="84"/>
      <c r="ER109" s="84"/>
      <c r="ES109" s="84"/>
      <c r="ET109" s="84"/>
      <c r="EU109" s="84"/>
      <c r="EV109" s="84"/>
      <c r="EW109" s="84"/>
      <c r="EX109" s="84"/>
      <c r="EY109" s="84"/>
      <c r="EZ109" s="84"/>
      <c r="FA109" s="84"/>
      <c r="FB109" s="84"/>
      <c r="FC109" s="84"/>
      <c r="FD109" s="84"/>
      <c r="FE109" s="84"/>
      <c r="FF109" s="84"/>
      <c r="FG109" s="84"/>
      <c r="FH109" s="84"/>
      <c r="FI109" s="84"/>
      <c r="FJ109" s="84"/>
      <c r="FK109" s="84"/>
      <c r="FL109" s="84"/>
      <c r="FM109" s="84"/>
      <c r="FN109" s="84"/>
      <c r="FO109" s="84"/>
      <c r="FP109" s="84"/>
      <c r="FQ109" s="84"/>
      <c r="FR109" s="84"/>
      <c r="FS109" s="84"/>
      <c r="FT109" s="84"/>
      <c r="FU109" s="84"/>
      <c r="FV109" s="84"/>
      <c r="FW109" s="84"/>
      <c r="FX109" s="84"/>
      <c r="FY109" s="84"/>
      <c r="FZ109" s="84"/>
      <c r="GA109" s="84"/>
      <c r="GB109" s="84"/>
      <c r="GC109" s="84"/>
      <c r="GD109" s="84"/>
      <c r="GE109" s="84"/>
      <c r="GF109" s="84"/>
      <c r="GG109" s="84"/>
      <c r="GH109" s="84"/>
      <c r="GI109" s="84"/>
      <c r="GJ109" s="84"/>
      <c r="GK109" s="84"/>
      <c r="GL109" s="84"/>
      <c r="GM109" s="84"/>
      <c r="GN109" s="84"/>
      <c r="GO109" s="84"/>
      <c r="GP109" s="84"/>
      <c r="GQ109" s="84"/>
      <c r="GR109" s="84"/>
      <c r="GS109" s="84"/>
      <c r="GT109" s="84"/>
      <c r="GU109" s="84"/>
      <c r="GV109" s="84"/>
      <c r="GW109" s="84"/>
      <c r="GX109" s="84"/>
      <c r="GY109" s="84"/>
      <c r="GZ109" s="84"/>
      <c r="HA109" s="84"/>
      <c r="HB109" s="84"/>
      <c r="HC109" s="84"/>
      <c r="HD109" s="84"/>
      <c r="HE109" s="84"/>
      <c r="HF109" s="84"/>
      <c r="HG109" s="84"/>
      <c r="HH109" s="84"/>
      <c r="HI109" s="84"/>
      <c r="HJ109" s="84"/>
      <c r="HK109" s="84"/>
      <c r="HL109" s="84"/>
      <c r="HM109" s="84"/>
      <c r="HN109" s="84"/>
      <c r="HO109" s="84"/>
      <c r="HP109" s="84"/>
      <c r="HQ109" s="84"/>
      <c r="HR109" s="84"/>
      <c r="HS109" s="84"/>
      <c r="HT109" s="84"/>
      <c r="HU109" s="84"/>
      <c r="HV109" s="84"/>
      <c r="HW109" s="84"/>
      <c r="HX109" s="84"/>
      <c r="HY109" s="84"/>
      <c r="HZ109" s="84"/>
      <c r="IA109" s="84"/>
      <c r="IB109" s="84"/>
      <c r="IC109" s="84"/>
      <c r="ID109" s="84"/>
      <c r="IE109" s="84"/>
      <c r="IF109" s="84"/>
      <c r="IG109" s="84"/>
      <c r="IH109" s="84"/>
      <c r="II109" s="84"/>
      <c r="IJ109" s="84"/>
      <c r="IK109" s="84"/>
      <c r="IL109" s="84"/>
      <c r="IM109" s="84"/>
      <c r="IN109" s="84"/>
      <c r="IO109" s="84"/>
      <c r="IP109" s="84"/>
      <c r="IQ109" s="84"/>
      <c r="IR109" s="84"/>
      <c r="IS109" s="84"/>
      <c r="IT109" s="84"/>
      <c r="IU109" s="84"/>
      <c r="IV109" s="84"/>
      <c r="IW109" s="84"/>
      <c r="IX109" s="84"/>
      <c r="IY109" s="84"/>
      <c r="IZ109" s="84"/>
      <c r="JA109" s="84"/>
      <c r="JB109" s="84"/>
    </row>
    <row r="110" spans="1:262" s="22" customFormat="1" ht="15" customHeight="1" x14ac:dyDescent="0.15">
      <c r="A110" s="176" t="s">
        <v>140</v>
      </c>
      <c r="B110" s="26" t="s">
        <v>275</v>
      </c>
      <c r="C110" s="27" t="s">
        <v>335</v>
      </c>
      <c r="D110" s="28" t="s">
        <v>336</v>
      </c>
      <c r="E110" s="26" t="s">
        <v>278</v>
      </c>
      <c r="F110" s="29" t="s">
        <v>47</v>
      </c>
      <c r="G110" s="30" t="s">
        <v>280</v>
      </c>
      <c r="H110" s="30" t="s">
        <v>79</v>
      </c>
      <c r="I110" s="37">
        <v>1300000</v>
      </c>
      <c r="J110" s="38" t="s">
        <v>281</v>
      </c>
      <c r="K110" s="37">
        <v>1252000</v>
      </c>
      <c r="L110" s="26"/>
      <c r="M110" s="26"/>
      <c r="N110" s="26"/>
      <c r="O110" s="39" t="s">
        <v>46</v>
      </c>
      <c r="P110" s="40">
        <v>0.5</v>
      </c>
      <c r="Q110" s="40">
        <v>0.5</v>
      </c>
      <c r="R110" s="40">
        <v>4.7272727272727302</v>
      </c>
      <c r="S110" s="40">
        <v>3.97058823529412</v>
      </c>
      <c r="T110" s="40">
        <v>6</v>
      </c>
      <c r="U110" s="40">
        <v>6</v>
      </c>
      <c r="V110" s="41">
        <v>12</v>
      </c>
      <c r="W110" s="42">
        <v>44000</v>
      </c>
      <c r="X110" s="43">
        <v>350</v>
      </c>
      <c r="Y110" s="50">
        <v>1</v>
      </c>
      <c r="Z110" s="50">
        <v>1</v>
      </c>
      <c r="AA110" s="51"/>
      <c r="AB110" s="51"/>
      <c r="AC110" s="51"/>
      <c r="AD110" s="51"/>
      <c r="AE110" s="51"/>
      <c r="AF110" s="38">
        <v>252000</v>
      </c>
      <c r="AG110" s="61">
        <v>2.0952380952380998</v>
      </c>
      <c r="AH110" s="62">
        <v>0.17460317460317501</v>
      </c>
      <c r="AI110" s="63"/>
      <c r="AJ110" s="64"/>
      <c r="AK110" s="65">
        <v>0</v>
      </c>
      <c r="AL110" s="64" t="s">
        <v>296</v>
      </c>
      <c r="AM110" s="66" t="s">
        <v>337</v>
      </c>
      <c r="AN110" s="26"/>
      <c r="AO110" s="66" t="s">
        <v>338</v>
      </c>
      <c r="AP110" s="74"/>
      <c r="AQ110" s="75"/>
      <c r="AR110" s="76"/>
      <c r="AS110" s="77"/>
      <c r="AT110" s="77"/>
      <c r="AU110" s="78"/>
      <c r="AV110" s="77"/>
      <c r="AW110" s="77"/>
      <c r="AX110" s="77"/>
      <c r="AY110" s="77"/>
      <c r="AZ110" s="77"/>
      <c r="BA110" s="77"/>
      <c r="BB110" s="99">
        <f t="shared" si="21"/>
        <v>35</v>
      </c>
      <c r="BC110" s="99">
        <f t="shared" si="22"/>
        <v>8</v>
      </c>
      <c r="BD110" s="100" t="str">
        <f t="shared" si="23"/>
        <v>025-C130000641-363唐建龙35</v>
      </c>
      <c r="BE110" s="101">
        <f t="shared" si="24"/>
        <v>0.25</v>
      </c>
      <c r="BF110" s="101">
        <f t="shared" si="25"/>
        <v>0.5</v>
      </c>
      <c r="BG110" s="102" t="str">
        <f t="shared" si="26"/>
        <v>025-C130000641-36335</v>
      </c>
      <c r="BH110" s="84" t="str">
        <f>IF(IF(ISNA(MATCH(BG110,BG111:$BG$94434,0)),1,"")="","",IF(ISNA(MATCH(BG110,BG111:$BG$94434,0)),1,"")&amp;BB110)</f>
        <v/>
      </c>
      <c r="BI110" s="84" t="str">
        <f>IF(BH110="","",BB110&amp;COUNTIFS($BH$1:BH110,BH110))</f>
        <v/>
      </c>
      <c r="BJ110" s="84" t="str">
        <f t="shared" si="27"/>
        <v/>
      </c>
      <c r="BK110" s="84"/>
      <c r="BL110" s="84"/>
      <c r="BM110" s="84"/>
      <c r="BN110" s="84"/>
      <c r="BO110" s="84"/>
      <c r="BP110" s="84"/>
      <c r="BQ110" s="84"/>
      <c r="BR110" s="84"/>
      <c r="BS110" s="84"/>
      <c r="BT110" s="84"/>
      <c r="BU110" s="84"/>
      <c r="BV110" s="84"/>
      <c r="BW110" s="84"/>
      <c r="BX110" s="84"/>
      <c r="BY110" s="84"/>
      <c r="BZ110" s="84"/>
      <c r="CA110" s="84"/>
      <c r="CB110" s="84"/>
      <c r="CC110" s="84"/>
      <c r="CD110" s="84"/>
      <c r="CE110" s="84"/>
      <c r="CF110" s="84"/>
      <c r="CG110" s="84"/>
      <c r="CH110" s="84"/>
      <c r="CI110" s="84"/>
      <c r="CJ110" s="84"/>
      <c r="CK110" s="84"/>
      <c r="CL110" s="84"/>
      <c r="CM110" s="84"/>
      <c r="CN110" s="84"/>
      <c r="CO110" s="84"/>
      <c r="CP110" s="84"/>
      <c r="CQ110" s="84"/>
      <c r="CR110" s="84"/>
      <c r="CS110" s="84"/>
      <c r="CT110" s="84"/>
      <c r="CU110" s="84"/>
      <c r="CV110" s="84"/>
      <c r="CW110" s="84"/>
      <c r="CX110" s="84"/>
      <c r="CY110" s="84"/>
      <c r="CZ110" s="84"/>
      <c r="DA110" s="84"/>
      <c r="DB110" s="84"/>
      <c r="DC110" s="84"/>
      <c r="DD110" s="84"/>
      <c r="DE110" s="84"/>
      <c r="DF110" s="84"/>
      <c r="DG110" s="84"/>
      <c r="DH110" s="84"/>
      <c r="DI110" s="84"/>
      <c r="DJ110" s="84"/>
      <c r="DK110" s="84"/>
      <c r="DL110" s="84"/>
      <c r="DM110" s="84"/>
      <c r="DN110" s="84"/>
      <c r="DO110" s="84"/>
      <c r="DP110" s="84"/>
      <c r="DQ110" s="84"/>
      <c r="DR110" s="84"/>
      <c r="DS110" s="84"/>
      <c r="DT110" s="84"/>
      <c r="DU110" s="84"/>
      <c r="DV110" s="84"/>
      <c r="DW110" s="84"/>
      <c r="DX110" s="84"/>
      <c r="DY110" s="84"/>
      <c r="DZ110" s="84"/>
      <c r="EA110" s="84"/>
      <c r="EB110" s="84"/>
      <c r="EC110" s="84"/>
      <c r="ED110" s="84"/>
      <c r="EE110" s="84"/>
      <c r="EF110" s="84"/>
      <c r="EG110" s="84"/>
      <c r="EH110" s="84"/>
      <c r="EI110" s="84"/>
      <c r="EJ110" s="84"/>
      <c r="EK110" s="84"/>
      <c r="EL110" s="84"/>
      <c r="EM110" s="84"/>
      <c r="EN110" s="84"/>
      <c r="EO110" s="84"/>
      <c r="EP110" s="84"/>
      <c r="EQ110" s="84"/>
      <c r="ER110" s="84"/>
      <c r="ES110" s="84"/>
      <c r="ET110" s="84"/>
      <c r="EU110" s="84"/>
      <c r="EV110" s="84"/>
      <c r="EW110" s="84"/>
      <c r="EX110" s="84"/>
      <c r="EY110" s="84"/>
      <c r="EZ110" s="84"/>
      <c r="FA110" s="84"/>
      <c r="FB110" s="84"/>
      <c r="FC110" s="84"/>
      <c r="FD110" s="84"/>
      <c r="FE110" s="84"/>
      <c r="FF110" s="84"/>
      <c r="FG110" s="84"/>
      <c r="FH110" s="84"/>
      <c r="FI110" s="84"/>
      <c r="FJ110" s="84"/>
      <c r="FK110" s="84"/>
      <c r="FL110" s="84"/>
      <c r="FM110" s="84"/>
      <c r="FN110" s="84"/>
      <c r="FO110" s="84"/>
      <c r="FP110" s="84"/>
      <c r="FQ110" s="84"/>
      <c r="FR110" s="84"/>
      <c r="FS110" s="84"/>
      <c r="FT110" s="84"/>
      <c r="FU110" s="84"/>
      <c r="FV110" s="84"/>
      <c r="FW110" s="84"/>
      <c r="FX110" s="84"/>
      <c r="FY110" s="84"/>
      <c r="FZ110" s="84"/>
      <c r="GA110" s="84"/>
      <c r="GB110" s="84"/>
      <c r="GC110" s="84"/>
      <c r="GD110" s="84"/>
      <c r="GE110" s="84"/>
      <c r="GF110" s="84"/>
      <c r="GG110" s="84"/>
      <c r="GH110" s="84"/>
      <c r="GI110" s="84"/>
      <c r="GJ110" s="84"/>
      <c r="GK110" s="84"/>
      <c r="GL110" s="84"/>
      <c r="GM110" s="84"/>
      <c r="GN110" s="84"/>
      <c r="GO110" s="84"/>
      <c r="GP110" s="84"/>
      <c r="GQ110" s="84"/>
      <c r="GR110" s="84"/>
      <c r="GS110" s="84"/>
      <c r="GT110" s="84"/>
      <c r="GU110" s="84"/>
      <c r="GV110" s="84"/>
      <c r="GW110" s="84"/>
      <c r="GX110" s="84"/>
      <c r="GY110" s="84"/>
      <c r="GZ110" s="84"/>
      <c r="HA110" s="84"/>
      <c r="HB110" s="84"/>
      <c r="HC110" s="84"/>
      <c r="HD110" s="84"/>
      <c r="HE110" s="84"/>
      <c r="HF110" s="84"/>
      <c r="HG110" s="84"/>
      <c r="HH110" s="84"/>
      <c r="HI110" s="84"/>
      <c r="HJ110" s="84"/>
      <c r="HK110" s="84"/>
      <c r="HL110" s="84"/>
      <c r="HM110" s="84"/>
      <c r="HN110" s="84"/>
      <c r="HO110" s="84"/>
      <c r="HP110" s="84"/>
      <c r="HQ110" s="84"/>
      <c r="HR110" s="84"/>
      <c r="HS110" s="84"/>
      <c r="HT110" s="84"/>
      <c r="HU110" s="84"/>
      <c r="HV110" s="84"/>
      <c r="HW110" s="84"/>
      <c r="HX110" s="84"/>
      <c r="HY110" s="84"/>
      <c r="HZ110" s="84"/>
      <c r="IA110" s="84"/>
      <c r="IB110" s="84"/>
      <c r="IC110" s="84"/>
      <c r="ID110" s="84"/>
      <c r="IE110" s="84"/>
      <c r="IF110" s="84"/>
      <c r="IG110" s="84"/>
      <c r="IH110" s="84"/>
      <c r="II110" s="84"/>
      <c r="IJ110" s="84"/>
      <c r="IK110" s="84"/>
      <c r="IL110" s="84"/>
      <c r="IM110" s="84"/>
      <c r="IN110" s="84"/>
      <c r="IO110" s="84"/>
      <c r="IP110" s="84"/>
      <c r="IQ110" s="84"/>
      <c r="IR110" s="84"/>
      <c r="IS110" s="84"/>
      <c r="IT110" s="84"/>
      <c r="IU110" s="84"/>
      <c r="IV110" s="84"/>
      <c r="IW110" s="84"/>
      <c r="IX110" s="84"/>
      <c r="IY110" s="84"/>
      <c r="IZ110" s="84"/>
      <c r="JA110" s="84"/>
      <c r="JB110" s="84"/>
    </row>
    <row r="111" spans="1:262" s="22" customFormat="1" ht="15" customHeight="1" x14ac:dyDescent="0.15">
      <c r="A111" s="176" t="s">
        <v>140</v>
      </c>
      <c r="B111" s="26" t="s">
        <v>285</v>
      </c>
      <c r="C111" s="27" t="s">
        <v>335</v>
      </c>
      <c r="D111" s="28" t="s">
        <v>336</v>
      </c>
      <c r="E111" s="26" t="s">
        <v>278</v>
      </c>
      <c r="F111" s="29" t="s">
        <v>47</v>
      </c>
      <c r="G111" s="30" t="s">
        <v>280</v>
      </c>
      <c r="H111" s="30" t="s">
        <v>79</v>
      </c>
      <c r="I111" s="37">
        <v>1300000</v>
      </c>
      <c r="J111" s="38" t="s">
        <v>281</v>
      </c>
      <c r="K111" s="37">
        <v>1252000</v>
      </c>
      <c r="L111" s="26"/>
      <c r="M111" s="26"/>
      <c r="N111" s="26"/>
      <c r="O111" s="39" t="s">
        <v>46</v>
      </c>
      <c r="P111" s="40">
        <v>0.5</v>
      </c>
      <c r="Q111" s="40">
        <v>0.5</v>
      </c>
      <c r="R111" s="40">
        <v>1.8857142857142899</v>
      </c>
      <c r="S111" s="40">
        <v>3.97058823529412</v>
      </c>
      <c r="T111" s="40">
        <v>5.5</v>
      </c>
      <c r="U111" s="40">
        <v>5.5</v>
      </c>
      <c r="V111" s="41">
        <v>12</v>
      </c>
      <c r="W111" s="42">
        <v>90000</v>
      </c>
      <c r="X111" s="43">
        <v>350</v>
      </c>
      <c r="Y111" s="50">
        <v>1</v>
      </c>
      <c r="Z111" s="50">
        <v>1</v>
      </c>
      <c r="AA111" s="51"/>
      <c r="AB111" s="51"/>
      <c r="AC111" s="51"/>
      <c r="AD111" s="51"/>
      <c r="AE111" s="51"/>
      <c r="AF111" s="38">
        <v>252000</v>
      </c>
      <c r="AG111" s="61">
        <v>4.28571428571429</v>
      </c>
      <c r="AH111" s="62">
        <v>0.35714285714285698</v>
      </c>
      <c r="AI111" s="63"/>
      <c r="AJ111" s="64"/>
      <c r="AK111" s="65">
        <v>0</v>
      </c>
      <c r="AL111" s="64" t="s">
        <v>296</v>
      </c>
      <c r="AM111" s="66" t="s">
        <v>286</v>
      </c>
      <c r="AN111" s="26"/>
      <c r="AO111" s="66" t="s">
        <v>127</v>
      </c>
      <c r="AP111" s="74"/>
      <c r="AQ111" s="75"/>
      <c r="AR111" s="76"/>
      <c r="AS111" s="77"/>
      <c r="AT111" s="77"/>
      <c r="AU111" s="78"/>
      <c r="AV111" s="77"/>
      <c r="AW111" s="77"/>
      <c r="AX111" s="77"/>
      <c r="AY111" s="77"/>
      <c r="AZ111" s="77"/>
      <c r="BA111" s="77"/>
      <c r="BB111" s="99">
        <f t="shared" si="21"/>
        <v>35</v>
      </c>
      <c r="BC111" s="99">
        <f t="shared" si="22"/>
        <v>8</v>
      </c>
      <c r="BD111" s="100" t="str">
        <f t="shared" si="23"/>
        <v>025-C130000641-363吕勇35</v>
      </c>
      <c r="BE111" s="101">
        <f t="shared" si="24"/>
        <v>0.25</v>
      </c>
      <c r="BF111" s="101">
        <f t="shared" si="25"/>
        <v>0.5</v>
      </c>
      <c r="BG111" s="102" t="str">
        <f t="shared" si="26"/>
        <v>025-C130000641-36335</v>
      </c>
      <c r="BH111" s="84" t="str">
        <f>IF(IF(ISNA(MATCH(BG111,BG112:$BG$94434,0)),1,"")="","",IF(ISNA(MATCH(BG111,BG112:$BG$94434,0)),1,"")&amp;BB111)</f>
        <v/>
      </c>
      <c r="BI111" s="84" t="str">
        <f>IF(BH111="","",BB111&amp;COUNTIFS($BH$1:BH111,BH111))</f>
        <v/>
      </c>
      <c r="BJ111" s="84" t="str">
        <f t="shared" si="27"/>
        <v/>
      </c>
      <c r="BK111" s="84"/>
      <c r="BL111" s="84"/>
      <c r="BM111" s="84"/>
      <c r="BN111" s="84"/>
      <c r="BO111" s="84"/>
      <c r="BP111" s="84"/>
      <c r="BQ111" s="84"/>
      <c r="BR111" s="84"/>
      <c r="BS111" s="84"/>
      <c r="BT111" s="84"/>
      <c r="BU111" s="84"/>
      <c r="BV111" s="84"/>
      <c r="BW111" s="84"/>
      <c r="BX111" s="84"/>
      <c r="BY111" s="84"/>
      <c r="BZ111" s="84"/>
      <c r="CA111" s="84"/>
      <c r="CB111" s="84"/>
      <c r="CC111" s="84"/>
      <c r="CD111" s="84"/>
      <c r="CE111" s="84"/>
      <c r="CF111" s="84"/>
      <c r="CG111" s="84"/>
      <c r="CH111" s="84"/>
      <c r="CI111" s="84"/>
      <c r="CJ111" s="84"/>
      <c r="CK111" s="84"/>
      <c r="CL111" s="84"/>
      <c r="CM111" s="84"/>
      <c r="CN111" s="84"/>
      <c r="CO111" s="84"/>
      <c r="CP111" s="84"/>
      <c r="CQ111" s="84"/>
      <c r="CR111" s="84"/>
      <c r="CS111" s="84"/>
      <c r="CT111" s="84"/>
      <c r="CU111" s="84"/>
      <c r="CV111" s="84"/>
      <c r="CW111" s="84"/>
      <c r="CX111" s="84"/>
      <c r="CY111" s="84"/>
      <c r="CZ111" s="84"/>
      <c r="DA111" s="84"/>
      <c r="DB111" s="84"/>
      <c r="DC111" s="84"/>
      <c r="DD111" s="84"/>
      <c r="DE111" s="84"/>
      <c r="DF111" s="84"/>
      <c r="DG111" s="84"/>
      <c r="DH111" s="84"/>
      <c r="DI111" s="84"/>
      <c r="DJ111" s="84"/>
      <c r="DK111" s="84"/>
      <c r="DL111" s="84"/>
      <c r="DM111" s="84"/>
      <c r="DN111" s="84"/>
      <c r="DO111" s="84"/>
      <c r="DP111" s="84"/>
      <c r="DQ111" s="84"/>
      <c r="DR111" s="84"/>
      <c r="DS111" s="84"/>
      <c r="DT111" s="84"/>
      <c r="DU111" s="84"/>
      <c r="DV111" s="84"/>
      <c r="DW111" s="84"/>
      <c r="DX111" s="84"/>
      <c r="DY111" s="84"/>
      <c r="DZ111" s="84"/>
      <c r="EA111" s="84"/>
      <c r="EB111" s="84"/>
      <c r="EC111" s="84"/>
      <c r="ED111" s="84"/>
      <c r="EE111" s="84"/>
      <c r="EF111" s="84"/>
      <c r="EG111" s="84"/>
      <c r="EH111" s="84"/>
      <c r="EI111" s="84"/>
      <c r="EJ111" s="84"/>
      <c r="EK111" s="84"/>
      <c r="EL111" s="84"/>
      <c r="EM111" s="84"/>
      <c r="EN111" s="84"/>
      <c r="EO111" s="84"/>
      <c r="EP111" s="84"/>
      <c r="EQ111" s="84"/>
      <c r="ER111" s="84"/>
      <c r="ES111" s="84"/>
      <c r="ET111" s="84"/>
      <c r="EU111" s="84"/>
      <c r="EV111" s="84"/>
      <c r="EW111" s="84"/>
      <c r="EX111" s="84"/>
      <c r="EY111" s="84"/>
      <c r="EZ111" s="84"/>
      <c r="FA111" s="84"/>
      <c r="FB111" s="84"/>
      <c r="FC111" s="84"/>
      <c r="FD111" s="84"/>
      <c r="FE111" s="84"/>
      <c r="FF111" s="84"/>
      <c r="FG111" s="84"/>
      <c r="FH111" s="84"/>
      <c r="FI111" s="84"/>
      <c r="FJ111" s="84"/>
      <c r="FK111" s="84"/>
      <c r="FL111" s="84"/>
      <c r="FM111" s="84"/>
      <c r="FN111" s="84"/>
      <c r="FO111" s="84"/>
      <c r="FP111" s="84"/>
      <c r="FQ111" s="84"/>
      <c r="FR111" s="84"/>
      <c r="FS111" s="84"/>
      <c r="FT111" s="84"/>
      <c r="FU111" s="84"/>
      <c r="FV111" s="84"/>
      <c r="FW111" s="84"/>
      <c r="FX111" s="84"/>
      <c r="FY111" s="84"/>
      <c r="FZ111" s="84"/>
      <c r="GA111" s="84"/>
      <c r="GB111" s="84"/>
      <c r="GC111" s="84"/>
      <c r="GD111" s="84"/>
      <c r="GE111" s="84"/>
      <c r="GF111" s="84"/>
      <c r="GG111" s="84"/>
      <c r="GH111" s="84"/>
      <c r="GI111" s="84"/>
      <c r="GJ111" s="84"/>
      <c r="GK111" s="84"/>
      <c r="GL111" s="84"/>
      <c r="GM111" s="84"/>
      <c r="GN111" s="84"/>
      <c r="GO111" s="84"/>
      <c r="GP111" s="84"/>
      <c r="GQ111" s="84"/>
      <c r="GR111" s="84"/>
      <c r="GS111" s="84"/>
      <c r="GT111" s="84"/>
      <c r="GU111" s="84"/>
      <c r="GV111" s="84"/>
      <c r="GW111" s="84"/>
      <c r="GX111" s="84"/>
      <c r="GY111" s="84"/>
      <c r="GZ111" s="84"/>
      <c r="HA111" s="84"/>
      <c r="HB111" s="84"/>
      <c r="HC111" s="84"/>
      <c r="HD111" s="84"/>
      <c r="HE111" s="84"/>
      <c r="HF111" s="84"/>
      <c r="HG111" s="84"/>
      <c r="HH111" s="84"/>
      <c r="HI111" s="84"/>
      <c r="HJ111" s="84"/>
      <c r="HK111" s="84"/>
      <c r="HL111" s="84"/>
      <c r="HM111" s="84"/>
      <c r="HN111" s="84"/>
      <c r="HO111" s="84"/>
      <c r="HP111" s="84"/>
      <c r="HQ111" s="84"/>
      <c r="HR111" s="84"/>
      <c r="HS111" s="84"/>
      <c r="HT111" s="84"/>
      <c r="HU111" s="84"/>
      <c r="HV111" s="84"/>
      <c r="HW111" s="84"/>
      <c r="HX111" s="84"/>
      <c r="HY111" s="84"/>
      <c r="HZ111" s="84"/>
      <c r="IA111" s="84"/>
      <c r="IB111" s="84"/>
      <c r="IC111" s="84"/>
      <c r="ID111" s="84"/>
      <c r="IE111" s="84"/>
      <c r="IF111" s="84"/>
      <c r="IG111" s="84"/>
      <c r="IH111" s="84"/>
      <c r="II111" s="84"/>
      <c r="IJ111" s="84"/>
      <c r="IK111" s="84"/>
      <c r="IL111" s="84"/>
      <c r="IM111" s="84"/>
      <c r="IN111" s="84"/>
      <c r="IO111" s="84"/>
      <c r="IP111" s="84"/>
      <c r="IQ111" s="84"/>
      <c r="IR111" s="84"/>
      <c r="IS111" s="84"/>
      <c r="IT111" s="84"/>
      <c r="IU111" s="84"/>
      <c r="IV111" s="84"/>
      <c r="IW111" s="84"/>
      <c r="IX111" s="84"/>
      <c r="IY111" s="84"/>
      <c r="IZ111" s="84"/>
      <c r="JA111" s="84"/>
      <c r="JB111" s="84"/>
    </row>
    <row r="112" spans="1:262" s="22" customFormat="1" ht="15" customHeight="1" x14ac:dyDescent="0.15">
      <c r="A112" s="176" t="s">
        <v>140</v>
      </c>
      <c r="B112" s="26" t="s">
        <v>275</v>
      </c>
      <c r="C112" s="27" t="s">
        <v>340</v>
      </c>
      <c r="D112" s="28" t="s">
        <v>373</v>
      </c>
      <c r="E112" s="26" t="s">
        <v>278</v>
      </c>
      <c r="F112" s="29" t="s">
        <v>374</v>
      </c>
      <c r="G112" s="30" t="s">
        <v>280</v>
      </c>
      <c r="H112" s="30" t="s">
        <v>79</v>
      </c>
      <c r="I112" s="37">
        <v>1000000</v>
      </c>
      <c r="J112" s="38" t="s">
        <v>281</v>
      </c>
      <c r="K112" s="37">
        <v>100000</v>
      </c>
      <c r="L112" s="26"/>
      <c r="M112" s="26"/>
      <c r="N112" s="26"/>
      <c r="O112" s="39" t="s">
        <v>316</v>
      </c>
      <c r="P112" s="40">
        <v>0.5</v>
      </c>
      <c r="Q112" s="40">
        <v>0.5</v>
      </c>
      <c r="R112" s="40">
        <v>4.7272727272727302</v>
      </c>
      <c r="S112" s="40">
        <v>3.97058823529412</v>
      </c>
      <c r="T112" s="40">
        <v>5.5</v>
      </c>
      <c r="U112" s="40">
        <v>5.5</v>
      </c>
      <c r="V112" s="41">
        <v>12</v>
      </c>
      <c r="W112" s="42">
        <v>146000</v>
      </c>
      <c r="X112" s="43">
        <v>200</v>
      </c>
      <c r="Y112" s="50">
        <v>1</v>
      </c>
      <c r="Z112" s="50">
        <v>2</v>
      </c>
      <c r="AA112" s="51"/>
      <c r="AB112" s="51"/>
      <c r="AC112" s="51"/>
      <c r="AD112" s="51"/>
      <c r="AE112" s="51"/>
      <c r="AF112" s="38">
        <v>288000</v>
      </c>
      <c r="AG112" s="61">
        <v>6.0833333333333304</v>
      </c>
      <c r="AH112" s="62">
        <v>0.50694444444444398</v>
      </c>
      <c r="AI112" s="63"/>
      <c r="AJ112" s="64"/>
      <c r="AK112" s="65">
        <v>0</v>
      </c>
      <c r="AL112" s="64" t="s">
        <v>283</v>
      </c>
      <c r="AM112" s="66" t="s">
        <v>317</v>
      </c>
      <c r="AN112" s="26"/>
      <c r="AO112" s="66" t="s">
        <v>68</v>
      </c>
      <c r="AP112" s="74"/>
      <c r="AQ112" s="75"/>
      <c r="AR112" s="76"/>
      <c r="AS112" s="77"/>
      <c r="AT112" s="77"/>
      <c r="AU112" s="78"/>
      <c r="AV112" s="77"/>
      <c r="AW112" s="77"/>
      <c r="AX112" s="77"/>
      <c r="AY112" s="77"/>
      <c r="AZ112" s="77"/>
      <c r="BA112" s="77"/>
      <c r="BB112" s="99">
        <f t="shared" si="21"/>
        <v>35</v>
      </c>
      <c r="BC112" s="99">
        <f t="shared" si="22"/>
        <v>8</v>
      </c>
      <c r="BD112" s="100" t="str">
        <f t="shared" si="23"/>
        <v>025-C130000681-357赵亚平35</v>
      </c>
      <c r="BE112" s="101">
        <f t="shared" si="24"/>
        <v>1</v>
      </c>
      <c r="BF112" s="101">
        <f t="shared" si="25"/>
        <v>0.5</v>
      </c>
      <c r="BG112" s="102" t="str">
        <f t="shared" si="26"/>
        <v>025-C130000681-35735</v>
      </c>
      <c r="BH112" s="84" t="str">
        <f>IF(IF(ISNA(MATCH(BG112,BG113:$BG$94434,0)),1,"")="","",IF(ISNA(MATCH(BG112,BG113:$BG$94434,0)),1,"")&amp;BB112)</f>
        <v/>
      </c>
      <c r="BI112" s="84" t="str">
        <f>IF(BH112="","",BB112&amp;COUNTIFS($BH$1:BH112,BH112))</f>
        <v/>
      </c>
      <c r="BJ112" s="84" t="str">
        <f t="shared" si="27"/>
        <v/>
      </c>
      <c r="BK112" s="84"/>
      <c r="BL112" s="84"/>
      <c r="BM112" s="84"/>
      <c r="BN112" s="84"/>
      <c r="BO112" s="84"/>
      <c r="BP112" s="84"/>
      <c r="BQ112" s="84"/>
      <c r="BR112" s="84"/>
      <c r="BS112" s="84"/>
      <c r="BT112" s="84"/>
      <c r="BU112" s="84"/>
      <c r="BV112" s="84"/>
      <c r="BW112" s="84"/>
      <c r="BX112" s="84"/>
      <c r="BY112" s="84"/>
      <c r="BZ112" s="84"/>
      <c r="CA112" s="84"/>
      <c r="CB112" s="84"/>
      <c r="CC112" s="84"/>
      <c r="CD112" s="84"/>
      <c r="CE112" s="84"/>
      <c r="CF112" s="84"/>
      <c r="CG112" s="84"/>
      <c r="CH112" s="84"/>
      <c r="CI112" s="84"/>
      <c r="CJ112" s="84"/>
      <c r="CK112" s="84"/>
      <c r="CL112" s="84"/>
      <c r="CM112" s="84"/>
      <c r="CN112" s="84"/>
      <c r="CO112" s="84"/>
      <c r="CP112" s="84"/>
      <c r="CQ112" s="84"/>
      <c r="CR112" s="84"/>
      <c r="CS112" s="84"/>
      <c r="CT112" s="84"/>
      <c r="CU112" s="84"/>
      <c r="CV112" s="84"/>
      <c r="CW112" s="84"/>
      <c r="CX112" s="84"/>
      <c r="CY112" s="84"/>
      <c r="CZ112" s="84"/>
      <c r="DA112" s="84"/>
      <c r="DB112" s="84"/>
      <c r="DC112" s="84"/>
      <c r="DD112" s="84"/>
      <c r="DE112" s="84"/>
      <c r="DF112" s="84"/>
      <c r="DG112" s="84"/>
      <c r="DH112" s="84"/>
      <c r="DI112" s="84"/>
      <c r="DJ112" s="84"/>
      <c r="DK112" s="84"/>
      <c r="DL112" s="84"/>
      <c r="DM112" s="84"/>
      <c r="DN112" s="84"/>
      <c r="DO112" s="84"/>
      <c r="DP112" s="84"/>
      <c r="DQ112" s="84"/>
      <c r="DR112" s="84"/>
      <c r="DS112" s="84"/>
      <c r="DT112" s="84"/>
      <c r="DU112" s="84"/>
      <c r="DV112" s="84"/>
      <c r="DW112" s="84"/>
      <c r="DX112" s="84"/>
      <c r="DY112" s="84"/>
      <c r="DZ112" s="84"/>
      <c r="EA112" s="84"/>
      <c r="EB112" s="84"/>
      <c r="EC112" s="84"/>
      <c r="ED112" s="84"/>
      <c r="EE112" s="84"/>
      <c r="EF112" s="84"/>
      <c r="EG112" s="84"/>
      <c r="EH112" s="84"/>
      <c r="EI112" s="84"/>
      <c r="EJ112" s="84"/>
      <c r="EK112" s="84"/>
      <c r="EL112" s="84"/>
      <c r="EM112" s="84"/>
      <c r="EN112" s="84"/>
      <c r="EO112" s="84"/>
      <c r="EP112" s="84"/>
      <c r="EQ112" s="84"/>
      <c r="ER112" s="84"/>
      <c r="ES112" s="84"/>
      <c r="ET112" s="84"/>
      <c r="EU112" s="84"/>
      <c r="EV112" s="84"/>
      <c r="EW112" s="84"/>
      <c r="EX112" s="84"/>
      <c r="EY112" s="84"/>
      <c r="EZ112" s="84"/>
      <c r="FA112" s="84"/>
      <c r="FB112" s="84"/>
      <c r="FC112" s="84"/>
      <c r="FD112" s="84"/>
      <c r="FE112" s="84"/>
      <c r="FF112" s="84"/>
      <c r="FG112" s="84"/>
      <c r="FH112" s="84"/>
      <c r="FI112" s="84"/>
      <c r="FJ112" s="84"/>
      <c r="FK112" s="84"/>
      <c r="FL112" s="84"/>
      <c r="FM112" s="84"/>
      <c r="FN112" s="84"/>
      <c r="FO112" s="84"/>
      <c r="FP112" s="84"/>
      <c r="FQ112" s="84"/>
      <c r="FR112" s="84"/>
      <c r="FS112" s="84"/>
      <c r="FT112" s="84"/>
      <c r="FU112" s="84"/>
      <c r="FV112" s="84"/>
      <c r="FW112" s="84"/>
      <c r="FX112" s="84"/>
      <c r="FY112" s="84"/>
      <c r="FZ112" s="84"/>
      <c r="GA112" s="84"/>
      <c r="GB112" s="84"/>
      <c r="GC112" s="84"/>
      <c r="GD112" s="84"/>
      <c r="GE112" s="84"/>
      <c r="GF112" s="84"/>
      <c r="GG112" s="84"/>
      <c r="GH112" s="84"/>
      <c r="GI112" s="84"/>
      <c r="GJ112" s="84"/>
      <c r="GK112" s="84"/>
      <c r="GL112" s="84"/>
      <c r="GM112" s="84"/>
      <c r="GN112" s="84"/>
      <c r="GO112" s="84"/>
      <c r="GP112" s="84"/>
      <c r="GQ112" s="84"/>
      <c r="GR112" s="84"/>
      <c r="GS112" s="84"/>
      <c r="GT112" s="84"/>
      <c r="GU112" s="84"/>
      <c r="GV112" s="84"/>
      <c r="GW112" s="84"/>
      <c r="GX112" s="84"/>
      <c r="GY112" s="84"/>
      <c r="GZ112" s="84"/>
      <c r="HA112" s="84"/>
      <c r="HB112" s="84"/>
      <c r="HC112" s="84"/>
      <c r="HD112" s="84"/>
      <c r="HE112" s="84"/>
      <c r="HF112" s="84"/>
      <c r="HG112" s="84"/>
      <c r="HH112" s="84"/>
      <c r="HI112" s="84"/>
      <c r="HJ112" s="84"/>
      <c r="HK112" s="84"/>
      <c r="HL112" s="84"/>
      <c r="HM112" s="84"/>
      <c r="HN112" s="84"/>
      <c r="HO112" s="84"/>
      <c r="HP112" s="84"/>
      <c r="HQ112" s="84"/>
      <c r="HR112" s="84"/>
      <c r="HS112" s="84"/>
      <c r="HT112" s="84"/>
      <c r="HU112" s="84"/>
      <c r="HV112" s="84"/>
      <c r="HW112" s="84"/>
      <c r="HX112" s="84"/>
      <c r="HY112" s="84"/>
      <c r="HZ112" s="84"/>
      <c r="IA112" s="84"/>
      <c r="IB112" s="84"/>
      <c r="IC112" s="84"/>
      <c r="ID112" s="84"/>
      <c r="IE112" s="84"/>
      <c r="IF112" s="84"/>
      <c r="IG112" s="84"/>
      <c r="IH112" s="84"/>
      <c r="II112" s="84"/>
      <c r="IJ112" s="84"/>
      <c r="IK112" s="84"/>
      <c r="IL112" s="84"/>
      <c r="IM112" s="84"/>
      <c r="IN112" s="84"/>
      <c r="IO112" s="84"/>
      <c r="IP112" s="84"/>
      <c r="IQ112" s="84"/>
      <c r="IR112" s="84"/>
      <c r="IS112" s="84"/>
      <c r="IT112" s="84"/>
      <c r="IU112" s="84"/>
      <c r="IV112" s="84"/>
      <c r="IW112" s="84"/>
      <c r="IX112" s="84"/>
      <c r="IY112" s="84"/>
      <c r="IZ112" s="84"/>
      <c r="JA112" s="84"/>
      <c r="JB112" s="84"/>
    </row>
    <row r="113" spans="1:262" s="22" customFormat="1" ht="15" customHeight="1" x14ac:dyDescent="0.15">
      <c r="A113" s="176" t="s">
        <v>140</v>
      </c>
      <c r="B113" s="26" t="s">
        <v>285</v>
      </c>
      <c r="C113" s="27" t="s">
        <v>340</v>
      </c>
      <c r="D113" s="28" t="s">
        <v>373</v>
      </c>
      <c r="E113" s="26" t="s">
        <v>278</v>
      </c>
      <c r="F113" s="29" t="s">
        <v>374</v>
      </c>
      <c r="G113" s="30" t="s">
        <v>280</v>
      </c>
      <c r="H113" s="30" t="s">
        <v>79</v>
      </c>
      <c r="I113" s="37">
        <v>1000000</v>
      </c>
      <c r="J113" s="38" t="s">
        <v>281</v>
      </c>
      <c r="K113" s="37">
        <v>100000</v>
      </c>
      <c r="L113" s="26"/>
      <c r="M113" s="26"/>
      <c r="N113" s="26"/>
      <c r="O113" s="39" t="s">
        <v>316</v>
      </c>
      <c r="P113" s="40">
        <v>0.5</v>
      </c>
      <c r="Q113" s="40">
        <v>0.5</v>
      </c>
      <c r="R113" s="40">
        <v>1.8857142857142899</v>
      </c>
      <c r="S113" s="40">
        <v>3.97058823529412</v>
      </c>
      <c r="T113" s="40">
        <v>5.5</v>
      </c>
      <c r="U113" s="40">
        <v>5.5</v>
      </c>
      <c r="V113" s="41">
        <v>12</v>
      </c>
      <c r="W113" s="42">
        <v>144000</v>
      </c>
      <c r="X113" s="43">
        <v>200</v>
      </c>
      <c r="Y113" s="50">
        <v>1</v>
      </c>
      <c r="Z113" s="50">
        <v>2</v>
      </c>
      <c r="AA113" s="51"/>
      <c r="AB113" s="51"/>
      <c r="AC113" s="51"/>
      <c r="AD113" s="51"/>
      <c r="AE113" s="51"/>
      <c r="AF113" s="38">
        <v>288000</v>
      </c>
      <c r="AG113" s="61">
        <v>6</v>
      </c>
      <c r="AH113" s="62">
        <v>0.5</v>
      </c>
      <c r="AI113" s="63"/>
      <c r="AJ113" s="64"/>
      <c r="AK113" s="65">
        <v>0</v>
      </c>
      <c r="AL113" s="64" t="s">
        <v>283</v>
      </c>
      <c r="AM113" s="66" t="s">
        <v>331</v>
      </c>
      <c r="AN113" s="26"/>
      <c r="AO113" s="66" t="s">
        <v>33</v>
      </c>
      <c r="AP113" s="74"/>
      <c r="AQ113" s="75"/>
      <c r="AR113" s="76"/>
      <c r="AS113" s="77"/>
      <c r="AT113" s="77"/>
      <c r="AU113" s="78"/>
      <c r="AV113" s="77"/>
      <c r="AW113" s="77"/>
      <c r="AX113" s="77"/>
      <c r="AY113" s="77"/>
      <c r="AZ113" s="77"/>
      <c r="BA113" s="77"/>
      <c r="BB113" s="99">
        <f t="shared" si="21"/>
        <v>35</v>
      </c>
      <c r="BC113" s="99">
        <f t="shared" si="22"/>
        <v>8</v>
      </c>
      <c r="BD113" s="100" t="str">
        <f t="shared" si="23"/>
        <v>025-C130000681-357黄正祥35</v>
      </c>
      <c r="BE113" s="101">
        <f t="shared" si="24"/>
        <v>1</v>
      </c>
      <c r="BF113" s="101">
        <f t="shared" si="25"/>
        <v>0.5</v>
      </c>
      <c r="BG113" s="102" t="str">
        <f t="shared" si="26"/>
        <v>025-C130000681-35735</v>
      </c>
      <c r="BH113" s="84" t="str">
        <f>IF(IF(ISNA(MATCH(BG113,BG114:$BG$94434,0)),1,"")="","",IF(ISNA(MATCH(BG113,BG114:$BG$94434,0)),1,"")&amp;BB113)</f>
        <v/>
      </c>
      <c r="BI113" s="84" t="str">
        <f>IF(BH113="","",BB113&amp;COUNTIFS($BH$1:BH113,BH113))</f>
        <v/>
      </c>
      <c r="BJ113" s="84" t="str">
        <f t="shared" si="27"/>
        <v/>
      </c>
      <c r="BK113" s="84"/>
      <c r="BL113" s="84"/>
      <c r="BM113" s="84"/>
      <c r="BN113" s="84"/>
      <c r="BO113" s="84"/>
      <c r="BP113" s="84"/>
      <c r="BQ113" s="84"/>
      <c r="BR113" s="84"/>
      <c r="BS113" s="84"/>
      <c r="BT113" s="84"/>
      <c r="BU113" s="84"/>
      <c r="BV113" s="84"/>
      <c r="BW113" s="84"/>
      <c r="BX113" s="84"/>
      <c r="BY113" s="84"/>
      <c r="BZ113" s="84"/>
      <c r="CA113" s="84"/>
      <c r="CB113" s="84"/>
      <c r="CC113" s="84"/>
      <c r="CD113" s="84"/>
      <c r="CE113" s="84"/>
      <c r="CF113" s="84"/>
      <c r="CG113" s="84"/>
      <c r="CH113" s="84"/>
      <c r="CI113" s="84"/>
      <c r="CJ113" s="84"/>
      <c r="CK113" s="84"/>
      <c r="CL113" s="84"/>
      <c r="CM113" s="84"/>
      <c r="CN113" s="84"/>
      <c r="CO113" s="84"/>
      <c r="CP113" s="84"/>
      <c r="CQ113" s="84"/>
      <c r="CR113" s="84"/>
      <c r="CS113" s="84"/>
      <c r="CT113" s="84"/>
      <c r="CU113" s="84"/>
      <c r="CV113" s="84"/>
      <c r="CW113" s="84"/>
      <c r="CX113" s="84"/>
      <c r="CY113" s="84"/>
      <c r="CZ113" s="84"/>
      <c r="DA113" s="84"/>
      <c r="DB113" s="84"/>
      <c r="DC113" s="84"/>
      <c r="DD113" s="84"/>
      <c r="DE113" s="84"/>
      <c r="DF113" s="84"/>
      <c r="DG113" s="84"/>
      <c r="DH113" s="84"/>
      <c r="DI113" s="84"/>
      <c r="DJ113" s="84"/>
      <c r="DK113" s="84"/>
      <c r="DL113" s="84"/>
      <c r="DM113" s="84"/>
      <c r="DN113" s="84"/>
      <c r="DO113" s="84"/>
      <c r="DP113" s="84"/>
      <c r="DQ113" s="84"/>
      <c r="DR113" s="84"/>
      <c r="DS113" s="84"/>
      <c r="DT113" s="84"/>
      <c r="DU113" s="84"/>
      <c r="DV113" s="84"/>
      <c r="DW113" s="84"/>
      <c r="DX113" s="84"/>
      <c r="DY113" s="84"/>
      <c r="DZ113" s="84"/>
      <c r="EA113" s="84"/>
      <c r="EB113" s="84"/>
      <c r="EC113" s="84"/>
      <c r="ED113" s="84"/>
      <c r="EE113" s="84"/>
      <c r="EF113" s="84"/>
      <c r="EG113" s="84"/>
      <c r="EH113" s="84"/>
      <c r="EI113" s="84"/>
      <c r="EJ113" s="84"/>
      <c r="EK113" s="84"/>
      <c r="EL113" s="84"/>
      <c r="EM113" s="84"/>
      <c r="EN113" s="84"/>
      <c r="EO113" s="84"/>
      <c r="EP113" s="84"/>
      <c r="EQ113" s="84"/>
      <c r="ER113" s="84"/>
      <c r="ES113" s="84"/>
      <c r="ET113" s="84"/>
      <c r="EU113" s="84"/>
      <c r="EV113" s="84"/>
      <c r="EW113" s="84"/>
      <c r="EX113" s="84"/>
      <c r="EY113" s="84"/>
      <c r="EZ113" s="84"/>
      <c r="FA113" s="84"/>
      <c r="FB113" s="84"/>
      <c r="FC113" s="84"/>
      <c r="FD113" s="84"/>
      <c r="FE113" s="84"/>
      <c r="FF113" s="84"/>
      <c r="FG113" s="84"/>
      <c r="FH113" s="84"/>
      <c r="FI113" s="84"/>
      <c r="FJ113" s="84"/>
      <c r="FK113" s="84"/>
      <c r="FL113" s="84"/>
      <c r="FM113" s="84"/>
      <c r="FN113" s="84"/>
      <c r="FO113" s="84"/>
      <c r="FP113" s="84"/>
      <c r="FQ113" s="84"/>
      <c r="FR113" s="84"/>
      <c r="FS113" s="84"/>
      <c r="FT113" s="84"/>
      <c r="FU113" s="84"/>
      <c r="FV113" s="84"/>
      <c r="FW113" s="84"/>
      <c r="FX113" s="84"/>
      <c r="FY113" s="84"/>
      <c r="FZ113" s="84"/>
      <c r="GA113" s="84"/>
      <c r="GB113" s="84"/>
      <c r="GC113" s="84"/>
      <c r="GD113" s="84"/>
      <c r="GE113" s="84"/>
      <c r="GF113" s="84"/>
      <c r="GG113" s="84"/>
      <c r="GH113" s="84"/>
      <c r="GI113" s="84"/>
      <c r="GJ113" s="84"/>
      <c r="GK113" s="84"/>
      <c r="GL113" s="84"/>
      <c r="GM113" s="84"/>
      <c r="GN113" s="84"/>
      <c r="GO113" s="84"/>
      <c r="GP113" s="84"/>
      <c r="GQ113" s="84"/>
      <c r="GR113" s="84"/>
      <c r="GS113" s="84"/>
      <c r="GT113" s="84"/>
      <c r="GU113" s="84"/>
      <c r="GV113" s="84"/>
      <c r="GW113" s="84"/>
      <c r="GX113" s="84"/>
      <c r="GY113" s="84"/>
      <c r="GZ113" s="84"/>
      <c r="HA113" s="84"/>
      <c r="HB113" s="84"/>
      <c r="HC113" s="84"/>
      <c r="HD113" s="84"/>
      <c r="HE113" s="84"/>
      <c r="HF113" s="84"/>
      <c r="HG113" s="84"/>
      <c r="HH113" s="84"/>
      <c r="HI113" s="84"/>
      <c r="HJ113" s="84"/>
      <c r="HK113" s="84"/>
      <c r="HL113" s="84"/>
      <c r="HM113" s="84"/>
      <c r="HN113" s="84"/>
      <c r="HO113" s="84"/>
      <c r="HP113" s="84"/>
      <c r="HQ113" s="84"/>
      <c r="HR113" s="84"/>
      <c r="HS113" s="84"/>
      <c r="HT113" s="84"/>
      <c r="HU113" s="84"/>
      <c r="HV113" s="84"/>
      <c r="HW113" s="84"/>
      <c r="HX113" s="84"/>
      <c r="HY113" s="84"/>
      <c r="HZ113" s="84"/>
      <c r="IA113" s="84"/>
      <c r="IB113" s="84"/>
      <c r="IC113" s="84"/>
      <c r="ID113" s="84"/>
      <c r="IE113" s="84"/>
      <c r="IF113" s="84"/>
      <c r="IG113" s="84"/>
      <c r="IH113" s="84"/>
      <c r="II113" s="84"/>
      <c r="IJ113" s="84"/>
      <c r="IK113" s="84"/>
      <c r="IL113" s="84"/>
      <c r="IM113" s="84"/>
      <c r="IN113" s="84"/>
      <c r="IO113" s="84"/>
      <c r="IP113" s="84"/>
      <c r="IQ113" s="84"/>
      <c r="IR113" s="84"/>
      <c r="IS113" s="84"/>
      <c r="IT113" s="84"/>
      <c r="IU113" s="84"/>
      <c r="IV113" s="84"/>
      <c r="IW113" s="84"/>
      <c r="IX113" s="84"/>
      <c r="IY113" s="84"/>
      <c r="IZ113" s="84"/>
      <c r="JA113" s="84"/>
      <c r="JB113" s="84"/>
    </row>
    <row r="114" spans="1:262" s="22" customFormat="1" ht="15" customHeight="1" x14ac:dyDescent="0.15">
      <c r="A114" s="176" t="s">
        <v>140</v>
      </c>
      <c r="B114" s="26" t="s">
        <v>275</v>
      </c>
      <c r="C114" s="27" t="s">
        <v>344</v>
      </c>
      <c r="D114" s="28" t="s">
        <v>345</v>
      </c>
      <c r="E114" s="26" t="s">
        <v>278</v>
      </c>
      <c r="F114" s="29" t="s">
        <v>346</v>
      </c>
      <c r="G114" s="30" t="s">
        <v>280</v>
      </c>
      <c r="H114" s="30" t="s">
        <v>79</v>
      </c>
      <c r="I114" s="37">
        <v>1000000</v>
      </c>
      <c r="J114" s="38" t="s">
        <v>281</v>
      </c>
      <c r="K114" s="37">
        <v>405000</v>
      </c>
      <c r="L114" s="26"/>
      <c r="M114" s="26"/>
      <c r="N114" s="26"/>
      <c r="O114" s="39" t="s">
        <v>29</v>
      </c>
      <c r="P114" s="40">
        <v>0.5</v>
      </c>
      <c r="Q114" s="40">
        <v>0.5</v>
      </c>
      <c r="R114" s="40">
        <v>4.7272727272727302</v>
      </c>
      <c r="S114" s="40">
        <v>3.97058823529412</v>
      </c>
      <c r="T114" s="40">
        <v>11</v>
      </c>
      <c r="U114" s="40">
        <v>0</v>
      </c>
      <c r="V114" s="41">
        <v>12</v>
      </c>
      <c r="W114" s="42">
        <v>82500</v>
      </c>
      <c r="X114" s="43">
        <v>200</v>
      </c>
      <c r="Y114" s="50">
        <v>1</v>
      </c>
      <c r="Z114" s="50">
        <v>1</v>
      </c>
      <c r="AA114" s="51"/>
      <c r="AB114" s="51"/>
      <c r="AC114" s="51"/>
      <c r="AD114" s="51"/>
      <c r="AE114" s="51"/>
      <c r="AF114" s="38">
        <v>144000</v>
      </c>
      <c r="AG114" s="61">
        <v>6.875</v>
      </c>
      <c r="AH114" s="62">
        <v>0.57291666666666696</v>
      </c>
      <c r="AI114" s="63"/>
      <c r="AJ114" s="64"/>
      <c r="AK114" s="65">
        <v>0</v>
      </c>
      <c r="AL114" s="64" t="s">
        <v>296</v>
      </c>
      <c r="AM114" s="66"/>
      <c r="AN114" s="26"/>
      <c r="AO114" s="66" t="s">
        <v>59</v>
      </c>
      <c r="AP114" s="74"/>
      <c r="AQ114" s="75"/>
      <c r="AR114" s="76"/>
      <c r="AS114" s="77"/>
      <c r="AT114" s="77"/>
      <c r="AU114" s="78"/>
      <c r="AV114" s="77"/>
      <c r="AW114" s="77"/>
      <c r="AX114" s="77"/>
      <c r="AY114" s="77"/>
      <c r="AZ114" s="77"/>
      <c r="BA114" s="77"/>
      <c r="BB114" s="99">
        <f t="shared" si="21"/>
        <v>35</v>
      </c>
      <c r="BC114" s="99">
        <f t="shared" si="22"/>
        <v>8</v>
      </c>
      <c r="BD114" s="100" t="str">
        <f t="shared" si="23"/>
        <v>025-C130000641-0397苏宁亚35</v>
      </c>
      <c r="BE114" s="101">
        <f t="shared" si="24"/>
        <v>0.14285714285714285</v>
      </c>
      <c r="BF114" s="101">
        <f t="shared" si="25"/>
        <v>0.5</v>
      </c>
      <c r="BG114" s="102" t="str">
        <f t="shared" si="26"/>
        <v>025-C130000641-039735</v>
      </c>
      <c r="BH114" s="84" t="str">
        <f>IF(IF(ISNA(MATCH(BG114,BG115:$BG$94434,0)),1,"")="","",IF(ISNA(MATCH(BG114,BG115:$BG$94434,0)),1,"")&amp;BB114)</f>
        <v/>
      </c>
      <c r="BI114" s="84" t="str">
        <f>IF(BH114="","",BB114&amp;COUNTIFS($BH$1:BH114,BH114))</f>
        <v/>
      </c>
      <c r="BJ114" s="84" t="str">
        <f t="shared" si="27"/>
        <v/>
      </c>
      <c r="BK114" s="84"/>
      <c r="BL114" s="84"/>
      <c r="BM114" s="84"/>
      <c r="BN114" s="84"/>
      <c r="BO114" s="84"/>
      <c r="BP114" s="84"/>
      <c r="BQ114" s="84"/>
      <c r="BR114" s="84"/>
      <c r="BS114" s="84"/>
      <c r="BT114" s="84"/>
      <c r="BU114" s="84"/>
      <c r="BV114" s="84"/>
      <c r="BW114" s="84"/>
      <c r="BX114" s="84"/>
      <c r="BY114" s="84"/>
      <c r="BZ114" s="84"/>
      <c r="CA114" s="84"/>
      <c r="CB114" s="84"/>
      <c r="CC114" s="84"/>
      <c r="CD114" s="84"/>
      <c r="CE114" s="84"/>
      <c r="CF114" s="84"/>
      <c r="CG114" s="84"/>
      <c r="CH114" s="84"/>
      <c r="CI114" s="84"/>
      <c r="CJ114" s="84"/>
      <c r="CK114" s="84"/>
      <c r="CL114" s="84"/>
      <c r="CM114" s="84"/>
      <c r="CN114" s="84"/>
      <c r="CO114" s="84"/>
      <c r="CP114" s="84"/>
      <c r="CQ114" s="84"/>
      <c r="CR114" s="84"/>
      <c r="CS114" s="84"/>
      <c r="CT114" s="84"/>
      <c r="CU114" s="84"/>
      <c r="CV114" s="84"/>
      <c r="CW114" s="84"/>
      <c r="CX114" s="84"/>
      <c r="CY114" s="84"/>
      <c r="CZ114" s="84"/>
      <c r="DA114" s="84"/>
      <c r="DB114" s="84"/>
      <c r="DC114" s="84"/>
      <c r="DD114" s="84"/>
      <c r="DE114" s="84"/>
      <c r="DF114" s="84"/>
      <c r="DG114" s="84"/>
      <c r="DH114" s="84"/>
      <c r="DI114" s="84"/>
      <c r="DJ114" s="84"/>
      <c r="DK114" s="84"/>
      <c r="DL114" s="84"/>
      <c r="DM114" s="84"/>
      <c r="DN114" s="84"/>
      <c r="DO114" s="84"/>
      <c r="DP114" s="84"/>
      <c r="DQ114" s="84"/>
      <c r="DR114" s="84"/>
      <c r="DS114" s="84"/>
      <c r="DT114" s="84"/>
      <c r="DU114" s="84"/>
      <c r="DV114" s="84"/>
      <c r="DW114" s="84"/>
      <c r="DX114" s="84"/>
      <c r="DY114" s="84"/>
      <c r="DZ114" s="84"/>
      <c r="EA114" s="84"/>
      <c r="EB114" s="84"/>
      <c r="EC114" s="84"/>
      <c r="ED114" s="84"/>
      <c r="EE114" s="84"/>
      <c r="EF114" s="84"/>
      <c r="EG114" s="84"/>
      <c r="EH114" s="84"/>
      <c r="EI114" s="84"/>
      <c r="EJ114" s="84"/>
      <c r="EK114" s="84"/>
      <c r="EL114" s="84"/>
      <c r="EM114" s="84"/>
      <c r="EN114" s="84"/>
      <c r="EO114" s="84"/>
      <c r="EP114" s="84"/>
      <c r="EQ114" s="84"/>
      <c r="ER114" s="84"/>
      <c r="ES114" s="84"/>
      <c r="ET114" s="84"/>
      <c r="EU114" s="84"/>
      <c r="EV114" s="84"/>
      <c r="EW114" s="84"/>
      <c r="EX114" s="84"/>
      <c r="EY114" s="84"/>
      <c r="EZ114" s="84"/>
      <c r="FA114" s="84"/>
      <c r="FB114" s="84"/>
      <c r="FC114" s="84"/>
      <c r="FD114" s="84"/>
      <c r="FE114" s="84"/>
      <c r="FF114" s="84"/>
      <c r="FG114" s="84"/>
      <c r="FH114" s="84"/>
      <c r="FI114" s="84"/>
      <c r="FJ114" s="84"/>
      <c r="FK114" s="84"/>
      <c r="FL114" s="84"/>
      <c r="FM114" s="84"/>
      <c r="FN114" s="84"/>
      <c r="FO114" s="84"/>
      <c r="FP114" s="84"/>
      <c r="FQ114" s="84"/>
      <c r="FR114" s="84"/>
      <c r="FS114" s="84"/>
      <c r="FT114" s="84"/>
      <c r="FU114" s="84"/>
      <c r="FV114" s="84"/>
      <c r="FW114" s="84"/>
      <c r="FX114" s="84"/>
      <c r="FY114" s="84"/>
      <c r="FZ114" s="84"/>
      <c r="GA114" s="84"/>
      <c r="GB114" s="84"/>
      <c r="GC114" s="84"/>
      <c r="GD114" s="84"/>
      <c r="GE114" s="84"/>
      <c r="GF114" s="84"/>
      <c r="GG114" s="84"/>
      <c r="GH114" s="84"/>
      <c r="GI114" s="84"/>
      <c r="GJ114" s="84"/>
      <c r="GK114" s="84"/>
      <c r="GL114" s="84"/>
      <c r="GM114" s="84"/>
      <c r="GN114" s="84"/>
      <c r="GO114" s="84"/>
      <c r="GP114" s="84"/>
      <c r="GQ114" s="84"/>
      <c r="GR114" s="84"/>
      <c r="GS114" s="84"/>
      <c r="GT114" s="84"/>
      <c r="GU114" s="84"/>
      <c r="GV114" s="84"/>
      <c r="GW114" s="84"/>
      <c r="GX114" s="84"/>
      <c r="GY114" s="84"/>
      <c r="GZ114" s="84"/>
      <c r="HA114" s="84"/>
      <c r="HB114" s="84"/>
      <c r="HC114" s="84"/>
      <c r="HD114" s="84"/>
      <c r="HE114" s="84"/>
      <c r="HF114" s="84"/>
      <c r="HG114" s="84"/>
      <c r="HH114" s="84"/>
      <c r="HI114" s="84"/>
      <c r="HJ114" s="84"/>
      <c r="HK114" s="84"/>
      <c r="HL114" s="84"/>
      <c r="HM114" s="84"/>
      <c r="HN114" s="84"/>
      <c r="HO114" s="84"/>
      <c r="HP114" s="84"/>
      <c r="HQ114" s="84"/>
      <c r="HR114" s="84"/>
      <c r="HS114" s="84"/>
      <c r="HT114" s="84"/>
      <c r="HU114" s="84"/>
      <c r="HV114" s="84"/>
      <c r="HW114" s="84"/>
      <c r="HX114" s="84"/>
      <c r="HY114" s="84"/>
      <c r="HZ114" s="84"/>
      <c r="IA114" s="84"/>
      <c r="IB114" s="84"/>
      <c r="IC114" s="84"/>
      <c r="ID114" s="84"/>
      <c r="IE114" s="84"/>
      <c r="IF114" s="84"/>
      <c r="IG114" s="84"/>
      <c r="IH114" s="84"/>
      <c r="II114" s="84"/>
      <c r="IJ114" s="84"/>
      <c r="IK114" s="84"/>
      <c r="IL114" s="84"/>
      <c r="IM114" s="84"/>
      <c r="IN114" s="84"/>
      <c r="IO114" s="84"/>
      <c r="IP114" s="84"/>
      <c r="IQ114" s="84"/>
      <c r="IR114" s="84"/>
      <c r="IS114" s="84"/>
      <c r="IT114" s="84"/>
      <c r="IU114" s="84"/>
      <c r="IV114" s="84"/>
      <c r="IW114" s="84"/>
      <c r="IX114" s="84"/>
      <c r="IY114" s="84"/>
      <c r="IZ114" s="84"/>
      <c r="JA114" s="84"/>
      <c r="JB114" s="84"/>
    </row>
    <row r="115" spans="1:262" s="22" customFormat="1" ht="15" customHeight="1" x14ac:dyDescent="0.15">
      <c r="A115" s="176" t="s">
        <v>140</v>
      </c>
      <c r="B115" s="26" t="s">
        <v>285</v>
      </c>
      <c r="C115" s="27" t="s">
        <v>344</v>
      </c>
      <c r="D115" s="28" t="s">
        <v>345</v>
      </c>
      <c r="E115" s="26" t="s">
        <v>278</v>
      </c>
      <c r="F115" s="29" t="s">
        <v>346</v>
      </c>
      <c r="G115" s="30" t="s">
        <v>280</v>
      </c>
      <c r="H115" s="30" t="s">
        <v>79</v>
      </c>
      <c r="I115" s="37">
        <v>1000000</v>
      </c>
      <c r="J115" s="38" t="s">
        <v>281</v>
      </c>
      <c r="K115" s="37">
        <v>405000</v>
      </c>
      <c r="L115" s="26"/>
      <c r="M115" s="26"/>
      <c r="N115" s="26"/>
      <c r="O115" s="39" t="s">
        <v>29</v>
      </c>
      <c r="P115" s="40">
        <v>0.5</v>
      </c>
      <c r="Q115" s="40">
        <v>0.5</v>
      </c>
      <c r="R115" s="40">
        <v>1.8857142857142899</v>
      </c>
      <c r="S115" s="40">
        <v>3.97058823529412</v>
      </c>
      <c r="T115" s="40">
        <v>11</v>
      </c>
      <c r="U115" s="40">
        <v>0</v>
      </c>
      <c r="V115" s="41">
        <v>12</v>
      </c>
      <c r="W115" s="42">
        <v>38500</v>
      </c>
      <c r="X115" s="43">
        <v>200</v>
      </c>
      <c r="Y115" s="50">
        <v>1</v>
      </c>
      <c r="Z115" s="50">
        <v>1</v>
      </c>
      <c r="AA115" s="51"/>
      <c r="AB115" s="51"/>
      <c r="AC115" s="51"/>
      <c r="AD115" s="51"/>
      <c r="AE115" s="51"/>
      <c r="AF115" s="38">
        <v>144000</v>
      </c>
      <c r="AG115" s="61">
        <v>3.2083333333333299</v>
      </c>
      <c r="AH115" s="62">
        <v>0.26736111111111099</v>
      </c>
      <c r="AI115" s="63"/>
      <c r="AJ115" s="64"/>
      <c r="AK115" s="65">
        <v>0</v>
      </c>
      <c r="AL115" s="64" t="s">
        <v>296</v>
      </c>
      <c r="AM115" s="66"/>
      <c r="AN115" s="26"/>
      <c r="AO115" s="66" t="s">
        <v>28</v>
      </c>
      <c r="AP115" s="74"/>
      <c r="AQ115" s="75"/>
      <c r="AR115" s="76"/>
      <c r="AS115" s="77"/>
      <c r="AT115" s="77"/>
      <c r="AU115" s="78"/>
      <c r="AV115" s="77"/>
      <c r="AW115" s="77"/>
      <c r="AX115" s="77"/>
      <c r="AY115" s="77"/>
      <c r="AZ115" s="77"/>
      <c r="BA115" s="77"/>
      <c r="BB115" s="99">
        <f t="shared" si="21"/>
        <v>35</v>
      </c>
      <c r="BC115" s="99">
        <f t="shared" si="22"/>
        <v>8</v>
      </c>
      <c r="BD115" s="100" t="str">
        <f t="shared" si="23"/>
        <v>025-C130000641-0397韩学奇35</v>
      </c>
      <c r="BE115" s="101">
        <f t="shared" si="24"/>
        <v>0.14285714285714285</v>
      </c>
      <c r="BF115" s="101">
        <f t="shared" si="25"/>
        <v>0.5</v>
      </c>
      <c r="BG115" s="102" t="str">
        <f t="shared" si="26"/>
        <v>025-C130000641-039735</v>
      </c>
      <c r="BH115" s="84" t="str">
        <f>IF(IF(ISNA(MATCH(BG115,BG116:$BG$94434,0)),1,"")="","",IF(ISNA(MATCH(BG115,BG116:$BG$94434,0)),1,"")&amp;BB115)</f>
        <v/>
      </c>
      <c r="BI115" s="84" t="str">
        <f>IF(BH115="","",BB115&amp;COUNTIFS($BH$1:BH115,BH115))</f>
        <v/>
      </c>
      <c r="BJ115" s="84" t="str">
        <f t="shared" si="27"/>
        <v/>
      </c>
      <c r="BK115" s="84"/>
      <c r="BL115" s="84"/>
      <c r="BM115" s="84"/>
      <c r="BN115" s="84"/>
      <c r="BO115" s="84"/>
      <c r="BP115" s="84"/>
      <c r="BQ115" s="84"/>
      <c r="BR115" s="84"/>
      <c r="BS115" s="84"/>
      <c r="BT115" s="84"/>
      <c r="BU115" s="84"/>
      <c r="BV115" s="84"/>
      <c r="BW115" s="84"/>
      <c r="BX115" s="84"/>
      <c r="BY115" s="84"/>
      <c r="BZ115" s="84"/>
      <c r="CA115" s="84"/>
      <c r="CB115" s="84"/>
      <c r="CC115" s="84"/>
      <c r="CD115" s="84"/>
      <c r="CE115" s="84"/>
      <c r="CF115" s="84"/>
      <c r="CG115" s="84"/>
      <c r="CH115" s="84"/>
      <c r="CI115" s="84"/>
      <c r="CJ115" s="84"/>
      <c r="CK115" s="84"/>
      <c r="CL115" s="84"/>
      <c r="CM115" s="84"/>
      <c r="CN115" s="84"/>
      <c r="CO115" s="84"/>
      <c r="CP115" s="84"/>
      <c r="CQ115" s="84"/>
      <c r="CR115" s="84"/>
      <c r="CS115" s="84"/>
      <c r="CT115" s="84"/>
      <c r="CU115" s="84"/>
      <c r="CV115" s="84"/>
      <c r="CW115" s="84"/>
      <c r="CX115" s="84"/>
      <c r="CY115" s="84"/>
      <c r="CZ115" s="84"/>
      <c r="DA115" s="84"/>
      <c r="DB115" s="84"/>
      <c r="DC115" s="84"/>
      <c r="DD115" s="84"/>
      <c r="DE115" s="84"/>
      <c r="DF115" s="84"/>
      <c r="DG115" s="84"/>
      <c r="DH115" s="84"/>
      <c r="DI115" s="84"/>
      <c r="DJ115" s="84"/>
      <c r="DK115" s="84"/>
      <c r="DL115" s="84"/>
      <c r="DM115" s="84"/>
      <c r="DN115" s="84"/>
      <c r="DO115" s="84"/>
      <c r="DP115" s="84"/>
      <c r="DQ115" s="84"/>
      <c r="DR115" s="84"/>
      <c r="DS115" s="84"/>
      <c r="DT115" s="84"/>
      <c r="DU115" s="84"/>
      <c r="DV115" s="84"/>
      <c r="DW115" s="84"/>
      <c r="DX115" s="84"/>
      <c r="DY115" s="84"/>
      <c r="DZ115" s="84"/>
      <c r="EA115" s="84"/>
      <c r="EB115" s="84"/>
      <c r="EC115" s="84"/>
      <c r="ED115" s="84"/>
      <c r="EE115" s="84"/>
      <c r="EF115" s="84"/>
      <c r="EG115" s="84"/>
      <c r="EH115" s="84"/>
      <c r="EI115" s="84"/>
      <c r="EJ115" s="84"/>
      <c r="EK115" s="84"/>
      <c r="EL115" s="84"/>
      <c r="EM115" s="84"/>
      <c r="EN115" s="84"/>
      <c r="EO115" s="84"/>
      <c r="EP115" s="84"/>
      <c r="EQ115" s="84"/>
      <c r="ER115" s="84"/>
      <c r="ES115" s="84"/>
      <c r="ET115" s="84"/>
      <c r="EU115" s="84"/>
      <c r="EV115" s="84"/>
      <c r="EW115" s="84"/>
      <c r="EX115" s="84"/>
      <c r="EY115" s="84"/>
      <c r="EZ115" s="84"/>
      <c r="FA115" s="84"/>
      <c r="FB115" s="84"/>
      <c r="FC115" s="84"/>
      <c r="FD115" s="84"/>
      <c r="FE115" s="84"/>
      <c r="FF115" s="84"/>
      <c r="FG115" s="84"/>
      <c r="FH115" s="84"/>
      <c r="FI115" s="84"/>
      <c r="FJ115" s="84"/>
      <c r="FK115" s="84"/>
      <c r="FL115" s="84"/>
      <c r="FM115" s="84"/>
      <c r="FN115" s="84"/>
      <c r="FO115" s="84"/>
      <c r="FP115" s="84"/>
      <c r="FQ115" s="84"/>
      <c r="FR115" s="84"/>
      <c r="FS115" s="84"/>
      <c r="FT115" s="84"/>
      <c r="FU115" s="84"/>
      <c r="FV115" s="84"/>
      <c r="FW115" s="84"/>
      <c r="FX115" s="84"/>
      <c r="FY115" s="84"/>
      <c r="FZ115" s="84"/>
      <c r="GA115" s="84"/>
      <c r="GB115" s="84"/>
      <c r="GC115" s="84"/>
      <c r="GD115" s="84"/>
      <c r="GE115" s="84"/>
      <c r="GF115" s="84"/>
      <c r="GG115" s="84"/>
      <c r="GH115" s="84"/>
      <c r="GI115" s="84"/>
      <c r="GJ115" s="84"/>
      <c r="GK115" s="84"/>
      <c r="GL115" s="84"/>
      <c r="GM115" s="84"/>
      <c r="GN115" s="84"/>
      <c r="GO115" s="84"/>
      <c r="GP115" s="84"/>
      <c r="GQ115" s="84"/>
      <c r="GR115" s="84"/>
      <c r="GS115" s="84"/>
      <c r="GT115" s="84"/>
      <c r="GU115" s="84"/>
      <c r="GV115" s="84"/>
      <c r="GW115" s="84"/>
      <c r="GX115" s="84"/>
      <c r="GY115" s="84"/>
      <c r="GZ115" s="84"/>
      <c r="HA115" s="84"/>
      <c r="HB115" s="84"/>
      <c r="HC115" s="84"/>
      <c r="HD115" s="84"/>
      <c r="HE115" s="84"/>
      <c r="HF115" s="84"/>
      <c r="HG115" s="84"/>
      <c r="HH115" s="84"/>
      <c r="HI115" s="84"/>
      <c r="HJ115" s="84"/>
      <c r="HK115" s="84"/>
      <c r="HL115" s="84"/>
      <c r="HM115" s="84"/>
      <c r="HN115" s="84"/>
      <c r="HO115" s="84"/>
      <c r="HP115" s="84"/>
      <c r="HQ115" s="84"/>
      <c r="HR115" s="84"/>
      <c r="HS115" s="84"/>
      <c r="HT115" s="84"/>
      <c r="HU115" s="84"/>
      <c r="HV115" s="84"/>
      <c r="HW115" s="84"/>
      <c r="HX115" s="84"/>
      <c r="HY115" s="84"/>
      <c r="HZ115" s="84"/>
      <c r="IA115" s="84"/>
      <c r="IB115" s="84"/>
      <c r="IC115" s="84"/>
      <c r="ID115" s="84"/>
      <c r="IE115" s="84"/>
      <c r="IF115" s="84"/>
      <c r="IG115" s="84"/>
      <c r="IH115" s="84"/>
      <c r="II115" s="84"/>
      <c r="IJ115" s="84"/>
      <c r="IK115" s="84"/>
      <c r="IL115" s="84"/>
      <c r="IM115" s="84"/>
      <c r="IN115" s="84"/>
      <c r="IO115" s="84"/>
      <c r="IP115" s="84"/>
      <c r="IQ115" s="84"/>
      <c r="IR115" s="84"/>
      <c r="IS115" s="84"/>
      <c r="IT115" s="84"/>
      <c r="IU115" s="84"/>
      <c r="IV115" s="84"/>
      <c r="IW115" s="84"/>
      <c r="IX115" s="84"/>
      <c r="IY115" s="84"/>
      <c r="IZ115" s="84"/>
      <c r="JA115" s="84"/>
      <c r="JB115" s="84"/>
    </row>
    <row r="116" spans="1:262" s="22" customFormat="1" ht="15" customHeight="1" x14ac:dyDescent="0.15">
      <c r="A116" s="176" t="s">
        <v>140</v>
      </c>
      <c r="B116" s="26" t="s">
        <v>275</v>
      </c>
      <c r="C116" s="27" t="s">
        <v>190</v>
      </c>
      <c r="D116" s="28" t="s">
        <v>347</v>
      </c>
      <c r="E116" s="26" t="s">
        <v>278</v>
      </c>
      <c r="F116" s="29" t="s">
        <v>348</v>
      </c>
      <c r="G116" s="30" t="s">
        <v>280</v>
      </c>
      <c r="H116" s="30" t="s">
        <v>94</v>
      </c>
      <c r="I116" s="37">
        <v>1000</v>
      </c>
      <c r="J116" s="38" t="s">
        <v>281</v>
      </c>
      <c r="K116" s="37">
        <v>771</v>
      </c>
      <c r="L116" s="26"/>
      <c r="M116" s="26"/>
      <c r="N116" s="26"/>
      <c r="O116" s="39" t="s">
        <v>349</v>
      </c>
      <c r="P116" s="40">
        <v>0.5</v>
      </c>
      <c r="Q116" s="40">
        <v>0.5</v>
      </c>
      <c r="R116" s="40">
        <v>4.7272727272727302</v>
      </c>
      <c r="S116" s="40">
        <v>3.97058823529412</v>
      </c>
      <c r="T116" s="40">
        <v>5.5</v>
      </c>
      <c r="U116" s="40">
        <v>5.5</v>
      </c>
      <c r="V116" s="41">
        <v>12</v>
      </c>
      <c r="W116" s="42">
        <v>155</v>
      </c>
      <c r="X116" s="43">
        <v>300</v>
      </c>
      <c r="Y116" s="50">
        <v>1</v>
      </c>
      <c r="Z116" s="50">
        <v>1</v>
      </c>
      <c r="AA116" s="51"/>
      <c r="AB116" s="51"/>
      <c r="AC116" s="51"/>
      <c r="AD116" s="51"/>
      <c r="AE116" s="51"/>
      <c r="AF116" s="38">
        <v>216</v>
      </c>
      <c r="AG116" s="61">
        <v>8.6111111111111107</v>
      </c>
      <c r="AH116" s="62">
        <v>0.717592592592593</v>
      </c>
      <c r="AI116" s="63"/>
      <c r="AJ116" s="64"/>
      <c r="AK116" s="65">
        <v>0</v>
      </c>
      <c r="AL116" s="64" t="s">
        <v>283</v>
      </c>
      <c r="AM116" s="66" t="s">
        <v>317</v>
      </c>
      <c r="AN116" s="26"/>
      <c r="AO116" s="66" t="s">
        <v>68</v>
      </c>
      <c r="AP116" s="74"/>
      <c r="AQ116" s="75"/>
      <c r="AR116" s="76"/>
      <c r="AS116" s="77"/>
      <c r="AT116" s="77"/>
      <c r="AU116" s="78"/>
      <c r="AV116" s="77"/>
      <c r="AW116" s="77"/>
      <c r="AX116" s="77"/>
      <c r="AY116" s="77"/>
      <c r="AZ116" s="77"/>
      <c r="BA116" s="77"/>
      <c r="BB116" s="99">
        <f t="shared" si="21"/>
        <v>35</v>
      </c>
      <c r="BC116" s="99">
        <f t="shared" si="22"/>
        <v>8</v>
      </c>
      <c r="BD116" s="100" t="str">
        <f t="shared" si="23"/>
        <v>050-C130000131-512赵亚平35</v>
      </c>
      <c r="BE116" s="101">
        <f t="shared" si="24"/>
        <v>0.2</v>
      </c>
      <c r="BF116" s="101">
        <f t="shared" si="25"/>
        <v>1</v>
      </c>
      <c r="BG116" s="102" t="str">
        <f t="shared" si="26"/>
        <v>050-C130000131-51235</v>
      </c>
      <c r="BH116" s="84" t="str">
        <f>IF(IF(ISNA(MATCH(BG116,BG117:$BG$94434,0)),1,"")="","",IF(ISNA(MATCH(BG116,BG117:$BG$94434,0)),1,"")&amp;BB116)</f>
        <v/>
      </c>
      <c r="BI116" s="84" t="str">
        <f>IF(BH116="","",BB116&amp;COUNTIFS($BH$1:BH116,BH116))</f>
        <v/>
      </c>
      <c r="BJ116" s="84" t="str">
        <f t="shared" si="27"/>
        <v/>
      </c>
      <c r="BK116" s="84"/>
      <c r="BL116" s="84"/>
      <c r="BM116" s="84"/>
      <c r="BN116" s="84"/>
      <c r="BO116" s="84"/>
      <c r="BP116" s="84"/>
      <c r="BQ116" s="84"/>
      <c r="BR116" s="84"/>
      <c r="BS116" s="84"/>
      <c r="BT116" s="84"/>
      <c r="BU116" s="84"/>
      <c r="BV116" s="84"/>
      <c r="BW116" s="84"/>
      <c r="BX116" s="84"/>
      <c r="BY116" s="84"/>
      <c r="BZ116" s="84"/>
      <c r="CA116" s="84"/>
      <c r="CB116" s="84"/>
      <c r="CC116" s="84"/>
      <c r="CD116" s="84"/>
      <c r="CE116" s="84"/>
      <c r="CF116" s="84"/>
      <c r="CG116" s="84"/>
      <c r="CH116" s="84"/>
      <c r="CI116" s="84"/>
      <c r="CJ116" s="84"/>
      <c r="CK116" s="84"/>
      <c r="CL116" s="84"/>
      <c r="CM116" s="84"/>
      <c r="CN116" s="84"/>
      <c r="CO116" s="84"/>
      <c r="CP116" s="84"/>
      <c r="CQ116" s="84"/>
      <c r="CR116" s="84"/>
      <c r="CS116" s="84"/>
      <c r="CT116" s="84"/>
      <c r="CU116" s="84"/>
      <c r="CV116" s="84"/>
      <c r="CW116" s="84"/>
      <c r="CX116" s="84"/>
      <c r="CY116" s="84"/>
      <c r="CZ116" s="84"/>
      <c r="DA116" s="84"/>
      <c r="DB116" s="84"/>
      <c r="DC116" s="84"/>
      <c r="DD116" s="84"/>
      <c r="DE116" s="84"/>
      <c r="DF116" s="84"/>
      <c r="DG116" s="84"/>
      <c r="DH116" s="84"/>
      <c r="DI116" s="84"/>
      <c r="DJ116" s="84"/>
      <c r="DK116" s="84"/>
      <c r="DL116" s="84"/>
      <c r="DM116" s="84"/>
      <c r="DN116" s="84"/>
      <c r="DO116" s="84"/>
      <c r="DP116" s="84"/>
      <c r="DQ116" s="84"/>
      <c r="DR116" s="84"/>
      <c r="DS116" s="84"/>
      <c r="DT116" s="84"/>
      <c r="DU116" s="84"/>
      <c r="DV116" s="84"/>
      <c r="DW116" s="84"/>
      <c r="DX116" s="84"/>
      <c r="DY116" s="84"/>
      <c r="DZ116" s="84"/>
      <c r="EA116" s="84"/>
      <c r="EB116" s="84"/>
      <c r="EC116" s="84"/>
      <c r="ED116" s="84"/>
      <c r="EE116" s="84"/>
      <c r="EF116" s="84"/>
      <c r="EG116" s="84"/>
      <c r="EH116" s="84"/>
      <c r="EI116" s="84"/>
      <c r="EJ116" s="84"/>
      <c r="EK116" s="84"/>
      <c r="EL116" s="84"/>
      <c r="EM116" s="84"/>
      <c r="EN116" s="84"/>
      <c r="EO116" s="84"/>
      <c r="EP116" s="84"/>
      <c r="EQ116" s="84"/>
      <c r="ER116" s="84"/>
      <c r="ES116" s="84"/>
      <c r="ET116" s="84"/>
      <c r="EU116" s="84"/>
      <c r="EV116" s="84"/>
      <c r="EW116" s="84"/>
      <c r="EX116" s="84"/>
      <c r="EY116" s="84"/>
      <c r="EZ116" s="84"/>
      <c r="FA116" s="84"/>
      <c r="FB116" s="84"/>
      <c r="FC116" s="84"/>
      <c r="FD116" s="84"/>
      <c r="FE116" s="84"/>
      <c r="FF116" s="84"/>
      <c r="FG116" s="84"/>
      <c r="FH116" s="84"/>
      <c r="FI116" s="84"/>
      <c r="FJ116" s="84"/>
      <c r="FK116" s="84"/>
      <c r="FL116" s="84"/>
      <c r="FM116" s="84"/>
      <c r="FN116" s="84"/>
      <c r="FO116" s="84"/>
      <c r="FP116" s="84"/>
      <c r="FQ116" s="84"/>
      <c r="FR116" s="84"/>
      <c r="FS116" s="84"/>
      <c r="FT116" s="84"/>
      <c r="FU116" s="84"/>
      <c r="FV116" s="84"/>
      <c r="FW116" s="84"/>
      <c r="FX116" s="84"/>
      <c r="FY116" s="84"/>
      <c r="FZ116" s="84"/>
      <c r="GA116" s="84"/>
      <c r="GB116" s="84"/>
      <c r="GC116" s="84"/>
      <c r="GD116" s="84"/>
      <c r="GE116" s="84"/>
      <c r="GF116" s="84"/>
      <c r="GG116" s="84"/>
      <c r="GH116" s="84"/>
      <c r="GI116" s="84"/>
      <c r="GJ116" s="84"/>
      <c r="GK116" s="84"/>
      <c r="GL116" s="84"/>
      <c r="GM116" s="84"/>
      <c r="GN116" s="84"/>
      <c r="GO116" s="84"/>
      <c r="GP116" s="84"/>
      <c r="GQ116" s="84"/>
      <c r="GR116" s="84"/>
      <c r="GS116" s="84"/>
      <c r="GT116" s="84"/>
      <c r="GU116" s="84"/>
      <c r="GV116" s="84"/>
      <c r="GW116" s="84"/>
      <c r="GX116" s="84"/>
      <c r="GY116" s="84"/>
      <c r="GZ116" s="84"/>
      <c r="HA116" s="84"/>
      <c r="HB116" s="84"/>
      <c r="HC116" s="84"/>
      <c r="HD116" s="84"/>
      <c r="HE116" s="84"/>
      <c r="HF116" s="84"/>
      <c r="HG116" s="84"/>
      <c r="HH116" s="84"/>
      <c r="HI116" s="84"/>
      <c r="HJ116" s="84"/>
      <c r="HK116" s="84"/>
      <c r="HL116" s="84"/>
      <c r="HM116" s="84"/>
      <c r="HN116" s="84"/>
      <c r="HO116" s="84"/>
      <c r="HP116" s="84"/>
      <c r="HQ116" s="84"/>
      <c r="HR116" s="84"/>
      <c r="HS116" s="84"/>
      <c r="HT116" s="84"/>
      <c r="HU116" s="84"/>
      <c r="HV116" s="84"/>
      <c r="HW116" s="84"/>
      <c r="HX116" s="84"/>
      <c r="HY116" s="84"/>
      <c r="HZ116" s="84"/>
      <c r="IA116" s="84"/>
      <c r="IB116" s="84"/>
      <c r="IC116" s="84"/>
      <c r="ID116" s="84"/>
      <c r="IE116" s="84"/>
      <c r="IF116" s="84"/>
      <c r="IG116" s="84"/>
      <c r="IH116" s="84"/>
      <c r="II116" s="84"/>
      <c r="IJ116" s="84"/>
      <c r="IK116" s="84"/>
      <c r="IL116" s="84"/>
      <c r="IM116" s="84"/>
      <c r="IN116" s="84"/>
      <c r="IO116" s="84"/>
      <c r="IP116" s="84"/>
      <c r="IQ116" s="84"/>
      <c r="IR116" s="84"/>
      <c r="IS116" s="84"/>
      <c r="IT116" s="84"/>
      <c r="IU116" s="84"/>
      <c r="IV116" s="84"/>
      <c r="IW116" s="84"/>
      <c r="IX116" s="84"/>
      <c r="IY116" s="84"/>
      <c r="IZ116" s="84"/>
      <c r="JA116" s="84"/>
      <c r="JB116" s="84"/>
    </row>
    <row r="117" spans="1:262" s="22" customFormat="1" ht="15" customHeight="1" x14ac:dyDescent="0.15">
      <c r="A117" s="176" t="s">
        <v>143</v>
      </c>
      <c r="B117" s="26" t="s">
        <v>275</v>
      </c>
      <c r="C117" s="27" t="s">
        <v>375</v>
      </c>
      <c r="D117" s="28" t="s">
        <v>376</v>
      </c>
      <c r="E117" s="26" t="s">
        <v>278</v>
      </c>
      <c r="F117" s="29" t="s">
        <v>377</v>
      </c>
      <c r="G117" s="30" t="s">
        <v>305</v>
      </c>
      <c r="H117" s="30" t="s">
        <v>94</v>
      </c>
      <c r="I117" s="37">
        <v>300</v>
      </c>
      <c r="J117" s="38" t="s">
        <v>281</v>
      </c>
      <c r="K117" s="37">
        <v>164.5</v>
      </c>
      <c r="L117" s="26"/>
      <c r="M117" s="26"/>
      <c r="N117" s="26"/>
      <c r="O117" s="39" t="s">
        <v>378</v>
      </c>
      <c r="P117" s="40">
        <v>0.5</v>
      </c>
      <c r="Q117" s="40">
        <v>0.5</v>
      </c>
      <c r="R117" s="40">
        <v>3.8048780487804899</v>
      </c>
      <c r="S117" s="40">
        <v>3.4069400630914801</v>
      </c>
      <c r="T117" s="40">
        <v>3</v>
      </c>
      <c r="U117" s="40">
        <v>3</v>
      </c>
      <c r="V117" s="41">
        <v>12</v>
      </c>
      <c r="W117" s="42">
        <v>126</v>
      </c>
      <c r="X117" s="43">
        <v>300</v>
      </c>
      <c r="Y117" s="50">
        <v>1</v>
      </c>
      <c r="Z117" s="50">
        <v>1</v>
      </c>
      <c r="AA117" s="51"/>
      <c r="AB117" s="51"/>
      <c r="AC117" s="51"/>
      <c r="AD117" s="51"/>
      <c r="AE117" s="51"/>
      <c r="AF117" s="38">
        <v>216</v>
      </c>
      <c r="AG117" s="61">
        <v>7</v>
      </c>
      <c r="AH117" s="62">
        <v>0.58333333333333304</v>
      </c>
      <c r="AI117" s="63"/>
      <c r="AJ117" s="64"/>
      <c r="AK117" s="65">
        <v>0</v>
      </c>
      <c r="AL117" s="64" t="s">
        <v>296</v>
      </c>
      <c r="AM117" s="66" t="s">
        <v>337</v>
      </c>
      <c r="AN117" s="26"/>
      <c r="AO117" s="66" t="s">
        <v>61</v>
      </c>
      <c r="AP117" s="74"/>
      <c r="AQ117" s="75"/>
      <c r="AR117" s="76"/>
      <c r="AS117" s="77"/>
      <c r="AT117" s="77"/>
      <c r="AU117" s="78"/>
      <c r="AV117" s="77"/>
      <c r="AW117" s="77"/>
      <c r="AX117" s="77"/>
      <c r="AY117" s="77"/>
      <c r="AZ117" s="77"/>
      <c r="BA117" s="77"/>
      <c r="BB117" s="99">
        <f t="shared" ref="BB117:BB148" si="28">WEEKNUM(LEFT(A117,4)&amp;"-"&amp;MID(A117,5,2)&amp;"-"&amp;RIGHT(A117,2),2)</f>
        <v>35</v>
      </c>
      <c r="BC117" s="99">
        <f t="shared" ref="BC117:BC148" si="29">MONTH(LEFT(A117,4)&amp;"-"&amp;MID(A117,5,2)&amp;"-"&amp;RIGHT(A117,2))</f>
        <v>8</v>
      </c>
      <c r="BD117" s="100" t="str">
        <f t="shared" ref="BD117:BD148" si="30">F117&amp;AO117&amp;BB117</f>
        <v>050-0009-268王友35</v>
      </c>
      <c r="BE117" s="101">
        <f t="shared" ref="BE117:BE148" si="31">IF(COUNTIFS(BD:BD,BD117)&gt;1,COUNTIFS(BD:BD,BD117)/POWER(COUNTIFS(BD:BD,BD117),2),COUNTIFS(BD:BD,BD117))</f>
        <v>0.5</v>
      </c>
      <c r="BF117" s="101">
        <f t="shared" ref="BF117:BF148" si="32">IF(COUNTIFS(C:C,C117,A:A,A117)&gt;1,COUNTIFS(C:C,C117,A:A,A117)/POWER(COUNTIFS(C:C,C117,A:A,A117),2),COUNTIFS(C:C,C117,A:A,A117))</f>
        <v>0.5</v>
      </c>
      <c r="BG117" s="102" t="str">
        <f t="shared" ref="BG117:BG148" si="33">F117&amp;BB117</f>
        <v>050-0009-26835</v>
      </c>
      <c r="BH117" s="84" t="str">
        <f>IF(IF(ISNA(MATCH(BG117,BG118:$BG$94434,0)),1,"")="","",IF(ISNA(MATCH(BG117,BG118:$BG$94434,0)),1,"")&amp;BB117)</f>
        <v/>
      </c>
      <c r="BI117" s="84" t="str">
        <f>IF(BH117="","",BB117&amp;COUNTIFS($BH$1:BH117,BH117))</f>
        <v/>
      </c>
      <c r="BJ117" s="84" t="str">
        <f t="shared" ref="BJ117:BJ148" si="34">IF(BI117="","",F117)</f>
        <v/>
      </c>
      <c r="BK117" s="84"/>
      <c r="BL117" s="84"/>
      <c r="BM117" s="84"/>
      <c r="BN117" s="84"/>
      <c r="BO117" s="84"/>
      <c r="BP117" s="84"/>
      <c r="BQ117" s="84"/>
      <c r="BR117" s="84"/>
      <c r="BS117" s="84"/>
      <c r="BT117" s="84"/>
      <c r="BU117" s="84"/>
      <c r="BV117" s="84"/>
      <c r="BW117" s="84"/>
      <c r="BX117" s="84"/>
      <c r="BY117" s="84"/>
      <c r="BZ117" s="84"/>
      <c r="CA117" s="84"/>
      <c r="CB117" s="84"/>
      <c r="CC117" s="84"/>
      <c r="CD117" s="84"/>
      <c r="CE117" s="84"/>
      <c r="CF117" s="84"/>
      <c r="CG117" s="84"/>
      <c r="CH117" s="84"/>
      <c r="CI117" s="84"/>
      <c r="CJ117" s="84"/>
      <c r="CK117" s="84"/>
      <c r="CL117" s="84"/>
      <c r="CM117" s="84"/>
      <c r="CN117" s="84"/>
      <c r="CO117" s="84"/>
      <c r="CP117" s="84"/>
      <c r="CQ117" s="84"/>
      <c r="CR117" s="84"/>
      <c r="CS117" s="84"/>
      <c r="CT117" s="84"/>
      <c r="CU117" s="84"/>
      <c r="CV117" s="84"/>
      <c r="CW117" s="84"/>
      <c r="CX117" s="84"/>
      <c r="CY117" s="84"/>
      <c r="CZ117" s="84"/>
      <c r="DA117" s="84"/>
      <c r="DB117" s="84"/>
      <c r="DC117" s="84"/>
      <c r="DD117" s="84"/>
      <c r="DE117" s="84"/>
      <c r="DF117" s="84"/>
      <c r="DG117" s="84"/>
      <c r="DH117" s="84"/>
      <c r="DI117" s="84"/>
      <c r="DJ117" s="84"/>
      <c r="DK117" s="84"/>
      <c r="DL117" s="84"/>
      <c r="DM117" s="84"/>
      <c r="DN117" s="84"/>
      <c r="DO117" s="84"/>
      <c r="DP117" s="84"/>
      <c r="DQ117" s="84"/>
      <c r="DR117" s="84"/>
      <c r="DS117" s="84"/>
      <c r="DT117" s="84"/>
      <c r="DU117" s="84"/>
      <c r="DV117" s="84"/>
      <c r="DW117" s="84"/>
      <c r="DX117" s="84"/>
      <c r="DY117" s="84"/>
      <c r="DZ117" s="84"/>
      <c r="EA117" s="84"/>
      <c r="EB117" s="84"/>
      <c r="EC117" s="84"/>
      <c r="ED117" s="84"/>
      <c r="EE117" s="84"/>
      <c r="EF117" s="84"/>
      <c r="EG117" s="84"/>
      <c r="EH117" s="84"/>
      <c r="EI117" s="84"/>
      <c r="EJ117" s="84"/>
      <c r="EK117" s="84"/>
      <c r="EL117" s="84"/>
      <c r="EM117" s="84"/>
      <c r="EN117" s="84"/>
      <c r="EO117" s="84"/>
      <c r="EP117" s="84"/>
      <c r="EQ117" s="84"/>
      <c r="ER117" s="84"/>
      <c r="ES117" s="84"/>
      <c r="ET117" s="84"/>
      <c r="EU117" s="84"/>
      <c r="EV117" s="84"/>
      <c r="EW117" s="84"/>
      <c r="EX117" s="84"/>
      <c r="EY117" s="84"/>
      <c r="EZ117" s="84"/>
      <c r="FA117" s="84"/>
      <c r="FB117" s="84"/>
      <c r="FC117" s="84"/>
      <c r="FD117" s="84"/>
      <c r="FE117" s="84"/>
      <c r="FF117" s="84"/>
      <c r="FG117" s="84"/>
      <c r="FH117" s="84"/>
      <c r="FI117" s="84"/>
      <c r="FJ117" s="84"/>
      <c r="FK117" s="84"/>
      <c r="FL117" s="84"/>
      <c r="FM117" s="84"/>
      <c r="FN117" s="84"/>
      <c r="FO117" s="84"/>
      <c r="FP117" s="84"/>
      <c r="FQ117" s="84"/>
      <c r="FR117" s="84"/>
      <c r="FS117" s="84"/>
      <c r="FT117" s="84"/>
      <c r="FU117" s="84"/>
      <c r="FV117" s="84"/>
      <c r="FW117" s="84"/>
      <c r="FX117" s="84"/>
      <c r="FY117" s="84"/>
      <c r="FZ117" s="84"/>
      <c r="GA117" s="84"/>
      <c r="GB117" s="84"/>
      <c r="GC117" s="84"/>
      <c r="GD117" s="84"/>
      <c r="GE117" s="84"/>
      <c r="GF117" s="84"/>
      <c r="GG117" s="84"/>
      <c r="GH117" s="84"/>
      <c r="GI117" s="84"/>
      <c r="GJ117" s="84"/>
      <c r="GK117" s="84"/>
      <c r="GL117" s="84"/>
      <c r="GM117" s="84"/>
      <c r="GN117" s="84"/>
      <c r="GO117" s="84"/>
      <c r="GP117" s="84"/>
      <c r="GQ117" s="84"/>
      <c r="GR117" s="84"/>
      <c r="GS117" s="84"/>
      <c r="GT117" s="84"/>
      <c r="GU117" s="84"/>
      <c r="GV117" s="84"/>
      <c r="GW117" s="84"/>
      <c r="GX117" s="84"/>
      <c r="GY117" s="84"/>
      <c r="GZ117" s="84"/>
      <c r="HA117" s="84"/>
      <c r="HB117" s="84"/>
      <c r="HC117" s="84"/>
      <c r="HD117" s="84"/>
      <c r="HE117" s="84"/>
      <c r="HF117" s="84"/>
      <c r="HG117" s="84"/>
      <c r="HH117" s="84"/>
      <c r="HI117" s="84"/>
      <c r="HJ117" s="84"/>
      <c r="HK117" s="84"/>
      <c r="HL117" s="84"/>
      <c r="HM117" s="84"/>
      <c r="HN117" s="84"/>
      <c r="HO117" s="84"/>
      <c r="HP117" s="84"/>
      <c r="HQ117" s="84"/>
      <c r="HR117" s="84"/>
      <c r="HS117" s="84"/>
      <c r="HT117" s="84"/>
      <c r="HU117" s="84"/>
      <c r="HV117" s="84"/>
      <c r="HW117" s="84"/>
      <c r="HX117" s="84"/>
      <c r="HY117" s="84"/>
      <c r="HZ117" s="84"/>
      <c r="IA117" s="84"/>
      <c r="IB117" s="84"/>
      <c r="IC117" s="84"/>
      <c r="ID117" s="84"/>
      <c r="IE117" s="84"/>
      <c r="IF117" s="84"/>
      <c r="IG117" s="84"/>
      <c r="IH117" s="84"/>
      <c r="II117" s="84"/>
      <c r="IJ117" s="84"/>
      <c r="IK117" s="84"/>
      <c r="IL117" s="84"/>
      <c r="IM117" s="84"/>
      <c r="IN117" s="84"/>
      <c r="IO117" s="84"/>
      <c r="IP117" s="84"/>
      <c r="IQ117" s="84"/>
      <c r="IR117" s="84"/>
      <c r="IS117" s="84"/>
      <c r="IT117" s="84"/>
      <c r="IU117" s="84"/>
      <c r="IV117" s="84"/>
      <c r="IW117" s="84"/>
      <c r="IX117" s="84"/>
      <c r="IY117" s="84"/>
      <c r="IZ117" s="84"/>
      <c r="JA117" s="84"/>
      <c r="JB117" s="84"/>
    </row>
    <row r="118" spans="1:262" s="22" customFormat="1" ht="15" customHeight="1" x14ac:dyDescent="0.15">
      <c r="A118" s="176" t="s">
        <v>143</v>
      </c>
      <c r="B118" s="26" t="s">
        <v>285</v>
      </c>
      <c r="C118" s="27" t="s">
        <v>375</v>
      </c>
      <c r="D118" s="28" t="s">
        <v>376</v>
      </c>
      <c r="E118" s="26" t="s">
        <v>278</v>
      </c>
      <c r="F118" s="29" t="s">
        <v>377</v>
      </c>
      <c r="G118" s="30" t="s">
        <v>305</v>
      </c>
      <c r="H118" s="30" t="s">
        <v>94</v>
      </c>
      <c r="I118" s="37">
        <v>300</v>
      </c>
      <c r="J118" s="38" t="s">
        <v>281</v>
      </c>
      <c r="K118" s="37">
        <v>164.5</v>
      </c>
      <c r="L118" s="26"/>
      <c r="M118" s="26"/>
      <c r="N118" s="26"/>
      <c r="O118" s="39" t="s">
        <v>378</v>
      </c>
      <c r="P118" s="40">
        <v>0.5</v>
      </c>
      <c r="Q118" s="40">
        <v>0.5</v>
      </c>
      <c r="R118" s="40">
        <v>1.7254901960784299</v>
      </c>
      <c r="S118" s="40">
        <v>3.4069400630914801</v>
      </c>
      <c r="T118" s="40">
        <v>3</v>
      </c>
      <c r="U118" s="40">
        <v>3</v>
      </c>
      <c r="V118" s="41">
        <v>12</v>
      </c>
      <c r="W118" s="42">
        <v>189</v>
      </c>
      <c r="X118" s="43">
        <v>300</v>
      </c>
      <c r="Y118" s="50">
        <v>1</v>
      </c>
      <c r="Z118" s="50">
        <v>1</v>
      </c>
      <c r="AA118" s="51"/>
      <c r="AB118" s="51"/>
      <c r="AC118" s="51"/>
      <c r="AD118" s="51"/>
      <c r="AE118" s="51"/>
      <c r="AF118" s="38">
        <v>216</v>
      </c>
      <c r="AG118" s="61">
        <v>10.5</v>
      </c>
      <c r="AH118" s="62">
        <v>0.875</v>
      </c>
      <c r="AI118" s="63"/>
      <c r="AJ118" s="64"/>
      <c r="AK118" s="65">
        <v>0</v>
      </c>
      <c r="AL118" s="64" t="s">
        <v>296</v>
      </c>
      <c r="AM118" s="66" t="s">
        <v>326</v>
      </c>
      <c r="AN118" s="26"/>
      <c r="AO118" s="66" t="s">
        <v>298</v>
      </c>
      <c r="AP118" s="74"/>
      <c r="AQ118" s="75"/>
      <c r="AR118" s="76"/>
      <c r="AS118" s="77"/>
      <c r="AT118" s="77"/>
      <c r="AU118" s="78"/>
      <c r="AV118" s="77"/>
      <c r="AW118" s="77"/>
      <c r="AX118" s="77"/>
      <c r="AY118" s="77"/>
      <c r="AZ118" s="77"/>
      <c r="BA118" s="77"/>
      <c r="BB118" s="99">
        <f t="shared" si="28"/>
        <v>35</v>
      </c>
      <c r="BC118" s="99">
        <f t="shared" si="29"/>
        <v>8</v>
      </c>
      <c r="BD118" s="100" t="str">
        <f t="shared" si="30"/>
        <v>050-0009-268李太昆35</v>
      </c>
      <c r="BE118" s="101">
        <f t="shared" si="31"/>
        <v>0.5</v>
      </c>
      <c r="BF118" s="101">
        <f t="shared" si="32"/>
        <v>0.5</v>
      </c>
      <c r="BG118" s="102" t="str">
        <f t="shared" si="33"/>
        <v>050-0009-26835</v>
      </c>
      <c r="BH118" s="84" t="str">
        <f>IF(IF(ISNA(MATCH(BG118,BG119:$BG$94434,0)),1,"")="","",IF(ISNA(MATCH(BG118,BG119:$BG$94434,0)),1,"")&amp;BB118)</f>
        <v/>
      </c>
      <c r="BI118" s="84" t="str">
        <f>IF(BH118="","",BB118&amp;COUNTIFS($BH$1:BH118,BH118))</f>
        <v/>
      </c>
      <c r="BJ118" s="84" t="str">
        <f t="shared" si="34"/>
        <v/>
      </c>
      <c r="BK118" s="84"/>
      <c r="BL118" s="84"/>
      <c r="BM118" s="84"/>
      <c r="BN118" s="84"/>
      <c r="BO118" s="84"/>
      <c r="BP118" s="84"/>
      <c r="BQ118" s="84"/>
      <c r="BR118" s="84"/>
      <c r="BS118" s="84"/>
      <c r="BT118" s="84"/>
      <c r="BU118" s="84"/>
      <c r="BV118" s="84"/>
      <c r="BW118" s="84"/>
      <c r="BX118" s="84"/>
      <c r="BY118" s="84"/>
      <c r="BZ118" s="84"/>
      <c r="CA118" s="84"/>
      <c r="CB118" s="84"/>
      <c r="CC118" s="84"/>
      <c r="CD118" s="84"/>
      <c r="CE118" s="84"/>
      <c r="CF118" s="84"/>
      <c r="CG118" s="84"/>
      <c r="CH118" s="84"/>
      <c r="CI118" s="84"/>
      <c r="CJ118" s="84"/>
      <c r="CK118" s="84"/>
      <c r="CL118" s="84"/>
      <c r="CM118" s="84"/>
      <c r="CN118" s="84"/>
      <c r="CO118" s="84"/>
      <c r="CP118" s="84"/>
      <c r="CQ118" s="84"/>
      <c r="CR118" s="84"/>
      <c r="CS118" s="84"/>
      <c r="CT118" s="84"/>
      <c r="CU118" s="84"/>
      <c r="CV118" s="84"/>
      <c r="CW118" s="84"/>
      <c r="CX118" s="84"/>
      <c r="CY118" s="84"/>
      <c r="CZ118" s="84"/>
      <c r="DA118" s="84"/>
      <c r="DB118" s="84"/>
      <c r="DC118" s="84"/>
      <c r="DD118" s="84"/>
      <c r="DE118" s="84"/>
      <c r="DF118" s="84"/>
      <c r="DG118" s="84"/>
      <c r="DH118" s="84"/>
      <c r="DI118" s="84"/>
      <c r="DJ118" s="84"/>
      <c r="DK118" s="84"/>
      <c r="DL118" s="84"/>
      <c r="DM118" s="84"/>
      <c r="DN118" s="84"/>
      <c r="DO118" s="84"/>
      <c r="DP118" s="84"/>
      <c r="DQ118" s="84"/>
      <c r="DR118" s="84"/>
      <c r="DS118" s="84"/>
      <c r="DT118" s="84"/>
      <c r="DU118" s="84"/>
      <c r="DV118" s="84"/>
      <c r="DW118" s="84"/>
      <c r="DX118" s="84"/>
      <c r="DY118" s="84"/>
      <c r="DZ118" s="84"/>
      <c r="EA118" s="84"/>
      <c r="EB118" s="84"/>
      <c r="EC118" s="84"/>
      <c r="ED118" s="84"/>
      <c r="EE118" s="84"/>
      <c r="EF118" s="84"/>
      <c r="EG118" s="84"/>
      <c r="EH118" s="84"/>
      <c r="EI118" s="84"/>
      <c r="EJ118" s="84"/>
      <c r="EK118" s="84"/>
      <c r="EL118" s="84"/>
      <c r="EM118" s="84"/>
      <c r="EN118" s="84"/>
      <c r="EO118" s="84"/>
      <c r="EP118" s="84"/>
      <c r="EQ118" s="84"/>
      <c r="ER118" s="84"/>
      <c r="ES118" s="84"/>
      <c r="ET118" s="84"/>
      <c r="EU118" s="84"/>
      <c r="EV118" s="84"/>
      <c r="EW118" s="84"/>
      <c r="EX118" s="84"/>
      <c r="EY118" s="84"/>
      <c r="EZ118" s="84"/>
      <c r="FA118" s="84"/>
      <c r="FB118" s="84"/>
      <c r="FC118" s="84"/>
      <c r="FD118" s="84"/>
      <c r="FE118" s="84"/>
      <c r="FF118" s="84"/>
      <c r="FG118" s="84"/>
      <c r="FH118" s="84"/>
      <c r="FI118" s="84"/>
      <c r="FJ118" s="84"/>
      <c r="FK118" s="84"/>
      <c r="FL118" s="84"/>
      <c r="FM118" s="84"/>
      <c r="FN118" s="84"/>
      <c r="FO118" s="84"/>
      <c r="FP118" s="84"/>
      <c r="FQ118" s="84"/>
      <c r="FR118" s="84"/>
      <c r="FS118" s="84"/>
      <c r="FT118" s="84"/>
      <c r="FU118" s="84"/>
      <c r="FV118" s="84"/>
      <c r="FW118" s="84"/>
      <c r="FX118" s="84"/>
      <c r="FY118" s="84"/>
      <c r="FZ118" s="84"/>
      <c r="GA118" s="84"/>
      <c r="GB118" s="84"/>
      <c r="GC118" s="84"/>
      <c r="GD118" s="84"/>
      <c r="GE118" s="84"/>
      <c r="GF118" s="84"/>
      <c r="GG118" s="84"/>
      <c r="GH118" s="84"/>
      <c r="GI118" s="84"/>
      <c r="GJ118" s="84"/>
      <c r="GK118" s="84"/>
      <c r="GL118" s="84"/>
      <c r="GM118" s="84"/>
      <c r="GN118" s="84"/>
      <c r="GO118" s="84"/>
      <c r="GP118" s="84"/>
      <c r="GQ118" s="84"/>
      <c r="GR118" s="84"/>
      <c r="GS118" s="84"/>
      <c r="GT118" s="84"/>
      <c r="GU118" s="84"/>
      <c r="GV118" s="84"/>
      <c r="GW118" s="84"/>
      <c r="GX118" s="84"/>
      <c r="GY118" s="84"/>
      <c r="GZ118" s="84"/>
      <c r="HA118" s="84"/>
      <c r="HB118" s="84"/>
      <c r="HC118" s="84"/>
      <c r="HD118" s="84"/>
      <c r="HE118" s="84"/>
      <c r="HF118" s="84"/>
      <c r="HG118" s="84"/>
      <c r="HH118" s="84"/>
      <c r="HI118" s="84"/>
      <c r="HJ118" s="84"/>
      <c r="HK118" s="84"/>
      <c r="HL118" s="84"/>
      <c r="HM118" s="84"/>
      <c r="HN118" s="84"/>
      <c r="HO118" s="84"/>
      <c r="HP118" s="84"/>
      <c r="HQ118" s="84"/>
      <c r="HR118" s="84"/>
      <c r="HS118" s="84"/>
      <c r="HT118" s="84"/>
      <c r="HU118" s="84"/>
      <c r="HV118" s="84"/>
      <c r="HW118" s="84"/>
      <c r="HX118" s="84"/>
      <c r="HY118" s="84"/>
      <c r="HZ118" s="84"/>
      <c r="IA118" s="84"/>
      <c r="IB118" s="84"/>
      <c r="IC118" s="84"/>
      <c r="ID118" s="84"/>
      <c r="IE118" s="84"/>
      <c r="IF118" s="84"/>
      <c r="IG118" s="84"/>
      <c r="IH118" s="84"/>
      <c r="II118" s="84"/>
      <c r="IJ118" s="84"/>
      <c r="IK118" s="84"/>
      <c r="IL118" s="84"/>
      <c r="IM118" s="84"/>
      <c r="IN118" s="84"/>
      <c r="IO118" s="84"/>
      <c r="IP118" s="84"/>
      <c r="IQ118" s="84"/>
      <c r="IR118" s="84"/>
      <c r="IS118" s="84"/>
      <c r="IT118" s="84"/>
      <c r="IU118" s="84"/>
      <c r="IV118" s="84"/>
      <c r="IW118" s="84"/>
      <c r="IX118" s="84"/>
      <c r="IY118" s="84"/>
      <c r="IZ118" s="84"/>
      <c r="JA118" s="84"/>
      <c r="JB118" s="84"/>
    </row>
    <row r="119" spans="1:262" s="22" customFormat="1" ht="15" customHeight="1" x14ac:dyDescent="0.15">
      <c r="A119" s="176" t="s">
        <v>143</v>
      </c>
      <c r="B119" s="26" t="s">
        <v>275</v>
      </c>
      <c r="C119" s="27" t="s">
        <v>276</v>
      </c>
      <c r="D119" s="28" t="s">
        <v>277</v>
      </c>
      <c r="E119" s="26" t="s">
        <v>278</v>
      </c>
      <c r="F119" s="29" t="s">
        <v>279</v>
      </c>
      <c r="G119" s="30" t="s">
        <v>280</v>
      </c>
      <c r="H119" s="30" t="s">
        <v>94</v>
      </c>
      <c r="I119" s="37">
        <v>300</v>
      </c>
      <c r="J119" s="38" t="s">
        <v>281</v>
      </c>
      <c r="K119" s="37">
        <v>300</v>
      </c>
      <c r="L119" s="26"/>
      <c r="M119" s="26"/>
      <c r="N119" s="26"/>
      <c r="O119" s="39" t="s">
        <v>282</v>
      </c>
      <c r="P119" s="40">
        <v>0.5</v>
      </c>
      <c r="Q119" s="40">
        <v>0.5</v>
      </c>
      <c r="R119" s="40">
        <v>3.8048780487804899</v>
      </c>
      <c r="S119" s="40">
        <v>3.4069400630914801</v>
      </c>
      <c r="T119" s="40">
        <v>3</v>
      </c>
      <c r="U119" s="40">
        <v>3</v>
      </c>
      <c r="V119" s="41">
        <v>12</v>
      </c>
      <c r="W119" s="42">
        <v>280</v>
      </c>
      <c r="X119" s="43">
        <v>400</v>
      </c>
      <c r="Y119" s="50">
        <v>1</v>
      </c>
      <c r="Z119" s="50">
        <v>1</v>
      </c>
      <c r="AA119" s="51"/>
      <c r="AB119" s="51"/>
      <c r="AC119" s="51"/>
      <c r="AD119" s="51"/>
      <c r="AE119" s="51"/>
      <c r="AF119" s="38">
        <v>288</v>
      </c>
      <c r="AG119" s="61">
        <v>11.6666666666667</v>
      </c>
      <c r="AH119" s="62">
        <v>0.97222222222222199</v>
      </c>
      <c r="AI119" s="63"/>
      <c r="AJ119" s="64"/>
      <c r="AK119" s="65">
        <v>0</v>
      </c>
      <c r="AL119" s="64" t="s">
        <v>296</v>
      </c>
      <c r="AM119" s="66" t="s">
        <v>379</v>
      </c>
      <c r="AN119" s="26"/>
      <c r="AO119" s="66"/>
      <c r="AP119" s="74"/>
      <c r="AQ119" s="75"/>
      <c r="AR119" s="76"/>
      <c r="AS119" s="77"/>
      <c r="AT119" s="77"/>
      <c r="AU119" s="78"/>
      <c r="AV119" s="77"/>
      <c r="AW119" s="77"/>
      <c r="AX119" s="77"/>
      <c r="AY119" s="77"/>
      <c r="AZ119" s="77"/>
      <c r="BA119" s="77"/>
      <c r="BB119" s="99">
        <f t="shared" si="28"/>
        <v>35</v>
      </c>
      <c r="BC119" s="99">
        <f t="shared" si="29"/>
        <v>8</v>
      </c>
      <c r="BD119" s="100" t="str">
        <f t="shared" si="30"/>
        <v>050-C130000441-51335</v>
      </c>
      <c r="BE119" s="101">
        <f t="shared" si="31"/>
        <v>0.5</v>
      </c>
      <c r="BF119" s="101">
        <f t="shared" si="32"/>
        <v>0.5</v>
      </c>
      <c r="BG119" s="102" t="str">
        <f t="shared" si="33"/>
        <v>050-C130000441-51335</v>
      </c>
      <c r="BH119" s="84" t="str">
        <f>IF(IF(ISNA(MATCH(BG119,BG120:$BG$94434,0)),1,"")="","",IF(ISNA(MATCH(BG119,BG120:$BG$94434,0)),1,"")&amp;BB119)</f>
        <v/>
      </c>
      <c r="BI119" s="84" t="str">
        <f>IF(BH119="","",BB119&amp;COUNTIFS($BH$1:BH119,BH119))</f>
        <v/>
      </c>
      <c r="BJ119" s="84" t="str">
        <f t="shared" si="34"/>
        <v/>
      </c>
      <c r="BK119" s="84"/>
      <c r="BL119" s="84"/>
      <c r="BM119" s="84"/>
      <c r="BN119" s="84"/>
      <c r="BO119" s="84"/>
      <c r="BP119" s="84"/>
      <c r="BQ119" s="84"/>
      <c r="BR119" s="84"/>
      <c r="BS119" s="84"/>
      <c r="BT119" s="84"/>
      <c r="BU119" s="84"/>
      <c r="BV119" s="84"/>
      <c r="BW119" s="84"/>
      <c r="BX119" s="84"/>
      <c r="BY119" s="84"/>
      <c r="BZ119" s="84"/>
      <c r="CA119" s="84"/>
      <c r="CB119" s="84"/>
      <c r="CC119" s="84"/>
      <c r="CD119" s="84"/>
      <c r="CE119" s="84"/>
      <c r="CF119" s="84"/>
      <c r="CG119" s="84"/>
      <c r="CH119" s="84"/>
      <c r="CI119" s="84"/>
      <c r="CJ119" s="84"/>
      <c r="CK119" s="84"/>
      <c r="CL119" s="84"/>
      <c r="CM119" s="84"/>
      <c r="CN119" s="84"/>
      <c r="CO119" s="84"/>
      <c r="CP119" s="84"/>
      <c r="CQ119" s="84"/>
      <c r="CR119" s="84"/>
      <c r="CS119" s="84"/>
      <c r="CT119" s="84"/>
      <c r="CU119" s="84"/>
      <c r="CV119" s="84"/>
      <c r="CW119" s="84"/>
      <c r="CX119" s="84"/>
      <c r="CY119" s="84"/>
      <c r="CZ119" s="84"/>
      <c r="DA119" s="84"/>
      <c r="DB119" s="84"/>
      <c r="DC119" s="84"/>
      <c r="DD119" s="84"/>
      <c r="DE119" s="84"/>
      <c r="DF119" s="84"/>
      <c r="DG119" s="84"/>
      <c r="DH119" s="84"/>
      <c r="DI119" s="84"/>
      <c r="DJ119" s="84"/>
      <c r="DK119" s="84"/>
      <c r="DL119" s="84"/>
      <c r="DM119" s="84"/>
      <c r="DN119" s="84"/>
      <c r="DO119" s="84"/>
      <c r="DP119" s="84"/>
      <c r="DQ119" s="84"/>
      <c r="DR119" s="84"/>
      <c r="DS119" s="84"/>
      <c r="DT119" s="84"/>
      <c r="DU119" s="84"/>
      <c r="DV119" s="84"/>
      <c r="DW119" s="84"/>
      <c r="DX119" s="84"/>
      <c r="DY119" s="84"/>
      <c r="DZ119" s="84"/>
      <c r="EA119" s="84"/>
      <c r="EB119" s="84"/>
      <c r="EC119" s="84"/>
      <c r="ED119" s="84"/>
      <c r="EE119" s="84"/>
      <c r="EF119" s="84"/>
      <c r="EG119" s="84"/>
      <c r="EH119" s="84"/>
      <c r="EI119" s="84"/>
      <c r="EJ119" s="84"/>
      <c r="EK119" s="84"/>
      <c r="EL119" s="84"/>
      <c r="EM119" s="84"/>
      <c r="EN119" s="84"/>
      <c r="EO119" s="84"/>
      <c r="EP119" s="84"/>
      <c r="EQ119" s="84"/>
      <c r="ER119" s="84"/>
      <c r="ES119" s="84"/>
      <c r="ET119" s="84"/>
      <c r="EU119" s="84"/>
      <c r="EV119" s="84"/>
      <c r="EW119" s="84"/>
      <c r="EX119" s="84"/>
      <c r="EY119" s="84"/>
      <c r="EZ119" s="84"/>
      <c r="FA119" s="84"/>
      <c r="FB119" s="84"/>
      <c r="FC119" s="84"/>
      <c r="FD119" s="84"/>
      <c r="FE119" s="84"/>
      <c r="FF119" s="84"/>
      <c r="FG119" s="84"/>
      <c r="FH119" s="84"/>
      <c r="FI119" s="84"/>
      <c r="FJ119" s="84"/>
      <c r="FK119" s="84"/>
      <c r="FL119" s="84"/>
      <c r="FM119" s="84"/>
      <c r="FN119" s="84"/>
      <c r="FO119" s="84"/>
      <c r="FP119" s="84"/>
      <c r="FQ119" s="84"/>
      <c r="FR119" s="84"/>
      <c r="FS119" s="84"/>
      <c r="FT119" s="84"/>
      <c r="FU119" s="84"/>
      <c r="FV119" s="84"/>
      <c r="FW119" s="84"/>
      <c r="FX119" s="84"/>
      <c r="FY119" s="84"/>
      <c r="FZ119" s="84"/>
      <c r="GA119" s="84"/>
      <c r="GB119" s="84"/>
      <c r="GC119" s="84"/>
      <c r="GD119" s="84"/>
      <c r="GE119" s="84"/>
      <c r="GF119" s="84"/>
      <c r="GG119" s="84"/>
      <c r="GH119" s="84"/>
      <c r="GI119" s="84"/>
      <c r="GJ119" s="84"/>
      <c r="GK119" s="84"/>
      <c r="GL119" s="84"/>
      <c r="GM119" s="84"/>
      <c r="GN119" s="84"/>
      <c r="GO119" s="84"/>
      <c r="GP119" s="84"/>
      <c r="GQ119" s="84"/>
      <c r="GR119" s="84"/>
      <c r="GS119" s="84"/>
      <c r="GT119" s="84"/>
      <c r="GU119" s="84"/>
      <c r="GV119" s="84"/>
      <c r="GW119" s="84"/>
      <c r="GX119" s="84"/>
      <c r="GY119" s="84"/>
      <c r="GZ119" s="84"/>
      <c r="HA119" s="84"/>
      <c r="HB119" s="84"/>
      <c r="HC119" s="84"/>
      <c r="HD119" s="84"/>
      <c r="HE119" s="84"/>
      <c r="HF119" s="84"/>
      <c r="HG119" s="84"/>
      <c r="HH119" s="84"/>
      <c r="HI119" s="84"/>
      <c r="HJ119" s="84"/>
      <c r="HK119" s="84"/>
      <c r="HL119" s="84"/>
      <c r="HM119" s="84"/>
      <c r="HN119" s="84"/>
      <c r="HO119" s="84"/>
      <c r="HP119" s="84"/>
      <c r="HQ119" s="84"/>
      <c r="HR119" s="84"/>
      <c r="HS119" s="84"/>
      <c r="HT119" s="84"/>
      <c r="HU119" s="84"/>
      <c r="HV119" s="84"/>
      <c r="HW119" s="84"/>
      <c r="HX119" s="84"/>
      <c r="HY119" s="84"/>
      <c r="HZ119" s="84"/>
      <c r="IA119" s="84"/>
      <c r="IB119" s="84"/>
      <c r="IC119" s="84"/>
      <c r="ID119" s="84"/>
      <c r="IE119" s="84"/>
      <c r="IF119" s="84"/>
      <c r="IG119" s="84"/>
      <c r="IH119" s="84"/>
      <c r="II119" s="84"/>
      <c r="IJ119" s="84"/>
      <c r="IK119" s="84"/>
      <c r="IL119" s="84"/>
      <c r="IM119" s="84"/>
      <c r="IN119" s="84"/>
      <c r="IO119" s="84"/>
      <c r="IP119" s="84"/>
      <c r="IQ119" s="84"/>
      <c r="IR119" s="84"/>
      <c r="IS119" s="84"/>
      <c r="IT119" s="84"/>
      <c r="IU119" s="84"/>
      <c r="IV119" s="84"/>
      <c r="IW119" s="84"/>
      <c r="IX119" s="84"/>
      <c r="IY119" s="84"/>
      <c r="IZ119" s="84"/>
      <c r="JA119" s="84"/>
      <c r="JB119" s="84"/>
    </row>
    <row r="120" spans="1:262" s="13" customFormat="1" ht="15" customHeight="1" x14ac:dyDescent="0.15">
      <c r="A120" s="176" t="s">
        <v>143</v>
      </c>
      <c r="B120" s="26" t="s">
        <v>285</v>
      </c>
      <c r="C120" s="27" t="s">
        <v>276</v>
      </c>
      <c r="D120" s="28" t="s">
        <v>277</v>
      </c>
      <c r="E120" s="26" t="s">
        <v>278</v>
      </c>
      <c r="F120" s="29" t="s">
        <v>279</v>
      </c>
      <c r="G120" s="30" t="s">
        <v>280</v>
      </c>
      <c r="H120" s="30" t="s">
        <v>94</v>
      </c>
      <c r="I120" s="37">
        <v>300</v>
      </c>
      <c r="J120" s="38" t="s">
        <v>281</v>
      </c>
      <c r="K120" s="37">
        <v>300</v>
      </c>
      <c r="L120" s="26"/>
      <c r="M120" s="26"/>
      <c r="N120" s="26"/>
      <c r="O120" s="39" t="s">
        <v>282</v>
      </c>
      <c r="P120" s="40">
        <v>0.5</v>
      </c>
      <c r="Q120" s="40">
        <v>0.5</v>
      </c>
      <c r="R120" s="40">
        <v>1.7254901960784299</v>
      </c>
      <c r="S120" s="40">
        <v>3.4069400630914801</v>
      </c>
      <c r="T120" s="40">
        <v>3</v>
      </c>
      <c r="U120" s="40">
        <v>3</v>
      </c>
      <c r="V120" s="41">
        <v>12</v>
      </c>
      <c r="W120" s="42">
        <v>277</v>
      </c>
      <c r="X120" s="43">
        <v>400</v>
      </c>
      <c r="Y120" s="50">
        <v>1</v>
      </c>
      <c r="Z120" s="50">
        <v>1</v>
      </c>
      <c r="AA120" s="51"/>
      <c r="AB120" s="51"/>
      <c r="AC120" s="51"/>
      <c r="AD120" s="51"/>
      <c r="AE120" s="51"/>
      <c r="AF120" s="38">
        <v>288</v>
      </c>
      <c r="AG120" s="61">
        <v>11.5416666666667</v>
      </c>
      <c r="AH120" s="62">
        <v>0.96180555555555602</v>
      </c>
      <c r="AI120" s="63"/>
      <c r="AJ120" s="64"/>
      <c r="AK120" s="65">
        <v>0</v>
      </c>
      <c r="AL120" s="64" t="s">
        <v>296</v>
      </c>
      <c r="AM120" s="66" t="s">
        <v>331</v>
      </c>
      <c r="AN120" s="26"/>
      <c r="AO120" s="66" t="s">
        <v>33</v>
      </c>
      <c r="AP120" s="74"/>
      <c r="AQ120" s="75"/>
      <c r="AR120" s="76"/>
      <c r="AS120" s="77"/>
      <c r="AT120" s="77"/>
      <c r="AU120" s="78"/>
      <c r="AV120" s="77"/>
      <c r="AW120" s="77"/>
      <c r="AX120" s="77"/>
      <c r="AY120" s="77"/>
      <c r="AZ120" s="77"/>
      <c r="BA120" s="77"/>
      <c r="BB120" s="99">
        <f t="shared" si="28"/>
        <v>35</v>
      </c>
      <c r="BC120" s="99">
        <f t="shared" si="29"/>
        <v>8</v>
      </c>
      <c r="BD120" s="100" t="str">
        <f t="shared" si="30"/>
        <v>050-C130000441-513黄正祥35</v>
      </c>
      <c r="BE120" s="101">
        <f t="shared" si="31"/>
        <v>0.5</v>
      </c>
      <c r="BF120" s="101">
        <f t="shared" si="32"/>
        <v>0.5</v>
      </c>
      <c r="BG120" s="102" t="str">
        <f t="shared" si="33"/>
        <v>050-C130000441-51335</v>
      </c>
      <c r="BH120" s="84" t="str">
        <f>IF(IF(ISNA(MATCH(BG120,BG121:$BG$94434,0)),1,"")="","",IF(ISNA(MATCH(BG120,BG121:$BG$94434,0)),1,"")&amp;BB120)</f>
        <v/>
      </c>
      <c r="BI120" s="84" t="str">
        <f>IF(BH120="","",BB120&amp;COUNTIFS($BH$1:BH120,BH120))</f>
        <v/>
      </c>
      <c r="BJ120" s="84" t="str">
        <f t="shared" si="34"/>
        <v/>
      </c>
      <c r="BK120" s="84"/>
      <c r="BL120" s="84"/>
      <c r="BM120" s="84"/>
      <c r="BN120" s="84"/>
      <c r="BO120" s="84"/>
      <c r="BP120" s="84"/>
      <c r="BQ120" s="84"/>
      <c r="BR120" s="84"/>
      <c r="BS120" s="84"/>
      <c r="BT120" s="84"/>
      <c r="BU120" s="84"/>
      <c r="BV120" s="84"/>
      <c r="BW120" s="84"/>
      <c r="BX120" s="84"/>
      <c r="BY120" s="84"/>
      <c r="BZ120" s="84"/>
      <c r="CA120" s="84"/>
      <c r="CB120" s="84"/>
      <c r="CC120" s="84"/>
      <c r="CD120" s="84"/>
      <c r="CE120" s="84"/>
      <c r="CF120" s="84"/>
      <c r="CG120" s="84"/>
      <c r="CH120" s="84"/>
      <c r="CI120" s="84"/>
      <c r="CJ120" s="84"/>
      <c r="CK120" s="84"/>
      <c r="CL120" s="84"/>
      <c r="CM120" s="84"/>
      <c r="CN120" s="84"/>
      <c r="CO120" s="84"/>
      <c r="CP120" s="84"/>
      <c r="CQ120" s="84"/>
      <c r="CR120" s="84"/>
      <c r="CS120" s="84"/>
      <c r="CT120" s="84"/>
      <c r="CU120" s="84"/>
      <c r="CV120" s="84"/>
      <c r="CW120" s="84"/>
      <c r="CX120" s="84"/>
      <c r="CY120" s="84"/>
      <c r="CZ120" s="84"/>
      <c r="DA120" s="84"/>
      <c r="DB120" s="84"/>
      <c r="DC120" s="84"/>
      <c r="DD120" s="84"/>
      <c r="DE120" s="84"/>
      <c r="DF120" s="84"/>
      <c r="DG120" s="84"/>
      <c r="DH120" s="84"/>
      <c r="DI120" s="84"/>
      <c r="DJ120" s="84"/>
      <c r="DK120" s="84"/>
      <c r="DL120" s="84"/>
      <c r="DM120" s="84"/>
      <c r="DN120" s="84"/>
      <c r="DO120" s="84"/>
      <c r="DP120" s="84"/>
      <c r="DQ120" s="84"/>
      <c r="DR120" s="84"/>
      <c r="DS120" s="84"/>
      <c r="DT120" s="84"/>
      <c r="DU120" s="84"/>
      <c r="DV120" s="84"/>
      <c r="DW120" s="84"/>
      <c r="DX120" s="84"/>
      <c r="DY120" s="84"/>
      <c r="DZ120" s="84"/>
      <c r="EA120" s="84"/>
      <c r="EB120" s="84"/>
      <c r="EC120" s="84"/>
      <c r="ED120" s="84"/>
      <c r="EE120" s="84"/>
      <c r="EF120" s="84"/>
      <c r="EG120" s="84"/>
      <c r="EH120" s="84"/>
      <c r="EI120" s="84"/>
      <c r="EJ120" s="84"/>
      <c r="EK120" s="84"/>
      <c r="EL120" s="84"/>
      <c r="EM120" s="84"/>
      <c r="EN120" s="84"/>
      <c r="EO120" s="84"/>
      <c r="EP120" s="84"/>
      <c r="EQ120" s="84"/>
      <c r="ER120" s="84"/>
      <c r="ES120" s="84"/>
      <c r="ET120" s="84"/>
      <c r="EU120" s="84"/>
      <c r="EV120" s="84"/>
      <c r="EW120" s="84"/>
      <c r="EX120" s="84"/>
      <c r="EY120" s="84"/>
      <c r="EZ120" s="84"/>
      <c r="FA120" s="84"/>
      <c r="FB120" s="84"/>
      <c r="FC120" s="84"/>
      <c r="FD120" s="84"/>
      <c r="FE120" s="84"/>
      <c r="FF120" s="84"/>
      <c r="FG120" s="84"/>
      <c r="FH120" s="84"/>
      <c r="FI120" s="84"/>
      <c r="FJ120" s="84"/>
      <c r="FK120" s="84"/>
      <c r="FL120" s="84"/>
      <c r="FM120" s="84"/>
      <c r="FN120" s="84"/>
      <c r="FO120" s="84"/>
      <c r="FP120" s="84"/>
      <c r="FQ120" s="84"/>
      <c r="FR120" s="84"/>
      <c r="FS120" s="84"/>
      <c r="FT120" s="84"/>
      <c r="FU120" s="84"/>
      <c r="FV120" s="84"/>
      <c r="FW120" s="84"/>
      <c r="FX120" s="84"/>
      <c r="FY120" s="84"/>
      <c r="FZ120" s="84"/>
      <c r="GA120" s="84"/>
      <c r="GB120" s="84"/>
      <c r="GC120" s="84"/>
      <c r="GD120" s="84"/>
      <c r="GE120" s="84"/>
      <c r="GF120" s="84"/>
      <c r="GG120" s="84"/>
      <c r="GH120" s="84"/>
      <c r="GI120" s="84"/>
      <c r="GJ120" s="84"/>
      <c r="GK120" s="84"/>
      <c r="GL120" s="84"/>
      <c r="GM120" s="84"/>
      <c r="GN120" s="84"/>
      <c r="GO120" s="84"/>
      <c r="GP120" s="84"/>
      <c r="GQ120" s="84"/>
      <c r="GR120" s="84"/>
      <c r="GS120" s="84"/>
      <c r="GT120" s="84"/>
      <c r="GU120" s="84"/>
      <c r="GV120" s="84"/>
      <c r="GW120" s="84"/>
      <c r="GX120" s="84"/>
      <c r="GY120" s="84"/>
      <c r="GZ120" s="84"/>
      <c r="HA120" s="84"/>
      <c r="HB120" s="84"/>
      <c r="HC120" s="84"/>
      <c r="HD120" s="84"/>
      <c r="HE120" s="84"/>
      <c r="HF120" s="84"/>
      <c r="HG120" s="84"/>
      <c r="HH120" s="84"/>
      <c r="HI120" s="84"/>
      <c r="HJ120" s="84"/>
      <c r="HK120" s="84"/>
      <c r="HL120" s="84"/>
      <c r="HM120" s="84"/>
      <c r="HN120" s="84"/>
      <c r="HO120" s="84"/>
      <c r="HP120" s="84"/>
      <c r="HQ120" s="84"/>
      <c r="HR120" s="84"/>
      <c r="HS120" s="84"/>
      <c r="HT120" s="84"/>
      <c r="HU120" s="84"/>
      <c r="HV120" s="84"/>
      <c r="HW120" s="84"/>
      <c r="HX120" s="84"/>
      <c r="HY120" s="84"/>
      <c r="HZ120" s="84"/>
      <c r="IA120" s="84"/>
      <c r="IB120" s="84"/>
      <c r="IC120" s="84"/>
      <c r="ID120" s="84"/>
      <c r="IE120" s="84"/>
      <c r="IF120" s="84"/>
      <c r="IG120" s="84"/>
      <c r="IH120" s="84"/>
      <c r="II120" s="84"/>
      <c r="IJ120" s="84"/>
      <c r="IK120" s="84"/>
      <c r="IL120" s="84"/>
      <c r="IM120" s="84"/>
      <c r="IN120" s="84"/>
      <c r="IO120" s="84"/>
      <c r="IP120" s="84"/>
      <c r="IQ120" s="84"/>
      <c r="IR120" s="84"/>
      <c r="IS120" s="84"/>
      <c r="IT120" s="84"/>
      <c r="IU120" s="84"/>
      <c r="IV120" s="84"/>
      <c r="IW120" s="84"/>
      <c r="IX120" s="84"/>
      <c r="IY120" s="84"/>
      <c r="IZ120" s="84"/>
      <c r="JA120" s="84"/>
      <c r="JB120" s="84"/>
    </row>
    <row r="121" spans="1:262" s="13" customFormat="1" ht="15" customHeight="1" x14ac:dyDescent="0.15">
      <c r="A121" s="176" t="s">
        <v>143</v>
      </c>
      <c r="B121" s="26" t="s">
        <v>275</v>
      </c>
      <c r="C121" s="27" t="s">
        <v>121</v>
      </c>
      <c r="D121" s="28" t="s">
        <v>365</v>
      </c>
      <c r="E121" s="26" t="s">
        <v>278</v>
      </c>
      <c r="F121" s="29" t="s">
        <v>366</v>
      </c>
      <c r="G121" s="30" t="s">
        <v>290</v>
      </c>
      <c r="H121" s="30" t="s">
        <v>94</v>
      </c>
      <c r="I121" s="37">
        <v>2000</v>
      </c>
      <c r="J121" s="38" t="s">
        <v>281</v>
      </c>
      <c r="K121" s="37">
        <v>12</v>
      </c>
      <c r="L121" s="26"/>
      <c r="M121" s="26"/>
      <c r="N121" s="26"/>
      <c r="O121" s="39" t="s">
        <v>367</v>
      </c>
      <c r="P121" s="40">
        <v>0.5</v>
      </c>
      <c r="Q121" s="40">
        <v>0.5</v>
      </c>
      <c r="R121" s="40">
        <v>3.8048780487804899</v>
      </c>
      <c r="S121" s="40">
        <v>3.4069400630914801</v>
      </c>
      <c r="T121" s="40">
        <v>3</v>
      </c>
      <c r="U121" s="40">
        <v>3</v>
      </c>
      <c r="V121" s="41">
        <v>12</v>
      </c>
      <c r="W121" s="42">
        <v>225</v>
      </c>
      <c r="X121" s="43">
        <v>320</v>
      </c>
      <c r="Y121" s="50">
        <v>1</v>
      </c>
      <c r="Z121" s="50">
        <v>1</v>
      </c>
      <c r="AA121" s="51"/>
      <c r="AB121" s="51"/>
      <c r="AC121" s="51"/>
      <c r="AD121" s="51"/>
      <c r="AE121" s="51"/>
      <c r="AF121" s="38">
        <v>230.4</v>
      </c>
      <c r="AG121" s="61">
        <v>11.71875</v>
      </c>
      <c r="AH121" s="62">
        <v>0.9765625</v>
      </c>
      <c r="AI121" s="63"/>
      <c r="AJ121" s="64"/>
      <c r="AK121" s="65">
        <v>0</v>
      </c>
      <c r="AL121" s="64" t="s">
        <v>296</v>
      </c>
      <c r="AM121" s="66" t="s">
        <v>379</v>
      </c>
      <c r="AN121" s="26"/>
      <c r="AO121" s="66"/>
      <c r="AP121" s="74"/>
      <c r="AQ121" s="75"/>
      <c r="AR121" s="76"/>
      <c r="AS121" s="77"/>
      <c r="AT121" s="77"/>
      <c r="AU121" s="78"/>
      <c r="AV121" s="77"/>
      <c r="AW121" s="77"/>
      <c r="AX121" s="77"/>
      <c r="AY121" s="77"/>
      <c r="AZ121" s="77"/>
      <c r="BA121" s="77"/>
      <c r="BB121" s="99">
        <f t="shared" si="28"/>
        <v>35</v>
      </c>
      <c r="BC121" s="99">
        <f t="shared" si="29"/>
        <v>8</v>
      </c>
      <c r="BD121" s="100" t="str">
        <f t="shared" si="30"/>
        <v>050-0009-33535</v>
      </c>
      <c r="BE121" s="101">
        <f t="shared" si="31"/>
        <v>1</v>
      </c>
      <c r="BF121" s="101">
        <f t="shared" si="32"/>
        <v>0.5</v>
      </c>
      <c r="BG121" s="102" t="str">
        <f t="shared" si="33"/>
        <v>050-0009-33535</v>
      </c>
      <c r="BH121" s="84" t="str">
        <f>IF(IF(ISNA(MATCH(BG121,BG122:$BG$94434,0)),1,"")="","",IF(ISNA(MATCH(BG121,BG122:$BG$94434,0)),1,"")&amp;BB121)</f>
        <v/>
      </c>
      <c r="BI121" s="84" t="str">
        <f>IF(BH121="","",BB121&amp;COUNTIFS($BH$1:BH121,BH121))</f>
        <v/>
      </c>
      <c r="BJ121" s="84" t="str">
        <f t="shared" si="34"/>
        <v/>
      </c>
      <c r="BK121" s="84"/>
      <c r="BL121" s="84"/>
      <c r="BM121" s="84"/>
      <c r="BN121" s="84"/>
      <c r="BO121" s="84"/>
      <c r="BP121" s="84"/>
      <c r="BQ121" s="84"/>
      <c r="BR121" s="84"/>
      <c r="BS121" s="84"/>
      <c r="BT121" s="84"/>
      <c r="BU121" s="84"/>
      <c r="BV121" s="84"/>
      <c r="BW121" s="84"/>
      <c r="BX121" s="84"/>
      <c r="BY121" s="84"/>
      <c r="BZ121" s="84"/>
      <c r="CA121" s="84"/>
      <c r="CB121" s="84"/>
      <c r="CC121" s="84"/>
      <c r="CD121" s="84"/>
      <c r="CE121" s="84"/>
      <c r="CF121" s="84"/>
      <c r="CG121" s="84"/>
      <c r="CH121" s="84"/>
      <c r="CI121" s="84"/>
      <c r="CJ121" s="84"/>
      <c r="CK121" s="84"/>
      <c r="CL121" s="84"/>
      <c r="CM121" s="84"/>
      <c r="CN121" s="84"/>
      <c r="CO121" s="84"/>
      <c r="CP121" s="84"/>
      <c r="CQ121" s="84"/>
      <c r="CR121" s="84"/>
      <c r="CS121" s="84"/>
      <c r="CT121" s="84"/>
      <c r="CU121" s="84"/>
      <c r="CV121" s="84"/>
      <c r="CW121" s="84"/>
      <c r="CX121" s="84"/>
      <c r="CY121" s="84"/>
      <c r="CZ121" s="84"/>
      <c r="DA121" s="84"/>
      <c r="DB121" s="84"/>
      <c r="DC121" s="84"/>
      <c r="DD121" s="84"/>
      <c r="DE121" s="84"/>
      <c r="DF121" s="84"/>
      <c r="DG121" s="84"/>
      <c r="DH121" s="84"/>
      <c r="DI121" s="84"/>
      <c r="DJ121" s="84"/>
      <c r="DK121" s="84"/>
      <c r="DL121" s="84"/>
      <c r="DM121" s="84"/>
      <c r="DN121" s="84"/>
      <c r="DO121" s="84"/>
      <c r="DP121" s="84"/>
      <c r="DQ121" s="84"/>
      <c r="DR121" s="84"/>
      <c r="DS121" s="84"/>
      <c r="DT121" s="84"/>
      <c r="DU121" s="84"/>
      <c r="DV121" s="84"/>
      <c r="DW121" s="84"/>
      <c r="DX121" s="84"/>
      <c r="DY121" s="84"/>
      <c r="DZ121" s="84"/>
      <c r="EA121" s="84"/>
      <c r="EB121" s="84"/>
      <c r="EC121" s="84"/>
      <c r="ED121" s="84"/>
      <c r="EE121" s="84"/>
      <c r="EF121" s="84"/>
      <c r="EG121" s="84"/>
      <c r="EH121" s="84"/>
      <c r="EI121" s="84"/>
      <c r="EJ121" s="84"/>
      <c r="EK121" s="84"/>
      <c r="EL121" s="84"/>
      <c r="EM121" s="84"/>
      <c r="EN121" s="84"/>
      <c r="EO121" s="84"/>
      <c r="EP121" s="84"/>
      <c r="EQ121" s="84"/>
      <c r="ER121" s="84"/>
      <c r="ES121" s="84"/>
      <c r="ET121" s="84"/>
      <c r="EU121" s="84"/>
      <c r="EV121" s="84"/>
      <c r="EW121" s="84"/>
      <c r="EX121" s="84"/>
      <c r="EY121" s="84"/>
      <c r="EZ121" s="84"/>
      <c r="FA121" s="84"/>
      <c r="FB121" s="84"/>
      <c r="FC121" s="84"/>
      <c r="FD121" s="84"/>
      <c r="FE121" s="84"/>
      <c r="FF121" s="84"/>
      <c r="FG121" s="84"/>
      <c r="FH121" s="84"/>
      <c r="FI121" s="84"/>
      <c r="FJ121" s="84"/>
      <c r="FK121" s="84"/>
      <c r="FL121" s="84"/>
      <c r="FM121" s="84"/>
      <c r="FN121" s="84"/>
      <c r="FO121" s="84"/>
      <c r="FP121" s="84"/>
      <c r="FQ121" s="84"/>
      <c r="FR121" s="84"/>
      <c r="FS121" s="84"/>
      <c r="FT121" s="84"/>
      <c r="FU121" s="84"/>
      <c r="FV121" s="84"/>
      <c r="FW121" s="84"/>
      <c r="FX121" s="84"/>
      <c r="FY121" s="84"/>
      <c r="FZ121" s="84"/>
      <c r="GA121" s="84"/>
      <c r="GB121" s="84"/>
      <c r="GC121" s="84"/>
      <c r="GD121" s="84"/>
      <c r="GE121" s="84"/>
      <c r="GF121" s="84"/>
      <c r="GG121" s="84"/>
      <c r="GH121" s="84"/>
      <c r="GI121" s="84"/>
      <c r="GJ121" s="84"/>
      <c r="GK121" s="84"/>
      <c r="GL121" s="84"/>
      <c r="GM121" s="84"/>
      <c r="GN121" s="84"/>
      <c r="GO121" s="84"/>
      <c r="GP121" s="84"/>
      <c r="GQ121" s="84"/>
      <c r="GR121" s="84"/>
      <c r="GS121" s="84"/>
      <c r="GT121" s="84"/>
      <c r="GU121" s="84"/>
      <c r="GV121" s="84"/>
      <c r="GW121" s="84"/>
      <c r="GX121" s="84"/>
      <c r="GY121" s="84"/>
      <c r="GZ121" s="84"/>
      <c r="HA121" s="84"/>
      <c r="HB121" s="84"/>
      <c r="HC121" s="84"/>
      <c r="HD121" s="84"/>
      <c r="HE121" s="84"/>
      <c r="HF121" s="84"/>
      <c r="HG121" s="84"/>
      <c r="HH121" s="84"/>
      <c r="HI121" s="84"/>
      <c r="HJ121" s="84"/>
      <c r="HK121" s="84"/>
      <c r="HL121" s="84"/>
      <c r="HM121" s="84"/>
      <c r="HN121" s="84"/>
      <c r="HO121" s="84"/>
      <c r="HP121" s="84"/>
      <c r="HQ121" s="84"/>
      <c r="HR121" s="84"/>
      <c r="HS121" s="84"/>
      <c r="HT121" s="84"/>
      <c r="HU121" s="84"/>
      <c r="HV121" s="84"/>
      <c r="HW121" s="84"/>
      <c r="HX121" s="84"/>
      <c r="HY121" s="84"/>
      <c r="HZ121" s="84"/>
      <c r="IA121" s="84"/>
      <c r="IB121" s="84"/>
      <c r="IC121" s="84"/>
      <c r="ID121" s="84"/>
      <c r="IE121" s="84"/>
      <c r="IF121" s="84"/>
      <c r="IG121" s="84"/>
      <c r="IH121" s="84"/>
      <c r="II121" s="84"/>
      <c r="IJ121" s="84"/>
      <c r="IK121" s="84"/>
      <c r="IL121" s="84"/>
      <c r="IM121" s="84"/>
      <c r="IN121" s="84"/>
      <c r="IO121" s="84"/>
      <c r="IP121" s="84"/>
      <c r="IQ121" s="84"/>
      <c r="IR121" s="84"/>
      <c r="IS121" s="84"/>
      <c r="IT121" s="84"/>
      <c r="IU121" s="84"/>
      <c r="IV121" s="84"/>
      <c r="IW121" s="84"/>
      <c r="IX121" s="84"/>
      <c r="IY121" s="84"/>
      <c r="IZ121" s="84"/>
      <c r="JA121" s="84"/>
      <c r="JB121" s="84"/>
    </row>
    <row r="122" spans="1:262" s="13" customFormat="1" ht="15" customHeight="1" x14ac:dyDescent="0.15">
      <c r="A122" s="176" t="s">
        <v>143</v>
      </c>
      <c r="B122" s="26" t="s">
        <v>285</v>
      </c>
      <c r="C122" s="27" t="s">
        <v>121</v>
      </c>
      <c r="D122" s="28" t="s">
        <v>365</v>
      </c>
      <c r="E122" s="26" t="s">
        <v>278</v>
      </c>
      <c r="F122" s="29" t="s">
        <v>366</v>
      </c>
      <c r="G122" s="30" t="s">
        <v>290</v>
      </c>
      <c r="H122" s="30" t="s">
        <v>94</v>
      </c>
      <c r="I122" s="37">
        <v>2000</v>
      </c>
      <c r="J122" s="38" t="s">
        <v>281</v>
      </c>
      <c r="K122" s="37">
        <v>12</v>
      </c>
      <c r="L122" s="26"/>
      <c r="M122" s="26"/>
      <c r="N122" s="26"/>
      <c r="O122" s="39" t="s">
        <v>367</v>
      </c>
      <c r="P122" s="40">
        <v>0.5</v>
      </c>
      <c r="Q122" s="40">
        <v>0.5</v>
      </c>
      <c r="R122" s="40">
        <v>1.7254901960784299</v>
      </c>
      <c r="S122" s="40">
        <v>3.4069400630914801</v>
      </c>
      <c r="T122" s="40">
        <v>3</v>
      </c>
      <c r="U122" s="40">
        <v>3</v>
      </c>
      <c r="V122" s="41">
        <v>12</v>
      </c>
      <c r="W122" s="42">
        <v>219</v>
      </c>
      <c r="X122" s="43">
        <v>320</v>
      </c>
      <c r="Y122" s="50">
        <v>1</v>
      </c>
      <c r="Z122" s="50">
        <v>1</v>
      </c>
      <c r="AA122" s="51"/>
      <c r="AB122" s="51"/>
      <c r="AC122" s="51"/>
      <c r="AD122" s="51"/>
      <c r="AE122" s="51"/>
      <c r="AF122" s="38">
        <v>230.4</v>
      </c>
      <c r="AG122" s="61">
        <v>11.40625</v>
      </c>
      <c r="AH122" s="62">
        <v>0.95052083333333304</v>
      </c>
      <c r="AI122" s="63"/>
      <c r="AJ122" s="64"/>
      <c r="AK122" s="65">
        <v>0</v>
      </c>
      <c r="AL122" s="64" t="s">
        <v>296</v>
      </c>
      <c r="AM122" s="66" t="s">
        <v>313</v>
      </c>
      <c r="AN122" s="26"/>
      <c r="AO122" s="66" t="s">
        <v>40</v>
      </c>
      <c r="AP122" s="74"/>
      <c r="AQ122" s="75"/>
      <c r="AR122" s="76"/>
      <c r="AS122" s="77"/>
      <c r="AT122" s="77"/>
      <c r="AU122" s="78"/>
      <c r="AV122" s="77"/>
      <c r="AW122" s="77"/>
      <c r="AX122" s="77"/>
      <c r="AY122" s="77"/>
      <c r="AZ122" s="77"/>
      <c r="BA122" s="77"/>
      <c r="BB122" s="99">
        <f t="shared" si="28"/>
        <v>35</v>
      </c>
      <c r="BC122" s="99">
        <f t="shared" si="29"/>
        <v>8</v>
      </c>
      <c r="BD122" s="100" t="str">
        <f t="shared" si="30"/>
        <v>050-0009-335雷小林35</v>
      </c>
      <c r="BE122" s="101">
        <f t="shared" si="31"/>
        <v>0.25</v>
      </c>
      <c r="BF122" s="101">
        <f t="shared" si="32"/>
        <v>0.5</v>
      </c>
      <c r="BG122" s="102" t="str">
        <f t="shared" si="33"/>
        <v>050-0009-33535</v>
      </c>
      <c r="BH122" s="84" t="str">
        <f>IF(IF(ISNA(MATCH(BG122,BG123:$BG$94434,0)),1,"")="","",IF(ISNA(MATCH(BG122,BG123:$BG$94434,0)),1,"")&amp;BB122)</f>
        <v/>
      </c>
      <c r="BI122" s="84" t="str">
        <f>IF(BH122="","",BB122&amp;COUNTIFS($BH$1:BH122,BH122))</f>
        <v/>
      </c>
      <c r="BJ122" s="84" t="str">
        <f t="shared" si="34"/>
        <v/>
      </c>
      <c r="BK122" s="84"/>
      <c r="BL122" s="84"/>
      <c r="BM122" s="84"/>
      <c r="BN122" s="84"/>
      <c r="BO122" s="84"/>
      <c r="BP122" s="84"/>
      <c r="BQ122" s="84"/>
      <c r="BR122" s="84"/>
      <c r="BS122" s="84"/>
      <c r="BT122" s="84"/>
      <c r="BU122" s="84"/>
      <c r="BV122" s="84"/>
      <c r="BW122" s="84"/>
      <c r="BX122" s="84"/>
      <c r="BY122" s="84"/>
      <c r="BZ122" s="84"/>
      <c r="CA122" s="84"/>
      <c r="CB122" s="84"/>
      <c r="CC122" s="84"/>
      <c r="CD122" s="84"/>
      <c r="CE122" s="84"/>
      <c r="CF122" s="84"/>
      <c r="CG122" s="84"/>
      <c r="CH122" s="84"/>
      <c r="CI122" s="84"/>
      <c r="CJ122" s="84"/>
      <c r="CK122" s="84"/>
      <c r="CL122" s="84"/>
      <c r="CM122" s="84"/>
      <c r="CN122" s="84"/>
      <c r="CO122" s="84"/>
      <c r="CP122" s="84"/>
      <c r="CQ122" s="84"/>
      <c r="CR122" s="84"/>
      <c r="CS122" s="84"/>
      <c r="CT122" s="84"/>
      <c r="CU122" s="84"/>
      <c r="CV122" s="84"/>
      <c r="CW122" s="84"/>
      <c r="CX122" s="84"/>
      <c r="CY122" s="84"/>
      <c r="CZ122" s="84"/>
      <c r="DA122" s="84"/>
      <c r="DB122" s="84"/>
      <c r="DC122" s="84"/>
      <c r="DD122" s="84"/>
      <c r="DE122" s="84"/>
      <c r="DF122" s="84"/>
      <c r="DG122" s="84"/>
      <c r="DH122" s="84"/>
      <c r="DI122" s="84"/>
      <c r="DJ122" s="84"/>
      <c r="DK122" s="84"/>
      <c r="DL122" s="84"/>
      <c r="DM122" s="84"/>
      <c r="DN122" s="84"/>
      <c r="DO122" s="84"/>
      <c r="DP122" s="84"/>
      <c r="DQ122" s="84"/>
      <c r="DR122" s="84"/>
      <c r="DS122" s="84"/>
      <c r="DT122" s="84"/>
      <c r="DU122" s="84"/>
      <c r="DV122" s="84"/>
      <c r="DW122" s="84"/>
      <c r="DX122" s="84"/>
      <c r="DY122" s="84"/>
      <c r="DZ122" s="84"/>
      <c r="EA122" s="84"/>
      <c r="EB122" s="84"/>
      <c r="EC122" s="84"/>
      <c r="ED122" s="84"/>
      <c r="EE122" s="84"/>
      <c r="EF122" s="84"/>
      <c r="EG122" s="84"/>
      <c r="EH122" s="84"/>
      <c r="EI122" s="84"/>
      <c r="EJ122" s="84"/>
      <c r="EK122" s="84"/>
      <c r="EL122" s="84"/>
      <c r="EM122" s="84"/>
      <c r="EN122" s="84"/>
      <c r="EO122" s="84"/>
      <c r="EP122" s="84"/>
      <c r="EQ122" s="84"/>
      <c r="ER122" s="84"/>
      <c r="ES122" s="84"/>
      <c r="ET122" s="84"/>
      <c r="EU122" s="84"/>
      <c r="EV122" s="84"/>
      <c r="EW122" s="84"/>
      <c r="EX122" s="84"/>
      <c r="EY122" s="84"/>
      <c r="EZ122" s="84"/>
      <c r="FA122" s="84"/>
      <c r="FB122" s="84"/>
      <c r="FC122" s="84"/>
      <c r="FD122" s="84"/>
      <c r="FE122" s="84"/>
      <c r="FF122" s="84"/>
      <c r="FG122" s="84"/>
      <c r="FH122" s="84"/>
      <c r="FI122" s="84"/>
      <c r="FJ122" s="84"/>
      <c r="FK122" s="84"/>
      <c r="FL122" s="84"/>
      <c r="FM122" s="84"/>
      <c r="FN122" s="84"/>
      <c r="FO122" s="84"/>
      <c r="FP122" s="84"/>
      <c r="FQ122" s="84"/>
      <c r="FR122" s="84"/>
      <c r="FS122" s="84"/>
      <c r="FT122" s="84"/>
      <c r="FU122" s="84"/>
      <c r="FV122" s="84"/>
      <c r="FW122" s="84"/>
      <c r="FX122" s="84"/>
      <c r="FY122" s="84"/>
      <c r="FZ122" s="84"/>
      <c r="GA122" s="84"/>
      <c r="GB122" s="84"/>
      <c r="GC122" s="84"/>
      <c r="GD122" s="84"/>
      <c r="GE122" s="84"/>
      <c r="GF122" s="84"/>
      <c r="GG122" s="84"/>
      <c r="GH122" s="84"/>
      <c r="GI122" s="84"/>
      <c r="GJ122" s="84"/>
      <c r="GK122" s="84"/>
      <c r="GL122" s="84"/>
      <c r="GM122" s="84"/>
      <c r="GN122" s="84"/>
      <c r="GO122" s="84"/>
      <c r="GP122" s="84"/>
      <c r="GQ122" s="84"/>
      <c r="GR122" s="84"/>
      <c r="GS122" s="84"/>
      <c r="GT122" s="84"/>
      <c r="GU122" s="84"/>
      <c r="GV122" s="84"/>
      <c r="GW122" s="84"/>
      <c r="GX122" s="84"/>
      <c r="GY122" s="84"/>
      <c r="GZ122" s="84"/>
      <c r="HA122" s="84"/>
      <c r="HB122" s="84"/>
      <c r="HC122" s="84"/>
      <c r="HD122" s="84"/>
      <c r="HE122" s="84"/>
      <c r="HF122" s="84"/>
      <c r="HG122" s="84"/>
      <c r="HH122" s="84"/>
      <c r="HI122" s="84"/>
      <c r="HJ122" s="84"/>
      <c r="HK122" s="84"/>
      <c r="HL122" s="84"/>
      <c r="HM122" s="84"/>
      <c r="HN122" s="84"/>
      <c r="HO122" s="84"/>
      <c r="HP122" s="84"/>
      <c r="HQ122" s="84"/>
      <c r="HR122" s="84"/>
      <c r="HS122" s="84"/>
      <c r="HT122" s="84"/>
      <c r="HU122" s="84"/>
      <c r="HV122" s="84"/>
      <c r="HW122" s="84"/>
      <c r="HX122" s="84"/>
      <c r="HY122" s="84"/>
      <c r="HZ122" s="84"/>
      <c r="IA122" s="84"/>
      <c r="IB122" s="84"/>
      <c r="IC122" s="84"/>
      <c r="ID122" s="84"/>
      <c r="IE122" s="84"/>
      <c r="IF122" s="84"/>
      <c r="IG122" s="84"/>
      <c r="IH122" s="84"/>
      <c r="II122" s="84"/>
      <c r="IJ122" s="84"/>
      <c r="IK122" s="84"/>
      <c r="IL122" s="84"/>
      <c r="IM122" s="84"/>
      <c r="IN122" s="84"/>
      <c r="IO122" s="84"/>
      <c r="IP122" s="84"/>
      <c r="IQ122" s="84"/>
      <c r="IR122" s="84"/>
      <c r="IS122" s="84"/>
      <c r="IT122" s="84"/>
      <c r="IU122" s="84"/>
      <c r="IV122" s="84"/>
      <c r="IW122" s="84"/>
      <c r="IX122" s="84"/>
      <c r="IY122" s="84"/>
      <c r="IZ122" s="84"/>
      <c r="JA122" s="84"/>
      <c r="JB122" s="84"/>
    </row>
    <row r="123" spans="1:262" s="13" customFormat="1" ht="15" customHeight="1" x14ac:dyDescent="0.15">
      <c r="A123" s="176" t="s">
        <v>143</v>
      </c>
      <c r="B123" s="26" t="s">
        <v>275</v>
      </c>
      <c r="C123" s="27" t="s">
        <v>380</v>
      </c>
      <c r="D123" s="28" t="s">
        <v>381</v>
      </c>
      <c r="E123" s="26" t="s">
        <v>278</v>
      </c>
      <c r="F123" s="29" t="s">
        <v>382</v>
      </c>
      <c r="G123" s="30" t="s">
        <v>290</v>
      </c>
      <c r="H123" s="30" t="s">
        <v>94</v>
      </c>
      <c r="I123" s="37">
        <v>400</v>
      </c>
      <c r="J123" s="38" t="s">
        <v>281</v>
      </c>
      <c r="K123" s="37">
        <v>370</v>
      </c>
      <c r="L123" s="26"/>
      <c r="M123" s="26"/>
      <c r="N123" s="26"/>
      <c r="O123" s="39" t="s">
        <v>383</v>
      </c>
      <c r="P123" s="40">
        <v>0.5</v>
      </c>
      <c r="Q123" s="40">
        <v>0.5</v>
      </c>
      <c r="R123" s="40">
        <v>3.8048780487804899</v>
      </c>
      <c r="S123" s="40">
        <v>3.4069400630914801</v>
      </c>
      <c r="T123" s="40">
        <v>3</v>
      </c>
      <c r="U123" s="40">
        <v>3</v>
      </c>
      <c r="V123" s="41">
        <v>12</v>
      </c>
      <c r="W123" s="42">
        <v>200</v>
      </c>
      <c r="X123" s="43">
        <v>300</v>
      </c>
      <c r="Y123" s="50">
        <v>1</v>
      </c>
      <c r="Z123" s="50">
        <v>1</v>
      </c>
      <c r="AA123" s="51"/>
      <c r="AB123" s="51"/>
      <c r="AC123" s="51"/>
      <c r="AD123" s="51"/>
      <c r="AE123" s="51"/>
      <c r="AF123" s="38">
        <v>216</v>
      </c>
      <c r="AG123" s="61">
        <v>11.1111111111111</v>
      </c>
      <c r="AH123" s="62">
        <v>0.92592592592592604</v>
      </c>
      <c r="AI123" s="63"/>
      <c r="AJ123" s="64"/>
      <c r="AK123" s="65">
        <v>0</v>
      </c>
      <c r="AL123" s="64" t="s">
        <v>296</v>
      </c>
      <c r="AM123" s="66" t="s">
        <v>284</v>
      </c>
      <c r="AN123" s="26"/>
      <c r="AO123" s="66" t="s">
        <v>49</v>
      </c>
      <c r="AP123" s="74"/>
      <c r="AQ123" s="75"/>
      <c r="AR123" s="76"/>
      <c r="AS123" s="77"/>
      <c r="AT123" s="77"/>
      <c r="AU123" s="78"/>
      <c r="AV123" s="77"/>
      <c r="AW123" s="77"/>
      <c r="AX123" s="77"/>
      <c r="AY123" s="77"/>
      <c r="AZ123" s="77"/>
      <c r="BA123" s="77"/>
      <c r="BB123" s="99">
        <f t="shared" si="28"/>
        <v>35</v>
      </c>
      <c r="BC123" s="99">
        <f t="shared" si="29"/>
        <v>8</v>
      </c>
      <c r="BD123" s="100" t="str">
        <f t="shared" si="30"/>
        <v>050-0009-293李翔35</v>
      </c>
      <c r="BE123" s="101">
        <f t="shared" si="31"/>
        <v>0.5</v>
      </c>
      <c r="BF123" s="101">
        <f t="shared" si="32"/>
        <v>0.5</v>
      </c>
      <c r="BG123" s="102" t="str">
        <f t="shared" si="33"/>
        <v>050-0009-29335</v>
      </c>
      <c r="BH123" s="84" t="str">
        <f>IF(IF(ISNA(MATCH(BG123,BG124:$BG$94434,0)),1,"")="","",IF(ISNA(MATCH(BG123,BG124:$BG$94434,0)),1,"")&amp;BB123)</f>
        <v/>
      </c>
      <c r="BI123" s="84" t="str">
        <f>IF(BH123="","",BB123&amp;COUNTIFS($BH$1:BH123,BH123))</f>
        <v/>
      </c>
      <c r="BJ123" s="84" t="str">
        <f t="shared" si="34"/>
        <v/>
      </c>
      <c r="BK123" s="84"/>
      <c r="BL123" s="84"/>
      <c r="BM123" s="84"/>
      <c r="BN123" s="84"/>
      <c r="BO123" s="84"/>
      <c r="BP123" s="84"/>
      <c r="BQ123" s="84"/>
      <c r="BR123" s="84"/>
      <c r="BS123" s="84"/>
      <c r="BT123" s="84"/>
      <c r="BU123" s="84"/>
      <c r="BV123" s="84"/>
      <c r="BW123" s="84"/>
      <c r="BX123" s="84"/>
      <c r="BY123" s="84"/>
      <c r="BZ123" s="84"/>
      <c r="CA123" s="84"/>
      <c r="CB123" s="84"/>
      <c r="CC123" s="84"/>
      <c r="CD123" s="84"/>
      <c r="CE123" s="84"/>
      <c r="CF123" s="84"/>
      <c r="CG123" s="84"/>
      <c r="CH123" s="84"/>
      <c r="CI123" s="84"/>
      <c r="CJ123" s="84"/>
      <c r="CK123" s="84"/>
      <c r="CL123" s="84"/>
      <c r="CM123" s="84"/>
      <c r="CN123" s="84"/>
      <c r="CO123" s="84"/>
      <c r="CP123" s="84"/>
      <c r="CQ123" s="84"/>
      <c r="CR123" s="84"/>
      <c r="CS123" s="84"/>
      <c r="CT123" s="84"/>
      <c r="CU123" s="84"/>
      <c r="CV123" s="84"/>
      <c r="CW123" s="84"/>
      <c r="CX123" s="84"/>
      <c r="CY123" s="84"/>
      <c r="CZ123" s="84"/>
      <c r="DA123" s="84"/>
      <c r="DB123" s="84"/>
      <c r="DC123" s="84"/>
      <c r="DD123" s="84"/>
      <c r="DE123" s="84"/>
      <c r="DF123" s="84"/>
      <c r="DG123" s="84"/>
      <c r="DH123" s="84"/>
      <c r="DI123" s="84"/>
      <c r="DJ123" s="84"/>
      <c r="DK123" s="84"/>
      <c r="DL123" s="84"/>
      <c r="DM123" s="84"/>
      <c r="DN123" s="84"/>
      <c r="DO123" s="84"/>
      <c r="DP123" s="84"/>
      <c r="DQ123" s="84"/>
      <c r="DR123" s="84"/>
      <c r="DS123" s="84"/>
      <c r="DT123" s="84"/>
      <c r="DU123" s="84"/>
      <c r="DV123" s="84"/>
      <c r="DW123" s="84"/>
      <c r="DX123" s="84"/>
      <c r="DY123" s="84"/>
      <c r="DZ123" s="84"/>
      <c r="EA123" s="84"/>
      <c r="EB123" s="84"/>
      <c r="EC123" s="84"/>
      <c r="ED123" s="84"/>
      <c r="EE123" s="84"/>
      <c r="EF123" s="84"/>
      <c r="EG123" s="84"/>
      <c r="EH123" s="84"/>
      <c r="EI123" s="84"/>
      <c r="EJ123" s="84"/>
      <c r="EK123" s="84"/>
      <c r="EL123" s="84"/>
      <c r="EM123" s="84"/>
      <c r="EN123" s="84"/>
      <c r="EO123" s="84"/>
      <c r="EP123" s="84"/>
      <c r="EQ123" s="84"/>
      <c r="ER123" s="84"/>
      <c r="ES123" s="84"/>
      <c r="ET123" s="84"/>
      <c r="EU123" s="84"/>
      <c r="EV123" s="84"/>
      <c r="EW123" s="84"/>
      <c r="EX123" s="84"/>
      <c r="EY123" s="84"/>
      <c r="EZ123" s="84"/>
      <c r="FA123" s="84"/>
      <c r="FB123" s="84"/>
      <c r="FC123" s="84"/>
      <c r="FD123" s="84"/>
      <c r="FE123" s="84"/>
      <c r="FF123" s="84"/>
      <c r="FG123" s="84"/>
      <c r="FH123" s="84"/>
      <c r="FI123" s="84"/>
      <c r="FJ123" s="84"/>
      <c r="FK123" s="84"/>
      <c r="FL123" s="84"/>
      <c r="FM123" s="84"/>
      <c r="FN123" s="84"/>
      <c r="FO123" s="84"/>
      <c r="FP123" s="84"/>
      <c r="FQ123" s="84"/>
      <c r="FR123" s="84"/>
      <c r="FS123" s="84"/>
      <c r="FT123" s="84"/>
      <c r="FU123" s="84"/>
      <c r="FV123" s="84"/>
      <c r="FW123" s="84"/>
      <c r="FX123" s="84"/>
      <c r="FY123" s="84"/>
      <c r="FZ123" s="84"/>
      <c r="GA123" s="84"/>
      <c r="GB123" s="84"/>
      <c r="GC123" s="84"/>
      <c r="GD123" s="84"/>
      <c r="GE123" s="84"/>
      <c r="GF123" s="84"/>
      <c r="GG123" s="84"/>
      <c r="GH123" s="84"/>
      <c r="GI123" s="84"/>
      <c r="GJ123" s="84"/>
      <c r="GK123" s="84"/>
      <c r="GL123" s="84"/>
      <c r="GM123" s="84"/>
      <c r="GN123" s="84"/>
      <c r="GO123" s="84"/>
      <c r="GP123" s="84"/>
      <c r="GQ123" s="84"/>
      <c r="GR123" s="84"/>
      <c r="GS123" s="84"/>
      <c r="GT123" s="84"/>
      <c r="GU123" s="84"/>
      <c r="GV123" s="84"/>
      <c r="GW123" s="84"/>
      <c r="GX123" s="84"/>
      <c r="GY123" s="84"/>
      <c r="GZ123" s="84"/>
      <c r="HA123" s="84"/>
      <c r="HB123" s="84"/>
      <c r="HC123" s="84"/>
      <c r="HD123" s="84"/>
      <c r="HE123" s="84"/>
      <c r="HF123" s="84"/>
      <c r="HG123" s="84"/>
      <c r="HH123" s="84"/>
      <c r="HI123" s="84"/>
      <c r="HJ123" s="84"/>
      <c r="HK123" s="84"/>
      <c r="HL123" s="84"/>
      <c r="HM123" s="84"/>
      <c r="HN123" s="84"/>
      <c r="HO123" s="84"/>
      <c r="HP123" s="84"/>
      <c r="HQ123" s="84"/>
      <c r="HR123" s="84"/>
      <c r="HS123" s="84"/>
      <c r="HT123" s="84"/>
      <c r="HU123" s="84"/>
      <c r="HV123" s="84"/>
      <c r="HW123" s="84"/>
      <c r="HX123" s="84"/>
      <c r="HY123" s="84"/>
      <c r="HZ123" s="84"/>
      <c r="IA123" s="84"/>
      <c r="IB123" s="84"/>
      <c r="IC123" s="84"/>
      <c r="ID123" s="84"/>
      <c r="IE123" s="84"/>
      <c r="IF123" s="84"/>
      <c r="IG123" s="84"/>
      <c r="IH123" s="84"/>
      <c r="II123" s="84"/>
      <c r="IJ123" s="84"/>
      <c r="IK123" s="84"/>
      <c r="IL123" s="84"/>
      <c r="IM123" s="84"/>
      <c r="IN123" s="84"/>
      <c r="IO123" s="84"/>
      <c r="IP123" s="84"/>
      <c r="IQ123" s="84"/>
      <c r="IR123" s="84"/>
      <c r="IS123" s="84"/>
      <c r="IT123" s="84"/>
      <c r="IU123" s="84"/>
      <c r="IV123" s="84"/>
      <c r="IW123" s="84"/>
      <c r="IX123" s="84"/>
      <c r="IY123" s="84"/>
      <c r="IZ123" s="84"/>
      <c r="JA123" s="84"/>
      <c r="JB123" s="84"/>
    </row>
    <row r="124" spans="1:262" s="13" customFormat="1" ht="15" customHeight="1" x14ac:dyDescent="0.15">
      <c r="A124" s="176" t="s">
        <v>143</v>
      </c>
      <c r="B124" s="26" t="s">
        <v>285</v>
      </c>
      <c r="C124" s="27" t="s">
        <v>380</v>
      </c>
      <c r="D124" s="28" t="s">
        <v>381</v>
      </c>
      <c r="E124" s="26" t="s">
        <v>278</v>
      </c>
      <c r="F124" s="29" t="s">
        <v>382</v>
      </c>
      <c r="G124" s="30" t="s">
        <v>290</v>
      </c>
      <c r="H124" s="30" t="s">
        <v>94</v>
      </c>
      <c r="I124" s="37">
        <v>400</v>
      </c>
      <c r="J124" s="38" t="s">
        <v>281</v>
      </c>
      <c r="K124" s="37">
        <v>370</v>
      </c>
      <c r="L124" s="26"/>
      <c r="M124" s="26"/>
      <c r="N124" s="26"/>
      <c r="O124" s="39" t="s">
        <v>383</v>
      </c>
      <c r="P124" s="40">
        <v>0.5</v>
      </c>
      <c r="Q124" s="40">
        <v>0.5</v>
      </c>
      <c r="R124" s="40">
        <v>1.7254901960784299</v>
      </c>
      <c r="S124" s="40">
        <v>3.4069400630914801</v>
      </c>
      <c r="T124" s="40">
        <v>3</v>
      </c>
      <c r="U124" s="40">
        <v>3</v>
      </c>
      <c r="V124" s="41">
        <v>12</v>
      </c>
      <c r="W124" s="42">
        <v>200</v>
      </c>
      <c r="X124" s="43">
        <v>300</v>
      </c>
      <c r="Y124" s="50">
        <v>1</v>
      </c>
      <c r="Z124" s="50">
        <v>1</v>
      </c>
      <c r="AA124" s="51"/>
      <c r="AB124" s="51"/>
      <c r="AC124" s="51"/>
      <c r="AD124" s="51"/>
      <c r="AE124" s="51"/>
      <c r="AF124" s="38">
        <v>216</v>
      </c>
      <c r="AG124" s="61">
        <v>11.1111111111111</v>
      </c>
      <c r="AH124" s="62">
        <v>0.92592592592592604</v>
      </c>
      <c r="AI124" s="63"/>
      <c r="AJ124" s="64"/>
      <c r="AK124" s="65">
        <v>0</v>
      </c>
      <c r="AL124" s="64" t="s">
        <v>296</v>
      </c>
      <c r="AM124" s="66" t="s">
        <v>322</v>
      </c>
      <c r="AN124" s="26"/>
      <c r="AO124" s="66" t="s">
        <v>64</v>
      </c>
      <c r="AP124" s="74"/>
      <c r="AQ124" s="75"/>
      <c r="AR124" s="76"/>
      <c r="AS124" s="77"/>
      <c r="AT124" s="77"/>
      <c r="AU124" s="78"/>
      <c r="AV124" s="77"/>
      <c r="AW124" s="77"/>
      <c r="AX124" s="77"/>
      <c r="AY124" s="77"/>
      <c r="AZ124" s="77"/>
      <c r="BA124" s="77"/>
      <c r="BB124" s="99">
        <f t="shared" si="28"/>
        <v>35</v>
      </c>
      <c r="BC124" s="99">
        <f t="shared" si="29"/>
        <v>8</v>
      </c>
      <c r="BD124" s="100" t="str">
        <f t="shared" si="30"/>
        <v>050-0009-293杨青松35</v>
      </c>
      <c r="BE124" s="101">
        <f t="shared" si="31"/>
        <v>0.33333333333333331</v>
      </c>
      <c r="BF124" s="101">
        <f t="shared" si="32"/>
        <v>0.5</v>
      </c>
      <c r="BG124" s="102" t="str">
        <f t="shared" si="33"/>
        <v>050-0009-29335</v>
      </c>
      <c r="BH124" s="84" t="str">
        <f>IF(IF(ISNA(MATCH(BG124,BG125:$BG$94434,0)),1,"")="","",IF(ISNA(MATCH(BG124,BG125:$BG$94434,0)),1,"")&amp;BB124)</f>
        <v/>
      </c>
      <c r="BI124" s="84" t="str">
        <f>IF(BH124="","",BB124&amp;COUNTIFS($BH$1:BH124,BH124))</f>
        <v/>
      </c>
      <c r="BJ124" s="84" t="str">
        <f t="shared" si="34"/>
        <v/>
      </c>
      <c r="BK124" s="84"/>
      <c r="BL124" s="84"/>
      <c r="BM124" s="84"/>
      <c r="BN124" s="84"/>
      <c r="BO124" s="84"/>
      <c r="BP124" s="84"/>
      <c r="BQ124" s="84"/>
      <c r="BR124" s="84"/>
      <c r="BS124" s="84"/>
      <c r="BT124" s="84"/>
      <c r="BU124" s="84"/>
      <c r="BV124" s="84"/>
      <c r="BW124" s="84"/>
      <c r="BX124" s="84"/>
      <c r="BY124" s="84"/>
      <c r="BZ124" s="84"/>
      <c r="CA124" s="84"/>
      <c r="CB124" s="84"/>
      <c r="CC124" s="84"/>
      <c r="CD124" s="84"/>
      <c r="CE124" s="84"/>
      <c r="CF124" s="84"/>
      <c r="CG124" s="84"/>
      <c r="CH124" s="84"/>
      <c r="CI124" s="84"/>
      <c r="CJ124" s="84"/>
      <c r="CK124" s="84"/>
      <c r="CL124" s="84"/>
      <c r="CM124" s="84"/>
      <c r="CN124" s="84"/>
      <c r="CO124" s="84"/>
      <c r="CP124" s="84"/>
      <c r="CQ124" s="84"/>
      <c r="CR124" s="84"/>
      <c r="CS124" s="84"/>
      <c r="CT124" s="84"/>
      <c r="CU124" s="84"/>
      <c r="CV124" s="84"/>
      <c r="CW124" s="84"/>
      <c r="CX124" s="84"/>
      <c r="CY124" s="84"/>
      <c r="CZ124" s="84"/>
      <c r="DA124" s="84"/>
      <c r="DB124" s="84"/>
      <c r="DC124" s="84"/>
      <c r="DD124" s="84"/>
      <c r="DE124" s="84"/>
      <c r="DF124" s="84"/>
      <c r="DG124" s="84"/>
      <c r="DH124" s="84"/>
      <c r="DI124" s="84"/>
      <c r="DJ124" s="84"/>
      <c r="DK124" s="84"/>
      <c r="DL124" s="84"/>
      <c r="DM124" s="84"/>
      <c r="DN124" s="84"/>
      <c r="DO124" s="84"/>
      <c r="DP124" s="84"/>
      <c r="DQ124" s="84"/>
      <c r="DR124" s="84"/>
      <c r="DS124" s="84"/>
      <c r="DT124" s="84"/>
      <c r="DU124" s="84"/>
      <c r="DV124" s="84"/>
      <c r="DW124" s="84"/>
      <c r="DX124" s="84"/>
      <c r="DY124" s="84"/>
      <c r="DZ124" s="84"/>
      <c r="EA124" s="84"/>
      <c r="EB124" s="84"/>
      <c r="EC124" s="84"/>
      <c r="ED124" s="84"/>
      <c r="EE124" s="84"/>
      <c r="EF124" s="84"/>
      <c r="EG124" s="84"/>
      <c r="EH124" s="84"/>
      <c r="EI124" s="84"/>
      <c r="EJ124" s="84"/>
      <c r="EK124" s="84"/>
      <c r="EL124" s="84"/>
      <c r="EM124" s="84"/>
      <c r="EN124" s="84"/>
      <c r="EO124" s="84"/>
      <c r="EP124" s="84"/>
      <c r="EQ124" s="84"/>
      <c r="ER124" s="84"/>
      <c r="ES124" s="84"/>
      <c r="ET124" s="84"/>
      <c r="EU124" s="84"/>
      <c r="EV124" s="84"/>
      <c r="EW124" s="84"/>
      <c r="EX124" s="84"/>
      <c r="EY124" s="84"/>
      <c r="EZ124" s="84"/>
      <c r="FA124" s="84"/>
      <c r="FB124" s="84"/>
      <c r="FC124" s="84"/>
      <c r="FD124" s="84"/>
      <c r="FE124" s="84"/>
      <c r="FF124" s="84"/>
      <c r="FG124" s="84"/>
      <c r="FH124" s="84"/>
      <c r="FI124" s="84"/>
      <c r="FJ124" s="84"/>
      <c r="FK124" s="84"/>
      <c r="FL124" s="84"/>
      <c r="FM124" s="84"/>
      <c r="FN124" s="84"/>
      <c r="FO124" s="84"/>
      <c r="FP124" s="84"/>
      <c r="FQ124" s="84"/>
      <c r="FR124" s="84"/>
      <c r="FS124" s="84"/>
      <c r="FT124" s="84"/>
      <c r="FU124" s="84"/>
      <c r="FV124" s="84"/>
      <c r="FW124" s="84"/>
      <c r="FX124" s="84"/>
      <c r="FY124" s="84"/>
      <c r="FZ124" s="84"/>
      <c r="GA124" s="84"/>
      <c r="GB124" s="84"/>
      <c r="GC124" s="84"/>
      <c r="GD124" s="84"/>
      <c r="GE124" s="84"/>
      <c r="GF124" s="84"/>
      <c r="GG124" s="84"/>
      <c r="GH124" s="84"/>
      <c r="GI124" s="84"/>
      <c r="GJ124" s="84"/>
      <c r="GK124" s="84"/>
      <c r="GL124" s="84"/>
      <c r="GM124" s="84"/>
      <c r="GN124" s="84"/>
      <c r="GO124" s="84"/>
      <c r="GP124" s="84"/>
      <c r="GQ124" s="84"/>
      <c r="GR124" s="84"/>
      <c r="GS124" s="84"/>
      <c r="GT124" s="84"/>
      <c r="GU124" s="84"/>
      <c r="GV124" s="84"/>
      <c r="GW124" s="84"/>
      <c r="GX124" s="84"/>
      <c r="GY124" s="84"/>
      <c r="GZ124" s="84"/>
      <c r="HA124" s="84"/>
      <c r="HB124" s="84"/>
      <c r="HC124" s="84"/>
      <c r="HD124" s="84"/>
      <c r="HE124" s="84"/>
      <c r="HF124" s="84"/>
      <c r="HG124" s="84"/>
      <c r="HH124" s="84"/>
      <c r="HI124" s="84"/>
      <c r="HJ124" s="84"/>
      <c r="HK124" s="84"/>
      <c r="HL124" s="84"/>
      <c r="HM124" s="84"/>
      <c r="HN124" s="84"/>
      <c r="HO124" s="84"/>
      <c r="HP124" s="84"/>
      <c r="HQ124" s="84"/>
      <c r="HR124" s="84"/>
      <c r="HS124" s="84"/>
      <c r="HT124" s="84"/>
      <c r="HU124" s="84"/>
      <c r="HV124" s="84"/>
      <c r="HW124" s="84"/>
      <c r="HX124" s="84"/>
      <c r="HY124" s="84"/>
      <c r="HZ124" s="84"/>
      <c r="IA124" s="84"/>
      <c r="IB124" s="84"/>
      <c r="IC124" s="84"/>
      <c r="ID124" s="84"/>
      <c r="IE124" s="84"/>
      <c r="IF124" s="84"/>
      <c r="IG124" s="84"/>
      <c r="IH124" s="84"/>
      <c r="II124" s="84"/>
      <c r="IJ124" s="84"/>
      <c r="IK124" s="84"/>
      <c r="IL124" s="84"/>
      <c r="IM124" s="84"/>
      <c r="IN124" s="84"/>
      <c r="IO124" s="84"/>
      <c r="IP124" s="84"/>
      <c r="IQ124" s="84"/>
      <c r="IR124" s="84"/>
      <c r="IS124" s="84"/>
      <c r="IT124" s="84"/>
      <c r="IU124" s="84"/>
      <c r="IV124" s="84"/>
      <c r="IW124" s="84"/>
      <c r="IX124" s="84"/>
      <c r="IY124" s="84"/>
      <c r="IZ124" s="84"/>
      <c r="JA124" s="84"/>
      <c r="JB124" s="84"/>
    </row>
    <row r="125" spans="1:262" s="13" customFormat="1" ht="15" customHeight="1" x14ac:dyDescent="0.15">
      <c r="A125" s="176" t="s">
        <v>143</v>
      </c>
      <c r="B125" s="26" t="s">
        <v>285</v>
      </c>
      <c r="C125" s="27" t="s">
        <v>351</v>
      </c>
      <c r="D125" s="28" t="s">
        <v>352</v>
      </c>
      <c r="E125" s="26" t="s">
        <v>278</v>
      </c>
      <c r="F125" s="29" t="s">
        <v>353</v>
      </c>
      <c r="G125" s="30" t="s">
        <v>290</v>
      </c>
      <c r="H125" s="30" t="s">
        <v>94</v>
      </c>
      <c r="I125" s="37">
        <v>500</v>
      </c>
      <c r="J125" s="38" t="s">
        <v>281</v>
      </c>
      <c r="K125" s="37">
        <v>421.5</v>
      </c>
      <c r="L125" s="26"/>
      <c r="M125" s="26"/>
      <c r="N125" s="26"/>
      <c r="O125" s="39" t="s">
        <v>354</v>
      </c>
      <c r="P125" s="40">
        <v>0.5</v>
      </c>
      <c r="Q125" s="40">
        <v>0.5</v>
      </c>
      <c r="R125" s="40">
        <v>1.7254901960784299</v>
      </c>
      <c r="S125" s="40">
        <v>3.4069400630914801</v>
      </c>
      <c r="T125" s="40">
        <v>5.5</v>
      </c>
      <c r="U125" s="40">
        <v>5.5</v>
      </c>
      <c r="V125" s="41">
        <v>12</v>
      </c>
      <c r="W125" s="42">
        <v>200</v>
      </c>
      <c r="X125" s="43">
        <v>300</v>
      </c>
      <c r="Y125" s="50">
        <v>1</v>
      </c>
      <c r="Z125" s="50">
        <v>1</v>
      </c>
      <c r="AA125" s="51"/>
      <c r="AB125" s="51"/>
      <c r="AC125" s="51"/>
      <c r="AD125" s="51"/>
      <c r="AE125" s="51"/>
      <c r="AF125" s="38">
        <v>216</v>
      </c>
      <c r="AG125" s="61">
        <v>11.1111111111111</v>
      </c>
      <c r="AH125" s="62">
        <v>0.92592592592592604</v>
      </c>
      <c r="AI125" s="63"/>
      <c r="AJ125" s="64"/>
      <c r="AK125" s="65">
        <v>0</v>
      </c>
      <c r="AL125" s="64" t="s">
        <v>296</v>
      </c>
      <c r="AM125" s="66" t="s">
        <v>286</v>
      </c>
      <c r="AN125" s="26"/>
      <c r="AO125" s="66" t="s">
        <v>33</v>
      </c>
      <c r="AP125" s="74"/>
      <c r="AQ125" s="75"/>
      <c r="AR125" s="76"/>
      <c r="AS125" s="77"/>
      <c r="AT125" s="77"/>
      <c r="AU125" s="78"/>
      <c r="AV125" s="77"/>
      <c r="AW125" s="77"/>
      <c r="AX125" s="77"/>
      <c r="AY125" s="77"/>
      <c r="AZ125" s="77"/>
      <c r="BA125" s="77"/>
      <c r="BB125" s="99">
        <f t="shared" si="28"/>
        <v>35</v>
      </c>
      <c r="BC125" s="99">
        <f t="shared" si="29"/>
        <v>8</v>
      </c>
      <c r="BD125" s="100" t="str">
        <f t="shared" si="30"/>
        <v>050-1009-443黄正祥35</v>
      </c>
      <c r="BE125" s="101">
        <f t="shared" si="31"/>
        <v>1</v>
      </c>
      <c r="BF125" s="101">
        <f t="shared" si="32"/>
        <v>1</v>
      </c>
      <c r="BG125" s="102" t="str">
        <f t="shared" si="33"/>
        <v>050-1009-44335</v>
      </c>
      <c r="BH125" s="84" t="str">
        <f>IF(IF(ISNA(MATCH(BG125,BG126:$BG$94434,0)),1,"")="","",IF(ISNA(MATCH(BG125,BG126:$BG$94434,0)),1,"")&amp;BB125)</f>
        <v/>
      </c>
      <c r="BI125" s="84" t="str">
        <f>IF(BH125="","",BB125&amp;COUNTIFS($BH$1:BH125,BH125))</f>
        <v/>
      </c>
      <c r="BJ125" s="84" t="str">
        <f t="shared" si="34"/>
        <v/>
      </c>
      <c r="BK125" s="84"/>
      <c r="BL125" s="84"/>
      <c r="BM125" s="84"/>
      <c r="BN125" s="84"/>
      <c r="BO125" s="84"/>
      <c r="BP125" s="84"/>
      <c r="BQ125" s="84"/>
      <c r="BR125" s="84"/>
      <c r="BS125" s="84"/>
      <c r="BT125" s="84"/>
      <c r="BU125" s="84"/>
      <c r="BV125" s="84"/>
      <c r="BW125" s="84"/>
      <c r="BX125" s="84"/>
      <c r="BY125" s="84"/>
      <c r="BZ125" s="84"/>
      <c r="CA125" s="84"/>
      <c r="CB125" s="84"/>
      <c r="CC125" s="84"/>
      <c r="CD125" s="84"/>
      <c r="CE125" s="84"/>
      <c r="CF125" s="84"/>
      <c r="CG125" s="84"/>
      <c r="CH125" s="84"/>
      <c r="CI125" s="84"/>
      <c r="CJ125" s="84"/>
      <c r="CK125" s="84"/>
      <c r="CL125" s="84"/>
      <c r="CM125" s="84"/>
      <c r="CN125" s="84"/>
      <c r="CO125" s="84"/>
      <c r="CP125" s="84"/>
      <c r="CQ125" s="84"/>
      <c r="CR125" s="84"/>
      <c r="CS125" s="84"/>
      <c r="CT125" s="84"/>
      <c r="CU125" s="84"/>
      <c r="CV125" s="84"/>
      <c r="CW125" s="84"/>
      <c r="CX125" s="84"/>
      <c r="CY125" s="84"/>
      <c r="CZ125" s="84"/>
      <c r="DA125" s="84"/>
      <c r="DB125" s="84"/>
      <c r="DC125" s="84"/>
      <c r="DD125" s="84"/>
      <c r="DE125" s="84"/>
      <c r="DF125" s="84"/>
      <c r="DG125" s="84"/>
      <c r="DH125" s="84"/>
      <c r="DI125" s="84"/>
      <c r="DJ125" s="84"/>
      <c r="DK125" s="84"/>
      <c r="DL125" s="84"/>
      <c r="DM125" s="84"/>
      <c r="DN125" s="84"/>
      <c r="DO125" s="84"/>
      <c r="DP125" s="84"/>
      <c r="DQ125" s="84"/>
      <c r="DR125" s="84"/>
      <c r="DS125" s="84"/>
      <c r="DT125" s="84"/>
      <c r="DU125" s="84"/>
      <c r="DV125" s="84"/>
      <c r="DW125" s="84"/>
      <c r="DX125" s="84"/>
      <c r="DY125" s="84"/>
      <c r="DZ125" s="84"/>
      <c r="EA125" s="84"/>
      <c r="EB125" s="84"/>
      <c r="EC125" s="84"/>
      <c r="ED125" s="84"/>
      <c r="EE125" s="84"/>
      <c r="EF125" s="84"/>
      <c r="EG125" s="84"/>
      <c r="EH125" s="84"/>
      <c r="EI125" s="84"/>
      <c r="EJ125" s="84"/>
      <c r="EK125" s="84"/>
      <c r="EL125" s="84"/>
      <c r="EM125" s="84"/>
      <c r="EN125" s="84"/>
      <c r="EO125" s="84"/>
      <c r="EP125" s="84"/>
      <c r="EQ125" s="84"/>
      <c r="ER125" s="84"/>
      <c r="ES125" s="84"/>
      <c r="ET125" s="84"/>
      <c r="EU125" s="84"/>
      <c r="EV125" s="84"/>
      <c r="EW125" s="84"/>
      <c r="EX125" s="84"/>
      <c r="EY125" s="84"/>
      <c r="EZ125" s="84"/>
      <c r="FA125" s="84"/>
      <c r="FB125" s="84"/>
      <c r="FC125" s="84"/>
      <c r="FD125" s="84"/>
      <c r="FE125" s="84"/>
      <c r="FF125" s="84"/>
      <c r="FG125" s="84"/>
      <c r="FH125" s="84"/>
      <c r="FI125" s="84"/>
      <c r="FJ125" s="84"/>
      <c r="FK125" s="84"/>
      <c r="FL125" s="84"/>
      <c r="FM125" s="84"/>
      <c r="FN125" s="84"/>
      <c r="FO125" s="84"/>
      <c r="FP125" s="84"/>
      <c r="FQ125" s="84"/>
      <c r="FR125" s="84"/>
      <c r="FS125" s="84"/>
      <c r="FT125" s="84"/>
      <c r="FU125" s="84"/>
      <c r="FV125" s="84"/>
      <c r="FW125" s="84"/>
      <c r="FX125" s="84"/>
      <c r="FY125" s="84"/>
      <c r="FZ125" s="84"/>
      <c r="GA125" s="84"/>
      <c r="GB125" s="84"/>
      <c r="GC125" s="84"/>
      <c r="GD125" s="84"/>
      <c r="GE125" s="84"/>
      <c r="GF125" s="84"/>
      <c r="GG125" s="84"/>
      <c r="GH125" s="84"/>
      <c r="GI125" s="84"/>
      <c r="GJ125" s="84"/>
      <c r="GK125" s="84"/>
      <c r="GL125" s="84"/>
      <c r="GM125" s="84"/>
      <c r="GN125" s="84"/>
      <c r="GO125" s="84"/>
      <c r="GP125" s="84"/>
      <c r="GQ125" s="84"/>
      <c r="GR125" s="84"/>
      <c r="GS125" s="84"/>
      <c r="GT125" s="84"/>
      <c r="GU125" s="84"/>
      <c r="GV125" s="84"/>
      <c r="GW125" s="84"/>
      <c r="GX125" s="84"/>
      <c r="GY125" s="84"/>
      <c r="GZ125" s="84"/>
      <c r="HA125" s="84"/>
      <c r="HB125" s="84"/>
      <c r="HC125" s="84"/>
      <c r="HD125" s="84"/>
      <c r="HE125" s="84"/>
      <c r="HF125" s="84"/>
      <c r="HG125" s="84"/>
      <c r="HH125" s="84"/>
      <c r="HI125" s="84"/>
      <c r="HJ125" s="84"/>
      <c r="HK125" s="84"/>
      <c r="HL125" s="84"/>
      <c r="HM125" s="84"/>
      <c r="HN125" s="84"/>
      <c r="HO125" s="84"/>
      <c r="HP125" s="84"/>
      <c r="HQ125" s="84"/>
      <c r="HR125" s="84"/>
      <c r="HS125" s="84"/>
      <c r="HT125" s="84"/>
      <c r="HU125" s="84"/>
      <c r="HV125" s="84"/>
      <c r="HW125" s="84"/>
      <c r="HX125" s="84"/>
      <c r="HY125" s="84"/>
      <c r="HZ125" s="84"/>
      <c r="IA125" s="84"/>
      <c r="IB125" s="84"/>
      <c r="IC125" s="84"/>
      <c r="ID125" s="84"/>
      <c r="IE125" s="84"/>
      <c r="IF125" s="84"/>
      <c r="IG125" s="84"/>
      <c r="IH125" s="84"/>
      <c r="II125" s="84"/>
      <c r="IJ125" s="84"/>
      <c r="IK125" s="84"/>
      <c r="IL125" s="84"/>
      <c r="IM125" s="84"/>
      <c r="IN125" s="84"/>
      <c r="IO125" s="84"/>
      <c r="IP125" s="84"/>
      <c r="IQ125" s="84"/>
      <c r="IR125" s="84"/>
      <c r="IS125" s="84"/>
      <c r="IT125" s="84"/>
      <c r="IU125" s="84"/>
      <c r="IV125" s="84"/>
      <c r="IW125" s="84"/>
      <c r="IX125" s="84"/>
      <c r="IY125" s="84"/>
      <c r="IZ125" s="84"/>
      <c r="JA125" s="84"/>
      <c r="JB125" s="84"/>
    </row>
    <row r="126" spans="1:262" s="22" customFormat="1" ht="15" customHeight="1" x14ac:dyDescent="0.15">
      <c r="A126" s="176" t="s">
        <v>143</v>
      </c>
      <c r="B126" s="26" t="s">
        <v>275</v>
      </c>
      <c r="C126" s="27" t="s">
        <v>303</v>
      </c>
      <c r="D126" s="28" t="s">
        <v>304</v>
      </c>
      <c r="E126" s="26" t="s">
        <v>278</v>
      </c>
      <c r="F126" s="29" t="s">
        <v>15</v>
      </c>
      <c r="G126" s="30" t="s">
        <v>305</v>
      </c>
      <c r="H126" s="30" t="s">
        <v>79</v>
      </c>
      <c r="I126" s="37">
        <v>800000</v>
      </c>
      <c r="J126" s="38" t="s">
        <v>281</v>
      </c>
      <c r="K126" s="37">
        <v>0</v>
      </c>
      <c r="L126" s="26"/>
      <c r="M126" s="26"/>
      <c r="N126" s="26"/>
      <c r="O126" s="39" t="s">
        <v>14</v>
      </c>
      <c r="P126" s="40">
        <v>0.5</v>
      </c>
      <c r="Q126" s="40">
        <v>0.5</v>
      </c>
      <c r="R126" s="40">
        <v>3.8048780487804899</v>
      </c>
      <c r="S126" s="40">
        <v>3.4069400630914801</v>
      </c>
      <c r="T126" s="40">
        <v>4</v>
      </c>
      <c r="U126" s="40">
        <v>4</v>
      </c>
      <c r="V126" s="41">
        <v>12</v>
      </c>
      <c r="W126" s="42">
        <v>125000</v>
      </c>
      <c r="X126" s="43">
        <v>300</v>
      </c>
      <c r="Y126" s="50">
        <v>1</v>
      </c>
      <c r="Z126" s="50">
        <v>1</v>
      </c>
      <c r="AA126" s="51"/>
      <c r="AB126" s="51"/>
      <c r="AC126" s="51"/>
      <c r="AD126" s="51"/>
      <c r="AE126" s="51"/>
      <c r="AF126" s="38">
        <v>216000</v>
      </c>
      <c r="AG126" s="61">
        <v>6.9444444444444402</v>
      </c>
      <c r="AH126" s="62">
        <v>0.57870370370370405</v>
      </c>
      <c r="AI126" s="63"/>
      <c r="AJ126" s="64"/>
      <c r="AK126" s="65">
        <v>0</v>
      </c>
      <c r="AL126" s="64" t="s">
        <v>296</v>
      </c>
      <c r="AM126" s="66" t="s">
        <v>302</v>
      </c>
      <c r="AN126" s="26"/>
      <c r="AO126" s="66"/>
      <c r="AP126" s="74"/>
      <c r="AQ126" s="75"/>
      <c r="AR126" s="76"/>
      <c r="AS126" s="77"/>
      <c r="AT126" s="77"/>
      <c r="AU126" s="78"/>
      <c r="AV126" s="77"/>
      <c r="AW126" s="77"/>
      <c r="AX126" s="77"/>
      <c r="AY126" s="77"/>
      <c r="AZ126" s="77"/>
      <c r="BA126" s="77"/>
      <c r="BB126" s="99">
        <f t="shared" si="28"/>
        <v>35</v>
      </c>
      <c r="BC126" s="99">
        <f t="shared" si="29"/>
        <v>8</v>
      </c>
      <c r="BD126" s="100" t="str">
        <f t="shared" si="30"/>
        <v>025-J220000621-37435</v>
      </c>
      <c r="BE126" s="101">
        <f t="shared" si="31"/>
        <v>1</v>
      </c>
      <c r="BF126" s="101">
        <f t="shared" si="32"/>
        <v>0.5</v>
      </c>
      <c r="BG126" s="102" t="str">
        <f t="shared" si="33"/>
        <v>025-J220000621-37435</v>
      </c>
      <c r="BH126" s="84" t="str">
        <f>IF(IF(ISNA(MATCH(BG126,BG127:$BG$94434,0)),1,"")="","",IF(ISNA(MATCH(BG126,BG127:$BG$94434,0)),1,"")&amp;BB126)</f>
        <v/>
      </c>
      <c r="BI126" s="84" t="str">
        <f>IF(BH126="","",BB126&amp;COUNTIFS($BH$1:BH126,BH126))</f>
        <v/>
      </c>
      <c r="BJ126" s="84" t="str">
        <f t="shared" si="34"/>
        <v/>
      </c>
      <c r="BK126" s="84"/>
      <c r="BL126" s="84"/>
      <c r="BM126" s="84"/>
      <c r="BN126" s="84"/>
      <c r="BO126" s="84"/>
      <c r="BP126" s="84"/>
      <c r="BQ126" s="84"/>
      <c r="BR126" s="84"/>
      <c r="BS126" s="84"/>
      <c r="BT126" s="84"/>
      <c r="BU126" s="84"/>
      <c r="BV126" s="84"/>
      <c r="BW126" s="84"/>
      <c r="BX126" s="84"/>
      <c r="BY126" s="84"/>
      <c r="BZ126" s="84"/>
      <c r="CA126" s="84"/>
      <c r="CB126" s="84"/>
      <c r="CC126" s="84"/>
      <c r="CD126" s="84"/>
      <c r="CE126" s="84"/>
      <c r="CF126" s="84"/>
      <c r="CG126" s="84"/>
      <c r="CH126" s="84"/>
      <c r="CI126" s="84"/>
      <c r="CJ126" s="84"/>
      <c r="CK126" s="84"/>
      <c r="CL126" s="84"/>
      <c r="CM126" s="84"/>
      <c r="CN126" s="84"/>
      <c r="CO126" s="84"/>
      <c r="CP126" s="84"/>
      <c r="CQ126" s="84"/>
      <c r="CR126" s="84"/>
      <c r="CS126" s="84"/>
      <c r="CT126" s="84"/>
      <c r="CU126" s="84"/>
      <c r="CV126" s="84"/>
      <c r="CW126" s="84"/>
      <c r="CX126" s="84"/>
      <c r="CY126" s="84"/>
      <c r="CZ126" s="84"/>
      <c r="DA126" s="84"/>
      <c r="DB126" s="84"/>
      <c r="DC126" s="84"/>
      <c r="DD126" s="84"/>
      <c r="DE126" s="84"/>
      <c r="DF126" s="84"/>
      <c r="DG126" s="84"/>
      <c r="DH126" s="84"/>
      <c r="DI126" s="84"/>
      <c r="DJ126" s="84"/>
      <c r="DK126" s="84"/>
      <c r="DL126" s="84"/>
      <c r="DM126" s="84"/>
      <c r="DN126" s="84"/>
      <c r="DO126" s="84"/>
      <c r="DP126" s="84"/>
      <c r="DQ126" s="84"/>
      <c r="DR126" s="84"/>
      <c r="DS126" s="84"/>
      <c r="DT126" s="84"/>
      <c r="DU126" s="84"/>
      <c r="DV126" s="84"/>
      <c r="DW126" s="84"/>
      <c r="DX126" s="84"/>
      <c r="DY126" s="84"/>
      <c r="DZ126" s="84"/>
      <c r="EA126" s="84"/>
      <c r="EB126" s="84"/>
      <c r="EC126" s="84"/>
      <c r="ED126" s="84"/>
      <c r="EE126" s="84"/>
      <c r="EF126" s="84"/>
      <c r="EG126" s="84"/>
      <c r="EH126" s="84"/>
      <c r="EI126" s="84"/>
      <c r="EJ126" s="84"/>
      <c r="EK126" s="84"/>
      <c r="EL126" s="84"/>
      <c r="EM126" s="84"/>
      <c r="EN126" s="84"/>
      <c r="EO126" s="84"/>
      <c r="EP126" s="84"/>
      <c r="EQ126" s="84"/>
      <c r="ER126" s="84"/>
      <c r="ES126" s="84"/>
      <c r="ET126" s="84"/>
      <c r="EU126" s="84"/>
      <c r="EV126" s="84"/>
      <c r="EW126" s="84"/>
      <c r="EX126" s="84"/>
      <c r="EY126" s="84"/>
      <c r="EZ126" s="84"/>
      <c r="FA126" s="84"/>
      <c r="FB126" s="84"/>
      <c r="FC126" s="84"/>
      <c r="FD126" s="84"/>
      <c r="FE126" s="84"/>
      <c r="FF126" s="84"/>
      <c r="FG126" s="84"/>
      <c r="FH126" s="84"/>
      <c r="FI126" s="84"/>
      <c r="FJ126" s="84"/>
      <c r="FK126" s="84"/>
      <c r="FL126" s="84"/>
      <c r="FM126" s="84"/>
      <c r="FN126" s="84"/>
      <c r="FO126" s="84"/>
      <c r="FP126" s="84"/>
      <c r="FQ126" s="84"/>
      <c r="FR126" s="84"/>
      <c r="FS126" s="84"/>
      <c r="FT126" s="84"/>
      <c r="FU126" s="84"/>
      <c r="FV126" s="84"/>
      <c r="FW126" s="84"/>
      <c r="FX126" s="84"/>
      <c r="FY126" s="84"/>
      <c r="FZ126" s="84"/>
      <c r="GA126" s="84"/>
      <c r="GB126" s="84"/>
      <c r="GC126" s="84"/>
      <c r="GD126" s="84"/>
      <c r="GE126" s="84"/>
      <c r="GF126" s="84"/>
      <c r="GG126" s="84"/>
      <c r="GH126" s="84"/>
      <c r="GI126" s="84"/>
      <c r="GJ126" s="84"/>
      <c r="GK126" s="84"/>
      <c r="GL126" s="84"/>
      <c r="GM126" s="84"/>
      <c r="GN126" s="84"/>
      <c r="GO126" s="84"/>
      <c r="GP126" s="84"/>
      <c r="GQ126" s="84"/>
      <c r="GR126" s="84"/>
      <c r="GS126" s="84"/>
      <c r="GT126" s="84"/>
      <c r="GU126" s="84"/>
      <c r="GV126" s="84"/>
      <c r="GW126" s="84"/>
      <c r="GX126" s="84"/>
      <c r="GY126" s="84"/>
      <c r="GZ126" s="84"/>
      <c r="HA126" s="84"/>
      <c r="HB126" s="84"/>
      <c r="HC126" s="84"/>
      <c r="HD126" s="84"/>
      <c r="HE126" s="84"/>
      <c r="HF126" s="84"/>
      <c r="HG126" s="84"/>
      <c r="HH126" s="84"/>
      <c r="HI126" s="84"/>
      <c r="HJ126" s="84"/>
      <c r="HK126" s="84"/>
      <c r="HL126" s="84"/>
      <c r="HM126" s="84"/>
      <c r="HN126" s="84"/>
      <c r="HO126" s="84"/>
      <c r="HP126" s="84"/>
      <c r="HQ126" s="84"/>
      <c r="HR126" s="84"/>
      <c r="HS126" s="84"/>
      <c r="HT126" s="84"/>
      <c r="HU126" s="84"/>
      <c r="HV126" s="84"/>
      <c r="HW126" s="84"/>
      <c r="HX126" s="84"/>
      <c r="HY126" s="84"/>
      <c r="HZ126" s="84"/>
      <c r="IA126" s="84"/>
      <c r="IB126" s="84"/>
      <c r="IC126" s="84"/>
      <c r="ID126" s="84"/>
      <c r="IE126" s="84"/>
      <c r="IF126" s="84"/>
      <c r="IG126" s="84"/>
      <c r="IH126" s="84"/>
      <c r="II126" s="84"/>
      <c r="IJ126" s="84"/>
      <c r="IK126" s="84"/>
      <c r="IL126" s="84"/>
      <c r="IM126" s="84"/>
      <c r="IN126" s="84"/>
      <c r="IO126" s="84"/>
      <c r="IP126" s="84"/>
      <c r="IQ126" s="84"/>
      <c r="IR126" s="84"/>
      <c r="IS126" s="84"/>
      <c r="IT126" s="84"/>
      <c r="IU126" s="84"/>
      <c r="IV126" s="84"/>
      <c r="IW126" s="84"/>
      <c r="IX126" s="84"/>
      <c r="IY126" s="84"/>
      <c r="IZ126" s="84"/>
      <c r="JA126" s="84"/>
      <c r="JB126" s="84"/>
    </row>
    <row r="127" spans="1:262" s="22" customFormat="1" ht="15" customHeight="1" x14ac:dyDescent="0.15">
      <c r="A127" s="176" t="s">
        <v>143</v>
      </c>
      <c r="B127" s="26" t="s">
        <v>285</v>
      </c>
      <c r="C127" s="27" t="s">
        <v>303</v>
      </c>
      <c r="D127" s="28" t="s">
        <v>304</v>
      </c>
      <c r="E127" s="26" t="s">
        <v>278</v>
      </c>
      <c r="F127" s="29" t="s">
        <v>15</v>
      </c>
      <c r="G127" s="30" t="s">
        <v>305</v>
      </c>
      <c r="H127" s="30" t="s">
        <v>79</v>
      </c>
      <c r="I127" s="37">
        <v>800000</v>
      </c>
      <c r="J127" s="38" t="s">
        <v>281</v>
      </c>
      <c r="K127" s="37">
        <v>0</v>
      </c>
      <c r="L127" s="26"/>
      <c r="M127" s="26"/>
      <c r="N127" s="26"/>
      <c r="O127" s="39" t="s">
        <v>14</v>
      </c>
      <c r="P127" s="40">
        <v>0.5</v>
      </c>
      <c r="Q127" s="40">
        <v>0.5</v>
      </c>
      <c r="R127" s="40">
        <v>1.7254901960784299</v>
      </c>
      <c r="S127" s="40">
        <v>3.4069400630914801</v>
      </c>
      <c r="T127" s="40">
        <v>4</v>
      </c>
      <c r="U127" s="40">
        <v>4</v>
      </c>
      <c r="V127" s="41">
        <v>12</v>
      </c>
      <c r="W127" s="42">
        <v>124000</v>
      </c>
      <c r="X127" s="43">
        <v>300</v>
      </c>
      <c r="Y127" s="50">
        <v>1</v>
      </c>
      <c r="Z127" s="50">
        <v>1</v>
      </c>
      <c r="AA127" s="51"/>
      <c r="AB127" s="51"/>
      <c r="AC127" s="51"/>
      <c r="AD127" s="51"/>
      <c r="AE127" s="51"/>
      <c r="AF127" s="38">
        <v>216000</v>
      </c>
      <c r="AG127" s="61">
        <v>6.8888888888888902</v>
      </c>
      <c r="AH127" s="62">
        <v>0.57407407407407396</v>
      </c>
      <c r="AI127" s="63"/>
      <c r="AJ127" s="64"/>
      <c r="AK127" s="65">
        <v>0</v>
      </c>
      <c r="AL127" s="64" t="s">
        <v>296</v>
      </c>
      <c r="AM127" s="66" t="s">
        <v>286</v>
      </c>
      <c r="AN127" s="26"/>
      <c r="AO127" s="66" t="s">
        <v>33</v>
      </c>
      <c r="AP127" s="74"/>
      <c r="AQ127" s="75"/>
      <c r="AR127" s="76"/>
      <c r="AS127" s="77"/>
      <c r="AT127" s="77"/>
      <c r="AU127" s="78"/>
      <c r="AV127" s="77"/>
      <c r="AW127" s="77"/>
      <c r="AX127" s="77"/>
      <c r="AY127" s="77"/>
      <c r="AZ127" s="77"/>
      <c r="BA127" s="77"/>
      <c r="BB127" s="99">
        <f t="shared" si="28"/>
        <v>35</v>
      </c>
      <c r="BC127" s="99">
        <f t="shared" si="29"/>
        <v>8</v>
      </c>
      <c r="BD127" s="100" t="str">
        <f t="shared" si="30"/>
        <v>025-J220000621-374黄正祥35</v>
      </c>
      <c r="BE127" s="101">
        <f t="shared" si="31"/>
        <v>1</v>
      </c>
      <c r="BF127" s="101">
        <f t="shared" si="32"/>
        <v>0.5</v>
      </c>
      <c r="BG127" s="102" t="str">
        <f t="shared" si="33"/>
        <v>025-J220000621-37435</v>
      </c>
      <c r="BH127" s="84" t="str">
        <f>IF(IF(ISNA(MATCH(BG127,BG128:$BG$94434,0)),1,"")="","",IF(ISNA(MATCH(BG127,BG128:$BG$94434,0)),1,"")&amp;BB127)</f>
        <v>135</v>
      </c>
      <c r="BI127" s="84" t="str">
        <f>IF(BH127="","",BB127&amp;COUNTIFS($BH$1:BH127,BH127))</f>
        <v>3512</v>
      </c>
      <c r="BJ127" s="84" t="str">
        <f t="shared" si="34"/>
        <v>025-J220000621-374</v>
      </c>
      <c r="BK127" s="84"/>
      <c r="BL127" s="84"/>
      <c r="BM127" s="84"/>
      <c r="BN127" s="84"/>
      <c r="BO127" s="84"/>
      <c r="BP127" s="84"/>
      <c r="BQ127" s="84"/>
      <c r="BR127" s="84"/>
      <c r="BS127" s="84"/>
      <c r="BT127" s="84"/>
      <c r="BU127" s="84"/>
      <c r="BV127" s="84"/>
      <c r="BW127" s="84"/>
      <c r="BX127" s="84"/>
      <c r="BY127" s="84"/>
      <c r="BZ127" s="84"/>
      <c r="CA127" s="84"/>
      <c r="CB127" s="84"/>
      <c r="CC127" s="84"/>
      <c r="CD127" s="84"/>
      <c r="CE127" s="84"/>
      <c r="CF127" s="84"/>
      <c r="CG127" s="84"/>
      <c r="CH127" s="84"/>
      <c r="CI127" s="84"/>
      <c r="CJ127" s="84"/>
      <c r="CK127" s="84"/>
      <c r="CL127" s="84"/>
      <c r="CM127" s="84"/>
      <c r="CN127" s="84"/>
      <c r="CO127" s="84"/>
      <c r="CP127" s="84"/>
      <c r="CQ127" s="84"/>
      <c r="CR127" s="84"/>
      <c r="CS127" s="84"/>
      <c r="CT127" s="84"/>
      <c r="CU127" s="84"/>
      <c r="CV127" s="84"/>
      <c r="CW127" s="84"/>
      <c r="CX127" s="84"/>
      <c r="CY127" s="84"/>
      <c r="CZ127" s="84"/>
      <c r="DA127" s="84"/>
      <c r="DB127" s="84"/>
      <c r="DC127" s="84"/>
      <c r="DD127" s="84"/>
      <c r="DE127" s="84"/>
      <c r="DF127" s="84"/>
      <c r="DG127" s="84"/>
      <c r="DH127" s="84"/>
      <c r="DI127" s="84"/>
      <c r="DJ127" s="84"/>
      <c r="DK127" s="84"/>
      <c r="DL127" s="84"/>
      <c r="DM127" s="84"/>
      <c r="DN127" s="84"/>
      <c r="DO127" s="84"/>
      <c r="DP127" s="84"/>
      <c r="DQ127" s="84"/>
      <c r="DR127" s="84"/>
      <c r="DS127" s="84"/>
      <c r="DT127" s="84"/>
      <c r="DU127" s="84"/>
      <c r="DV127" s="84"/>
      <c r="DW127" s="84"/>
      <c r="DX127" s="84"/>
      <c r="DY127" s="84"/>
      <c r="DZ127" s="84"/>
      <c r="EA127" s="84"/>
      <c r="EB127" s="84"/>
      <c r="EC127" s="84"/>
      <c r="ED127" s="84"/>
      <c r="EE127" s="84"/>
      <c r="EF127" s="84"/>
      <c r="EG127" s="84"/>
      <c r="EH127" s="84"/>
      <c r="EI127" s="84"/>
      <c r="EJ127" s="84"/>
      <c r="EK127" s="84"/>
      <c r="EL127" s="84"/>
      <c r="EM127" s="84"/>
      <c r="EN127" s="84"/>
      <c r="EO127" s="84"/>
      <c r="EP127" s="84"/>
      <c r="EQ127" s="84"/>
      <c r="ER127" s="84"/>
      <c r="ES127" s="84"/>
      <c r="ET127" s="84"/>
      <c r="EU127" s="84"/>
      <c r="EV127" s="84"/>
      <c r="EW127" s="84"/>
      <c r="EX127" s="84"/>
      <c r="EY127" s="84"/>
      <c r="EZ127" s="84"/>
      <c r="FA127" s="84"/>
      <c r="FB127" s="84"/>
      <c r="FC127" s="84"/>
      <c r="FD127" s="84"/>
      <c r="FE127" s="84"/>
      <c r="FF127" s="84"/>
      <c r="FG127" s="84"/>
      <c r="FH127" s="84"/>
      <c r="FI127" s="84"/>
      <c r="FJ127" s="84"/>
      <c r="FK127" s="84"/>
      <c r="FL127" s="84"/>
      <c r="FM127" s="84"/>
      <c r="FN127" s="84"/>
      <c r="FO127" s="84"/>
      <c r="FP127" s="84"/>
      <c r="FQ127" s="84"/>
      <c r="FR127" s="84"/>
      <c r="FS127" s="84"/>
      <c r="FT127" s="84"/>
      <c r="FU127" s="84"/>
      <c r="FV127" s="84"/>
      <c r="FW127" s="84"/>
      <c r="FX127" s="84"/>
      <c r="FY127" s="84"/>
      <c r="FZ127" s="84"/>
      <c r="GA127" s="84"/>
      <c r="GB127" s="84"/>
      <c r="GC127" s="84"/>
      <c r="GD127" s="84"/>
      <c r="GE127" s="84"/>
      <c r="GF127" s="84"/>
      <c r="GG127" s="84"/>
      <c r="GH127" s="84"/>
      <c r="GI127" s="84"/>
      <c r="GJ127" s="84"/>
      <c r="GK127" s="84"/>
      <c r="GL127" s="84"/>
      <c r="GM127" s="84"/>
      <c r="GN127" s="84"/>
      <c r="GO127" s="84"/>
      <c r="GP127" s="84"/>
      <c r="GQ127" s="84"/>
      <c r="GR127" s="84"/>
      <c r="GS127" s="84"/>
      <c r="GT127" s="84"/>
      <c r="GU127" s="84"/>
      <c r="GV127" s="84"/>
      <c r="GW127" s="84"/>
      <c r="GX127" s="84"/>
      <c r="GY127" s="84"/>
      <c r="GZ127" s="84"/>
      <c r="HA127" s="84"/>
      <c r="HB127" s="84"/>
      <c r="HC127" s="84"/>
      <c r="HD127" s="84"/>
      <c r="HE127" s="84"/>
      <c r="HF127" s="84"/>
      <c r="HG127" s="84"/>
      <c r="HH127" s="84"/>
      <c r="HI127" s="84"/>
      <c r="HJ127" s="84"/>
      <c r="HK127" s="84"/>
      <c r="HL127" s="84"/>
      <c r="HM127" s="84"/>
      <c r="HN127" s="84"/>
      <c r="HO127" s="84"/>
      <c r="HP127" s="84"/>
      <c r="HQ127" s="84"/>
      <c r="HR127" s="84"/>
      <c r="HS127" s="84"/>
      <c r="HT127" s="84"/>
      <c r="HU127" s="84"/>
      <c r="HV127" s="84"/>
      <c r="HW127" s="84"/>
      <c r="HX127" s="84"/>
      <c r="HY127" s="84"/>
      <c r="HZ127" s="84"/>
      <c r="IA127" s="84"/>
      <c r="IB127" s="84"/>
      <c r="IC127" s="84"/>
      <c r="ID127" s="84"/>
      <c r="IE127" s="84"/>
      <c r="IF127" s="84"/>
      <c r="IG127" s="84"/>
      <c r="IH127" s="84"/>
      <c r="II127" s="84"/>
      <c r="IJ127" s="84"/>
      <c r="IK127" s="84"/>
      <c r="IL127" s="84"/>
      <c r="IM127" s="84"/>
      <c r="IN127" s="84"/>
      <c r="IO127" s="84"/>
      <c r="IP127" s="84"/>
      <c r="IQ127" s="84"/>
      <c r="IR127" s="84"/>
      <c r="IS127" s="84"/>
      <c r="IT127" s="84"/>
      <c r="IU127" s="84"/>
      <c r="IV127" s="84"/>
      <c r="IW127" s="84"/>
      <c r="IX127" s="84"/>
      <c r="IY127" s="84"/>
      <c r="IZ127" s="84"/>
      <c r="JA127" s="84"/>
      <c r="JB127" s="84"/>
    </row>
    <row r="128" spans="1:262" s="22" customFormat="1" ht="15" customHeight="1" x14ac:dyDescent="0.15">
      <c r="A128" s="176" t="s">
        <v>143</v>
      </c>
      <c r="B128" s="26" t="s">
        <v>275</v>
      </c>
      <c r="C128" s="27" t="s">
        <v>310</v>
      </c>
      <c r="D128" s="28" t="s">
        <v>311</v>
      </c>
      <c r="E128" s="26" t="s">
        <v>278</v>
      </c>
      <c r="F128" s="29" t="s">
        <v>98</v>
      </c>
      <c r="G128" s="30" t="s">
        <v>280</v>
      </c>
      <c r="H128" s="30" t="s">
        <v>94</v>
      </c>
      <c r="I128" s="37">
        <v>2400</v>
      </c>
      <c r="J128" s="38" t="s">
        <v>281</v>
      </c>
      <c r="K128" s="37">
        <v>2384</v>
      </c>
      <c r="L128" s="26"/>
      <c r="M128" s="26"/>
      <c r="N128" s="26"/>
      <c r="O128" s="39" t="s">
        <v>312</v>
      </c>
      <c r="P128" s="40">
        <v>0.5</v>
      </c>
      <c r="Q128" s="40">
        <v>0.5</v>
      </c>
      <c r="R128" s="40">
        <v>3.8048780487804899</v>
      </c>
      <c r="S128" s="40">
        <v>3.4069400630914801</v>
      </c>
      <c r="T128" s="40">
        <v>4</v>
      </c>
      <c r="U128" s="40">
        <v>4</v>
      </c>
      <c r="V128" s="41">
        <v>12</v>
      </c>
      <c r="W128" s="42">
        <v>324</v>
      </c>
      <c r="X128" s="43">
        <v>490</v>
      </c>
      <c r="Y128" s="50">
        <v>1</v>
      </c>
      <c r="Z128" s="50">
        <v>1</v>
      </c>
      <c r="AA128" s="51"/>
      <c r="AB128" s="51"/>
      <c r="AC128" s="51"/>
      <c r="AD128" s="51"/>
      <c r="AE128" s="51"/>
      <c r="AF128" s="38">
        <v>352.8</v>
      </c>
      <c r="AG128" s="61">
        <v>11.0204081632653</v>
      </c>
      <c r="AH128" s="62">
        <v>0.91836734693877597</v>
      </c>
      <c r="AI128" s="63"/>
      <c r="AJ128" s="64"/>
      <c r="AK128" s="65">
        <v>0</v>
      </c>
      <c r="AL128" s="64" t="s">
        <v>296</v>
      </c>
      <c r="AM128" s="66" t="s">
        <v>317</v>
      </c>
      <c r="AN128" s="26"/>
      <c r="AO128" s="66" t="s">
        <v>68</v>
      </c>
      <c r="AP128" s="74"/>
      <c r="AQ128" s="75"/>
      <c r="AR128" s="76"/>
      <c r="AS128" s="77"/>
      <c r="AT128" s="77"/>
      <c r="AU128" s="78"/>
      <c r="AV128" s="77"/>
      <c r="AW128" s="77"/>
      <c r="AX128" s="77"/>
      <c r="AY128" s="77"/>
      <c r="AZ128" s="77"/>
      <c r="BA128" s="77"/>
      <c r="BB128" s="99">
        <f t="shared" si="28"/>
        <v>35</v>
      </c>
      <c r="BC128" s="99">
        <f t="shared" si="29"/>
        <v>8</v>
      </c>
      <c r="BD128" s="100" t="str">
        <f t="shared" si="30"/>
        <v>050-C031100131-507赵亚平35</v>
      </c>
      <c r="BE128" s="101">
        <f t="shared" si="31"/>
        <v>0.5</v>
      </c>
      <c r="BF128" s="101">
        <f t="shared" si="32"/>
        <v>0.5</v>
      </c>
      <c r="BG128" s="102" t="str">
        <f t="shared" si="33"/>
        <v>050-C031100131-50735</v>
      </c>
      <c r="BH128" s="84" t="str">
        <f>IF(IF(ISNA(MATCH(BG128,BG129:$BG$94434,0)),1,"")="","",IF(ISNA(MATCH(BG128,BG129:$BG$94434,0)),1,"")&amp;BB128)</f>
        <v/>
      </c>
      <c r="BI128" s="84" t="str">
        <f>IF(BH128="","",BB128&amp;COUNTIFS($BH$1:BH128,BH128))</f>
        <v/>
      </c>
      <c r="BJ128" s="84" t="str">
        <f t="shared" si="34"/>
        <v/>
      </c>
      <c r="BK128" s="84"/>
      <c r="BL128" s="84"/>
      <c r="BM128" s="84"/>
      <c r="BN128" s="84"/>
      <c r="BO128" s="84"/>
      <c r="BP128" s="84"/>
      <c r="BQ128" s="84"/>
      <c r="BR128" s="84"/>
      <c r="BS128" s="84"/>
      <c r="BT128" s="84"/>
      <c r="BU128" s="84"/>
      <c r="BV128" s="84"/>
      <c r="BW128" s="84"/>
      <c r="BX128" s="84"/>
      <c r="BY128" s="84"/>
      <c r="BZ128" s="84"/>
      <c r="CA128" s="84"/>
      <c r="CB128" s="84"/>
      <c r="CC128" s="84"/>
      <c r="CD128" s="84"/>
      <c r="CE128" s="84"/>
      <c r="CF128" s="84"/>
      <c r="CG128" s="84"/>
      <c r="CH128" s="84"/>
      <c r="CI128" s="84"/>
      <c r="CJ128" s="84"/>
      <c r="CK128" s="84"/>
      <c r="CL128" s="84"/>
      <c r="CM128" s="84"/>
      <c r="CN128" s="84"/>
      <c r="CO128" s="84"/>
      <c r="CP128" s="84"/>
      <c r="CQ128" s="84"/>
      <c r="CR128" s="84"/>
      <c r="CS128" s="84"/>
      <c r="CT128" s="84"/>
      <c r="CU128" s="84"/>
      <c r="CV128" s="84"/>
      <c r="CW128" s="84"/>
      <c r="CX128" s="84"/>
      <c r="CY128" s="84"/>
      <c r="CZ128" s="84"/>
      <c r="DA128" s="84"/>
      <c r="DB128" s="84"/>
      <c r="DC128" s="84"/>
      <c r="DD128" s="84"/>
      <c r="DE128" s="84"/>
      <c r="DF128" s="84"/>
      <c r="DG128" s="84"/>
      <c r="DH128" s="84"/>
      <c r="DI128" s="84"/>
      <c r="DJ128" s="84"/>
      <c r="DK128" s="84"/>
      <c r="DL128" s="84"/>
      <c r="DM128" s="84"/>
      <c r="DN128" s="84"/>
      <c r="DO128" s="84"/>
      <c r="DP128" s="84"/>
      <c r="DQ128" s="84"/>
      <c r="DR128" s="84"/>
      <c r="DS128" s="84"/>
      <c r="DT128" s="84"/>
      <c r="DU128" s="84"/>
      <c r="DV128" s="84"/>
      <c r="DW128" s="84"/>
      <c r="DX128" s="84"/>
      <c r="DY128" s="84"/>
      <c r="DZ128" s="84"/>
      <c r="EA128" s="84"/>
      <c r="EB128" s="84"/>
      <c r="EC128" s="84"/>
      <c r="ED128" s="84"/>
      <c r="EE128" s="84"/>
      <c r="EF128" s="84"/>
      <c r="EG128" s="84"/>
      <c r="EH128" s="84"/>
      <c r="EI128" s="84"/>
      <c r="EJ128" s="84"/>
      <c r="EK128" s="84"/>
      <c r="EL128" s="84"/>
      <c r="EM128" s="84"/>
      <c r="EN128" s="84"/>
      <c r="EO128" s="84"/>
      <c r="EP128" s="84"/>
      <c r="EQ128" s="84"/>
      <c r="ER128" s="84"/>
      <c r="ES128" s="84"/>
      <c r="ET128" s="84"/>
      <c r="EU128" s="84"/>
      <c r="EV128" s="84"/>
      <c r="EW128" s="84"/>
      <c r="EX128" s="84"/>
      <c r="EY128" s="84"/>
      <c r="EZ128" s="84"/>
      <c r="FA128" s="84"/>
      <c r="FB128" s="84"/>
      <c r="FC128" s="84"/>
      <c r="FD128" s="84"/>
      <c r="FE128" s="84"/>
      <c r="FF128" s="84"/>
      <c r="FG128" s="84"/>
      <c r="FH128" s="84"/>
      <c r="FI128" s="84"/>
      <c r="FJ128" s="84"/>
      <c r="FK128" s="84"/>
      <c r="FL128" s="84"/>
      <c r="FM128" s="84"/>
      <c r="FN128" s="84"/>
      <c r="FO128" s="84"/>
      <c r="FP128" s="84"/>
      <c r="FQ128" s="84"/>
      <c r="FR128" s="84"/>
      <c r="FS128" s="84"/>
      <c r="FT128" s="84"/>
      <c r="FU128" s="84"/>
      <c r="FV128" s="84"/>
      <c r="FW128" s="84"/>
      <c r="FX128" s="84"/>
      <c r="FY128" s="84"/>
      <c r="FZ128" s="84"/>
      <c r="GA128" s="84"/>
      <c r="GB128" s="84"/>
      <c r="GC128" s="84"/>
      <c r="GD128" s="84"/>
      <c r="GE128" s="84"/>
      <c r="GF128" s="84"/>
      <c r="GG128" s="84"/>
      <c r="GH128" s="84"/>
      <c r="GI128" s="84"/>
      <c r="GJ128" s="84"/>
      <c r="GK128" s="84"/>
      <c r="GL128" s="84"/>
      <c r="GM128" s="84"/>
      <c r="GN128" s="84"/>
      <c r="GO128" s="84"/>
      <c r="GP128" s="84"/>
      <c r="GQ128" s="84"/>
      <c r="GR128" s="84"/>
      <c r="GS128" s="84"/>
      <c r="GT128" s="84"/>
      <c r="GU128" s="84"/>
      <c r="GV128" s="84"/>
      <c r="GW128" s="84"/>
      <c r="GX128" s="84"/>
      <c r="GY128" s="84"/>
      <c r="GZ128" s="84"/>
      <c r="HA128" s="84"/>
      <c r="HB128" s="84"/>
      <c r="HC128" s="84"/>
      <c r="HD128" s="84"/>
      <c r="HE128" s="84"/>
      <c r="HF128" s="84"/>
      <c r="HG128" s="84"/>
      <c r="HH128" s="84"/>
      <c r="HI128" s="84"/>
      <c r="HJ128" s="84"/>
      <c r="HK128" s="84"/>
      <c r="HL128" s="84"/>
      <c r="HM128" s="84"/>
      <c r="HN128" s="84"/>
      <c r="HO128" s="84"/>
      <c r="HP128" s="84"/>
      <c r="HQ128" s="84"/>
      <c r="HR128" s="84"/>
      <c r="HS128" s="84"/>
      <c r="HT128" s="84"/>
      <c r="HU128" s="84"/>
      <c r="HV128" s="84"/>
      <c r="HW128" s="84"/>
      <c r="HX128" s="84"/>
      <c r="HY128" s="84"/>
      <c r="HZ128" s="84"/>
      <c r="IA128" s="84"/>
      <c r="IB128" s="84"/>
      <c r="IC128" s="84"/>
      <c r="ID128" s="84"/>
      <c r="IE128" s="84"/>
      <c r="IF128" s="84"/>
      <c r="IG128" s="84"/>
      <c r="IH128" s="84"/>
      <c r="II128" s="84"/>
      <c r="IJ128" s="84"/>
      <c r="IK128" s="84"/>
      <c r="IL128" s="84"/>
      <c r="IM128" s="84"/>
      <c r="IN128" s="84"/>
      <c r="IO128" s="84"/>
      <c r="IP128" s="84"/>
      <c r="IQ128" s="84"/>
      <c r="IR128" s="84"/>
      <c r="IS128" s="84"/>
      <c r="IT128" s="84"/>
      <c r="IU128" s="84"/>
      <c r="IV128" s="84"/>
      <c r="IW128" s="84"/>
      <c r="IX128" s="84"/>
      <c r="IY128" s="84"/>
      <c r="IZ128" s="84"/>
      <c r="JA128" s="84"/>
      <c r="JB128" s="84"/>
    </row>
    <row r="129" spans="1:262" s="22" customFormat="1" ht="15" customHeight="1" x14ac:dyDescent="0.15">
      <c r="A129" s="176" t="s">
        <v>143</v>
      </c>
      <c r="B129" s="26" t="s">
        <v>285</v>
      </c>
      <c r="C129" s="27" t="s">
        <v>310</v>
      </c>
      <c r="D129" s="28" t="s">
        <v>311</v>
      </c>
      <c r="E129" s="26" t="s">
        <v>278</v>
      </c>
      <c r="F129" s="29" t="s">
        <v>98</v>
      </c>
      <c r="G129" s="30" t="s">
        <v>280</v>
      </c>
      <c r="H129" s="30" t="s">
        <v>94</v>
      </c>
      <c r="I129" s="37">
        <v>2400</v>
      </c>
      <c r="J129" s="38" t="s">
        <v>281</v>
      </c>
      <c r="K129" s="37">
        <v>2384</v>
      </c>
      <c r="L129" s="26"/>
      <c r="M129" s="26"/>
      <c r="N129" s="26"/>
      <c r="O129" s="39" t="s">
        <v>312</v>
      </c>
      <c r="P129" s="40">
        <v>0.5</v>
      </c>
      <c r="Q129" s="40">
        <v>0.5</v>
      </c>
      <c r="R129" s="40">
        <v>1.7254901960784299</v>
      </c>
      <c r="S129" s="40">
        <v>3.4069400630914801</v>
      </c>
      <c r="T129" s="40">
        <v>4</v>
      </c>
      <c r="U129" s="40">
        <v>4</v>
      </c>
      <c r="V129" s="41">
        <v>12</v>
      </c>
      <c r="W129" s="42">
        <v>78</v>
      </c>
      <c r="X129" s="43">
        <v>490</v>
      </c>
      <c r="Y129" s="50">
        <v>1</v>
      </c>
      <c r="Z129" s="50">
        <v>1</v>
      </c>
      <c r="AA129" s="51"/>
      <c r="AB129" s="51"/>
      <c r="AC129" s="51"/>
      <c r="AD129" s="51"/>
      <c r="AE129" s="51"/>
      <c r="AF129" s="38">
        <v>352.8</v>
      </c>
      <c r="AG129" s="61">
        <v>2.6530612244898002</v>
      </c>
      <c r="AH129" s="62">
        <v>0.22108843537414999</v>
      </c>
      <c r="AI129" s="63"/>
      <c r="AJ129" s="64"/>
      <c r="AK129" s="65">
        <v>0</v>
      </c>
      <c r="AL129" s="64" t="s">
        <v>296</v>
      </c>
      <c r="AM129" s="66" t="s">
        <v>313</v>
      </c>
      <c r="AN129" s="26"/>
      <c r="AO129" s="66" t="s">
        <v>40</v>
      </c>
      <c r="AP129" s="74"/>
      <c r="AQ129" s="75"/>
      <c r="AR129" s="76"/>
      <c r="AS129" s="77"/>
      <c r="AT129" s="77"/>
      <c r="AU129" s="78"/>
      <c r="AV129" s="77"/>
      <c r="AW129" s="77"/>
      <c r="AX129" s="77"/>
      <c r="AY129" s="77"/>
      <c r="AZ129" s="77"/>
      <c r="BA129" s="77"/>
      <c r="BB129" s="99">
        <f t="shared" si="28"/>
        <v>35</v>
      </c>
      <c r="BC129" s="99">
        <f t="shared" si="29"/>
        <v>8</v>
      </c>
      <c r="BD129" s="100" t="str">
        <f t="shared" si="30"/>
        <v>050-C031100131-507雷小林35</v>
      </c>
      <c r="BE129" s="101">
        <f t="shared" si="31"/>
        <v>0.2</v>
      </c>
      <c r="BF129" s="101">
        <f t="shared" si="32"/>
        <v>0.5</v>
      </c>
      <c r="BG129" s="102" t="str">
        <f t="shared" si="33"/>
        <v>050-C031100131-50735</v>
      </c>
      <c r="BH129" s="84" t="str">
        <f>IF(IF(ISNA(MATCH(BG129,BG130:$BG$94434,0)),1,"")="","",IF(ISNA(MATCH(BG129,BG130:$BG$94434,0)),1,"")&amp;BB129)</f>
        <v/>
      </c>
      <c r="BI129" s="84" t="str">
        <f>IF(BH129="","",BB129&amp;COUNTIFS($BH$1:BH129,BH129))</f>
        <v/>
      </c>
      <c r="BJ129" s="84" t="str">
        <f t="shared" si="34"/>
        <v/>
      </c>
      <c r="BK129" s="84"/>
      <c r="BL129" s="84"/>
      <c r="BM129" s="84"/>
      <c r="BN129" s="84"/>
      <c r="BO129" s="84"/>
      <c r="BP129" s="84"/>
      <c r="BQ129" s="84"/>
      <c r="BR129" s="84"/>
      <c r="BS129" s="84"/>
      <c r="BT129" s="84"/>
      <c r="BU129" s="84"/>
      <c r="BV129" s="84"/>
      <c r="BW129" s="84"/>
      <c r="BX129" s="84"/>
      <c r="BY129" s="84"/>
      <c r="BZ129" s="84"/>
      <c r="CA129" s="84"/>
      <c r="CB129" s="84"/>
      <c r="CC129" s="84"/>
      <c r="CD129" s="84"/>
      <c r="CE129" s="84"/>
      <c r="CF129" s="84"/>
      <c r="CG129" s="84"/>
      <c r="CH129" s="84"/>
      <c r="CI129" s="84"/>
      <c r="CJ129" s="84"/>
      <c r="CK129" s="84"/>
      <c r="CL129" s="84"/>
      <c r="CM129" s="84"/>
      <c r="CN129" s="84"/>
      <c r="CO129" s="84"/>
      <c r="CP129" s="84"/>
      <c r="CQ129" s="84"/>
      <c r="CR129" s="84"/>
      <c r="CS129" s="84"/>
      <c r="CT129" s="84"/>
      <c r="CU129" s="84"/>
      <c r="CV129" s="84"/>
      <c r="CW129" s="84"/>
      <c r="CX129" s="84"/>
      <c r="CY129" s="84"/>
      <c r="CZ129" s="84"/>
      <c r="DA129" s="84"/>
      <c r="DB129" s="84"/>
      <c r="DC129" s="84"/>
      <c r="DD129" s="84"/>
      <c r="DE129" s="84"/>
      <c r="DF129" s="84"/>
      <c r="DG129" s="84"/>
      <c r="DH129" s="84"/>
      <c r="DI129" s="84"/>
      <c r="DJ129" s="84"/>
      <c r="DK129" s="84"/>
      <c r="DL129" s="84"/>
      <c r="DM129" s="84"/>
      <c r="DN129" s="84"/>
      <c r="DO129" s="84"/>
      <c r="DP129" s="84"/>
      <c r="DQ129" s="84"/>
      <c r="DR129" s="84"/>
      <c r="DS129" s="84"/>
      <c r="DT129" s="84"/>
      <c r="DU129" s="84"/>
      <c r="DV129" s="84"/>
      <c r="DW129" s="84"/>
      <c r="DX129" s="84"/>
      <c r="DY129" s="84"/>
      <c r="DZ129" s="84"/>
      <c r="EA129" s="84"/>
      <c r="EB129" s="84"/>
      <c r="EC129" s="84"/>
      <c r="ED129" s="84"/>
      <c r="EE129" s="84"/>
      <c r="EF129" s="84"/>
      <c r="EG129" s="84"/>
      <c r="EH129" s="84"/>
      <c r="EI129" s="84"/>
      <c r="EJ129" s="84"/>
      <c r="EK129" s="84"/>
      <c r="EL129" s="84"/>
      <c r="EM129" s="84"/>
      <c r="EN129" s="84"/>
      <c r="EO129" s="84"/>
      <c r="EP129" s="84"/>
      <c r="EQ129" s="84"/>
      <c r="ER129" s="84"/>
      <c r="ES129" s="84"/>
      <c r="ET129" s="84"/>
      <c r="EU129" s="84"/>
      <c r="EV129" s="84"/>
      <c r="EW129" s="84"/>
      <c r="EX129" s="84"/>
      <c r="EY129" s="84"/>
      <c r="EZ129" s="84"/>
      <c r="FA129" s="84"/>
      <c r="FB129" s="84"/>
      <c r="FC129" s="84"/>
      <c r="FD129" s="84"/>
      <c r="FE129" s="84"/>
      <c r="FF129" s="84"/>
      <c r="FG129" s="84"/>
      <c r="FH129" s="84"/>
      <c r="FI129" s="84"/>
      <c r="FJ129" s="84"/>
      <c r="FK129" s="84"/>
      <c r="FL129" s="84"/>
      <c r="FM129" s="84"/>
      <c r="FN129" s="84"/>
      <c r="FO129" s="84"/>
      <c r="FP129" s="84"/>
      <c r="FQ129" s="84"/>
      <c r="FR129" s="84"/>
      <c r="FS129" s="84"/>
      <c r="FT129" s="84"/>
      <c r="FU129" s="84"/>
      <c r="FV129" s="84"/>
      <c r="FW129" s="84"/>
      <c r="FX129" s="84"/>
      <c r="FY129" s="84"/>
      <c r="FZ129" s="84"/>
      <c r="GA129" s="84"/>
      <c r="GB129" s="84"/>
      <c r="GC129" s="84"/>
      <c r="GD129" s="84"/>
      <c r="GE129" s="84"/>
      <c r="GF129" s="84"/>
      <c r="GG129" s="84"/>
      <c r="GH129" s="84"/>
      <c r="GI129" s="84"/>
      <c r="GJ129" s="84"/>
      <c r="GK129" s="84"/>
      <c r="GL129" s="84"/>
      <c r="GM129" s="84"/>
      <c r="GN129" s="84"/>
      <c r="GO129" s="84"/>
      <c r="GP129" s="84"/>
      <c r="GQ129" s="84"/>
      <c r="GR129" s="84"/>
      <c r="GS129" s="84"/>
      <c r="GT129" s="84"/>
      <c r="GU129" s="84"/>
      <c r="GV129" s="84"/>
      <c r="GW129" s="84"/>
      <c r="GX129" s="84"/>
      <c r="GY129" s="84"/>
      <c r="GZ129" s="84"/>
      <c r="HA129" s="84"/>
      <c r="HB129" s="84"/>
      <c r="HC129" s="84"/>
      <c r="HD129" s="84"/>
      <c r="HE129" s="84"/>
      <c r="HF129" s="84"/>
      <c r="HG129" s="84"/>
      <c r="HH129" s="84"/>
      <c r="HI129" s="84"/>
      <c r="HJ129" s="84"/>
      <c r="HK129" s="84"/>
      <c r="HL129" s="84"/>
      <c r="HM129" s="84"/>
      <c r="HN129" s="84"/>
      <c r="HO129" s="84"/>
      <c r="HP129" s="84"/>
      <c r="HQ129" s="84"/>
      <c r="HR129" s="84"/>
      <c r="HS129" s="84"/>
      <c r="HT129" s="84"/>
      <c r="HU129" s="84"/>
      <c r="HV129" s="84"/>
      <c r="HW129" s="84"/>
      <c r="HX129" s="84"/>
      <c r="HY129" s="84"/>
      <c r="HZ129" s="84"/>
      <c r="IA129" s="84"/>
      <c r="IB129" s="84"/>
      <c r="IC129" s="84"/>
      <c r="ID129" s="84"/>
      <c r="IE129" s="84"/>
      <c r="IF129" s="84"/>
      <c r="IG129" s="84"/>
      <c r="IH129" s="84"/>
      <c r="II129" s="84"/>
      <c r="IJ129" s="84"/>
      <c r="IK129" s="84"/>
      <c r="IL129" s="84"/>
      <c r="IM129" s="84"/>
      <c r="IN129" s="84"/>
      <c r="IO129" s="84"/>
      <c r="IP129" s="84"/>
      <c r="IQ129" s="84"/>
      <c r="IR129" s="84"/>
      <c r="IS129" s="84"/>
      <c r="IT129" s="84"/>
      <c r="IU129" s="84"/>
      <c r="IV129" s="84"/>
      <c r="IW129" s="84"/>
      <c r="IX129" s="84"/>
      <c r="IY129" s="84"/>
      <c r="IZ129" s="84"/>
      <c r="JA129" s="84"/>
      <c r="JB129" s="84"/>
    </row>
    <row r="130" spans="1:262" s="22" customFormat="1" ht="15" customHeight="1" x14ac:dyDescent="0.15">
      <c r="A130" s="176" t="s">
        <v>143</v>
      </c>
      <c r="B130" s="26" t="s">
        <v>275</v>
      </c>
      <c r="C130" s="27" t="s">
        <v>371</v>
      </c>
      <c r="D130" s="28" t="s">
        <v>372</v>
      </c>
      <c r="E130" s="26" t="s">
        <v>278</v>
      </c>
      <c r="F130" s="29" t="s">
        <v>55</v>
      </c>
      <c r="G130" s="30" t="s">
        <v>280</v>
      </c>
      <c r="H130" s="30" t="s">
        <v>94</v>
      </c>
      <c r="I130" s="37">
        <v>1700</v>
      </c>
      <c r="J130" s="38" t="s">
        <v>281</v>
      </c>
      <c r="K130" s="37">
        <v>1675</v>
      </c>
      <c r="L130" s="26"/>
      <c r="M130" s="26"/>
      <c r="N130" s="26"/>
      <c r="O130" s="39" t="s">
        <v>54</v>
      </c>
      <c r="P130" s="40">
        <v>0.5</v>
      </c>
      <c r="Q130" s="40">
        <v>0.5</v>
      </c>
      <c r="R130" s="40">
        <v>3.8048780487804899</v>
      </c>
      <c r="S130" s="40">
        <v>3.4069400630914801</v>
      </c>
      <c r="T130" s="40">
        <v>2</v>
      </c>
      <c r="U130" s="40">
        <v>2</v>
      </c>
      <c r="V130" s="41">
        <v>12</v>
      </c>
      <c r="W130" s="42">
        <v>425</v>
      </c>
      <c r="X130" s="43">
        <v>680</v>
      </c>
      <c r="Y130" s="50">
        <v>1</v>
      </c>
      <c r="Z130" s="50">
        <v>1</v>
      </c>
      <c r="AA130" s="51"/>
      <c r="AB130" s="51"/>
      <c r="AC130" s="51"/>
      <c r="AD130" s="51"/>
      <c r="AE130" s="51"/>
      <c r="AF130" s="38">
        <v>489.6</v>
      </c>
      <c r="AG130" s="61">
        <v>10.4166666666667</v>
      </c>
      <c r="AH130" s="62">
        <v>0.86805555555555503</v>
      </c>
      <c r="AI130" s="63"/>
      <c r="AJ130" s="64"/>
      <c r="AK130" s="65">
        <v>0</v>
      </c>
      <c r="AL130" s="64" t="s">
        <v>296</v>
      </c>
      <c r="AM130" s="66" t="s">
        <v>317</v>
      </c>
      <c r="AN130" s="26"/>
      <c r="AO130" s="66" t="s">
        <v>68</v>
      </c>
      <c r="AP130" s="74"/>
      <c r="AQ130" s="75"/>
      <c r="AR130" s="76"/>
      <c r="AS130" s="77"/>
      <c r="AT130" s="77"/>
      <c r="AU130" s="78"/>
      <c r="AV130" s="77"/>
      <c r="AW130" s="77"/>
      <c r="AX130" s="77"/>
      <c r="AY130" s="77"/>
      <c r="AZ130" s="77"/>
      <c r="BA130" s="77"/>
      <c r="BB130" s="99">
        <f t="shared" si="28"/>
        <v>35</v>
      </c>
      <c r="BC130" s="99">
        <f t="shared" si="29"/>
        <v>8</v>
      </c>
      <c r="BD130" s="100" t="str">
        <f t="shared" si="30"/>
        <v>050-C130000141-508赵亚平35</v>
      </c>
      <c r="BE130" s="101">
        <f t="shared" si="31"/>
        <v>1</v>
      </c>
      <c r="BF130" s="101">
        <f t="shared" si="32"/>
        <v>0.5</v>
      </c>
      <c r="BG130" s="102" t="str">
        <f t="shared" si="33"/>
        <v>050-C130000141-50835</v>
      </c>
      <c r="BH130" s="84" t="str">
        <f>IF(IF(ISNA(MATCH(BG130,BG131:$BG$94434,0)),1,"")="","",IF(ISNA(MATCH(BG130,BG131:$BG$94434,0)),1,"")&amp;BB130)</f>
        <v/>
      </c>
      <c r="BI130" s="84" t="str">
        <f>IF(BH130="","",BB130&amp;COUNTIFS($BH$1:BH130,BH130))</f>
        <v/>
      </c>
      <c r="BJ130" s="84" t="str">
        <f t="shared" si="34"/>
        <v/>
      </c>
      <c r="BK130" s="84"/>
      <c r="BL130" s="84"/>
      <c r="BM130" s="84"/>
      <c r="BN130" s="84"/>
      <c r="BO130" s="84"/>
      <c r="BP130" s="84"/>
      <c r="BQ130" s="84"/>
      <c r="BR130" s="84"/>
      <c r="BS130" s="84"/>
      <c r="BT130" s="84"/>
      <c r="BU130" s="84"/>
      <c r="BV130" s="84"/>
      <c r="BW130" s="84"/>
      <c r="BX130" s="84"/>
      <c r="BY130" s="84"/>
      <c r="BZ130" s="84"/>
      <c r="CA130" s="84"/>
      <c r="CB130" s="84"/>
      <c r="CC130" s="84"/>
      <c r="CD130" s="84"/>
      <c r="CE130" s="84"/>
      <c r="CF130" s="84"/>
      <c r="CG130" s="84"/>
      <c r="CH130" s="84"/>
      <c r="CI130" s="84"/>
      <c r="CJ130" s="84"/>
      <c r="CK130" s="84"/>
      <c r="CL130" s="84"/>
      <c r="CM130" s="84"/>
      <c r="CN130" s="84"/>
      <c r="CO130" s="84"/>
      <c r="CP130" s="84"/>
      <c r="CQ130" s="84"/>
      <c r="CR130" s="84"/>
      <c r="CS130" s="84"/>
      <c r="CT130" s="84"/>
      <c r="CU130" s="84"/>
      <c r="CV130" s="84"/>
      <c r="CW130" s="84"/>
      <c r="CX130" s="84"/>
      <c r="CY130" s="84"/>
      <c r="CZ130" s="84"/>
      <c r="DA130" s="84"/>
      <c r="DB130" s="84"/>
      <c r="DC130" s="84"/>
      <c r="DD130" s="84"/>
      <c r="DE130" s="84"/>
      <c r="DF130" s="84"/>
      <c r="DG130" s="84"/>
      <c r="DH130" s="84"/>
      <c r="DI130" s="84"/>
      <c r="DJ130" s="84"/>
      <c r="DK130" s="84"/>
      <c r="DL130" s="84"/>
      <c r="DM130" s="84"/>
      <c r="DN130" s="84"/>
      <c r="DO130" s="84"/>
      <c r="DP130" s="84"/>
      <c r="DQ130" s="84"/>
      <c r="DR130" s="84"/>
      <c r="DS130" s="84"/>
      <c r="DT130" s="84"/>
      <c r="DU130" s="84"/>
      <c r="DV130" s="84"/>
      <c r="DW130" s="84"/>
      <c r="DX130" s="84"/>
      <c r="DY130" s="84"/>
      <c r="DZ130" s="84"/>
      <c r="EA130" s="84"/>
      <c r="EB130" s="84"/>
      <c r="EC130" s="84"/>
      <c r="ED130" s="84"/>
      <c r="EE130" s="84"/>
      <c r="EF130" s="84"/>
      <c r="EG130" s="84"/>
      <c r="EH130" s="84"/>
      <c r="EI130" s="84"/>
      <c r="EJ130" s="84"/>
      <c r="EK130" s="84"/>
      <c r="EL130" s="84"/>
      <c r="EM130" s="84"/>
      <c r="EN130" s="84"/>
      <c r="EO130" s="84"/>
      <c r="EP130" s="84"/>
      <c r="EQ130" s="84"/>
      <c r="ER130" s="84"/>
      <c r="ES130" s="84"/>
      <c r="ET130" s="84"/>
      <c r="EU130" s="84"/>
      <c r="EV130" s="84"/>
      <c r="EW130" s="84"/>
      <c r="EX130" s="84"/>
      <c r="EY130" s="84"/>
      <c r="EZ130" s="84"/>
      <c r="FA130" s="84"/>
      <c r="FB130" s="84"/>
      <c r="FC130" s="84"/>
      <c r="FD130" s="84"/>
      <c r="FE130" s="84"/>
      <c r="FF130" s="84"/>
      <c r="FG130" s="84"/>
      <c r="FH130" s="84"/>
      <c r="FI130" s="84"/>
      <c r="FJ130" s="84"/>
      <c r="FK130" s="84"/>
      <c r="FL130" s="84"/>
      <c r="FM130" s="84"/>
      <c r="FN130" s="84"/>
      <c r="FO130" s="84"/>
      <c r="FP130" s="84"/>
      <c r="FQ130" s="84"/>
      <c r="FR130" s="84"/>
      <c r="FS130" s="84"/>
      <c r="FT130" s="84"/>
      <c r="FU130" s="84"/>
      <c r="FV130" s="84"/>
      <c r="FW130" s="84"/>
      <c r="FX130" s="84"/>
      <c r="FY130" s="84"/>
      <c r="FZ130" s="84"/>
      <c r="GA130" s="84"/>
      <c r="GB130" s="84"/>
      <c r="GC130" s="84"/>
      <c r="GD130" s="84"/>
      <c r="GE130" s="84"/>
      <c r="GF130" s="84"/>
      <c r="GG130" s="84"/>
      <c r="GH130" s="84"/>
      <c r="GI130" s="84"/>
      <c r="GJ130" s="84"/>
      <c r="GK130" s="84"/>
      <c r="GL130" s="84"/>
      <c r="GM130" s="84"/>
      <c r="GN130" s="84"/>
      <c r="GO130" s="84"/>
      <c r="GP130" s="84"/>
      <c r="GQ130" s="84"/>
      <c r="GR130" s="84"/>
      <c r="GS130" s="84"/>
      <c r="GT130" s="84"/>
      <c r="GU130" s="84"/>
      <c r="GV130" s="84"/>
      <c r="GW130" s="84"/>
      <c r="GX130" s="84"/>
      <c r="GY130" s="84"/>
      <c r="GZ130" s="84"/>
      <c r="HA130" s="84"/>
      <c r="HB130" s="84"/>
      <c r="HC130" s="84"/>
      <c r="HD130" s="84"/>
      <c r="HE130" s="84"/>
      <c r="HF130" s="84"/>
      <c r="HG130" s="84"/>
      <c r="HH130" s="84"/>
      <c r="HI130" s="84"/>
      <c r="HJ130" s="84"/>
      <c r="HK130" s="84"/>
      <c r="HL130" s="84"/>
      <c r="HM130" s="84"/>
      <c r="HN130" s="84"/>
      <c r="HO130" s="84"/>
      <c r="HP130" s="84"/>
      <c r="HQ130" s="84"/>
      <c r="HR130" s="84"/>
      <c r="HS130" s="84"/>
      <c r="HT130" s="84"/>
      <c r="HU130" s="84"/>
      <c r="HV130" s="84"/>
      <c r="HW130" s="84"/>
      <c r="HX130" s="84"/>
      <c r="HY130" s="84"/>
      <c r="HZ130" s="84"/>
      <c r="IA130" s="84"/>
      <c r="IB130" s="84"/>
      <c r="IC130" s="84"/>
      <c r="ID130" s="84"/>
      <c r="IE130" s="84"/>
      <c r="IF130" s="84"/>
      <c r="IG130" s="84"/>
      <c r="IH130" s="84"/>
      <c r="II130" s="84"/>
      <c r="IJ130" s="84"/>
      <c r="IK130" s="84"/>
      <c r="IL130" s="84"/>
      <c r="IM130" s="84"/>
      <c r="IN130" s="84"/>
      <c r="IO130" s="84"/>
      <c r="IP130" s="84"/>
      <c r="IQ130" s="84"/>
      <c r="IR130" s="84"/>
      <c r="IS130" s="84"/>
      <c r="IT130" s="84"/>
      <c r="IU130" s="84"/>
      <c r="IV130" s="84"/>
      <c r="IW130" s="84"/>
      <c r="IX130" s="84"/>
      <c r="IY130" s="84"/>
      <c r="IZ130" s="84"/>
      <c r="JA130" s="84"/>
      <c r="JB130" s="84"/>
    </row>
    <row r="131" spans="1:262" s="22" customFormat="1" ht="15" customHeight="1" x14ac:dyDescent="0.15">
      <c r="A131" s="176" t="s">
        <v>143</v>
      </c>
      <c r="B131" s="26" t="s">
        <v>285</v>
      </c>
      <c r="C131" s="27" t="s">
        <v>371</v>
      </c>
      <c r="D131" s="28" t="s">
        <v>372</v>
      </c>
      <c r="E131" s="26" t="s">
        <v>278</v>
      </c>
      <c r="F131" s="29" t="s">
        <v>55</v>
      </c>
      <c r="G131" s="30" t="s">
        <v>280</v>
      </c>
      <c r="H131" s="30" t="s">
        <v>94</v>
      </c>
      <c r="I131" s="37">
        <v>1700</v>
      </c>
      <c r="J131" s="38" t="s">
        <v>281</v>
      </c>
      <c r="K131" s="37">
        <v>1675</v>
      </c>
      <c r="L131" s="26"/>
      <c r="M131" s="26"/>
      <c r="N131" s="26"/>
      <c r="O131" s="39" t="s">
        <v>54</v>
      </c>
      <c r="P131" s="40">
        <v>0.5</v>
      </c>
      <c r="Q131" s="40">
        <v>0.5</v>
      </c>
      <c r="R131" s="40">
        <v>1.7254901960784299</v>
      </c>
      <c r="S131" s="40">
        <v>3.4069400630914801</v>
      </c>
      <c r="T131" s="40">
        <v>2</v>
      </c>
      <c r="U131" s="40">
        <v>2</v>
      </c>
      <c r="V131" s="41">
        <v>12</v>
      </c>
      <c r="W131" s="42">
        <v>450</v>
      </c>
      <c r="X131" s="43">
        <v>680</v>
      </c>
      <c r="Y131" s="50">
        <v>1</v>
      </c>
      <c r="Z131" s="50">
        <v>1</v>
      </c>
      <c r="AA131" s="51"/>
      <c r="AB131" s="51"/>
      <c r="AC131" s="51"/>
      <c r="AD131" s="51"/>
      <c r="AE131" s="51"/>
      <c r="AF131" s="38">
        <v>489.6</v>
      </c>
      <c r="AG131" s="61">
        <v>11.0294117647059</v>
      </c>
      <c r="AH131" s="62">
        <v>0.91911764705882304</v>
      </c>
      <c r="AI131" s="63"/>
      <c r="AJ131" s="64"/>
      <c r="AK131" s="65">
        <v>0</v>
      </c>
      <c r="AL131" s="64" t="s">
        <v>296</v>
      </c>
      <c r="AM131" s="66" t="s">
        <v>313</v>
      </c>
      <c r="AN131" s="26"/>
      <c r="AO131" s="66" t="s">
        <v>40</v>
      </c>
      <c r="AP131" s="74"/>
      <c r="AQ131" s="75"/>
      <c r="AR131" s="76"/>
      <c r="AS131" s="77"/>
      <c r="AT131" s="77"/>
      <c r="AU131" s="78"/>
      <c r="AV131" s="77"/>
      <c r="AW131" s="77"/>
      <c r="AX131" s="77"/>
      <c r="AY131" s="77"/>
      <c r="AZ131" s="77"/>
      <c r="BA131" s="77"/>
      <c r="BB131" s="99">
        <f t="shared" si="28"/>
        <v>35</v>
      </c>
      <c r="BC131" s="99">
        <f t="shared" si="29"/>
        <v>8</v>
      </c>
      <c r="BD131" s="100" t="str">
        <f t="shared" si="30"/>
        <v>050-C130000141-508雷小林35</v>
      </c>
      <c r="BE131" s="101">
        <f t="shared" si="31"/>
        <v>0.2</v>
      </c>
      <c r="BF131" s="101">
        <f t="shared" si="32"/>
        <v>0.5</v>
      </c>
      <c r="BG131" s="102" t="str">
        <f t="shared" si="33"/>
        <v>050-C130000141-50835</v>
      </c>
      <c r="BH131" s="84" t="str">
        <f>IF(IF(ISNA(MATCH(BG131,BG132:$BG$94434,0)),1,"")="","",IF(ISNA(MATCH(BG131,BG132:$BG$94434,0)),1,"")&amp;BB131)</f>
        <v/>
      </c>
      <c r="BI131" s="84" t="str">
        <f>IF(BH131="","",BB131&amp;COUNTIFS($BH$1:BH131,BH131))</f>
        <v/>
      </c>
      <c r="BJ131" s="84" t="str">
        <f t="shared" si="34"/>
        <v/>
      </c>
      <c r="BK131" s="84"/>
      <c r="BL131" s="84"/>
      <c r="BM131" s="84"/>
      <c r="BN131" s="84"/>
      <c r="BO131" s="84"/>
      <c r="BP131" s="84"/>
      <c r="BQ131" s="84"/>
      <c r="BR131" s="84"/>
      <c r="BS131" s="84"/>
      <c r="BT131" s="84"/>
      <c r="BU131" s="84"/>
      <c r="BV131" s="84"/>
      <c r="BW131" s="84"/>
      <c r="BX131" s="84"/>
      <c r="BY131" s="84"/>
      <c r="BZ131" s="84"/>
      <c r="CA131" s="84"/>
      <c r="CB131" s="84"/>
      <c r="CC131" s="84"/>
      <c r="CD131" s="84"/>
      <c r="CE131" s="84"/>
      <c r="CF131" s="84"/>
      <c r="CG131" s="84"/>
      <c r="CH131" s="84"/>
      <c r="CI131" s="84"/>
      <c r="CJ131" s="84"/>
      <c r="CK131" s="84"/>
      <c r="CL131" s="84"/>
      <c r="CM131" s="84"/>
      <c r="CN131" s="84"/>
      <c r="CO131" s="84"/>
      <c r="CP131" s="84"/>
      <c r="CQ131" s="84"/>
      <c r="CR131" s="84"/>
      <c r="CS131" s="84"/>
      <c r="CT131" s="84"/>
      <c r="CU131" s="84"/>
      <c r="CV131" s="84"/>
      <c r="CW131" s="84"/>
      <c r="CX131" s="84"/>
      <c r="CY131" s="84"/>
      <c r="CZ131" s="84"/>
      <c r="DA131" s="84"/>
      <c r="DB131" s="84"/>
      <c r="DC131" s="84"/>
      <c r="DD131" s="84"/>
      <c r="DE131" s="84"/>
      <c r="DF131" s="84"/>
      <c r="DG131" s="84"/>
      <c r="DH131" s="84"/>
      <c r="DI131" s="84"/>
      <c r="DJ131" s="84"/>
      <c r="DK131" s="84"/>
      <c r="DL131" s="84"/>
      <c r="DM131" s="84"/>
      <c r="DN131" s="84"/>
      <c r="DO131" s="84"/>
      <c r="DP131" s="84"/>
      <c r="DQ131" s="84"/>
      <c r="DR131" s="84"/>
      <c r="DS131" s="84"/>
      <c r="DT131" s="84"/>
      <c r="DU131" s="84"/>
      <c r="DV131" s="84"/>
      <c r="DW131" s="84"/>
      <c r="DX131" s="84"/>
      <c r="DY131" s="84"/>
      <c r="DZ131" s="84"/>
      <c r="EA131" s="84"/>
      <c r="EB131" s="84"/>
      <c r="EC131" s="84"/>
      <c r="ED131" s="84"/>
      <c r="EE131" s="84"/>
      <c r="EF131" s="84"/>
      <c r="EG131" s="84"/>
      <c r="EH131" s="84"/>
      <c r="EI131" s="84"/>
      <c r="EJ131" s="84"/>
      <c r="EK131" s="84"/>
      <c r="EL131" s="84"/>
      <c r="EM131" s="84"/>
      <c r="EN131" s="84"/>
      <c r="EO131" s="84"/>
      <c r="EP131" s="84"/>
      <c r="EQ131" s="84"/>
      <c r="ER131" s="84"/>
      <c r="ES131" s="84"/>
      <c r="ET131" s="84"/>
      <c r="EU131" s="84"/>
      <c r="EV131" s="84"/>
      <c r="EW131" s="84"/>
      <c r="EX131" s="84"/>
      <c r="EY131" s="84"/>
      <c r="EZ131" s="84"/>
      <c r="FA131" s="84"/>
      <c r="FB131" s="84"/>
      <c r="FC131" s="84"/>
      <c r="FD131" s="84"/>
      <c r="FE131" s="84"/>
      <c r="FF131" s="84"/>
      <c r="FG131" s="84"/>
      <c r="FH131" s="84"/>
      <c r="FI131" s="84"/>
      <c r="FJ131" s="84"/>
      <c r="FK131" s="84"/>
      <c r="FL131" s="84"/>
      <c r="FM131" s="84"/>
      <c r="FN131" s="84"/>
      <c r="FO131" s="84"/>
      <c r="FP131" s="84"/>
      <c r="FQ131" s="84"/>
      <c r="FR131" s="84"/>
      <c r="FS131" s="84"/>
      <c r="FT131" s="84"/>
      <c r="FU131" s="84"/>
      <c r="FV131" s="84"/>
      <c r="FW131" s="84"/>
      <c r="FX131" s="84"/>
      <c r="FY131" s="84"/>
      <c r="FZ131" s="84"/>
      <c r="GA131" s="84"/>
      <c r="GB131" s="84"/>
      <c r="GC131" s="84"/>
      <c r="GD131" s="84"/>
      <c r="GE131" s="84"/>
      <c r="GF131" s="84"/>
      <c r="GG131" s="84"/>
      <c r="GH131" s="84"/>
      <c r="GI131" s="84"/>
      <c r="GJ131" s="84"/>
      <c r="GK131" s="84"/>
      <c r="GL131" s="84"/>
      <c r="GM131" s="84"/>
      <c r="GN131" s="84"/>
      <c r="GO131" s="84"/>
      <c r="GP131" s="84"/>
      <c r="GQ131" s="84"/>
      <c r="GR131" s="84"/>
      <c r="GS131" s="84"/>
      <c r="GT131" s="84"/>
      <c r="GU131" s="84"/>
      <c r="GV131" s="84"/>
      <c r="GW131" s="84"/>
      <c r="GX131" s="84"/>
      <c r="GY131" s="84"/>
      <c r="GZ131" s="84"/>
      <c r="HA131" s="84"/>
      <c r="HB131" s="84"/>
      <c r="HC131" s="84"/>
      <c r="HD131" s="84"/>
      <c r="HE131" s="84"/>
      <c r="HF131" s="84"/>
      <c r="HG131" s="84"/>
      <c r="HH131" s="84"/>
      <c r="HI131" s="84"/>
      <c r="HJ131" s="84"/>
      <c r="HK131" s="84"/>
      <c r="HL131" s="84"/>
      <c r="HM131" s="84"/>
      <c r="HN131" s="84"/>
      <c r="HO131" s="84"/>
      <c r="HP131" s="84"/>
      <c r="HQ131" s="84"/>
      <c r="HR131" s="84"/>
      <c r="HS131" s="84"/>
      <c r="HT131" s="84"/>
      <c r="HU131" s="84"/>
      <c r="HV131" s="84"/>
      <c r="HW131" s="84"/>
      <c r="HX131" s="84"/>
      <c r="HY131" s="84"/>
      <c r="HZ131" s="84"/>
      <c r="IA131" s="84"/>
      <c r="IB131" s="84"/>
      <c r="IC131" s="84"/>
      <c r="ID131" s="84"/>
      <c r="IE131" s="84"/>
      <c r="IF131" s="84"/>
      <c r="IG131" s="84"/>
      <c r="IH131" s="84"/>
      <c r="II131" s="84"/>
      <c r="IJ131" s="84"/>
      <c r="IK131" s="84"/>
      <c r="IL131" s="84"/>
      <c r="IM131" s="84"/>
      <c r="IN131" s="84"/>
      <c r="IO131" s="84"/>
      <c r="IP131" s="84"/>
      <c r="IQ131" s="84"/>
      <c r="IR131" s="84"/>
      <c r="IS131" s="84"/>
      <c r="IT131" s="84"/>
      <c r="IU131" s="84"/>
      <c r="IV131" s="84"/>
      <c r="IW131" s="84"/>
      <c r="IX131" s="84"/>
      <c r="IY131" s="84"/>
      <c r="IZ131" s="84"/>
      <c r="JA131" s="84"/>
      <c r="JB131" s="84"/>
    </row>
    <row r="132" spans="1:262" s="22" customFormat="1" ht="15" customHeight="1" x14ac:dyDescent="0.15">
      <c r="A132" s="176" t="s">
        <v>143</v>
      </c>
      <c r="B132" s="26" t="s">
        <v>275</v>
      </c>
      <c r="C132" s="27" t="s">
        <v>318</v>
      </c>
      <c r="D132" s="28" t="s">
        <v>384</v>
      </c>
      <c r="E132" s="26" t="s">
        <v>278</v>
      </c>
      <c r="F132" s="29" t="s">
        <v>115</v>
      </c>
      <c r="G132" s="30" t="s">
        <v>305</v>
      </c>
      <c r="H132" s="30" t="s">
        <v>94</v>
      </c>
      <c r="I132" s="37">
        <v>800</v>
      </c>
      <c r="J132" s="38" t="s">
        <v>281</v>
      </c>
      <c r="K132" s="37">
        <v>0</v>
      </c>
      <c r="L132" s="26"/>
      <c r="M132" s="26"/>
      <c r="N132" s="26"/>
      <c r="O132" s="39" t="s">
        <v>385</v>
      </c>
      <c r="P132" s="40">
        <v>0.5</v>
      </c>
      <c r="Q132" s="40">
        <v>0.5</v>
      </c>
      <c r="R132" s="40">
        <v>0.95121951219512202</v>
      </c>
      <c r="S132" s="40">
        <v>0.85173501577287103</v>
      </c>
      <c r="T132" s="40">
        <v>2</v>
      </c>
      <c r="U132" s="40">
        <v>2</v>
      </c>
      <c r="V132" s="41">
        <v>3</v>
      </c>
      <c r="W132" s="42">
        <v>51</v>
      </c>
      <c r="X132" s="43">
        <v>300</v>
      </c>
      <c r="Y132" s="50">
        <v>1</v>
      </c>
      <c r="Z132" s="50">
        <v>1</v>
      </c>
      <c r="AA132" s="51"/>
      <c r="AB132" s="51"/>
      <c r="AC132" s="51"/>
      <c r="AD132" s="51"/>
      <c r="AE132" s="51"/>
      <c r="AF132" s="38">
        <v>54</v>
      </c>
      <c r="AG132" s="61">
        <v>2.8333333333333299</v>
      </c>
      <c r="AH132" s="62">
        <v>0.94444444444444398</v>
      </c>
      <c r="AI132" s="63"/>
      <c r="AJ132" s="64"/>
      <c r="AK132" s="65">
        <v>0</v>
      </c>
      <c r="AL132" s="64" t="s">
        <v>283</v>
      </c>
      <c r="AM132" s="66" t="s">
        <v>337</v>
      </c>
      <c r="AN132" s="26"/>
      <c r="AO132" s="66" t="s">
        <v>61</v>
      </c>
      <c r="AP132" s="74"/>
      <c r="AQ132" s="75"/>
      <c r="AR132" s="76"/>
      <c r="AS132" s="77"/>
      <c r="AT132" s="77"/>
      <c r="AU132" s="78"/>
      <c r="AV132" s="77"/>
      <c r="AW132" s="77"/>
      <c r="AX132" s="77"/>
      <c r="AY132" s="77"/>
      <c r="AZ132" s="77"/>
      <c r="BA132" s="77"/>
      <c r="BB132" s="99">
        <f t="shared" si="28"/>
        <v>35</v>
      </c>
      <c r="BC132" s="99">
        <f t="shared" si="29"/>
        <v>8</v>
      </c>
      <c r="BD132" s="100" t="str">
        <f t="shared" si="30"/>
        <v>050-J310000622-538王友35</v>
      </c>
      <c r="BE132" s="101">
        <f t="shared" si="31"/>
        <v>0.5</v>
      </c>
      <c r="BF132" s="101">
        <f t="shared" si="32"/>
        <v>0.5</v>
      </c>
      <c r="BG132" s="102" t="str">
        <f t="shared" si="33"/>
        <v>050-J310000622-53835</v>
      </c>
      <c r="BH132" s="84" t="str">
        <f>IF(IF(ISNA(MATCH(BG132,BG133:$BG$94434,0)),1,"")="","",IF(ISNA(MATCH(BG132,BG133:$BG$94434,0)),1,"")&amp;BB132)</f>
        <v/>
      </c>
      <c r="BI132" s="84" t="str">
        <f>IF(BH132="","",BB132&amp;COUNTIFS($BH$1:BH132,BH132))</f>
        <v/>
      </c>
      <c r="BJ132" s="84" t="str">
        <f t="shared" si="34"/>
        <v/>
      </c>
      <c r="BK132" s="84"/>
      <c r="BL132" s="84"/>
      <c r="BM132" s="84"/>
      <c r="BN132" s="84"/>
      <c r="BO132" s="84"/>
      <c r="BP132" s="84"/>
      <c r="BQ132" s="84"/>
      <c r="BR132" s="84"/>
      <c r="BS132" s="84"/>
      <c r="BT132" s="84"/>
      <c r="BU132" s="84"/>
      <c r="BV132" s="84"/>
      <c r="BW132" s="84"/>
      <c r="BX132" s="84"/>
      <c r="BY132" s="84"/>
      <c r="BZ132" s="84"/>
      <c r="CA132" s="84"/>
      <c r="CB132" s="84"/>
      <c r="CC132" s="84"/>
      <c r="CD132" s="84"/>
      <c r="CE132" s="84"/>
      <c r="CF132" s="84"/>
      <c r="CG132" s="84"/>
      <c r="CH132" s="84"/>
      <c r="CI132" s="84"/>
      <c r="CJ132" s="84"/>
      <c r="CK132" s="84"/>
      <c r="CL132" s="84"/>
      <c r="CM132" s="84"/>
      <c r="CN132" s="84"/>
      <c r="CO132" s="84"/>
      <c r="CP132" s="84"/>
      <c r="CQ132" s="84"/>
      <c r="CR132" s="84"/>
      <c r="CS132" s="84"/>
      <c r="CT132" s="84"/>
      <c r="CU132" s="84"/>
      <c r="CV132" s="84"/>
      <c r="CW132" s="84"/>
      <c r="CX132" s="84"/>
      <c r="CY132" s="84"/>
      <c r="CZ132" s="84"/>
      <c r="DA132" s="84"/>
      <c r="DB132" s="84"/>
      <c r="DC132" s="84"/>
      <c r="DD132" s="84"/>
      <c r="DE132" s="84"/>
      <c r="DF132" s="84"/>
      <c r="DG132" s="84"/>
      <c r="DH132" s="84"/>
      <c r="DI132" s="84"/>
      <c r="DJ132" s="84"/>
      <c r="DK132" s="84"/>
      <c r="DL132" s="84"/>
      <c r="DM132" s="84"/>
      <c r="DN132" s="84"/>
      <c r="DO132" s="84"/>
      <c r="DP132" s="84"/>
      <c r="DQ132" s="84"/>
      <c r="DR132" s="84"/>
      <c r="DS132" s="84"/>
      <c r="DT132" s="84"/>
      <c r="DU132" s="84"/>
      <c r="DV132" s="84"/>
      <c r="DW132" s="84"/>
      <c r="DX132" s="84"/>
      <c r="DY132" s="84"/>
      <c r="DZ132" s="84"/>
      <c r="EA132" s="84"/>
      <c r="EB132" s="84"/>
      <c r="EC132" s="84"/>
      <c r="ED132" s="84"/>
      <c r="EE132" s="84"/>
      <c r="EF132" s="84"/>
      <c r="EG132" s="84"/>
      <c r="EH132" s="84"/>
      <c r="EI132" s="84"/>
      <c r="EJ132" s="84"/>
      <c r="EK132" s="84"/>
      <c r="EL132" s="84"/>
      <c r="EM132" s="84"/>
      <c r="EN132" s="84"/>
      <c r="EO132" s="84"/>
      <c r="EP132" s="84"/>
      <c r="EQ132" s="84"/>
      <c r="ER132" s="84"/>
      <c r="ES132" s="84"/>
      <c r="ET132" s="84"/>
      <c r="EU132" s="84"/>
      <c r="EV132" s="84"/>
      <c r="EW132" s="84"/>
      <c r="EX132" s="84"/>
      <c r="EY132" s="84"/>
      <c r="EZ132" s="84"/>
      <c r="FA132" s="84"/>
      <c r="FB132" s="84"/>
      <c r="FC132" s="84"/>
      <c r="FD132" s="84"/>
      <c r="FE132" s="84"/>
      <c r="FF132" s="84"/>
      <c r="FG132" s="84"/>
      <c r="FH132" s="84"/>
      <c r="FI132" s="84"/>
      <c r="FJ132" s="84"/>
      <c r="FK132" s="84"/>
      <c r="FL132" s="84"/>
      <c r="FM132" s="84"/>
      <c r="FN132" s="84"/>
      <c r="FO132" s="84"/>
      <c r="FP132" s="84"/>
      <c r="FQ132" s="84"/>
      <c r="FR132" s="84"/>
      <c r="FS132" s="84"/>
      <c r="FT132" s="84"/>
      <c r="FU132" s="84"/>
      <c r="FV132" s="84"/>
      <c r="FW132" s="84"/>
      <c r="FX132" s="84"/>
      <c r="FY132" s="84"/>
      <c r="FZ132" s="84"/>
      <c r="GA132" s="84"/>
      <c r="GB132" s="84"/>
      <c r="GC132" s="84"/>
      <c r="GD132" s="84"/>
      <c r="GE132" s="84"/>
      <c r="GF132" s="84"/>
      <c r="GG132" s="84"/>
      <c r="GH132" s="84"/>
      <c r="GI132" s="84"/>
      <c r="GJ132" s="84"/>
      <c r="GK132" s="84"/>
      <c r="GL132" s="84"/>
      <c r="GM132" s="84"/>
      <c r="GN132" s="84"/>
      <c r="GO132" s="84"/>
      <c r="GP132" s="84"/>
      <c r="GQ132" s="84"/>
      <c r="GR132" s="84"/>
      <c r="GS132" s="84"/>
      <c r="GT132" s="84"/>
      <c r="GU132" s="84"/>
      <c r="GV132" s="84"/>
      <c r="GW132" s="84"/>
      <c r="GX132" s="84"/>
      <c r="GY132" s="84"/>
      <c r="GZ132" s="84"/>
      <c r="HA132" s="84"/>
      <c r="HB132" s="84"/>
      <c r="HC132" s="84"/>
      <c r="HD132" s="84"/>
      <c r="HE132" s="84"/>
      <c r="HF132" s="84"/>
      <c r="HG132" s="84"/>
      <c r="HH132" s="84"/>
      <c r="HI132" s="84"/>
      <c r="HJ132" s="84"/>
      <c r="HK132" s="84"/>
      <c r="HL132" s="84"/>
      <c r="HM132" s="84"/>
      <c r="HN132" s="84"/>
      <c r="HO132" s="84"/>
      <c r="HP132" s="84"/>
      <c r="HQ132" s="84"/>
      <c r="HR132" s="84"/>
      <c r="HS132" s="84"/>
      <c r="HT132" s="84"/>
      <c r="HU132" s="84"/>
      <c r="HV132" s="84"/>
      <c r="HW132" s="84"/>
      <c r="HX132" s="84"/>
      <c r="HY132" s="84"/>
      <c r="HZ132" s="84"/>
      <c r="IA132" s="84"/>
      <c r="IB132" s="84"/>
      <c r="IC132" s="84"/>
      <c r="ID132" s="84"/>
      <c r="IE132" s="84"/>
      <c r="IF132" s="84"/>
      <c r="IG132" s="84"/>
      <c r="IH132" s="84"/>
      <c r="II132" s="84"/>
      <c r="IJ132" s="84"/>
      <c r="IK132" s="84"/>
      <c r="IL132" s="84"/>
      <c r="IM132" s="84"/>
      <c r="IN132" s="84"/>
      <c r="IO132" s="84"/>
      <c r="IP132" s="84"/>
      <c r="IQ132" s="84"/>
      <c r="IR132" s="84"/>
      <c r="IS132" s="84"/>
      <c r="IT132" s="84"/>
      <c r="IU132" s="84"/>
      <c r="IV132" s="84"/>
      <c r="IW132" s="84"/>
      <c r="IX132" s="84"/>
      <c r="IY132" s="84"/>
      <c r="IZ132" s="84"/>
      <c r="JA132" s="84"/>
      <c r="JB132" s="84"/>
    </row>
    <row r="133" spans="1:262" s="22" customFormat="1" ht="15" customHeight="1" x14ac:dyDescent="0.15">
      <c r="A133" s="176" t="s">
        <v>143</v>
      </c>
      <c r="B133" s="26" t="s">
        <v>275</v>
      </c>
      <c r="C133" s="27" t="s">
        <v>318</v>
      </c>
      <c r="D133" s="28" t="s">
        <v>386</v>
      </c>
      <c r="E133" s="26" t="s">
        <v>278</v>
      </c>
      <c r="F133" s="29" t="s">
        <v>114</v>
      </c>
      <c r="G133" s="30" t="s">
        <v>305</v>
      </c>
      <c r="H133" s="30" t="s">
        <v>94</v>
      </c>
      <c r="I133" s="37">
        <v>600</v>
      </c>
      <c r="J133" s="38" t="s">
        <v>281</v>
      </c>
      <c r="K133" s="37">
        <v>0</v>
      </c>
      <c r="L133" s="26"/>
      <c r="M133" s="26"/>
      <c r="N133" s="26"/>
      <c r="O133" s="39" t="s">
        <v>385</v>
      </c>
      <c r="P133" s="40">
        <v>0.5</v>
      </c>
      <c r="Q133" s="40">
        <v>0.5</v>
      </c>
      <c r="R133" s="40">
        <v>0.95121951219512202</v>
      </c>
      <c r="S133" s="40">
        <v>0.85173501577287103</v>
      </c>
      <c r="T133" s="40">
        <v>2</v>
      </c>
      <c r="U133" s="40">
        <v>2</v>
      </c>
      <c r="V133" s="41">
        <v>3</v>
      </c>
      <c r="W133" s="42">
        <v>49</v>
      </c>
      <c r="X133" s="43">
        <v>300</v>
      </c>
      <c r="Y133" s="50">
        <v>1</v>
      </c>
      <c r="Z133" s="50">
        <v>1</v>
      </c>
      <c r="AA133" s="51"/>
      <c r="AB133" s="51"/>
      <c r="AC133" s="51"/>
      <c r="AD133" s="51"/>
      <c r="AE133" s="51"/>
      <c r="AF133" s="38">
        <v>54</v>
      </c>
      <c r="AG133" s="61">
        <v>2.7222222222222201</v>
      </c>
      <c r="AH133" s="62">
        <v>0.907407407407407</v>
      </c>
      <c r="AI133" s="63"/>
      <c r="AJ133" s="64"/>
      <c r="AK133" s="65">
        <v>0</v>
      </c>
      <c r="AL133" s="64" t="s">
        <v>283</v>
      </c>
      <c r="AM133" s="66" t="s">
        <v>337</v>
      </c>
      <c r="AN133" s="26"/>
      <c r="AO133" s="66" t="s">
        <v>61</v>
      </c>
      <c r="AP133" s="74"/>
      <c r="AQ133" s="75"/>
      <c r="AR133" s="76"/>
      <c r="AS133" s="77"/>
      <c r="AT133" s="77"/>
      <c r="AU133" s="78"/>
      <c r="AV133" s="77"/>
      <c r="AW133" s="77"/>
      <c r="AX133" s="77"/>
      <c r="AY133" s="77"/>
      <c r="AZ133" s="77"/>
      <c r="BA133" s="77"/>
      <c r="BB133" s="99">
        <f t="shared" si="28"/>
        <v>35</v>
      </c>
      <c r="BC133" s="99">
        <f t="shared" si="29"/>
        <v>8</v>
      </c>
      <c r="BD133" s="100" t="str">
        <f t="shared" si="30"/>
        <v>050-J310000621-538王友35</v>
      </c>
      <c r="BE133" s="101">
        <f t="shared" si="31"/>
        <v>0.5</v>
      </c>
      <c r="BF133" s="101">
        <f t="shared" si="32"/>
        <v>0.5</v>
      </c>
      <c r="BG133" s="102" t="str">
        <f t="shared" si="33"/>
        <v>050-J310000621-53835</v>
      </c>
      <c r="BH133" s="84" t="str">
        <f>IF(IF(ISNA(MATCH(BG133,BG134:$BG$94434,0)),1,"")="","",IF(ISNA(MATCH(BG133,BG134:$BG$94434,0)),1,"")&amp;BB133)</f>
        <v/>
      </c>
      <c r="BI133" s="84" t="str">
        <f>IF(BH133="","",BB133&amp;COUNTIFS($BH$1:BH133,BH133))</f>
        <v/>
      </c>
      <c r="BJ133" s="84" t="str">
        <f t="shared" si="34"/>
        <v/>
      </c>
      <c r="BK133" s="84"/>
      <c r="BL133" s="84"/>
      <c r="BM133" s="84"/>
      <c r="BN133" s="84"/>
      <c r="BO133" s="84"/>
      <c r="BP133" s="84"/>
      <c r="BQ133" s="84"/>
      <c r="BR133" s="84"/>
      <c r="BS133" s="84"/>
      <c r="BT133" s="84"/>
      <c r="BU133" s="84"/>
      <c r="BV133" s="84"/>
      <c r="BW133" s="84"/>
      <c r="BX133" s="84"/>
      <c r="BY133" s="84"/>
      <c r="BZ133" s="84"/>
      <c r="CA133" s="84"/>
      <c r="CB133" s="84"/>
      <c r="CC133" s="84"/>
      <c r="CD133" s="84"/>
      <c r="CE133" s="84"/>
      <c r="CF133" s="84"/>
      <c r="CG133" s="84"/>
      <c r="CH133" s="84"/>
      <c r="CI133" s="84"/>
      <c r="CJ133" s="84"/>
      <c r="CK133" s="84"/>
      <c r="CL133" s="84"/>
      <c r="CM133" s="84"/>
      <c r="CN133" s="84"/>
      <c r="CO133" s="84"/>
      <c r="CP133" s="84"/>
      <c r="CQ133" s="84"/>
      <c r="CR133" s="84"/>
      <c r="CS133" s="84"/>
      <c r="CT133" s="84"/>
      <c r="CU133" s="84"/>
      <c r="CV133" s="84"/>
      <c r="CW133" s="84"/>
      <c r="CX133" s="84"/>
      <c r="CY133" s="84"/>
      <c r="CZ133" s="84"/>
      <c r="DA133" s="84"/>
      <c r="DB133" s="84"/>
      <c r="DC133" s="84"/>
      <c r="DD133" s="84"/>
      <c r="DE133" s="84"/>
      <c r="DF133" s="84"/>
      <c r="DG133" s="84"/>
      <c r="DH133" s="84"/>
      <c r="DI133" s="84"/>
      <c r="DJ133" s="84"/>
      <c r="DK133" s="84"/>
      <c r="DL133" s="84"/>
      <c r="DM133" s="84"/>
      <c r="DN133" s="84"/>
      <c r="DO133" s="84"/>
      <c r="DP133" s="84"/>
      <c r="DQ133" s="84"/>
      <c r="DR133" s="84"/>
      <c r="DS133" s="84"/>
      <c r="DT133" s="84"/>
      <c r="DU133" s="84"/>
      <c r="DV133" s="84"/>
      <c r="DW133" s="84"/>
      <c r="DX133" s="84"/>
      <c r="DY133" s="84"/>
      <c r="DZ133" s="84"/>
      <c r="EA133" s="84"/>
      <c r="EB133" s="84"/>
      <c r="EC133" s="84"/>
      <c r="ED133" s="84"/>
      <c r="EE133" s="84"/>
      <c r="EF133" s="84"/>
      <c r="EG133" s="84"/>
      <c r="EH133" s="84"/>
      <c r="EI133" s="84"/>
      <c r="EJ133" s="84"/>
      <c r="EK133" s="84"/>
      <c r="EL133" s="84"/>
      <c r="EM133" s="84"/>
      <c r="EN133" s="84"/>
      <c r="EO133" s="84"/>
      <c r="EP133" s="84"/>
      <c r="EQ133" s="84"/>
      <c r="ER133" s="84"/>
      <c r="ES133" s="84"/>
      <c r="ET133" s="84"/>
      <c r="EU133" s="84"/>
      <c r="EV133" s="84"/>
      <c r="EW133" s="84"/>
      <c r="EX133" s="84"/>
      <c r="EY133" s="84"/>
      <c r="EZ133" s="84"/>
      <c r="FA133" s="84"/>
      <c r="FB133" s="84"/>
      <c r="FC133" s="84"/>
      <c r="FD133" s="84"/>
      <c r="FE133" s="84"/>
      <c r="FF133" s="84"/>
      <c r="FG133" s="84"/>
      <c r="FH133" s="84"/>
      <c r="FI133" s="84"/>
      <c r="FJ133" s="84"/>
      <c r="FK133" s="84"/>
      <c r="FL133" s="84"/>
      <c r="FM133" s="84"/>
      <c r="FN133" s="84"/>
      <c r="FO133" s="84"/>
      <c r="FP133" s="84"/>
      <c r="FQ133" s="84"/>
      <c r="FR133" s="84"/>
      <c r="FS133" s="84"/>
      <c r="FT133" s="84"/>
      <c r="FU133" s="84"/>
      <c r="FV133" s="84"/>
      <c r="FW133" s="84"/>
      <c r="FX133" s="84"/>
      <c r="FY133" s="84"/>
      <c r="FZ133" s="84"/>
      <c r="GA133" s="84"/>
      <c r="GB133" s="84"/>
      <c r="GC133" s="84"/>
      <c r="GD133" s="84"/>
      <c r="GE133" s="84"/>
      <c r="GF133" s="84"/>
      <c r="GG133" s="84"/>
      <c r="GH133" s="84"/>
      <c r="GI133" s="84"/>
      <c r="GJ133" s="84"/>
      <c r="GK133" s="84"/>
      <c r="GL133" s="84"/>
      <c r="GM133" s="84"/>
      <c r="GN133" s="84"/>
      <c r="GO133" s="84"/>
      <c r="GP133" s="84"/>
      <c r="GQ133" s="84"/>
      <c r="GR133" s="84"/>
      <c r="GS133" s="84"/>
      <c r="GT133" s="84"/>
      <c r="GU133" s="84"/>
      <c r="GV133" s="84"/>
      <c r="GW133" s="84"/>
      <c r="GX133" s="84"/>
      <c r="GY133" s="84"/>
      <c r="GZ133" s="84"/>
      <c r="HA133" s="84"/>
      <c r="HB133" s="84"/>
      <c r="HC133" s="84"/>
      <c r="HD133" s="84"/>
      <c r="HE133" s="84"/>
      <c r="HF133" s="84"/>
      <c r="HG133" s="84"/>
      <c r="HH133" s="84"/>
      <c r="HI133" s="84"/>
      <c r="HJ133" s="84"/>
      <c r="HK133" s="84"/>
      <c r="HL133" s="84"/>
      <c r="HM133" s="84"/>
      <c r="HN133" s="84"/>
      <c r="HO133" s="84"/>
      <c r="HP133" s="84"/>
      <c r="HQ133" s="84"/>
      <c r="HR133" s="84"/>
      <c r="HS133" s="84"/>
      <c r="HT133" s="84"/>
      <c r="HU133" s="84"/>
      <c r="HV133" s="84"/>
      <c r="HW133" s="84"/>
      <c r="HX133" s="84"/>
      <c r="HY133" s="84"/>
      <c r="HZ133" s="84"/>
      <c r="IA133" s="84"/>
      <c r="IB133" s="84"/>
      <c r="IC133" s="84"/>
      <c r="ID133" s="84"/>
      <c r="IE133" s="84"/>
      <c r="IF133" s="84"/>
      <c r="IG133" s="84"/>
      <c r="IH133" s="84"/>
      <c r="II133" s="84"/>
      <c r="IJ133" s="84"/>
      <c r="IK133" s="84"/>
      <c r="IL133" s="84"/>
      <c r="IM133" s="84"/>
      <c r="IN133" s="84"/>
      <c r="IO133" s="84"/>
      <c r="IP133" s="84"/>
      <c r="IQ133" s="84"/>
      <c r="IR133" s="84"/>
      <c r="IS133" s="84"/>
      <c r="IT133" s="84"/>
      <c r="IU133" s="84"/>
      <c r="IV133" s="84"/>
      <c r="IW133" s="84"/>
      <c r="IX133" s="84"/>
      <c r="IY133" s="84"/>
      <c r="IZ133" s="84"/>
      <c r="JA133" s="84"/>
      <c r="JB133" s="84"/>
    </row>
    <row r="134" spans="1:262" s="22" customFormat="1" ht="15" customHeight="1" x14ac:dyDescent="0.15">
      <c r="A134" s="176" t="s">
        <v>143</v>
      </c>
      <c r="B134" s="26" t="s">
        <v>275</v>
      </c>
      <c r="C134" s="27" t="s">
        <v>323</v>
      </c>
      <c r="D134" s="28" t="s">
        <v>387</v>
      </c>
      <c r="E134" s="26" t="s">
        <v>278</v>
      </c>
      <c r="F134" s="29" t="s">
        <v>388</v>
      </c>
      <c r="G134" s="30" t="s">
        <v>280</v>
      </c>
      <c r="H134" s="30" t="s">
        <v>79</v>
      </c>
      <c r="I134" s="37">
        <v>800000</v>
      </c>
      <c r="J134" s="38" t="s">
        <v>281</v>
      </c>
      <c r="K134" s="37">
        <v>0</v>
      </c>
      <c r="L134" s="26"/>
      <c r="M134" s="26"/>
      <c r="N134" s="26"/>
      <c r="O134" s="39" t="s">
        <v>389</v>
      </c>
      <c r="P134" s="40">
        <v>0.5</v>
      </c>
      <c r="Q134" s="40">
        <v>0.5</v>
      </c>
      <c r="R134" s="40">
        <v>3.8048780487804899</v>
      </c>
      <c r="S134" s="40">
        <v>3.4069400630914801</v>
      </c>
      <c r="T134" s="40">
        <v>2</v>
      </c>
      <c r="U134" s="40">
        <v>2</v>
      </c>
      <c r="V134" s="41">
        <v>12</v>
      </c>
      <c r="W134" s="42">
        <v>250000</v>
      </c>
      <c r="X134" s="43">
        <v>350</v>
      </c>
      <c r="Y134" s="50">
        <v>1</v>
      </c>
      <c r="Z134" s="50">
        <v>1</v>
      </c>
      <c r="AA134" s="51"/>
      <c r="AB134" s="51"/>
      <c r="AC134" s="51"/>
      <c r="AD134" s="51"/>
      <c r="AE134" s="51"/>
      <c r="AF134" s="38">
        <v>252000</v>
      </c>
      <c r="AG134" s="61">
        <v>11.9047619047619</v>
      </c>
      <c r="AH134" s="62">
        <v>0.99206349206349198</v>
      </c>
      <c r="AI134" s="63"/>
      <c r="AJ134" s="64"/>
      <c r="AK134" s="65">
        <v>0</v>
      </c>
      <c r="AL134" s="64" t="s">
        <v>283</v>
      </c>
      <c r="AM134" s="66" t="s">
        <v>337</v>
      </c>
      <c r="AN134" s="26"/>
      <c r="AO134" s="66" t="s">
        <v>61</v>
      </c>
      <c r="AP134" s="74"/>
      <c r="AQ134" s="75"/>
      <c r="AR134" s="76"/>
      <c r="AS134" s="77"/>
      <c r="AT134" s="77"/>
      <c r="AU134" s="78"/>
      <c r="AV134" s="77"/>
      <c r="AW134" s="77"/>
      <c r="AX134" s="77"/>
      <c r="AY134" s="77"/>
      <c r="AZ134" s="77"/>
      <c r="BA134" s="77"/>
      <c r="BB134" s="99">
        <f t="shared" si="28"/>
        <v>35</v>
      </c>
      <c r="BC134" s="99">
        <f t="shared" si="29"/>
        <v>8</v>
      </c>
      <c r="BD134" s="100" t="str">
        <f t="shared" si="30"/>
        <v>025-C130000631-358王友35</v>
      </c>
      <c r="BE134" s="101">
        <f t="shared" si="31"/>
        <v>0.33333333333333331</v>
      </c>
      <c r="BF134" s="101">
        <f t="shared" si="32"/>
        <v>0.5</v>
      </c>
      <c r="BG134" s="102" t="str">
        <f t="shared" si="33"/>
        <v>025-C130000631-35835</v>
      </c>
      <c r="BH134" s="84" t="str">
        <f>IF(IF(ISNA(MATCH(BG134,BG135:$BG$94434,0)),1,"")="","",IF(ISNA(MATCH(BG134,BG135:$BG$94434,0)),1,"")&amp;BB134)</f>
        <v/>
      </c>
      <c r="BI134" s="84" t="str">
        <f>IF(BH134="","",BB134&amp;COUNTIFS($BH$1:BH134,BH134))</f>
        <v/>
      </c>
      <c r="BJ134" s="84" t="str">
        <f t="shared" si="34"/>
        <v/>
      </c>
      <c r="BK134" s="84"/>
      <c r="BL134" s="84"/>
      <c r="BM134" s="84"/>
      <c r="BN134" s="84"/>
      <c r="BO134" s="84"/>
      <c r="BP134" s="84"/>
      <c r="BQ134" s="84"/>
      <c r="BR134" s="84"/>
      <c r="BS134" s="84"/>
      <c r="BT134" s="84"/>
      <c r="BU134" s="84"/>
      <c r="BV134" s="84"/>
      <c r="BW134" s="84"/>
      <c r="BX134" s="84"/>
      <c r="BY134" s="84"/>
      <c r="BZ134" s="84"/>
      <c r="CA134" s="84"/>
      <c r="CB134" s="84"/>
      <c r="CC134" s="84"/>
      <c r="CD134" s="84"/>
      <c r="CE134" s="84"/>
      <c r="CF134" s="84"/>
      <c r="CG134" s="84"/>
      <c r="CH134" s="84"/>
      <c r="CI134" s="84"/>
      <c r="CJ134" s="84"/>
      <c r="CK134" s="84"/>
      <c r="CL134" s="84"/>
      <c r="CM134" s="84"/>
      <c r="CN134" s="84"/>
      <c r="CO134" s="84"/>
      <c r="CP134" s="84"/>
      <c r="CQ134" s="84"/>
      <c r="CR134" s="84"/>
      <c r="CS134" s="84"/>
      <c r="CT134" s="84"/>
      <c r="CU134" s="84"/>
      <c r="CV134" s="84"/>
      <c r="CW134" s="84"/>
      <c r="CX134" s="84"/>
      <c r="CY134" s="84"/>
      <c r="CZ134" s="84"/>
      <c r="DA134" s="84"/>
      <c r="DB134" s="84"/>
      <c r="DC134" s="84"/>
      <c r="DD134" s="84"/>
      <c r="DE134" s="84"/>
      <c r="DF134" s="84"/>
      <c r="DG134" s="84"/>
      <c r="DH134" s="84"/>
      <c r="DI134" s="84"/>
      <c r="DJ134" s="84"/>
      <c r="DK134" s="84"/>
      <c r="DL134" s="84"/>
      <c r="DM134" s="84"/>
      <c r="DN134" s="84"/>
      <c r="DO134" s="84"/>
      <c r="DP134" s="84"/>
      <c r="DQ134" s="84"/>
      <c r="DR134" s="84"/>
      <c r="DS134" s="84"/>
      <c r="DT134" s="84"/>
      <c r="DU134" s="84"/>
      <c r="DV134" s="84"/>
      <c r="DW134" s="84"/>
      <c r="DX134" s="84"/>
      <c r="DY134" s="84"/>
      <c r="DZ134" s="84"/>
      <c r="EA134" s="84"/>
      <c r="EB134" s="84"/>
      <c r="EC134" s="84"/>
      <c r="ED134" s="84"/>
      <c r="EE134" s="84"/>
      <c r="EF134" s="84"/>
      <c r="EG134" s="84"/>
      <c r="EH134" s="84"/>
      <c r="EI134" s="84"/>
      <c r="EJ134" s="84"/>
      <c r="EK134" s="84"/>
      <c r="EL134" s="84"/>
      <c r="EM134" s="84"/>
      <c r="EN134" s="84"/>
      <c r="EO134" s="84"/>
      <c r="EP134" s="84"/>
      <c r="EQ134" s="84"/>
      <c r="ER134" s="84"/>
      <c r="ES134" s="84"/>
      <c r="ET134" s="84"/>
      <c r="EU134" s="84"/>
      <c r="EV134" s="84"/>
      <c r="EW134" s="84"/>
      <c r="EX134" s="84"/>
      <c r="EY134" s="84"/>
      <c r="EZ134" s="84"/>
      <c r="FA134" s="84"/>
      <c r="FB134" s="84"/>
      <c r="FC134" s="84"/>
      <c r="FD134" s="84"/>
      <c r="FE134" s="84"/>
      <c r="FF134" s="84"/>
      <c r="FG134" s="84"/>
      <c r="FH134" s="84"/>
      <c r="FI134" s="84"/>
      <c r="FJ134" s="84"/>
      <c r="FK134" s="84"/>
      <c r="FL134" s="84"/>
      <c r="FM134" s="84"/>
      <c r="FN134" s="84"/>
      <c r="FO134" s="84"/>
      <c r="FP134" s="84"/>
      <c r="FQ134" s="84"/>
      <c r="FR134" s="84"/>
      <c r="FS134" s="84"/>
      <c r="FT134" s="84"/>
      <c r="FU134" s="84"/>
      <c r="FV134" s="84"/>
      <c r="FW134" s="84"/>
      <c r="FX134" s="84"/>
      <c r="FY134" s="84"/>
      <c r="FZ134" s="84"/>
      <c r="GA134" s="84"/>
      <c r="GB134" s="84"/>
      <c r="GC134" s="84"/>
      <c r="GD134" s="84"/>
      <c r="GE134" s="84"/>
      <c r="GF134" s="84"/>
      <c r="GG134" s="84"/>
      <c r="GH134" s="84"/>
      <c r="GI134" s="84"/>
      <c r="GJ134" s="84"/>
      <c r="GK134" s="84"/>
      <c r="GL134" s="84"/>
      <c r="GM134" s="84"/>
      <c r="GN134" s="84"/>
      <c r="GO134" s="84"/>
      <c r="GP134" s="84"/>
      <c r="GQ134" s="84"/>
      <c r="GR134" s="84"/>
      <c r="GS134" s="84"/>
      <c r="GT134" s="84"/>
      <c r="GU134" s="84"/>
      <c r="GV134" s="84"/>
      <c r="GW134" s="84"/>
      <c r="GX134" s="84"/>
      <c r="GY134" s="84"/>
      <c r="GZ134" s="84"/>
      <c r="HA134" s="84"/>
      <c r="HB134" s="84"/>
      <c r="HC134" s="84"/>
      <c r="HD134" s="84"/>
      <c r="HE134" s="84"/>
      <c r="HF134" s="84"/>
      <c r="HG134" s="84"/>
      <c r="HH134" s="84"/>
      <c r="HI134" s="84"/>
      <c r="HJ134" s="84"/>
      <c r="HK134" s="84"/>
      <c r="HL134" s="84"/>
      <c r="HM134" s="84"/>
      <c r="HN134" s="84"/>
      <c r="HO134" s="84"/>
      <c r="HP134" s="84"/>
      <c r="HQ134" s="84"/>
      <c r="HR134" s="84"/>
      <c r="HS134" s="84"/>
      <c r="HT134" s="84"/>
      <c r="HU134" s="84"/>
      <c r="HV134" s="84"/>
      <c r="HW134" s="84"/>
      <c r="HX134" s="84"/>
      <c r="HY134" s="84"/>
      <c r="HZ134" s="84"/>
      <c r="IA134" s="84"/>
      <c r="IB134" s="84"/>
      <c r="IC134" s="84"/>
      <c r="ID134" s="84"/>
      <c r="IE134" s="84"/>
      <c r="IF134" s="84"/>
      <c r="IG134" s="84"/>
      <c r="IH134" s="84"/>
      <c r="II134" s="84"/>
      <c r="IJ134" s="84"/>
      <c r="IK134" s="84"/>
      <c r="IL134" s="84"/>
      <c r="IM134" s="84"/>
      <c r="IN134" s="84"/>
      <c r="IO134" s="84"/>
      <c r="IP134" s="84"/>
      <c r="IQ134" s="84"/>
      <c r="IR134" s="84"/>
      <c r="IS134" s="84"/>
      <c r="IT134" s="84"/>
      <c r="IU134" s="84"/>
      <c r="IV134" s="84"/>
      <c r="IW134" s="84"/>
      <c r="IX134" s="84"/>
      <c r="IY134" s="84"/>
      <c r="IZ134" s="84"/>
      <c r="JA134" s="84"/>
      <c r="JB134" s="84"/>
    </row>
    <row r="135" spans="1:262" s="22" customFormat="1" ht="15" customHeight="1" x14ac:dyDescent="0.15">
      <c r="A135" s="176" t="s">
        <v>143</v>
      </c>
      <c r="B135" s="26" t="s">
        <v>285</v>
      </c>
      <c r="C135" s="27" t="s">
        <v>323</v>
      </c>
      <c r="D135" s="28" t="s">
        <v>387</v>
      </c>
      <c r="E135" s="26" t="s">
        <v>278</v>
      </c>
      <c r="F135" s="29" t="s">
        <v>388</v>
      </c>
      <c r="G135" s="30" t="s">
        <v>280</v>
      </c>
      <c r="H135" s="30" t="s">
        <v>79</v>
      </c>
      <c r="I135" s="37">
        <v>800000</v>
      </c>
      <c r="J135" s="38" t="s">
        <v>281</v>
      </c>
      <c r="K135" s="37">
        <v>0</v>
      </c>
      <c r="L135" s="26"/>
      <c r="M135" s="26"/>
      <c r="N135" s="26"/>
      <c r="O135" s="39" t="s">
        <v>389</v>
      </c>
      <c r="P135" s="40">
        <v>0.5</v>
      </c>
      <c r="Q135" s="40">
        <v>0.5</v>
      </c>
      <c r="R135" s="40">
        <v>1.7254901960784299</v>
      </c>
      <c r="S135" s="40">
        <v>3.4069400630914801</v>
      </c>
      <c r="T135" s="40">
        <v>2</v>
      </c>
      <c r="U135" s="40">
        <v>2</v>
      </c>
      <c r="V135" s="41">
        <v>12</v>
      </c>
      <c r="W135" s="42">
        <v>250000</v>
      </c>
      <c r="X135" s="43">
        <v>350</v>
      </c>
      <c r="Y135" s="50">
        <v>1</v>
      </c>
      <c r="Z135" s="50">
        <v>1</v>
      </c>
      <c r="AA135" s="51"/>
      <c r="AB135" s="51"/>
      <c r="AC135" s="51"/>
      <c r="AD135" s="51"/>
      <c r="AE135" s="51"/>
      <c r="AF135" s="38">
        <v>252000</v>
      </c>
      <c r="AG135" s="61">
        <v>11.9047619047619</v>
      </c>
      <c r="AH135" s="62">
        <v>0.99206349206349198</v>
      </c>
      <c r="AI135" s="63"/>
      <c r="AJ135" s="64"/>
      <c r="AK135" s="65">
        <v>0</v>
      </c>
      <c r="AL135" s="64" t="s">
        <v>283</v>
      </c>
      <c r="AM135" s="66" t="s">
        <v>326</v>
      </c>
      <c r="AN135" s="26"/>
      <c r="AO135" s="66" t="s">
        <v>298</v>
      </c>
      <c r="AP135" s="74"/>
      <c r="AQ135" s="75"/>
      <c r="AR135" s="76"/>
      <c r="AS135" s="77"/>
      <c r="AT135" s="77"/>
      <c r="AU135" s="78"/>
      <c r="AV135" s="77"/>
      <c r="AW135" s="77"/>
      <c r="AX135" s="77"/>
      <c r="AY135" s="77"/>
      <c r="AZ135" s="77"/>
      <c r="BA135" s="77"/>
      <c r="BB135" s="99">
        <f t="shared" si="28"/>
        <v>35</v>
      </c>
      <c r="BC135" s="99">
        <f t="shared" si="29"/>
        <v>8</v>
      </c>
      <c r="BD135" s="100" t="str">
        <f t="shared" si="30"/>
        <v>025-C130000631-358李太昆35</v>
      </c>
      <c r="BE135" s="101">
        <f t="shared" si="31"/>
        <v>1</v>
      </c>
      <c r="BF135" s="101">
        <f t="shared" si="32"/>
        <v>0.5</v>
      </c>
      <c r="BG135" s="102" t="str">
        <f t="shared" si="33"/>
        <v>025-C130000631-35835</v>
      </c>
      <c r="BH135" s="84" t="str">
        <f>IF(IF(ISNA(MATCH(BG135,BG136:$BG$94434,0)),1,"")="","",IF(ISNA(MATCH(BG135,BG136:$BG$94434,0)),1,"")&amp;BB135)</f>
        <v/>
      </c>
      <c r="BI135" s="84" t="str">
        <f>IF(BH135="","",BB135&amp;COUNTIFS($BH$1:BH135,BH135))</f>
        <v/>
      </c>
      <c r="BJ135" s="84" t="str">
        <f t="shared" si="34"/>
        <v/>
      </c>
      <c r="BK135" s="84"/>
      <c r="BL135" s="84"/>
      <c r="BM135" s="84"/>
      <c r="BN135" s="84"/>
      <c r="BO135" s="84"/>
      <c r="BP135" s="84"/>
      <c r="BQ135" s="84"/>
      <c r="BR135" s="84"/>
      <c r="BS135" s="84"/>
      <c r="BT135" s="84"/>
      <c r="BU135" s="84"/>
      <c r="BV135" s="84"/>
      <c r="BW135" s="84"/>
      <c r="BX135" s="84"/>
      <c r="BY135" s="84"/>
      <c r="BZ135" s="84"/>
      <c r="CA135" s="84"/>
      <c r="CB135" s="84"/>
      <c r="CC135" s="84"/>
      <c r="CD135" s="84"/>
      <c r="CE135" s="84"/>
      <c r="CF135" s="84"/>
      <c r="CG135" s="84"/>
      <c r="CH135" s="84"/>
      <c r="CI135" s="84"/>
      <c r="CJ135" s="84"/>
      <c r="CK135" s="84"/>
      <c r="CL135" s="84"/>
      <c r="CM135" s="84"/>
      <c r="CN135" s="84"/>
      <c r="CO135" s="84"/>
      <c r="CP135" s="84"/>
      <c r="CQ135" s="84"/>
      <c r="CR135" s="84"/>
      <c r="CS135" s="84"/>
      <c r="CT135" s="84"/>
      <c r="CU135" s="84"/>
      <c r="CV135" s="84"/>
      <c r="CW135" s="84"/>
      <c r="CX135" s="84"/>
      <c r="CY135" s="84"/>
      <c r="CZ135" s="84"/>
      <c r="DA135" s="84"/>
      <c r="DB135" s="84"/>
      <c r="DC135" s="84"/>
      <c r="DD135" s="84"/>
      <c r="DE135" s="84"/>
      <c r="DF135" s="84"/>
      <c r="DG135" s="84"/>
      <c r="DH135" s="84"/>
      <c r="DI135" s="84"/>
      <c r="DJ135" s="84"/>
      <c r="DK135" s="84"/>
      <c r="DL135" s="84"/>
      <c r="DM135" s="84"/>
      <c r="DN135" s="84"/>
      <c r="DO135" s="84"/>
      <c r="DP135" s="84"/>
      <c r="DQ135" s="84"/>
      <c r="DR135" s="84"/>
      <c r="DS135" s="84"/>
      <c r="DT135" s="84"/>
      <c r="DU135" s="84"/>
      <c r="DV135" s="84"/>
      <c r="DW135" s="84"/>
      <c r="DX135" s="84"/>
      <c r="DY135" s="84"/>
      <c r="DZ135" s="84"/>
      <c r="EA135" s="84"/>
      <c r="EB135" s="84"/>
      <c r="EC135" s="84"/>
      <c r="ED135" s="84"/>
      <c r="EE135" s="84"/>
      <c r="EF135" s="84"/>
      <c r="EG135" s="84"/>
      <c r="EH135" s="84"/>
      <c r="EI135" s="84"/>
      <c r="EJ135" s="84"/>
      <c r="EK135" s="84"/>
      <c r="EL135" s="84"/>
      <c r="EM135" s="84"/>
      <c r="EN135" s="84"/>
      <c r="EO135" s="84"/>
      <c r="EP135" s="84"/>
      <c r="EQ135" s="84"/>
      <c r="ER135" s="84"/>
      <c r="ES135" s="84"/>
      <c r="ET135" s="84"/>
      <c r="EU135" s="84"/>
      <c r="EV135" s="84"/>
      <c r="EW135" s="84"/>
      <c r="EX135" s="84"/>
      <c r="EY135" s="84"/>
      <c r="EZ135" s="84"/>
      <c r="FA135" s="84"/>
      <c r="FB135" s="84"/>
      <c r="FC135" s="84"/>
      <c r="FD135" s="84"/>
      <c r="FE135" s="84"/>
      <c r="FF135" s="84"/>
      <c r="FG135" s="84"/>
      <c r="FH135" s="84"/>
      <c r="FI135" s="84"/>
      <c r="FJ135" s="84"/>
      <c r="FK135" s="84"/>
      <c r="FL135" s="84"/>
      <c r="FM135" s="84"/>
      <c r="FN135" s="84"/>
      <c r="FO135" s="84"/>
      <c r="FP135" s="84"/>
      <c r="FQ135" s="84"/>
      <c r="FR135" s="84"/>
      <c r="FS135" s="84"/>
      <c r="FT135" s="84"/>
      <c r="FU135" s="84"/>
      <c r="FV135" s="84"/>
      <c r="FW135" s="84"/>
      <c r="FX135" s="84"/>
      <c r="FY135" s="84"/>
      <c r="FZ135" s="84"/>
      <c r="GA135" s="84"/>
      <c r="GB135" s="84"/>
      <c r="GC135" s="84"/>
      <c r="GD135" s="84"/>
      <c r="GE135" s="84"/>
      <c r="GF135" s="84"/>
      <c r="GG135" s="84"/>
      <c r="GH135" s="84"/>
      <c r="GI135" s="84"/>
      <c r="GJ135" s="84"/>
      <c r="GK135" s="84"/>
      <c r="GL135" s="84"/>
      <c r="GM135" s="84"/>
      <c r="GN135" s="84"/>
      <c r="GO135" s="84"/>
      <c r="GP135" s="84"/>
      <c r="GQ135" s="84"/>
      <c r="GR135" s="84"/>
      <c r="GS135" s="84"/>
      <c r="GT135" s="84"/>
      <c r="GU135" s="84"/>
      <c r="GV135" s="84"/>
      <c r="GW135" s="84"/>
      <c r="GX135" s="84"/>
      <c r="GY135" s="84"/>
      <c r="GZ135" s="84"/>
      <c r="HA135" s="84"/>
      <c r="HB135" s="84"/>
      <c r="HC135" s="84"/>
      <c r="HD135" s="84"/>
      <c r="HE135" s="84"/>
      <c r="HF135" s="84"/>
      <c r="HG135" s="84"/>
      <c r="HH135" s="84"/>
      <c r="HI135" s="84"/>
      <c r="HJ135" s="84"/>
      <c r="HK135" s="84"/>
      <c r="HL135" s="84"/>
      <c r="HM135" s="84"/>
      <c r="HN135" s="84"/>
      <c r="HO135" s="84"/>
      <c r="HP135" s="84"/>
      <c r="HQ135" s="84"/>
      <c r="HR135" s="84"/>
      <c r="HS135" s="84"/>
      <c r="HT135" s="84"/>
      <c r="HU135" s="84"/>
      <c r="HV135" s="84"/>
      <c r="HW135" s="84"/>
      <c r="HX135" s="84"/>
      <c r="HY135" s="84"/>
      <c r="HZ135" s="84"/>
      <c r="IA135" s="84"/>
      <c r="IB135" s="84"/>
      <c r="IC135" s="84"/>
      <c r="ID135" s="84"/>
      <c r="IE135" s="84"/>
      <c r="IF135" s="84"/>
      <c r="IG135" s="84"/>
      <c r="IH135" s="84"/>
      <c r="II135" s="84"/>
      <c r="IJ135" s="84"/>
      <c r="IK135" s="84"/>
      <c r="IL135" s="84"/>
      <c r="IM135" s="84"/>
      <c r="IN135" s="84"/>
      <c r="IO135" s="84"/>
      <c r="IP135" s="84"/>
      <c r="IQ135" s="84"/>
      <c r="IR135" s="84"/>
      <c r="IS135" s="84"/>
      <c r="IT135" s="84"/>
      <c r="IU135" s="84"/>
      <c r="IV135" s="84"/>
      <c r="IW135" s="84"/>
      <c r="IX135" s="84"/>
      <c r="IY135" s="84"/>
      <c r="IZ135" s="84"/>
      <c r="JA135" s="84"/>
      <c r="JB135" s="84"/>
    </row>
    <row r="136" spans="1:262" s="22" customFormat="1" ht="15" customHeight="1" x14ac:dyDescent="0.15">
      <c r="A136" s="176" t="s">
        <v>143</v>
      </c>
      <c r="B136" s="26" t="s">
        <v>275</v>
      </c>
      <c r="C136" s="27" t="s">
        <v>327</v>
      </c>
      <c r="D136" s="28" t="s">
        <v>390</v>
      </c>
      <c r="E136" s="26" t="s">
        <v>278</v>
      </c>
      <c r="F136" s="29" t="s">
        <v>391</v>
      </c>
      <c r="G136" s="30" t="s">
        <v>280</v>
      </c>
      <c r="H136" s="30" t="s">
        <v>79</v>
      </c>
      <c r="I136" s="37">
        <v>400000</v>
      </c>
      <c r="J136" s="38" t="s">
        <v>281</v>
      </c>
      <c r="K136" s="37">
        <v>0</v>
      </c>
      <c r="L136" s="26"/>
      <c r="M136" s="26"/>
      <c r="N136" s="26"/>
      <c r="O136" s="39" t="s">
        <v>392</v>
      </c>
      <c r="P136" s="40">
        <v>0.5</v>
      </c>
      <c r="Q136" s="40">
        <v>0.5</v>
      </c>
      <c r="R136" s="40">
        <v>3.8048780487804899</v>
      </c>
      <c r="S136" s="40">
        <v>3.4069400630914801</v>
      </c>
      <c r="T136" s="40">
        <v>2</v>
      </c>
      <c r="U136" s="40">
        <v>2</v>
      </c>
      <c r="V136" s="41">
        <v>12</v>
      </c>
      <c r="W136" s="42">
        <v>147000</v>
      </c>
      <c r="X136" s="43">
        <v>350</v>
      </c>
      <c r="Y136" s="50">
        <v>1</v>
      </c>
      <c r="Z136" s="50">
        <v>1</v>
      </c>
      <c r="AA136" s="51"/>
      <c r="AB136" s="51"/>
      <c r="AC136" s="51"/>
      <c r="AD136" s="51"/>
      <c r="AE136" s="51"/>
      <c r="AF136" s="38">
        <v>252000</v>
      </c>
      <c r="AG136" s="61">
        <v>7</v>
      </c>
      <c r="AH136" s="62">
        <v>0.58333333333333304</v>
      </c>
      <c r="AI136" s="63"/>
      <c r="AJ136" s="64"/>
      <c r="AK136" s="65">
        <v>0</v>
      </c>
      <c r="AL136" s="64" t="s">
        <v>283</v>
      </c>
      <c r="AM136" s="66" t="s">
        <v>337</v>
      </c>
      <c r="AN136" s="26"/>
      <c r="AO136" s="66" t="s">
        <v>61</v>
      </c>
      <c r="AP136" s="74"/>
      <c r="AQ136" s="75"/>
      <c r="AR136" s="76"/>
      <c r="AS136" s="77"/>
      <c r="AT136" s="77"/>
      <c r="AU136" s="78"/>
      <c r="AV136" s="77"/>
      <c r="AW136" s="77"/>
      <c r="AX136" s="77"/>
      <c r="AY136" s="77"/>
      <c r="AZ136" s="77"/>
      <c r="BA136" s="77"/>
      <c r="BB136" s="99">
        <f t="shared" si="28"/>
        <v>35</v>
      </c>
      <c r="BC136" s="99">
        <f t="shared" si="29"/>
        <v>8</v>
      </c>
      <c r="BD136" s="100" t="str">
        <f t="shared" si="30"/>
        <v>025-C130000631-368王友35</v>
      </c>
      <c r="BE136" s="101">
        <f t="shared" si="31"/>
        <v>0.5</v>
      </c>
      <c r="BF136" s="101">
        <f t="shared" si="32"/>
        <v>0.5</v>
      </c>
      <c r="BG136" s="102" t="str">
        <f t="shared" si="33"/>
        <v>025-C130000631-36835</v>
      </c>
      <c r="BH136" s="84" t="str">
        <f>IF(IF(ISNA(MATCH(BG136,BG137:$BG$94434,0)),1,"")="","",IF(ISNA(MATCH(BG136,BG137:$BG$94434,0)),1,"")&amp;BB136)</f>
        <v/>
      </c>
      <c r="BI136" s="84" t="str">
        <f>IF(BH136="","",BB136&amp;COUNTIFS($BH$1:BH136,BH136))</f>
        <v/>
      </c>
      <c r="BJ136" s="84" t="str">
        <f t="shared" si="34"/>
        <v/>
      </c>
      <c r="BK136" s="84"/>
      <c r="BL136" s="84"/>
      <c r="BM136" s="84"/>
      <c r="BN136" s="84"/>
      <c r="BO136" s="84"/>
      <c r="BP136" s="84"/>
      <c r="BQ136" s="84"/>
      <c r="BR136" s="84"/>
      <c r="BS136" s="84"/>
      <c r="BT136" s="84"/>
      <c r="BU136" s="84"/>
      <c r="BV136" s="84"/>
      <c r="BW136" s="84"/>
      <c r="BX136" s="84"/>
      <c r="BY136" s="84"/>
      <c r="BZ136" s="84"/>
      <c r="CA136" s="84"/>
      <c r="CB136" s="84"/>
      <c r="CC136" s="84"/>
      <c r="CD136" s="84"/>
      <c r="CE136" s="84"/>
      <c r="CF136" s="84"/>
      <c r="CG136" s="84"/>
      <c r="CH136" s="84"/>
      <c r="CI136" s="84"/>
      <c r="CJ136" s="84"/>
      <c r="CK136" s="84"/>
      <c r="CL136" s="84"/>
      <c r="CM136" s="84"/>
      <c r="CN136" s="84"/>
      <c r="CO136" s="84"/>
      <c r="CP136" s="84"/>
      <c r="CQ136" s="84"/>
      <c r="CR136" s="84"/>
      <c r="CS136" s="84"/>
      <c r="CT136" s="84"/>
      <c r="CU136" s="84"/>
      <c r="CV136" s="84"/>
      <c r="CW136" s="84"/>
      <c r="CX136" s="84"/>
      <c r="CY136" s="84"/>
      <c r="CZ136" s="84"/>
      <c r="DA136" s="84"/>
      <c r="DB136" s="84"/>
      <c r="DC136" s="84"/>
      <c r="DD136" s="84"/>
      <c r="DE136" s="84"/>
      <c r="DF136" s="84"/>
      <c r="DG136" s="84"/>
      <c r="DH136" s="84"/>
      <c r="DI136" s="84"/>
      <c r="DJ136" s="84"/>
      <c r="DK136" s="84"/>
      <c r="DL136" s="84"/>
      <c r="DM136" s="84"/>
      <c r="DN136" s="84"/>
      <c r="DO136" s="84"/>
      <c r="DP136" s="84"/>
      <c r="DQ136" s="84"/>
      <c r="DR136" s="84"/>
      <c r="DS136" s="84"/>
      <c r="DT136" s="84"/>
      <c r="DU136" s="84"/>
      <c r="DV136" s="84"/>
      <c r="DW136" s="84"/>
      <c r="DX136" s="84"/>
      <c r="DY136" s="84"/>
      <c r="DZ136" s="84"/>
      <c r="EA136" s="84"/>
      <c r="EB136" s="84"/>
      <c r="EC136" s="84"/>
      <c r="ED136" s="84"/>
      <c r="EE136" s="84"/>
      <c r="EF136" s="84"/>
      <c r="EG136" s="84"/>
      <c r="EH136" s="84"/>
      <c r="EI136" s="84"/>
      <c r="EJ136" s="84"/>
      <c r="EK136" s="84"/>
      <c r="EL136" s="84"/>
      <c r="EM136" s="84"/>
      <c r="EN136" s="84"/>
      <c r="EO136" s="84"/>
      <c r="EP136" s="84"/>
      <c r="EQ136" s="84"/>
      <c r="ER136" s="84"/>
      <c r="ES136" s="84"/>
      <c r="ET136" s="84"/>
      <c r="EU136" s="84"/>
      <c r="EV136" s="84"/>
      <c r="EW136" s="84"/>
      <c r="EX136" s="84"/>
      <c r="EY136" s="84"/>
      <c r="EZ136" s="84"/>
      <c r="FA136" s="84"/>
      <c r="FB136" s="84"/>
      <c r="FC136" s="84"/>
      <c r="FD136" s="84"/>
      <c r="FE136" s="84"/>
      <c r="FF136" s="84"/>
      <c r="FG136" s="84"/>
      <c r="FH136" s="84"/>
      <c r="FI136" s="84"/>
      <c r="FJ136" s="84"/>
      <c r="FK136" s="84"/>
      <c r="FL136" s="84"/>
      <c r="FM136" s="84"/>
      <c r="FN136" s="84"/>
      <c r="FO136" s="84"/>
      <c r="FP136" s="84"/>
      <c r="FQ136" s="84"/>
      <c r="FR136" s="84"/>
      <c r="FS136" s="84"/>
      <c r="FT136" s="84"/>
      <c r="FU136" s="84"/>
      <c r="FV136" s="84"/>
      <c r="FW136" s="84"/>
      <c r="FX136" s="84"/>
      <c r="FY136" s="84"/>
      <c r="FZ136" s="84"/>
      <c r="GA136" s="84"/>
      <c r="GB136" s="84"/>
      <c r="GC136" s="84"/>
      <c r="GD136" s="84"/>
      <c r="GE136" s="84"/>
      <c r="GF136" s="84"/>
      <c r="GG136" s="84"/>
      <c r="GH136" s="84"/>
      <c r="GI136" s="84"/>
      <c r="GJ136" s="84"/>
      <c r="GK136" s="84"/>
      <c r="GL136" s="84"/>
      <c r="GM136" s="84"/>
      <c r="GN136" s="84"/>
      <c r="GO136" s="84"/>
      <c r="GP136" s="84"/>
      <c r="GQ136" s="84"/>
      <c r="GR136" s="84"/>
      <c r="GS136" s="84"/>
      <c r="GT136" s="84"/>
      <c r="GU136" s="84"/>
      <c r="GV136" s="84"/>
      <c r="GW136" s="84"/>
      <c r="GX136" s="84"/>
      <c r="GY136" s="84"/>
      <c r="GZ136" s="84"/>
      <c r="HA136" s="84"/>
      <c r="HB136" s="84"/>
      <c r="HC136" s="84"/>
      <c r="HD136" s="84"/>
      <c r="HE136" s="84"/>
      <c r="HF136" s="84"/>
      <c r="HG136" s="84"/>
      <c r="HH136" s="84"/>
      <c r="HI136" s="84"/>
      <c r="HJ136" s="84"/>
      <c r="HK136" s="84"/>
      <c r="HL136" s="84"/>
      <c r="HM136" s="84"/>
      <c r="HN136" s="84"/>
      <c r="HO136" s="84"/>
      <c r="HP136" s="84"/>
      <c r="HQ136" s="84"/>
      <c r="HR136" s="84"/>
      <c r="HS136" s="84"/>
      <c r="HT136" s="84"/>
      <c r="HU136" s="84"/>
      <c r="HV136" s="84"/>
      <c r="HW136" s="84"/>
      <c r="HX136" s="84"/>
      <c r="HY136" s="84"/>
      <c r="HZ136" s="84"/>
      <c r="IA136" s="84"/>
      <c r="IB136" s="84"/>
      <c r="IC136" s="84"/>
      <c r="ID136" s="84"/>
      <c r="IE136" s="84"/>
      <c r="IF136" s="84"/>
      <c r="IG136" s="84"/>
      <c r="IH136" s="84"/>
      <c r="II136" s="84"/>
      <c r="IJ136" s="84"/>
      <c r="IK136" s="84"/>
      <c r="IL136" s="84"/>
      <c r="IM136" s="84"/>
      <c r="IN136" s="84"/>
      <c r="IO136" s="84"/>
      <c r="IP136" s="84"/>
      <c r="IQ136" s="84"/>
      <c r="IR136" s="84"/>
      <c r="IS136" s="84"/>
      <c r="IT136" s="84"/>
      <c r="IU136" s="84"/>
      <c r="IV136" s="84"/>
      <c r="IW136" s="84"/>
      <c r="IX136" s="84"/>
      <c r="IY136" s="84"/>
      <c r="IZ136" s="84"/>
      <c r="JA136" s="84"/>
      <c r="JB136" s="84"/>
    </row>
    <row r="137" spans="1:262" s="22" customFormat="1" ht="15" customHeight="1" x14ac:dyDescent="0.15">
      <c r="A137" s="176" t="s">
        <v>143</v>
      </c>
      <c r="B137" s="26" t="s">
        <v>285</v>
      </c>
      <c r="C137" s="27" t="s">
        <v>327</v>
      </c>
      <c r="D137" s="28" t="s">
        <v>390</v>
      </c>
      <c r="E137" s="26" t="s">
        <v>278</v>
      </c>
      <c r="F137" s="29" t="s">
        <v>391</v>
      </c>
      <c r="G137" s="30" t="s">
        <v>280</v>
      </c>
      <c r="H137" s="30" t="s">
        <v>79</v>
      </c>
      <c r="I137" s="37">
        <v>400000</v>
      </c>
      <c r="J137" s="38" t="s">
        <v>281</v>
      </c>
      <c r="K137" s="37">
        <v>0</v>
      </c>
      <c r="L137" s="26"/>
      <c r="M137" s="26"/>
      <c r="N137" s="26"/>
      <c r="O137" s="39" t="s">
        <v>392</v>
      </c>
      <c r="P137" s="40">
        <v>0.5</v>
      </c>
      <c r="Q137" s="40">
        <v>0.5</v>
      </c>
      <c r="R137" s="40">
        <v>0.86274509803921595</v>
      </c>
      <c r="S137" s="40">
        <v>1.7034700315457401</v>
      </c>
      <c r="T137" s="40">
        <v>2</v>
      </c>
      <c r="U137" s="40">
        <v>2</v>
      </c>
      <c r="V137" s="41">
        <v>6</v>
      </c>
      <c r="W137" s="42">
        <v>98000</v>
      </c>
      <c r="X137" s="43">
        <v>350</v>
      </c>
      <c r="Y137" s="50">
        <v>1</v>
      </c>
      <c r="Z137" s="50">
        <v>1</v>
      </c>
      <c r="AA137" s="51"/>
      <c r="AB137" s="51"/>
      <c r="AC137" s="51"/>
      <c r="AD137" s="51"/>
      <c r="AE137" s="51"/>
      <c r="AF137" s="38">
        <v>126000</v>
      </c>
      <c r="AG137" s="61">
        <v>4.6666666666666696</v>
      </c>
      <c r="AH137" s="62">
        <v>0.77777777777777801</v>
      </c>
      <c r="AI137" s="63"/>
      <c r="AJ137" s="64"/>
      <c r="AK137" s="65">
        <v>0</v>
      </c>
      <c r="AL137" s="64" t="s">
        <v>283</v>
      </c>
      <c r="AM137" s="66" t="s">
        <v>331</v>
      </c>
      <c r="AN137" s="26"/>
      <c r="AO137" s="66" t="s">
        <v>332</v>
      </c>
      <c r="AP137" s="74"/>
      <c r="AQ137" s="75"/>
      <c r="AR137" s="76"/>
      <c r="AS137" s="77"/>
      <c r="AT137" s="77"/>
      <c r="AU137" s="78"/>
      <c r="AV137" s="77"/>
      <c r="AW137" s="77"/>
      <c r="AX137" s="77"/>
      <c r="AY137" s="77"/>
      <c r="AZ137" s="77"/>
      <c r="BA137" s="77"/>
      <c r="BB137" s="99">
        <f t="shared" si="28"/>
        <v>35</v>
      </c>
      <c r="BC137" s="99">
        <f t="shared" si="29"/>
        <v>8</v>
      </c>
      <c r="BD137" s="100" t="str">
        <f t="shared" si="30"/>
        <v>025-C130000631-368杨高坤35</v>
      </c>
      <c r="BE137" s="101">
        <f t="shared" si="31"/>
        <v>1</v>
      </c>
      <c r="BF137" s="101">
        <f t="shared" si="32"/>
        <v>0.5</v>
      </c>
      <c r="BG137" s="102" t="str">
        <f t="shared" si="33"/>
        <v>025-C130000631-36835</v>
      </c>
      <c r="BH137" s="84" t="str">
        <f>IF(IF(ISNA(MATCH(BG137,BG138:$BG$94434,0)),1,"")="","",IF(ISNA(MATCH(BG137,BG138:$BG$94434,0)),1,"")&amp;BB137)</f>
        <v>135</v>
      </c>
      <c r="BI137" s="84" t="str">
        <f>IF(BH137="","",BB137&amp;COUNTIFS($BH$1:BH137,BH137))</f>
        <v>3513</v>
      </c>
      <c r="BJ137" s="84" t="str">
        <f t="shared" si="34"/>
        <v>025-C130000631-368</v>
      </c>
      <c r="BK137" s="84"/>
      <c r="BL137" s="84"/>
      <c r="BM137" s="84"/>
      <c r="BN137" s="84"/>
      <c r="BO137" s="84"/>
      <c r="BP137" s="84"/>
      <c r="BQ137" s="84"/>
      <c r="BR137" s="84"/>
      <c r="BS137" s="84"/>
      <c r="BT137" s="84"/>
      <c r="BU137" s="84"/>
      <c r="BV137" s="84"/>
      <c r="BW137" s="84"/>
      <c r="BX137" s="84"/>
      <c r="BY137" s="84"/>
      <c r="BZ137" s="84"/>
      <c r="CA137" s="84"/>
      <c r="CB137" s="84"/>
      <c r="CC137" s="84"/>
      <c r="CD137" s="84"/>
      <c r="CE137" s="84"/>
      <c r="CF137" s="84"/>
      <c r="CG137" s="84"/>
      <c r="CH137" s="84"/>
      <c r="CI137" s="84"/>
      <c r="CJ137" s="84"/>
      <c r="CK137" s="84"/>
      <c r="CL137" s="84"/>
      <c r="CM137" s="84"/>
      <c r="CN137" s="84"/>
      <c r="CO137" s="84"/>
      <c r="CP137" s="84"/>
      <c r="CQ137" s="84"/>
      <c r="CR137" s="84"/>
      <c r="CS137" s="84"/>
      <c r="CT137" s="84"/>
      <c r="CU137" s="84"/>
      <c r="CV137" s="84"/>
      <c r="CW137" s="84"/>
      <c r="CX137" s="84"/>
      <c r="CY137" s="84"/>
      <c r="CZ137" s="84"/>
      <c r="DA137" s="84"/>
      <c r="DB137" s="84"/>
      <c r="DC137" s="84"/>
      <c r="DD137" s="84"/>
      <c r="DE137" s="84"/>
      <c r="DF137" s="84"/>
      <c r="DG137" s="84"/>
      <c r="DH137" s="84"/>
      <c r="DI137" s="84"/>
      <c r="DJ137" s="84"/>
      <c r="DK137" s="84"/>
      <c r="DL137" s="84"/>
      <c r="DM137" s="84"/>
      <c r="DN137" s="84"/>
      <c r="DO137" s="84"/>
      <c r="DP137" s="84"/>
      <c r="DQ137" s="84"/>
      <c r="DR137" s="84"/>
      <c r="DS137" s="84"/>
      <c r="DT137" s="84"/>
      <c r="DU137" s="84"/>
      <c r="DV137" s="84"/>
      <c r="DW137" s="84"/>
      <c r="DX137" s="84"/>
      <c r="DY137" s="84"/>
      <c r="DZ137" s="84"/>
      <c r="EA137" s="84"/>
      <c r="EB137" s="84"/>
      <c r="EC137" s="84"/>
      <c r="ED137" s="84"/>
      <c r="EE137" s="84"/>
      <c r="EF137" s="84"/>
      <c r="EG137" s="84"/>
      <c r="EH137" s="84"/>
      <c r="EI137" s="84"/>
      <c r="EJ137" s="84"/>
      <c r="EK137" s="84"/>
      <c r="EL137" s="84"/>
      <c r="EM137" s="84"/>
      <c r="EN137" s="84"/>
      <c r="EO137" s="84"/>
      <c r="EP137" s="84"/>
      <c r="EQ137" s="84"/>
      <c r="ER137" s="84"/>
      <c r="ES137" s="84"/>
      <c r="ET137" s="84"/>
      <c r="EU137" s="84"/>
      <c r="EV137" s="84"/>
      <c r="EW137" s="84"/>
      <c r="EX137" s="84"/>
      <c r="EY137" s="84"/>
      <c r="EZ137" s="84"/>
      <c r="FA137" s="84"/>
      <c r="FB137" s="84"/>
      <c r="FC137" s="84"/>
      <c r="FD137" s="84"/>
      <c r="FE137" s="84"/>
      <c r="FF137" s="84"/>
      <c r="FG137" s="84"/>
      <c r="FH137" s="84"/>
      <c r="FI137" s="84"/>
      <c r="FJ137" s="84"/>
      <c r="FK137" s="84"/>
      <c r="FL137" s="84"/>
      <c r="FM137" s="84"/>
      <c r="FN137" s="84"/>
      <c r="FO137" s="84"/>
      <c r="FP137" s="84"/>
      <c r="FQ137" s="84"/>
      <c r="FR137" s="84"/>
      <c r="FS137" s="84"/>
      <c r="FT137" s="84"/>
      <c r="FU137" s="84"/>
      <c r="FV137" s="84"/>
      <c r="FW137" s="84"/>
      <c r="FX137" s="84"/>
      <c r="FY137" s="84"/>
      <c r="FZ137" s="84"/>
      <c r="GA137" s="84"/>
      <c r="GB137" s="84"/>
      <c r="GC137" s="84"/>
      <c r="GD137" s="84"/>
      <c r="GE137" s="84"/>
      <c r="GF137" s="84"/>
      <c r="GG137" s="84"/>
      <c r="GH137" s="84"/>
      <c r="GI137" s="84"/>
      <c r="GJ137" s="84"/>
      <c r="GK137" s="84"/>
      <c r="GL137" s="84"/>
      <c r="GM137" s="84"/>
      <c r="GN137" s="84"/>
      <c r="GO137" s="84"/>
      <c r="GP137" s="84"/>
      <c r="GQ137" s="84"/>
      <c r="GR137" s="84"/>
      <c r="GS137" s="84"/>
      <c r="GT137" s="84"/>
      <c r="GU137" s="84"/>
      <c r="GV137" s="84"/>
      <c r="GW137" s="84"/>
      <c r="GX137" s="84"/>
      <c r="GY137" s="84"/>
      <c r="GZ137" s="84"/>
      <c r="HA137" s="84"/>
      <c r="HB137" s="84"/>
      <c r="HC137" s="84"/>
      <c r="HD137" s="84"/>
      <c r="HE137" s="84"/>
      <c r="HF137" s="84"/>
      <c r="HG137" s="84"/>
      <c r="HH137" s="84"/>
      <c r="HI137" s="84"/>
      <c r="HJ137" s="84"/>
      <c r="HK137" s="84"/>
      <c r="HL137" s="84"/>
      <c r="HM137" s="84"/>
      <c r="HN137" s="84"/>
      <c r="HO137" s="84"/>
      <c r="HP137" s="84"/>
      <c r="HQ137" s="84"/>
      <c r="HR137" s="84"/>
      <c r="HS137" s="84"/>
      <c r="HT137" s="84"/>
      <c r="HU137" s="84"/>
      <c r="HV137" s="84"/>
      <c r="HW137" s="84"/>
      <c r="HX137" s="84"/>
      <c r="HY137" s="84"/>
      <c r="HZ137" s="84"/>
      <c r="IA137" s="84"/>
      <c r="IB137" s="84"/>
      <c r="IC137" s="84"/>
      <c r="ID137" s="84"/>
      <c r="IE137" s="84"/>
      <c r="IF137" s="84"/>
      <c r="IG137" s="84"/>
      <c r="IH137" s="84"/>
      <c r="II137" s="84"/>
      <c r="IJ137" s="84"/>
      <c r="IK137" s="84"/>
      <c r="IL137" s="84"/>
      <c r="IM137" s="84"/>
      <c r="IN137" s="84"/>
      <c r="IO137" s="84"/>
      <c r="IP137" s="84"/>
      <c r="IQ137" s="84"/>
      <c r="IR137" s="84"/>
      <c r="IS137" s="84"/>
      <c r="IT137" s="84"/>
      <c r="IU137" s="84"/>
      <c r="IV137" s="84"/>
      <c r="IW137" s="84"/>
      <c r="IX137" s="84"/>
      <c r="IY137" s="84"/>
      <c r="IZ137" s="84"/>
      <c r="JA137" s="84"/>
      <c r="JB137" s="84"/>
    </row>
    <row r="138" spans="1:262" s="22" customFormat="1" ht="15" customHeight="1" x14ac:dyDescent="0.15">
      <c r="A138" s="176" t="s">
        <v>143</v>
      </c>
      <c r="B138" s="26" t="s">
        <v>275</v>
      </c>
      <c r="C138" s="27" t="s">
        <v>333</v>
      </c>
      <c r="D138" s="28" t="s">
        <v>334</v>
      </c>
      <c r="E138" s="26" t="s">
        <v>278</v>
      </c>
      <c r="F138" s="29" t="s">
        <v>11</v>
      </c>
      <c r="G138" s="30" t="s">
        <v>280</v>
      </c>
      <c r="H138" s="30" t="s">
        <v>79</v>
      </c>
      <c r="I138" s="37">
        <v>1100000</v>
      </c>
      <c r="J138" s="38" t="s">
        <v>281</v>
      </c>
      <c r="K138" s="37">
        <v>981000</v>
      </c>
      <c r="L138" s="26"/>
      <c r="M138" s="26"/>
      <c r="N138" s="26"/>
      <c r="O138" s="39" t="s">
        <v>10</v>
      </c>
      <c r="P138" s="40">
        <v>0.5</v>
      </c>
      <c r="Q138" s="40">
        <v>0.5</v>
      </c>
      <c r="R138" s="40">
        <v>3.8048780487804899</v>
      </c>
      <c r="S138" s="40">
        <v>3.4069400630914801</v>
      </c>
      <c r="T138" s="40">
        <v>2</v>
      </c>
      <c r="U138" s="40">
        <v>2</v>
      </c>
      <c r="V138" s="41">
        <v>12</v>
      </c>
      <c r="W138" s="42">
        <v>85000</v>
      </c>
      <c r="X138" s="43">
        <v>300</v>
      </c>
      <c r="Y138" s="50">
        <v>1</v>
      </c>
      <c r="Z138" s="50">
        <v>1</v>
      </c>
      <c r="AA138" s="51"/>
      <c r="AB138" s="51"/>
      <c r="AC138" s="51"/>
      <c r="AD138" s="51"/>
      <c r="AE138" s="51"/>
      <c r="AF138" s="38">
        <v>216000</v>
      </c>
      <c r="AG138" s="61">
        <v>4.7222222222222197</v>
      </c>
      <c r="AH138" s="62">
        <v>0.39351851851851899</v>
      </c>
      <c r="AI138" s="63"/>
      <c r="AJ138" s="64"/>
      <c r="AK138" s="65">
        <v>0</v>
      </c>
      <c r="AL138" s="64" t="s">
        <v>296</v>
      </c>
      <c r="AM138" s="66" t="s">
        <v>337</v>
      </c>
      <c r="AN138" s="26"/>
      <c r="AO138" s="66" t="s">
        <v>338</v>
      </c>
      <c r="AP138" s="74"/>
      <c r="AQ138" s="75"/>
      <c r="AR138" s="76"/>
      <c r="AS138" s="77"/>
      <c r="AT138" s="77"/>
      <c r="AU138" s="78"/>
      <c r="AV138" s="77"/>
      <c r="AW138" s="77"/>
      <c r="AX138" s="77"/>
      <c r="AY138" s="77"/>
      <c r="AZ138" s="77"/>
      <c r="BA138" s="77"/>
      <c r="BB138" s="99">
        <f t="shared" si="28"/>
        <v>35</v>
      </c>
      <c r="BC138" s="99">
        <f t="shared" si="29"/>
        <v>8</v>
      </c>
      <c r="BD138" s="100" t="str">
        <f t="shared" si="30"/>
        <v>025-C130000631-362唐建龙35</v>
      </c>
      <c r="BE138" s="101">
        <f t="shared" si="31"/>
        <v>0.25</v>
      </c>
      <c r="BF138" s="101">
        <f t="shared" si="32"/>
        <v>1</v>
      </c>
      <c r="BG138" s="102" t="str">
        <f t="shared" si="33"/>
        <v>025-C130000631-36235</v>
      </c>
      <c r="BH138" s="84" t="str">
        <f>IF(IF(ISNA(MATCH(BG138,BG139:$BG$94434,0)),1,"")="","",IF(ISNA(MATCH(BG138,BG139:$BG$94434,0)),1,"")&amp;BB138)</f>
        <v/>
      </c>
      <c r="BI138" s="84" t="str">
        <f>IF(BH138="","",BB138&amp;COUNTIFS($BH$1:BH138,BH138))</f>
        <v/>
      </c>
      <c r="BJ138" s="84" t="str">
        <f t="shared" si="34"/>
        <v/>
      </c>
      <c r="BK138" s="84"/>
      <c r="BL138" s="84"/>
      <c r="BM138" s="84"/>
      <c r="BN138" s="84"/>
      <c r="BO138" s="84"/>
      <c r="BP138" s="84"/>
      <c r="BQ138" s="84"/>
      <c r="BR138" s="84"/>
      <c r="BS138" s="84"/>
      <c r="BT138" s="84"/>
      <c r="BU138" s="84"/>
      <c r="BV138" s="84"/>
      <c r="BW138" s="84"/>
      <c r="BX138" s="84"/>
      <c r="BY138" s="84"/>
      <c r="BZ138" s="84"/>
      <c r="CA138" s="84"/>
      <c r="CB138" s="84"/>
      <c r="CC138" s="84"/>
      <c r="CD138" s="84"/>
      <c r="CE138" s="84"/>
      <c r="CF138" s="84"/>
      <c r="CG138" s="84"/>
      <c r="CH138" s="84"/>
      <c r="CI138" s="84"/>
      <c r="CJ138" s="84"/>
      <c r="CK138" s="84"/>
      <c r="CL138" s="84"/>
      <c r="CM138" s="84"/>
      <c r="CN138" s="84"/>
      <c r="CO138" s="84"/>
      <c r="CP138" s="84"/>
      <c r="CQ138" s="84"/>
      <c r="CR138" s="84"/>
      <c r="CS138" s="84"/>
      <c r="CT138" s="84"/>
      <c r="CU138" s="84"/>
      <c r="CV138" s="84"/>
      <c r="CW138" s="84"/>
      <c r="CX138" s="84"/>
      <c r="CY138" s="84"/>
      <c r="CZ138" s="84"/>
      <c r="DA138" s="84"/>
      <c r="DB138" s="84"/>
      <c r="DC138" s="84"/>
      <c r="DD138" s="84"/>
      <c r="DE138" s="84"/>
      <c r="DF138" s="84"/>
      <c r="DG138" s="84"/>
      <c r="DH138" s="84"/>
      <c r="DI138" s="84"/>
      <c r="DJ138" s="84"/>
      <c r="DK138" s="84"/>
      <c r="DL138" s="84"/>
      <c r="DM138" s="84"/>
      <c r="DN138" s="84"/>
      <c r="DO138" s="84"/>
      <c r="DP138" s="84"/>
      <c r="DQ138" s="84"/>
      <c r="DR138" s="84"/>
      <c r="DS138" s="84"/>
      <c r="DT138" s="84"/>
      <c r="DU138" s="84"/>
      <c r="DV138" s="84"/>
      <c r="DW138" s="84"/>
      <c r="DX138" s="84"/>
      <c r="DY138" s="84"/>
      <c r="DZ138" s="84"/>
      <c r="EA138" s="84"/>
      <c r="EB138" s="84"/>
      <c r="EC138" s="84"/>
      <c r="ED138" s="84"/>
      <c r="EE138" s="84"/>
      <c r="EF138" s="84"/>
      <c r="EG138" s="84"/>
      <c r="EH138" s="84"/>
      <c r="EI138" s="84"/>
      <c r="EJ138" s="84"/>
      <c r="EK138" s="84"/>
      <c r="EL138" s="84"/>
      <c r="EM138" s="84"/>
      <c r="EN138" s="84"/>
      <c r="EO138" s="84"/>
      <c r="EP138" s="84"/>
      <c r="EQ138" s="84"/>
      <c r="ER138" s="84"/>
      <c r="ES138" s="84"/>
      <c r="ET138" s="84"/>
      <c r="EU138" s="84"/>
      <c r="EV138" s="84"/>
      <c r="EW138" s="84"/>
      <c r="EX138" s="84"/>
      <c r="EY138" s="84"/>
      <c r="EZ138" s="84"/>
      <c r="FA138" s="84"/>
      <c r="FB138" s="84"/>
      <c r="FC138" s="84"/>
      <c r="FD138" s="84"/>
      <c r="FE138" s="84"/>
      <c r="FF138" s="84"/>
      <c r="FG138" s="84"/>
      <c r="FH138" s="84"/>
      <c r="FI138" s="84"/>
      <c r="FJ138" s="84"/>
      <c r="FK138" s="84"/>
      <c r="FL138" s="84"/>
      <c r="FM138" s="84"/>
      <c r="FN138" s="84"/>
      <c r="FO138" s="84"/>
      <c r="FP138" s="84"/>
      <c r="FQ138" s="84"/>
      <c r="FR138" s="84"/>
      <c r="FS138" s="84"/>
      <c r="FT138" s="84"/>
      <c r="FU138" s="84"/>
      <c r="FV138" s="84"/>
      <c r="FW138" s="84"/>
      <c r="FX138" s="84"/>
      <c r="FY138" s="84"/>
      <c r="FZ138" s="84"/>
      <c r="GA138" s="84"/>
      <c r="GB138" s="84"/>
      <c r="GC138" s="84"/>
      <c r="GD138" s="84"/>
      <c r="GE138" s="84"/>
      <c r="GF138" s="84"/>
      <c r="GG138" s="84"/>
      <c r="GH138" s="84"/>
      <c r="GI138" s="84"/>
      <c r="GJ138" s="84"/>
      <c r="GK138" s="84"/>
      <c r="GL138" s="84"/>
      <c r="GM138" s="84"/>
      <c r="GN138" s="84"/>
      <c r="GO138" s="84"/>
      <c r="GP138" s="84"/>
      <c r="GQ138" s="84"/>
      <c r="GR138" s="84"/>
      <c r="GS138" s="84"/>
      <c r="GT138" s="84"/>
      <c r="GU138" s="84"/>
      <c r="GV138" s="84"/>
      <c r="GW138" s="84"/>
      <c r="GX138" s="84"/>
      <c r="GY138" s="84"/>
      <c r="GZ138" s="84"/>
      <c r="HA138" s="84"/>
      <c r="HB138" s="84"/>
      <c r="HC138" s="84"/>
      <c r="HD138" s="84"/>
      <c r="HE138" s="84"/>
      <c r="HF138" s="84"/>
      <c r="HG138" s="84"/>
      <c r="HH138" s="84"/>
      <c r="HI138" s="84"/>
      <c r="HJ138" s="84"/>
      <c r="HK138" s="84"/>
      <c r="HL138" s="84"/>
      <c r="HM138" s="84"/>
      <c r="HN138" s="84"/>
      <c r="HO138" s="84"/>
      <c r="HP138" s="84"/>
      <c r="HQ138" s="84"/>
      <c r="HR138" s="84"/>
      <c r="HS138" s="84"/>
      <c r="HT138" s="84"/>
      <c r="HU138" s="84"/>
      <c r="HV138" s="84"/>
      <c r="HW138" s="84"/>
      <c r="HX138" s="84"/>
      <c r="HY138" s="84"/>
      <c r="HZ138" s="84"/>
      <c r="IA138" s="84"/>
      <c r="IB138" s="84"/>
      <c r="IC138" s="84"/>
      <c r="ID138" s="84"/>
      <c r="IE138" s="84"/>
      <c r="IF138" s="84"/>
      <c r="IG138" s="84"/>
      <c r="IH138" s="84"/>
      <c r="II138" s="84"/>
      <c r="IJ138" s="84"/>
      <c r="IK138" s="84"/>
      <c r="IL138" s="84"/>
      <c r="IM138" s="84"/>
      <c r="IN138" s="84"/>
      <c r="IO138" s="84"/>
      <c r="IP138" s="84"/>
      <c r="IQ138" s="84"/>
      <c r="IR138" s="84"/>
      <c r="IS138" s="84"/>
      <c r="IT138" s="84"/>
      <c r="IU138" s="84"/>
      <c r="IV138" s="84"/>
      <c r="IW138" s="84"/>
      <c r="IX138" s="84"/>
      <c r="IY138" s="84"/>
      <c r="IZ138" s="84"/>
      <c r="JA138" s="84"/>
      <c r="JB138" s="84"/>
    </row>
    <row r="139" spans="1:262" s="22" customFormat="1" ht="15" customHeight="1" x14ac:dyDescent="0.15">
      <c r="A139" s="176" t="s">
        <v>143</v>
      </c>
      <c r="B139" s="26" t="s">
        <v>275</v>
      </c>
      <c r="C139" s="27" t="s">
        <v>335</v>
      </c>
      <c r="D139" s="28" t="s">
        <v>336</v>
      </c>
      <c r="E139" s="26" t="s">
        <v>278</v>
      </c>
      <c r="F139" s="29" t="s">
        <v>47</v>
      </c>
      <c r="G139" s="30" t="s">
        <v>280</v>
      </c>
      <c r="H139" s="30" t="s">
        <v>79</v>
      </c>
      <c r="I139" s="37">
        <v>1300000</v>
      </c>
      <c r="J139" s="38" t="s">
        <v>281</v>
      </c>
      <c r="K139" s="37">
        <v>1252000</v>
      </c>
      <c r="L139" s="26"/>
      <c r="M139" s="26"/>
      <c r="N139" s="26"/>
      <c r="O139" s="39" t="s">
        <v>46</v>
      </c>
      <c r="P139" s="40">
        <v>0.5</v>
      </c>
      <c r="Q139" s="40">
        <v>0.5</v>
      </c>
      <c r="R139" s="40">
        <v>3.8048780487804899</v>
      </c>
      <c r="S139" s="40">
        <v>3.4069400630914801</v>
      </c>
      <c r="T139" s="40">
        <v>2</v>
      </c>
      <c r="U139" s="40">
        <v>2</v>
      </c>
      <c r="V139" s="41">
        <v>12</v>
      </c>
      <c r="W139" s="42">
        <v>208600</v>
      </c>
      <c r="X139" s="43">
        <v>350</v>
      </c>
      <c r="Y139" s="50">
        <v>1</v>
      </c>
      <c r="Z139" s="50">
        <v>1</v>
      </c>
      <c r="AA139" s="51"/>
      <c r="AB139" s="51"/>
      <c r="AC139" s="51"/>
      <c r="AD139" s="51"/>
      <c r="AE139" s="51"/>
      <c r="AF139" s="38">
        <v>252000</v>
      </c>
      <c r="AG139" s="61">
        <v>9.93333333333333</v>
      </c>
      <c r="AH139" s="62">
        <v>0.82777777777777795</v>
      </c>
      <c r="AI139" s="63"/>
      <c r="AJ139" s="64"/>
      <c r="AK139" s="65">
        <v>0</v>
      </c>
      <c r="AL139" s="64" t="s">
        <v>296</v>
      </c>
      <c r="AM139" s="66" t="s">
        <v>284</v>
      </c>
      <c r="AN139" s="26"/>
      <c r="AO139" s="66" t="s">
        <v>49</v>
      </c>
      <c r="AP139" s="74"/>
      <c r="AQ139" s="75"/>
      <c r="AR139" s="76"/>
      <c r="AS139" s="77"/>
      <c r="AT139" s="77"/>
      <c r="AU139" s="78"/>
      <c r="AV139" s="77"/>
      <c r="AW139" s="77"/>
      <c r="AX139" s="77"/>
      <c r="AY139" s="77"/>
      <c r="AZ139" s="77"/>
      <c r="BA139" s="77"/>
      <c r="BB139" s="99">
        <f t="shared" si="28"/>
        <v>35</v>
      </c>
      <c r="BC139" s="99">
        <f t="shared" si="29"/>
        <v>8</v>
      </c>
      <c r="BD139" s="100" t="str">
        <f t="shared" si="30"/>
        <v>025-C130000641-363李翔35</v>
      </c>
      <c r="BE139" s="101">
        <f t="shared" si="31"/>
        <v>0.5</v>
      </c>
      <c r="BF139" s="101">
        <f t="shared" si="32"/>
        <v>0.5</v>
      </c>
      <c r="BG139" s="102" t="str">
        <f t="shared" si="33"/>
        <v>025-C130000641-36335</v>
      </c>
      <c r="BH139" s="84" t="str">
        <f>IF(IF(ISNA(MATCH(BG139,BG140:$BG$94434,0)),1,"")="","",IF(ISNA(MATCH(BG139,BG140:$BG$94434,0)),1,"")&amp;BB139)</f>
        <v/>
      </c>
      <c r="BI139" s="84" t="str">
        <f>IF(BH139="","",BB139&amp;COUNTIFS($BH$1:BH139,BH139))</f>
        <v/>
      </c>
      <c r="BJ139" s="84" t="str">
        <f t="shared" si="34"/>
        <v/>
      </c>
      <c r="BK139" s="84"/>
      <c r="BL139" s="84"/>
      <c r="BM139" s="84"/>
      <c r="BN139" s="84"/>
      <c r="BO139" s="84"/>
      <c r="BP139" s="84"/>
      <c r="BQ139" s="84"/>
      <c r="BR139" s="84"/>
      <c r="BS139" s="84"/>
      <c r="BT139" s="84"/>
      <c r="BU139" s="84"/>
      <c r="BV139" s="84"/>
      <c r="BW139" s="84"/>
      <c r="BX139" s="84"/>
      <c r="BY139" s="84"/>
      <c r="BZ139" s="84"/>
      <c r="CA139" s="84"/>
      <c r="CB139" s="84"/>
      <c r="CC139" s="84"/>
      <c r="CD139" s="84"/>
      <c r="CE139" s="84"/>
      <c r="CF139" s="84"/>
      <c r="CG139" s="84"/>
      <c r="CH139" s="84"/>
      <c r="CI139" s="84"/>
      <c r="CJ139" s="84"/>
      <c r="CK139" s="84"/>
      <c r="CL139" s="84"/>
      <c r="CM139" s="84"/>
      <c r="CN139" s="84"/>
      <c r="CO139" s="84"/>
      <c r="CP139" s="84"/>
      <c r="CQ139" s="84"/>
      <c r="CR139" s="84"/>
      <c r="CS139" s="84"/>
      <c r="CT139" s="84"/>
      <c r="CU139" s="84"/>
      <c r="CV139" s="84"/>
      <c r="CW139" s="84"/>
      <c r="CX139" s="84"/>
      <c r="CY139" s="84"/>
      <c r="CZ139" s="84"/>
      <c r="DA139" s="84"/>
      <c r="DB139" s="84"/>
      <c r="DC139" s="84"/>
      <c r="DD139" s="84"/>
      <c r="DE139" s="84"/>
      <c r="DF139" s="84"/>
      <c r="DG139" s="84"/>
      <c r="DH139" s="84"/>
      <c r="DI139" s="84"/>
      <c r="DJ139" s="84"/>
      <c r="DK139" s="84"/>
      <c r="DL139" s="84"/>
      <c r="DM139" s="84"/>
      <c r="DN139" s="84"/>
      <c r="DO139" s="84"/>
      <c r="DP139" s="84"/>
      <c r="DQ139" s="84"/>
      <c r="DR139" s="84"/>
      <c r="DS139" s="84"/>
      <c r="DT139" s="84"/>
      <c r="DU139" s="84"/>
      <c r="DV139" s="84"/>
      <c r="DW139" s="84"/>
      <c r="DX139" s="84"/>
      <c r="DY139" s="84"/>
      <c r="DZ139" s="84"/>
      <c r="EA139" s="84"/>
      <c r="EB139" s="84"/>
      <c r="EC139" s="84"/>
      <c r="ED139" s="84"/>
      <c r="EE139" s="84"/>
      <c r="EF139" s="84"/>
      <c r="EG139" s="84"/>
      <c r="EH139" s="84"/>
      <c r="EI139" s="84"/>
      <c r="EJ139" s="84"/>
      <c r="EK139" s="84"/>
      <c r="EL139" s="84"/>
      <c r="EM139" s="84"/>
      <c r="EN139" s="84"/>
      <c r="EO139" s="84"/>
      <c r="EP139" s="84"/>
      <c r="EQ139" s="84"/>
      <c r="ER139" s="84"/>
      <c r="ES139" s="84"/>
      <c r="ET139" s="84"/>
      <c r="EU139" s="84"/>
      <c r="EV139" s="84"/>
      <c r="EW139" s="84"/>
      <c r="EX139" s="84"/>
      <c r="EY139" s="84"/>
      <c r="EZ139" s="84"/>
      <c r="FA139" s="84"/>
      <c r="FB139" s="84"/>
      <c r="FC139" s="84"/>
      <c r="FD139" s="84"/>
      <c r="FE139" s="84"/>
      <c r="FF139" s="84"/>
      <c r="FG139" s="84"/>
      <c r="FH139" s="84"/>
      <c r="FI139" s="84"/>
      <c r="FJ139" s="84"/>
      <c r="FK139" s="84"/>
      <c r="FL139" s="84"/>
      <c r="FM139" s="84"/>
      <c r="FN139" s="84"/>
      <c r="FO139" s="84"/>
      <c r="FP139" s="84"/>
      <c r="FQ139" s="84"/>
      <c r="FR139" s="84"/>
      <c r="FS139" s="84"/>
      <c r="FT139" s="84"/>
      <c r="FU139" s="84"/>
      <c r="FV139" s="84"/>
      <c r="FW139" s="84"/>
      <c r="FX139" s="84"/>
      <c r="FY139" s="84"/>
      <c r="FZ139" s="84"/>
      <c r="GA139" s="84"/>
      <c r="GB139" s="84"/>
      <c r="GC139" s="84"/>
      <c r="GD139" s="84"/>
      <c r="GE139" s="84"/>
      <c r="GF139" s="84"/>
      <c r="GG139" s="84"/>
      <c r="GH139" s="84"/>
      <c r="GI139" s="84"/>
      <c r="GJ139" s="84"/>
      <c r="GK139" s="84"/>
      <c r="GL139" s="84"/>
      <c r="GM139" s="84"/>
      <c r="GN139" s="84"/>
      <c r="GO139" s="84"/>
      <c r="GP139" s="84"/>
      <c r="GQ139" s="84"/>
      <c r="GR139" s="84"/>
      <c r="GS139" s="84"/>
      <c r="GT139" s="84"/>
      <c r="GU139" s="84"/>
      <c r="GV139" s="84"/>
      <c r="GW139" s="84"/>
      <c r="GX139" s="84"/>
      <c r="GY139" s="84"/>
      <c r="GZ139" s="84"/>
      <c r="HA139" s="84"/>
      <c r="HB139" s="84"/>
      <c r="HC139" s="84"/>
      <c r="HD139" s="84"/>
      <c r="HE139" s="84"/>
      <c r="HF139" s="84"/>
      <c r="HG139" s="84"/>
      <c r="HH139" s="84"/>
      <c r="HI139" s="84"/>
      <c r="HJ139" s="84"/>
      <c r="HK139" s="84"/>
      <c r="HL139" s="84"/>
      <c r="HM139" s="84"/>
      <c r="HN139" s="84"/>
      <c r="HO139" s="84"/>
      <c r="HP139" s="84"/>
      <c r="HQ139" s="84"/>
      <c r="HR139" s="84"/>
      <c r="HS139" s="84"/>
      <c r="HT139" s="84"/>
      <c r="HU139" s="84"/>
      <c r="HV139" s="84"/>
      <c r="HW139" s="84"/>
      <c r="HX139" s="84"/>
      <c r="HY139" s="84"/>
      <c r="HZ139" s="84"/>
      <c r="IA139" s="84"/>
      <c r="IB139" s="84"/>
      <c r="IC139" s="84"/>
      <c r="ID139" s="84"/>
      <c r="IE139" s="84"/>
      <c r="IF139" s="84"/>
      <c r="IG139" s="84"/>
      <c r="IH139" s="84"/>
      <c r="II139" s="84"/>
      <c r="IJ139" s="84"/>
      <c r="IK139" s="84"/>
      <c r="IL139" s="84"/>
      <c r="IM139" s="84"/>
      <c r="IN139" s="84"/>
      <c r="IO139" s="84"/>
      <c r="IP139" s="84"/>
      <c r="IQ139" s="84"/>
      <c r="IR139" s="84"/>
      <c r="IS139" s="84"/>
      <c r="IT139" s="84"/>
      <c r="IU139" s="84"/>
      <c r="IV139" s="84"/>
      <c r="IW139" s="84"/>
      <c r="IX139" s="84"/>
      <c r="IY139" s="84"/>
      <c r="IZ139" s="84"/>
      <c r="JA139" s="84"/>
      <c r="JB139" s="84"/>
    </row>
    <row r="140" spans="1:262" s="22" customFormat="1" ht="15" customHeight="1" x14ac:dyDescent="0.15">
      <c r="A140" s="176" t="s">
        <v>143</v>
      </c>
      <c r="B140" s="26" t="s">
        <v>285</v>
      </c>
      <c r="C140" s="27" t="s">
        <v>335</v>
      </c>
      <c r="D140" s="28" t="s">
        <v>336</v>
      </c>
      <c r="E140" s="26" t="s">
        <v>278</v>
      </c>
      <c r="F140" s="29" t="s">
        <v>47</v>
      </c>
      <c r="G140" s="30" t="s">
        <v>280</v>
      </c>
      <c r="H140" s="30" t="s">
        <v>79</v>
      </c>
      <c r="I140" s="37">
        <v>1300000</v>
      </c>
      <c r="J140" s="38" t="s">
        <v>281</v>
      </c>
      <c r="K140" s="37">
        <v>1252000</v>
      </c>
      <c r="L140" s="26"/>
      <c r="M140" s="26"/>
      <c r="N140" s="26"/>
      <c r="O140" s="39" t="s">
        <v>46</v>
      </c>
      <c r="P140" s="40">
        <v>0.5</v>
      </c>
      <c r="Q140" s="40">
        <v>0.5</v>
      </c>
      <c r="R140" s="40">
        <v>1.7254901960784299</v>
      </c>
      <c r="S140" s="40">
        <v>3.4069400630914801</v>
      </c>
      <c r="T140" s="40">
        <v>2</v>
      </c>
      <c r="U140" s="40">
        <v>2</v>
      </c>
      <c r="V140" s="41">
        <v>12</v>
      </c>
      <c r="W140" s="42">
        <v>230000</v>
      </c>
      <c r="X140" s="43">
        <v>350</v>
      </c>
      <c r="Y140" s="50">
        <v>1</v>
      </c>
      <c r="Z140" s="50">
        <v>1</v>
      </c>
      <c r="AA140" s="51"/>
      <c r="AB140" s="51"/>
      <c r="AC140" s="51"/>
      <c r="AD140" s="51"/>
      <c r="AE140" s="51"/>
      <c r="AF140" s="38">
        <v>252000</v>
      </c>
      <c r="AG140" s="61">
        <v>10.952380952381001</v>
      </c>
      <c r="AH140" s="62">
        <v>0.91269841269841301</v>
      </c>
      <c r="AI140" s="63"/>
      <c r="AJ140" s="64"/>
      <c r="AK140" s="65">
        <v>0</v>
      </c>
      <c r="AL140" s="64" t="s">
        <v>296</v>
      </c>
      <c r="AM140" s="66" t="s">
        <v>286</v>
      </c>
      <c r="AN140" s="26"/>
      <c r="AO140" s="66" t="s">
        <v>33</v>
      </c>
      <c r="AP140" s="74"/>
      <c r="AQ140" s="75"/>
      <c r="AR140" s="76"/>
      <c r="AS140" s="77"/>
      <c r="AT140" s="77"/>
      <c r="AU140" s="78"/>
      <c r="AV140" s="77"/>
      <c r="AW140" s="77"/>
      <c r="AX140" s="77"/>
      <c r="AY140" s="77"/>
      <c r="AZ140" s="77"/>
      <c r="BA140" s="77"/>
      <c r="BB140" s="99">
        <f t="shared" si="28"/>
        <v>35</v>
      </c>
      <c r="BC140" s="99">
        <f t="shared" si="29"/>
        <v>8</v>
      </c>
      <c r="BD140" s="100" t="str">
        <f t="shared" si="30"/>
        <v>025-C130000641-363黄正祥35</v>
      </c>
      <c r="BE140" s="101">
        <f t="shared" si="31"/>
        <v>1</v>
      </c>
      <c r="BF140" s="101">
        <f t="shared" si="32"/>
        <v>0.5</v>
      </c>
      <c r="BG140" s="102" t="str">
        <f t="shared" si="33"/>
        <v>025-C130000641-36335</v>
      </c>
      <c r="BH140" s="84" t="str">
        <f>IF(IF(ISNA(MATCH(BG140,BG141:$BG$94434,0)),1,"")="","",IF(ISNA(MATCH(BG140,BG141:$BG$94434,0)),1,"")&amp;BB140)</f>
        <v/>
      </c>
      <c r="BI140" s="84" t="str">
        <f>IF(BH140="","",BB140&amp;COUNTIFS($BH$1:BH140,BH140))</f>
        <v/>
      </c>
      <c r="BJ140" s="84" t="str">
        <f t="shared" si="34"/>
        <v/>
      </c>
      <c r="BK140" s="84"/>
      <c r="BL140" s="84"/>
      <c r="BM140" s="84"/>
      <c r="BN140" s="84"/>
      <c r="BO140" s="84"/>
      <c r="BP140" s="84"/>
      <c r="BQ140" s="84"/>
      <c r="BR140" s="84"/>
      <c r="BS140" s="84"/>
      <c r="BT140" s="84"/>
      <c r="BU140" s="84"/>
      <c r="BV140" s="84"/>
      <c r="BW140" s="84"/>
      <c r="BX140" s="84"/>
      <c r="BY140" s="84"/>
      <c r="BZ140" s="84"/>
      <c r="CA140" s="84"/>
      <c r="CB140" s="84"/>
      <c r="CC140" s="84"/>
      <c r="CD140" s="84"/>
      <c r="CE140" s="84"/>
      <c r="CF140" s="84"/>
      <c r="CG140" s="84"/>
      <c r="CH140" s="84"/>
      <c r="CI140" s="84"/>
      <c r="CJ140" s="84"/>
      <c r="CK140" s="84"/>
      <c r="CL140" s="84"/>
      <c r="CM140" s="84"/>
      <c r="CN140" s="84"/>
      <c r="CO140" s="84"/>
      <c r="CP140" s="84"/>
      <c r="CQ140" s="84"/>
      <c r="CR140" s="84"/>
      <c r="CS140" s="84"/>
      <c r="CT140" s="84"/>
      <c r="CU140" s="84"/>
      <c r="CV140" s="84"/>
      <c r="CW140" s="84"/>
      <c r="CX140" s="84"/>
      <c r="CY140" s="84"/>
      <c r="CZ140" s="84"/>
      <c r="DA140" s="84"/>
      <c r="DB140" s="84"/>
      <c r="DC140" s="84"/>
      <c r="DD140" s="84"/>
      <c r="DE140" s="84"/>
      <c r="DF140" s="84"/>
      <c r="DG140" s="84"/>
      <c r="DH140" s="84"/>
      <c r="DI140" s="84"/>
      <c r="DJ140" s="84"/>
      <c r="DK140" s="84"/>
      <c r="DL140" s="84"/>
      <c r="DM140" s="84"/>
      <c r="DN140" s="84"/>
      <c r="DO140" s="84"/>
      <c r="DP140" s="84"/>
      <c r="DQ140" s="84"/>
      <c r="DR140" s="84"/>
      <c r="DS140" s="84"/>
      <c r="DT140" s="84"/>
      <c r="DU140" s="84"/>
      <c r="DV140" s="84"/>
      <c r="DW140" s="84"/>
      <c r="DX140" s="84"/>
      <c r="DY140" s="84"/>
      <c r="DZ140" s="84"/>
      <c r="EA140" s="84"/>
      <c r="EB140" s="84"/>
      <c r="EC140" s="84"/>
      <c r="ED140" s="84"/>
      <c r="EE140" s="84"/>
      <c r="EF140" s="84"/>
      <c r="EG140" s="84"/>
      <c r="EH140" s="84"/>
      <c r="EI140" s="84"/>
      <c r="EJ140" s="84"/>
      <c r="EK140" s="84"/>
      <c r="EL140" s="84"/>
      <c r="EM140" s="84"/>
      <c r="EN140" s="84"/>
      <c r="EO140" s="84"/>
      <c r="EP140" s="84"/>
      <c r="EQ140" s="84"/>
      <c r="ER140" s="84"/>
      <c r="ES140" s="84"/>
      <c r="ET140" s="84"/>
      <c r="EU140" s="84"/>
      <c r="EV140" s="84"/>
      <c r="EW140" s="84"/>
      <c r="EX140" s="84"/>
      <c r="EY140" s="84"/>
      <c r="EZ140" s="84"/>
      <c r="FA140" s="84"/>
      <c r="FB140" s="84"/>
      <c r="FC140" s="84"/>
      <c r="FD140" s="84"/>
      <c r="FE140" s="84"/>
      <c r="FF140" s="84"/>
      <c r="FG140" s="84"/>
      <c r="FH140" s="84"/>
      <c r="FI140" s="84"/>
      <c r="FJ140" s="84"/>
      <c r="FK140" s="84"/>
      <c r="FL140" s="84"/>
      <c r="FM140" s="84"/>
      <c r="FN140" s="84"/>
      <c r="FO140" s="84"/>
      <c r="FP140" s="84"/>
      <c r="FQ140" s="84"/>
      <c r="FR140" s="84"/>
      <c r="FS140" s="84"/>
      <c r="FT140" s="84"/>
      <c r="FU140" s="84"/>
      <c r="FV140" s="84"/>
      <c r="FW140" s="84"/>
      <c r="FX140" s="84"/>
      <c r="FY140" s="84"/>
      <c r="FZ140" s="84"/>
      <c r="GA140" s="84"/>
      <c r="GB140" s="84"/>
      <c r="GC140" s="84"/>
      <c r="GD140" s="84"/>
      <c r="GE140" s="84"/>
      <c r="GF140" s="84"/>
      <c r="GG140" s="84"/>
      <c r="GH140" s="84"/>
      <c r="GI140" s="84"/>
      <c r="GJ140" s="84"/>
      <c r="GK140" s="84"/>
      <c r="GL140" s="84"/>
      <c r="GM140" s="84"/>
      <c r="GN140" s="84"/>
      <c r="GO140" s="84"/>
      <c r="GP140" s="84"/>
      <c r="GQ140" s="84"/>
      <c r="GR140" s="84"/>
      <c r="GS140" s="84"/>
      <c r="GT140" s="84"/>
      <c r="GU140" s="84"/>
      <c r="GV140" s="84"/>
      <c r="GW140" s="84"/>
      <c r="GX140" s="84"/>
      <c r="GY140" s="84"/>
      <c r="GZ140" s="84"/>
      <c r="HA140" s="84"/>
      <c r="HB140" s="84"/>
      <c r="HC140" s="84"/>
      <c r="HD140" s="84"/>
      <c r="HE140" s="84"/>
      <c r="HF140" s="84"/>
      <c r="HG140" s="84"/>
      <c r="HH140" s="84"/>
      <c r="HI140" s="84"/>
      <c r="HJ140" s="84"/>
      <c r="HK140" s="84"/>
      <c r="HL140" s="84"/>
      <c r="HM140" s="84"/>
      <c r="HN140" s="84"/>
      <c r="HO140" s="84"/>
      <c r="HP140" s="84"/>
      <c r="HQ140" s="84"/>
      <c r="HR140" s="84"/>
      <c r="HS140" s="84"/>
      <c r="HT140" s="84"/>
      <c r="HU140" s="84"/>
      <c r="HV140" s="84"/>
      <c r="HW140" s="84"/>
      <c r="HX140" s="84"/>
      <c r="HY140" s="84"/>
      <c r="HZ140" s="84"/>
      <c r="IA140" s="84"/>
      <c r="IB140" s="84"/>
      <c r="IC140" s="84"/>
      <c r="ID140" s="84"/>
      <c r="IE140" s="84"/>
      <c r="IF140" s="84"/>
      <c r="IG140" s="84"/>
      <c r="IH140" s="84"/>
      <c r="II140" s="84"/>
      <c r="IJ140" s="84"/>
      <c r="IK140" s="84"/>
      <c r="IL140" s="84"/>
      <c r="IM140" s="84"/>
      <c r="IN140" s="84"/>
      <c r="IO140" s="84"/>
      <c r="IP140" s="84"/>
      <c r="IQ140" s="84"/>
      <c r="IR140" s="84"/>
      <c r="IS140" s="84"/>
      <c r="IT140" s="84"/>
      <c r="IU140" s="84"/>
      <c r="IV140" s="84"/>
      <c r="IW140" s="84"/>
      <c r="IX140" s="84"/>
      <c r="IY140" s="84"/>
      <c r="IZ140" s="84"/>
      <c r="JA140" s="84"/>
      <c r="JB140" s="84"/>
    </row>
    <row r="141" spans="1:262" s="22" customFormat="1" ht="15" customHeight="1" x14ac:dyDescent="0.15">
      <c r="A141" s="176" t="s">
        <v>143</v>
      </c>
      <c r="B141" s="26" t="s">
        <v>285</v>
      </c>
      <c r="C141" s="27" t="s">
        <v>393</v>
      </c>
      <c r="D141" s="28" t="s">
        <v>394</v>
      </c>
      <c r="E141" s="26" t="s">
        <v>278</v>
      </c>
      <c r="F141" s="29" t="s">
        <v>395</v>
      </c>
      <c r="G141" s="30" t="s">
        <v>280</v>
      </c>
      <c r="H141" s="30" t="s">
        <v>94</v>
      </c>
      <c r="I141" s="37">
        <v>400</v>
      </c>
      <c r="J141" s="38" t="s">
        <v>281</v>
      </c>
      <c r="K141" s="37">
        <v>0</v>
      </c>
      <c r="L141" s="26"/>
      <c r="M141" s="26"/>
      <c r="N141" s="26"/>
      <c r="O141" s="39" t="s">
        <v>396</v>
      </c>
      <c r="P141" s="40">
        <v>0.5</v>
      </c>
      <c r="Q141" s="40">
        <v>0.5</v>
      </c>
      <c r="R141" s="40">
        <v>1.7254901960784299</v>
      </c>
      <c r="S141" s="40">
        <v>3.4069400630914801</v>
      </c>
      <c r="T141" s="40">
        <v>2</v>
      </c>
      <c r="U141" s="40">
        <v>2</v>
      </c>
      <c r="V141" s="41">
        <v>12</v>
      </c>
      <c r="W141" s="42">
        <v>207</v>
      </c>
      <c r="X141" s="43">
        <v>300</v>
      </c>
      <c r="Y141" s="50">
        <v>1</v>
      </c>
      <c r="Z141" s="50">
        <v>1</v>
      </c>
      <c r="AA141" s="51"/>
      <c r="AB141" s="51"/>
      <c r="AC141" s="51"/>
      <c r="AD141" s="51"/>
      <c r="AE141" s="51"/>
      <c r="AF141" s="38">
        <v>216</v>
      </c>
      <c r="AG141" s="61">
        <v>11.5</v>
      </c>
      <c r="AH141" s="62">
        <v>0.95833333333333304</v>
      </c>
      <c r="AI141" s="63"/>
      <c r="AJ141" s="64"/>
      <c r="AK141" s="65">
        <v>0</v>
      </c>
      <c r="AL141" s="64" t="s">
        <v>283</v>
      </c>
      <c r="AM141" s="66" t="s">
        <v>331</v>
      </c>
      <c r="AN141" s="26"/>
      <c r="AO141" s="66" t="s">
        <v>332</v>
      </c>
      <c r="AP141" s="74"/>
      <c r="AQ141" s="75"/>
      <c r="AR141" s="76"/>
      <c r="AS141" s="77"/>
      <c r="AT141" s="77"/>
      <c r="AU141" s="78"/>
      <c r="AV141" s="77"/>
      <c r="AW141" s="77"/>
      <c r="AX141" s="77"/>
      <c r="AY141" s="77"/>
      <c r="AZ141" s="77"/>
      <c r="BA141" s="77"/>
      <c r="BB141" s="99">
        <f t="shared" si="28"/>
        <v>35</v>
      </c>
      <c r="BC141" s="99">
        <f t="shared" si="29"/>
        <v>8</v>
      </c>
      <c r="BD141" s="100" t="str">
        <f t="shared" si="30"/>
        <v>050-C130000441-521杨高坤35</v>
      </c>
      <c r="BE141" s="101">
        <f t="shared" si="31"/>
        <v>0.5</v>
      </c>
      <c r="BF141" s="101">
        <f t="shared" si="32"/>
        <v>1</v>
      </c>
      <c r="BG141" s="102" t="str">
        <f t="shared" si="33"/>
        <v>050-C130000441-52135</v>
      </c>
      <c r="BH141" s="84" t="str">
        <f>IF(IF(ISNA(MATCH(BG141,BG142:$BG$94434,0)),1,"")="","",IF(ISNA(MATCH(BG141,BG142:$BG$94434,0)),1,"")&amp;BB141)</f>
        <v/>
      </c>
      <c r="BI141" s="84" t="str">
        <f>IF(BH141="","",BB141&amp;COUNTIFS($BH$1:BH141,BH141))</f>
        <v/>
      </c>
      <c r="BJ141" s="84" t="str">
        <f t="shared" si="34"/>
        <v/>
      </c>
      <c r="BK141" s="84"/>
      <c r="BL141" s="84"/>
      <c r="BM141" s="84"/>
      <c r="BN141" s="84"/>
      <c r="BO141" s="84"/>
      <c r="BP141" s="84"/>
      <c r="BQ141" s="84"/>
      <c r="BR141" s="84"/>
      <c r="BS141" s="84"/>
      <c r="BT141" s="84"/>
      <c r="BU141" s="84"/>
      <c r="BV141" s="84"/>
      <c r="BW141" s="84"/>
      <c r="BX141" s="84"/>
      <c r="BY141" s="84"/>
      <c r="BZ141" s="84"/>
      <c r="CA141" s="84"/>
      <c r="CB141" s="84"/>
      <c r="CC141" s="84"/>
      <c r="CD141" s="84"/>
      <c r="CE141" s="84"/>
      <c r="CF141" s="84"/>
      <c r="CG141" s="84"/>
      <c r="CH141" s="84"/>
      <c r="CI141" s="84"/>
      <c r="CJ141" s="84"/>
      <c r="CK141" s="84"/>
      <c r="CL141" s="84"/>
      <c r="CM141" s="84"/>
      <c r="CN141" s="84"/>
      <c r="CO141" s="84"/>
      <c r="CP141" s="84"/>
      <c r="CQ141" s="84"/>
      <c r="CR141" s="84"/>
      <c r="CS141" s="84"/>
      <c r="CT141" s="84"/>
      <c r="CU141" s="84"/>
      <c r="CV141" s="84"/>
      <c r="CW141" s="84"/>
      <c r="CX141" s="84"/>
      <c r="CY141" s="84"/>
      <c r="CZ141" s="84"/>
      <c r="DA141" s="84"/>
      <c r="DB141" s="84"/>
      <c r="DC141" s="84"/>
      <c r="DD141" s="84"/>
      <c r="DE141" s="84"/>
      <c r="DF141" s="84"/>
      <c r="DG141" s="84"/>
      <c r="DH141" s="84"/>
      <c r="DI141" s="84"/>
      <c r="DJ141" s="84"/>
      <c r="DK141" s="84"/>
      <c r="DL141" s="84"/>
      <c r="DM141" s="84"/>
      <c r="DN141" s="84"/>
      <c r="DO141" s="84"/>
      <c r="DP141" s="84"/>
      <c r="DQ141" s="84"/>
      <c r="DR141" s="84"/>
      <c r="DS141" s="84"/>
      <c r="DT141" s="84"/>
      <c r="DU141" s="84"/>
      <c r="DV141" s="84"/>
      <c r="DW141" s="84"/>
      <c r="DX141" s="84"/>
      <c r="DY141" s="84"/>
      <c r="DZ141" s="84"/>
      <c r="EA141" s="84"/>
      <c r="EB141" s="84"/>
      <c r="EC141" s="84"/>
      <c r="ED141" s="84"/>
      <c r="EE141" s="84"/>
      <c r="EF141" s="84"/>
      <c r="EG141" s="84"/>
      <c r="EH141" s="84"/>
      <c r="EI141" s="84"/>
      <c r="EJ141" s="84"/>
      <c r="EK141" s="84"/>
      <c r="EL141" s="84"/>
      <c r="EM141" s="84"/>
      <c r="EN141" s="84"/>
      <c r="EO141" s="84"/>
      <c r="EP141" s="84"/>
      <c r="EQ141" s="84"/>
      <c r="ER141" s="84"/>
      <c r="ES141" s="84"/>
      <c r="ET141" s="84"/>
      <c r="EU141" s="84"/>
      <c r="EV141" s="84"/>
      <c r="EW141" s="84"/>
      <c r="EX141" s="84"/>
      <c r="EY141" s="84"/>
      <c r="EZ141" s="84"/>
      <c r="FA141" s="84"/>
      <c r="FB141" s="84"/>
      <c r="FC141" s="84"/>
      <c r="FD141" s="84"/>
      <c r="FE141" s="84"/>
      <c r="FF141" s="84"/>
      <c r="FG141" s="84"/>
      <c r="FH141" s="84"/>
      <c r="FI141" s="84"/>
      <c r="FJ141" s="84"/>
      <c r="FK141" s="84"/>
      <c r="FL141" s="84"/>
      <c r="FM141" s="84"/>
      <c r="FN141" s="84"/>
      <c r="FO141" s="84"/>
      <c r="FP141" s="84"/>
      <c r="FQ141" s="84"/>
      <c r="FR141" s="84"/>
      <c r="FS141" s="84"/>
      <c r="FT141" s="84"/>
      <c r="FU141" s="84"/>
      <c r="FV141" s="84"/>
      <c r="FW141" s="84"/>
      <c r="FX141" s="84"/>
      <c r="FY141" s="84"/>
      <c r="FZ141" s="84"/>
      <c r="GA141" s="84"/>
      <c r="GB141" s="84"/>
      <c r="GC141" s="84"/>
      <c r="GD141" s="84"/>
      <c r="GE141" s="84"/>
      <c r="GF141" s="84"/>
      <c r="GG141" s="84"/>
      <c r="GH141" s="84"/>
      <c r="GI141" s="84"/>
      <c r="GJ141" s="84"/>
      <c r="GK141" s="84"/>
      <c r="GL141" s="84"/>
      <c r="GM141" s="84"/>
      <c r="GN141" s="84"/>
      <c r="GO141" s="84"/>
      <c r="GP141" s="84"/>
      <c r="GQ141" s="84"/>
      <c r="GR141" s="84"/>
      <c r="GS141" s="84"/>
      <c r="GT141" s="84"/>
      <c r="GU141" s="84"/>
      <c r="GV141" s="84"/>
      <c r="GW141" s="84"/>
      <c r="GX141" s="84"/>
      <c r="GY141" s="84"/>
      <c r="GZ141" s="84"/>
      <c r="HA141" s="84"/>
      <c r="HB141" s="84"/>
      <c r="HC141" s="84"/>
      <c r="HD141" s="84"/>
      <c r="HE141" s="84"/>
      <c r="HF141" s="84"/>
      <c r="HG141" s="84"/>
      <c r="HH141" s="84"/>
      <c r="HI141" s="84"/>
      <c r="HJ141" s="84"/>
      <c r="HK141" s="84"/>
      <c r="HL141" s="84"/>
      <c r="HM141" s="84"/>
      <c r="HN141" s="84"/>
      <c r="HO141" s="84"/>
      <c r="HP141" s="84"/>
      <c r="HQ141" s="84"/>
      <c r="HR141" s="84"/>
      <c r="HS141" s="84"/>
      <c r="HT141" s="84"/>
      <c r="HU141" s="84"/>
      <c r="HV141" s="84"/>
      <c r="HW141" s="84"/>
      <c r="HX141" s="84"/>
      <c r="HY141" s="84"/>
      <c r="HZ141" s="84"/>
      <c r="IA141" s="84"/>
      <c r="IB141" s="84"/>
      <c r="IC141" s="84"/>
      <c r="ID141" s="84"/>
      <c r="IE141" s="84"/>
      <c r="IF141" s="84"/>
      <c r="IG141" s="84"/>
      <c r="IH141" s="84"/>
      <c r="II141" s="84"/>
      <c r="IJ141" s="84"/>
      <c r="IK141" s="84"/>
      <c r="IL141" s="84"/>
      <c r="IM141" s="84"/>
      <c r="IN141" s="84"/>
      <c r="IO141" s="84"/>
      <c r="IP141" s="84"/>
      <c r="IQ141" s="84"/>
      <c r="IR141" s="84"/>
      <c r="IS141" s="84"/>
      <c r="IT141" s="84"/>
      <c r="IU141" s="84"/>
      <c r="IV141" s="84"/>
      <c r="IW141" s="84"/>
      <c r="IX141" s="84"/>
      <c r="IY141" s="84"/>
      <c r="IZ141" s="84"/>
      <c r="JA141" s="84"/>
      <c r="JB141" s="84"/>
    </row>
    <row r="142" spans="1:262" s="22" customFormat="1" ht="15" customHeight="1" x14ac:dyDescent="0.15">
      <c r="A142" s="176" t="s">
        <v>143</v>
      </c>
      <c r="B142" s="26" t="s">
        <v>275</v>
      </c>
      <c r="C142" s="27" t="s">
        <v>340</v>
      </c>
      <c r="D142" s="28" t="s">
        <v>373</v>
      </c>
      <c r="E142" s="26" t="s">
        <v>278</v>
      </c>
      <c r="F142" s="29" t="s">
        <v>374</v>
      </c>
      <c r="G142" s="30" t="s">
        <v>280</v>
      </c>
      <c r="H142" s="30" t="s">
        <v>79</v>
      </c>
      <c r="I142" s="37">
        <v>1000000</v>
      </c>
      <c r="J142" s="38" t="s">
        <v>281</v>
      </c>
      <c r="K142" s="37">
        <v>100000</v>
      </c>
      <c r="L142" s="26"/>
      <c r="M142" s="26"/>
      <c r="N142" s="26"/>
      <c r="O142" s="39" t="s">
        <v>316</v>
      </c>
      <c r="P142" s="40">
        <v>0.5</v>
      </c>
      <c r="Q142" s="40">
        <v>0.5</v>
      </c>
      <c r="R142" s="40">
        <v>3.8048780487804899</v>
      </c>
      <c r="S142" s="40">
        <v>3.4069400630914801</v>
      </c>
      <c r="T142" s="40">
        <v>2</v>
      </c>
      <c r="U142" s="40">
        <v>2</v>
      </c>
      <c r="V142" s="41">
        <v>12</v>
      </c>
      <c r="W142" s="42">
        <v>137500</v>
      </c>
      <c r="X142" s="43">
        <v>200</v>
      </c>
      <c r="Y142" s="50">
        <v>1</v>
      </c>
      <c r="Z142" s="50">
        <v>1</v>
      </c>
      <c r="AA142" s="51"/>
      <c r="AB142" s="51"/>
      <c r="AC142" s="51"/>
      <c r="AD142" s="51"/>
      <c r="AE142" s="51"/>
      <c r="AF142" s="38">
        <v>144000</v>
      </c>
      <c r="AG142" s="61">
        <v>11.4583333333333</v>
      </c>
      <c r="AH142" s="62">
        <v>0.95486111111111105</v>
      </c>
      <c r="AI142" s="63"/>
      <c r="AJ142" s="64"/>
      <c r="AK142" s="65">
        <v>0</v>
      </c>
      <c r="AL142" s="64" t="s">
        <v>283</v>
      </c>
      <c r="AM142" s="66" t="s">
        <v>320</v>
      </c>
      <c r="AN142" s="26"/>
      <c r="AO142" s="66" t="s">
        <v>397</v>
      </c>
      <c r="AP142" s="74"/>
      <c r="AQ142" s="75"/>
      <c r="AR142" s="76"/>
      <c r="AS142" s="77"/>
      <c r="AT142" s="77"/>
      <c r="AU142" s="78"/>
      <c r="AV142" s="77"/>
      <c r="AW142" s="77"/>
      <c r="AX142" s="77"/>
      <c r="AY142" s="77"/>
      <c r="AZ142" s="77"/>
      <c r="BA142" s="77"/>
      <c r="BB142" s="99">
        <f t="shared" si="28"/>
        <v>35</v>
      </c>
      <c r="BC142" s="99">
        <f t="shared" si="29"/>
        <v>8</v>
      </c>
      <c r="BD142" s="100" t="str">
        <f t="shared" si="30"/>
        <v>025-C130000681-357杨文35</v>
      </c>
      <c r="BE142" s="101">
        <f t="shared" si="31"/>
        <v>1</v>
      </c>
      <c r="BF142" s="101">
        <f t="shared" si="32"/>
        <v>1</v>
      </c>
      <c r="BG142" s="102" t="str">
        <f t="shared" si="33"/>
        <v>025-C130000681-35735</v>
      </c>
      <c r="BH142" s="84" t="str">
        <f>IF(IF(ISNA(MATCH(BG142,BG143:$BG$94434,0)),1,"")="","",IF(ISNA(MATCH(BG142,BG143:$BG$94434,0)),1,"")&amp;BB142)</f>
        <v>135</v>
      </c>
      <c r="BI142" s="84" t="str">
        <f>IF(BH142="","",BB142&amp;COUNTIFS($BH$1:BH142,BH142))</f>
        <v>3514</v>
      </c>
      <c r="BJ142" s="84" t="str">
        <f t="shared" si="34"/>
        <v>025-C130000681-357</v>
      </c>
      <c r="BK142" s="84"/>
      <c r="BL142" s="84"/>
      <c r="BM142" s="84"/>
      <c r="BN142" s="84"/>
      <c r="BO142" s="84"/>
      <c r="BP142" s="84"/>
      <c r="BQ142" s="84"/>
      <c r="BR142" s="84"/>
      <c r="BS142" s="84"/>
      <c r="BT142" s="84"/>
      <c r="BU142" s="84"/>
      <c r="BV142" s="84"/>
      <c r="BW142" s="84"/>
      <c r="BX142" s="84"/>
      <c r="BY142" s="84"/>
      <c r="BZ142" s="84"/>
      <c r="CA142" s="84"/>
      <c r="CB142" s="84"/>
      <c r="CC142" s="84"/>
      <c r="CD142" s="84"/>
      <c r="CE142" s="84"/>
      <c r="CF142" s="84"/>
      <c r="CG142" s="84"/>
      <c r="CH142" s="84"/>
      <c r="CI142" s="84"/>
      <c r="CJ142" s="84"/>
      <c r="CK142" s="84"/>
      <c r="CL142" s="84"/>
      <c r="CM142" s="84"/>
      <c r="CN142" s="84"/>
      <c r="CO142" s="84"/>
      <c r="CP142" s="84"/>
      <c r="CQ142" s="84"/>
      <c r="CR142" s="84"/>
      <c r="CS142" s="84"/>
      <c r="CT142" s="84"/>
      <c r="CU142" s="84"/>
      <c r="CV142" s="84"/>
      <c r="CW142" s="84"/>
      <c r="CX142" s="84"/>
      <c r="CY142" s="84"/>
      <c r="CZ142" s="84"/>
      <c r="DA142" s="84"/>
      <c r="DB142" s="84"/>
      <c r="DC142" s="84"/>
      <c r="DD142" s="84"/>
      <c r="DE142" s="84"/>
      <c r="DF142" s="84"/>
      <c r="DG142" s="84"/>
      <c r="DH142" s="84"/>
      <c r="DI142" s="84"/>
      <c r="DJ142" s="84"/>
      <c r="DK142" s="84"/>
      <c r="DL142" s="84"/>
      <c r="DM142" s="84"/>
      <c r="DN142" s="84"/>
      <c r="DO142" s="84"/>
      <c r="DP142" s="84"/>
      <c r="DQ142" s="84"/>
      <c r="DR142" s="84"/>
      <c r="DS142" s="84"/>
      <c r="DT142" s="84"/>
      <c r="DU142" s="84"/>
      <c r="DV142" s="84"/>
      <c r="DW142" s="84"/>
      <c r="DX142" s="84"/>
      <c r="DY142" s="84"/>
      <c r="DZ142" s="84"/>
      <c r="EA142" s="84"/>
      <c r="EB142" s="84"/>
      <c r="EC142" s="84"/>
      <c r="ED142" s="84"/>
      <c r="EE142" s="84"/>
      <c r="EF142" s="84"/>
      <c r="EG142" s="84"/>
      <c r="EH142" s="84"/>
      <c r="EI142" s="84"/>
      <c r="EJ142" s="84"/>
      <c r="EK142" s="84"/>
      <c r="EL142" s="84"/>
      <c r="EM142" s="84"/>
      <c r="EN142" s="84"/>
      <c r="EO142" s="84"/>
      <c r="EP142" s="84"/>
      <c r="EQ142" s="84"/>
      <c r="ER142" s="84"/>
      <c r="ES142" s="84"/>
      <c r="ET142" s="84"/>
      <c r="EU142" s="84"/>
      <c r="EV142" s="84"/>
      <c r="EW142" s="84"/>
      <c r="EX142" s="84"/>
      <c r="EY142" s="84"/>
      <c r="EZ142" s="84"/>
      <c r="FA142" s="84"/>
      <c r="FB142" s="84"/>
      <c r="FC142" s="84"/>
      <c r="FD142" s="84"/>
      <c r="FE142" s="84"/>
      <c r="FF142" s="84"/>
      <c r="FG142" s="84"/>
      <c r="FH142" s="84"/>
      <c r="FI142" s="84"/>
      <c r="FJ142" s="84"/>
      <c r="FK142" s="84"/>
      <c r="FL142" s="84"/>
      <c r="FM142" s="84"/>
      <c r="FN142" s="84"/>
      <c r="FO142" s="84"/>
      <c r="FP142" s="84"/>
      <c r="FQ142" s="84"/>
      <c r="FR142" s="84"/>
      <c r="FS142" s="84"/>
      <c r="FT142" s="84"/>
      <c r="FU142" s="84"/>
      <c r="FV142" s="84"/>
      <c r="FW142" s="84"/>
      <c r="FX142" s="84"/>
      <c r="FY142" s="84"/>
      <c r="FZ142" s="84"/>
      <c r="GA142" s="84"/>
      <c r="GB142" s="84"/>
      <c r="GC142" s="84"/>
      <c r="GD142" s="84"/>
      <c r="GE142" s="84"/>
      <c r="GF142" s="84"/>
      <c r="GG142" s="84"/>
      <c r="GH142" s="84"/>
      <c r="GI142" s="84"/>
      <c r="GJ142" s="84"/>
      <c r="GK142" s="84"/>
      <c r="GL142" s="84"/>
      <c r="GM142" s="84"/>
      <c r="GN142" s="84"/>
      <c r="GO142" s="84"/>
      <c r="GP142" s="84"/>
      <c r="GQ142" s="84"/>
      <c r="GR142" s="84"/>
      <c r="GS142" s="84"/>
      <c r="GT142" s="84"/>
      <c r="GU142" s="84"/>
      <c r="GV142" s="84"/>
      <c r="GW142" s="84"/>
      <c r="GX142" s="84"/>
      <c r="GY142" s="84"/>
      <c r="GZ142" s="84"/>
      <c r="HA142" s="84"/>
      <c r="HB142" s="84"/>
      <c r="HC142" s="84"/>
      <c r="HD142" s="84"/>
      <c r="HE142" s="84"/>
      <c r="HF142" s="84"/>
      <c r="HG142" s="84"/>
      <c r="HH142" s="84"/>
      <c r="HI142" s="84"/>
      <c r="HJ142" s="84"/>
      <c r="HK142" s="84"/>
      <c r="HL142" s="84"/>
      <c r="HM142" s="84"/>
      <c r="HN142" s="84"/>
      <c r="HO142" s="84"/>
      <c r="HP142" s="84"/>
      <c r="HQ142" s="84"/>
      <c r="HR142" s="84"/>
      <c r="HS142" s="84"/>
      <c r="HT142" s="84"/>
      <c r="HU142" s="84"/>
      <c r="HV142" s="84"/>
      <c r="HW142" s="84"/>
      <c r="HX142" s="84"/>
      <c r="HY142" s="84"/>
      <c r="HZ142" s="84"/>
      <c r="IA142" s="84"/>
      <c r="IB142" s="84"/>
      <c r="IC142" s="84"/>
      <c r="ID142" s="84"/>
      <c r="IE142" s="84"/>
      <c r="IF142" s="84"/>
      <c r="IG142" s="84"/>
      <c r="IH142" s="84"/>
      <c r="II142" s="84"/>
      <c r="IJ142" s="84"/>
      <c r="IK142" s="84"/>
      <c r="IL142" s="84"/>
      <c r="IM142" s="84"/>
      <c r="IN142" s="84"/>
      <c r="IO142" s="84"/>
      <c r="IP142" s="84"/>
      <c r="IQ142" s="84"/>
      <c r="IR142" s="84"/>
      <c r="IS142" s="84"/>
      <c r="IT142" s="84"/>
      <c r="IU142" s="84"/>
      <c r="IV142" s="84"/>
      <c r="IW142" s="84"/>
      <c r="IX142" s="84"/>
      <c r="IY142" s="84"/>
      <c r="IZ142" s="84"/>
      <c r="JA142" s="84"/>
      <c r="JB142" s="84"/>
    </row>
    <row r="143" spans="1:262" s="22" customFormat="1" ht="15" customHeight="1" x14ac:dyDescent="0.15">
      <c r="A143" s="176" t="s">
        <v>143</v>
      </c>
      <c r="B143" s="26" t="s">
        <v>275</v>
      </c>
      <c r="C143" s="27" t="s">
        <v>344</v>
      </c>
      <c r="D143" s="28" t="s">
        <v>345</v>
      </c>
      <c r="E143" s="26" t="s">
        <v>278</v>
      </c>
      <c r="F143" s="29" t="s">
        <v>346</v>
      </c>
      <c r="G143" s="30" t="s">
        <v>280</v>
      </c>
      <c r="H143" s="30" t="s">
        <v>79</v>
      </c>
      <c r="I143" s="37">
        <v>1000000</v>
      </c>
      <c r="J143" s="38" t="s">
        <v>281</v>
      </c>
      <c r="K143" s="37">
        <v>405000</v>
      </c>
      <c r="L143" s="26"/>
      <c r="M143" s="26"/>
      <c r="N143" s="26"/>
      <c r="O143" s="39" t="s">
        <v>29</v>
      </c>
      <c r="P143" s="40">
        <v>0.5</v>
      </c>
      <c r="Q143" s="40">
        <v>0.5</v>
      </c>
      <c r="R143" s="40">
        <v>3.8048780487804899</v>
      </c>
      <c r="S143" s="40">
        <v>3.4069400630914801</v>
      </c>
      <c r="T143" s="40">
        <v>11</v>
      </c>
      <c r="U143" s="40">
        <v>0</v>
      </c>
      <c r="V143" s="41">
        <v>12</v>
      </c>
      <c r="W143" s="42">
        <v>0</v>
      </c>
      <c r="X143" s="43">
        <v>200</v>
      </c>
      <c r="Y143" s="50">
        <v>1</v>
      </c>
      <c r="Z143" s="50">
        <v>1</v>
      </c>
      <c r="AA143" s="51"/>
      <c r="AB143" s="51"/>
      <c r="AC143" s="51"/>
      <c r="AD143" s="51"/>
      <c r="AE143" s="51"/>
      <c r="AF143" s="38">
        <v>144000</v>
      </c>
      <c r="AG143" s="61">
        <v>0</v>
      </c>
      <c r="AH143" s="62">
        <v>0</v>
      </c>
      <c r="AI143" s="63"/>
      <c r="AJ143" s="64"/>
      <c r="AK143" s="65">
        <v>0</v>
      </c>
      <c r="AL143" s="64" t="s">
        <v>296</v>
      </c>
      <c r="AM143" s="66"/>
      <c r="AN143" s="26"/>
      <c r="AO143" s="66" t="s">
        <v>59</v>
      </c>
      <c r="AP143" s="74"/>
      <c r="AQ143" s="75"/>
      <c r="AR143" s="76"/>
      <c r="AS143" s="77"/>
      <c r="AT143" s="77"/>
      <c r="AU143" s="78"/>
      <c r="AV143" s="77"/>
      <c r="AW143" s="77"/>
      <c r="AX143" s="77"/>
      <c r="AY143" s="77"/>
      <c r="AZ143" s="77"/>
      <c r="BA143" s="77"/>
      <c r="BB143" s="99">
        <f t="shared" si="28"/>
        <v>35</v>
      </c>
      <c r="BC143" s="99">
        <f t="shared" si="29"/>
        <v>8</v>
      </c>
      <c r="BD143" s="100" t="str">
        <f t="shared" si="30"/>
        <v>025-C130000641-0397苏宁亚35</v>
      </c>
      <c r="BE143" s="101">
        <f t="shared" si="31"/>
        <v>0.14285714285714285</v>
      </c>
      <c r="BF143" s="101">
        <f t="shared" si="32"/>
        <v>0.5</v>
      </c>
      <c r="BG143" s="102" t="str">
        <f t="shared" si="33"/>
        <v>025-C130000641-039735</v>
      </c>
      <c r="BH143" s="84" t="str">
        <f>IF(IF(ISNA(MATCH(BG143,BG144:$BG$94434,0)),1,"")="","",IF(ISNA(MATCH(BG143,BG144:$BG$94434,0)),1,"")&amp;BB143)</f>
        <v/>
      </c>
      <c r="BI143" s="84" t="str">
        <f>IF(BH143="","",BB143&amp;COUNTIFS($BH$1:BH143,BH143))</f>
        <v/>
      </c>
      <c r="BJ143" s="84" t="str">
        <f t="shared" si="34"/>
        <v/>
      </c>
      <c r="BK143" s="84"/>
      <c r="BL143" s="84"/>
      <c r="BM143" s="84"/>
      <c r="BN143" s="84"/>
      <c r="BO143" s="84"/>
      <c r="BP143" s="84"/>
      <c r="BQ143" s="84"/>
      <c r="BR143" s="84"/>
      <c r="BS143" s="84"/>
      <c r="BT143" s="84"/>
      <c r="BU143" s="84"/>
      <c r="BV143" s="84"/>
      <c r="BW143" s="84"/>
      <c r="BX143" s="84"/>
      <c r="BY143" s="84"/>
      <c r="BZ143" s="84"/>
      <c r="CA143" s="84"/>
      <c r="CB143" s="84"/>
      <c r="CC143" s="84"/>
      <c r="CD143" s="84"/>
      <c r="CE143" s="84"/>
      <c r="CF143" s="84"/>
      <c r="CG143" s="84"/>
      <c r="CH143" s="84"/>
      <c r="CI143" s="84"/>
      <c r="CJ143" s="84"/>
      <c r="CK143" s="84"/>
      <c r="CL143" s="84"/>
      <c r="CM143" s="84"/>
      <c r="CN143" s="84"/>
      <c r="CO143" s="84"/>
      <c r="CP143" s="84"/>
      <c r="CQ143" s="84"/>
      <c r="CR143" s="84"/>
      <c r="CS143" s="84"/>
      <c r="CT143" s="84"/>
      <c r="CU143" s="84"/>
      <c r="CV143" s="84"/>
      <c r="CW143" s="84"/>
      <c r="CX143" s="84"/>
      <c r="CY143" s="84"/>
      <c r="CZ143" s="84"/>
      <c r="DA143" s="84"/>
      <c r="DB143" s="84"/>
      <c r="DC143" s="84"/>
      <c r="DD143" s="84"/>
      <c r="DE143" s="84"/>
      <c r="DF143" s="84"/>
      <c r="DG143" s="84"/>
      <c r="DH143" s="84"/>
      <c r="DI143" s="84"/>
      <c r="DJ143" s="84"/>
      <c r="DK143" s="84"/>
      <c r="DL143" s="84"/>
      <c r="DM143" s="84"/>
      <c r="DN143" s="84"/>
      <c r="DO143" s="84"/>
      <c r="DP143" s="84"/>
      <c r="DQ143" s="84"/>
      <c r="DR143" s="84"/>
      <c r="DS143" s="84"/>
      <c r="DT143" s="84"/>
      <c r="DU143" s="84"/>
      <c r="DV143" s="84"/>
      <c r="DW143" s="84"/>
      <c r="DX143" s="84"/>
      <c r="DY143" s="84"/>
      <c r="DZ143" s="84"/>
      <c r="EA143" s="84"/>
      <c r="EB143" s="84"/>
      <c r="EC143" s="84"/>
      <c r="ED143" s="84"/>
      <c r="EE143" s="84"/>
      <c r="EF143" s="84"/>
      <c r="EG143" s="84"/>
      <c r="EH143" s="84"/>
      <c r="EI143" s="84"/>
      <c r="EJ143" s="84"/>
      <c r="EK143" s="84"/>
      <c r="EL143" s="84"/>
      <c r="EM143" s="84"/>
      <c r="EN143" s="84"/>
      <c r="EO143" s="84"/>
      <c r="EP143" s="84"/>
      <c r="EQ143" s="84"/>
      <c r="ER143" s="84"/>
      <c r="ES143" s="84"/>
      <c r="ET143" s="84"/>
      <c r="EU143" s="84"/>
      <c r="EV143" s="84"/>
      <c r="EW143" s="84"/>
      <c r="EX143" s="84"/>
      <c r="EY143" s="84"/>
      <c r="EZ143" s="84"/>
      <c r="FA143" s="84"/>
      <c r="FB143" s="84"/>
      <c r="FC143" s="84"/>
      <c r="FD143" s="84"/>
      <c r="FE143" s="84"/>
      <c r="FF143" s="84"/>
      <c r="FG143" s="84"/>
      <c r="FH143" s="84"/>
      <c r="FI143" s="84"/>
      <c r="FJ143" s="84"/>
      <c r="FK143" s="84"/>
      <c r="FL143" s="84"/>
      <c r="FM143" s="84"/>
      <c r="FN143" s="84"/>
      <c r="FO143" s="84"/>
      <c r="FP143" s="84"/>
      <c r="FQ143" s="84"/>
      <c r="FR143" s="84"/>
      <c r="FS143" s="84"/>
      <c r="FT143" s="84"/>
      <c r="FU143" s="84"/>
      <c r="FV143" s="84"/>
      <c r="FW143" s="84"/>
      <c r="FX143" s="84"/>
      <c r="FY143" s="84"/>
      <c r="FZ143" s="84"/>
      <c r="GA143" s="84"/>
      <c r="GB143" s="84"/>
      <c r="GC143" s="84"/>
      <c r="GD143" s="84"/>
      <c r="GE143" s="84"/>
      <c r="GF143" s="84"/>
      <c r="GG143" s="84"/>
      <c r="GH143" s="84"/>
      <c r="GI143" s="84"/>
      <c r="GJ143" s="84"/>
      <c r="GK143" s="84"/>
      <c r="GL143" s="84"/>
      <c r="GM143" s="84"/>
      <c r="GN143" s="84"/>
      <c r="GO143" s="84"/>
      <c r="GP143" s="84"/>
      <c r="GQ143" s="84"/>
      <c r="GR143" s="84"/>
      <c r="GS143" s="84"/>
      <c r="GT143" s="84"/>
      <c r="GU143" s="84"/>
      <c r="GV143" s="84"/>
      <c r="GW143" s="84"/>
      <c r="GX143" s="84"/>
      <c r="GY143" s="84"/>
      <c r="GZ143" s="84"/>
      <c r="HA143" s="84"/>
      <c r="HB143" s="84"/>
      <c r="HC143" s="84"/>
      <c r="HD143" s="84"/>
      <c r="HE143" s="84"/>
      <c r="HF143" s="84"/>
      <c r="HG143" s="84"/>
      <c r="HH143" s="84"/>
      <c r="HI143" s="84"/>
      <c r="HJ143" s="84"/>
      <c r="HK143" s="84"/>
      <c r="HL143" s="84"/>
      <c r="HM143" s="84"/>
      <c r="HN143" s="84"/>
      <c r="HO143" s="84"/>
      <c r="HP143" s="84"/>
      <c r="HQ143" s="84"/>
      <c r="HR143" s="84"/>
      <c r="HS143" s="84"/>
      <c r="HT143" s="84"/>
      <c r="HU143" s="84"/>
      <c r="HV143" s="84"/>
      <c r="HW143" s="84"/>
      <c r="HX143" s="84"/>
      <c r="HY143" s="84"/>
      <c r="HZ143" s="84"/>
      <c r="IA143" s="84"/>
      <c r="IB143" s="84"/>
      <c r="IC143" s="84"/>
      <c r="ID143" s="84"/>
      <c r="IE143" s="84"/>
      <c r="IF143" s="84"/>
      <c r="IG143" s="84"/>
      <c r="IH143" s="84"/>
      <c r="II143" s="84"/>
      <c r="IJ143" s="84"/>
      <c r="IK143" s="84"/>
      <c r="IL143" s="84"/>
      <c r="IM143" s="84"/>
      <c r="IN143" s="84"/>
      <c r="IO143" s="84"/>
      <c r="IP143" s="84"/>
      <c r="IQ143" s="84"/>
      <c r="IR143" s="84"/>
      <c r="IS143" s="84"/>
      <c r="IT143" s="84"/>
      <c r="IU143" s="84"/>
      <c r="IV143" s="84"/>
      <c r="IW143" s="84"/>
      <c r="IX143" s="84"/>
      <c r="IY143" s="84"/>
      <c r="IZ143" s="84"/>
      <c r="JA143" s="84"/>
      <c r="JB143" s="84"/>
    </row>
    <row r="144" spans="1:262" s="22" customFormat="1" ht="15" customHeight="1" x14ac:dyDescent="0.15">
      <c r="A144" s="176" t="s">
        <v>143</v>
      </c>
      <c r="B144" s="26" t="s">
        <v>285</v>
      </c>
      <c r="C144" s="27" t="s">
        <v>344</v>
      </c>
      <c r="D144" s="28" t="s">
        <v>345</v>
      </c>
      <c r="E144" s="26" t="s">
        <v>278</v>
      </c>
      <c r="F144" s="29" t="s">
        <v>346</v>
      </c>
      <c r="G144" s="30" t="s">
        <v>280</v>
      </c>
      <c r="H144" s="30" t="s">
        <v>79</v>
      </c>
      <c r="I144" s="37">
        <v>1000000</v>
      </c>
      <c r="J144" s="38" t="s">
        <v>281</v>
      </c>
      <c r="K144" s="37">
        <v>405000</v>
      </c>
      <c r="L144" s="26"/>
      <c r="M144" s="26"/>
      <c r="N144" s="26"/>
      <c r="O144" s="39" t="s">
        <v>29</v>
      </c>
      <c r="P144" s="40">
        <v>0.5</v>
      </c>
      <c r="Q144" s="40">
        <v>0.5</v>
      </c>
      <c r="R144" s="40">
        <v>1.7254901960784299</v>
      </c>
      <c r="S144" s="40">
        <v>3.4069400630914801</v>
      </c>
      <c r="T144" s="40">
        <v>11</v>
      </c>
      <c r="U144" s="40">
        <v>0</v>
      </c>
      <c r="V144" s="41">
        <v>12</v>
      </c>
      <c r="W144" s="42">
        <v>21000</v>
      </c>
      <c r="X144" s="43">
        <v>200</v>
      </c>
      <c r="Y144" s="50">
        <v>1</v>
      </c>
      <c r="Z144" s="50">
        <v>1</v>
      </c>
      <c r="AA144" s="51"/>
      <c r="AB144" s="51"/>
      <c r="AC144" s="51"/>
      <c r="AD144" s="51"/>
      <c r="AE144" s="51"/>
      <c r="AF144" s="38">
        <v>144000</v>
      </c>
      <c r="AG144" s="61">
        <v>1.75</v>
      </c>
      <c r="AH144" s="62">
        <v>0.14583333333333301</v>
      </c>
      <c r="AI144" s="63"/>
      <c r="AJ144" s="64"/>
      <c r="AK144" s="65">
        <v>0</v>
      </c>
      <c r="AL144" s="64" t="s">
        <v>296</v>
      </c>
      <c r="AM144" s="66"/>
      <c r="AN144" s="26"/>
      <c r="AO144" s="66" t="s">
        <v>28</v>
      </c>
      <c r="AP144" s="74"/>
      <c r="AQ144" s="75"/>
      <c r="AR144" s="76"/>
      <c r="AS144" s="77"/>
      <c r="AT144" s="77"/>
      <c r="AU144" s="78"/>
      <c r="AV144" s="77"/>
      <c r="AW144" s="77"/>
      <c r="AX144" s="77"/>
      <c r="AY144" s="77"/>
      <c r="AZ144" s="77"/>
      <c r="BA144" s="77"/>
      <c r="BB144" s="99">
        <f t="shared" si="28"/>
        <v>35</v>
      </c>
      <c r="BC144" s="99">
        <f t="shared" si="29"/>
        <v>8</v>
      </c>
      <c r="BD144" s="100" t="str">
        <f t="shared" si="30"/>
        <v>025-C130000641-0397韩学奇35</v>
      </c>
      <c r="BE144" s="101">
        <f t="shared" si="31"/>
        <v>0.14285714285714285</v>
      </c>
      <c r="BF144" s="101">
        <f t="shared" si="32"/>
        <v>0.5</v>
      </c>
      <c r="BG144" s="102" t="str">
        <f t="shared" si="33"/>
        <v>025-C130000641-039735</v>
      </c>
      <c r="BH144" s="84" t="str">
        <f>IF(IF(ISNA(MATCH(BG144,BG145:$BG$94434,0)),1,"")="","",IF(ISNA(MATCH(BG144,BG145:$BG$94434,0)),1,"")&amp;BB144)</f>
        <v/>
      </c>
      <c r="BI144" s="84" t="str">
        <f>IF(BH144="","",BB144&amp;COUNTIFS($BH$1:BH144,BH144))</f>
        <v/>
      </c>
      <c r="BJ144" s="84" t="str">
        <f t="shared" si="34"/>
        <v/>
      </c>
      <c r="BK144" s="84"/>
      <c r="BL144" s="84"/>
      <c r="BM144" s="84"/>
      <c r="BN144" s="84"/>
      <c r="BO144" s="84"/>
      <c r="BP144" s="84"/>
      <c r="BQ144" s="84"/>
      <c r="BR144" s="84"/>
      <c r="BS144" s="84"/>
      <c r="BT144" s="84"/>
      <c r="BU144" s="84"/>
      <c r="BV144" s="84"/>
      <c r="BW144" s="84"/>
      <c r="BX144" s="84"/>
      <c r="BY144" s="84"/>
      <c r="BZ144" s="84"/>
      <c r="CA144" s="84"/>
      <c r="CB144" s="84"/>
      <c r="CC144" s="84"/>
      <c r="CD144" s="84"/>
      <c r="CE144" s="84"/>
      <c r="CF144" s="84"/>
      <c r="CG144" s="84"/>
      <c r="CH144" s="84"/>
      <c r="CI144" s="84"/>
      <c r="CJ144" s="84"/>
      <c r="CK144" s="84"/>
      <c r="CL144" s="84"/>
      <c r="CM144" s="84"/>
      <c r="CN144" s="84"/>
      <c r="CO144" s="84"/>
      <c r="CP144" s="84"/>
      <c r="CQ144" s="84"/>
      <c r="CR144" s="84"/>
      <c r="CS144" s="84"/>
      <c r="CT144" s="84"/>
      <c r="CU144" s="84"/>
      <c r="CV144" s="84"/>
      <c r="CW144" s="84"/>
      <c r="CX144" s="84"/>
      <c r="CY144" s="84"/>
      <c r="CZ144" s="84"/>
      <c r="DA144" s="84"/>
      <c r="DB144" s="84"/>
      <c r="DC144" s="84"/>
      <c r="DD144" s="84"/>
      <c r="DE144" s="84"/>
      <c r="DF144" s="84"/>
      <c r="DG144" s="84"/>
      <c r="DH144" s="84"/>
      <c r="DI144" s="84"/>
      <c r="DJ144" s="84"/>
      <c r="DK144" s="84"/>
      <c r="DL144" s="84"/>
      <c r="DM144" s="84"/>
      <c r="DN144" s="84"/>
      <c r="DO144" s="84"/>
      <c r="DP144" s="84"/>
      <c r="DQ144" s="84"/>
      <c r="DR144" s="84"/>
      <c r="DS144" s="84"/>
      <c r="DT144" s="84"/>
      <c r="DU144" s="84"/>
      <c r="DV144" s="84"/>
      <c r="DW144" s="84"/>
      <c r="DX144" s="84"/>
      <c r="DY144" s="84"/>
      <c r="DZ144" s="84"/>
      <c r="EA144" s="84"/>
      <c r="EB144" s="84"/>
      <c r="EC144" s="84"/>
      <c r="ED144" s="84"/>
      <c r="EE144" s="84"/>
      <c r="EF144" s="84"/>
      <c r="EG144" s="84"/>
      <c r="EH144" s="84"/>
      <c r="EI144" s="84"/>
      <c r="EJ144" s="84"/>
      <c r="EK144" s="84"/>
      <c r="EL144" s="84"/>
      <c r="EM144" s="84"/>
      <c r="EN144" s="84"/>
      <c r="EO144" s="84"/>
      <c r="EP144" s="84"/>
      <c r="EQ144" s="84"/>
      <c r="ER144" s="84"/>
      <c r="ES144" s="84"/>
      <c r="ET144" s="84"/>
      <c r="EU144" s="84"/>
      <c r="EV144" s="84"/>
      <c r="EW144" s="84"/>
      <c r="EX144" s="84"/>
      <c r="EY144" s="84"/>
      <c r="EZ144" s="84"/>
      <c r="FA144" s="84"/>
      <c r="FB144" s="84"/>
      <c r="FC144" s="84"/>
      <c r="FD144" s="84"/>
      <c r="FE144" s="84"/>
      <c r="FF144" s="84"/>
      <c r="FG144" s="84"/>
      <c r="FH144" s="84"/>
      <c r="FI144" s="84"/>
      <c r="FJ144" s="84"/>
      <c r="FK144" s="84"/>
      <c r="FL144" s="84"/>
      <c r="FM144" s="84"/>
      <c r="FN144" s="84"/>
      <c r="FO144" s="84"/>
      <c r="FP144" s="84"/>
      <c r="FQ144" s="84"/>
      <c r="FR144" s="84"/>
      <c r="FS144" s="84"/>
      <c r="FT144" s="84"/>
      <c r="FU144" s="84"/>
      <c r="FV144" s="84"/>
      <c r="FW144" s="84"/>
      <c r="FX144" s="84"/>
      <c r="FY144" s="84"/>
      <c r="FZ144" s="84"/>
      <c r="GA144" s="84"/>
      <c r="GB144" s="84"/>
      <c r="GC144" s="84"/>
      <c r="GD144" s="84"/>
      <c r="GE144" s="84"/>
      <c r="GF144" s="84"/>
      <c r="GG144" s="84"/>
      <c r="GH144" s="84"/>
      <c r="GI144" s="84"/>
      <c r="GJ144" s="84"/>
      <c r="GK144" s="84"/>
      <c r="GL144" s="84"/>
      <c r="GM144" s="84"/>
      <c r="GN144" s="84"/>
      <c r="GO144" s="84"/>
      <c r="GP144" s="84"/>
      <c r="GQ144" s="84"/>
      <c r="GR144" s="84"/>
      <c r="GS144" s="84"/>
      <c r="GT144" s="84"/>
      <c r="GU144" s="84"/>
      <c r="GV144" s="84"/>
      <c r="GW144" s="84"/>
      <c r="GX144" s="84"/>
      <c r="GY144" s="84"/>
      <c r="GZ144" s="84"/>
      <c r="HA144" s="84"/>
      <c r="HB144" s="84"/>
      <c r="HC144" s="84"/>
      <c r="HD144" s="84"/>
      <c r="HE144" s="84"/>
      <c r="HF144" s="84"/>
      <c r="HG144" s="84"/>
      <c r="HH144" s="84"/>
      <c r="HI144" s="84"/>
      <c r="HJ144" s="84"/>
      <c r="HK144" s="84"/>
      <c r="HL144" s="84"/>
      <c r="HM144" s="84"/>
      <c r="HN144" s="84"/>
      <c r="HO144" s="84"/>
      <c r="HP144" s="84"/>
      <c r="HQ144" s="84"/>
      <c r="HR144" s="84"/>
      <c r="HS144" s="84"/>
      <c r="HT144" s="84"/>
      <c r="HU144" s="84"/>
      <c r="HV144" s="84"/>
      <c r="HW144" s="84"/>
      <c r="HX144" s="84"/>
      <c r="HY144" s="84"/>
      <c r="HZ144" s="84"/>
      <c r="IA144" s="84"/>
      <c r="IB144" s="84"/>
      <c r="IC144" s="84"/>
      <c r="ID144" s="84"/>
      <c r="IE144" s="84"/>
      <c r="IF144" s="84"/>
      <c r="IG144" s="84"/>
      <c r="IH144" s="84"/>
      <c r="II144" s="84"/>
      <c r="IJ144" s="84"/>
      <c r="IK144" s="84"/>
      <c r="IL144" s="84"/>
      <c r="IM144" s="84"/>
      <c r="IN144" s="84"/>
      <c r="IO144" s="84"/>
      <c r="IP144" s="84"/>
      <c r="IQ144" s="84"/>
      <c r="IR144" s="84"/>
      <c r="IS144" s="84"/>
      <c r="IT144" s="84"/>
      <c r="IU144" s="84"/>
      <c r="IV144" s="84"/>
      <c r="IW144" s="84"/>
      <c r="IX144" s="84"/>
      <c r="IY144" s="84"/>
      <c r="IZ144" s="84"/>
      <c r="JA144" s="84"/>
      <c r="JB144" s="84"/>
    </row>
    <row r="145" spans="1:262" s="22" customFormat="1" ht="15" customHeight="1" x14ac:dyDescent="0.15">
      <c r="A145" s="176" t="s">
        <v>143</v>
      </c>
      <c r="B145" s="26" t="s">
        <v>285</v>
      </c>
      <c r="C145" s="27" t="s">
        <v>188</v>
      </c>
      <c r="D145" s="28" t="s">
        <v>398</v>
      </c>
      <c r="E145" s="26" t="s">
        <v>278</v>
      </c>
      <c r="F145" s="29" t="s">
        <v>81</v>
      </c>
      <c r="G145" s="30" t="s">
        <v>356</v>
      </c>
      <c r="H145" s="30" t="s">
        <v>79</v>
      </c>
      <c r="I145" s="37">
        <v>600000</v>
      </c>
      <c r="J145" s="38" t="s">
        <v>281</v>
      </c>
      <c r="K145" s="37">
        <v>118800</v>
      </c>
      <c r="L145" s="26"/>
      <c r="M145" s="26"/>
      <c r="N145" s="26"/>
      <c r="O145" s="39" t="s">
        <v>357</v>
      </c>
      <c r="P145" s="40">
        <v>0.5</v>
      </c>
      <c r="Q145" s="40">
        <v>0.5</v>
      </c>
      <c r="R145" s="40">
        <v>0.43137254901960798</v>
      </c>
      <c r="S145" s="40">
        <v>0.85173501577287103</v>
      </c>
      <c r="T145" s="40">
        <v>2</v>
      </c>
      <c r="U145" s="40">
        <v>2</v>
      </c>
      <c r="V145" s="41">
        <v>3</v>
      </c>
      <c r="W145" s="42">
        <v>21000</v>
      </c>
      <c r="X145" s="43">
        <v>200</v>
      </c>
      <c r="Y145" s="50">
        <v>1</v>
      </c>
      <c r="Z145" s="50">
        <v>1</v>
      </c>
      <c r="AA145" s="51"/>
      <c r="AB145" s="51"/>
      <c r="AC145" s="51"/>
      <c r="AD145" s="51"/>
      <c r="AE145" s="51"/>
      <c r="AF145" s="38">
        <v>36000</v>
      </c>
      <c r="AG145" s="61">
        <v>1.75</v>
      </c>
      <c r="AH145" s="62">
        <v>0.58333333333333304</v>
      </c>
      <c r="AI145" s="63"/>
      <c r="AJ145" s="64"/>
      <c r="AK145" s="65">
        <v>0</v>
      </c>
      <c r="AL145" s="64" t="s">
        <v>283</v>
      </c>
      <c r="AM145" s="66" t="s">
        <v>322</v>
      </c>
      <c r="AN145" s="26"/>
      <c r="AO145" s="66" t="s">
        <v>64</v>
      </c>
      <c r="AP145" s="74"/>
      <c r="AQ145" s="75"/>
      <c r="AR145" s="76"/>
      <c r="AS145" s="77"/>
      <c r="AT145" s="77"/>
      <c r="AU145" s="78"/>
      <c r="AV145" s="77"/>
      <c r="AW145" s="77"/>
      <c r="AX145" s="77"/>
      <c r="AY145" s="77"/>
      <c r="AZ145" s="77"/>
      <c r="BA145" s="77"/>
      <c r="BB145" s="99">
        <f t="shared" si="28"/>
        <v>35</v>
      </c>
      <c r="BC145" s="99">
        <f t="shared" si="29"/>
        <v>8</v>
      </c>
      <c r="BD145" s="100" t="str">
        <f t="shared" si="30"/>
        <v>025-0009-320杨青松35</v>
      </c>
      <c r="BE145" s="101">
        <f t="shared" si="31"/>
        <v>0.5</v>
      </c>
      <c r="BF145" s="101">
        <f t="shared" si="32"/>
        <v>1</v>
      </c>
      <c r="BG145" s="102" t="str">
        <f t="shared" si="33"/>
        <v>025-0009-32035</v>
      </c>
      <c r="BH145" s="84" t="str">
        <f>IF(IF(ISNA(MATCH(BG145,BG146:$BG$94434,0)),1,"")="","",IF(ISNA(MATCH(BG145,BG146:$BG$94434,0)),1,"")&amp;BB145)</f>
        <v>135</v>
      </c>
      <c r="BI145" s="84" t="str">
        <f>IF(BH145="","",BB145&amp;COUNTIFS($BH$1:BH145,BH145))</f>
        <v>3515</v>
      </c>
      <c r="BJ145" s="84" t="str">
        <f t="shared" si="34"/>
        <v>025-0009-320</v>
      </c>
      <c r="BK145" s="84"/>
      <c r="BL145" s="84"/>
      <c r="BM145" s="84"/>
      <c r="BN145" s="84"/>
      <c r="BO145" s="84"/>
      <c r="BP145" s="84"/>
      <c r="BQ145" s="84"/>
      <c r="BR145" s="84"/>
      <c r="BS145" s="84"/>
      <c r="BT145" s="84"/>
      <c r="BU145" s="84"/>
      <c r="BV145" s="84"/>
      <c r="BW145" s="84"/>
      <c r="BX145" s="84"/>
      <c r="BY145" s="84"/>
      <c r="BZ145" s="84"/>
      <c r="CA145" s="84"/>
      <c r="CB145" s="84"/>
      <c r="CC145" s="84"/>
      <c r="CD145" s="84"/>
      <c r="CE145" s="84"/>
      <c r="CF145" s="84"/>
      <c r="CG145" s="84"/>
      <c r="CH145" s="84"/>
      <c r="CI145" s="84"/>
      <c r="CJ145" s="84"/>
      <c r="CK145" s="84"/>
      <c r="CL145" s="84"/>
      <c r="CM145" s="84"/>
      <c r="CN145" s="84"/>
      <c r="CO145" s="84"/>
      <c r="CP145" s="84"/>
      <c r="CQ145" s="84"/>
      <c r="CR145" s="84"/>
      <c r="CS145" s="84"/>
      <c r="CT145" s="84"/>
      <c r="CU145" s="84"/>
      <c r="CV145" s="84"/>
      <c r="CW145" s="84"/>
      <c r="CX145" s="84"/>
      <c r="CY145" s="84"/>
      <c r="CZ145" s="84"/>
      <c r="DA145" s="84"/>
      <c r="DB145" s="84"/>
      <c r="DC145" s="84"/>
      <c r="DD145" s="84"/>
      <c r="DE145" s="84"/>
      <c r="DF145" s="84"/>
      <c r="DG145" s="84"/>
      <c r="DH145" s="84"/>
      <c r="DI145" s="84"/>
      <c r="DJ145" s="84"/>
      <c r="DK145" s="84"/>
      <c r="DL145" s="84"/>
      <c r="DM145" s="84"/>
      <c r="DN145" s="84"/>
      <c r="DO145" s="84"/>
      <c r="DP145" s="84"/>
      <c r="DQ145" s="84"/>
      <c r="DR145" s="84"/>
      <c r="DS145" s="84"/>
      <c r="DT145" s="84"/>
      <c r="DU145" s="84"/>
      <c r="DV145" s="84"/>
      <c r="DW145" s="84"/>
      <c r="DX145" s="84"/>
      <c r="DY145" s="84"/>
      <c r="DZ145" s="84"/>
      <c r="EA145" s="84"/>
      <c r="EB145" s="84"/>
      <c r="EC145" s="84"/>
      <c r="ED145" s="84"/>
      <c r="EE145" s="84"/>
      <c r="EF145" s="84"/>
      <c r="EG145" s="84"/>
      <c r="EH145" s="84"/>
      <c r="EI145" s="84"/>
      <c r="EJ145" s="84"/>
      <c r="EK145" s="84"/>
      <c r="EL145" s="84"/>
      <c r="EM145" s="84"/>
      <c r="EN145" s="84"/>
      <c r="EO145" s="84"/>
      <c r="EP145" s="84"/>
      <c r="EQ145" s="84"/>
      <c r="ER145" s="84"/>
      <c r="ES145" s="84"/>
      <c r="ET145" s="84"/>
      <c r="EU145" s="84"/>
      <c r="EV145" s="84"/>
      <c r="EW145" s="84"/>
      <c r="EX145" s="84"/>
      <c r="EY145" s="84"/>
      <c r="EZ145" s="84"/>
      <c r="FA145" s="84"/>
      <c r="FB145" s="84"/>
      <c r="FC145" s="84"/>
      <c r="FD145" s="84"/>
      <c r="FE145" s="84"/>
      <c r="FF145" s="84"/>
      <c r="FG145" s="84"/>
      <c r="FH145" s="84"/>
      <c r="FI145" s="84"/>
      <c r="FJ145" s="84"/>
      <c r="FK145" s="84"/>
      <c r="FL145" s="84"/>
      <c r="FM145" s="84"/>
      <c r="FN145" s="84"/>
      <c r="FO145" s="84"/>
      <c r="FP145" s="84"/>
      <c r="FQ145" s="84"/>
      <c r="FR145" s="84"/>
      <c r="FS145" s="84"/>
      <c r="FT145" s="84"/>
      <c r="FU145" s="84"/>
      <c r="FV145" s="84"/>
      <c r="FW145" s="84"/>
      <c r="FX145" s="84"/>
      <c r="FY145" s="84"/>
      <c r="FZ145" s="84"/>
      <c r="GA145" s="84"/>
      <c r="GB145" s="84"/>
      <c r="GC145" s="84"/>
      <c r="GD145" s="84"/>
      <c r="GE145" s="84"/>
      <c r="GF145" s="84"/>
      <c r="GG145" s="84"/>
      <c r="GH145" s="84"/>
      <c r="GI145" s="84"/>
      <c r="GJ145" s="84"/>
      <c r="GK145" s="84"/>
      <c r="GL145" s="84"/>
      <c r="GM145" s="84"/>
      <c r="GN145" s="84"/>
      <c r="GO145" s="84"/>
      <c r="GP145" s="84"/>
      <c r="GQ145" s="84"/>
      <c r="GR145" s="84"/>
      <c r="GS145" s="84"/>
      <c r="GT145" s="84"/>
      <c r="GU145" s="84"/>
      <c r="GV145" s="84"/>
      <c r="GW145" s="84"/>
      <c r="GX145" s="84"/>
      <c r="GY145" s="84"/>
      <c r="GZ145" s="84"/>
      <c r="HA145" s="84"/>
      <c r="HB145" s="84"/>
      <c r="HC145" s="84"/>
      <c r="HD145" s="84"/>
      <c r="HE145" s="84"/>
      <c r="HF145" s="84"/>
      <c r="HG145" s="84"/>
      <c r="HH145" s="84"/>
      <c r="HI145" s="84"/>
      <c r="HJ145" s="84"/>
      <c r="HK145" s="84"/>
      <c r="HL145" s="84"/>
      <c r="HM145" s="84"/>
      <c r="HN145" s="84"/>
      <c r="HO145" s="84"/>
      <c r="HP145" s="84"/>
      <c r="HQ145" s="84"/>
      <c r="HR145" s="84"/>
      <c r="HS145" s="84"/>
      <c r="HT145" s="84"/>
      <c r="HU145" s="84"/>
      <c r="HV145" s="84"/>
      <c r="HW145" s="84"/>
      <c r="HX145" s="84"/>
      <c r="HY145" s="84"/>
      <c r="HZ145" s="84"/>
      <c r="IA145" s="84"/>
      <c r="IB145" s="84"/>
      <c r="IC145" s="84"/>
      <c r="ID145" s="84"/>
      <c r="IE145" s="84"/>
      <c r="IF145" s="84"/>
      <c r="IG145" s="84"/>
      <c r="IH145" s="84"/>
      <c r="II145" s="84"/>
      <c r="IJ145" s="84"/>
      <c r="IK145" s="84"/>
      <c r="IL145" s="84"/>
      <c r="IM145" s="84"/>
      <c r="IN145" s="84"/>
      <c r="IO145" s="84"/>
      <c r="IP145" s="84"/>
      <c r="IQ145" s="84"/>
      <c r="IR145" s="84"/>
      <c r="IS145" s="84"/>
      <c r="IT145" s="84"/>
      <c r="IU145" s="84"/>
      <c r="IV145" s="84"/>
      <c r="IW145" s="84"/>
      <c r="IX145" s="84"/>
      <c r="IY145" s="84"/>
      <c r="IZ145" s="84"/>
      <c r="JA145" s="84"/>
      <c r="JB145" s="84"/>
    </row>
    <row r="146" spans="1:262" s="22" customFormat="1" ht="15" customHeight="1" x14ac:dyDescent="0.15">
      <c r="A146" s="176" t="s">
        <v>143</v>
      </c>
      <c r="B146" s="26" t="s">
        <v>275</v>
      </c>
      <c r="C146" s="27" t="s">
        <v>190</v>
      </c>
      <c r="D146" s="28" t="s">
        <v>347</v>
      </c>
      <c r="E146" s="26" t="s">
        <v>278</v>
      </c>
      <c r="F146" s="29" t="s">
        <v>348</v>
      </c>
      <c r="G146" s="30" t="s">
        <v>280</v>
      </c>
      <c r="H146" s="30" t="s">
        <v>94</v>
      </c>
      <c r="I146" s="37">
        <v>1000</v>
      </c>
      <c r="J146" s="38" t="s">
        <v>281</v>
      </c>
      <c r="K146" s="37">
        <v>771</v>
      </c>
      <c r="L146" s="26"/>
      <c r="M146" s="26"/>
      <c r="N146" s="26"/>
      <c r="O146" s="39" t="s">
        <v>349</v>
      </c>
      <c r="P146" s="40">
        <v>0.5</v>
      </c>
      <c r="Q146" s="40">
        <v>0.5</v>
      </c>
      <c r="R146" s="40">
        <v>0.63414634146341498</v>
      </c>
      <c r="S146" s="40">
        <v>0.56782334384858002</v>
      </c>
      <c r="T146" s="40">
        <v>2</v>
      </c>
      <c r="U146" s="40">
        <v>2</v>
      </c>
      <c r="V146" s="41">
        <v>2</v>
      </c>
      <c r="W146" s="42">
        <v>31.5</v>
      </c>
      <c r="X146" s="43">
        <v>300</v>
      </c>
      <c r="Y146" s="50">
        <v>1</v>
      </c>
      <c r="Z146" s="50">
        <v>1</v>
      </c>
      <c r="AA146" s="51"/>
      <c r="AB146" s="51"/>
      <c r="AC146" s="51"/>
      <c r="AD146" s="51"/>
      <c r="AE146" s="51"/>
      <c r="AF146" s="38">
        <v>36</v>
      </c>
      <c r="AG146" s="61">
        <v>1.75</v>
      </c>
      <c r="AH146" s="62">
        <v>0.875</v>
      </c>
      <c r="AI146" s="63"/>
      <c r="AJ146" s="64"/>
      <c r="AK146" s="65">
        <v>0</v>
      </c>
      <c r="AL146" s="64" t="s">
        <v>283</v>
      </c>
      <c r="AM146" s="66" t="s">
        <v>317</v>
      </c>
      <c r="AN146" s="26"/>
      <c r="AO146" s="66" t="s">
        <v>68</v>
      </c>
      <c r="AP146" s="74"/>
      <c r="AQ146" s="75"/>
      <c r="AR146" s="76"/>
      <c r="AS146" s="77"/>
      <c r="AT146" s="77"/>
      <c r="AU146" s="78"/>
      <c r="AV146" s="77"/>
      <c r="AW146" s="77"/>
      <c r="AX146" s="77"/>
      <c r="AY146" s="77"/>
      <c r="AZ146" s="77"/>
      <c r="BA146" s="77"/>
      <c r="BB146" s="99">
        <f t="shared" si="28"/>
        <v>35</v>
      </c>
      <c r="BC146" s="99">
        <f t="shared" si="29"/>
        <v>8</v>
      </c>
      <c r="BD146" s="100" t="str">
        <f t="shared" si="30"/>
        <v>050-C130000131-512赵亚平35</v>
      </c>
      <c r="BE146" s="101">
        <f t="shared" si="31"/>
        <v>0.2</v>
      </c>
      <c r="BF146" s="101">
        <f t="shared" si="32"/>
        <v>1</v>
      </c>
      <c r="BG146" s="102" t="str">
        <f t="shared" si="33"/>
        <v>050-C130000131-51235</v>
      </c>
      <c r="BH146" s="84" t="str">
        <f>IF(IF(ISNA(MATCH(BG146,BG147:$BG$94434,0)),1,"")="","",IF(ISNA(MATCH(BG146,BG147:$BG$94434,0)),1,"")&amp;BB146)</f>
        <v>135</v>
      </c>
      <c r="BI146" s="84" t="str">
        <f>IF(BH146="","",BB146&amp;COUNTIFS($BH$1:BH146,BH146))</f>
        <v>3516</v>
      </c>
      <c r="BJ146" s="84" t="str">
        <f t="shared" si="34"/>
        <v>050-C130000131-512</v>
      </c>
      <c r="BK146" s="84"/>
      <c r="BL146" s="84"/>
      <c r="BM146" s="84"/>
      <c r="BN146" s="84"/>
      <c r="BO146" s="84"/>
      <c r="BP146" s="84"/>
      <c r="BQ146" s="84"/>
      <c r="BR146" s="84"/>
      <c r="BS146" s="84"/>
      <c r="BT146" s="84"/>
      <c r="BU146" s="84"/>
      <c r="BV146" s="84"/>
      <c r="BW146" s="84"/>
      <c r="BX146" s="84"/>
      <c r="BY146" s="84"/>
      <c r="BZ146" s="84"/>
      <c r="CA146" s="84"/>
      <c r="CB146" s="84"/>
      <c r="CC146" s="84"/>
      <c r="CD146" s="84"/>
      <c r="CE146" s="84"/>
      <c r="CF146" s="84"/>
      <c r="CG146" s="84"/>
      <c r="CH146" s="84"/>
      <c r="CI146" s="84"/>
      <c r="CJ146" s="84"/>
      <c r="CK146" s="84"/>
      <c r="CL146" s="84"/>
      <c r="CM146" s="84"/>
      <c r="CN146" s="84"/>
      <c r="CO146" s="84"/>
      <c r="CP146" s="84"/>
      <c r="CQ146" s="84"/>
      <c r="CR146" s="84"/>
      <c r="CS146" s="84"/>
      <c r="CT146" s="84"/>
      <c r="CU146" s="84"/>
      <c r="CV146" s="84"/>
      <c r="CW146" s="84"/>
      <c r="CX146" s="84"/>
      <c r="CY146" s="84"/>
      <c r="CZ146" s="84"/>
      <c r="DA146" s="84"/>
      <c r="DB146" s="84"/>
      <c r="DC146" s="84"/>
      <c r="DD146" s="84"/>
      <c r="DE146" s="84"/>
      <c r="DF146" s="84"/>
      <c r="DG146" s="84"/>
      <c r="DH146" s="84"/>
      <c r="DI146" s="84"/>
      <c r="DJ146" s="84"/>
      <c r="DK146" s="84"/>
      <c r="DL146" s="84"/>
      <c r="DM146" s="84"/>
      <c r="DN146" s="84"/>
      <c r="DO146" s="84"/>
      <c r="DP146" s="84"/>
      <c r="DQ146" s="84"/>
      <c r="DR146" s="84"/>
      <c r="DS146" s="84"/>
      <c r="DT146" s="84"/>
      <c r="DU146" s="84"/>
      <c r="DV146" s="84"/>
      <c r="DW146" s="84"/>
      <c r="DX146" s="84"/>
      <c r="DY146" s="84"/>
      <c r="DZ146" s="84"/>
      <c r="EA146" s="84"/>
      <c r="EB146" s="84"/>
      <c r="EC146" s="84"/>
      <c r="ED146" s="84"/>
      <c r="EE146" s="84"/>
      <c r="EF146" s="84"/>
      <c r="EG146" s="84"/>
      <c r="EH146" s="84"/>
      <c r="EI146" s="84"/>
      <c r="EJ146" s="84"/>
      <c r="EK146" s="84"/>
      <c r="EL146" s="84"/>
      <c r="EM146" s="84"/>
      <c r="EN146" s="84"/>
      <c r="EO146" s="84"/>
      <c r="EP146" s="84"/>
      <c r="EQ146" s="84"/>
      <c r="ER146" s="84"/>
      <c r="ES146" s="84"/>
      <c r="ET146" s="84"/>
      <c r="EU146" s="84"/>
      <c r="EV146" s="84"/>
      <c r="EW146" s="84"/>
      <c r="EX146" s="84"/>
      <c r="EY146" s="84"/>
      <c r="EZ146" s="84"/>
      <c r="FA146" s="84"/>
      <c r="FB146" s="84"/>
      <c r="FC146" s="84"/>
      <c r="FD146" s="84"/>
      <c r="FE146" s="84"/>
      <c r="FF146" s="84"/>
      <c r="FG146" s="84"/>
      <c r="FH146" s="84"/>
      <c r="FI146" s="84"/>
      <c r="FJ146" s="84"/>
      <c r="FK146" s="84"/>
      <c r="FL146" s="84"/>
      <c r="FM146" s="84"/>
      <c r="FN146" s="84"/>
      <c r="FO146" s="84"/>
      <c r="FP146" s="84"/>
      <c r="FQ146" s="84"/>
      <c r="FR146" s="84"/>
      <c r="FS146" s="84"/>
      <c r="FT146" s="84"/>
      <c r="FU146" s="84"/>
      <c r="FV146" s="84"/>
      <c r="FW146" s="84"/>
      <c r="FX146" s="84"/>
      <c r="FY146" s="84"/>
      <c r="FZ146" s="84"/>
      <c r="GA146" s="84"/>
      <c r="GB146" s="84"/>
      <c r="GC146" s="84"/>
      <c r="GD146" s="84"/>
      <c r="GE146" s="84"/>
      <c r="GF146" s="84"/>
      <c r="GG146" s="84"/>
      <c r="GH146" s="84"/>
      <c r="GI146" s="84"/>
      <c r="GJ146" s="84"/>
      <c r="GK146" s="84"/>
      <c r="GL146" s="84"/>
      <c r="GM146" s="84"/>
      <c r="GN146" s="84"/>
      <c r="GO146" s="84"/>
      <c r="GP146" s="84"/>
      <c r="GQ146" s="84"/>
      <c r="GR146" s="84"/>
      <c r="GS146" s="84"/>
      <c r="GT146" s="84"/>
      <c r="GU146" s="84"/>
      <c r="GV146" s="84"/>
      <c r="GW146" s="84"/>
      <c r="GX146" s="84"/>
      <c r="GY146" s="84"/>
      <c r="GZ146" s="84"/>
      <c r="HA146" s="84"/>
      <c r="HB146" s="84"/>
      <c r="HC146" s="84"/>
      <c r="HD146" s="84"/>
      <c r="HE146" s="84"/>
      <c r="HF146" s="84"/>
      <c r="HG146" s="84"/>
      <c r="HH146" s="84"/>
      <c r="HI146" s="84"/>
      <c r="HJ146" s="84"/>
      <c r="HK146" s="84"/>
      <c r="HL146" s="84"/>
      <c r="HM146" s="84"/>
      <c r="HN146" s="84"/>
      <c r="HO146" s="84"/>
      <c r="HP146" s="84"/>
      <c r="HQ146" s="84"/>
      <c r="HR146" s="84"/>
      <c r="HS146" s="84"/>
      <c r="HT146" s="84"/>
      <c r="HU146" s="84"/>
      <c r="HV146" s="84"/>
      <c r="HW146" s="84"/>
      <c r="HX146" s="84"/>
      <c r="HY146" s="84"/>
      <c r="HZ146" s="84"/>
      <c r="IA146" s="84"/>
      <c r="IB146" s="84"/>
      <c r="IC146" s="84"/>
      <c r="ID146" s="84"/>
      <c r="IE146" s="84"/>
      <c r="IF146" s="84"/>
      <c r="IG146" s="84"/>
      <c r="IH146" s="84"/>
      <c r="II146" s="84"/>
      <c r="IJ146" s="84"/>
      <c r="IK146" s="84"/>
      <c r="IL146" s="84"/>
      <c r="IM146" s="84"/>
      <c r="IN146" s="84"/>
      <c r="IO146" s="84"/>
      <c r="IP146" s="84"/>
      <c r="IQ146" s="84"/>
      <c r="IR146" s="84"/>
      <c r="IS146" s="84"/>
      <c r="IT146" s="84"/>
      <c r="IU146" s="84"/>
      <c r="IV146" s="84"/>
      <c r="IW146" s="84"/>
      <c r="IX146" s="84"/>
      <c r="IY146" s="84"/>
      <c r="IZ146" s="84"/>
      <c r="JA146" s="84"/>
      <c r="JB146" s="84"/>
    </row>
    <row r="147" spans="1:262" s="22" customFormat="1" ht="15" customHeight="1" x14ac:dyDescent="0.15">
      <c r="A147" s="176" t="s">
        <v>146</v>
      </c>
      <c r="B147" s="26" t="s">
        <v>275</v>
      </c>
      <c r="C147" s="27" t="s">
        <v>375</v>
      </c>
      <c r="D147" s="28" t="s">
        <v>376</v>
      </c>
      <c r="E147" s="26" t="s">
        <v>278</v>
      </c>
      <c r="F147" s="29" t="s">
        <v>377</v>
      </c>
      <c r="G147" s="30" t="s">
        <v>305</v>
      </c>
      <c r="H147" s="30" t="s">
        <v>94</v>
      </c>
      <c r="I147" s="37">
        <v>300</v>
      </c>
      <c r="J147" s="38" t="s">
        <v>281</v>
      </c>
      <c r="K147" s="37">
        <v>164.5</v>
      </c>
      <c r="L147" s="26"/>
      <c r="M147" s="26"/>
      <c r="N147" s="26"/>
      <c r="O147" s="39" t="s">
        <v>378</v>
      </c>
      <c r="P147" s="40">
        <v>0.5</v>
      </c>
      <c r="Q147" s="40">
        <v>0.5</v>
      </c>
      <c r="R147" s="40">
        <v>0.67096774193548403</v>
      </c>
      <c r="S147" s="40">
        <v>0.59016393442622905</v>
      </c>
      <c r="T147" s="40">
        <v>3</v>
      </c>
      <c r="U147" s="40">
        <v>3</v>
      </c>
      <c r="V147" s="41">
        <v>2</v>
      </c>
      <c r="W147" s="42">
        <v>35</v>
      </c>
      <c r="X147" s="43">
        <v>300</v>
      </c>
      <c r="Y147" s="50">
        <v>1</v>
      </c>
      <c r="Z147" s="50">
        <v>1</v>
      </c>
      <c r="AA147" s="51"/>
      <c r="AB147" s="51"/>
      <c r="AC147" s="51"/>
      <c r="AD147" s="51"/>
      <c r="AE147" s="51"/>
      <c r="AF147" s="38">
        <v>36</v>
      </c>
      <c r="AG147" s="61">
        <v>1.94444444444444</v>
      </c>
      <c r="AH147" s="62">
        <v>0.97222222222222199</v>
      </c>
      <c r="AI147" s="63"/>
      <c r="AJ147" s="64"/>
      <c r="AK147" s="65">
        <v>0</v>
      </c>
      <c r="AL147" s="64" t="s">
        <v>296</v>
      </c>
      <c r="AM147" s="66" t="s">
        <v>379</v>
      </c>
      <c r="AN147" s="26"/>
      <c r="AO147" s="66" t="s">
        <v>399</v>
      </c>
      <c r="AP147" s="74"/>
      <c r="AQ147" s="75"/>
      <c r="AR147" s="76"/>
      <c r="AS147" s="77"/>
      <c r="AT147" s="77"/>
      <c r="AU147" s="78"/>
      <c r="AV147" s="77"/>
      <c r="AW147" s="77"/>
      <c r="AX147" s="77"/>
      <c r="AY147" s="77"/>
      <c r="AZ147" s="77"/>
      <c r="BA147" s="77"/>
      <c r="BB147" s="99">
        <f t="shared" si="28"/>
        <v>35</v>
      </c>
      <c r="BC147" s="99">
        <f t="shared" si="29"/>
        <v>8</v>
      </c>
      <c r="BD147" s="100" t="str">
        <f t="shared" si="30"/>
        <v>050-0009-268马雪威35</v>
      </c>
      <c r="BE147" s="101">
        <f t="shared" si="31"/>
        <v>1</v>
      </c>
      <c r="BF147" s="101">
        <f t="shared" si="32"/>
        <v>0.33333333333333331</v>
      </c>
      <c r="BG147" s="102" t="str">
        <f t="shared" si="33"/>
        <v>050-0009-26835</v>
      </c>
      <c r="BH147" s="84" t="str">
        <f>IF(IF(ISNA(MATCH(BG147,BG148:$BG$94434,0)),1,"")="","",IF(ISNA(MATCH(BG147,BG148:$BG$94434,0)),1,"")&amp;BB147)</f>
        <v>135</v>
      </c>
      <c r="BI147" s="84" t="str">
        <f>IF(BH147="","",BB147&amp;COUNTIFS($BH$1:BH147,BH147))</f>
        <v>3517</v>
      </c>
      <c r="BJ147" s="84" t="str">
        <f t="shared" si="34"/>
        <v>050-0009-268</v>
      </c>
      <c r="BK147" s="84"/>
      <c r="BL147" s="84"/>
      <c r="BM147" s="84"/>
      <c r="BN147" s="84"/>
      <c r="BO147" s="84"/>
      <c r="BP147" s="84"/>
      <c r="BQ147" s="84"/>
      <c r="BR147" s="84"/>
      <c r="BS147" s="84"/>
      <c r="BT147" s="84"/>
      <c r="BU147" s="84"/>
      <c r="BV147" s="84"/>
      <c r="BW147" s="84"/>
      <c r="BX147" s="84"/>
      <c r="BY147" s="84"/>
      <c r="BZ147" s="84"/>
      <c r="CA147" s="84"/>
      <c r="CB147" s="84"/>
      <c r="CC147" s="84"/>
      <c r="CD147" s="84"/>
      <c r="CE147" s="84"/>
      <c r="CF147" s="84"/>
      <c r="CG147" s="84"/>
      <c r="CH147" s="84"/>
      <c r="CI147" s="84"/>
      <c r="CJ147" s="84"/>
      <c r="CK147" s="84"/>
      <c r="CL147" s="84"/>
      <c r="CM147" s="84"/>
      <c r="CN147" s="84"/>
      <c r="CO147" s="84"/>
      <c r="CP147" s="84"/>
      <c r="CQ147" s="84"/>
      <c r="CR147" s="84"/>
      <c r="CS147" s="84"/>
      <c r="CT147" s="84"/>
      <c r="CU147" s="84"/>
      <c r="CV147" s="84"/>
      <c r="CW147" s="84"/>
      <c r="CX147" s="84"/>
      <c r="CY147" s="84"/>
      <c r="CZ147" s="84"/>
      <c r="DA147" s="84"/>
      <c r="DB147" s="84"/>
      <c r="DC147" s="84"/>
      <c r="DD147" s="84"/>
      <c r="DE147" s="84"/>
      <c r="DF147" s="84"/>
      <c r="DG147" s="84"/>
      <c r="DH147" s="84"/>
      <c r="DI147" s="84"/>
      <c r="DJ147" s="84"/>
      <c r="DK147" s="84"/>
      <c r="DL147" s="84"/>
      <c r="DM147" s="84"/>
      <c r="DN147" s="84"/>
      <c r="DO147" s="84"/>
      <c r="DP147" s="84"/>
      <c r="DQ147" s="84"/>
      <c r="DR147" s="84"/>
      <c r="DS147" s="84"/>
      <c r="DT147" s="84"/>
      <c r="DU147" s="84"/>
      <c r="DV147" s="84"/>
      <c r="DW147" s="84"/>
      <c r="DX147" s="84"/>
      <c r="DY147" s="84"/>
      <c r="DZ147" s="84"/>
      <c r="EA147" s="84"/>
      <c r="EB147" s="84"/>
      <c r="EC147" s="84"/>
      <c r="ED147" s="84"/>
      <c r="EE147" s="84"/>
      <c r="EF147" s="84"/>
      <c r="EG147" s="84"/>
      <c r="EH147" s="84"/>
      <c r="EI147" s="84"/>
      <c r="EJ147" s="84"/>
      <c r="EK147" s="84"/>
      <c r="EL147" s="84"/>
      <c r="EM147" s="84"/>
      <c r="EN147" s="84"/>
      <c r="EO147" s="84"/>
      <c r="EP147" s="84"/>
      <c r="EQ147" s="84"/>
      <c r="ER147" s="84"/>
      <c r="ES147" s="84"/>
      <c r="ET147" s="84"/>
      <c r="EU147" s="84"/>
      <c r="EV147" s="84"/>
      <c r="EW147" s="84"/>
      <c r="EX147" s="84"/>
      <c r="EY147" s="84"/>
      <c r="EZ147" s="84"/>
      <c r="FA147" s="84"/>
      <c r="FB147" s="84"/>
      <c r="FC147" s="84"/>
      <c r="FD147" s="84"/>
      <c r="FE147" s="84"/>
      <c r="FF147" s="84"/>
      <c r="FG147" s="84"/>
      <c r="FH147" s="84"/>
      <c r="FI147" s="84"/>
      <c r="FJ147" s="84"/>
      <c r="FK147" s="84"/>
      <c r="FL147" s="84"/>
      <c r="FM147" s="84"/>
      <c r="FN147" s="84"/>
      <c r="FO147" s="84"/>
      <c r="FP147" s="84"/>
      <c r="FQ147" s="84"/>
      <c r="FR147" s="84"/>
      <c r="FS147" s="84"/>
      <c r="FT147" s="84"/>
      <c r="FU147" s="84"/>
      <c r="FV147" s="84"/>
      <c r="FW147" s="84"/>
      <c r="FX147" s="84"/>
      <c r="FY147" s="84"/>
      <c r="FZ147" s="84"/>
      <c r="GA147" s="84"/>
      <c r="GB147" s="84"/>
      <c r="GC147" s="84"/>
      <c r="GD147" s="84"/>
      <c r="GE147" s="84"/>
      <c r="GF147" s="84"/>
      <c r="GG147" s="84"/>
      <c r="GH147" s="84"/>
      <c r="GI147" s="84"/>
      <c r="GJ147" s="84"/>
      <c r="GK147" s="84"/>
      <c r="GL147" s="84"/>
      <c r="GM147" s="84"/>
      <c r="GN147" s="84"/>
      <c r="GO147" s="84"/>
      <c r="GP147" s="84"/>
      <c r="GQ147" s="84"/>
      <c r="GR147" s="84"/>
      <c r="GS147" s="84"/>
      <c r="GT147" s="84"/>
      <c r="GU147" s="84"/>
      <c r="GV147" s="84"/>
      <c r="GW147" s="84"/>
      <c r="GX147" s="84"/>
      <c r="GY147" s="84"/>
      <c r="GZ147" s="84"/>
      <c r="HA147" s="84"/>
      <c r="HB147" s="84"/>
      <c r="HC147" s="84"/>
      <c r="HD147" s="84"/>
      <c r="HE147" s="84"/>
      <c r="HF147" s="84"/>
      <c r="HG147" s="84"/>
      <c r="HH147" s="84"/>
      <c r="HI147" s="84"/>
      <c r="HJ147" s="84"/>
      <c r="HK147" s="84"/>
      <c r="HL147" s="84"/>
      <c r="HM147" s="84"/>
      <c r="HN147" s="84"/>
      <c r="HO147" s="84"/>
      <c r="HP147" s="84"/>
      <c r="HQ147" s="84"/>
      <c r="HR147" s="84"/>
      <c r="HS147" s="84"/>
      <c r="HT147" s="84"/>
      <c r="HU147" s="84"/>
      <c r="HV147" s="84"/>
      <c r="HW147" s="84"/>
      <c r="HX147" s="84"/>
      <c r="HY147" s="84"/>
      <c r="HZ147" s="84"/>
      <c r="IA147" s="84"/>
      <c r="IB147" s="84"/>
      <c r="IC147" s="84"/>
      <c r="ID147" s="84"/>
      <c r="IE147" s="84"/>
      <c r="IF147" s="84"/>
      <c r="IG147" s="84"/>
      <c r="IH147" s="84"/>
      <c r="II147" s="84"/>
      <c r="IJ147" s="84"/>
      <c r="IK147" s="84"/>
      <c r="IL147" s="84"/>
      <c r="IM147" s="84"/>
      <c r="IN147" s="84"/>
      <c r="IO147" s="84"/>
      <c r="IP147" s="84"/>
      <c r="IQ147" s="84"/>
      <c r="IR147" s="84"/>
      <c r="IS147" s="84"/>
      <c r="IT147" s="84"/>
      <c r="IU147" s="84"/>
      <c r="IV147" s="84"/>
      <c r="IW147" s="84"/>
      <c r="IX147" s="84"/>
      <c r="IY147" s="84"/>
      <c r="IZ147" s="84"/>
      <c r="JA147" s="84"/>
      <c r="JB147" s="84"/>
    </row>
    <row r="148" spans="1:262" s="22" customFormat="1" ht="15" customHeight="1" x14ac:dyDescent="0.15">
      <c r="A148" s="176" t="s">
        <v>146</v>
      </c>
      <c r="B148" s="26" t="s">
        <v>275</v>
      </c>
      <c r="C148" s="27" t="s">
        <v>375</v>
      </c>
      <c r="D148" s="28" t="s">
        <v>400</v>
      </c>
      <c r="E148" s="26" t="s">
        <v>278</v>
      </c>
      <c r="F148" s="29" t="s">
        <v>204</v>
      </c>
      <c r="G148" s="30" t="s">
        <v>290</v>
      </c>
      <c r="H148" s="30" t="s">
        <v>79</v>
      </c>
      <c r="I148" s="37">
        <v>600000</v>
      </c>
      <c r="J148" s="38" t="s">
        <v>281</v>
      </c>
      <c r="K148" s="37">
        <v>0</v>
      </c>
      <c r="L148" s="26"/>
      <c r="M148" s="26"/>
      <c r="N148" s="26"/>
      <c r="O148" s="39" t="s">
        <v>401</v>
      </c>
      <c r="P148" s="40">
        <v>0.5</v>
      </c>
      <c r="Q148" s="40">
        <v>0.5</v>
      </c>
      <c r="R148" s="40">
        <v>2.6838709677419401</v>
      </c>
      <c r="S148" s="40">
        <v>2.3606557377049202</v>
      </c>
      <c r="T148" s="40">
        <v>3</v>
      </c>
      <c r="U148" s="40">
        <v>3</v>
      </c>
      <c r="V148" s="41">
        <v>8</v>
      </c>
      <c r="W148" s="42">
        <v>140000</v>
      </c>
      <c r="X148" s="43">
        <v>300</v>
      </c>
      <c r="Y148" s="50">
        <v>1</v>
      </c>
      <c r="Z148" s="50">
        <v>1</v>
      </c>
      <c r="AA148" s="51"/>
      <c r="AB148" s="51"/>
      <c r="AC148" s="51"/>
      <c r="AD148" s="51"/>
      <c r="AE148" s="51"/>
      <c r="AF148" s="38">
        <v>144000</v>
      </c>
      <c r="AG148" s="61">
        <v>7.7777777777777803</v>
      </c>
      <c r="AH148" s="62">
        <v>0.97222222222222199</v>
      </c>
      <c r="AI148" s="63"/>
      <c r="AJ148" s="64"/>
      <c r="AK148" s="65">
        <v>0</v>
      </c>
      <c r="AL148" s="64" t="s">
        <v>283</v>
      </c>
      <c r="AM148" s="66" t="s">
        <v>379</v>
      </c>
      <c r="AN148" s="26"/>
      <c r="AO148" s="66" t="s">
        <v>399</v>
      </c>
      <c r="AP148" s="74"/>
      <c r="AQ148" s="75"/>
      <c r="AR148" s="76"/>
      <c r="AS148" s="77"/>
      <c r="AT148" s="77"/>
      <c r="AU148" s="78"/>
      <c r="AV148" s="77"/>
      <c r="AW148" s="77"/>
      <c r="AX148" s="77"/>
      <c r="AY148" s="77"/>
      <c r="AZ148" s="77"/>
      <c r="BA148" s="77"/>
      <c r="BB148" s="99">
        <f t="shared" si="28"/>
        <v>35</v>
      </c>
      <c r="BC148" s="99">
        <f t="shared" si="29"/>
        <v>8</v>
      </c>
      <c r="BD148" s="100" t="str">
        <f t="shared" si="30"/>
        <v>025-0009-170马雪威35</v>
      </c>
      <c r="BE148" s="101">
        <f t="shared" si="31"/>
        <v>1</v>
      </c>
      <c r="BF148" s="101">
        <f t="shared" si="32"/>
        <v>0.33333333333333331</v>
      </c>
      <c r="BG148" s="102" t="str">
        <f t="shared" si="33"/>
        <v>025-0009-17035</v>
      </c>
      <c r="BH148" s="84" t="str">
        <f>IF(IF(ISNA(MATCH(BG148,BG149:$BG$94434,0)),1,"")="","",IF(ISNA(MATCH(BG148,BG149:$BG$94434,0)),1,"")&amp;BB148)</f>
        <v/>
      </c>
      <c r="BI148" s="84" t="str">
        <f>IF(BH148="","",BB148&amp;COUNTIFS($BH$1:BH148,BH148))</f>
        <v/>
      </c>
      <c r="BJ148" s="84" t="str">
        <f t="shared" si="34"/>
        <v/>
      </c>
      <c r="BK148" s="84"/>
      <c r="BL148" s="84"/>
      <c r="BM148" s="84"/>
      <c r="BN148" s="84"/>
      <c r="BO148" s="84"/>
      <c r="BP148" s="84"/>
      <c r="BQ148" s="84"/>
      <c r="BR148" s="84"/>
      <c r="BS148" s="84"/>
      <c r="BT148" s="84"/>
      <c r="BU148" s="84"/>
      <c r="BV148" s="84"/>
      <c r="BW148" s="84"/>
      <c r="BX148" s="84"/>
      <c r="BY148" s="84"/>
      <c r="BZ148" s="84"/>
      <c r="CA148" s="84"/>
      <c r="CB148" s="84"/>
      <c r="CC148" s="84"/>
      <c r="CD148" s="84"/>
      <c r="CE148" s="84"/>
      <c r="CF148" s="84"/>
      <c r="CG148" s="84"/>
      <c r="CH148" s="84"/>
      <c r="CI148" s="84"/>
      <c r="CJ148" s="84"/>
      <c r="CK148" s="84"/>
      <c r="CL148" s="84"/>
      <c r="CM148" s="84"/>
      <c r="CN148" s="84"/>
      <c r="CO148" s="84"/>
      <c r="CP148" s="84"/>
      <c r="CQ148" s="84"/>
      <c r="CR148" s="84"/>
      <c r="CS148" s="84"/>
      <c r="CT148" s="84"/>
      <c r="CU148" s="84"/>
      <c r="CV148" s="84"/>
      <c r="CW148" s="84"/>
      <c r="CX148" s="84"/>
      <c r="CY148" s="84"/>
      <c r="CZ148" s="84"/>
      <c r="DA148" s="84"/>
      <c r="DB148" s="84"/>
      <c r="DC148" s="84"/>
      <c r="DD148" s="84"/>
      <c r="DE148" s="84"/>
      <c r="DF148" s="84"/>
      <c r="DG148" s="84"/>
      <c r="DH148" s="84"/>
      <c r="DI148" s="84"/>
      <c r="DJ148" s="84"/>
      <c r="DK148" s="84"/>
      <c r="DL148" s="84"/>
      <c r="DM148" s="84"/>
      <c r="DN148" s="84"/>
      <c r="DO148" s="84"/>
      <c r="DP148" s="84"/>
      <c r="DQ148" s="84"/>
      <c r="DR148" s="84"/>
      <c r="DS148" s="84"/>
      <c r="DT148" s="84"/>
      <c r="DU148" s="84"/>
      <c r="DV148" s="84"/>
      <c r="DW148" s="84"/>
      <c r="DX148" s="84"/>
      <c r="DY148" s="84"/>
      <c r="DZ148" s="84"/>
      <c r="EA148" s="84"/>
      <c r="EB148" s="84"/>
      <c r="EC148" s="84"/>
      <c r="ED148" s="84"/>
      <c r="EE148" s="84"/>
      <c r="EF148" s="84"/>
      <c r="EG148" s="84"/>
      <c r="EH148" s="84"/>
      <c r="EI148" s="84"/>
      <c r="EJ148" s="84"/>
      <c r="EK148" s="84"/>
      <c r="EL148" s="84"/>
      <c r="EM148" s="84"/>
      <c r="EN148" s="84"/>
      <c r="EO148" s="84"/>
      <c r="EP148" s="84"/>
      <c r="EQ148" s="84"/>
      <c r="ER148" s="84"/>
      <c r="ES148" s="84"/>
      <c r="ET148" s="84"/>
      <c r="EU148" s="84"/>
      <c r="EV148" s="84"/>
      <c r="EW148" s="84"/>
      <c r="EX148" s="84"/>
      <c r="EY148" s="84"/>
      <c r="EZ148" s="84"/>
      <c r="FA148" s="84"/>
      <c r="FB148" s="84"/>
      <c r="FC148" s="84"/>
      <c r="FD148" s="84"/>
      <c r="FE148" s="84"/>
      <c r="FF148" s="84"/>
      <c r="FG148" s="84"/>
      <c r="FH148" s="84"/>
      <c r="FI148" s="84"/>
      <c r="FJ148" s="84"/>
      <c r="FK148" s="84"/>
      <c r="FL148" s="84"/>
      <c r="FM148" s="84"/>
      <c r="FN148" s="84"/>
      <c r="FO148" s="84"/>
      <c r="FP148" s="84"/>
      <c r="FQ148" s="84"/>
      <c r="FR148" s="84"/>
      <c r="FS148" s="84"/>
      <c r="FT148" s="84"/>
      <c r="FU148" s="84"/>
      <c r="FV148" s="84"/>
      <c r="FW148" s="84"/>
      <c r="FX148" s="84"/>
      <c r="FY148" s="84"/>
      <c r="FZ148" s="84"/>
      <c r="GA148" s="84"/>
      <c r="GB148" s="84"/>
      <c r="GC148" s="84"/>
      <c r="GD148" s="84"/>
      <c r="GE148" s="84"/>
      <c r="GF148" s="84"/>
      <c r="GG148" s="84"/>
      <c r="GH148" s="84"/>
      <c r="GI148" s="84"/>
      <c r="GJ148" s="84"/>
      <c r="GK148" s="84"/>
      <c r="GL148" s="84"/>
      <c r="GM148" s="84"/>
      <c r="GN148" s="84"/>
      <c r="GO148" s="84"/>
      <c r="GP148" s="84"/>
      <c r="GQ148" s="84"/>
      <c r="GR148" s="84"/>
      <c r="GS148" s="84"/>
      <c r="GT148" s="84"/>
      <c r="GU148" s="84"/>
      <c r="GV148" s="84"/>
      <c r="GW148" s="84"/>
      <c r="GX148" s="84"/>
      <c r="GY148" s="84"/>
      <c r="GZ148" s="84"/>
      <c r="HA148" s="84"/>
      <c r="HB148" s="84"/>
      <c r="HC148" s="84"/>
      <c r="HD148" s="84"/>
      <c r="HE148" s="84"/>
      <c r="HF148" s="84"/>
      <c r="HG148" s="84"/>
      <c r="HH148" s="84"/>
      <c r="HI148" s="84"/>
      <c r="HJ148" s="84"/>
      <c r="HK148" s="84"/>
      <c r="HL148" s="84"/>
      <c r="HM148" s="84"/>
      <c r="HN148" s="84"/>
      <c r="HO148" s="84"/>
      <c r="HP148" s="84"/>
      <c r="HQ148" s="84"/>
      <c r="HR148" s="84"/>
      <c r="HS148" s="84"/>
      <c r="HT148" s="84"/>
      <c r="HU148" s="84"/>
      <c r="HV148" s="84"/>
      <c r="HW148" s="84"/>
      <c r="HX148" s="84"/>
      <c r="HY148" s="84"/>
      <c r="HZ148" s="84"/>
      <c r="IA148" s="84"/>
      <c r="IB148" s="84"/>
      <c r="IC148" s="84"/>
      <c r="ID148" s="84"/>
      <c r="IE148" s="84"/>
      <c r="IF148" s="84"/>
      <c r="IG148" s="84"/>
      <c r="IH148" s="84"/>
      <c r="II148" s="84"/>
      <c r="IJ148" s="84"/>
      <c r="IK148" s="84"/>
      <c r="IL148" s="84"/>
      <c r="IM148" s="84"/>
      <c r="IN148" s="84"/>
      <c r="IO148" s="84"/>
      <c r="IP148" s="84"/>
      <c r="IQ148" s="84"/>
      <c r="IR148" s="84"/>
      <c r="IS148" s="84"/>
      <c r="IT148" s="84"/>
      <c r="IU148" s="84"/>
      <c r="IV148" s="84"/>
      <c r="IW148" s="84"/>
      <c r="IX148" s="84"/>
      <c r="IY148" s="84"/>
      <c r="IZ148" s="84"/>
      <c r="JA148" s="84"/>
      <c r="JB148" s="84"/>
    </row>
    <row r="149" spans="1:262" s="22" customFormat="1" ht="15" customHeight="1" x14ac:dyDescent="0.15">
      <c r="A149" s="176" t="s">
        <v>146</v>
      </c>
      <c r="B149" s="26" t="s">
        <v>285</v>
      </c>
      <c r="C149" s="27" t="s">
        <v>375</v>
      </c>
      <c r="D149" s="28" t="s">
        <v>400</v>
      </c>
      <c r="E149" s="26" t="s">
        <v>278</v>
      </c>
      <c r="F149" s="29" t="s">
        <v>204</v>
      </c>
      <c r="G149" s="30" t="s">
        <v>290</v>
      </c>
      <c r="H149" s="30" t="s">
        <v>79</v>
      </c>
      <c r="I149" s="37">
        <v>600000</v>
      </c>
      <c r="J149" s="38" t="s">
        <v>281</v>
      </c>
      <c r="K149" s="37">
        <v>0</v>
      </c>
      <c r="L149" s="26"/>
      <c r="M149" s="26"/>
      <c r="N149" s="26"/>
      <c r="O149" s="39" t="s">
        <v>401</v>
      </c>
      <c r="P149" s="40">
        <v>0.5</v>
      </c>
      <c r="Q149" s="40">
        <v>0.5</v>
      </c>
      <c r="R149" s="40">
        <v>1.76</v>
      </c>
      <c r="S149" s="40">
        <v>3.5409836065573801</v>
      </c>
      <c r="T149" s="40">
        <v>3</v>
      </c>
      <c r="U149" s="40">
        <v>3</v>
      </c>
      <c r="V149" s="41">
        <v>12</v>
      </c>
      <c r="W149" s="42">
        <v>161000</v>
      </c>
      <c r="X149" s="43">
        <v>300</v>
      </c>
      <c r="Y149" s="50">
        <v>1</v>
      </c>
      <c r="Z149" s="50">
        <v>1</v>
      </c>
      <c r="AA149" s="51"/>
      <c r="AB149" s="51"/>
      <c r="AC149" s="51"/>
      <c r="AD149" s="51"/>
      <c r="AE149" s="51"/>
      <c r="AF149" s="38">
        <v>216000</v>
      </c>
      <c r="AG149" s="61">
        <v>8.9444444444444393</v>
      </c>
      <c r="AH149" s="62">
        <v>0.74537037037037002</v>
      </c>
      <c r="AI149" s="63"/>
      <c r="AJ149" s="64"/>
      <c r="AK149" s="65">
        <v>0</v>
      </c>
      <c r="AL149" s="64" t="s">
        <v>283</v>
      </c>
      <c r="AM149" s="66" t="s">
        <v>326</v>
      </c>
      <c r="AN149" s="26"/>
      <c r="AO149" s="66" t="s">
        <v>298</v>
      </c>
      <c r="AP149" s="74"/>
      <c r="AQ149" s="75"/>
      <c r="AR149" s="76"/>
      <c r="AS149" s="77"/>
      <c r="AT149" s="77"/>
      <c r="AU149" s="78"/>
      <c r="AV149" s="77"/>
      <c r="AW149" s="77"/>
      <c r="AX149" s="77"/>
      <c r="AY149" s="77"/>
      <c r="AZ149" s="77"/>
      <c r="BA149" s="77"/>
      <c r="BB149" s="99">
        <f t="shared" ref="BB149:BB180" si="35">WEEKNUM(LEFT(A149,4)&amp;"-"&amp;MID(A149,5,2)&amp;"-"&amp;RIGHT(A149,2),2)</f>
        <v>35</v>
      </c>
      <c r="BC149" s="99">
        <f t="shared" ref="BC149:BC180" si="36">MONTH(LEFT(A149,4)&amp;"-"&amp;MID(A149,5,2)&amp;"-"&amp;RIGHT(A149,2))</f>
        <v>8</v>
      </c>
      <c r="BD149" s="100" t="str">
        <f t="shared" ref="BD149:BD180" si="37">F149&amp;AO149&amp;BB149</f>
        <v>025-0009-170李太昆35</v>
      </c>
      <c r="BE149" s="101">
        <f t="shared" ref="BE149:BE180" si="38">IF(COUNTIFS(BD:BD,BD149)&gt;1,COUNTIFS(BD:BD,BD149)/POWER(COUNTIFS(BD:BD,BD149),2),COUNTIFS(BD:BD,BD149))</f>
        <v>1</v>
      </c>
      <c r="BF149" s="101">
        <f t="shared" ref="BF149:BF180" si="39">IF(COUNTIFS(C:C,C149,A:A,A149)&gt;1,COUNTIFS(C:C,C149,A:A,A149)/POWER(COUNTIFS(C:C,C149,A:A,A149),2),COUNTIFS(C:C,C149,A:A,A149))</f>
        <v>0.33333333333333331</v>
      </c>
      <c r="BG149" s="102" t="str">
        <f t="shared" ref="BG149:BG180" si="40">F149&amp;BB149</f>
        <v>025-0009-17035</v>
      </c>
      <c r="BH149" s="84" t="str">
        <f>IF(IF(ISNA(MATCH(BG149,BG150:$BG$94434,0)),1,"")="","",IF(ISNA(MATCH(BG149,BG150:$BG$94434,0)),1,"")&amp;BB149)</f>
        <v/>
      </c>
      <c r="BI149" s="84" t="str">
        <f>IF(BH149="","",BB149&amp;COUNTIFS($BH$1:BH149,BH149))</f>
        <v/>
      </c>
      <c r="BJ149" s="84" t="str">
        <f t="shared" ref="BJ149:BJ180" si="41">IF(BI149="","",F149)</f>
        <v/>
      </c>
      <c r="BK149" s="84"/>
      <c r="BL149" s="84"/>
      <c r="BM149" s="84"/>
      <c r="BN149" s="84"/>
      <c r="BO149" s="84"/>
      <c r="BP149" s="84"/>
      <c r="BQ149" s="84"/>
      <c r="BR149" s="84"/>
      <c r="BS149" s="84"/>
      <c r="BT149" s="84"/>
      <c r="BU149" s="84"/>
      <c r="BV149" s="84"/>
      <c r="BW149" s="84"/>
      <c r="BX149" s="84"/>
      <c r="BY149" s="84"/>
      <c r="BZ149" s="84"/>
      <c r="CA149" s="84"/>
      <c r="CB149" s="84"/>
      <c r="CC149" s="84"/>
      <c r="CD149" s="84"/>
      <c r="CE149" s="84"/>
      <c r="CF149" s="84"/>
      <c r="CG149" s="84"/>
      <c r="CH149" s="84"/>
      <c r="CI149" s="84"/>
      <c r="CJ149" s="84"/>
      <c r="CK149" s="84"/>
      <c r="CL149" s="84"/>
      <c r="CM149" s="84"/>
      <c r="CN149" s="84"/>
      <c r="CO149" s="84"/>
      <c r="CP149" s="84"/>
      <c r="CQ149" s="84"/>
      <c r="CR149" s="84"/>
      <c r="CS149" s="84"/>
      <c r="CT149" s="84"/>
      <c r="CU149" s="84"/>
      <c r="CV149" s="84"/>
      <c r="CW149" s="84"/>
      <c r="CX149" s="84"/>
      <c r="CY149" s="84"/>
      <c r="CZ149" s="84"/>
      <c r="DA149" s="84"/>
      <c r="DB149" s="84"/>
      <c r="DC149" s="84"/>
      <c r="DD149" s="84"/>
      <c r="DE149" s="84"/>
      <c r="DF149" s="84"/>
      <c r="DG149" s="84"/>
      <c r="DH149" s="84"/>
      <c r="DI149" s="84"/>
      <c r="DJ149" s="84"/>
      <c r="DK149" s="84"/>
      <c r="DL149" s="84"/>
      <c r="DM149" s="84"/>
      <c r="DN149" s="84"/>
      <c r="DO149" s="84"/>
      <c r="DP149" s="84"/>
      <c r="DQ149" s="84"/>
      <c r="DR149" s="84"/>
      <c r="DS149" s="84"/>
      <c r="DT149" s="84"/>
      <c r="DU149" s="84"/>
      <c r="DV149" s="84"/>
      <c r="DW149" s="84"/>
      <c r="DX149" s="84"/>
      <c r="DY149" s="84"/>
      <c r="DZ149" s="84"/>
      <c r="EA149" s="84"/>
      <c r="EB149" s="84"/>
      <c r="EC149" s="84"/>
      <c r="ED149" s="84"/>
      <c r="EE149" s="84"/>
      <c r="EF149" s="84"/>
      <c r="EG149" s="84"/>
      <c r="EH149" s="84"/>
      <c r="EI149" s="84"/>
      <c r="EJ149" s="84"/>
      <c r="EK149" s="84"/>
      <c r="EL149" s="84"/>
      <c r="EM149" s="84"/>
      <c r="EN149" s="84"/>
      <c r="EO149" s="84"/>
      <c r="EP149" s="84"/>
      <c r="EQ149" s="84"/>
      <c r="ER149" s="84"/>
      <c r="ES149" s="84"/>
      <c r="ET149" s="84"/>
      <c r="EU149" s="84"/>
      <c r="EV149" s="84"/>
      <c r="EW149" s="84"/>
      <c r="EX149" s="84"/>
      <c r="EY149" s="84"/>
      <c r="EZ149" s="84"/>
      <c r="FA149" s="84"/>
      <c r="FB149" s="84"/>
      <c r="FC149" s="84"/>
      <c r="FD149" s="84"/>
      <c r="FE149" s="84"/>
      <c r="FF149" s="84"/>
      <c r="FG149" s="84"/>
      <c r="FH149" s="84"/>
      <c r="FI149" s="84"/>
      <c r="FJ149" s="84"/>
      <c r="FK149" s="84"/>
      <c r="FL149" s="84"/>
      <c r="FM149" s="84"/>
      <c r="FN149" s="84"/>
      <c r="FO149" s="84"/>
      <c r="FP149" s="84"/>
      <c r="FQ149" s="84"/>
      <c r="FR149" s="84"/>
      <c r="FS149" s="84"/>
      <c r="FT149" s="84"/>
      <c r="FU149" s="84"/>
      <c r="FV149" s="84"/>
      <c r="FW149" s="84"/>
      <c r="FX149" s="84"/>
      <c r="FY149" s="84"/>
      <c r="FZ149" s="84"/>
      <c r="GA149" s="84"/>
      <c r="GB149" s="84"/>
      <c r="GC149" s="84"/>
      <c r="GD149" s="84"/>
      <c r="GE149" s="84"/>
      <c r="GF149" s="84"/>
      <c r="GG149" s="84"/>
      <c r="GH149" s="84"/>
      <c r="GI149" s="84"/>
      <c r="GJ149" s="84"/>
      <c r="GK149" s="84"/>
      <c r="GL149" s="84"/>
      <c r="GM149" s="84"/>
      <c r="GN149" s="84"/>
      <c r="GO149" s="84"/>
      <c r="GP149" s="84"/>
      <c r="GQ149" s="84"/>
      <c r="GR149" s="84"/>
      <c r="GS149" s="84"/>
      <c r="GT149" s="84"/>
      <c r="GU149" s="84"/>
      <c r="GV149" s="84"/>
      <c r="GW149" s="84"/>
      <c r="GX149" s="84"/>
      <c r="GY149" s="84"/>
      <c r="GZ149" s="84"/>
      <c r="HA149" s="84"/>
      <c r="HB149" s="84"/>
      <c r="HC149" s="84"/>
      <c r="HD149" s="84"/>
      <c r="HE149" s="84"/>
      <c r="HF149" s="84"/>
      <c r="HG149" s="84"/>
      <c r="HH149" s="84"/>
      <c r="HI149" s="84"/>
      <c r="HJ149" s="84"/>
      <c r="HK149" s="84"/>
      <c r="HL149" s="84"/>
      <c r="HM149" s="84"/>
      <c r="HN149" s="84"/>
      <c r="HO149" s="84"/>
      <c r="HP149" s="84"/>
      <c r="HQ149" s="84"/>
      <c r="HR149" s="84"/>
      <c r="HS149" s="84"/>
      <c r="HT149" s="84"/>
      <c r="HU149" s="84"/>
      <c r="HV149" s="84"/>
      <c r="HW149" s="84"/>
      <c r="HX149" s="84"/>
      <c r="HY149" s="84"/>
      <c r="HZ149" s="84"/>
      <c r="IA149" s="84"/>
      <c r="IB149" s="84"/>
      <c r="IC149" s="84"/>
      <c r="ID149" s="84"/>
      <c r="IE149" s="84"/>
      <c r="IF149" s="84"/>
      <c r="IG149" s="84"/>
      <c r="IH149" s="84"/>
      <c r="II149" s="84"/>
      <c r="IJ149" s="84"/>
      <c r="IK149" s="84"/>
      <c r="IL149" s="84"/>
      <c r="IM149" s="84"/>
      <c r="IN149" s="84"/>
      <c r="IO149" s="84"/>
      <c r="IP149" s="84"/>
      <c r="IQ149" s="84"/>
      <c r="IR149" s="84"/>
      <c r="IS149" s="84"/>
      <c r="IT149" s="84"/>
      <c r="IU149" s="84"/>
      <c r="IV149" s="84"/>
      <c r="IW149" s="84"/>
      <c r="IX149" s="84"/>
      <c r="IY149" s="84"/>
      <c r="IZ149" s="84"/>
      <c r="JA149" s="84"/>
      <c r="JB149" s="84"/>
    </row>
    <row r="150" spans="1:262" s="22" customFormat="1" ht="15" customHeight="1" x14ac:dyDescent="0.15">
      <c r="A150" s="176" t="s">
        <v>146</v>
      </c>
      <c r="B150" s="26" t="s">
        <v>275</v>
      </c>
      <c r="C150" s="27" t="s">
        <v>276</v>
      </c>
      <c r="D150" s="28" t="s">
        <v>277</v>
      </c>
      <c r="E150" s="26" t="s">
        <v>278</v>
      </c>
      <c r="F150" s="29" t="s">
        <v>279</v>
      </c>
      <c r="G150" s="30" t="s">
        <v>280</v>
      </c>
      <c r="H150" s="30" t="s">
        <v>94</v>
      </c>
      <c r="I150" s="37">
        <v>300</v>
      </c>
      <c r="J150" s="38" t="s">
        <v>281</v>
      </c>
      <c r="K150" s="37">
        <v>300</v>
      </c>
      <c r="L150" s="26"/>
      <c r="M150" s="26"/>
      <c r="N150" s="26"/>
      <c r="O150" s="39" t="s">
        <v>282</v>
      </c>
      <c r="P150" s="40">
        <v>0.5</v>
      </c>
      <c r="Q150" s="40">
        <v>0.5</v>
      </c>
      <c r="R150" s="40">
        <v>4.0258064516129002</v>
      </c>
      <c r="S150" s="40">
        <v>3.5409836065573801</v>
      </c>
      <c r="T150" s="40">
        <v>3</v>
      </c>
      <c r="U150" s="40">
        <v>3</v>
      </c>
      <c r="V150" s="41">
        <v>12</v>
      </c>
      <c r="W150" s="42">
        <v>250</v>
      </c>
      <c r="X150" s="43">
        <v>350</v>
      </c>
      <c r="Y150" s="50">
        <v>1</v>
      </c>
      <c r="Z150" s="50">
        <v>1</v>
      </c>
      <c r="AA150" s="51"/>
      <c r="AB150" s="51"/>
      <c r="AC150" s="51"/>
      <c r="AD150" s="51"/>
      <c r="AE150" s="51"/>
      <c r="AF150" s="38">
        <v>252</v>
      </c>
      <c r="AG150" s="61">
        <v>11.9047619047619</v>
      </c>
      <c r="AH150" s="62">
        <v>0.99206349206349198</v>
      </c>
      <c r="AI150" s="63"/>
      <c r="AJ150" s="64"/>
      <c r="AK150" s="65">
        <v>0</v>
      </c>
      <c r="AL150" s="64" t="s">
        <v>296</v>
      </c>
      <c r="AM150" s="66" t="s">
        <v>379</v>
      </c>
      <c r="AN150" s="26"/>
      <c r="AO150" s="66" t="s">
        <v>399</v>
      </c>
      <c r="AP150" s="74"/>
      <c r="AQ150" s="75"/>
      <c r="AR150" s="76"/>
      <c r="AS150" s="77"/>
      <c r="AT150" s="77"/>
      <c r="AU150" s="78"/>
      <c r="AV150" s="77"/>
      <c r="AW150" s="77"/>
      <c r="AX150" s="77"/>
      <c r="AY150" s="77"/>
      <c r="AZ150" s="77"/>
      <c r="BA150" s="77"/>
      <c r="BB150" s="99">
        <f t="shared" si="35"/>
        <v>35</v>
      </c>
      <c r="BC150" s="99">
        <f t="shared" si="36"/>
        <v>8</v>
      </c>
      <c r="BD150" s="100" t="str">
        <f t="shared" si="37"/>
        <v>050-C130000441-513马雪威35</v>
      </c>
      <c r="BE150" s="101">
        <f t="shared" si="38"/>
        <v>1</v>
      </c>
      <c r="BF150" s="101">
        <f t="shared" si="39"/>
        <v>0.5</v>
      </c>
      <c r="BG150" s="102" t="str">
        <f t="shared" si="40"/>
        <v>050-C130000441-51335</v>
      </c>
      <c r="BH150" s="84" t="str">
        <f>IF(IF(ISNA(MATCH(BG150,BG151:$BG$94434,0)),1,"")="","",IF(ISNA(MATCH(BG150,BG151:$BG$94434,0)),1,"")&amp;BB150)</f>
        <v/>
      </c>
      <c r="BI150" s="84" t="str">
        <f>IF(BH150="","",BB150&amp;COUNTIFS($BH$1:BH150,BH150))</f>
        <v/>
      </c>
      <c r="BJ150" s="84" t="str">
        <f t="shared" si="41"/>
        <v/>
      </c>
      <c r="BK150" s="84"/>
      <c r="BL150" s="84"/>
      <c r="BM150" s="84"/>
      <c r="BN150" s="84"/>
      <c r="BO150" s="84"/>
      <c r="BP150" s="84"/>
      <c r="BQ150" s="84"/>
      <c r="BR150" s="84"/>
      <c r="BS150" s="84"/>
      <c r="BT150" s="84"/>
      <c r="BU150" s="84"/>
      <c r="BV150" s="84"/>
      <c r="BW150" s="84"/>
      <c r="BX150" s="84"/>
      <c r="BY150" s="84"/>
      <c r="BZ150" s="84"/>
      <c r="CA150" s="84"/>
      <c r="CB150" s="84"/>
      <c r="CC150" s="84"/>
      <c r="CD150" s="84"/>
      <c r="CE150" s="84"/>
      <c r="CF150" s="84"/>
      <c r="CG150" s="84"/>
      <c r="CH150" s="84"/>
      <c r="CI150" s="84"/>
      <c r="CJ150" s="84"/>
      <c r="CK150" s="84"/>
      <c r="CL150" s="84"/>
      <c r="CM150" s="84"/>
      <c r="CN150" s="84"/>
      <c r="CO150" s="84"/>
      <c r="CP150" s="84"/>
      <c r="CQ150" s="84"/>
      <c r="CR150" s="84"/>
      <c r="CS150" s="84"/>
      <c r="CT150" s="84"/>
      <c r="CU150" s="84"/>
      <c r="CV150" s="84"/>
      <c r="CW150" s="84"/>
      <c r="CX150" s="84"/>
      <c r="CY150" s="84"/>
      <c r="CZ150" s="84"/>
      <c r="DA150" s="84"/>
      <c r="DB150" s="84"/>
      <c r="DC150" s="84"/>
      <c r="DD150" s="84"/>
      <c r="DE150" s="84"/>
      <c r="DF150" s="84"/>
      <c r="DG150" s="84"/>
      <c r="DH150" s="84"/>
      <c r="DI150" s="84"/>
      <c r="DJ150" s="84"/>
      <c r="DK150" s="84"/>
      <c r="DL150" s="84"/>
      <c r="DM150" s="84"/>
      <c r="DN150" s="84"/>
      <c r="DO150" s="84"/>
      <c r="DP150" s="84"/>
      <c r="DQ150" s="84"/>
      <c r="DR150" s="84"/>
      <c r="DS150" s="84"/>
      <c r="DT150" s="84"/>
      <c r="DU150" s="84"/>
      <c r="DV150" s="84"/>
      <c r="DW150" s="84"/>
      <c r="DX150" s="84"/>
      <c r="DY150" s="84"/>
      <c r="DZ150" s="84"/>
      <c r="EA150" s="84"/>
      <c r="EB150" s="84"/>
      <c r="EC150" s="84"/>
      <c r="ED150" s="84"/>
      <c r="EE150" s="84"/>
      <c r="EF150" s="84"/>
      <c r="EG150" s="84"/>
      <c r="EH150" s="84"/>
      <c r="EI150" s="84"/>
      <c r="EJ150" s="84"/>
      <c r="EK150" s="84"/>
      <c r="EL150" s="84"/>
      <c r="EM150" s="84"/>
      <c r="EN150" s="84"/>
      <c r="EO150" s="84"/>
      <c r="EP150" s="84"/>
      <c r="EQ150" s="84"/>
      <c r="ER150" s="84"/>
      <c r="ES150" s="84"/>
      <c r="ET150" s="84"/>
      <c r="EU150" s="84"/>
      <c r="EV150" s="84"/>
      <c r="EW150" s="84"/>
      <c r="EX150" s="84"/>
      <c r="EY150" s="84"/>
      <c r="EZ150" s="84"/>
      <c r="FA150" s="84"/>
      <c r="FB150" s="84"/>
      <c r="FC150" s="84"/>
      <c r="FD150" s="84"/>
      <c r="FE150" s="84"/>
      <c r="FF150" s="84"/>
      <c r="FG150" s="84"/>
      <c r="FH150" s="84"/>
      <c r="FI150" s="84"/>
      <c r="FJ150" s="84"/>
      <c r="FK150" s="84"/>
      <c r="FL150" s="84"/>
      <c r="FM150" s="84"/>
      <c r="FN150" s="84"/>
      <c r="FO150" s="84"/>
      <c r="FP150" s="84"/>
      <c r="FQ150" s="84"/>
      <c r="FR150" s="84"/>
      <c r="FS150" s="84"/>
      <c r="FT150" s="84"/>
      <c r="FU150" s="84"/>
      <c r="FV150" s="84"/>
      <c r="FW150" s="84"/>
      <c r="FX150" s="84"/>
      <c r="FY150" s="84"/>
      <c r="FZ150" s="84"/>
      <c r="GA150" s="84"/>
      <c r="GB150" s="84"/>
      <c r="GC150" s="84"/>
      <c r="GD150" s="84"/>
      <c r="GE150" s="84"/>
      <c r="GF150" s="84"/>
      <c r="GG150" s="84"/>
      <c r="GH150" s="84"/>
      <c r="GI150" s="84"/>
      <c r="GJ150" s="84"/>
      <c r="GK150" s="84"/>
      <c r="GL150" s="84"/>
      <c r="GM150" s="84"/>
      <c r="GN150" s="84"/>
      <c r="GO150" s="84"/>
      <c r="GP150" s="84"/>
      <c r="GQ150" s="84"/>
      <c r="GR150" s="84"/>
      <c r="GS150" s="84"/>
      <c r="GT150" s="84"/>
      <c r="GU150" s="84"/>
      <c r="GV150" s="84"/>
      <c r="GW150" s="84"/>
      <c r="GX150" s="84"/>
      <c r="GY150" s="84"/>
      <c r="GZ150" s="84"/>
      <c r="HA150" s="84"/>
      <c r="HB150" s="84"/>
      <c r="HC150" s="84"/>
      <c r="HD150" s="84"/>
      <c r="HE150" s="84"/>
      <c r="HF150" s="84"/>
      <c r="HG150" s="84"/>
      <c r="HH150" s="84"/>
      <c r="HI150" s="84"/>
      <c r="HJ150" s="84"/>
      <c r="HK150" s="84"/>
      <c r="HL150" s="84"/>
      <c r="HM150" s="84"/>
      <c r="HN150" s="84"/>
      <c r="HO150" s="84"/>
      <c r="HP150" s="84"/>
      <c r="HQ150" s="84"/>
      <c r="HR150" s="84"/>
      <c r="HS150" s="84"/>
      <c r="HT150" s="84"/>
      <c r="HU150" s="84"/>
      <c r="HV150" s="84"/>
      <c r="HW150" s="84"/>
      <c r="HX150" s="84"/>
      <c r="HY150" s="84"/>
      <c r="HZ150" s="84"/>
      <c r="IA150" s="84"/>
      <c r="IB150" s="84"/>
      <c r="IC150" s="84"/>
      <c r="ID150" s="84"/>
      <c r="IE150" s="84"/>
      <c r="IF150" s="84"/>
      <c r="IG150" s="84"/>
      <c r="IH150" s="84"/>
      <c r="II150" s="84"/>
      <c r="IJ150" s="84"/>
      <c r="IK150" s="84"/>
      <c r="IL150" s="84"/>
      <c r="IM150" s="84"/>
      <c r="IN150" s="84"/>
      <c r="IO150" s="84"/>
      <c r="IP150" s="84"/>
      <c r="IQ150" s="84"/>
      <c r="IR150" s="84"/>
      <c r="IS150" s="84"/>
      <c r="IT150" s="84"/>
      <c r="IU150" s="84"/>
      <c r="IV150" s="84"/>
      <c r="IW150" s="84"/>
      <c r="IX150" s="84"/>
      <c r="IY150" s="84"/>
      <c r="IZ150" s="84"/>
      <c r="JA150" s="84"/>
      <c r="JB150" s="84"/>
    </row>
    <row r="151" spans="1:262" s="13" customFormat="1" ht="15" customHeight="1" x14ac:dyDescent="0.15">
      <c r="A151" s="176" t="s">
        <v>146</v>
      </c>
      <c r="B151" s="26" t="s">
        <v>285</v>
      </c>
      <c r="C151" s="27" t="s">
        <v>276</v>
      </c>
      <c r="D151" s="28" t="s">
        <v>277</v>
      </c>
      <c r="E151" s="26" t="s">
        <v>278</v>
      </c>
      <c r="F151" s="29" t="s">
        <v>279</v>
      </c>
      <c r="G151" s="30" t="s">
        <v>280</v>
      </c>
      <c r="H151" s="30" t="s">
        <v>94</v>
      </c>
      <c r="I151" s="37">
        <v>300</v>
      </c>
      <c r="J151" s="38" t="s">
        <v>281</v>
      </c>
      <c r="K151" s="37">
        <v>300</v>
      </c>
      <c r="L151" s="26"/>
      <c r="M151" s="26"/>
      <c r="N151" s="26"/>
      <c r="O151" s="39" t="s">
        <v>282</v>
      </c>
      <c r="P151" s="40">
        <v>0.5</v>
      </c>
      <c r="Q151" s="40">
        <v>0.5</v>
      </c>
      <c r="R151" s="40">
        <v>1.76</v>
      </c>
      <c r="S151" s="40">
        <v>3.5409836065573801</v>
      </c>
      <c r="T151" s="40">
        <v>3</v>
      </c>
      <c r="U151" s="40">
        <v>3</v>
      </c>
      <c r="V151" s="41">
        <v>12</v>
      </c>
      <c r="W151" s="42">
        <v>250</v>
      </c>
      <c r="X151" s="43">
        <v>350</v>
      </c>
      <c r="Y151" s="50">
        <v>1</v>
      </c>
      <c r="Z151" s="50">
        <v>1</v>
      </c>
      <c r="AA151" s="51"/>
      <c r="AB151" s="51"/>
      <c r="AC151" s="51"/>
      <c r="AD151" s="51"/>
      <c r="AE151" s="51"/>
      <c r="AF151" s="38">
        <v>252</v>
      </c>
      <c r="AG151" s="61">
        <v>11.9047619047619</v>
      </c>
      <c r="AH151" s="62">
        <v>0.99206349206349198</v>
      </c>
      <c r="AI151" s="63"/>
      <c r="AJ151" s="64"/>
      <c r="AK151" s="65">
        <v>0</v>
      </c>
      <c r="AL151" s="64" t="s">
        <v>296</v>
      </c>
      <c r="AM151" s="66" t="s">
        <v>286</v>
      </c>
      <c r="AN151" s="26"/>
      <c r="AO151" s="66"/>
      <c r="AP151" s="74"/>
      <c r="AQ151" s="75"/>
      <c r="AR151" s="76"/>
      <c r="AS151" s="77"/>
      <c r="AT151" s="77"/>
      <c r="AU151" s="78"/>
      <c r="AV151" s="77"/>
      <c r="AW151" s="77"/>
      <c r="AX151" s="77"/>
      <c r="AY151" s="77"/>
      <c r="AZ151" s="77"/>
      <c r="BA151" s="77"/>
      <c r="BB151" s="99">
        <f t="shared" si="35"/>
        <v>35</v>
      </c>
      <c r="BC151" s="99">
        <f t="shared" si="36"/>
        <v>8</v>
      </c>
      <c r="BD151" s="100" t="str">
        <f t="shared" si="37"/>
        <v>050-C130000441-51335</v>
      </c>
      <c r="BE151" s="101">
        <f t="shared" si="38"/>
        <v>0.5</v>
      </c>
      <c r="BF151" s="101">
        <f t="shared" si="39"/>
        <v>0.5</v>
      </c>
      <c r="BG151" s="102" t="str">
        <f t="shared" si="40"/>
        <v>050-C130000441-51335</v>
      </c>
      <c r="BH151" s="84" t="str">
        <f>IF(IF(ISNA(MATCH(BG151,BG152:$BG$94434,0)),1,"")="","",IF(ISNA(MATCH(BG151,BG152:$BG$94434,0)),1,"")&amp;BB151)</f>
        <v/>
      </c>
      <c r="BI151" s="84" t="str">
        <f>IF(BH151="","",BB151&amp;COUNTIFS($BH$1:BH151,BH151))</f>
        <v/>
      </c>
      <c r="BJ151" s="84" t="str">
        <f t="shared" si="41"/>
        <v/>
      </c>
      <c r="BK151" s="84"/>
      <c r="BL151" s="84"/>
      <c r="BM151" s="84"/>
      <c r="BN151" s="84"/>
      <c r="BO151" s="84"/>
      <c r="BP151" s="84"/>
      <c r="BQ151" s="84"/>
      <c r="BR151" s="84"/>
      <c r="BS151" s="84"/>
      <c r="BT151" s="84"/>
      <c r="BU151" s="84"/>
      <c r="BV151" s="84"/>
      <c r="BW151" s="84"/>
      <c r="BX151" s="84"/>
      <c r="BY151" s="84"/>
      <c r="BZ151" s="84"/>
      <c r="CA151" s="84"/>
      <c r="CB151" s="84"/>
      <c r="CC151" s="84"/>
      <c r="CD151" s="84"/>
      <c r="CE151" s="84"/>
      <c r="CF151" s="84"/>
      <c r="CG151" s="84"/>
      <c r="CH151" s="84"/>
      <c r="CI151" s="84"/>
      <c r="CJ151" s="84"/>
      <c r="CK151" s="84"/>
      <c r="CL151" s="84"/>
      <c r="CM151" s="84"/>
      <c r="CN151" s="84"/>
      <c r="CO151" s="84"/>
      <c r="CP151" s="84"/>
      <c r="CQ151" s="84"/>
      <c r="CR151" s="84"/>
      <c r="CS151" s="84"/>
      <c r="CT151" s="84"/>
      <c r="CU151" s="84"/>
      <c r="CV151" s="84"/>
      <c r="CW151" s="84"/>
      <c r="CX151" s="84"/>
      <c r="CY151" s="84"/>
      <c r="CZ151" s="84"/>
      <c r="DA151" s="84"/>
      <c r="DB151" s="84"/>
      <c r="DC151" s="84"/>
      <c r="DD151" s="84"/>
      <c r="DE151" s="84"/>
      <c r="DF151" s="84"/>
      <c r="DG151" s="84"/>
      <c r="DH151" s="84"/>
      <c r="DI151" s="84"/>
      <c r="DJ151" s="84"/>
      <c r="DK151" s="84"/>
      <c r="DL151" s="84"/>
      <c r="DM151" s="84"/>
      <c r="DN151" s="84"/>
      <c r="DO151" s="84"/>
      <c r="DP151" s="84"/>
      <c r="DQ151" s="84"/>
      <c r="DR151" s="84"/>
      <c r="DS151" s="84"/>
      <c r="DT151" s="84"/>
      <c r="DU151" s="84"/>
      <c r="DV151" s="84"/>
      <c r="DW151" s="84"/>
      <c r="DX151" s="84"/>
      <c r="DY151" s="84"/>
      <c r="DZ151" s="84"/>
      <c r="EA151" s="84"/>
      <c r="EB151" s="84"/>
      <c r="EC151" s="84"/>
      <c r="ED151" s="84"/>
      <c r="EE151" s="84"/>
      <c r="EF151" s="84"/>
      <c r="EG151" s="84"/>
      <c r="EH151" s="84"/>
      <c r="EI151" s="84"/>
      <c r="EJ151" s="84"/>
      <c r="EK151" s="84"/>
      <c r="EL151" s="84"/>
      <c r="EM151" s="84"/>
      <c r="EN151" s="84"/>
      <c r="EO151" s="84"/>
      <c r="EP151" s="84"/>
      <c r="EQ151" s="84"/>
      <c r="ER151" s="84"/>
      <c r="ES151" s="84"/>
      <c r="ET151" s="84"/>
      <c r="EU151" s="84"/>
      <c r="EV151" s="84"/>
      <c r="EW151" s="84"/>
      <c r="EX151" s="84"/>
      <c r="EY151" s="84"/>
      <c r="EZ151" s="84"/>
      <c r="FA151" s="84"/>
      <c r="FB151" s="84"/>
      <c r="FC151" s="84"/>
      <c r="FD151" s="84"/>
      <c r="FE151" s="84"/>
      <c r="FF151" s="84"/>
      <c r="FG151" s="84"/>
      <c r="FH151" s="84"/>
      <c r="FI151" s="84"/>
      <c r="FJ151" s="84"/>
      <c r="FK151" s="84"/>
      <c r="FL151" s="84"/>
      <c r="FM151" s="84"/>
      <c r="FN151" s="84"/>
      <c r="FO151" s="84"/>
      <c r="FP151" s="84"/>
      <c r="FQ151" s="84"/>
      <c r="FR151" s="84"/>
      <c r="FS151" s="84"/>
      <c r="FT151" s="84"/>
      <c r="FU151" s="84"/>
      <c r="FV151" s="84"/>
      <c r="FW151" s="84"/>
      <c r="FX151" s="84"/>
      <c r="FY151" s="84"/>
      <c r="FZ151" s="84"/>
      <c r="GA151" s="84"/>
      <c r="GB151" s="84"/>
      <c r="GC151" s="84"/>
      <c r="GD151" s="84"/>
      <c r="GE151" s="84"/>
      <c r="GF151" s="84"/>
      <c r="GG151" s="84"/>
      <c r="GH151" s="84"/>
      <c r="GI151" s="84"/>
      <c r="GJ151" s="84"/>
      <c r="GK151" s="84"/>
      <c r="GL151" s="84"/>
      <c r="GM151" s="84"/>
      <c r="GN151" s="84"/>
      <c r="GO151" s="84"/>
      <c r="GP151" s="84"/>
      <c r="GQ151" s="84"/>
      <c r="GR151" s="84"/>
      <c r="GS151" s="84"/>
      <c r="GT151" s="84"/>
      <c r="GU151" s="84"/>
      <c r="GV151" s="84"/>
      <c r="GW151" s="84"/>
      <c r="GX151" s="84"/>
      <c r="GY151" s="84"/>
      <c r="GZ151" s="84"/>
      <c r="HA151" s="84"/>
      <c r="HB151" s="84"/>
      <c r="HC151" s="84"/>
      <c r="HD151" s="84"/>
      <c r="HE151" s="84"/>
      <c r="HF151" s="84"/>
      <c r="HG151" s="84"/>
      <c r="HH151" s="84"/>
      <c r="HI151" s="84"/>
      <c r="HJ151" s="84"/>
      <c r="HK151" s="84"/>
      <c r="HL151" s="84"/>
      <c r="HM151" s="84"/>
      <c r="HN151" s="84"/>
      <c r="HO151" s="84"/>
      <c r="HP151" s="84"/>
      <c r="HQ151" s="84"/>
      <c r="HR151" s="84"/>
      <c r="HS151" s="84"/>
      <c r="HT151" s="84"/>
      <c r="HU151" s="84"/>
      <c r="HV151" s="84"/>
      <c r="HW151" s="84"/>
      <c r="HX151" s="84"/>
      <c r="HY151" s="84"/>
      <c r="HZ151" s="84"/>
      <c r="IA151" s="84"/>
      <c r="IB151" s="84"/>
      <c r="IC151" s="84"/>
      <c r="ID151" s="84"/>
      <c r="IE151" s="84"/>
      <c r="IF151" s="84"/>
      <c r="IG151" s="84"/>
      <c r="IH151" s="84"/>
      <c r="II151" s="84"/>
      <c r="IJ151" s="84"/>
      <c r="IK151" s="84"/>
      <c r="IL151" s="84"/>
      <c r="IM151" s="84"/>
      <c r="IN151" s="84"/>
      <c r="IO151" s="84"/>
      <c r="IP151" s="84"/>
      <c r="IQ151" s="84"/>
      <c r="IR151" s="84"/>
      <c r="IS151" s="84"/>
      <c r="IT151" s="84"/>
      <c r="IU151" s="84"/>
      <c r="IV151" s="84"/>
      <c r="IW151" s="84"/>
      <c r="IX151" s="84"/>
      <c r="IY151" s="84"/>
      <c r="IZ151" s="84"/>
      <c r="JA151" s="84"/>
      <c r="JB151" s="84"/>
    </row>
    <row r="152" spans="1:262" s="13" customFormat="1" ht="15" customHeight="1" x14ac:dyDescent="0.15">
      <c r="A152" s="176" t="s">
        <v>146</v>
      </c>
      <c r="B152" s="26" t="s">
        <v>275</v>
      </c>
      <c r="C152" s="27" t="s">
        <v>292</v>
      </c>
      <c r="D152" s="28" t="s">
        <v>293</v>
      </c>
      <c r="E152" s="26" t="s">
        <v>278</v>
      </c>
      <c r="F152" s="29" t="s">
        <v>85</v>
      </c>
      <c r="G152" s="30" t="s">
        <v>294</v>
      </c>
      <c r="H152" s="30" t="s">
        <v>79</v>
      </c>
      <c r="I152" s="37">
        <v>700000</v>
      </c>
      <c r="J152" s="38" t="s">
        <v>281</v>
      </c>
      <c r="K152" s="37">
        <v>160700</v>
      </c>
      <c r="L152" s="26"/>
      <c r="M152" s="26"/>
      <c r="N152" s="26"/>
      <c r="O152" s="39" t="s">
        <v>295</v>
      </c>
      <c r="P152" s="40">
        <v>0.5</v>
      </c>
      <c r="Q152" s="40">
        <v>0.5</v>
      </c>
      <c r="R152" s="40">
        <v>0.33548387096774201</v>
      </c>
      <c r="S152" s="40">
        <v>0.29508196721311503</v>
      </c>
      <c r="T152" s="40">
        <v>3</v>
      </c>
      <c r="U152" s="40">
        <v>3</v>
      </c>
      <c r="V152" s="41">
        <v>1</v>
      </c>
      <c r="W152" s="42">
        <v>8000</v>
      </c>
      <c r="X152" s="43">
        <v>200</v>
      </c>
      <c r="Y152" s="50">
        <v>1</v>
      </c>
      <c r="Z152" s="50">
        <v>1</v>
      </c>
      <c r="AA152" s="51"/>
      <c r="AB152" s="51"/>
      <c r="AC152" s="51"/>
      <c r="AD152" s="51"/>
      <c r="AE152" s="51"/>
      <c r="AF152" s="38">
        <v>12000</v>
      </c>
      <c r="AG152" s="61">
        <v>0.66666666666666696</v>
      </c>
      <c r="AH152" s="62">
        <v>0.66666666666666696</v>
      </c>
      <c r="AI152" s="63"/>
      <c r="AJ152" s="64"/>
      <c r="AK152" s="65">
        <v>0</v>
      </c>
      <c r="AL152" s="64" t="s">
        <v>296</v>
      </c>
      <c r="AM152" s="66" t="s">
        <v>284</v>
      </c>
      <c r="AN152" s="26"/>
      <c r="AO152" s="66" t="s">
        <v>49</v>
      </c>
      <c r="AP152" s="74"/>
      <c r="AQ152" s="75"/>
      <c r="AR152" s="76"/>
      <c r="AS152" s="77"/>
      <c r="AT152" s="77"/>
      <c r="AU152" s="78"/>
      <c r="AV152" s="77"/>
      <c r="AW152" s="77"/>
      <c r="AX152" s="77"/>
      <c r="AY152" s="77"/>
      <c r="AZ152" s="77"/>
      <c r="BA152" s="77"/>
      <c r="BB152" s="99">
        <f t="shared" si="35"/>
        <v>35</v>
      </c>
      <c r="BC152" s="99">
        <f t="shared" si="36"/>
        <v>8</v>
      </c>
      <c r="BD152" s="100" t="str">
        <f t="shared" si="37"/>
        <v>025-U119500621-0382李翔35</v>
      </c>
      <c r="BE152" s="101">
        <f t="shared" si="38"/>
        <v>0.33333333333333331</v>
      </c>
      <c r="BF152" s="101">
        <f t="shared" si="39"/>
        <v>1</v>
      </c>
      <c r="BG152" s="102" t="str">
        <f t="shared" si="40"/>
        <v>025-U119500621-038235</v>
      </c>
      <c r="BH152" s="84" t="str">
        <f>IF(IF(ISNA(MATCH(BG152,BG153:$BG$94434,0)),1,"")="","",IF(ISNA(MATCH(BG152,BG153:$BG$94434,0)),1,"")&amp;BB152)</f>
        <v/>
      </c>
      <c r="BI152" s="84" t="str">
        <f>IF(BH152="","",BB152&amp;COUNTIFS($BH$1:BH152,BH152))</f>
        <v/>
      </c>
      <c r="BJ152" s="84" t="str">
        <f t="shared" si="41"/>
        <v/>
      </c>
      <c r="BK152" s="84"/>
      <c r="BL152" s="84"/>
      <c r="BM152" s="84"/>
      <c r="BN152" s="84"/>
      <c r="BO152" s="84"/>
      <c r="BP152" s="84"/>
      <c r="BQ152" s="84"/>
      <c r="BR152" s="84"/>
      <c r="BS152" s="84"/>
      <c r="BT152" s="84"/>
      <c r="BU152" s="84"/>
      <c r="BV152" s="84"/>
      <c r="BW152" s="84"/>
      <c r="BX152" s="84"/>
      <c r="BY152" s="84"/>
      <c r="BZ152" s="84"/>
      <c r="CA152" s="84"/>
      <c r="CB152" s="84"/>
      <c r="CC152" s="84"/>
      <c r="CD152" s="84"/>
      <c r="CE152" s="84"/>
      <c r="CF152" s="84"/>
      <c r="CG152" s="84"/>
      <c r="CH152" s="84"/>
      <c r="CI152" s="84"/>
      <c r="CJ152" s="84"/>
      <c r="CK152" s="84"/>
      <c r="CL152" s="84"/>
      <c r="CM152" s="84"/>
      <c r="CN152" s="84"/>
      <c r="CO152" s="84"/>
      <c r="CP152" s="84"/>
      <c r="CQ152" s="84"/>
      <c r="CR152" s="84"/>
      <c r="CS152" s="84"/>
      <c r="CT152" s="84"/>
      <c r="CU152" s="84"/>
      <c r="CV152" s="84"/>
      <c r="CW152" s="84"/>
      <c r="CX152" s="84"/>
      <c r="CY152" s="84"/>
      <c r="CZ152" s="84"/>
      <c r="DA152" s="84"/>
      <c r="DB152" s="84"/>
      <c r="DC152" s="84"/>
      <c r="DD152" s="84"/>
      <c r="DE152" s="84"/>
      <c r="DF152" s="84"/>
      <c r="DG152" s="84"/>
      <c r="DH152" s="84"/>
      <c r="DI152" s="84"/>
      <c r="DJ152" s="84"/>
      <c r="DK152" s="84"/>
      <c r="DL152" s="84"/>
      <c r="DM152" s="84"/>
      <c r="DN152" s="84"/>
      <c r="DO152" s="84"/>
      <c r="DP152" s="84"/>
      <c r="DQ152" s="84"/>
      <c r="DR152" s="84"/>
      <c r="DS152" s="84"/>
      <c r="DT152" s="84"/>
      <c r="DU152" s="84"/>
      <c r="DV152" s="84"/>
      <c r="DW152" s="84"/>
      <c r="DX152" s="84"/>
      <c r="DY152" s="84"/>
      <c r="DZ152" s="84"/>
      <c r="EA152" s="84"/>
      <c r="EB152" s="84"/>
      <c r="EC152" s="84"/>
      <c r="ED152" s="84"/>
      <c r="EE152" s="84"/>
      <c r="EF152" s="84"/>
      <c r="EG152" s="84"/>
      <c r="EH152" s="84"/>
      <c r="EI152" s="84"/>
      <c r="EJ152" s="84"/>
      <c r="EK152" s="84"/>
      <c r="EL152" s="84"/>
      <c r="EM152" s="84"/>
      <c r="EN152" s="84"/>
      <c r="EO152" s="84"/>
      <c r="EP152" s="84"/>
      <c r="EQ152" s="84"/>
      <c r="ER152" s="84"/>
      <c r="ES152" s="84"/>
      <c r="ET152" s="84"/>
      <c r="EU152" s="84"/>
      <c r="EV152" s="84"/>
      <c r="EW152" s="84"/>
      <c r="EX152" s="84"/>
      <c r="EY152" s="84"/>
      <c r="EZ152" s="84"/>
      <c r="FA152" s="84"/>
      <c r="FB152" s="84"/>
      <c r="FC152" s="84"/>
      <c r="FD152" s="84"/>
      <c r="FE152" s="84"/>
      <c r="FF152" s="84"/>
      <c r="FG152" s="84"/>
      <c r="FH152" s="84"/>
      <c r="FI152" s="84"/>
      <c r="FJ152" s="84"/>
      <c r="FK152" s="84"/>
      <c r="FL152" s="84"/>
      <c r="FM152" s="84"/>
      <c r="FN152" s="84"/>
      <c r="FO152" s="84"/>
      <c r="FP152" s="84"/>
      <c r="FQ152" s="84"/>
      <c r="FR152" s="84"/>
      <c r="FS152" s="84"/>
      <c r="FT152" s="84"/>
      <c r="FU152" s="84"/>
      <c r="FV152" s="84"/>
      <c r="FW152" s="84"/>
      <c r="FX152" s="84"/>
      <c r="FY152" s="84"/>
      <c r="FZ152" s="84"/>
      <c r="GA152" s="84"/>
      <c r="GB152" s="84"/>
      <c r="GC152" s="84"/>
      <c r="GD152" s="84"/>
      <c r="GE152" s="84"/>
      <c r="GF152" s="84"/>
      <c r="GG152" s="84"/>
      <c r="GH152" s="84"/>
      <c r="GI152" s="84"/>
      <c r="GJ152" s="84"/>
      <c r="GK152" s="84"/>
      <c r="GL152" s="84"/>
      <c r="GM152" s="84"/>
      <c r="GN152" s="84"/>
      <c r="GO152" s="84"/>
      <c r="GP152" s="84"/>
      <c r="GQ152" s="84"/>
      <c r="GR152" s="84"/>
      <c r="GS152" s="84"/>
      <c r="GT152" s="84"/>
      <c r="GU152" s="84"/>
      <c r="GV152" s="84"/>
      <c r="GW152" s="84"/>
      <c r="GX152" s="84"/>
      <c r="GY152" s="84"/>
      <c r="GZ152" s="84"/>
      <c r="HA152" s="84"/>
      <c r="HB152" s="84"/>
      <c r="HC152" s="84"/>
      <c r="HD152" s="84"/>
      <c r="HE152" s="84"/>
      <c r="HF152" s="84"/>
      <c r="HG152" s="84"/>
      <c r="HH152" s="84"/>
      <c r="HI152" s="84"/>
      <c r="HJ152" s="84"/>
      <c r="HK152" s="84"/>
      <c r="HL152" s="84"/>
      <c r="HM152" s="84"/>
      <c r="HN152" s="84"/>
      <c r="HO152" s="84"/>
      <c r="HP152" s="84"/>
      <c r="HQ152" s="84"/>
      <c r="HR152" s="84"/>
      <c r="HS152" s="84"/>
      <c r="HT152" s="84"/>
      <c r="HU152" s="84"/>
      <c r="HV152" s="84"/>
      <c r="HW152" s="84"/>
      <c r="HX152" s="84"/>
      <c r="HY152" s="84"/>
      <c r="HZ152" s="84"/>
      <c r="IA152" s="84"/>
      <c r="IB152" s="84"/>
      <c r="IC152" s="84"/>
      <c r="ID152" s="84"/>
      <c r="IE152" s="84"/>
      <c r="IF152" s="84"/>
      <c r="IG152" s="84"/>
      <c r="IH152" s="84"/>
      <c r="II152" s="84"/>
      <c r="IJ152" s="84"/>
      <c r="IK152" s="84"/>
      <c r="IL152" s="84"/>
      <c r="IM152" s="84"/>
      <c r="IN152" s="84"/>
      <c r="IO152" s="84"/>
      <c r="IP152" s="84"/>
      <c r="IQ152" s="84"/>
      <c r="IR152" s="84"/>
      <c r="IS152" s="84"/>
      <c r="IT152" s="84"/>
      <c r="IU152" s="84"/>
      <c r="IV152" s="84"/>
      <c r="IW152" s="84"/>
      <c r="IX152" s="84"/>
      <c r="IY152" s="84"/>
      <c r="IZ152" s="84"/>
      <c r="JA152" s="84"/>
      <c r="JB152" s="84"/>
    </row>
    <row r="153" spans="1:262" s="13" customFormat="1" ht="15" customHeight="1" x14ac:dyDescent="0.15">
      <c r="A153" s="176" t="s">
        <v>146</v>
      </c>
      <c r="B153" s="26" t="s">
        <v>285</v>
      </c>
      <c r="C153" s="27" t="s">
        <v>121</v>
      </c>
      <c r="D153" s="28" t="s">
        <v>365</v>
      </c>
      <c r="E153" s="26" t="s">
        <v>278</v>
      </c>
      <c r="F153" s="29" t="s">
        <v>366</v>
      </c>
      <c r="G153" s="30" t="s">
        <v>290</v>
      </c>
      <c r="H153" s="30" t="s">
        <v>94</v>
      </c>
      <c r="I153" s="37">
        <v>2000</v>
      </c>
      <c r="J153" s="38" t="s">
        <v>281</v>
      </c>
      <c r="K153" s="37">
        <v>12</v>
      </c>
      <c r="L153" s="26"/>
      <c r="M153" s="26"/>
      <c r="N153" s="26"/>
      <c r="O153" s="39" t="s">
        <v>367</v>
      </c>
      <c r="P153" s="40">
        <v>0.5</v>
      </c>
      <c r="Q153" s="40">
        <v>0.5</v>
      </c>
      <c r="R153" s="40">
        <v>1.76</v>
      </c>
      <c r="S153" s="40">
        <v>3.5409836065573801</v>
      </c>
      <c r="T153" s="40">
        <v>3</v>
      </c>
      <c r="U153" s="40">
        <v>3</v>
      </c>
      <c r="V153" s="41">
        <v>12</v>
      </c>
      <c r="W153" s="42">
        <v>37</v>
      </c>
      <c r="X153" s="43">
        <v>300</v>
      </c>
      <c r="Y153" s="50">
        <v>1</v>
      </c>
      <c r="Z153" s="50">
        <v>1</v>
      </c>
      <c r="AA153" s="51"/>
      <c r="AB153" s="51"/>
      <c r="AC153" s="51"/>
      <c r="AD153" s="51"/>
      <c r="AE153" s="51"/>
      <c r="AF153" s="38">
        <v>216</v>
      </c>
      <c r="AG153" s="61">
        <v>2.0555555555555598</v>
      </c>
      <c r="AH153" s="62">
        <v>0.171296296296296</v>
      </c>
      <c r="AI153" s="63"/>
      <c r="AJ153" s="64"/>
      <c r="AK153" s="65">
        <v>0</v>
      </c>
      <c r="AL153" s="64" t="s">
        <v>296</v>
      </c>
      <c r="AM153" s="66" t="s">
        <v>313</v>
      </c>
      <c r="AN153" s="26"/>
      <c r="AO153" s="66" t="s">
        <v>40</v>
      </c>
      <c r="AP153" s="74"/>
      <c r="AQ153" s="75"/>
      <c r="AR153" s="76"/>
      <c r="AS153" s="77"/>
      <c r="AT153" s="77"/>
      <c r="AU153" s="78"/>
      <c r="AV153" s="77"/>
      <c r="AW153" s="77"/>
      <c r="AX153" s="77"/>
      <c r="AY153" s="77"/>
      <c r="AZ153" s="77"/>
      <c r="BA153" s="77"/>
      <c r="BB153" s="99">
        <f t="shared" si="35"/>
        <v>35</v>
      </c>
      <c r="BC153" s="99">
        <f t="shared" si="36"/>
        <v>8</v>
      </c>
      <c r="BD153" s="100" t="str">
        <f t="shared" si="37"/>
        <v>050-0009-335雷小林35</v>
      </c>
      <c r="BE153" s="101">
        <f t="shared" si="38"/>
        <v>0.25</v>
      </c>
      <c r="BF153" s="101">
        <f t="shared" si="39"/>
        <v>1</v>
      </c>
      <c r="BG153" s="102" t="str">
        <f t="shared" si="40"/>
        <v>050-0009-33535</v>
      </c>
      <c r="BH153" s="84" t="str">
        <f>IF(IF(ISNA(MATCH(BG153,BG154:$BG$94434,0)),1,"")="","",IF(ISNA(MATCH(BG153,BG154:$BG$94434,0)),1,"")&amp;BB153)</f>
        <v/>
      </c>
      <c r="BI153" s="84" t="str">
        <f>IF(BH153="","",BB153&amp;COUNTIFS($BH$1:BH153,BH153))</f>
        <v/>
      </c>
      <c r="BJ153" s="84" t="str">
        <f t="shared" si="41"/>
        <v/>
      </c>
      <c r="BK153" s="84"/>
      <c r="BL153" s="84"/>
      <c r="BM153" s="84"/>
      <c r="BN153" s="84"/>
      <c r="BO153" s="84"/>
      <c r="BP153" s="84"/>
      <c r="BQ153" s="84"/>
      <c r="BR153" s="84"/>
      <c r="BS153" s="84"/>
      <c r="BT153" s="84"/>
      <c r="BU153" s="84"/>
      <c r="BV153" s="84"/>
      <c r="BW153" s="84"/>
      <c r="BX153" s="84"/>
      <c r="BY153" s="84"/>
      <c r="BZ153" s="84"/>
      <c r="CA153" s="84"/>
      <c r="CB153" s="84"/>
      <c r="CC153" s="84"/>
      <c r="CD153" s="84"/>
      <c r="CE153" s="84"/>
      <c r="CF153" s="84"/>
      <c r="CG153" s="84"/>
      <c r="CH153" s="84"/>
      <c r="CI153" s="84"/>
      <c r="CJ153" s="84"/>
      <c r="CK153" s="84"/>
      <c r="CL153" s="84"/>
      <c r="CM153" s="84"/>
      <c r="CN153" s="84"/>
      <c r="CO153" s="84"/>
      <c r="CP153" s="84"/>
      <c r="CQ153" s="84"/>
      <c r="CR153" s="84"/>
      <c r="CS153" s="84"/>
      <c r="CT153" s="84"/>
      <c r="CU153" s="84"/>
      <c r="CV153" s="84"/>
      <c r="CW153" s="84"/>
      <c r="CX153" s="84"/>
      <c r="CY153" s="84"/>
      <c r="CZ153" s="84"/>
      <c r="DA153" s="84"/>
      <c r="DB153" s="84"/>
      <c r="DC153" s="84"/>
      <c r="DD153" s="84"/>
      <c r="DE153" s="84"/>
      <c r="DF153" s="84"/>
      <c r="DG153" s="84"/>
      <c r="DH153" s="84"/>
      <c r="DI153" s="84"/>
      <c r="DJ153" s="84"/>
      <c r="DK153" s="84"/>
      <c r="DL153" s="84"/>
      <c r="DM153" s="84"/>
      <c r="DN153" s="84"/>
      <c r="DO153" s="84"/>
      <c r="DP153" s="84"/>
      <c r="DQ153" s="84"/>
      <c r="DR153" s="84"/>
      <c r="DS153" s="84"/>
      <c r="DT153" s="84"/>
      <c r="DU153" s="84"/>
      <c r="DV153" s="84"/>
      <c r="DW153" s="84"/>
      <c r="DX153" s="84"/>
      <c r="DY153" s="84"/>
      <c r="DZ153" s="84"/>
      <c r="EA153" s="84"/>
      <c r="EB153" s="84"/>
      <c r="EC153" s="84"/>
      <c r="ED153" s="84"/>
      <c r="EE153" s="84"/>
      <c r="EF153" s="84"/>
      <c r="EG153" s="84"/>
      <c r="EH153" s="84"/>
      <c r="EI153" s="84"/>
      <c r="EJ153" s="84"/>
      <c r="EK153" s="84"/>
      <c r="EL153" s="84"/>
      <c r="EM153" s="84"/>
      <c r="EN153" s="84"/>
      <c r="EO153" s="84"/>
      <c r="EP153" s="84"/>
      <c r="EQ153" s="84"/>
      <c r="ER153" s="84"/>
      <c r="ES153" s="84"/>
      <c r="ET153" s="84"/>
      <c r="EU153" s="84"/>
      <c r="EV153" s="84"/>
      <c r="EW153" s="84"/>
      <c r="EX153" s="84"/>
      <c r="EY153" s="84"/>
      <c r="EZ153" s="84"/>
      <c r="FA153" s="84"/>
      <c r="FB153" s="84"/>
      <c r="FC153" s="84"/>
      <c r="FD153" s="84"/>
      <c r="FE153" s="84"/>
      <c r="FF153" s="84"/>
      <c r="FG153" s="84"/>
      <c r="FH153" s="84"/>
      <c r="FI153" s="84"/>
      <c r="FJ153" s="84"/>
      <c r="FK153" s="84"/>
      <c r="FL153" s="84"/>
      <c r="FM153" s="84"/>
      <c r="FN153" s="84"/>
      <c r="FO153" s="84"/>
      <c r="FP153" s="84"/>
      <c r="FQ153" s="84"/>
      <c r="FR153" s="84"/>
      <c r="FS153" s="84"/>
      <c r="FT153" s="84"/>
      <c r="FU153" s="84"/>
      <c r="FV153" s="84"/>
      <c r="FW153" s="84"/>
      <c r="FX153" s="84"/>
      <c r="FY153" s="84"/>
      <c r="FZ153" s="84"/>
      <c r="GA153" s="84"/>
      <c r="GB153" s="84"/>
      <c r="GC153" s="84"/>
      <c r="GD153" s="84"/>
      <c r="GE153" s="84"/>
      <c r="GF153" s="84"/>
      <c r="GG153" s="84"/>
      <c r="GH153" s="84"/>
      <c r="GI153" s="84"/>
      <c r="GJ153" s="84"/>
      <c r="GK153" s="84"/>
      <c r="GL153" s="84"/>
      <c r="GM153" s="84"/>
      <c r="GN153" s="84"/>
      <c r="GO153" s="84"/>
      <c r="GP153" s="84"/>
      <c r="GQ153" s="84"/>
      <c r="GR153" s="84"/>
      <c r="GS153" s="84"/>
      <c r="GT153" s="84"/>
      <c r="GU153" s="84"/>
      <c r="GV153" s="84"/>
      <c r="GW153" s="84"/>
      <c r="GX153" s="84"/>
      <c r="GY153" s="84"/>
      <c r="GZ153" s="84"/>
      <c r="HA153" s="84"/>
      <c r="HB153" s="84"/>
      <c r="HC153" s="84"/>
      <c r="HD153" s="84"/>
      <c r="HE153" s="84"/>
      <c r="HF153" s="84"/>
      <c r="HG153" s="84"/>
      <c r="HH153" s="84"/>
      <c r="HI153" s="84"/>
      <c r="HJ153" s="84"/>
      <c r="HK153" s="84"/>
      <c r="HL153" s="84"/>
      <c r="HM153" s="84"/>
      <c r="HN153" s="84"/>
      <c r="HO153" s="84"/>
      <c r="HP153" s="84"/>
      <c r="HQ153" s="84"/>
      <c r="HR153" s="84"/>
      <c r="HS153" s="84"/>
      <c r="HT153" s="84"/>
      <c r="HU153" s="84"/>
      <c r="HV153" s="84"/>
      <c r="HW153" s="84"/>
      <c r="HX153" s="84"/>
      <c r="HY153" s="84"/>
      <c r="HZ153" s="84"/>
      <c r="IA153" s="84"/>
      <c r="IB153" s="84"/>
      <c r="IC153" s="84"/>
      <c r="ID153" s="84"/>
      <c r="IE153" s="84"/>
      <c r="IF153" s="84"/>
      <c r="IG153" s="84"/>
      <c r="IH153" s="84"/>
      <c r="II153" s="84"/>
      <c r="IJ153" s="84"/>
      <c r="IK153" s="84"/>
      <c r="IL153" s="84"/>
      <c r="IM153" s="84"/>
      <c r="IN153" s="84"/>
      <c r="IO153" s="84"/>
      <c r="IP153" s="84"/>
      <c r="IQ153" s="84"/>
      <c r="IR153" s="84"/>
      <c r="IS153" s="84"/>
      <c r="IT153" s="84"/>
      <c r="IU153" s="84"/>
      <c r="IV153" s="84"/>
      <c r="IW153" s="84"/>
      <c r="IX153" s="84"/>
      <c r="IY153" s="84"/>
      <c r="IZ153" s="84"/>
      <c r="JA153" s="84"/>
      <c r="JB153" s="84"/>
    </row>
    <row r="154" spans="1:262" s="13" customFormat="1" ht="15" customHeight="1" x14ac:dyDescent="0.15">
      <c r="A154" s="176" t="s">
        <v>146</v>
      </c>
      <c r="B154" s="26" t="s">
        <v>275</v>
      </c>
      <c r="C154" s="27" t="s">
        <v>299</v>
      </c>
      <c r="D154" s="28" t="s">
        <v>402</v>
      </c>
      <c r="E154" s="26" t="s">
        <v>278</v>
      </c>
      <c r="F154" s="29" t="s">
        <v>37</v>
      </c>
      <c r="G154" s="30" t="s">
        <v>301</v>
      </c>
      <c r="H154" s="30" t="s">
        <v>94</v>
      </c>
      <c r="I154" s="37">
        <v>2000</v>
      </c>
      <c r="J154" s="38" t="s">
        <v>281</v>
      </c>
      <c r="K154" s="37">
        <v>590.1</v>
      </c>
      <c r="L154" s="26"/>
      <c r="M154" s="26"/>
      <c r="N154" s="26"/>
      <c r="O154" s="39" t="s">
        <v>36</v>
      </c>
      <c r="P154" s="40">
        <v>0.5</v>
      </c>
      <c r="Q154" s="40">
        <v>0.5</v>
      </c>
      <c r="R154" s="40">
        <v>4.0258064516129002</v>
      </c>
      <c r="S154" s="40">
        <v>3.5409836065573801</v>
      </c>
      <c r="T154" s="40">
        <v>3</v>
      </c>
      <c r="U154" s="40">
        <v>3</v>
      </c>
      <c r="V154" s="41">
        <v>12</v>
      </c>
      <c r="W154" s="42">
        <v>240</v>
      </c>
      <c r="X154" s="43">
        <v>550</v>
      </c>
      <c r="Y154" s="50">
        <v>1</v>
      </c>
      <c r="Z154" s="50">
        <v>1</v>
      </c>
      <c r="AA154" s="51"/>
      <c r="AB154" s="51"/>
      <c r="AC154" s="51"/>
      <c r="AD154" s="51"/>
      <c r="AE154" s="51"/>
      <c r="AF154" s="38">
        <v>396</v>
      </c>
      <c r="AG154" s="61">
        <v>7.2727272727272698</v>
      </c>
      <c r="AH154" s="62">
        <v>0.60606060606060597</v>
      </c>
      <c r="AI154" s="63"/>
      <c r="AJ154" s="64"/>
      <c r="AK154" s="65">
        <v>0</v>
      </c>
      <c r="AL154" s="64" t="s">
        <v>296</v>
      </c>
      <c r="AM154" s="66" t="s">
        <v>320</v>
      </c>
      <c r="AN154" s="26"/>
      <c r="AO154" s="66" t="s">
        <v>397</v>
      </c>
      <c r="AP154" s="74"/>
      <c r="AQ154" s="75"/>
      <c r="AR154" s="76"/>
      <c r="AS154" s="77"/>
      <c r="AT154" s="77"/>
      <c r="AU154" s="78"/>
      <c r="AV154" s="77"/>
      <c r="AW154" s="77"/>
      <c r="AX154" s="77"/>
      <c r="AY154" s="77"/>
      <c r="AZ154" s="77"/>
      <c r="BA154" s="77"/>
      <c r="BB154" s="99">
        <f t="shared" si="35"/>
        <v>35</v>
      </c>
      <c r="BC154" s="99">
        <f t="shared" si="36"/>
        <v>8</v>
      </c>
      <c r="BD154" s="100" t="str">
        <f t="shared" si="37"/>
        <v>050-S190000641-0550杨文35</v>
      </c>
      <c r="BE154" s="101">
        <f t="shared" si="38"/>
        <v>1</v>
      </c>
      <c r="BF154" s="101">
        <f t="shared" si="39"/>
        <v>0.5</v>
      </c>
      <c r="BG154" s="102" t="str">
        <f t="shared" si="40"/>
        <v>050-S190000641-055035</v>
      </c>
      <c r="BH154" s="84" t="str">
        <f>IF(IF(ISNA(MATCH(BG154,BG155:$BG$94434,0)),1,"")="","",IF(ISNA(MATCH(BG154,BG155:$BG$94434,0)),1,"")&amp;BB154)</f>
        <v/>
      </c>
      <c r="BI154" s="84" t="str">
        <f>IF(BH154="","",BB154&amp;COUNTIFS($BH$1:BH154,BH154))</f>
        <v/>
      </c>
      <c r="BJ154" s="84" t="str">
        <f t="shared" si="41"/>
        <v/>
      </c>
      <c r="BK154" s="84"/>
      <c r="BL154" s="84"/>
      <c r="BM154" s="84"/>
      <c r="BN154" s="84"/>
      <c r="BO154" s="84"/>
      <c r="BP154" s="84"/>
      <c r="BQ154" s="84"/>
      <c r="BR154" s="84"/>
      <c r="BS154" s="84"/>
      <c r="BT154" s="84"/>
      <c r="BU154" s="84"/>
      <c r="BV154" s="84"/>
      <c r="BW154" s="84"/>
      <c r="BX154" s="84"/>
      <c r="BY154" s="84"/>
      <c r="BZ154" s="84"/>
      <c r="CA154" s="84"/>
      <c r="CB154" s="84"/>
      <c r="CC154" s="84"/>
      <c r="CD154" s="84"/>
      <c r="CE154" s="84"/>
      <c r="CF154" s="84"/>
      <c r="CG154" s="84"/>
      <c r="CH154" s="84"/>
      <c r="CI154" s="84"/>
      <c r="CJ154" s="84"/>
      <c r="CK154" s="84"/>
      <c r="CL154" s="84"/>
      <c r="CM154" s="84"/>
      <c r="CN154" s="84"/>
      <c r="CO154" s="84"/>
      <c r="CP154" s="84"/>
      <c r="CQ154" s="84"/>
      <c r="CR154" s="84"/>
      <c r="CS154" s="84"/>
      <c r="CT154" s="84"/>
      <c r="CU154" s="84"/>
      <c r="CV154" s="84"/>
      <c r="CW154" s="84"/>
      <c r="CX154" s="84"/>
      <c r="CY154" s="84"/>
      <c r="CZ154" s="84"/>
      <c r="DA154" s="84"/>
      <c r="DB154" s="84"/>
      <c r="DC154" s="84"/>
      <c r="DD154" s="84"/>
      <c r="DE154" s="84"/>
      <c r="DF154" s="84"/>
      <c r="DG154" s="84"/>
      <c r="DH154" s="84"/>
      <c r="DI154" s="84"/>
      <c r="DJ154" s="84"/>
      <c r="DK154" s="84"/>
      <c r="DL154" s="84"/>
      <c r="DM154" s="84"/>
      <c r="DN154" s="84"/>
      <c r="DO154" s="84"/>
      <c r="DP154" s="84"/>
      <c r="DQ154" s="84"/>
      <c r="DR154" s="84"/>
      <c r="DS154" s="84"/>
      <c r="DT154" s="84"/>
      <c r="DU154" s="84"/>
      <c r="DV154" s="84"/>
      <c r="DW154" s="84"/>
      <c r="DX154" s="84"/>
      <c r="DY154" s="84"/>
      <c r="DZ154" s="84"/>
      <c r="EA154" s="84"/>
      <c r="EB154" s="84"/>
      <c r="EC154" s="84"/>
      <c r="ED154" s="84"/>
      <c r="EE154" s="84"/>
      <c r="EF154" s="84"/>
      <c r="EG154" s="84"/>
      <c r="EH154" s="84"/>
      <c r="EI154" s="84"/>
      <c r="EJ154" s="84"/>
      <c r="EK154" s="84"/>
      <c r="EL154" s="84"/>
      <c r="EM154" s="84"/>
      <c r="EN154" s="84"/>
      <c r="EO154" s="84"/>
      <c r="EP154" s="84"/>
      <c r="EQ154" s="84"/>
      <c r="ER154" s="84"/>
      <c r="ES154" s="84"/>
      <c r="ET154" s="84"/>
      <c r="EU154" s="84"/>
      <c r="EV154" s="84"/>
      <c r="EW154" s="84"/>
      <c r="EX154" s="84"/>
      <c r="EY154" s="84"/>
      <c r="EZ154" s="84"/>
      <c r="FA154" s="84"/>
      <c r="FB154" s="84"/>
      <c r="FC154" s="84"/>
      <c r="FD154" s="84"/>
      <c r="FE154" s="84"/>
      <c r="FF154" s="84"/>
      <c r="FG154" s="84"/>
      <c r="FH154" s="84"/>
      <c r="FI154" s="84"/>
      <c r="FJ154" s="84"/>
      <c r="FK154" s="84"/>
      <c r="FL154" s="84"/>
      <c r="FM154" s="84"/>
      <c r="FN154" s="84"/>
      <c r="FO154" s="84"/>
      <c r="FP154" s="84"/>
      <c r="FQ154" s="84"/>
      <c r="FR154" s="84"/>
      <c r="FS154" s="84"/>
      <c r="FT154" s="84"/>
      <c r="FU154" s="84"/>
      <c r="FV154" s="84"/>
      <c r="FW154" s="84"/>
      <c r="FX154" s="84"/>
      <c r="FY154" s="84"/>
      <c r="FZ154" s="84"/>
      <c r="GA154" s="84"/>
      <c r="GB154" s="84"/>
      <c r="GC154" s="84"/>
      <c r="GD154" s="84"/>
      <c r="GE154" s="84"/>
      <c r="GF154" s="84"/>
      <c r="GG154" s="84"/>
      <c r="GH154" s="84"/>
      <c r="GI154" s="84"/>
      <c r="GJ154" s="84"/>
      <c r="GK154" s="84"/>
      <c r="GL154" s="84"/>
      <c r="GM154" s="84"/>
      <c r="GN154" s="84"/>
      <c r="GO154" s="84"/>
      <c r="GP154" s="84"/>
      <c r="GQ154" s="84"/>
      <c r="GR154" s="84"/>
      <c r="GS154" s="84"/>
      <c r="GT154" s="84"/>
      <c r="GU154" s="84"/>
      <c r="GV154" s="84"/>
      <c r="GW154" s="84"/>
      <c r="GX154" s="84"/>
      <c r="GY154" s="84"/>
      <c r="GZ154" s="84"/>
      <c r="HA154" s="84"/>
      <c r="HB154" s="84"/>
      <c r="HC154" s="84"/>
      <c r="HD154" s="84"/>
      <c r="HE154" s="84"/>
      <c r="HF154" s="84"/>
      <c r="HG154" s="84"/>
      <c r="HH154" s="84"/>
      <c r="HI154" s="84"/>
      <c r="HJ154" s="84"/>
      <c r="HK154" s="84"/>
      <c r="HL154" s="84"/>
      <c r="HM154" s="84"/>
      <c r="HN154" s="84"/>
      <c r="HO154" s="84"/>
      <c r="HP154" s="84"/>
      <c r="HQ154" s="84"/>
      <c r="HR154" s="84"/>
      <c r="HS154" s="84"/>
      <c r="HT154" s="84"/>
      <c r="HU154" s="84"/>
      <c r="HV154" s="84"/>
      <c r="HW154" s="84"/>
      <c r="HX154" s="84"/>
      <c r="HY154" s="84"/>
      <c r="HZ154" s="84"/>
      <c r="IA154" s="84"/>
      <c r="IB154" s="84"/>
      <c r="IC154" s="84"/>
      <c r="ID154" s="84"/>
      <c r="IE154" s="84"/>
      <c r="IF154" s="84"/>
      <c r="IG154" s="84"/>
      <c r="IH154" s="84"/>
      <c r="II154" s="84"/>
      <c r="IJ154" s="84"/>
      <c r="IK154" s="84"/>
      <c r="IL154" s="84"/>
      <c r="IM154" s="84"/>
      <c r="IN154" s="84"/>
      <c r="IO154" s="84"/>
      <c r="IP154" s="84"/>
      <c r="IQ154" s="84"/>
      <c r="IR154" s="84"/>
      <c r="IS154" s="84"/>
      <c r="IT154" s="84"/>
      <c r="IU154" s="84"/>
      <c r="IV154" s="84"/>
      <c r="IW154" s="84"/>
      <c r="IX154" s="84"/>
      <c r="IY154" s="84"/>
      <c r="IZ154" s="84"/>
      <c r="JA154" s="84"/>
      <c r="JB154" s="84"/>
    </row>
    <row r="155" spans="1:262" s="13" customFormat="1" ht="15" customHeight="1" x14ac:dyDescent="0.15">
      <c r="A155" s="176" t="s">
        <v>146</v>
      </c>
      <c r="B155" s="26" t="s">
        <v>285</v>
      </c>
      <c r="C155" s="27" t="s">
        <v>299</v>
      </c>
      <c r="D155" s="28" t="s">
        <v>402</v>
      </c>
      <c r="E155" s="26" t="s">
        <v>278</v>
      </c>
      <c r="F155" s="29" t="s">
        <v>37</v>
      </c>
      <c r="G155" s="30" t="s">
        <v>301</v>
      </c>
      <c r="H155" s="30" t="s">
        <v>94</v>
      </c>
      <c r="I155" s="37">
        <v>2000</v>
      </c>
      <c r="J155" s="38" t="s">
        <v>281</v>
      </c>
      <c r="K155" s="37">
        <v>590.1</v>
      </c>
      <c r="L155" s="26"/>
      <c r="M155" s="26"/>
      <c r="N155" s="26"/>
      <c r="O155" s="39" t="s">
        <v>36</v>
      </c>
      <c r="P155" s="40">
        <v>0.5</v>
      </c>
      <c r="Q155" s="40">
        <v>0.5</v>
      </c>
      <c r="R155" s="40">
        <v>1.76</v>
      </c>
      <c r="S155" s="40">
        <v>3.5409836065573801</v>
      </c>
      <c r="T155" s="40">
        <v>3</v>
      </c>
      <c r="U155" s="40">
        <v>3</v>
      </c>
      <c r="V155" s="41">
        <v>12</v>
      </c>
      <c r="W155" s="42">
        <v>320</v>
      </c>
      <c r="X155" s="43">
        <v>550</v>
      </c>
      <c r="Y155" s="50">
        <v>1</v>
      </c>
      <c r="Z155" s="50">
        <v>1</v>
      </c>
      <c r="AA155" s="51"/>
      <c r="AB155" s="51"/>
      <c r="AC155" s="51"/>
      <c r="AD155" s="51"/>
      <c r="AE155" s="51"/>
      <c r="AF155" s="38">
        <v>396</v>
      </c>
      <c r="AG155" s="61">
        <v>9.6969696969697008</v>
      </c>
      <c r="AH155" s="62">
        <v>0.80808080808080796</v>
      </c>
      <c r="AI155" s="63"/>
      <c r="AJ155" s="64"/>
      <c r="AK155" s="65">
        <v>0</v>
      </c>
      <c r="AL155" s="64" t="s">
        <v>296</v>
      </c>
      <c r="AM155" s="66" t="s">
        <v>403</v>
      </c>
      <c r="AN155" s="26"/>
      <c r="AO155" s="66" t="s">
        <v>127</v>
      </c>
      <c r="AP155" s="74"/>
      <c r="AQ155" s="75"/>
      <c r="AR155" s="76"/>
      <c r="AS155" s="77"/>
      <c r="AT155" s="77"/>
      <c r="AU155" s="78"/>
      <c r="AV155" s="77"/>
      <c r="AW155" s="77"/>
      <c r="AX155" s="77"/>
      <c r="AY155" s="77"/>
      <c r="AZ155" s="77"/>
      <c r="BA155" s="77"/>
      <c r="BB155" s="99">
        <f t="shared" si="35"/>
        <v>35</v>
      </c>
      <c r="BC155" s="99">
        <f t="shared" si="36"/>
        <v>8</v>
      </c>
      <c r="BD155" s="100" t="str">
        <f t="shared" si="37"/>
        <v>050-S190000641-0550吕勇35</v>
      </c>
      <c r="BE155" s="101">
        <f t="shared" si="38"/>
        <v>0.33333333333333331</v>
      </c>
      <c r="BF155" s="101">
        <f t="shared" si="39"/>
        <v>0.5</v>
      </c>
      <c r="BG155" s="102" t="str">
        <f t="shared" si="40"/>
        <v>050-S190000641-055035</v>
      </c>
      <c r="BH155" s="84" t="str">
        <f>IF(IF(ISNA(MATCH(BG155,BG156:$BG$94434,0)),1,"")="","",IF(ISNA(MATCH(BG155,BG156:$BG$94434,0)),1,"")&amp;BB155)</f>
        <v/>
      </c>
      <c r="BI155" s="84" t="str">
        <f>IF(BH155="","",BB155&amp;COUNTIFS($BH$1:BH155,BH155))</f>
        <v/>
      </c>
      <c r="BJ155" s="84" t="str">
        <f t="shared" si="41"/>
        <v/>
      </c>
      <c r="BK155" s="84"/>
      <c r="BL155" s="84"/>
      <c r="BM155" s="84"/>
      <c r="BN155" s="84"/>
      <c r="BO155" s="84"/>
      <c r="BP155" s="84"/>
      <c r="BQ155" s="84"/>
      <c r="BR155" s="84"/>
      <c r="BS155" s="84"/>
      <c r="BT155" s="84"/>
      <c r="BU155" s="84"/>
      <c r="BV155" s="84"/>
      <c r="BW155" s="84"/>
      <c r="BX155" s="84"/>
      <c r="BY155" s="84"/>
      <c r="BZ155" s="84"/>
      <c r="CA155" s="84"/>
      <c r="CB155" s="84"/>
      <c r="CC155" s="84"/>
      <c r="CD155" s="84"/>
      <c r="CE155" s="84"/>
      <c r="CF155" s="84"/>
      <c r="CG155" s="84"/>
      <c r="CH155" s="84"/>
      <c r="CI155" s="84"/>
      <c r="CJ155" s="84"/>
      <c r="CK155" s="84"/>
      <c r="CL155" s="84"/>
      <c r="CM155" s="84"/>
      <c r="CN155" s="84"/>
      <c r="CO155" s="84"/>
      <c r="CP155" s="84"/>
      <c r="CQ155" s="84"/>
      <c r="CR155" s="84"/>
      <c r="CS155" s="84"/>
      <c r="CT155" s="84"/>
      <c r="CU155" s="84"/>
      <c r="CV155" s="84"/>
      <c r="CW155" s="84"/>
      <c r="CX155" s="84"/>
      <c r="CY155" s="84"/>
      <c r="CZ155" s="84"/>
      <c r="DA155" s="84"/>
      <c r="DB155" s="84"/>
      <c r="DC155" s="84"/>
      <c r="DD155" s="84"/>
      <c r="DE155" s="84"/>
      <c r="DF155" s="84"/>
      <c r="DG155" s="84"/>
      <c r="DH155" s="84"/>
      <c r="DI155" s="84"/>
      <c r="DJ155" s="84"/>
      <c r="DK155" s="84"/>
      <c r="DL155" s="84"/>
      <c r="DM155" s="84"/>
      <c r="DN155" s="84"/>
      <c r="DO155" s="84"/>
      <c r="DP155" s="84"/>
      <c r="DQ155" s="84"/>
      <c r="DR155" s="84"/>
      <c r="DS155" s="84"/>
      <c r="DT155" s="84"/>
      <c r="DU155" s="84"/>
      <c r="DV155" s="84"/>
      <c r="DW155" s="84"/>
      <c r="DX155" s="84"/>
      <c r="DY155" s="84"/>
      <c r="DZ155" s="84"/>
      <c r="EA155" s="84"/>
      <c r="EB155" s="84"/>
      <c r="EC155" s="84"/>
      <c r="ED155" s="84"/>
      <c r="EE155" s="84"/>
      <c r="EF155" s="84"/>
      <c r="EG155" s="84"/>
      <c r="EH155" s="84"/>
      <c r="EI155" s="84"/>
      <c r="EJ155" s="84"/>
      <c r="EK155" s="84"/>
      <c r="EL155" s="84"/>
      <c r="EM155" s="84"/>
      <c r="EN155" s="84"/>
      <c r="EO155" s="84"/>
      <c r="EP155" s="84"/>
      <c r="EQ155" s="84"/>
      <c r="ER155" s="84"/>
      <c r="ES155" s="84"/>
      <c r="ET155" s="84"/>
      <c r="EU155" s="84"/>
      <c r="EV155" s="84"/>
      <c r="EW155" s="84"/>
      <c r="EX155" s="84"/>
      <c r="EY155" s="84"/>
      <c r="EZ155" s="84"/>
      <c r="FA155" s="84"/>
      <c r="FB155" s="84"/>
      <c r="FC155" s="84"/>
      <c r="FD155" s="84"/>
      <c r="FE155" s="84"/>
      <c r="FF155" s="84"/>
      <c r="FG155" s="84"/>
      <c r="FH155" s="84"/>
      <c r="FI155" s="84"/>
      <c r="FJ155" s="84"/>
      <c r="FK155" s="84"/>
      <c r="FL155" s="84"/>
      <c r="FM155" s="84"/>
      <c r="FN155" s="84"/>
      <c r="FO155" s="84"/>
      <c r="FP155" s="84"/>
      <c r="FQ155" s="84"/>
      <c r="FR155" s="84"/>
      <c r="FS155" s="84"/>
      <c r="FT155" s="84"/>
      <c r="FU155" s="84"/>
      <c r="FV155" s="84"/>
      <c r="FW155" s="84"/>
      <c r="FX155" s="84"/>
      <c r="FY155" s="84"/>
      <c r="FZ155" s="84"/>
      <c r="GA155" s="84"/>
      <c r="GB155" s="84"/>
      <c r="GC155" s="84"/>
      <c r="GD155" s="84"/>
      <c r="GE155" s="84"/>
      <c r="GF155" s="84"/>
      <c r="GG155" s="84"/>
      <c r="GH155" s="84"/>
      <c r="GI155" s="84"/>
      <c r="GJ155" s="84"/>
      <c r="GK155" s="84"/>
      <c r="GL155" s="84"/>
      <c r="GM155" s="84"/>
      <c r="GN155" s="84"/>
      <c r="GO155" s="84"/>
      <c r="GP155" s="84"/>
      <c r="GQ155" s="84"/>
      <c r="GR155" s="84"/>
      <c r="GS155" s="84"/>
      <c r="GT155" s="84"/>
      <c r="GU155" s="84"/>
      <c r="GV155" s="84"/>
      <c r="GW155" s="84"/>
      <c r="GX155" s="84"/>
      <c r="GY155" s="84"/>
      <c r="GZ155" s="84"/>
      <c r="HA155" s="84"/>
      <c r="HB155" s="84"/>
      <c r="HC155" s="84"/>
      <c r="HD155" s="84"/>
      <c r="HE155" s="84"/>
      <c r="HF155" s="84"/>
      <c r="HG155" s="84"/>
      <c r="HH155" s="84"/>
      <c r="HI155" s="84"/>
      <c r="HJ155" s="84"/>
      <c r="HK155" s="84"/>
      <c r="HL155" s="84"/>
      <c r="HM155" s="84"/>
      <c r="HN155" s="84"/>
      <c r="HO155" s="84"/>
      <c r="HP155" s="84"/>
      <c r="HQ155" s="84"/>
      <c r="HR155" s="84"/>
      <c r="HS155" s="84"/>
      <c r="HT155" s="84"/>
      <c r="HU155" s="84"/>
      <c r="HV155" s="84"/>
      <c r="HW155" s="84"/>
      <c r="HX155" s="84"/>
      <c r="HY155" s="84"/>
      <c r="HZ155" s="84"/>
      <c r="IA155" s="84"/>
      <c r="IB155" s="84"/>
      <c r="IC155" s="84"/>
      <c r="ID155" s="84"/>
      <c r="IE155" s="84"/>
      <c r="IF155" s="84"/>
      <c r="IG155" s="84"/>
      <c r="IH155" s="84"/>
      <c r="II155" s="84"/>
      <c r="IJ155" s="84"/>
      <c r="IK155" s="84"/>
      <c r="IL155" s="84"/>
      <c r="IM155" s="84"/>
      <c r="IN155" s="84"/>
      <c r="IO155" s="84"/>
      <c r="IP155" s="84"/>
      <c r="IQ155" s="84"/>
      <c r="IR155" s="84"/>
      <c r="IS155" s="84"/>
      <c r="IT155" s="84"/>
      <c r="IU155" s="84"/>
      <c r="IV155" s="84"/>
      <c r="IW155" s="84"/>
      <c r="IX155" s="84"/>
      <c r="IY155" s="84"/>
      <c r="IZ155" s="84"/>
      <c r="JA155" s="84"/>
      <c r="JB155" s="84"/>
    </row>
    <row r="156" spans="1:262" s="13" customFormat="1" ht="15" customHeight="1" x14ac:dyDescent="0.15">
      <c r="A156" s="176" t="s">
        <v>146</v>
      </c>
      <c r="B156" s="26" t="s">
        <v>275</v>
      </c>
      <c r="C156" s="27" t="s">
        <v>380</v>
      </c>
      <c r="D156" s="28" t="s">
        <v>381</v>
      </c>
      <c r="E156" s="26" t="s">
        <v>278</v>
      </c>
      <c r="F156" s="29" t="s">
        <v>382</v>
      </c>
      <c r="G156" s="30" t="s">
        <v>290</v>
      </c>
      <c r="H156" s="30" t="s">
        <v>94</v>
      </c>
      <c r="I156" s="37">
        <v>400</v>
      </c>
      <c r="J156" s="38" t="s">
        <v>281</v>
      </c>
      <c r="K156" s="37">
        <v>370</v>
      </c>
      <c r="L156" s="26"/>
      <c r="M156" s="26"/>
      <c r="N156" s="26"/>
      <c r="O156" s="39" t="s">
        <v>383</v>
      </c>
      <c r="P156" s="40">
        <v>0.5</v>
      </c>
      <c r="Q156" s="40">
        <v>0.5</v>
      </c>
      <c r="R156" s="40">
        <v>4.0258064516129002</v>
      </c>
      <c r="S156" s="40">
        <v>3.5409836065573801</v>
      </c>
      <c r="T156" s="40">
        <v>3</v>
      </c>
      <c r="U156" s="40">
        <v>3</v>
      </c>
      <c r="V156" s="41">
        <v>12</v>
      </c>
      <c r="W156" s="42">
        <v>174</v>
      </c>
      <c r="X156" s="43">
        <v>300</v>
      </c>
      <c r="Y156" s="50">
        <v>1</v>
      </c>
      <c r="Z156" s="50">
        <v>1</v>
      </c>
      <c r="AA156" s="51"/>
      <c r="AB156" s="51"/>
      <c r="AC156" s="51"/>
      <c r="AD156" s="51"/>
      <c r="AE156" s="51"/>
      <c r="AF156" s="38">
        <v>216</v>
      </c>
      <c r="AG156" s="61">
        <v>9.6666666666666696</v>
      </c>
      <c r="AH156" s="62">
        <v>0.80555555555555602</v>
      </c>
      <c r="AI156" s="63"/>
      <c r="AJ156" s="64"/>
      <c r="AK156" s="65">
        <v>0</v>
      </c>
      <c r="AL156" s="64" t="s">
        <v>296</v>
      </c>
      <c r="AM156" s="66" t="s">
        <v>284</v>
      </c>
      <c r="AN156" s="26"/>
      <c r="AO156" s="66" t="s">
        <v>49</v>
      </c>
      <c r="AP156" s="74"/>
      <c r="AQ156" s="75"/>
      <c r="AR156" s="76"/>
      <c r="AS156" s="77"/>
      <c r="AT156" s="77"/>
      <c r="AU156" s="78"/>
      <c r="AV156" s="77"/>
      <c r="AW156" s="77"/>
      <c r="AX156" s="77"/>
      <c r="AY156" s="77"/>
      <c r="AZ156" s="77"/>
      <c r="BA156" s="77"/>
      <c r="BB156" s="99">
        <f t="shared" si="35"/>
        <v>35</v>
      </c>
      <c r="BC156" s="99">
        <f t="shared" si="36"/>
        <v>8</v>
      </c>
      <c r="BD156" s="100" t="str">
        <f t="shared" si="37"/>
        <v>050-0009-293李翔35</v>
      </c>
      <c r="BE156" s="101">
        <f t="shared" si="38"/>
        <v>0.5</v>
      </c>
      <c r="BF156" s="101">
        <f t="shared" si="39"/>
        <v>0.5</v>
      </c>
      <c r="BG156" s="102" t="str">
        <f t="shared" si="40"/>
        <v>050-0009-29335</v>
      </c>
      <c r="BH156" s="84" t="str">
        <f>IF(IF(ISNA(MATCH(BG156,BG157:$BG$94434,0)),1,"")="","",IF(ISNA(MATCH(BG156,BG157:$BG$94434,0)),1,"")&amp;BB156)</f>
        <v/>
      </c>
      <c r="BI156" s="84" t="str">
        <f>IF(BH156="","",BB156&amp;COUNTIFS($BH$1:BH156,BH156))</f>
        <v/>
      </c>
      <c r="BJ156" s="84" t="str">
        <f t="shared" si="41"/>
        <v/>
      </c>
      <c r="BK156" s="84"/>
      <c r="BL156" s="84"/>
      <c r="BM156" s="84"/>
      <c r="BN156" s="84"/>
      <c r="BO156" s="84"/>
      <c r="BP156" s="84"/>
      <c r="BQ156" s="84"/>
      <c r="BR156" s="84"/>
      <c r="BS156" s="84"/>
      <c r="BT156" s="84"/>
      <c r="BU156" s="84"/>
      <c r="BV156" s="84"/>
      <c r="BW156" s="84"/>
      <c r="BX156" s="84"/>
      <c r="BY156" s="84"/>
      <c r="BZ156" s="84"/>
      <c r="CA156" s="84"/>
      <c r="CB156" s="84"/>
      <c r="CC156" s="84"/>
      <c r="CD156" s="84"/>
      <c r="CE156" s="84"/>
      <c r="CF156" s="84"/>
      <c r="CG156" s="84"/>
      <c r="CH156" s="84"/>
      <c r="CI156" s="84"/>
      <c r="CJ156" s="84"/>
      <c r="CK156" s="84"/>
      <c r="CL156" s="84"/>
      <c r="CM156" s="84"/>
      <c r="CN156" s="84"/>
      <c r="CO156" s="84"/>
      <c r="CP156" s="84"/>
      <c r="CQ156" s="84"/>
      <c r="CR156" s="84"/>
      <c r="CS156" s="84"/>
      <c r="CT156" s="84"/>
      <c r="CU156" s="84"/>
      <c r="CV156" s="84"/>
      <c r="CW156" s="84"/>
      <c r="CX156" s="84"/>
      <c r="CY156" s="84"/>
      <c r="CZ156" s="84"/>
      <c r="DA156" s="84"/>
      <c r="DB156" s="84"/>
      <c r="DC156" s="84"/>
      <c r="DD156" s="84"/>
      <c r="DE156" s="84"/>
      <c r="DF156" s="84"/>
      <c r="DG156" s="84"/>
      <c r="DH156" s="84"/>
      <c r="DI156" s="84"/>
      <c r="DJ156" s="84"/>
      <c r="DK156" s="84"/>
      <c r="DL156" s="84"/>
      <c r="DM156" s="84"/>
      <c r="DN156" s="84"/>
      <c r="DO156" s="84"/>
      <c r="DP156" s="84"/>
      <c r="DQ156" s="84"/>
      <c r="DR156" s="84"/>
      <c r="DS156" s="84"/>
      <c r="DT156" s="84"/>
      <c r="DU156" s="84"/>
      <c r="DV156" s="84"/>
      <c r="DW156" s="84"/>
      <c r="DX156" s="84"/>
      <c r="DY156" s="84"/>
      <c r="DZ156" s="84"/>
      <c r="EA156" s="84"/>
      <c r="EB156" s="84"/>
      <c r="EC156" s="84"/>
      <c r="ED156" s="84"/>
      <c r="EE156" s="84"/>
      <c r="EF156" s="84"/>
      <c r="EG156" s="84"/>
      <c r="EH156" s="84"/>
      <c r="EI156" s="84"/>
      <c r="EJ156" s="84"/>
      <c r="EK156" s="84"/>
      <c r="EL156" s="84"/>
      <c r="EM156" s="84"/>
      <c r="EN156" s="84"/>
      <c r="EO156" s="84"/>
      <c r="EP156" s="84"/>
      <c r="EQ156" s="84"/>
      <c r="ER156" s="84"/>
      <c r="ES156" s="84"/>
      <c r="ET156" s="84"/>
      <c r="EU156" s="84"/>
      <c r="EV156" s="84"/>
      <c r="EW156" s="84"/>
      <c r="EX156" s="84"/>
      <c r="EY156" s="84"/>
      <c r="EZ156" s="84"/>
      <c r="FA156" s="84"/>
      <c r="FB156" s="84"/>
      <c r="FC156" s="84"/>
      <c r="FD156" s="84"/>
      <c r="FE156" s="84"/>
      <c r="FF156" s="84"/>
      <c r="FG156" s="84"/>
      <c r="FH156" s="84"/>
      <c r="FI156" s="84"/>
      <c r="FJ156" s="84"/>
      <c r="FK156" s="84"/>
      <c r="FL156" s="84"/>
      <c r="FM156" s="84"/>
      <c r="FN156" s="84"/>
      <c r="FO156" s="84"/>
      <c r="FP156" s="84"/>
      <c r="FQ156" s="84"/>
      <c r="FR156" s="84"/>
      <c r="FS156" s="84"/>
      <c r="FT156" s="84"/>
      <c r="FU156" s="84"/>
      <c r="FV156" s="84"/>
      <c r="FW156" s="84"/>
      <c r="FX156" s="84"/>
      <c r="FY156" s="84"/>
      <c r="FZ156" s="84"/>
      <c r="GA156" s="84"/>
      <c r="GB156" s="84"/>
      <c r="GC156" s="84"/>
      <c r="GD156" s="84"/>
      <c r="GE156" s="84"/>
      <c r="GF156" s="84"/>
      <c r="GG156" s="84"/>
      <c r="GH156" s="84"/>
      <c r="GI156" s="84"/>
      <c r="GJ156" s="84"/>
      <c r="GK156" s="84"/>
      <c r="GL156" s="84"/>
      <c r="GM156" s="84"/>
      <c r="GN156" s="84"/>
      <c r="GO156" s="84"/>
      <c r="GP156" s="84"/>
      <c r="GQ156" s="84"/>
      <c r="GR156" s="84"/>
      <c r="GS156" s="84"/>
      <c r="GT156" s="84"/>
      <c r="GU156" s="84"/>
      <c r="GV156" s="84"/>
      <c r="GW156" s="84"/>
      <c r="GX156" s="84"/>
      <c r="GY156" s="84"/>
      <c r="GZ156" s="84"/>
      <c r="HA156" s="84"/>
      <c r="HB156" s="84"/>
      <c r="HC156" s="84"/>
      <c r="HD156" s="84"/>
      <c r="HE156" s="84"/>
      <c r="HF156" s="84"/>
      <c r="HG156" s="84"/>
      <c r="HH156" s="84"/>
      <c r="HI156" s="84"/>
      <c r="HJ156" s="84"/>
      <c r="HK156" s="84"/>
      <c r="HL156" s="84"/>
      <c r="HM156" s="84"/>
      <c r="HN156" s="84"/>
      <c r="HO156" s="84"/>
      <c r="HP156" s="84"/>
      <c r="HQ156" s="84"/>
      <c r="HR156" s="84"/>
      <c r="HS156" s="84"/>
      <c r="HT156" s="84"/>
      <c r="HU156" s="84"/>
      <c r="HV156" s="84"/>
      <c r="HW156" s="84"/>
      <c r="HX156" s="84"/>
      <c r="HY156" s="84"/>
      <c r="HZ156" s="84"/>
      <c r="IA156" s="84"/>
      <c r="IB156" s="84"/>
      <c r="IC156" s="84"/>
      <c r="ID156" s="84"/>
      <c r="IE156" s="84"/>
      <c r="IF156" s="84"/>
      <c r="IG156" s="84"/>
      <c r="IH156" s="84"/>
      <c r="II156" s="84"/>
      <c r="IJ156" s="84"/>
      <c r="IK156" s="84"/>
      <c r="IL156" s="84"/>
      <c r="IM156" s="84"/>
      <c r="IN156" s="84"/>
      <c r="IO156" s="84"/>
      <c r="IP156" s="84"/>
      <c r="IQ156" s="84"/>
      <c r="IR156" s="84"/>
      <c r="IS156" s="84"/>
      <c r="IT156" s="84"/>
      <c r="IU156" s="84"/>
      <c r="IV156" s="84"/>
      <c r="IW156" s="84"/>
      <c r="IX156" s="84"/>
      <c r="IY156" s="84"/>
      <c r="IZ156" s="84"/>
      <c r="JA156" s="84"/>
      <c r="JB156" s="84"/>
    </row>
    <row r="157" spans="1:262" s="13" customFormat="1" ht="15" customHeight="1" x14ac:dyDescent="0.15">
      <c r="A157" s="176" t="s">
        <v>146</v>
      </c>
      <c r="B157" s="26" t="s">
        <v>285</v>
      </c>
      <c r="C157" s="27" t="s">
        <v>380</v>
      </c>
      <c r="D157" s="28" t="s">
        <v>381</v>
      </c>
      <c r="E157" s="26" t="s">
        <v>278</v>
      </c>
      <c r="F157" s="29" t="s">
        <v>382</v>
      </c>
      <c r="G157" s="30" t="s">
        <v>290</v>
      </c>
      <c r="H157" s="30" t="s">
        <v>94</v>
      </c>
      <c r="I157" s="37">
        <v>400</v>
      </c>
      <c r="J157" s="38" t="s">
        <v>281</v>
      </c>
      <c r="K157" s="37">
        <v>370</v>
      </c>
      <c r="L157" s="26"/>
      <c r="M157" s="26"/>
      <c r="N157" s="26"/>
      <c r="O157" s="39" t="s">
        <v>383</v>
      </c>
      <c r="P157" s="40">
        <v>0.5</v>
      </c>
      <c r="Q157" s="40">
        <v>0.5</v>
      </c>
      <c r="R157" s="40">
        <v>1.76</v>
      </c>
      <c r="S157" s="40">
        <v>3.5409836065573801</v>
      </c>
      <c r="T157" s="40">
        <v>3</v>
      </c>
      <c r="U157" s="40">
        <v>3</v>
      </c>
      <c r="V157" s="41">
        <v>12</v>
      </c>
      <c r="W157" s="42">
        <v>90</v>
      </c>
      <c r="X157" s="43">
        <v>300</v>
      </c>
      <c r="Y157" s="50">
        <v>1</v>
      </c>
      <c r="Z157" s="50">
        <v>1</v>
      </c>
      <c r="AA157" s="51"/>
      <c r="AB157" s="51"/>
      <c r="AC157" s="51"/>
      <c r="AD157" s="51"/>
      <c r="AE157" s="51"/>
      <c r="AF157" s="38">
        <v>216</v>
      </c>
      <c r="AG157" s="61">
        <v>5</v>
      </c>
      <c r="AH157" s="62">
        <v>0.41666666666666702</v>
      </c>
      <c r="AI157" s="63"/>
      <c r="AJ157" s="64"/>
      <c r="AK157" s="65">
        <v>0</v>
      </c>
      <c r="AL157" s="64" t="s">
        <v>296</v>
      </c>
      <c r="AM157" s="66" t="s">
        <v>322</v>
      </c>
      <c r="AN157" s="26"/>
      <c r="AO157" s="66" t="s">
        <v>64</v>
      </c>
      <c r="AP157" s="74"/>
      <c r="AQ157" s="75"/>
      <c r="AR157" s="76"/>
      <c r="AS157" s="77"/>
      <c r="AT157" s="77"/>
      <c r="AU157" s="78"/>
      <c r="AV157" s="77"/>
      <c r="AW157" s="77"/>
      <c r="AX157" s="77"/>
      <c r="AY157" s="77"/>
      <c r="AZ157" s="77"/>
      <c r="BA157" s="77"/>
      <c r="BB157" s="99">
        <f t="shared" si="35"/>
        <v>35</v>
      </c>
      <c r="BC157" s="99">
        <f t="shared" si="36"/>
        <v>8</v>
      </c>
      <c r="BD157" s="100" t="str">
        <f t="shared" si="37"/>
        <v>050-0009-293杨青松35</v>
      </c>
      <c r="BE157" s="101">
        <f t="shared" si="38"/>
        <v>0.33333333333333331</v>
      </c>
      <c r="BF157" s="101">
        <f t="shared" si="39"/>
        <v>0.5</v>
      </c>
      <c r="BG157" s="102" t="str">
        <f t="shared" si="40"/>
        <v>050-0009-29335</v>
      </c>
      <c r="BH157" s="84" t="str">
        <f>IF(IF(ISNA(MATCH(BG157,BG158:$BG$94434,0)),1,"")="","",IF(ISNA(MATCH(BG157,BG158:$BG$94434,0)),1,"")&amp;BB157)</f>
        <v>135</v>
      </c>
      <c r="BI157" s="84" t="str">
        <f>IF(BH157="","",BB157&amp;COUNTIFS($BH$1:BH157,BH157))</f>
        <v>3518</v>
      </c>
      <c r="BJ157" s="84" t="str">
        <f t="shared" si="41"/>
        <v>050-0009-293</v>
      </c>
      <c r="BK157" s="84"/>
      <c r="BL157" s="84"/>
      <c r="BM157" s="84"/>
      <c r="BN157" s="84"/>
      <c r="BO157" s="84"/>
      <c r="BP157" s="84"/>
      <c r="BQ157" s="84"/>
      <c r="BR157" s="84"/>
      <c r="BS157" s="84"/>
      <c r="BT157" s="84"/>
      <c r="BU157" s="84"/>
      <c r="BV157" s="84"/>
      <c r="BW157" s="84"/>
      <c r="BX157" s="84"/>
      <c r="BY157" s="84"/>
      <c r="BZ157" s="84"/>
      <c r="CA157" s="84"/>
      <c r="CB157" s="84"/>
      <c r="CC157" s="84"/>
      <c r="CD157" s="84"/>
      <c r="CE157" s="84"/>
      <c r="CF157" s="84"/>
      <c r="CG157" s="84"/>
      <c r="CH157" s="84"/>
      <c r="CI157" s="84"/>
      <c r="CJ157" s="84"/>
      <c r="CK157" s="84"/>
      <c r="CL157" s="84"/>
      <c r="CM157" s="84"/>
      <c r="CN157" s="84"/>
      <c r="CO157" s="84"/>
      <c r="CP157" s="84"/>
      <c r="CQ157" s="84"/>
      <c r="CR157" s="84"/>
      <c r="CS157" s="84"/>
      <c r="CT157" s="84"/>
      <c r="CU157" s="84"/>
      <c r="CV157" s="84"/>
      <c r="CW157" s="84"/>
      <c r="CX157" s="84"/>
      <c r="CY157" s="84"/>
      <c r="CZ157" s="84"/>
      <c r="DA157" s="84"/>
      <c r="DB157" s="84"/>
      <c r="DC157" s="84"/>
      <c r="DD157" s="84"/>
      <c r="DE157" s="84"/>
      <c r="DF157" s="84"/>
      <c r="DG157" s="84"/>
      <c r="DH157" s="84"/>
      <c r="DI157" s="84"/>
      <c r="DJ157" s="84"/>
      <c r="DK157" s="84"/>
      <c r="DL157" s="84"/>
      <c r="DM157" s="84"/>
      <c r="DN157" s="84"/>
      <c r="DO157" s="84"/>
      <c r="DP157" s="84"/>
      <c r="DQ157" s="84"/>
      <c r="DR157" s="84"/>
      <c r="DS157" s="84"/>
      <c r="DT157" s="84"/>
      <c r="DU157" s="84"/>
      <c r="DV157" s="84"/>
      <c r="DW157" s="84"/>
      <c r="DX157" s="84"/>
      <c r="DY157" s="84"/>
      <c r="DZ157" s="84"/>
      <c r="EA157" s="84"/>
      <c r="EB157" s="84"/>
      <c r="EC157" s="84"/>
      <c r="ED157" s="84"/>
      <c r="EE157" s="84"/>
      <c r="EF157" s="84"/>
      <c r="EG157" s="84"/>
      <c r="EH157" s="84"/>
      <c r="EI157" s="84"/>
      <c r="EJ157" s="84"/>
      <c r="EK157" s="84"/>
      <c r="EL157" s="84"/>
      <c r="EM157" s="84"/>
      <c r="EN157" s="84"/>
      <c r="EO157" s="84"/>
      <c r="EP157" s="84"/>
      <c r="EQ157" s="84"/>
      <c r="ER157" s="84"/>
      <c r="ES157" s="84"/>
      <c r="ET157" s="84"/>
      <c r="EU157" s="84"/>
      <c r="EV157" s="84"/>
      <c r="EW157" s="84"/>
      <c r="EX157" s="84"/>
      <c r="EY157" s="84"/>
      <c r="EZ157" s="84"/>
      <c r="FA157" s="84"/>
      <c r="FB157" s="84"/>
      <c r="FC157" s="84"/>
      <c r="FD157" s="84"/>
      <c r="FE157" s="84"/>
      <c r="FF157" s="84"/>
      <c r="FG157" s="84"/>
      <c r="FH157" s="84"/>
      <c r="FI157" s="84"/>
      <c r="FJ157" s="84"/>
      <c r="FK157" s="84"/>
      <c r="FL157" s="84"/>
      <c r="FM157" s="84"/>
      <c r="FN157" s="84"/>
      <c r="FO157" s="84"/>
      <c r="FP157" s="84"/>
      <c r="FQ157" s="84"/>
      <c r="FR157" s="84"/>
      <c r="FS157" s="84"/>
      <c r="FT157" s="84"/>
      <c r="FU157" s="84"/>
      <c r="FV157" s="84"/>
      <c r="FW157" s="84"/>
      <c r="FX157" s="84"/>
      <c r="FY157" s="84"/>
      <c r="FZ157" s="84"/>
      <c r="GA157" s="84"/>
      <c r="GB157" s="84"/>
      <c r="GC157" s="84"/>
      <c r="GD157" s="84"/>
      <c r="GE157" s="84"/>
      <c r="GF157" s="84"/>
      <c r="GG157" s="84"/>
      <c r="GH157" s="84"/>
      <c r="GI157" s="84"/>
      <c r="GJ157" s="84"/>
      <c r="GK157" s="84"/>
      <c r="GL157" s="84"/>
      <c r="GM157" s="84"/>
      <c r="GN157" s="84"/>
      <c r="GO157" s="84"/>
      <c r="GP157" s="84"/>
      <c r="GQ157" s="84"/>
      <c r="GR157" s="84"/>
      <c r="GS157" s="84"/>
      <c r="GT157" s="84"/>
      <c r="GU157" s="84"/>
      <c r="GV157" s="84"/>
      <c r="GW157" s="84"/>
      <c r="GX157" s="84"/>
      <c r="GY157" s="84"/>
      <c r="GZ157" s="84"/>
      <c r="HA157" s="84"/>
      <c r="HB157" s="84"/>
      <c r="HC157" s="84"/>
      <c r="HD157" s="84"/>
      <c r="HE157" s="84"/>
      <c r="HF157" s="84"/>
      <c r="HG157" s="84"/>
      <c r="HH157" s="84"/>
      <c r="HI157" s="84"/>
      <c r="HJ157" s="84"/>
      <c r="HK157" s="84"/>
      <c r="HL157" s="84"/>
      <c r="HM157" s="84"/>
      <c r="HN157" s="84"/>
      <c r="HO157" s="84"/>
      <c r="HP157" s="84"/>
      <c r="HQ157" s="84"/>
      <c r="HR157" s="84"/>
      <c r="HS157" s="84"/>
      <c r="HT157" s="84"/>
      <c r="HU157" s="84"/>
      <c r="HV157" s="84"/>
      <c r="HW157" s="84"/>
      <c r="HX157" s="84"/>
      <c r="HY157" s="84"/>
      <c r="HZ157" s="84"/>
      <c r="IA157" s="84"/>
      <c r="IB157" s="84"/>
      <c r="IC157" s="84"/>
      <c r="ID157" s="84"/>
      <c r="IE157" s="84"/>
      <c r="IF157" s="84"/>
      <c r="IG157" s="84"/>
      <c r="IH157" s="84"/>
      <c r="II157" s="84"/>
      <c r="IJ157" s="84"/>
      <c r="IK157" s="84"/>
      <c r="IL157" s="84"/>
      <c r="IM157" s="84"/>
      <c r="IN157" s="84"/>
      <c r="IO157" s="84"/>
      <c r="IP157" s="84"/>
      <c r="IQ157" s="84"/>
      <c r="IR157" s="84"/>
      <c r="IS157" s="84"/>
      <c r="IT157" s="84"/>
      <c r="IU157" s="84"/>
      <c r="IV157" s="84"/>
      <c r="IW157" s="84"/>
      <c r="IX157" s="84"/>
      <c r="IY157" s="84"/>
      <c r="IZ157" s="84"/>
      <c r="JA157" s="84"/>
      <c r="JB157" s="84"/>
    </row>
    <row r="158" spans="1:262" s="13" customFormat="1" ht="15" customHeight="1" x14ac:dyDescent="0.15">
      <c r="A158" s="176" t="s">
        <v>146</v>
      </c>
      <c r="B158" s="26" t="s">
        <v>275</v>
      </c>
      <c r="C158" s="27" t="s">
        <v>351</v>
      </c>
      <c r="D158" s="28" t="s">
        <v>352</v>
      </c>
      <c r="E158" s="26" t="s">
        <v>278</v>
      </c>
      <c r="F158" s="29" t="s">
        <v>353</v>
      </c>
      <c r="G158" s="30" t="s">
        <v>290</v>
      </c>
      <c r="H158" s="30" t="s">
        <v>94</v>
      </c>
      <c r="I158" s="37">
        <v>500</v>
      </c>
      <c r="J158" s="38" t="s">
        <v>281</v>
      </c>
      <c r="K158" s="37">
        <v>421.5</v>
      </c>
      <c r="L158" s="26"/>
      <c r="M158" s="26"/>
      <c r="N158" s="26"/>
      <c r="O158" s="39" t="s">
        <v>354</v>
      </c>
      <c r="P158" s="40">
        <v>0.5</v>
      </c>
      <c r="Q158" s="40">
        <v>0.5</v>
      </c>
      <c r="R158" s="40">
        <v>4.0258064516129002</v>
      </c>
      <c r="S158" s="40">
        <v>3.5409836065573801</v>
      </c>
      <c r="T158" s="40">
        <v>5.5</v>
      </c>
      <c r="U158" s="40">
        <v>5.5</v>
      </c>
      <c r="V158" s="41">
        <v>12</v>
      </c>
      <c r="W158" s="42">
        <v>142</v>
      </c>
      <c r="X158" s="43">
        <v>300</v>
      </c>
      <c r="Y158" s="50">
        <v>1</v>
      </c>
      <c r="Z158" s="50">
        <v>1</v>
      </c>
      <c r="AA158" s="51"/>
      <c r="AB158" s="51"/>
      <c r="AC158" s="51"/>
      <c r="AD158" s="51"/>
      <c r="AE158" s="51"/>
      <c r="AF158" s="38">
        <v>216</v>
      </c>
      <c r="AG158" s="61">
        <v>7.8888888888888902</v>
      </c>
      <c r="AH158" s="62">
        <v>0.657407407407407</v>
      </c>
      <c r="AI158" s="63"/>
      <c r="AJ158" s="64"/>
      <c r="AK158" s="65">
        <v>0</v>
      </c>
      <c r="AL158" s="64" t="s">
        <v>296</v>
      </c>
      <c r="AM158" s="66" t="s">
        <v>302</v>
      </c>
      <c r="AN158" s="26"/>
      <c r="AO158" s="66"/>
      <c r="AP158" s="74"/>
      <c r="AQ158" s="75"/>
      <c r="AR158" s="76"/>
      <c r="AS158" s="77"/>
      <c r="AT158" s="77"/>
      <c r="AU158" s="78"/>
      <c r="AV158" s="77"/>
      <c r="AW158" s="77"/>
      <c r="AX158" s="77"/>
      <c r="AY158" s="77"/>
      <c r="AZ158" s="77"/>
      <c r="BA158" s="77"/>
      <c r="BB158" s="99">
        <f t="shared" si="35"/>
        <v>35</v>
      </c>
      <c r="BC158" s="99">
        <f t="shared" si="36"/>
        <v>8</v>
      </c>
      <c r="BD158" s="100" t="str">
        <f t="shared" si="37"/>
        <v>050-1009-44335</v>
      </c>
      <c r="BE158" s="101">
        <f t="shared" si="38"/>
        <v>1</v>
      </c>
      <c r="BF158" s="101">
        <f t="shared" si="39"/>
        <v>0.5</v>
      </c>
      <c r="BG158" s="102" t="str">
        <f t="shared" si="40"/>
        <v>050-1009-44335</v>
      </c>
      <c r="BH158" s="84" t="str">
        <f>IF(IF(ISNA(MATCH(BG158,BG159:$BG$94434,0)),1,"")="","",IF(ISNA(MATCH(BG158,BG159:$BG$94434,0)),1,"")&amp;BB158)</f>
        <v/>
      </c>
      <c r="BI158" s="84" t="str">
        <f>IF(BH158="","",BB158&amp;COUNTIFS($BH$1:BH158,BH158))</f>
        <v/>
      </c>
      <c r="BJ158" s="84" t="str">
        <f t="shared" si="41"/>
        <v/>
      </c>
      <c r="BK158" s="84"/>
      <c r="BL158" s="84"/>
      <c r="BM158" s="84"/>
      <c r="BN158" s="84"/>
      <c r="BO158" s="84"/>
      <c r="BP158" s="84"/>
      <c r="BQ158" s="84"/>
      <c r="BR158" s="84"/>
      <c r="BS158" s="84"/>
      <c r="BT158" s="84"/>
      <c r="BU158" s="84"/>
      <c r="BV158" s="84"/>
      <c r="BW158" s="84"/>
      <c r="BX158" s="84"/>
      <c r="BY158" s="84"/>
      <c r="BZ158" s="84"/>
      <c r="CA158" s="84"/>
      <c r="CB158" s="84"/>
      <c r="CC158" s="84"/>
      <c r="CD158" s="84"/>
      <c r="CE158" s="84"/>
      <c r="CF158" s="84"/>
      <c r="CG158" s="84"/>
      <c r="CH158" s="84"/>
      <c r="CI158" s="84"/>
      <c r="CJ158" s="84"/>
      <c r="CK158" s="84"/>
      <c r="CL158" s="84"/>
      <c r="CM158" s="84"/>
      <c r="CN158" s="84"/>
      <c r="CO158" s="84"/>
      <c r="CP158" s="84"/>
      <c r="CQ158" s="84"/>
      <c r="CR158" s="84"/>
      <c r="CS158" s="84"/>
      <c r="CT158" s="84"/>
      <c r="CU158" s="84"/>
      <c r="CV158" s="84"/>
      <c r="CW158" s="84"/>
      <c r="CX158" s="84"/>
      <c r="CY158" s="84"/>
      <c r="CZ158" s="84"/>
      <c r="DA158" s="84"/>
      <c r="DB158" s="84"/>
      <c r="DC158" s="84"/>
      <c r="DD158" s="84"/>
      <c r="DE158" s="84"/>
      <c r="DF158" s="84"/>
      <c r="DG158" s="84"/>
      <c r="DH158" s="84"/>
      <c r="DI158" s="84"/>
      <c r="DJ158" s="84"/>
      <c r="DK158" s="84"/>
      <c r="DL158" s="84"/>
      <c r="DM158" s="84"/>
      <c r="DN158" s="84"/>
      <c r="DO158" s="84"/>
      <c r="DP158" s="84"/>
      <c r="DQ158" s="84"/>
      <c r="DR158" s="84"/>
      <c r="DS158" s="84"/>
      <c r="DT158" s="84"/>
      <c r="DU158" s="84"/>
      <c r="DV158" s="84"/>
      <c r="DW158" s="84"/>
      <c r="DX158" s="84"/>
      <c r="DY158" s="84"/>
      <c r="DZ158" s="84"/>
      <c r="EA158" s="84"/>
      <c r="EB158" s="84"/>
      <c r="EC158" s="84"/>
      <c r="ED158" s="84"/>
      <c r="EE158" s="84"/>
      <c r="EF158" s="84"/>
      <c r="EG158" s="84"/>
      <c r="EH158" s="84"/>
      <c r="EI158" s="84"/>
      <c r="EJ158" s="84"/>
      <c r="EK158" s="84"/>
      <c r="EL158" s="84"/>
      <c r="EM158" s="84"/>
      <c r="EN158" s="84"/>
      <c r="EO158" s="84"/>
      <c r="EP158" s="84"/>
      <c r="EQ158" s="84"/>
      <c r="ER158" s="84"/>
      <c r="ES158" s="84"/>
      <c r="ET158" s="84"/>
      <c r="EU158" s="84"/>
      <c r="EV158" s="84"/>
      <c r="EW158" s="84"/>
      <c r="EX158" s="84"/>
      <c r="EY158" s="84"/>
      <c r="EZ158" s="84"/>
      <c r="FA158" s="84"/>
      <c r="FB158" s="84"/>
      <c r="FC158" s="84"/>
      <c r="FD158" s="84"/>
      <c r="FE158" s="84"/>
      <c r="FF158" s="84"/>
      <c r="FG158" s="84"/>
      <c r="FH158" s="84"/>
      <c r="FI158" s="84"/>
      <c r="FJ158" s="84"/>
      <c r="FK158" s="84"/>
      <c r="FL158" s="84"/>
      <c r="FM158" s="84"/>
      <c r="FN158" s="84"/>
      <c r="FO158" s="84"/>
      <c r="FP158" s="84"/>
      <c r="FQ158" s="84"/>
      <c r="FR158" s="84"/>
      <c r="FS158" s="84"/>
      <c r="FT158" s="84"/>
      <c r="FU158" s="84"/>
      <c r="FV158" s="84"/>
      <c r="FW158" s="84"/>
      <c r="FX158" s="84"/>
      <c r="FY158" s="84"/>
      <c r="FZ158" s="84"/>
      <c r="GA158" s="84"/>
      <c r="GB158" s="84"/>
      <c r="GC158" s="84"/>
      <c r="GD158" s="84"/>
      <c r="GE158" s="84"/>
      <c r="GF158" s="84"/>
      <c r="GG158" s="84"/>
      <c r="GH158" s="84"/>
      <c r="GI158" s="84"/>
      <c r="GJ158" s="84"/>
      <c r="GK158" s="84"/>
      <c r="GL158" s="84"/>
      <c r="GM158" s="84"/>
      <c r="GN158" s="84"/>
      <c r="GO158" s="84"/>
      <c r="GP158" s="84"/>
      <c r="GQ158" s="84"/>
      <c r="GR158" s="84"/>
      <c r="GS158" s="84"/>
      <c r="GT158" s="84"/>
      <c r="GU158" s="84"/>
      <c r="GV158" s="84"/>
      <c r="GW158" s="84"/>
      <c r="GX158" s="84"/>
      <c r="GY158" s="84"/>
      <c r="GZ158" s="84"/>
      <c r="HA158" s="84"/>
      <c r="HB158" s="84"/>
      <c r="HC158" s="84"/>
      <c r="HD158" s="84"/>
      <c r="HE158" s="84"/>
      <c r="HF158" s="84"/>
      <c r="HG158" s="84"/>
      <c r="HH158" s="84"/>
      <c r="HI158" s="84"/>
      <c r="HJ158" s="84"/>
      <c r="HK158" s="84"/>
      <c r="HL158" s="84"/>
      <c r="HM158" s="84"/>
      <c r="HN158" s="84"/>
      <c r="HO158" s="84"/>
      <c r="HP158" s="84"/>
      <c r="HQ158" s="84"/>
      <c r="HR158" s="84"/>
      <c r="HS158" s="84"/>
      <c r="HT158" s="84"/>
      <c r="HU158" s="84"/>
      <c r="HV158" s="84"/>
      <c r="HW158" s="84"/>
      <c r="HX158" s="84"/>
      <c r="HY158" s="84"/>
      <c r="HZ158" s="84"/>
      <c r="IA158" s="84"/>
      <c r="IB158" s="84"/>
      <c r="IC158" s="84"/>
      <c r="ID158" s="84"/>
      <c r="IE158" s="84"/>
      <c r="IF158" s="84"/>
      <c r="IG158" s="84"/>
      <c r="IH158" s="84"/>
      <c r="II158" s="84"/>
      <c r="IJ158" s="84"/>
      <c r="IK158" s="84"/>
      <c r="IL158" s="84"/>
      <c r="IM158" s="84"/>
      <c r="IN158" s="84"/>
      <c r="IO158" s="84"/>
      <c r="IP158" s="84"/>
      <c r="IQ158" s="84"/>
      <c r="IR158" s="84"/>
      <c r="IS158" s="84"/>
      <c r="IT158" s="84"/>
      <c r="IU158" s="84"/>
      <c r="IV158" s="84"/>
      <c r="IW158" s="84"/>
      <c r="IX158" s="84"/>
      <c r="IY158" s="84"/>
      <c r="IZ158" s="84"/>
      <c r="JA158" s="84"/>
      <c r="JB158" s="84"/>
    </row>
    <row r="159" spans="1:262" s="13" customFormat="1" ht="15" customHeight="1" x14ac:dyDescent="0.15">
      <c r="A159" s="176" t="s">
        <v>146</v>
      </c>
      <c r="B159" s="26" t="s">
        <v>285</v>
      </c>
      <c r="C159" s="27" t="s">
        <v>351</v>
      </c>
      <c r="D159" s="28" t="s">
        <v>352</v>
      </c>
      <c r="E159" s="26" t="s">
        <v>278</v>
      </c>
      <c r="F159" s="29" t="s">
        <v>353</v>
      </c>
      <c r="G159" s="30" t="s">
        <v>290</v>
      </c>
      <c r="H159" s="30" t="s">
        <v>94</v>
      </c>
      <c r="I159" s="37">
        <v>500</v>
      </c>
      <c r="J159" s="38" t="s">
        <v>281</v>
      </c>
      <c r="K159" s="37">
        <v>421.5</v>
      </c>
      <c r="L159" s="26"/>
      <c r="M159" s="26"/>
      <c r="N159" s="26"/>
      <c r="O159" s="39" t="s">
        <v>354</v>
      </c>
      <c r="P159" s="40">
        <v>0.5</v>
      </c>
      <c r="Q159" s="40">
        <v>0.5</v>
      </c>
      <c r="R159" s="40">
        <v>1.76</v>
      </c>
      <c r="S159" s="40">
        <v>3.5409836065573801</v>
      </c>
      <c r="T159" s="40">
        <v>5.5</v>
      </c>
      <c r="U159" s="40">
        <v>5.5</v>
      </c>
      <c r="V159" s="41">
        <v>12</v>
      </c>
      <c r="W159" s="42">
        <v>105</v>
      </c>
      <c r="X159" s="43">
        <v>300</v>
      </c>
      <c r="Y159" s="50">
        <v>1</v>
      </c>
      <c r="Z159" s="50">
        <v>1</v>
      </c>
      <c r="AA159" s="51"/>
      <c r="AB159" s="51"/>
      <c r="AC159" s="51"/>
      <c r="AD159" s="51"/>
      <c r="AE159" s="51"/>
      <c r="AF159" s="38">
        <v>216</v>
      </c>
      <c r="AG159" s="61">
        <v>5.8333333333333304</v>
      </c>
      <c r="AH159" s="62">
        <v>0.48611111111111099</v>
      </c>
      <c r="AI159" s="63"/>
      <c r="AJ159" s="64"/>
      <c r="AK159" s="65">
        <v>0</v>
      </c>
      <c r="AL159" s="64" t="s">
        <v>296</v>
      </c>
      <c r="AM159" s="66" t="s">
        <v>331</v>
      </c>
      <c r="AN159" s="26"/>
      <c r="AO159" s="66" t="s">
        <v>332</v>
      </c>
      <c r="AP159" s="74"/>
      <c r="AQ159" s="75"/>
      <c r="AR159" s="76"/>
      <c r="AS159" s="77"/>
      <c r="AT159" s="77"/>
      <c r="AU159" s="78"/>
      <c r="AV159" s="77"/>
      <c r="AW159" s="77"/>
      <c r="AX159" s="77"/>
      <c r="AY159" s="77"/>
      <c r="AZ159" s="77"/>
      <c r="BA159" s="77"/>
      <c r="BB159" s="99">
        <f t="shared" si="35"/>
        <v>35</v>
      </c>
      <c r="BC159" s="99">
        <f t="shared" si="36"/>
        <v>8</v>
      </c>
      <c r="BD159" s="100" t="str">
        <f t="shared" si="37"/>
        <v>050-1009-443杨高坤35</v>
      </c>
      <c r="BE159" s="101">
        <f t="shared" si="38"/>
        <v>1</v>
      </c>
      <c r="BF159" s="101">
        <f t="shared" si="39"/>
        <v>0.5</v>
      </c>
      <c r="BG159" s="102" t="str">
        <f t="shared" si="40"/>
        <v>050-1009-44335</v>
      </c>
      <c r="BH159" s="84" t="str">
        <f>IF(IF(ISNA(MATCH(BG159,BG160:$BG$94434,0)),1,"")="","",IF(ISNA(MATCH(BG159,BG160:$BG$94434,0)),1,"")&amp;BB159)</f>
        <v>135</v>
      </c>
      <c r="BI159" s="84" t="str">
        <f>IF(BH159="","",BB159&amp;COUNTIFS($BH$1:BH159,BH159))</f>
        <v>3519</v>
      </c>
      <c r="BJ159" s="84" t="str">
        <f t="shared" si="41"/>
        <v>050-1009-443</v>
      </c>
      <c r="BK159" s="84"/>
      <c r="BL159" s="84"/>
      <c r="BM159" s="84"/>
      <c r="BN159" s="84"/>
      <c r="BO159" s="84"/>
      <c r="BP159" s="84"/>
      <c r="BQ159" s="84"/>
      <c r="BR159" s="84"/>
      <c r="BS159" s="84"/>
      <c r="BT159" s="84"/>
      <c r="BU159" s="84"/>
      <c r="BV159" s="84"/>
      <c r="BW159" s="84"/>
      <c r="BX159" s="84"/>
      <c r="BY159" s="84"/>
      <c r="BZ159" s="84"/>
      <c r="CA159" s="84"/>
      <c r="CB159" s="84"/>
      <c r="CC159" s="84"/>
      <c r="CD159" s="84"/>
      <c r="CE159" s="84"/>
      <c r="CF159" s="84"/>
      <c r="CG159" s="84"/>
      <c r="CH159" s="84"/>
      <c r="CI159" s="84"/>
      <c r="CJ159" s="84"/>
      <c r="CK159" s="84"/>
      <c r="CL159" s="84"/>
      <c r="CM159" s="84"/>
      <c r="CN159" s="84"/>
      <c r="CO159" s="84"/>
      <c r="CP159" s="84"/>
      <c r="CQ159" s="84"/>
      <c r="CR159" s="84"/>
      <c r="CS159" s="84"/>
      <c r="CT159" s="84"/>
      <c r="CU159" s="84"/>
      <c r="CV159" s="84"/>
      <c r="CW159" s="84"/>
      <c r="CX159" s="84"/>
      <c r="CY159" s="84"/>
      <c r="CZ159" s="84"/>
      <c r="DA159" s="84"/>
      <c r="DB159" s="84"/>
      <c r="DC159" s="84"/>
      <c r="DD159" s="84"/>
      <c r="DE159" s="84"/>
      <c r="DF159" s="84"/>
      <c r="DG159" s="84"/>
      <c r="DH159" s="84"/>
      <c r="DI159" s="84"/>
      <c r="DJ159" s="84"/>
      <c r="DK159" s="84"/>
      <c r="DL159" s="84"/>
      <c r="DM159" s="84"/>
      <c r="DN159" s="84"/>
      <c r="DO159" s="84"/>
      <c r="DP159" s="84"/>
      <c r="DQ159" s="84"/>
      <c r="DR159" s="84"/>
      <c r="DS159" s="84"/>
      <c r="DT159" s="84"/>
      <c r="DU159" s="84"/>
      <c r="DV159" s="84"/>
      <c r="DW159" s="84"/>
      <c r="DX159" s="84"/>
      <c r="DY159" s="84"/>
      <c r="DZ159" s="84"/>
      <c r="EA159" s="84"/>
      <c r="EB159" s="84"/>
      <c r="EC159" s="84"/>
      <c r="ED159" s="84"/>
      <c r="EE159" s="84"/>
      <c r="EF159" s="84"/>
      <c r="EG159" s="84"/>
      <c r="EH159" s="84"/>
      <c r="EI159" s="84"/>
      <c r="EJ159" s="84"/>
      <c r="EK159" s="84"/>
      <c r="EL159" s="84"/>
      <c r="EM159" s="84"/>
      <c r="EN159" s="84"/>
      <c r="EO159" s="84"/>
      <c r="EP159" s="84"/>
      <c r="EQ159" s="84"/>
      <c r="ER159" s="84"/>
      <c r="ES159" s="84"/>
      <c r="ET159" s="84"/>
      <c r="EU159" s="84"/>
      <c r="EV159" s="84"/>
      <c r="EW159" s="84"/>
      <c r="EX159" s="84"/>
      <c r="EY159" s="84"/>
      <c r="EZ159" s="84"/>
      <c r="FA159" s="84"/>
      <c r="FB159" s="84"/>
      <c r="FC159" s="84"/>
      <c r="FD159" s="84"/>
      <c r="FE159" s="84"/>
      <c r="FF159" s="84"/>
      <c r="FG159" s="84"/>
      <c r="FH159" s="84"/>
      <c r="FI159" s="84"/>
      <c r="FJ159" s="84"/>
      <c r="FK159" s="84"/>
      <c r="FL159" s="84"/>
      <c r="FM159" s="84"/>
      <c r="FN159" s="84"/>
      <c r="FO159" s="84"/>
      <c r="FP159" s="84"/>
      <c r="FQ159" s="84"/>
      <c r="FR159" s="84"/>
      <c r="FS159" s="84"/>
      <c r="FT159" s="84"/>
      <c r="FU159" s="84"/>
      <c r="FV159" s="84"/>
      <c r="FW159" s="84"/>
      <c r="FX159" s="84"/>
      <c r="FY159" s="84"/>
      <c r="FZ159" s="84"/>
      <c r="GA159" s="84"/>
      <c r="GB159" s="84"/>
      <c r="GC159" s="84"/>
      <c r="GD159" s="84"/>
      <c r="GE159" s="84"/>
      <c r="GF159" s="84"/>
      <c r="GG159" s="84"/>
      <c r="GH159" s="84"/>
      <c r="GI159" s="84"/>
      <c r="GJ159" s="84"/>
      <c r="GK159" s="84"/>
      <c r="GL159" s="84"/>
      <c r="GM159" s="84"/>
      <c r="GN159" s="84"/>
      <c r="GO159" s="84"/>
      <c r="GP159" s="84"/>
      <c r="GQ159" s="84"/>
      <c r="GR159" s="84"/>
      <c r="GS159" s="84"/>
      <c r="GT159" s="84"/>
      <c r="GU159" s="84"/>
      <c r="GV159" s="84"/>
      <c r="GW159" s="84"/>
      <c r="GX159" s="84"/>
      <c r="GY159" s="84"/>
      <c r="GZ159" s="84"/>
      <c r="HA159" s="84"/>
      <c r="HB159" s="84"/>
      <c r="HC159" s="84"/>
      <c r="HD159" s="84"/>
      <c r="HE159" s="84"/>
      <c r="HF159" s="84"/>
      <c r="HG159" s="84"/>
      <c r="HH159" s="84"/>
      <c r="HI159" s="84"/>
      <c r="HJ159" s="84"/>
      <c r="HK159" s="84"/>
      <c r="HL159" s="84"/>
      <c r="HM159" s="84"/>
      <c r="HN159" s="84"/>
      <c r="HO159" s="84"/>
      <c r="HP159" s="84"/>
      <c r="HQ159" s="84"/>
      <c r="HR159" s="84"/>
      <c r="HS159" s="84"/>
      <c r="HT159" s="84"/>
      <c r="HU159" s="84"/>
      <c r="HV159" s="84"/>
      <c r="HW159" s="84"/>
      <c r="HX159" s="84"/>
      <c r="HY159" s="84"/>
      <c r="HZ159" s="84"/>
      <c r="IA159" s="84"/>
      <c r="IB159" s="84"/>
      <c r="IC159" s="84"/>
      <c r="ID159" s="84"/>
      <c r="IE159" s="84"/>
      <c r="IF159" s="84"/>
      <c r="IG159" s="84"/>
      <c r="IH159" s="84"/>
      <c r="II159" s="84"/>
      <c r="IJ159" s="84"/>
      <c r="IK159" s="84"/>
      <c r="IL159" s="84"/>
      <c r="IM159" s="84"/>
      <c r="IN159" s="84"/>
      <c r="IO159" s="84"/>
      <c r="IP159" s="84"/>
      <c r="IQ159" s="84"/>
      <c r="IR159" s="84"/>
      <c r="IS159" s="84"/>
      <c r="IT159" s="84"/>
      <c r="IU159" s="84"/>
      <c r="IV159" s="84"/>
      <c r="IW159" s="84"/>
      <c r="IX159" s="84"/>
      <c r="IY159" s="84"/>
      <c r="IZ159" s="84"/>
      <c r="JA159" s="84"/>
      <c r="JB159" s="84"/>
    </row>
    <row r="160" spans="1:262" s="22" customFormat="1" ht="15" customHeight="1" x14ac:dyDescent="0.15">
      <c r="A160" s="176" t="s">
        <v>146</v>
      </c>
      <c r="B160" s="26" t="s">
        <v>275</v>
      </c>
      <c r="C160" s="27" t="s">
        <v>310</v>
      </c>
      <c r="D160" s="28" t="s">
        <v>311</v>
      </c>
      <c r="E160" s="26" t="s">
        <v>278</v>
      </c>
      <c r="F160" s="29" t="s">
        <v>98</v>
      </c>
      <c r="G160" s="30" t="s">
        <v>280</v>
      </c>
      <c r="H160" s="30" t="s">
        <v>94</v>
      </c>
      <c r="I160" s="37">
        <v>2400</v>
      </c>
      <c r="J160" s="38" t="s">
        <v>281</v>
      </c>
      <c r="K160" s="37">
        <v>2384</v>
      </c>
      <c r="L160" s="26"/>
      <c r="M160" s="26"/>
      <c r="N160" s="26"/>
      <c r="O160" s="39" t="s">
        <v>312</v>
      </c>
      <c r="P160" s="40">
        <v>0.5</v>
      </c>
      <c r="Q160" s="40">
        <v>0.5</v>
      </c>
      <c r="R160" s="40">
        <v>2.6838709677419401</v>
      </c>
      <c r="S160" s="40">
        <v>2.3606557377049202</v>
      </c>
      <c r="T160" s="40">
        <v>4</v>
      </c>
      <c r="U160" s="40">
        <v>4</v>
      </c>
      <c r="V160" s="41">
        <v>8</v>
      </c>
      <c r="W160" s="42">
        <v>36</v>
      </c>
      <c r="X160" s="43">
        <v>490</v>
      </c>
      <c r="Y160" s="50">
        <v>1</v>
      </c>
      <c r="Z160" s="50">
        <v>1</v>
      </c>
      <c r="AA160" s="51"/>
      <c r="AB160" s="51"/>
      <c r="AC160" s="51"/>
      <c r="AD160" s="51"/>
      <c r="AE160" s="51"/>
      <c r="AF160" s="38">
        <v>235.2</v>
      </c>
      <c r="AG160" s="61">
        <v>1.22448979591837</v>
      </c>
      <c r="AH160" s="62">
        <v>0.15306122448979601</v>
      </c>
      <c r="AI160" s="63"/>
      <c r="AJ160" s="64"/>
      <c r="AK160" s="65">
        <v>0</v>
      </c>
      <c r="AL160" s="64" t="s">
        <v>296</v>
      </c>
      <c r="AM160" s="66" t="s">
        <v>317</v>
      </c>
      <c r="AN160" s="26"/>
      <c r="AO160" s="66" t="s">
        <v>399</v>
      </c>
      <c r="AP160" s="74"/>
      <c r="AQ160" s="75"/>
      <c r="AR160" s="76"/>
      <c r="AS160" s="77"/>
      <c r="AT160" s="77"/>
      <c r="AU160" s="78"/>
      <c r="AV160" s="77"/>
      <c r="AW160" s="77"/>
      <c r="AX160" s="77"/>
      <c r="AY160" s="77"/>
      <c r="AZ160" s="77"/>
      <c r="BA160" s="77"/>
      <c r="BB160" s="99">
        <f t="shared" si="35"/>
        <v>35</v>
      </c>
      <c r="BC160" s="99">
        <f t="shared" si="36"/>
        <v>8</v>
      </c>
      <c r="BD160" s="100" t="str">
        <f t="shared" si="37"/>
        <v>050-C031100131-507马雪威35</v>
      </c>
      <c r="BE160" s="101">
        <f t="shared" si="38"/>
        <v>1</v>
      </c>
      <c r="BF160" s="101">
        <f t="shared" si="39"/>
        <v>1</v>
      </c>
      <c r="BG160" s="102" t="str">
        <f t="shared" si="40"/>
        <v>050-C031100131-50735</v>
      </c>
      <c r="BH160" s="84" t="str">
        <f>IF(IF(ISNA(MATCH(BG160,BG161:$BG$94434,0)),1,"")="","",IF(ISNA(MATCH(BG160,BG161:$BG$94434,0)),1,"")&amp;BB160)</f>
        <v>135</v>
      </c>
      <c r="BI160" s="84" t="str">
        <f>IF(BH160="","",BB160&amp;COUNTIFS($BH$1:BH160,BH160))</f>
        <v>3520</v>
      </c>
      <c r="BJ160" s="84" t="str">
        <f t="shared" si="41"/>
        <v>050-C031100131-507</v>
      </c>
      <c r="BK160" s="84"/>
      <c r="BL160" s="84"/>
      <c r="BM160" s="84"/>
      <c r="BN160" s="84"/>
      <c r="BO160" s="84"/>
      <c r="BP160" s="84"/>
      <c r="BQ160" s="84"/>
      <c r="BR160" s="84"/>
      <c r="BS160" s="84"/>
      <c r="BT160" s="84"/>
      <c r="BU160" s="84"/>
      <c r="BV160" s="84"/>
      <c r="BW160" s="84"/>
      <c r="BX160" s="84"/>
      <c r="BY160" s="84"/>
      <c r="BZ160" s="84"/>
      <c r="CA160" s="84"/>
      <c r="CB160" s="84"/>
      <c r="CC160" s="84"/>
      <c r="CD160" s="84"/>
      <c r="CE160" s="84"/>
      <c r="CF160" s="84"/>
      <c r="CG160" s="84"/>
      <c r="CH160" s="84"/>
      <c r="CI160" s="84"/>
      <c r="CJ160" s="84"/>
      <c r="CK160" s="84"/>
      <c r="CL160" s="84"/>
      <c r="CM160" s="84"/>
      <c r="CN160" s="84"/>
      <c r="CO160" s="84"/>
      <c r="CP160" s="84"/>
      <c r="CQ160" s="84"/>
      <c r="CR160" s="84"/>
      <c r="CS160" s="84"/>
      <c r="CT160" s="84"/>
      <c r="CU160" s="84"/>
      <c r="CV160" s="84"/>
      <c r="CW160" s="84"/>
      <c r="CX160" s="84"/>
      <c r="CY160" s="84"/>
      <c r="CZ160" s="84"/>
      <c r="DA160" s="84"/>
      <c r="DB160" s="84"/>
      <c r="DC160" s="84"/>
      <c r="DD160" s="84"/>
      <c r="DE160" s="84"/>
      <c r="DF160" s="84"/>
      <c r="DG160" s="84"/>
      <c r="DH160" s="84"/>
      <c r="DI160" s="84"/>
      <c r="DJ160" s="84"/>
      <c r="DK160" s="84"/>
      <c r="DL160" s="84"/>
      <c r="DM160" s="84"/>
      <c r="DN160" s="84"/>
      <c r="DO160" s="84"/>
      <c r="DP160" s="84"/>
      <c r="DQ160" s="84"/>
      <c r="DR160" s="84"/>
      <c r="DS160" s="84"/>
      <c r="DT160" s="84"/>
      <c r="DU160" s="84"/>
      <c r="DV160" s="84"/>
      <c r="DW160" s="84"/>
      <c r="DX160" s="84"/>
      <c r="DY160" s="84"/>
      <c r="DZ160" s="84"/>
      <c r="EA160" s="84"/>
      <c r="EB160" s="84"/>
      <c r="EC160" s="84"/>
      <c r="ED160" s="84"/>
      <c r="EE160" s="84"/>
      <c r="EF160" s="84"/>
      <c r="EG160" s="84"/>
      <c r="EH160" s="84"/>
      <c r="EI160" s="84"/>
      <c r="EJ160" s="84"/>
      <c r="EK160" s="84"/>
      <c r="EL160" s="84"/>
      <c r="EM160" s="84"/>
      <c r="EN160" s="84"/>
      <c r="EO160" s="84"/>
      <c r="EP160" s="84"/>
      <c r="EQ160" s="84"/>
      <c r="ER160" s="84"/>
      <c r="ES160" s="84"/>
      <c r="ET160" s="84"/>
      <c r="EU160" s="84"/>
      <c r="EV160" s="84"/>
      <c r="EW160" s="84"/>
      <c r="EX160" s="84"/>
      <c r="EY160" s="84"/>
      <c r="EZ160" s="84"/>
      <c r="FA160" s="84"/>
      <c r="FB160" s="84"/>
      <c r="FC160" s="84"/>
      <c r="FD160" s="84"/>
      <c r="FE160" s="84"/>
      <c r="FF160" s="84"/>
      <c r="FG160" s="84"/>
      <c r="FH160" s="84"/>
      <c r="FI160" s="84"/>
      <c r="FJ160" s="84"/>
      <c r="FK160" s="84"/>
      <c r="FL160" s="84"/>
      <c r="FM160" s="84"/>
      <c r="FN160" s="84"/>
      <c r="FO160" s="84"/>
      <c r="FP160" s="84"/>
      <c r="FQ160" s="84"/>
      <c r="FR160" s="84"/>
      <c r="FS160" s="84"/>
      <c r="FT160" s="84"/>
      <c r="FU160" s="84"/>
      <c r="FV160" s="84"/>
      <c r="FW160" s="84"/>
      <c r="FX160" s="84"/>
      <c r="FY160" s="84"/>
      <c r="FZ160" s="84"/>
      <c r="GA160" s="84"/>
      <c r="GB160" s="84"/>
      <c r="GC160" s="84"/>
      <c r="GD160" s="84"/>
      <c r="GE160" s="84"/>
      <c r="GF160" s="84"/>
      <c r="GG160" s="84"/>
      <c r="GH160" s="84"/>
      <c r="GI160" s="84"/>
      <c r="GJ160" s="84"/>
      <c r="GK160" s="84"/>
      <c r="GL160" s="84"/>
      <c r="GM160" s="84"/>
      <c r="GN160" s="84"/>
      <c r="GO160" s="84"/>
      <c r="GP160" s="84"/>
      <c r="GQ160" s="84"/>
      <c r="GR160" s="84"/>
      <c r="GS160" s="84"/>
      <c r="GT160" s="84"/>
      <c r="GU160" s="84"/>
      <c r="GV160" s="84"/>
      <c r="GW160" s="84"/>
      <c r="GX160" s="84"/>
      <c r="GY160" s="84"/>
      <c r="GZ160" s="84"/>
      <c r="HA160" s="84"/>
      <c r="HB160" s="84"/>
      <c r="HC160" s="84"/>
      <c r="HD160" s="84"/>
      <c r="HE160" s="84"/>
      <c r="HF160" s="84"/>
      <c r="HG160" s="84"/>
      <c r="HH160" s="84"/>
      <c r="HI160" s="84"/>
      <c r="HJ160" s="84"/>
      <c r="HK160" s="84"/>
      <c r="HL160" s="84"/>
      <c r="HM160" s="84"/>
      <c r="HN160" s="84"/>
      <c r="HO160" s="84"/>
      <c r="HP160" s="84"/>
      <c r="HQ160" s="84"/>
      <c r="HR160" s="84"/>
      <c r="HS160" s="84"/>
      <c r="HT160" s="84"/>
      <c r="HU160" s="84"/>
      <c r="HV160" s="84"/>
      <c r="HW160" s="84"/>
      <c r="HX160" s="84"/>
      <c r="HY160" s="84"/>
      <c r="HZ160" s="84"/>
      <c r="IA160" s="84"/>
      <c r="IB160" s="84"/>
      <c r="IC160" s="84"/>
      <c r="ID160" s="84"/>
      <c r="IE160" s="84"/>
      <c r="IF160" s="84"/>
      <c r="IG160" s="84"/>
      <c r="IH160" s="84"/>
      <c r="II160" s="84"/>
      <c r="IJ160" s="84"/>
      <c r="IK160" s="84"/>
      <c r="IL160" s="84"/>
      <c r="IM160" s="84"/>
      <c r="IN160" s="84"/>
      <c r="IO160" s="84"/>
      <c r="IP160" s="84"/>
      <c r="IQ160" s="84"/>
      <c r="IR160" s="84"/>
      <c r="IS160" s="84"/>
      <c r="IT160" s="84"/>
      <c r="IU160" s="84"/>
      <c r="IV160" s="84"/>
      <c r="IW160" s="84"/>
      <c r="IX160" s="84"/>
      <c r="IY160" s="84"/>
      <c r="IZ160" s="84"/>
      <c r="JA160" s="84"/>
      <c r="JB160" s="84"/>
    </row>
    <row r="161" spans="1:262" s="22" customFormat="1" ht="15" customHeight="1" x14ac:dyDescent="0.15">
      <c r="A161" s="176" t="s">
        <v>146</v>
      </c>
      <c r="B161" s="26" t="s">
        <v>275</v>
      </c>
      <c r="C161" s="27" t="s">
        <v>371</v>
      </c>
      <c r="D161" s="28" t="s">
        <v>372</v>
      </c>
      <c r="E161" s="26" t="s">
        <v>278</v>
      </c>
      <c r="F161" s="29" t="s">
        <v>55</v>
      </c>
      <c r="G161" s="30" t="s">
        <v>280</v>
      </c>
      <c r="H161" s="30" t="s">
        <v>94</v>
      </c>
      <c r="I161" s="37">
        <v>1700</v>
      </c>
      <c r="J161" s="38" t="s">
        <v>281</v>
      </c>
      <c r="K161" s="37">
        <v>1675</v>
      </c>
      <c r="L161" s="26"/>
      <c r="M161" s="26"/>
      <c r="N161" s="26"/>
      <c r="O161" s="39" t="s">
        <v>54</v>
      </c>
      <c r="P161" s="40">
        <v>0.5</v>
      </c>
      <c r="Q161" s="40">
        <v>0.5</v>
      </c>
      <c r="R161" s="40">
        <v>4.0258064516129002</v>
      </c>
      <c r="S161" s="40">
        <v>3.5409836065573801</v>
      </c>
      <c r="T161" s="40">
        <v>2</v>
      </c>
      <c r="U161" s="40">
        <v>2</v>
      </c>
      <c r="V161" s="41">
        <v>12</v>
      </c>
      <c r="W161" s="42">
        <v>396</v>
      </c>
      <c r="X161" s="43">
        <v>680</v>
      </c>
      <c r="Y161" s="50">
        <v>1</v>
      </c>
      <c r="Z161" s="50">
        <v>1</v>
      </c>
      <c r="AA161" s="51"/>
      <c r="AB161" s="51"/>
      <c r="AC161" s="51"/>
      <c r="AD161" s="51"/>
      <c r="AE161" s="51"/>
      <c r="AF161" s="38">
        <v>489.6</v>
      </c>
      <c r="AG161" s="61">
        <v>9.7058823529411793</v>
      </c>
      <c r="AH161" s="62">
        <v>0.80882352941176505</v>
      </c>
      <c r="AI161" s="63"/>
      <c r="AJ161" s="64"/>
      <c r="AK161" s="65">
        <v>0</v>
      </c>
      <c r="AL161" s="64" t="s">
        <v>296</v>
      </c>
      <c r="AM161" s="66" t="s">
        <v>302</v>
      </c>
      <c r="AN161" s="26"/>
      <c r="AO161" s="66"/>
      <c r="AP161" s="74"/>
      <c r="AQ161" s="75"/>
      <c r="AR161" s="76"/>
      <c r="AS161" s="77"/>
      <c r="AT161" s="77"/>
      <c r="AU161" s="78"/>
      <c r="AV161" s="77"/>
      <c r="AW161" s="77"/>
      <c r="AX161" s="77"/>
      <c r="AY161" s="77"/>
      <c r="AZ161" s="77"/>
      <c r="BA161" s="77"/>
      <c r="BB161" s="99">
        <f t="shared" si="35"/>
        <v>35</v>
      </c>
      <c r="BC161" s="99">
        <f t="shared" si="36"/>
        <v>8</v>
      </c>
      <c r="BD161" s="100" t="str">
        <f t="shared" si="37"/>
        <v>050-C130000141-50835</v>
      </c>
      <c r="BE161" s="101">
        <f t="shared" si="38"/>
        <v>1</v>
      </c>
      <c r="BF161" s="101">
        <f t="shared" si="39"/>
        <v>0.5</v>
      </c>
      <c r="BG161" s="102" t="str">
        <f t="shared" si="40"/>
        <v>050-C130000141-50835</v>
      </c>
      <c r="BH161" s="84" t="str">
        <f>IF(IF(ISNA(MATCH(BG161,BG162:$BG$94434,0)),1,"")="","",IF(ISNA(MATCH(BG161,BG162:$BG$94434,0)),1,"")&amp;BB161)</f>
        <v/>
      </c>
      <c r="BI161" s="84" t="str">
        <f>IF(BH161="","",BB161&amp;COUNTIFS($BH$1:BH161,BH161))</f>
        <v/>
      </c>
      <c r="BJ161" s="84" t="str">
        <f t="shared" si="41"/>
        <v/>
      </c>
      <c r="BK161" s="84"/>
      <c r="BL161" s="84"/>
      <c r="BM161" s="84"/>
      <c r="BN161" s="84"/>
      <c r="BO161" s="84"/>
      <c r="BP161" s="84"/>
      <c r="BQ161" s="84"/>
      <c r="BR161" s="84"/>
      <c r="BS161" s="84"/>
      <c r="BT161" s="84"/>
      <c r="BU161" s="84"/>
      <c r="BV161" s="84"/>
      <c r="BW161" s="84"/>
      <c r="BX161" s="84"/>
      <c r="BY161" s="84"/>
      <c r="BZ161" s="84"/>
      <c r="CA161" s="84"/>
      <c r="CB161" s="84"/>
      <c r="CC161" s="84"/>
      <c r="CD161" s="84"/>
      <c r="CE161" s="84"/>
      <c r="CF161" s="84"/>
      <c r="CG161" s="84"/>
      <c r="CH161" s="84"/>
      <c r="CI161" s="84"/>
      <c r="CJ161" s="84"/>
      <c r="CK161" s="84"/>
      <c r="CL161" s="84"/>
      <c r="CM161" s="84"/>
      <c r="CN161" s="84"/>
      <c r="CO161" s="84"/>
      <c r="CP161" s="84"/>
      <c r="CQ161" s="84"/>
      <c r="CR161" s="84"/>
      <c r="CS161" s="84"/>
      <c r="CT161" s="84"/>
      <c r="CU161" s="84"/>
      <c r="CV161" s="84"/>
      <c r="CW161" s="84"/>
      <c r="CX161" s="84"/>
      <c r="CY161" s="84"/>
      <c r="CZ161" s="84"/>
      <c r="DA161" s="84"/>
      <c r="DB161" s="84"/>
      <c r="DC161" s="84"/>
      <c r="DD161" s="84"/>
      <c r="DE161" s="84"/>
      <c r="DF161" s="84"/>
      <c r="DG161" s="84"/>
      <c r="DH161" s="84"/>
      <c r="DI161" s="84"/>
      <c r="DJ161" s="84"/>
      <c r="DK161" s="84"/>
      <c r="DL161" s="84"/>
      <c r="DM161" s="84"/>
      <c r="DN161" s="84"/>
      <c r="DO161" s="84"/>
      <c r="DP161" s="84"/>
      <c r="DQ161" s="84"/>
      <c r="DR161" s="84"/>
      <c r="DS161" s="84"/>
      <c r="DT161" s="84"/>
      <c r="DU161" s="84"/>
      <c r="DV161" s="84"/>
      <c r="DW161" s="84"/>
      <c r="DX161" s="84"/>
      <c r="DY161" s="84"/>
      <c r="DZ161" s="84"/>
      <c r="EA161" s="84"/>
      <c r="EB161" s="84"/>
      <c r="EC161" s="84"/>
      <c r="ED161" s="84"/>
      <c r="EE161" s="84"/>
      <c r="EF161" s="84"/>
      <c r="EG161" s="84"/>
      <c r="EH161" s="84"/>
      <c r="EI161" s="84"/>
      <c r="EJ161" s="84"/>
      <c r="EK161" s="84"/>
      <c r="EL161" s="84"/>
      <c r="EM161" s="84"/>
      <c r="EN161" s="84"/>
      <c r="EO161" s="84"/>
      <c r="EP161" s="84"/>
      <c r="EQ161" s="84"/>
      <c r="ER161" s="84"/>
      <c r="ES161" s="84"/>
      <c r="ET161" s="84"/>
      <c r="EU161" s="84"/>
      <c r="EV161" s="84"/>
      <c r="EW161" s="84"/>
      <c r="EX161" s="84"/>
      <c r="EY161" s="84"/>
      <c r="EZ161" s="84"/>
      <c r="FA161" s="84"/>
      <c r="FB161" s="84"/>
      <c r="FC161" s="84"/>
      <c r="FD161" s="84"/>
      <c r="FE161" s="84"/>
      <c r="FF161" s="84"/>
      <c r="FG161" s="84"/>
      <c r="FH161" s="84"/>
      <c r="FI161" s="84"/>
      <c r="FJ161" s="84"/>
      <c r="FK161" s="84"/>
      <c r="FL161" s="84"/>
      <c r="FM161" s="84"/>
      <c r="FN161" s="84"/>
      <c r="FO161" s="84"/>
      <c r="FP161" s="84"/>
      <c r="FQ161" s="84"/>
      <c r="FR161" s="84"/>
      <c r="FS161" s="84"/>
      <c r="FT161" s="84"/>
      <c r="FU161" s="84"/>
      <c r="FV161" s="84"/>
      <c r="FW161" s="84"/>
      <c r="FX161" s="84"/>
      <c r="FY161" s="84"/>
      <c r="FZ161" s="84"/>
      <c r="GA161" s="84"/>
      <c r="GB161" s="84"/>
      <c r="GC161" s="84"/>
      <c r="GD161" s="84"/>
      <c r="GE161" s="84"/>
      <c r="GF161" s="84"/>
      <c r="GG161" s="84"/>
      <c r="GH161" s="84"/>
      <c r="GI161" s="84"/>
      <c r="GJ161" s="84"/>
      <c r="GK161" s="84"/>
      <c r="GL161" s="84"/>
      <c r="GM161" s="84"/>
      <c r="GN161" s="84"/>
      <c r="GO161" s="84"/>
      <c r="GP161" s="84"/>
      <c r="GQ161" s="84"/>
      <c r="GR161" s="84"/>
      <c r="GS161" s="84"/>
      <c r="GT161" s="84"/>
      <c r="GU161" s="84"/>
      <c r="GV161" s="84"/>
      <c r="GW161" s="84"/>
      <c r="GX161" s="84"/>
      <c r="GY161" s="84"/>
      <c r="GZ161" s="84"/>
      <c r="HA161" s="84"/>
      <c r="HB161" s="84"/>
      <c r="HC161" s="84"/>
      <c r="HD161" s="84"/>
      <c r="HE161" s="84"/>
      <c r="HF161" s="84"/>
      <c r="HG161" s="84"/>
      <c r="HH161" s="84"/>
      <c r="HI161" s="84"/>
      <c r="HJ161" s="84"/>
      <c r="HK161" s="84"/>
      <c r="HL161" s="84"/>
      <c r="HM161" s="84"/>
      <c r="HN161" s="84"/>
      <c r="HO161" s="84"/>
      <c r="HP161" s="84"/>
      <c r="HQ161" s="84"/>
      <c r="HR161" s="84"/>
      <c r="HS161" s="84"/>
      <c r="HT161" s="84"/>
      <c r="HU161" s="84"/>
      <c r="HV161" s="84"/>
      <c r="HW161" s="84"/>
      <c r="HX161" s="84"/>
      <c r="HY161" s="84"/>
      <c r="HZ161" s="84"/>
      <c r="IA161" s="84"/>
      <c r="IB161" s="84"/>
      <c r="IC161" s="84"/>
      <c r="ID161" s="84"/>
      <c r="IE161" s="84"/>
      <c r="IF161" s="84"/>
      <c r="IG161" s="84"/>
      <c r="IH161" s="84"/>
      <c r="II161" s="84"/>
      <c r="IJ161" s="84"/>
      <c r="IK161" s="84"/>
      <c r="IL161" s="84"/>
      <c r="IM161" s="84"/>
      <c r="IN161" s="84"/>
      <c r="IO161" s="84"/>
      <c r="IP161" s="84"/>
      <c r="IQ161" s="84"/>
      <c r="IR161" s="84"/>
      <c r="IS161" s="84"/>
      <c r="IT161" s="84"/>
      <c r="IU161" s="84"/>
      <c r="IV161" s="84"/>
      <c r="IW161" s="84"/>
      <c r="IX161" s="84"/>
      <c r="IY161" s="84"/>
      <c r="IZ161" s="84"/>
      <c r="JA161" s="84"/>
      <c r="JB161" s="84"/>
    </row>
    <row r="162" spans="1:262" s="22" customFormat="1" ht="15" customHeight="1" x14ac:dyDescent="0.15">
      <c r="A162" s="176" t="s">
        <v>146</v>
      </c>
      <c r="B162" s="26" t="s">
        <v>285</v>
      </c>
      <c r="C162" s="27" t="s">
        <v>371</v>
      </c>
      <c r="D162" s="28" t="s">
        <v>372</v>
      </c>
      <c r="E162" s="26" t="s">
        <v>278</v>
      </c>
      <c r="F162" s="29" t="s">
        <v>55</v>
      </c>
      <c r="G162" s="30" t="s">
        <v>280</v>
      </c>
      <c r="H162" s="30" t="s">
        <v>94</v>
      </c>
      <c r="I162" s="37">
        <v>1700</v>
      </c>
      <c r="J162" s="38" t="s">
        <v>281</v>
      </c>
      <c r="K162" s="37">
        <v>1675</v>
      </c>
      <c r="L162" s="26"/>
      <c r="M162" s="26"/>
      <c r="N162" s="26"/>
      <c r="O162" s="39" t="s">
        <v>54</v>
      </c>
      <c r="P162" s="40">
        <v>0.5</v>
      </c>
      <c r="Q162" s="40">
        <v>0.5</v>
      </c>
      <c r="R162" s="40">
        <v>1.76</v>
      </c>
      <c r="S162" s="40">
        <v>3.5409836065573801</v>
      </c>
      <c r="T162" s="40">
        <v>2</v>
      </c>
      <c r="U162" s="40">
        <v>2</v>
      </c>
      <c r="V162" s="41">
        <v>12</v>
      </c>
      <c r="W162" s="42">
        <v>420</v>
      </c>
      <c r="X162" s="43">
        <v>680</v>
      </c>
      <c r="Y162" s="50">
        <v>1</v>
      </c>
      <c r="Z162" s="50">
        <v>1</v>
      </c>
      <c r="AA162" s="51"/>
      <c r="AB162" s="51"/>
      <c r="AC162" s="51"/>
      <c r="AD162" s="51"/>
      <c r="AE162" s="51"/>
      <c r="AF162" s="38">
        <v>489.6</v>
      </c>
      <c r="AG162" s="61">
        <v>10.294117647058799</v>
      </c>
      <c r="AH162" s="62">
        <v>0.85784313725490202</v>
      </c>
      <c r="AI162" s="63"/>
      <c r="AJ162" s="64"/>
      <c r="AK162" s="65">
        <v>0</v>
      </c>
      <c r="AL162" s="64" t="s">
        <v>296</v>
      </c>
      <c r="AM162" s="66" t="s">
        <v>313</v>
      </c>
      <c r="AN162" s="26"/>
      <c r="AO162" s="66" t="s">
        <v>40</v>
      </c>
      <c r="AP162" s="74"/>
      <c r="AQ162" s="75"/>
      <c r="AR162" s="76"/>
      <c r="AS162" s="77"/>
      <c r="AT162" s="77"/>
      <c r="AU162" s="78"/>
      <c r="AV162" s="77"/>
      <c r="AW162" s="77"/>
      <c r="AX162" s="77"/>
      <c r="AY162" s="77"/>
      <c r="AZ162" s="77"/>
      <c r="BA162" s="77"/>
      <c r="BB162" s="99">
        <f t="shared" si="35"/>
        <v>35</v>
      </c>
      <c r="BC162" s="99">
        <f t="shared" si="36"/>
        <v>8</v>
      </c>
      <c r="BD162" s="100" t="str">
        <f t="shared" si="37"/>
        <v>050-C130000141-508雷小林35</v>
      </c>
      <c r="BE162" s="101">
        <f t="shared" si="38"/>
        <v>0.2</v>
      </c>
      <c r="BF162" s="101">
        <f t="shared" si="39"/>
        <v>0.5</v>
      </c>
      <c r="BG162" s="102" t="str">
        <f t="shared" si="40"/>
        <v>050-C130000141-50835</v>
      </c>
      <c r="BH162" s="84" t="str">
        <f>IF(IF(ISNA(MATCH(BG162,BG163:$BG$94434,0)),1,"")="","",IF(ISNA(MATCH(BG162,BG163:$BG$94434,0)),1,"")&amp;BB162)</f>
        <v/>
      </c>
      <c r="BI162" s="84" t="str">
        <f>IF(BH162="","",BB162&amp;COUNTIFS($BH$1:BH162,BH162))</f>
        <v/>
      </c>
      <c r="BJ162" s="84" t="str">
        <f t="shared" si="41"/>
        <v/>
      </c>
      <c r="BK162" s="84"/>
      <c r="BL162" s="84"/>
      <c r="BM162" s="84"/>
      <c r="BN162" s="84"/>
      <c r="BO162" s="84"/>
      <c r="BP162" s="84"/>
      <c r="BQ162" s="84"/>
      <c r="BR162" s="84"/>
      <c r="BS162" s="84"/>
      <c r="BT162" s="84"/>
      <c r="BU162" s="84"/>
      <c r="BV162" s="84"/>
      <c r="BW162" s="84"/>
      <c r="BX162" s="84"/>
      <c r="BY162" s="84"/>
      <c r="BZ162" s="84"/>
      <c r="CA162" s="84"/>
      <c r="CB162" s="84"/>
      <c r="CC162" s="84"/>
      <c r="CD162" s="84"/>
      <c r="CE162" s="84"/>
      <c r="CF162" s="84"/>
      <c r="CG162" s="84"/>
      <c r="CH162" s="84"/>
      <c r="CI162" s="84"/>
      <c r="CJ162" s="84"/>
      <c r="CK162" s="84"/>
      <c r="CL162" s="84"/>
      <c r="CM162" s="84"/>
      <c r="CN162" s="84"/>
      <c r="CO162" s="84"/>
      <c r="CP162" s="84"/>
      <c r="CQ162" s="84"/>
      <c r="CR162" s="84"/>
      <c r="CS162" s="84"/>
      <c r="CT162" s="84"/>
      <c r="CU162" s="84"/>
      <c r="CV162" s="84"/>
      <c r="CW162" s="84"/>
      <c r="CX162" s="84"/>
      <c r="CY162" s="84"/>
      <c r="CZ162" s="84"/>
      <c r="DA162" s="84"/>
      <c r="DB162" s="84"/>
      <c r="DC162" s="84"/>
      <c r="DD162" s="84"/>
      <c r="DE162" s="84"/>
      <c r="DF162" s="84"/>
      <c r="DG162" s="84"/>
      <c r="DH162" s="84"/>
      <c r="DI162" s="84"/>
      <c r="DJ162" s="84"/>
      <c r="DK162" s="84"/>
      <c r="DL162" s="84"/>
      <c r="DM162" s="84"/>
      <c r="DN162" s="84"/>
      <c r="DO162" s="84"/>
      <c r="DP162" s="84"/>
      <c r="DQ162" s="84"/>
      <c r="DR162" s="84"/>
      <c r="DS162" s="84"/>
      <c r="DT162" s="84"/>
      <c r="DU162" s="84"/>
      <c r="DV162" s="84"/>
      <c r="DW162" s="84"/>
      <c r="DX162" s="84"/>
      <c r="DY162" s="84"/>
      <c r="DZ162" s="84"/>
      <c r="EA162" s="84"/>
      <c r="EB162" s="84"/>
      <c r="EC162" s="84"/>
      <c r="ED162" s="84"/>
      <c r="EE162" s="84"/>
      <c r="EF162" s="84"/>
      <c r="EG162" s="84"/>
      <c r="EH162" s="84"/>
      <c r="EI162" s="84"/>
      <c r="EJ162" s="84"/>
      <c r="EK162" s="84"/>
      <c r="EL162" s="84"/>
      <c r="EM162" s="84"/>
      <c r="EN162" s="84"/>
      <c r="EO162" s="84"/>
      <c r="EP162" s="84"/>
      <c r="EQ162" s="84"/>
      <c r="ER162" s="84"/>
      <c r="ES162" s="84"/>
      <c r="ET162" s="84"/>
      <c r="EU162" s="84"/>
      <c r="EV162" s="84"/>
      <c r="EW162" s="84"/>
      <c r="EX162" s="84"/>
      <c r="EY162" s="84"/>
      <c r="EZ162" s="84"/>
      <c r="FA162" s="84"/>
      <c r="FB162" s="84"/>
      <c r="FC162" s="84"/>
      <c r="FD162" s="84"/>
      <c r="FE162" s="84"/>
      <c r="FF162" s="84"/>
      <c r="FG162" s="84"/>
      <c r="FH162" s="84"/>
      <c r="FI162" s="84"/>
      <c r="FJ162" s="84"/>
      <c r="FK162" s="84"/>
      <c r="FL162" s="84"/>
      <c r="FM162" s="84"/>
      <c r="FN162" s="84"/>
      <c r="FO162" s="84"/>
      <c r="FP162" s="84"/>
      <c r="FQ162" s="84"/>
      <c r="FR162" s="84"/>
      <c r="FS162" s="84"/>
      <c r="FT162" s="84"/>
      <c r="FU162" s="84"/>
      <c r="FV162" s="84"/>
      <c r="FW162" s="84"/>
      <c r="FX162" s="84"/>
      <c r="FY162" s="84"/>
      <c r="FZ162" s="84"/>
      <c r="GA162" s="84"/>
      <c r="GB162" s="84"/>
      <c r="GC162" s="84"/>
      <c r="GD162" s="84"/>
      <c r="GE162" s="84"/>
      <c r="GF162" s="84"/>
      <c r="GG162" s="84"/>
      <c r="GH162" s="84"/>
      <c r="GI162" s="84"/>
      <c r="GJ162" s="84"/>
      <c r="GK162" s="84"/>
      <c r="GL162" s="84"/>
      <c r="GM162" s="84"/>
      <c r="GN162" s="84"/>
      <c r="GO162" s="84"/>
      <c r="GP162" s="84"/>
      <c r="GQ162" s="84"/>
      <c r="GR162" s="84"/>
      <c r="GS162" s="84"/>
      <c r="GT162" s="84"/>
      <c r="GU162" s="84"/>
      <c r="GV162" s="84"/>
      <c r="GW162" s="84"/>
      <c r="GX162" s="84"/>
      <c r="GY162" s="84"/>
      <c r="GZ162" s="84"/>
      <c r="HA162" s="84"/>
      <c r="HB162" s="84"/>
      <c r="HC162" s="84"/>
      <c r="HD162" s="84"/>
      <c r="HE162" s="84"/>
      <c r="HF162" s="84"/>
      <c r="HG162" s="84"/>
      <c r="HH162" s="84"/>
      <c r="HI162" s="84"/>
      <c r="HJ162" s="84"/>
      <c r="HK162" s="84"/>
      <c r="HL162" s="84"/>
      <c r="HM162" s="84"/>
      <c r="HN162" s="84"/>
      <c r="HO162" s="84"/>
      <c r="HP162" s="84"/>
      <c r="HQ162" s="84"/>
      <c r="HR162" s="84"/>
      <c r="HS162" s="84"/>
      <c r="HT162" s="84"/>
      <c r="HU162" s="84"/>
      <c r="HV162" s="84"/>
      <c r="HW162" s="84"/>
      <c r="HX162" s="84"/>
      <c r="HY162" s="84"/>
      <c r="HZ162" s="84"/>
      <c r="IA162" s="84"/>
      <c r="IB162" s="84"/>
      <c r="IC162" s="84"/>
      <c r="ID162" s="84"/>
      <c r="IE162" s="84"/>
      <c r="IF162" s="84"/>
      <c r="IG162" s="84"/>
      <c r="IH162" s="84"/>
      <c r="II162" s="84"/>
      <c r="IJ162" s="84"/>
      <c r="IK162" s="84"/>
      <c r="IL162" s="84"/>
      <c r="IM162" s="84"/>
      <c r="IN162" s="84"/>
      <c r="IO162" s="84"/>
      <c r="IP162" s="84"/>
      <c r="IQ162" s="84"/>
      <c r="IR162" s="84"/>
      <c r="IS162" s="84"/>
      <c r="IT162" s="84"/>
      <c r="IU162" s="84"/>
      <c r="IV162" s="84"/>
      <c r="IW162" s="84"/>
      <c r="IX162" s="84"/>
      <c r="IY162" s="84"/>
      <c r="IZ162" s="84"/>
      <c r="JA162" s="84"/>
      <c r="JB162" s="84"/>
    </row>
    <row r="163" spans="1:262" s="22" customFormat="1" ht="15" customHeight="1" x14ac:dyDescent="0.15">
      <c r="A163" s="176" t="s">
        <v>146</v>
      </c>
      <c r="B163" s="26" t="s">
        <v>285</v>
      </c>
      <c r="C163" s="27" t="s">
        <v>404</v>
      </c>
      <c r="D163" s="28" t="s">
        <v>405</v>
      </c>
      <c r="E163" s="26" t="s">
        <v>278</v>
      </c>
      <c r="F163" s="29" t="s">
        <v>97</v>
      </c>
      <c r="G163" s="30" t="s">
        <v>294</v>
      </c>
      <c r="H163" s="30" t="s">
        <v>94</v>
      </c>
      <c r="I163" s="37">
        <v>1000</v>
      </c>
      <c r="J163" s="38" t="s">
        <v>281</v>
      </c>
      <c r="K163" s="37">
        <v>0</v>
      </c>
      <c r="L163" s="26"/>
      <c r="M163" s="26"/>
      <c r="N163" s="26"/>
      <c r="O163" s="39" t="s">
        <v>406</v>
      </c>
      <c r="P163" s="40">
        <v>0.5</v>
      </c>
      <c r="Q163" s="40">
        <v>0.5</v>
      </c>
      <c r="R163" s="40">
        <v>1.76</v>
      </c>
      <c r="S163" s="40">
        <v>3.5409836065573801</v>
      </c>
      <c r="T163" s="40">
        <v>2</v>
      </c>
      <c r="U163" s="40">
        <v>2</v>
      </c>
      <c r="V163" s="41">
        <v>12</v>
      </c>
      <c r="W163" s="42">
        <v>430</v>
      </c>
      <c r="X163" s="43">
        <v>500</v>
      </c>
      <c r="Y163" s="50">
        <v>1</v>
      </c>
      <c r="Z163" s="50">
        <v>2</v>
      </c>
      <c r="AA163" s="51"/>
      <c r="AB163" s="51"/>
      <c r="AC163" s="51"/>
      <c r="AD163" s="51"/>
      <c r="AE163" s="51"/>
      <c r="AF163" s="38">
        <v>720</v>
      </c>
      <c r="AG163" s="61">
        <v>7.1666666666666696</v>
      </c>
      <c r="AH163" s="62">
        <v>0.59722222222222199</v>
      </c>
      <c r="AI163" s="63"/>
      <c r="AJ163" s="64"/>
      <c r="AK163" s="65">
        <v>0</v>
      </c>
      <c r="AL163" s="64" t="s">
        <v>283</v>
      </c>
      <c r="AM163" s="66" t="s">
        <v>331</v>
      </c>
      <c r="AN163" s="26"/>
      <c r="AO163" s="66" t="s">
        <v>332</v>
      </c>
      <c r="AP163" s="74"/>
      <c r="AQ163" s="75"/>
      <c r="AR163" s="76"/>
      <c r="AS163" s="77"/>
      <c r="AT163" s="77"/>
      <c r="AU163" s="78"/>
      <c r="AV163" s="77"/>
      <c r="AW163" s="77"/>
      <c r="AX163" s="77"/>
      <c r="AY163" s="77"/>
      <c r="AZ163" s="77"/>
      <c r="BA163" s="77"/>
      <c r="BB163" s="99">
        <f t="shared" si="35"/>
        <v>35</v>
      </c>
      <c r="BC163" s="99">
        <f t="shared" si="36"/>
        <v>8</v>
      </c>
      <c r="BD163" s="100" t="str">
        <f t="shared" si="37"/>
        <v>050-0009-499杨高坤35</v>
      </c>
      <c r="BE163" s="101">
        <f t="shared" si="38"/>
        <v>1</v>
      </c>
      <c r="BF163" s="101">
        <f t="shared" si="39"/>
        <v>1</v>
      </c>
      <c r="BG163" s="102" t="str">
        <f t="shared" si="40"/>
        <v>050-0009-49935</v>
      </c>
      <c r="BH163" s="84" t="str">
        <f>IF(IF(ISNA(MATCH(BG163,BG164:$BG$94434,0)),1,"")="","",IF(ISNA(MATCH(BG163,BG164:$BG$94434,0)),1,"")&amp;BB163)</f>
        <v/>
      </c>
      <c r="BI163" s="84" t="str">
        <f>IF(BH163="","",BB163&amp;COUNTIFS($BH$1:BH163,BH163))</f>
        <v/>
      </c>
      <c r="BJ163" s="84" t="str">
        <f t="shared" si="41"/>
        <v/>
      </c>
      <c r="BK163" s="84"/>
      <c r="BL163" s="84"/>
      <c r="BM163" s="84"/>
      <c r="BN163" s="84"/>
      <c r="BO163" s="84"/>
      <c r="BP163" s="84"/>
      <c r="BQ163" s="84"/>
      <c r="BR163" s="84"/>
      <c r="BS163" s="84"/>
      <c r="BT163" s="84"/>
      <c r="BU163" s="84"/>
      <c r="BV163" s="84"/>
      <c r="BW163" s="84"/>
      <c r="BX163" s="84"/>
      <c r="BY163" s="84"/>
      <c r="BZ163" s="84"/>
      <c r="CA163" s="84"/>
      <c r="CB163" s="84"/>
      <c r="CC163" s="84"/>
      <c r="CD163" s="84"/>
      <c r="CE163" s="84"/>
      <c r="CF163" s="84"/>
      <c r="CG163" s="84"/>
      <c r="CH163" s="84"/>
      <c r="CI163" s="84"/>
      <c r="CJ163" s="84"/>
      <c r="CK163" s="84"/>
      <c r="CL163" s="84"/>
      <c r="CM163" s="84"/>
      <c r="CN163" s="84"/>
      <c r="CO163" s="84"/>
      <c r="CP163" s="84"/>
      <c r="CQ163" s="84"/>
      <c r="CR163" s="84"/>
      <c r="CS163" s="84"/>
      <c r="CT163" s="84"/>
      <c r="CU163" s="84"/>
      <c r="CV163" s="84"/>
      <c r="CW163" s="84"/>
      <c r="CX163" s="84"/>
      <c r="CY163" s="84"/>
      <c r="CZ163" s="84"/>
      <c r="DA163" s="84"/>
      <c r="DB163" s="84"/>
      <c r="DC163" s="84"/>
      <c r="DD163" s="84"/>
      <c r="DE163" s="84"/>
      <c r="DF163" s="84"/>
      <c r="DG163" s="84"/>
      <c r="DH163" s="84"/>
      <c r="DI163" s="84"/>
      <c r="DJ163" s="84"/>
      <c r="DK163" s="84"/>
      <c r="DL163" s="84"/>
      <c r="DM163" s="84"/>
      <c r="DN163" s="84"/>
      <c r="DO163" s="84"/>
      <c r="DP163" s="84"/>
      <c r="DQ163" s="84"/>
      <c r="DR163" s="84"/>
      <c r="DS163" s="84"/>
      <c r="DT163" s="84"/>
      <c r="DU163" s="84"/>
      <c r="DV163" s="84"/>
      <c r="DW163" s="84"/>
      <c r="DX163" s="84"/>
      <c r="DY163" s="84"/>
      <c r="DZ163" s="84"/>
      <c r="EA163" s="84"/>
      <c r="EB163" s="84"/>
      <c r="EC163" s="84"/>
      <c r="ED163" s="84"/>
      <c r="EE163" s="84"/>
      <c r="EF163" s="84"/>
      <c r="EG163" s="84"/>
      <c r="EH163" s="84"/>
      <c r="EI163" s="84"/>
      <c r="EJ163" s="84"/>
      <c r="EK163" s="84"/>
      <c r="EL163" s="84"/>
      <c r="EM163" s="84"/>
      <c r="EN163" s="84"/>
      <c r="EO163" s="84"/>
      <c r="EP163" s="84"/>
      <c r="EQ163" s="84"/>
      <c r="ER163" s="84"/>
      <c r="ES163" s="84"/>
      <c r="ET163" s="84"/>
      <c r="EU163" s="84"/>
      <c r="EV163" s="84"/>
      <c r="EW163" s="84"/>
      <c r="EX163" s="84"/>
      <c r="EY163" s="84"/>
      <c r="EZ163" s="84"/>
      <c r="FA163" s="84"/>
      <c r="FB163" s="84"/>
      <c r="FC163" s="84"/>
      <c r="FD163" s="84"/>
      <c r="FE163" s="84"/>
      <c r="FF163" s="84"/>
      <c r="FG163" s="84"/>
      <c r="FH163" s="84"/>
      <c r="FI163" s="84"/>
      <c r="FJ163" s="84"/>
      <c r="FK163" s="84"/>
      <c r="FL163" s="84"/>
      <c r="FM163" s="84"/>
      <c r="FN163" s="84"/>
      <c r="FO163" s="84"/>
      <c r="FP163" s="84"/>
      <c r="FQ163" s="84"/>
      <c r="FR163" s="84"/>
      <c r="FS163" s="84"/>
      <c r="FT163" s="84"/>
      <c r="FU163" s="84"/>
      <c r="FV163" s="84"/>
      <c r="FW163" s="84"/>
      <c r="FX163" s="84"/>
      <c r="FY163" s="84"/>
      <c r="FZ163" s="84"/>
      <c r="GA163" s="84"/>
      <c r="GB163" s="84"/>
      <c r="GC163" s="84"/>
      <c r="GD163" s="84"/>
      <c r="GE163" s="84"/>
      <c r="GF163" s="84"/>
      <c r="GG163" s="84"/>
      <c r="GH163" s="84"/>
      <c r="GI163" s="84"/>
      <c r="GJ163" s="84"/>
      <c r="GK163" s="84"/>
      <c r="GL163" s="84"/>
      <c r="GM163" s="84"/>
      <c r="GN163" s="84"/>
      <c r="GO163" s="84"/>
      <c r="GP163" s="84"/>
      <c r="GQ163" s="84"/>
      <c r="GR163" s="84"/>
      <c r="GS163" s="84"/>
      <c r="GT163" s="84"/>
      <c r="GU163" s="84"/>
      <c r="GV163" s="84"/>
      <c r="GW163" s="84"/>
      <c r="GX163" s="84"/>
      <c r="GY163" s="84"/>
      <c r="GZ163" s="84"/>
      <c r="HA163" s="84"/>
      <c r="HB163" s="84"/>
      <c r="HC163" s="84"/>
      <c r="HD163" s="84"/>
      <c r="HE163" s="84"/>
      <c r="HF163" s="84"/>
      <c r="HG163" s="84"/>
      <c r="HH163" s="84"/>
      <c r="HI163" s="84"/>
      <c r="HJ163" s="84"/>
      <c r="HK163" s="84"/>
      <c r="HL163" s="84"/>
      <c r="HM163" s="84"/>
      <c r="HN163" s="84"/>
      <c r="HO163" s="84"/>
      <c r="HP163" s="84"/>
      <c r="HQ163" s="84"/>
      <c r="HR163" s="84"/>
      <c r="HS163" s="84"/>
      <c r="HT163" s="84"/>
      <c r="HU163" s="84"/>
      <c r="HV163" s="84"/>
      <c r="HW163" s="84"/>
      <c r="HX163" s="84"/>
      <c r="HY163" s="84"/>
      <c r="HZ163" s="84"/>
      <c r="IA163" s="84"/>
      <c r="IB163" s="84"/>
      <c r="IC163" s="84"/>
      <c r="ID163" s="84"/>
      <c r="IE163" s="84"/>
      <c r="IF163" s="84"/>
      <c r="IG163" s="84"/>
      <c r="IH163" s="84"/>
      <c r="II163" s="84"/>
      <c r="IJ163" s="84"/>
      <c r="IK163" s="84"/>
      <c r="IL163" s="84"/>
      <c r="IM163" s="84"/>
      <c r="IN163" s="84"/>
      <c r="IO163" s="84"/>
      <c r="IP163" s="84"/>
      <c r="IQ163" s="84"/>
      <c r="IR163" s="84"/>
      <c r="IS163" s="84"/>
      <c r="IT163" s="84"/>
      <c r="IU163" s="84"/>
      <c r="IV163" s="84"/>
      <c r="IW163" s="84"/>
      <c r="IX163" s="84"/>
      <c r="IY163" s="84"/>
      <c r="IZ163" s="84"/>
      <c r="JA163" s="84"/>
      <c r="JB163" s="84"/>
    </row>
    <row r="164" spans="1:262" s="22" customFormat="1" ht="15" customHeight="1" x14ac:dyDescent="0.15">
      <c r="A164" s="176" t="s">
        <v>146</v>
      </c>
      <c r="B164" s="26" t="s">
        <v>275</v>
      </c>
      <c r="C164" s="27" t="s">
        <v>318</v>
      </c>
      <c r="D164" s="28" t="s">
        <v>384</v>
      </c>
      <c r="E164" s="26" t="s">
        <v>278</v>
      </c>
      <c r="F164" s="29" t="s">
        <v>115</v>
      </c>
      <c r="G164" s="30" t="s">
        <v>305</v>
      </c>
      <c r="H164" s="30" t="s">
        <v>94</v>
      </c>
      <c r="I164" s="37">
        <v>800</v>
      </c>
      <c r="J164" s="38" t="s">
        <v>281</v>
      </c>
      <c r="K164" s="37">
        <v>0</v>
      </c>
      <c r="L164" s="26"/>
      <c r="M164" s="26"/>
      <c r="N164" s="26"/>
      <c r="O164" s="39" t="s">
        <v>385</v>
      </c>
      <c r="P164" s="40">
        <v>0.5</v>
      </c>
      <c r="Q164" s="40">
        <v>0.5</v>
      </c>
      <c r="R164" s="40">
        <v>2.6838709677419401</v>
      </c>
      <c r="S164" s="40">
        <v>2.3606557377049202</v>
      </c>
      <c r="T164" s="40">
        <v>2</v>
      </c>
      <c r="U164" s="40">
        <v>2</v>
      </c>
      <c r="V164" s="41">
        <v>8</v>
      </c>
      <c r="W164" s="42">
        <v>111</v>
      </c>
      <c r="X164" s="43">
        <v>300</v>
      </c>
      <c r="Y164" s="50">
        <v>1</v>
      </c>
      <c r="Z164" s="50">
        <v>1</v>
      </c>
      <c r="AA164" s="51"/>
      <c r="AB164" s="51"/>
      <c r="AC164" s="51"/>
      <c r="AD164" s="51"/>
      <c r="AE164" s="51"/>
      <c r="AF164" s="38">
        <v>144</v>
      </c>
      <c r="AG164" s="61">
        <v>6.1666666666666696</v>
      </c>
      <c r="AH164" s="62">
        <v>0.77083333333333304</v>
      </c>
      <c r="AI164" s="63"/>
      <c r="AJ164" s="64"/>
      <c r="AK164" s="65">
        <v>0</v>
      </c>
      <c r="AL164" s="64" t="s">
        <v>283</v>
      </c>
      <c r="AM164" s="66" t="s">
        <v>337</v>
      </c>
      <c r="AN164" s="26"/>
      <c r="AO164" s="66" t="s">
        <v>61</v>
      </c>
      <c r="AP164" s="74"/>
      <c r="AQ164" s="75"/>
      <c r="AR164" s="76"/>
      <c r="AS164" s="77"/>
      <c r="AT164" s="77"/>
      <c r="AU164" s="78"/>
      <c r="AV164" s="77"/>
      <c r="AW164" s="77"/>
      <c r="AX164" s="77"/>
      <c r="AY164" s="77"/>
      <c r="AZ164" s="77"/>
      <c r="BA164" s="77"/>
      <c r="BB164" s="99">
        <f t="shared" si="35"/>
        <v>35</v>
      </c>
      <c r="BC164" s="99">
        <f t="shared" si="36"/>
        <v>8</v>
      </c>
      <c r="BD164" s="100" t="str">
        <f t="shared" si="37"/>
        <v>050-J310000622-538王友35</v>
      </c>
      <c r="BE164" s="101">
        <f t="shared" si="38"/>
        <v>0.5</v>
      </c>
      <c r="BF164" s="101">
        <f t="shared" si="39"/>
        <v>0.5</v>
      </c>
      <c r="BG164" s="102" t="str">
        <f t="shared" si="40"/>
        <v>050-J310000622-53835</v>
      </c>
      <c r="BH164" s="84" t="str">
        <f>IF(IF(ISNA(MATCH(BG164,BG165:$BG$94434,0)),1,"")="","",IF(ISNA(MATCH(BG164,BG165:$BG$94434,0)),1,"")&amp;BB164)</f>
        <v>135</v>
      </c>
      <c r="BI164" s="84" t="str">
        <f>IF(BH164="","",BB164&amp;COUNTIFS($BH$1:BH164,BH164))</f>
        <v>3521</v>
      </c>
      <c r="BJ164" s="84" t="str">
        <f t="shared" si="41"/>
        <v>050-J310000622-538</v>
      </c>
      <c r="BK164" s="84"/>
      <c r="BL164" s="84"/>
      <c r="BM164" s="84"/>
      <c r="BN164" s="84"/>
      <c r="BO164" s="84"/>
      <c r="BP164" s="84"/>
      <c r="BQ164" s="84"/>
      <c r="BR164" s="84"/>
      <c r="BS164" s="84"/>
      <c r="BT164" s="84"/>
      <c r="BU164" s="84"/>
      <c r="BV164" s="84"/>
      <c r="BW164" s="84"/>
      <c r="BX164" s="84"/>
      <c r="BY164" s="84"/>
      <c r="BZ164" s="84"/>
      <c r="CA164" s="84"/>
      <c r="CB164" s="84"/>
      <c r="CC164" s="84"/>
      <c r="CD164" s="84"/>
      <c r="CE164" s="84"/>
      <c r="CF164" s="84"/>
      <c r="CG164" s="84"/>
      <c r="CH164" s="84"/>
      <c r="CI164" s="84"/>
      <c r="CJ164" s="84"/>
      <c r="CK164" s="84"/>
      <c r="CL164" s="84"/>
      <c r="CM164" s="84"/>
      <c r="CN164" s="84"/>
      <c r="CO164" s="84"/>
      <c r="CP164" s="84"/>
      <c r="CQ164" s="84"/>
      <c r="CR164" s="84"/>
      <c r="CS164" s="84"/>
      <c r="CT164" s="84"/>
      <c r="CU164" s="84"/>
      <c r="CV164" s="84"/>
      <c r="CW164" s="84"/>
      <c r="CX164" s="84"/>
      <c r="CY164" s="84"/>
      <c r="CZ164" s="84"/>
      <c r="DA164" s="84"/>
      <c r="DB164" s="84"/>
      <c r="DC164" s="84"/>
      <c r="DD164" s="84"/>
      <c r="DE164" s="84"/>
      <c r="DF164" s="84"/>
      <c r="DG164" s="84"/>
      <c r="DH164" s="84"/>
      <c r="DI164" s="84"/>
      <c r="DJ164" s="84"/>
      <c r="DK164" s="84"/>
      <c r="DL164" s="84"/>
      <c r="DM164" s="84"/>
      <c r="DN164" s="84"/>
      <c r="DO164" s="84"/>
      <c r="DP164" s="84"/>
      <c r="DQ164" s="84"/>
      <c r="DR164" s="84"/>
      <c r="DS164" s="84"/>
      <c r="DT164" s="84"/>
      <c r="DU164" s="84"/>
      <c r="DV164" s="84"/>
      <c r="DW164" s="84"/>
      <c r="DX164" s="84"/>
      <c r="DY164" s="84"/>
      <c r="DZ164" s="84"/>
      <c r="EA164" s="84"/>
      <c r="EB164" s="84"/>
      <c r="EC164" s="84"/>
      <c r="ED164" s="84"/>
      <c r="EE164" s="84"/>
      <c r="EF164" s="84"/>
      <c r="EG164" s="84"/>
      <c r="EH164" s="84"/>
      <c r="EI164" s="84"/>
      <c r="EJ164" s="84"/>
      <c r="EK164" s="84"/>
      <c r="EL164" s="84"/>
      <c r="EM164" s="84"/>
      <c r="EN164" s="84"/>
      <c r="EO164" s="84"/>
      <c r="EP164" s="84"/>
      <c r="EQ164" s="84"/>
      <c r="ER164" s="84"/>
      <c r="ES164" s="84"/>
      <c r="ET164" s="84"/>
      <c r="EU164" s="84"/>
      <c r="EV164" s="84"/>
      <c r="EW164" s="84"/>
      <c r="EX164" s="84"/>
      <c r="EY164" s="84"/>
      <c r="EZ164" s="84"/>
      <c r="FA164" s="84"/>
      <c r="FB164" s="84"/>
      <c r="FC164" s="84"/>
      <c r="FD164" s="84"/>
      <c r="FE164" s="84"/>
      <c r="FF164" s="84"/>
      <c r="FG164" s="84"/>
      <c r="FH164" s="84"/>
      <c r="FI164" s="84"/>
      <c r="FJ164" s="84"/>
      <c r="FK164" s="84"/>
      <c r="FL164" s="84"/>
      <c r="FM164" s="84"/>
      <c r="FN164" s="84"/>
      <c r="FO164" s="84"/>
      <c r="FP164" s="84"/>
      <c r="FQ164" s="84"/>
      <c r="FR164" s="84"/>
      <c r="FS164" s="84"/>
      <c r="FT164" s="84"/>
      <c r="FU164" s="84"/>
      <c r="FV164" s="84"/>
      <c r="FW164" s="84"/>
      <c r="FX164" s="84"/>
      <c r="FY164" s="84"/>
      <c r="FZ164" s="84"/>
      <c r="GA164" s="84"/>
      <c r="GB164" s="84"/>
      <c r="GC164" s="84"/>
      <c r="GD164" s="84"/>
      <c r="GE164" s="84"/>
      <c r="GF164" s="84"/>
      <c r="GG164" s="84"/>
      <c r="GH164" s="84"/>
      <c r="GI164" s="84"/>
      <c r="GJ164" s="84"/>
      <c r="GK164" s="84"/>
      <c r="GL164" s="84"/>
      <c r="GM164" s="84"/>
      <c r="GN164" s="84"/>
      <c r="GO164" s="84"/>
      <c r="GP164" s="84"/>
      <c r="GQ164" s="84"/>
      <c r="GR164" s="84"/>
      <c r="GS164" s="84"/>
      <c r="GT164" s="84"/>
      <c r="GU164" s="84"/>
      <c r="GV164" s="84"/>
      <c r="GW164" s="84"/>
      <c r="GX164" s="84"/>
      <c r="GY164" s="84"/>
      <c r="GZ164" s="84"/>
      <c r="HA164" s="84"/>
      <c r="HB164" s="84"/>
      <c r="HC164" s="84"/>
      <c r="HD164" s="84"/>
      <c r="HE164" s="84"/>
      <c r="HF164" s="84"/>
      <c r="HG164" s="84"/>
      <c r="HH164" s="84"/>
      <c r="HI164" s="84"/>
      <c r="HJ164" s="84"/>
      <c r="HK164" s="84"/>
      <c r="HL164" s="84"/>
      <c r="HM164" s="84"/>
      <c r="HN164" s="84"/>
      <c r="HO164" s="84"/>
      <c r="HP164" s="84"/>
      <c r="HQ164" s="84"/>
      <c r="HR164" s="84"/>
      <c r="HS164" s="84"/>
      <c r="HT164" s="84"/>
      <c r="HU164" s="84"/>
      <c r="HV164" s="84"/>
      <c r="HW164" s="84"/>
      <c r="HX164" s="84"/>
      <c r="HY164" s="84"/>
      <c r="HZ164" s="84"/>
      <c r="IA164" s="84"/>
      <c r="IB164" s="84"/>
      <c r="IC164" s="84"/>
      <c r="ID164" s="84"/>
      <c r="IE164" s="84"/>
      <c r="IF164" s="84"/>
      <c r="IG164" s="84"/>
      <c r="IH164" s="84"/>
      <c r="II164" s="84"/>
      <c r="IJ164" s="84"/>
      <c r="IK164" s="84"/>
      <c r="IL164" s="84"/>
      <c r="IM164" s="84"/>
      <c r="IN164" s="84"/>
      <c r="IO164" s="84"/>
      <c r="IP164" s="84"/>
      <c r="IQ164" s="84"/>
      <c r="IR164" s="84"/>
      <c r="IS164" s="84"/>
      <c r="IT164" s="84"/>
      <c r="IU164" s="84"/>
      <c r="IV164" s="84"/>
      <c r="IW164" s="84"/>
      <c r="IX164" s="84"/>
      <c r="IY164" s="84"/>
      <c r="IZ164" s="84"/>
      <c r="JA164" s="84"/>
      <c r="JB164" s="84"/>
    </row>
    <row r="165" spans="1:262" s="22" customFormat="1" ht="15" customHeight="1" x14ac:dyDescent="0.15">
      <c r="A165" s="176" t="s">
        <v>146</v>
      </c>
      <c r="B165" s="26" t="s">
        <v>275</v>
      </c>
      <c r="C165" s="27" t="s">
        <v>318</v>
      </c>
      <c r="D165" s="28" t="s">
        <v>386</v>
      </c>
      <c r="E165" s="26" t="s">
        <v>278</v>
      </c>
      <c r="F165" s="29" t="s">
        <v>114</v>
      </c>
      <c r="G165" s="30" t="s">
        <v>305</v>
      </c>
      <c r="H165" s="30" t="s">
        <v>94</v>
      </c>
      <c r="I165" s="37">
        <v>600</v>
      </c>
      <c r="J165" s="38" t="s">
        <v>281</v>
      </c>
      <c r="K165" s="37">
        <v>0</v>
      </c>
      <c r="L165" s="26"/>
      <c r="M165" s="26"/>
      <c r="N165" s="26"/>
      <c r="O165" s="39" t="s">
        <v>385</v>
      </c>
      <c r="P165" s="40">
        <v>0.5</v>
      </c>
      <c r="Q165" s="40">
        <v>0.5</v>
      </c>
      <c r="R165" s="40">
        <v>2.6838709677419401</v>
      </c>
      <c r="S165" s="40">
        <v>2.3606557377049202</v>
      </c>
      <c r="T165" s="40">
        <v>2</v>
      </c>
      <c r="U165" s="40">
        <v>2</v>
      </c>
      <c r="V165" s="41">
        <v>8</v>
      </c>
      <c r="W165" s="42">
        <v>107</v>
      </c>
      <c r="X165" s="43">
        <v>300</v>
      </c>
      <c r="Y165" s="50">
        <v>1</v>
      </c>
      <c r="Z165" s="50">
        <v>1</v>
      </c>
      <c r="AA165" s="51"/>
      <c r="AB165" s="51"/>
      <c r="AC165" s="51"/>
      <c r="AD165" s="51"/>
      <c r="AE165" s="51"/>
      <c r="AF165" s="38">
        <v>144</v>
      </c>
      <c r="AG165" s="61">
        <v>5.9444444444444402</v>
      </c>
      <c r="AH165" s="62">
        <v>0.74305555555555602</v>
      </c>
      <c r="AI165" s="63"/>
      <c r="AJ165" s="64"/>
      <c r="AK165" s="65">
        <v>0</v>
      </c>
      <c r="AL165" s="64" t="s">
        <v>283</v>
      </c>
      <c r="AM165" s="66" t="s">
        <v>337</v>
      </c>
      <c r="AN165" s="26"/>
      <c r="AO165" s="66" t="s">
        <v>61</v>
      </c>
      <c r="AP165" s="74"/>
      <c r="AQ165" s="75"/>
      <c r="AR165" s="76"/>
      <c r="AS165" s="77"/>
      <c r="AT165" s="77"/>
      <c r="AU165" s="78"/>
      <c r="AV165" s="77"/>
      <c r="AW165" s="77"/>
      <c r="AX165" s="77"/>
      <c r="AY165" s="77"/>
      <c r="AZ165" s="77"/>
      <c r="BA165" s="77"/>
      <c r="BB165" s="99">
        <f t="shared" si="35"/>
        <v>35</v>
      </c>
      <c r="BC165" s="99">
        <f t="shared" si="36"/>
        <v>8</v>
      </c>
      <c r="BD165" s="100" t="str">
        <f t="shared" si="37"/>
        <v>050-J310000621-538王友35</v>
      </c>
      <c r="BE165" s="101">
        <f t="shared" si="38"/>
        <v>0.5</v>
      </c>
      <c r="BF165" s="101">
        <f t="shared" si="39"/>
        <v>0.5</v>
      </c>
      <c r="BG165" s="102" t="str">
        <f t="shared" si="40"/>
        <v>050-J310000621-53835</v>
      </c>
      <c r="BH165" s="84" t="str">
        <f>IF(IF(ISNA(MATCH(BG165,BG166:$BG$94434,0)),1,"")="","",IF(ISNA(MATCH(BG165,BG166:$BG$94434,0)),1,"")&amp;BB165)</f>
        <v>135</v>
      </c>
      <c r="BI165" s="84" t="str">
        <f>IF(BH165="","",BB165&amp;COUNTIFS($BH$1:BH165,BH165))</f>
        <v>3522</v>
      </c>
      <c r="BJ165" s="84" t="str">
        <f t="shared" si="41"/>
        <v>050-J310000621-538</v>
      </c>
      <c r="BK165" s="84"/>
      <c r="BL165" s="84"/>
      <c r="BM165" s="84"/>
      <c r="BN165" s="84"/>
      <c r="BO165" s="84"/>
      <c r="BP165" s="84"/>
      <c r="BQ165" s="84"/>
      <c r="BR165" s="84"/>
      <c r="BS165" s="84"/>
      <c r="BT165" s="84"/>
      <c r="BU165" s="84"/>
      <c r="BV165" s="84"/>
      <c r="BW165" s="84"/>
      <c r="BX165" s="84"/>
      <c r="BY165" s="84"/>
      <c r="BZ165" s="84"/>
      <c r="CA165" s="84"/>
      <c r="CB165" s="84"/>
      <c r="CC165" s="84"/>
      <c r="CD165" s="84"/>
      <c r="CE165" s="84"/>
      <c r="CF165" s="84"/>
      <c r="CG165" s="84"/>
      <c r="CH165" s="84"/>
      <c r="CI165" s="84"/>
      <c r="CJ165" s="84"/>
      <c r="CK165" s="84"/>
      <c r="CL165" s="84"/>
      <c r="CM165" s="84"/>
      <c r="CN165" s="84"/>
      <c r="CO165" s="84"/>
      <c r="CP165" s="84"/>
      <c r="CQ165" s="84"/>
      <c r="CR165" s="84"/>
      <c r="CS165" s="84"/>
      <c r="CT165" s="84"/>
      <c r="CU165" s="84"/>
      <c r="CV165" s="84"/>
      <c r="CW165" s="84"/>
      <c r="CX165" s="84"/>
      <c r="CY165" s="84"/>
      <c r="CZ165" s="84"/>
      <c r="DA165" s="84"/>
      <c r="DB165" s="84"/>
      <c r="DC165" s="84"/>
      <c r="DD165" s="84"/>
      <c r="DE165" s="84"/>
      <c r="DF165" s="84"/>
      <c r="DG165" s="84"/>
      <c r="DH165" s="84"/>
      <c r="DI165" s="84"/>
      <c r="DJ165" s="84"/>
      <c r="DK165" s="84"/>
      <c r="DL165" s="84"/>
      <c r="DM165" s="84"/>
      <c r="DN165" s="84"/>
      <c r="DO165" s="84"/>
      <c r="DP165" s="84"/>
      <c r="DQ165" s="84"/>
      <c r="DR165" s="84"/>
      <c r="DS165" s="84"/>
      <c r="DT165" s="84"/>
      <c r="DU165" s="84"/>
      <c r="DV165" s="84"/>
      <c r="DW165" s="84"/>
      <c r="DX165" s="84"/>
      <c r="DY165" s="84"/>
      <c r="DZ165" s="84"/>
      <c r="EA165" s="84"/>
      <c r="EB165" s="84"/>
      <c r="EC165" s="84"/>
      <c r="ED165" s="84"/>
      <c r="EE165" s="84"/>
      <c r="EF165" s="84"/>
      <c r="EG165" s="84"/>
      <c r="EH165" s="84"/>
      <c r="EI165" s="84"/>
      <c r="EJ165" s="84"/>
      <c r="EK165" s="84"/>
      <c r="EL165" s="84"/>
      <c r="EM165" s="84"/>
      <c r="EN165" s="84"/>
      <c r="EO165" s="84"/>
      <c r="EP165" s="84"/>
      <c r="EQ165" s="84"/>
      <c r="ER165" s="84"/>
      <c r="ES165" s="84"/>
      <c r="ET165" s="84"/>
      <c r="EU165" s="84"/>
      <c r="EV165" s="84"/>
      <c r="EW165" s="84"/>
      <c r="EX165" s="84"/>
      <c r="EY165" s="84"/>
      <c r="EZ165" s="84"/>
      <c r="FA165" s="84"/>
      <c r="FB165" s="84"/>
      <c r="FC165" s="84"/>
      <c r="FD165" s="84"/>
      <c r="FE165" s="84"/>
      <c r="FF165" s="84"/>
      <c r="FG165" s="84"/>
      <c r="FH165" s="84"/>
      <c r="FI165" s="84"/>
      <c r="FJ165" s="84"/>
      <c r="FK165" s="84"/>
      <c r="FL165" s="84"/>
      <c r="FM165" s="84"/>
      <c r="FN165" s="84"/>
      <c r="FO165" s="84"/>
      <c r="FP165" s="84"/>
      <c r="FQ165" s="84"/>
      <c r="FR165" s="84"/>
      <c r="FS165" s="84"/>
      <c r="FT165" s="84"/>
      <c r="FU165" s="84"/>
      <c r="FV165" s="84"/>
      <c r="FW165" s="84"/>
      <c r="FX165" s="84"/>
      <c r="FY165" s="84"/>
      <c r="FZ165" s="84"/>
      <c r="GA165" s="84"/>
      <c r="GB165" s="84"/>
      <c r="GC165" s="84"/>
      <c r="GD165" s="84"/>
      <c r="GE165" s="84"/>
      <c r="GF165" s="84"/>
      <c r="GG165" s="84"/>
      <c r="GH165" s="84"/>
      <c r="GI165" s="84"/>
      <c r="GJ165" s="84"/>
      <c r="GK165" s="84"/>
      <c r="GL165" s="84"/>
      <c r="GM165" s="84"/>
      <c r="GN165" s="84"/>
      <c r="GO165" s="84"/>
      <c r="GP165" s="84"/>
      <c r="GQ165" s="84"/>
      <c r="GR165" s="84"/>
      <c r="GS165" s="84"/>
      <c r="GT165" s="84"/>
      <c r="GU165" s="84"/>
      <c r="GV165" s="84"/>
      <c r="GW165" s="84"/>
      <c r="GX165" s="84"/>
      <c r="GY165" s="84"/>
      <c r="GZ165" s="84"/>
      <c r="HA165" s="84"/>
      <c r="HB165" s="84"/>
      <c r="HC165" s="84"/>
      <c r="HD165" s="84"/>
      <c r="HE165" s="84"/>
      <c r="HF165" s="84"/>
      <c r="HG165" s="84"/>
      <c r="HH165" s="84"/>
      <c r="HI165" s="84"/>
      <c r="HJ165" s="84"/>
      <c r="HK165" s="84"/>
      <c r="HL165" s="84"/>
      <c r="HM165" s="84"/>
      <c r="HN165" s="84"/>
      <c r="HO165" s="84"/>
      <c r="HP165" s="84"/>
      <c r="HQ165" s="84"/>
      <c r="HR165" s="84"/>
      <c r="HS165" s="84"/>
      <c r="HT165" s="84"/>
      <c r="HU165" s="84"/>
      <c r="HV165" s="84"/>
      <c r="HW165" s="84"/>
      <c r="HX165" s="84"/>
      <c r="HY165" s="84"/>
      <c r="HZ165" s="84"/>
      <c r="IA165" s="84"/>
      <c r="IB165" s="84"/>
      <c r="IC165" s="84"/>
      <c r="ID165" s="84"/>
      <c r="IE165" s="84"/>
      <c r="IF165" s="84"/>
      <c r="IG165" s="84"/>
      <c r="IH165" s="84"/>
      <c r="II165" s="84"/>
      <c r="IJ165" s="84"/>
      <c r="IK165" s="84"/>
      <c r="IL165" s="84"/>
      <c r="IM165" s="84"/>
      <c r="IN165" s="84"/>
      <c r="IO165" s="84"/>
      <c r="IP165" s="84"/>
      <c r="IQ165" s="84"/>
      <c r="IR165" s="84"/>
      <c r="IS165" s="84"/>
      <c r="IT165" s="84"/>
      <c r="IU165" s="84"/>
      <c r="IV165" s="84"/>
      <c r="IW165" s="84"/>
      <c r="IX165" s="84"/>
      <c r="IY165" s="84"/>
      <c r="IZ165" s="84"/>
      <c r="JA165" s="84"/>
      <c r="JB165" s="84"/>
    </row>
    <row r="166" spans="1:262" s="22" customFormat="1" ht="15" customHeight="1" x14ac:dyDescent="0.15">
      <c r="A166" s="176" t="s">
        <v>146</v>
      </c>
      <c r="B166" s="26" t="s">
        <v>275</v>
      </c>
      <c r="C166" s="27" t="s">
        <v>323</v>
      </c>
      <c r="D166" s="28" t="s">
        <v>387</v>
      </c>
      <c r="E166" s="26" t="s">
        <v>278</v>
      </c>
      <c r="F166" s="29" t="s">
        <v>388</v>
      </c>
      <c r="G166" s="30" t="s">
        <v>280</v>
      </c>
      <c r="H166" s="30" t="s">
        <v>79</v>
      </c>
      <c r="I166" s="37">
        <v>800000</v>
      </c>
      <c r="J166" s="38" t="s">
        <v>281</v>
      </c>
      <c r="K166" s="37">
        <v>0</v>
      </c>
      <c r="L166" s="26"/>
      <c r="M166" s="26"/>
      <c r="N166" s="26"/>
      <c r="O166" s="39" t="s">
        <v>389</v>
      </c>
      <c r="P166" s="40">
        <v>0.5</v>
      </c>
      <c r="Q166" s="40">
        <v>0.5</v>
      </c>
      <c r="R166" s="40">
        <v>4.0258064516129002</v>
      </c>
      <c r="S166" s="40">
        <v>3.5409836065573801</v>
      </c>
      <c r="T166" s="40">
        <v>2</v>
      </c>
      <c r="U166" s="40">
        <v>2</v>
      </c>
      <c r="V166" s="41">
        <v>12</v>
      </c>
      <c r="W166" s="42">
        <v>250000</v>
      </c>
      <c r="X166" s="43">
        <v>350</v>
      </c>
      <c r="Y166" s="50">
        <v>1</v>
      </c>
      <c r="Z166" s="50">
        <v>1</v>
      </c>
      <c r="AA166" s="51"/>
      <c r="AB166" s="51"/>
      <c r="AC166" s="51"/>
      <c r="AD166" s="51"/>
      <c r="AE166" s="51"/>
      <c r="AF166" s="38">
        <v>252000</v>
      </c>
      <c r="AG166" s="61">
        <v>11.9047619047619</v>
      </c>
      <c r="AH166" s="62">
        <v>0.99206349206349198</v>
      </c>
      <c r="AI166" s="63"/>
      <c r="AJ166" s="64"/>
      <c r="AK166" s="65">
        <v>0</v>
      </c>
      <c r="AL166" s="64" t="s">
        <v>283</v>
      </c>
      <c r="AM166" s="66" t="s">
        <v>337</v>
      </c>
      <c r="AN166" s="26"/>
      <c r="AO166" s="66" t="s">
        <v>61</v>
      </c>
      <c r="AP166" s="74"/>
      <c r="AQ166" s="75"/>
      <c r="AR166" s="76"/>
      <c r="AS166" s="77"/>
      <c r="AT166" s="77"/>
      <c r="AU166" s="78"/>
      <c r="AV166" s="77"/>
      <c r="AW166" s="77"/>
      <c r="AX166" s="77"/>
      <c r="AY166" s="77"/>
      <c r="AZ166" s="77"/>
      <c r="BA166" s="77"/>
      <c r="BB166" s="99">
        <f t="shared" si="35"/>
        <v>35</v>
      </c>
      <c r="BC166" s="99">
        <f t="shared" si="36"/>
        <v>8</v>
      </c>
      <c r="BD166" s="100" t="str">
        <f t="shared" si="37"/>
        <v>025-C130000631-358王友35</v>
      </c>
      <c r="BE166" s="101">
        <f t="shared" si="38"/>
        <v>0.33333333333333331</v>
      </c>
      <c r="BF166" s="101">
        <f t="shared" si="39"/>
        <v>1</v>
      </c>
      <c r="BG166" s="102" t="str">
        <f t="shared" si="40"/>
        <v>025-C130000631-35835</v>
      </c>
      <c r="BH166" s="84" t="str">
        <f>IF(IF(ISNA(MATCH(BG166,BG167:$BG$94434,0)),1,"")="","",IF(ISNA(MATCH(BG166,BG167:$BG$94434,0)),1,"")&amp;BB166)</f>
        <v>135</v>
      </c>
      <c r="BI166" s="84" t="str">
        <f>IF(BH166="","",BB166&amp;COUNTIFS($BH$1:BH166,BH166))</f>
        <v>3523</v>
      </c>
      <c r="BJ166" s="84" t="str">
        <f t="shared" si="41"/>
        <v>025-C130000631-358</v>
      </c>
      <c r="BK166" s="84"/>
      <c r="BL166" s="84"/>
      <c r="BM166" s="84"/>
      <c r="BN166" s="84"/>
      <c r="BO166" s="84"/>
      <c r="BP166" s="84"/>
      <c r="BQ166" s="84"/>
      <c r="BR166" s="84"/>
      <c r="BS166" s="84"/>
      <c r="BT166" s="84"/>
      <c r="BU166" s="84"/>
      <c r="BV166" s="84"/>
      <c r="BW166" s="84"/>
      <c r="BX166" s="84"/>
      <c r="BY166" s="84"/>
      <c r="BZ166" s="84"/>
      <c r="CA166" s="84"/>
      <c r="CB166" s="84"/>
      <c r="CC166" s="84"/>
      <c r="CD166" s="84"/>
      <c r="CE166" s="84"/>
      <c r="CF166" s="84"/>
      <c r="CG166" s="84"/>
      <c r="CH166" s="84"/>
      <c r="CI166" s="84"/>
      <c r="CJ166" s="84"/>
      <c r="CK166" s="84"/>
      <c r="CL166" s="84"/>
      <c r="CM166" s="84"/>
      <c r="CN166" s="84"/>
      <c r="CO166" s="84"/>
      <c r="CP166" s="84"/>
      <c r="CQ166" s="84"/>
      <c r="CR166" s="84"/>
      <c r="CS166" s="84"/>
      <c r="CT166" s="84"/>
      <c r="CU166" s="84"/>
      <c r="CV166" s="84"/>
      <c r="CW166" s="84"/>
      <c r="CX166" s="84"/>
      <c r="CY166" s="84"/>
      <c r="CZ166" s="84"/>
      <c r="DA166" s="84"/>
      <c r="DB166" s="84"/>
      <c r="DC166" s="84"/>
      <c r="DD166" s="84"/>
      <c r="DE166" s="84"/>
      <c r="DF166" s="84"/>
      <c r="DG166" s="84"/>
      <c r="DH166" s="84"/>
      <c r="DI166" s="84"/>
      <c r="DJ166" s="84"/>
      <c r="DK166" s="84"/>
      <c r="DL166" s="84"/>
      <c r="DM166" s="84"/>
      <c r="DN166" s="84"/>
      <c r="DO166" s="84"/>
      <c r="DP166" s="84"/>
      <c r="DQ166" s="84"/>
      <c r="DR166" s="84"/>
      <c r="DS166" s="84"/>
      <c r="DT166" s="84"/>
      <c r="DU166" s="84"/>
      <c r="DV166" s="84"/>
      <c r="DW166" s="84"/>
      <c r="DX166" s="84"/>
      <c r="DY166" s="84"/>
      <c r="DZ166" s="84"/>
      <c r="EA166" s="84"/>
      <c r="EB166" s="84"/>
      <c r="EC166" s="84"/>
      <c r="ED166" s="84"/>
      <c r="EE166" s="84"/>
      <c r="EF166" s="84"/>
      <c r="EG166" s="84"/>
      <c r="EH166" s="84"/>
      <c r="EI166" s="84"/>
      <c r="EJ166" s="84"/>
      <c r="EK166" s="84"/>
      <c r="EL166" s="84"/>
      <c r="EM166" s="84"/>
      <c r="EN166" s="84"/>
      <c r="EO166" s="84"/>
      <c r="EP166" s="84"/>
      <c r="EQ166" s="84"/>
      <c r="ER166" s="84"/>
      <c r="ES166" s="84"/>
      <c r="ET166" s="84"/>
      <c r="EU166" s="84"/>
      <c r="EV166" s="84"/>
      <c r="EW166" s="84"/>
      <c r="EX166" s="84"/>
      <c r="EY166" s="84"/>
      <c r="EZ166" s="84"/>
      <c r="FA166" s="84"/>
      <c r="FB166" s="84"/>
      <c r="FC166" s="84"/>
      <c r="FD166" s="84"/>
      <c r="FE166" s="84"/>
      <c r="FF166" s="84"/>
      <c r="FG166" s="84"/>
      <c r="FH166" s="84"/>
      <c r="FI166" s="84"/>
      <c r="FJ166" s="84"/>
      <c r="FK166" s="84"/>
      <c r="FL166" s="84"/>
      <c r="FM166" s="84"/>
      <c r="FN166" s="84"/>
      <c r="FO166" s="84"/>
      <c r="FP166" s="84"/>
      <c r="FQ166" s="84"/>
      <c r="FR166" s="84"/>
      <c r="FS166" s="84"/>
      <c r="FT166" s="84"/>
      <c r="FU166" s="84"/>
      <c r="FV166" s="84"/>
      <c r="FW166" s="84"/>
      <c r="FX166" s="84"/>
      <c r="FY166" s="84"/>
      <c r="FZ166" s="84"/>
      <c r="GA166" s="84"/>
      <c r="GB166" s="84"/>
      <c r="GC166" s="84"/>
      <c r="GD166" s="84"/>
      <c r="GE166" s="84"/>
      <c r="GF166" s="84"/>
      <c r="GG166" s="84"/>
      <c r="GH166" s="84"/>
      <c r="GI166" s="84"/>
      <c r="GJ166" s="84"/>
      <c r="GK166" s="84"/>
      <c r="GL166" s="84"/>
      <c r="GM166" s="84"/>
      <c r="GN166" s="84"/>
      <c r="GO166" s="84"/>
      <c r="GP166" s="84"/>
      <c r="GQ166" s="84"/>
      <c r="GR166" s="84"/>
      <c r="GS166" s="84"/>
      <c r="GT166" s="84"/>
      <c r="GU166" s="84"/>
      <c r="GV166" s="84"/>
      <c r="GW166" s="84"/>
      <c r="GX166" s="84"/>
      <c r="GY166" s="84"/>
      <c r="GZ166" s="84"/>
      <c r="HA166" s="84"/>
      <c r="HB166" s="84"/>
      <c r="HC166" s="84"/>
      <c r="HD166" s="84"/>
      <c r="HE166" s="84"/>
      <c r="HF166" s="84"/>
      <c r="HG166" s="84"/>
      <c r="HH166" s="84"/>
      <c r="HI166" s="84"/>
      <c r="HJ166" s="84"/>
      <c r="HK166" s="84"/>
      <c r="HL166" s="84"/>
      <c r="HM166" s="84"/>
      <c r="HN166" s="84"/>
      <c r="HO166" s="84"/>
      <c r="HP166" s="84"/>
      <c r="HQ166" s="84"/>
      <c r="HR166" s="84"/>
      <c r="HS166" s="84"/>
      <c r="HT166" s="84"/>
      <c r="HU166" s="84"/>
      <c r="HV166" s="84"/>
      <c r="HW166" s="84"/>
      <c r="HX166" s="84"/>
      <c r="HY166" s="84"/>
      <c r="HZ166" s="84"/>
      <c r="IA166" s="84"/>
      <c r="IB166" s="84"/>
      <c r="IC166" s="84"/>
      <c r="ID166" s="84"/>
      <c r="IE166" s="84"/>
      <c r="IF166" s="84"/>
      <c r="IG166" s="84"/>
      <c r="IH166" s="84"/>
      <c r="II166" s="84"/>
      <c r="IJ166" s="84"/>
      <c r="IK166" s="84"/>
      <c r="IL166" s="84"/>
      <c r="IM166" s="84"/>
      <c r="IN166" s="84"/>
      <c r="IO166" s="84"/>
      <c r="IP166" s="84"/>
      <c r="IQ166" s="84"/>
      <c r="IR166" s="84"/>
      <c r="IS166" s="84"/>
      <c r="IT166" s="84"/>
      <c r="IU166" s="84"/>
      <c r="IV166" s="84"/>
      <c r="IW166" s="84"/>
      <c r="IX166" s="84"/>
      <c r="IY166" s="84"/>
      <c r="IZ166" s="84"/>
      <c r="JA166" s="84"/>
      <c r="JB166" s="84"/>
    </row>
    <row r="167" spans="1:262" s="22" customFormat="1" ht="15" customHeight="1" x14ac:dyDescent="0.15">
      <c r="A167" s="176" t="s">
        <v>146</v>
      </c>
      <c r="B167" s="26" t="s">
        <v>275</v>
      </c>
      <c r="C167" s="27" t="s">
        <v>333</v>
      </c>
      <c r="D167" s="28" t="s">
        <v>334</v>
      </c>
      <c r="E167" s="26" t="s">
        <v>278</v>
      </c>
      <c r="F167" s="29" t="s">
        <v>11</v>
      </c>
      <c r="G167" s="30" t="s">
        <v>280</v>
      </c>
      <c r="H167" s="30" t="s">
        <v>79</v>
      </c>
      <c r="I167" s="37">
        <v>1100000</v>
      </c>
      <c r="J167" s="38" t="s">
        <v>281</v>
      </c>
      <c r="K167" s="37">
        <v>981000</v>
      </c>
      <c r="L167" s="26"/>
      <c r="M167" s="26"/>
      <c r="N167" s="26"/>
      <c r="O167" s="39" t="s">
        <v>10</v>
      </c>
      <c r="P167" s="40">
        <v>0.5</v>
      </c>
      <c r="Q167" s="40">
        <v>0.5</v>
      </c>
      <c r="R167" s="40">
        <v>4.0258064516129002</v>
      </c>
      <c r="S167" s="40">
        <v>3.5409836065573801</v>
      </c>
      <c r="T167" s="40">
        <v>2</v>
      </c>
      <c r="U167" s="40">
        <v>2</v>
      </c>
      <c r="V167" s="41">
        <v>12</v>
      </c>
      <c r="W167" s="42">
        <v>163000</v>
      </c>
      <c r="X167" s="43">
        <v>300</v>
      </c>
      <c r="Y167" s="50">
        <v>1</v>
      </c>
      <c r="Z167" s="50">
        <v>1</v>
      </c>
      <c r="AA167" s="51"/>
      <c r="AB167" s="51"/>
      <c r="AC167" s="51"/>
      <c r="AD167" s="51"/>
      <c r="AE167" s="51"/>
      <c r="AF167" s="38">
        <v>216000</v>
      </c>
      <c r="AG167" s="61">
        <v>9.0555555555555607</v>
      </c>
      <c r="AH167" s="62">
        <v>0.75462962962962998</v>
      </c>
      <c r="AI167" s="63"/>
      <c r="AJ167" s="64"/>
      <c r="AK167" s="65">
        <v>0</v>
      </c>
      <c r="AL167" s="64" t="s">
        <v>296</v>
      </c>
      <c r="AM167" s="66" t="s">
        <v>337</v>
      </c>
      <c r="AN167" s="26"/>
      <c r="AO167" s="66" t="s">
        <v>61</v>
      </c>
      <c r="AP167" s="74"/>
      <c r="AQ167" s="75"/>
      <c r="AR167" s="76"/>
      <c r="AS167" s="77"/>
      <c r="AT167" s="77"/>
      <c r="AU167" s="78"/>
      <c r="AV167" s="77"/>
      <c r="AW167" s="77"/>
      <c r="AX167" s="77"/>
      <c r="AY167" s="77"/>
      <c r="AZ167" s="77"/>
      <c r="BA167" s="77"/>
      <c r="BB167" s="99">
        <f t="shared" si="35"/>
        <v>35</v>
      </c>
      <c r="BC167" s="99">
        <f t="shared" si="36"/>
        <v>8</v>
      </c>
      <c r="BD167" s="100" t="str">
        <f t="shared" si="37"/>
        <v>025-C130000631-362王友35</v>
      </c>
      <c r="BE167" s="101">
        <f t="shared" si="38"/>
        <v>0.25</v>
      </c>
      <c r="BF167" s="101">
        <f t="shared" si="39"/>
        <v>1</v>
      </c>
      <c r="BG167" s="102" t="str">
        <f t="shared" si="40"/>
        <v>025-C130000631-36235</v>
      </c>
      <c r="BH167" s="84" t="str">
        <f>IF(IF(ISNA(MATCH(BG167,BG168:$BG$94434,0)),1,"")="","",IF(ISNA(MATCH(BG167,BG168:$BG$94434,0)),1,"")&amp;BB167)</f>
        <v/>
      </c>
      <c r="BI167" s="84" t="str">
        <f>IF(BH167="","",BB167&amp;COUNTIFS($BH$1:BH167,BH167))</f>
        <v/>
      </c>
      <c r="BJ167" s="84" t="str">
        <f t="shared" si="41"/>
        <v/>
      </c>
      <c r="BK167" s="84"/>
      <c r="BL167" s="84"/>
      <c r="BM167" s="84"/>
      <c r="BN167" s="84"/>
      <c r="BO167" s="84"/>
      <c r="BP167" s="84"/>
      <c r="BQ167" s="84"/>
      <c r="BR167" s="84"/>
      <c r="BS167" s="84"/>
      <c r="BT167" s="84"/>
      <c r="BU167" s="84"/>
      <c r="BV167" s="84"/>
      <c r="BW167" s="84"/>
      <c r="BX167" s="84"/>
      <c r="BY167" s="84"/>
      <c r="BZ167" s="84"/>
      <c r="CA167" s="84"/>
      <c r="CB167" s="84"/>
      <c r="CC167" s="84"/>
      <c r="CD167" s="84"/>
      <c r="CE167" s="84"/>
      <c r="CF167" s="84"/>
      <c r="CG167" s="84"/>
      <c r="CH167" s="84"/>
      <c r="CI167" s="84"/>
      <c r="CJ167" s="84"/>
      <c r="CK167" s="84"/>
      <c r="CL167" s="84"/>
      <c r="CM167" s="84"/>
      <c r="CN167" s="84"/>
      <c r="CO167" s="84"/>
      <c r="CP167" s="84"/>
      <c r="CQ167" s="84"/>
      <c r="CR167" s="84"/>
      <c r="CS167" s="84"/>
      <c r="CT167" s="84"/>
      <c r="CU167" s="84"/>
      <c r="CV167" s="84"/>
      <c r="CW167" s="84"/>
      <c r="CX167" s="84"/>
      <c r="CY167" s="84"/>
      <c r="CZ167" s="84"/>
      <c r="DA167" s="84"/>
      <c r="DB167" s="84"/>
      <c r="DC167" s="84"/>
      <c r="DD167" s="84"/>
      <c r="DE167" s="84"/>
      <c r="DF167" s="84"/>
      <c r="DG167" s="84"/>
      <c r="DH167" s="84"/>
      <c r="DI167" s="84"/>
      <c r="DJ167" s="84"/>
      <c r="DK167" s="84"/>
      <c r="DL167" s="84"/>
      <c r="DM167" s="84"/>
      <c r="DN167" s="84"/>
      <c r="DO167" s="84"/>
      <c r="DP167" s="84"/>
      <c r="DQ167" s="84"/>
      <c r="DR167" s="84"/>
      <c r="DS167" s="84"/>
      <c r="DT167" s="84"/>
      <c r="DU167" s="84"/>
      <c r="DV167" s="84"/>
      <c r="DW167" s="84"/>
      <c r="DX167" s="84"/>
      <c r="DY167" s="84"/>
      <c r="DZ167" s="84"/>
      <c r="EA167" s="84"/>
      <c r="EB167" s="84"/>
      <c r="EC167" s="84"/>
      <c r="ED167" s="84"/>
      <c r="EE167" s="84"/>
      <c r="EF167" s="84"/>
      <c r="EG167" s="84"/>
      <c r="EH167" s="84"/>
      <c r="EI167" s="84"/>
      <c r="EJ167" s="84"/>
      <c r="EK167" s="84"/>
      <c r="EL167" s="84"/>
      <c r="EM167" s="84"/>
      <c r="EN167" s="84"/>
      <c r="EO167" s="84"/>
      <c r="EP167" s="84"/>
      <c r="EQ167" s="84"/>
      <c r="ER167" s="84"/>
      <c r="ES167" s="84"/>
      <c r="ET167" s="84"/>
      <c r="EU167" s="84"/>
      <c r="EV167" s="84"/>
      <c r="EW167" s="84"/>
      <c r="EX167" s="84"/>
      <c r="EY167" s="84"/>
      <c r="EZ167" s="84"/>
      <c r="FA167" s="84"/>
      <c r="FB167" s="84"/>
      <c r="FC167" s="84"/>
      <c r="FD167" s="84"/>
      <c r="FE167" s="84"/>
      <c r="FF167" s="84"/>
      <c r="FG167" s="84"/>
      <c r="FH167" s="84"/>
      <c r="FI167" s="84"/>
      <c r="FJ167" s="84"/>
      <c r="FK167" s="84"/>
      <c r="FL167" s="84"/>
      <c r="FM167" s="84"/>
      <c r="FN167" s="84"/>
      <c r="FO167" s="84"/>
      <c r="FP167" s="84"/>
      <c r="FQ167" s="84"/>
      <c r="FR167" s="84"/>
      <c r="FS167" s="84"/>
      <c r="FT167" s="84"/>
      <c r="FU167" s="84"/>
      <c r="FV167" s="84"/>
      <c r="FW167" s="84"/>
      <c r="FX167" s="84"/>
      <c r="FY167" s="84"/>
      <c r="FZ167" s="84"/>
      <c r="GA167" s="84"/>
      <c r="GB167" s="84"/>
      <c r="GC167" s="84"/>
      <c r="GD167" s="84"/>
      <c r="GE167" s="84"/>
      <c r="GF167" s="84"/>
      <c r="GG167" s="84"/>
      <c r="GH167" s="84"/>
      <c r="GI167" s="84"/>
      <c r="GJ167" s="84"/>
      <c r="GK167" s="84"/>
      <c r="GL167" s="84"/>
      <c r="GM167" s="84"/>
      <c r="GN167" s="84"/>
      <c r="GO167" s="84"/>
      <c r="GP167" s="84"/>
      <c r="GQ167" s="84"/>
      <c r="GR167" s="84"/>
      <c r="GS167" s="84"/>
      <c r="GT167" s="84"/>
      <c r="GU167" s="84"/>
      <c r="GV167" s="84"/>
      <c r="GW167" s="84"/>
      <c r="GX167" s="84"/>
      <c r="GY167" s="84"/>
      <c r="GZ167" s="84"/>
      <c r="HA167" s="84"/>
      <c r="HB167" s="84"/>
      <c r="HC167" s="84"/>
      <c r="HD167" s="84"/>
      <c r="HE167" s="84"/>
      <c r="HF167" s="84"/>
      <c r="HG167" s="84"/>
      <c r="HH167" s="84"/>
      <c r="HI167" s="84"/>
      <c r="HJ167" s="84"/>
      <c r="HK167" s="84"/>
      <c r="HL167" s="84"/>
      <c r="HM167" s="84"/>
      <c r="HN167" s="84"/>
      <c r="HO167" s="84"/>
      <c r="HP167" s="84"/>
      <c r="HQ167" s="84"/>
      <c r="HR167" s="84"/>
      <c r="HS167" s="84"/>
      <c r="HT167" s="84"/>
      <c r="HU167" s="84"/>
      <c r="HV167" s="84"/>
      <c r="HW167" s="84"/>
      <c r="HX167" s="84"/>
      <c r="HY167" s="84"/>
      <c r="HZ167" s="84"/>
      <c r="IA167" s="84"/>
      <c r="IB167" s="84"/>
      <c r="IC167" s="84"/>
      <c r="ID167" s="84"/>
      <c r="IE167" s="84"/>
      <c r="IF167" s="84"/>
      <c r="IG167" s="84"/>
      <c r="IH167" s="84"/>
      <c r="II167" s="84"/>
      <c r="IJ167" s="84"/>
      <c r="IK167" s="84"/>
      <c r="IL167" s="84"/>
      <c r="IM167" s="84"/>
      <c r="IN167" s="84"/>
      <c r="IO167" s="84"/>
      <c r="IP167" s="84"/>
      <c r="IQ167" s="84"/>
      <c r="IR167" s="84"/>
      <c r="IS167" s="84"/>
      <c r="IT167" s="84"/>
      <c r="IU167" s="84"/>
      <c r="IV167" s="84"/>
      <c r="IW167" s="84"/>
      <c r="IX167" s="84"/>
      <c r="IY167" s="84"/>
      <c r="IZ167" s="84"/>
      <c r="JA167" s="84"/>
      <c r="JB167" s="84"/>
    </row>
    <row r="168" spans="1:262" s="22" customFormat="1" ht="15" customHeight="1" x14ac:dyDescent="0.15">
      <c r="A168" s="176" t="s">
        <v>146</v>
      </c>
      <c r="B168" s="26" t="s">
        <v>275</v>
      </c>
      <c r="C168" s="27" t="s">
        <v>335</v>
      </c>
      <c r="D168" s="28" t="s">
        <v>336</v>
      </c>
      <c r="E168" s="26" t="s">
        <v>278</v>
      </c>
      <c r="F168" s="29" t="s">
        <v>47</v>
      </c>
      <c r="G168" s="30" t="s">
        <v>280</v>
      </c>
      <c r="H168" s="30" t="s">
        <v>79</v>
      </c>
      <c r="I168" s="37">
        <v>1300000</v>
      </c>
      <c r="J168" s="38" t="s">
        <v>281</v>
      </c>
      <c r="K168" s="37">
        <v>1252000</v>
      </c>
      <c r="L168" s="26"/>
      <c r="M168" s="26"/>
      <c r="N168" s="26"/>
      <c r="O168" s="39" t="s">
        <v>46</v>
      </c>
      <c r="P168" s="40">
        <v>0.5</v>
      </c>
      <c r="Q168" s="40">
        <v>0.5</v>
      </c>
      <c r="R168" s="40">
        <v>4.0258064516129002</v>
      </c>
      <c r="S168" s="40">
        <v>3.5409836065573801</v>
      </c>
      <c r="T168" s="40">
        <v>2</v>
      </c>
      <c r="U168" s="40">
        <v>2</v>
      </c>
      <c r="V168" s="41">
        <v>12</v>
      </c>
      <c r="W168" s="42">
        <v>158000</v>
      </c>
      <c r="X168" s="43">
        <v>350</v>
      </c>
      <c r="Y168" s="50">
        <v>1</v>
      </c>
      <c r="Z168" s="50">
        <v>1</v>
      </c>
      <c r="AA168" s="51"/>
      <c r="AB168" s="51"/>
      <c r="AC168" s="51"/>
      <c r="AD168" s="51"/>
      <c r="AE168" s="51"/>
      <c r="AF168" s="38">
        <v>252000</v>
      </c>
      <c r="AG168" s="61">
        <v>7.5238095238095202</v>
      </c>
      <c r="AH168" s="62">
        <v>0.62698412698412698</v>
      </c>
      <c r="AI168" s="63"/>
      <c r="AJ168" s="64"/>
      <c r="AK168" s="65">
        <v>0</v>
      </c>
      <c r="AL168" s="64" t="s">
        <v>296</v>
      </c>
      <c r="AM168" s="66" t="s">
        <v>284</v>
      </c>
      <c r="AN168" s="26"/>
      <c r="AO168" s="66" t="s">
        <v>49</v>
      </c>
      <c r="AP168" s="74"/>
      <c r="AQ168" s="75"/>
      <c r="AR168" s="76"/>
      <c r="AS168" s="77"/>
      <c r="AT168" s="77"/>
      <c r="AU168" s="78"/>
      <c r="AV168" s="77"/>
      <c r="AW168" s="77"/>
      <c r="AX168" s="77"/>
      <c r="AY168" s="77"/>
      <c r="AZ168" s="77"/>
      <c r="BA168" s="77"/>
      <c r="BB168" s="99">
        <f t="shared" si="35"/>
        <v>35</v>
      </c>
      <c r="BC168" s="99">
        <f t="shared" si="36"/>
        <v>8</v>
      </c>
      <c r="BD168" s="100" t="str">
        <f t="shared" si="37"/>
        <v>025-C130000641-363李翔35</v>
      </c>
      <c r="BE168" s="101">
        <f t="shared" si="38"/>
        <v>0.5</v>
      </c>
      <c r="BF168" s="101">
        <f t="shared" si="39"/>
        <v>0.5</v>
      </c>
      <c r="BG168" s="102" t="str">
        <f t="shared" si="40"/>
        <v>025-C130000641-36335</v>
      </c>
      <c r="BH168" s="84" t="str">
        <f>IF(IF(ISNA(MATCH(BG168,BG169:$BG$94434,0)),1,"")="","",IF(ISNA(MATCH(BG168,BG169:$BG$94434,0)),1,"")&amp;BB168)</f>
        <v/>
      </c>
      <c r="BI168" s="84" t="str">
        <f>IF(BH168="","",BB168&amp;COUNTIFS($BH$1:BH168,BH168))</f>
        <v/>
      </c>
      <c r="BJ168" s="84" t="str">
        <f t="shared" si="41"/>
        <v/>
      </c>
      <c r="BK168" s="84"/>
      <c r="BL168" s="84"/>
      <c r="BM168" s="84"/>
      <c r="BN168" s="84"/>
      <c r="BO168" s="84"/>
      <c r="BP168" s="84"/>
      <c r="BQ168" s="84"/>
      <c r="BR168" s="84"/>
      <c r="BS168" s="84"/>
      <c r="BT168" s="84"/>
      <c r="BU168" s="84"/>
      <c r="BV168" s="84"/>
      <c r="BW168" s="84"/>
      <c r="BX168" s="84"/>
      <c r="BY168" s="84"/>
      <c r="BZ168" s="84"/>
      <c r="CA168" s="84"/>
      <c r="CB168" s="84"/>
      <c r="CC168" s="84"/>
      <c r="CD168" s="84"/>
      <c r="CE168" s="84"/>
      <c r="CF168" s="84"/>
      <c r="CG168" s="84"/>
      <c r="CH168" s="84"/>
      <c r="CI168" s="84"/>
      <c r="CJ168" s="84"/>
      <c r="CK168" s="84"/>
      <c r="CL168" s="84"/>
      <c r="CM168" s="84"/>
      <c r="CN168" s="84"/>
      <c r="CO168" s="84"/>
      <c r="CP168" s="84"/>
      <c r="CQ168" s="84"/>
      <c r="CR168" s="84"/>
      <c r="CS168" s="84"/>
      <c r="CT168" s="84"/>
      <c r="CU168" s="84"/>
      <c r="CV168" s="84"/>
      <c r="CW168" s="84"/>
      <c r="CX168" s="84"/>
      <c r="CY168" s="84"/>
      <c r="CZ168" s="84"/>
      <c r="DA168" s="84"/>
      <c r="DB168" s="84"/>
      <c r="DC168" s="84"/>
      <c r="DD168" s="84"/>
      <c r="DE168" s="84"/>
      <c r="DF168" s="84"/>
      <c r="DG168" s="84"/>
      <c r="DH168" s="84"/>
      <c r="DI168" s="84"/>
      <c r="DJ168" s="84"/>
      <c r="DK168" s="84"/>
      <c r="DL168" s="84"/>
      <c r="DM168" s="84"/>
      <c r="DN168" s="84"/>
      <c r="DO168" s="84"/>
      <c r="DP168" s="84"/>
      <c r="DQ168" s="84"/>
      <c r="DR168" s="84"/>
      <c r="DS168" s="84"/>
      <c r="DT168" s="84"/>
      <c r="DU168" s="84"/>
      <c r="DV168" s="84"/>
      <c r="DW168" s="84"/>
      <c r="DX168" s="84"/>
      <c r="DY168" s="84"/>
      <c r="DZ168" s="84"/>
      <c r="EA168" s="84"/>
      <c r="EB168" s="84"/>
      <c r="EC168" s="84"/>
      <c r="ED168" s="84"/>
      <c r="EE168" s="84"/>
      <c r="EF168" s="84"/>
      <c r="EG168" s="84"/>
      <c r="EH168" s="84"/>
      <c r="EI168" s="84"/>
      <c r="EJ168" s="84"/>
      <c r="EK168" s="84"/>
      <c r="EL168" s="84"/>
      <c r="EM168" s="84"/>
      <c r="EN168" s="84"/>
      <c r="EO168" s="84"/>
      <c r="EP168" s="84"/>
      <c r="EQ168" s="84"/>
      <c r="ER168" s="84"/>
      <c r="ES168" s="84"/>
      <c r="ET168" s="84"/>
      <c r="EU168" s="84"/>
      <c r="EV168" s="84"/>
      <c r="EW168" s="84"/>
      <c r="EX168" s="84"/>
      <c r="EY168" s="84"/>
      <c r="EZ168" s="84"/>
      <c r="FA168" s="84"/>
      <c r="FB168" s="84"/>
      <c r="FC168" s="84"/>
      <c r="FD168" s="84"/>
      <c r="FE168" s="84"/>
      <c r="FF168" s="84"/>
      <c r="FG168" s="84"/>
      <c r="FH168" s="84"/>
      <c r="FI168" s="84"/>
      <c r="FJ168" s="84"/>
      <c r="FK168" s="84"/>
      <c r="FL168" s="84"/>
      <c r="FM168" s="84"/>
      <c r="FN168" s="84"/>
      <c r="FO168" s="84"/>
      <c r="FP168" s="84"/>
      <c r="FQ168" s="84"/>
      <c r="FR168" s="84"/>
      <c r="FS168" s="84"/>
      <c r="FT168" s="84"/>
      <c r="FU168" s="84"/>
      <c r="FV168" s="84"/>
      <c r="FW168" s="84"/>
      <c r="FX168" s="84"/>
      <c r="FY168" s="84"/>
      <c r="FZ168" s="84"/>
      <c r="GA168" s="84"/>
      <c r="GB168" s="84"/>
      <c r="GC168" s="84"/>
      <c r="GD168" s="84"/>
      <c r="GE168" s="84"/>
      <c r="GF168" s="84"/>
      <c r="GG168" s="84"/>
      <c r="GH168" s="84"/>
      <c r="GI168" s="84"/>
      <c r="GJ168" s="84"/>
      <c r="GK168" s="84"/>
      <c r="GL168" s="84"/>
      <c r="GM168" s="84"/>
      <c r="GN168" s="84"/>
      <c r="GO168" s="84"/>
      <c r="GP168" s="84"/>
      <c r="GQ168" s="84"/>
      <c r="GR168" s="84"/>
      <c r="GS168" s="84"/>
      <c r="GT168" s="84"/>
      <c r="GU168" s="84"/>
      <c r="GV168" s="84"/>
      <c r="GW168" s="84"/>
      <c r="GX168" s="84"/>
      <c r="GY168" s="84"/>
      <c r="GZ168" s="84"/>
      <c r="HA168" s="84"/>
      <c r="HB168" s="84"/>
      <c r="HC168" s="84"/>
      <c r="HD168" s="84"/>
      <c r="HE168" s="84"/>
      <c r="HF168" s="84"/>
      <c r="HG168" s="84"/>
      <c r="HH168" s="84"/>
      <c r="HI168" s="84"/>
      <c r="HJ168" s="84"/>
      <c r="HK168" s="84"/>
      <c r="HL168" s="84"/>
      <c r="HM168" s="84"/>
      <c r="HN168" s="84"/>
      <c r="HO168" s="84"/>
      <c r="HP168" s="84"/>
      <c r="HQ168" s="84"/>
      <c r="HR168" s="84"/>
      <c r="HS168" s="84"/>
      <c r="HT168" s="84"/>
      <c r="HU168" s="84"/>
      <c r="HV168" s="84"/>
      <c r="HW168" s="84"/>
      <c r="HX168" s="84"/>
      <c r="HY168" s="84"/>
      <c r="HZ168" s="84"/>
      <c r="IA168" s="84"/>
      <c r="IB168" s="84"/>
      <c r="IC168" s="84"/>
      <c r="ID168" s="84"/>
      <c r="IE168" s="84"/>
      <c r="IF168" s="84"/>
      <c r="IG168" s="84"/>
      <c r="IH168" s="84"/>
      <c r="II168" s="84"/>
      <c r="IJ168" s="84"/>
      <c r="IK168" s="84"/>
      <c r="IL168" s="84"/>
      <c r="IM168" s="84"/>
      <c r="IN168" s="84"/>
      <c r="IO168" s="84"/>
      <c r="IP168" s="84"/>
      <c r="IQ168" s="84"/>
      <c r="IR168" s="84"/>
      <c r="IS168" s="84"/>
      <c r="IT168" s="84"/>
      <c r="IU168" s="84"/>
      <c r="IV168" s="84"/>
      <c r="IW168" s="84"/>
      <c r="IX168" s="84"/>
      <c r="IY168" s="84"/>
      <c r="IZ168" s="84"/>
      <c r="JA168" s="84"/>
      <c r="JB168" s="84"/>
    </row>
    <row r="169" spans="1:262" s="22" customFormat="1" ht="15" customHeight="1" x14ac:dyDescent="0.15">
      <c r="A169" s="176" t="s">
        <v>146</v>
      </c>
      <c r="B169" s="26" t="s">
        <v>285</v>
      </c>
      <c r="C169" s="27" t="s">
        <v>335</v>
      </c>
      <c r="D169" s="28" t="s">
        <v>336</v>
      </c>
      <c r="E169" s="26" t="s">
        <v>278</v>
      </c>
      <c r="F169" s="29" t="s">
        <v>47</v>
      </c>
      <c r="G169" s="30" t="s">
        <v>280</v>
      </c>
      <c r="H169" s="30" t="s">
        <v>79</v>
      </c>
      <c r="I169" s="37">
        <v>1300000</v>
      </c>
      <c r="J169" s="38" t="s">
        <v>281</v>
      </c>
      <c r="K169" s="37">
        <v>1252000</v>
      </c>
      <c r="L169" s="26"/>
      <c r="M169" s="26"/>
      <c r="N169" s="26"/>
      <c r="O169" s="39" t="s">
        <v>46</v>
      </c>
      <c r="P169" s="40">
        <v>0.5</v>
      </c>
      <c r="Q169" s="40">
        <v>0.5</v>
      </c>
      <c r="R169" s="40">
        <v>1.76</v>
      </c>
      <c r="S169" s="40">
        <v>3.5409836065573801</v>
      </c>
      <c r="T169" s="40">
        <v>2</v>
      </c>
      <c r="U169" s="40">
        <v>2</v>
      </c>
      <c r="V169" s="41">
        <v>12</v>
      </c>
      <c r="W169" s="42">
        <v>157000</v>
      </c>
      <c r="X169" s="43">
        <v>350</v>
      </c>
      <c r="Y169" s="50">
        <v>1</v>
      </c>
      <c r="Z169" s="50">
        <v>1</v>
      </c>
      <c r="AA169" s="51"/>
      <c r="AB169" s="51"/>
      <c r="AC169" s="51"/>
      <c r="AD169" s="51"/>
      <c r="AE169" s="51"/>
      <c r="AF169" s="38">
        <v>252000</v>
      </c>
      <c r="AG169" s="61">
        <v>7.4761904761904798</v>
      </c>
      <c r="AH169" s="62">
        <v>0.62301587301587302</v>
      </c>
      <c r="AI169" s="63"/>
      <c r="AJ169" s="64"/>
      <c r="AK169" s="65">
        <v>0</v>
      </c>
      <c r="AL169" s="64" t="s">
        <v>296</v>
      </c>
      <c r="AM169" s="66" t="s">
        <v>326</v>
      </c>
      <c r="AN169" s="26"/>
      <c r="AO169" s="66" t="s">
        <v>298</v>
      </c>
      <c r="AP169" s="74"/>
      <c r="AQ169" s="75"/>
      <c r="AR169" s="76"/>
      <c r="AS169" s="77"/>
      <c r="AT169" s="77"/>
      <c r="AU169" s="78"/>
      <c r="AV169" s="77"/>
      <c r="AW169" s="77"/>
      <c r="AX169" s="77"/>
      <c r="AY169" s="77"/>
      <c r="AZ169" s="77"/>
      <c r="BA169" s="77"/>
      <c r="BB169" s="99">
        <f t="shared" si="35"/>
        <v>35</v>
      </c>
      <c r="BC169" s="99">
        <f t="shared" si="36"/>
        <v>8</v>
      </c>
      <c r="BD169" s="100" t="str">
        <f t="shared" si="37"/>
        <v>025-C130000641-363李太昆35</v>
      </c>
      <c r="BE169" s="101">
        <f t="shared" si="38"/>
        <v>1</v>
      </c>
      <c r="BF169" s="101">
        <f t="shared" si="39"/>
        <v>0.5</v>
      </c>
      <c r="BG169" s="102" t="str">
        <f t="shared" si="40"/>
        <v>025-C130000641-36335</v>
      </c>
      <c r="BH169" s="84" t="str">
        <f>IF(IF(ISNA(MATCH(BG169,BG170:$BG$94434,0)),1,"")="","",IF(ISNA(MATCH(BG169,BG170:$BG$94434,0)),1,"")&amp;BB169)</f>
        <v/>
      </c>
      <c r="BI169" s="84" t="str">
        <f>IF(BH169="","",BB169&amp;COUNTIFS($BH$1:BH169,BH169))</f>
        <v/>
      </c>
      <c r="BJ169" s="84" t="str">
        <f t="shared" si="41"/>
        <v/>
      </c>
      <c r="BK169" s="84"/>
      <c r="BL169" s="84"/>
      <c r="BM169" s="84"/>
      <c r="BN169" s="84"/>
      <c r="BO169" s="84"/>
      <c r="BP169" s="84"/>
      <c r="BQ169" s="84"/>
      <c r="BR169" s="84"/>
      <c r="BS169" s="84"/>
      <c r="BT169" s="84"/>
      <c r="BU169" s="84"/>
      <c r="BV169" s="84"/>
      <c r="BW169" s="84"/>
      <c r="BX169" s="84"/>
      <c r="BY169" s="84"/>
      <c r="BZ169" s="84"/>
      <c r="CA169" s="84"/>
      <c r="CB169" s="84"/>
      <c r="CC169" s="84"/>
      <c r="CD169" s="84"/>
      <c r="CE169" s="84"/>
      <c r="CF169" s="84"/>
      <c r="CG169" s="84"/>
      <c r="CH169" s="84"/>
      <c r="CI169" s="84"/>
      <c r="CJ169" s="84"/>
      <c r="CK169" s="84"/>
      <c r="CL169" s="84"/>
      <c r="CM169" s="84"/>
      <c r="CN169" s="84"/>
      <c r="CO169" s="84"/>
      <c r="CP169" s="84"/>
      <c r="CQ169" s="84"/>
      <c r="CR169" s="84"/>
      <c r="CS169" s="84"/>
      <c r="CT169" s="84"/>
      <c r="CU169" s="84"/>
      <c r="CV169" s="84"/>
      <c r="CW169" s="84"/>
      <c r="CX169" s="84"/>
      <c r="CY169" s="84"/>
      <c r="CZ169" s="84"/>
      <c r="DA169" s="84"/>
      <c r="DB169" s="84"/>
      <c r="DC169" s="84"/>
      <c r="DD169" s="84"/>
      <c r="DE169" s="84"/>
      <c r="DF169" s="84"/>
      <c r="DG169" s="84"/>
      <c r="DH169" s="84"/>
      <c r="DI169" s="84"/>
      <c r="DJ169" s="84"/>
      <c r="DK169" s="84"/>
      <c r="DL169" s="84"/>
      <c r="DM169" s="84"/>
      <c r="DN169" s="84"/>
      <c r="DO169" s="84"/>
      <c r="DP169" s="84"/>
      <c r="DQ169" s="84"/>
      <c r="DR169" s="84"/>
      <c r="DS169" s="84"/>
      <c r="DT169" s="84"/>
      <c r="DU169" s="84"/>
      <c r="DV169" s="84"/>
      <c r="DW169" s="84"/>
      <c r="DX169" s="84"/>
      <c r="DY169" s="84"/>
      <c r="DZ169" s="84"/>
      <c r="EA169" s="84"/>
      <c r="EB169" s="84"/>
      <c r="EC169" s="84"/>
      <c r="ED169" s="84"/>
      <c r="EE169" s="84"/>
      <c r="EF169" s="84"/>
      <c r="EG169" s="84"/>
      <c r="EH169" s="84"/>
      <c r="EI169" s="84"/>
      <c r="EJ169" s="84"/>
      <c r="EK169" s="84"/>
      <c r="EL169" s="84"/>
      <c r="EM169" s="84"/>
      <c r="EN169" s="84"/>
      <c r="EO169" s="84"/>
      <c r="EP169" s="84"/>
      <c r="EQ169" s="84"/>
      <c r="ER169" s="84"/>
      <c r="ES169" s="84"/>
      <c r="ET169" s="84"/>
      <c r="EU169" s="84"/>
      <c r="EV169" s="84"/>
      <c r="EW169" s="84"/>
      <c r="EX169" s="84"/>
      <c r="EY169" s="84"/>
      <c r="EZ169" s="84"/>
      <c r="FA169" s="84"/>
      <c r="FB169" s="84"/>
      <c r="FC169" s="84"/>
      <c r="FD169" s="84"/>
      <c r="FE169" s="84"/>
      <c r="FF169" s="84"/>
      <c r="FG169" s="84"/>
      <c r="FH169" s="84"/>
      <c r="FI169" s="84"/>
      <c r="FJ169" s="84"/>
      <c r="FK169" s="84"/>
      <c r="FL169" s="84"/>
      <c r="FM169" s="84"/>
      <c r="FN169" s="84"/>
      <c r="FO169" s="84"/>
      <c r="FP169" s="84"/>
      <c r="FQ169" s="84"/>
      <c r="FR169" s="84"/>
      <c r="FS169" s="84"/>
      <c r="FT169" s="84"/>
      <c r="FU169" s="84"/>
      <c r="FV169" s="84"/>
      <c r="FW169" s="84"/>
      <c r="FX169" s="84"/>
      <c r="FY169" s="84"/>
      <c r="FZ169" s="84"/>
      <c r="GA169" s="84"/>
      <c r="GB169" s="84"/>
      <c r="GC169" s="84"/>
      <c r="GD169" s="84"/>
      <c r="GE169" s="84"/>
      <c r="GF169" s="84"/>
      <c r="GG169" s="84"/>
      <c r="GH169" s="84"/>
      <c r="GI169" s="84"/>
      <c r="GJ169" s="84"/>
      <c r="GK169" s="84"/>
      <c r="GL169" s="84"/>
      <c r="GM169" s="84"/>
      <c r="GN169" s="84"/>
      <c r="GO169" s="84"/>
      <c r="GP169" s="84"/>
      <c r="GQ169" s="84"/>
      <c r="GR169" s="84"/>
      <c r="GS169" s="84"/>
      <c r="GT169" s="84"/>
      <c r="GU169" s="84"/>
      <c r="GV169" s="84"/>
      <c r="GW169" s="84"/>
      <c r="GX169" s="84"/>
      <c r="GY169" s="84"/>
      <c r="GZ169" s="84"/>
      <c r="HA169" s="84"/>
      <c r="HB169" s="84"/>
      <c r="HC169" s="84"/>
      <c r="HD169" s="84"/>
      <c r="HE169" s="84"/>
      <c r="HF169" s="84"/>
      <c r="HG169" s="84"/>
      <c r="HH169" s="84"/>
      <c r="HI169" s="84"/>
      <c r="HJ169" s="84"/>
      <c r="HK169" s="84"/>
      <c r="HL169" s="84"/>
      <c r="HM169" s="84"/>
      <c r="HN169" s="84"/>
      <c r="HO169" s="84"/>
      <c r="HP169" s="84"/>
      <c r="HQ169" s="84"/>
      <c r="HR169" s="84"/>
      <c r="HS169" s="84"/>
      <c r="HT169" s="84"/>
      <c r="HU169" s="84"/>
      <c r="HV169" s="84"/>
      <c r="HW169" s="84"/>
      <c r="HX169" s="84"/>
      <c r="HY169" s="84"/>
      <c r="HZ169" s="84"/>
      <c r="IA169" s="84"/>
      <c r="IB169" s="84"/>
      <c r="IC169" s="84"/>
      <c r="ID169" s="84"/>
      <c r="IE169" s="84"/>
      <c r="IF169" s="84"/>
      <c r="IG169" s="84"/>
      <c r="IH169" s="84"/>
      <c r="II169" s="84"/>
      <c r="IJ169" s="84"/>
      <c r="IK169" s="84"/>
      <c r="IL169" s="84"/>
      <c r="IM169" s="84"/>
      <c r="IN169" s="84"/>
      <c r="IO169" s="84"/>
      <c r="IP169" s="84"/>
      <c r="IQ169" s="84"/>
      <c r="IR169" s="84"/>
      <c r="IS169" s="84"/>
      <c r="IT169" s="84"/>
      <c r="IU169" s="84"/>
      <c r="IV169" s="84"/>
      <c r="IW169" s="84"/>
      <c r="IX169" s="84"/>
      <c r="IY169" s="84"/>
      <c r="IZ169" s="84"/>
      <c r="JA169" s="84"/>
      <c r="JB169" s="84"/>
    </row>
    <row r="170" spans="1:262" s="22" customFormat="1" ht="15" customHeight="1" x14ac:dyDescent="0.15">
      <c r="A170" s="176" t="s">
        <v>146</v>
      </c>
      <c r="B170" s="26" t="s">
        <v>285</v>
      </c>
      <c r="C170" s="27" t="s">
        <v>339</v>
      </c>
      <c r="D170" s="28" t="s">
        <v>407</v>
      </c>
      <c r="E170" s="26" t="s">
        <v>278</v>
      </c>
      <c r="F170" s="29" t="s">
        <v>57</v>
      </c>
      <c r="G170" s="30" t="s">
        <v>305</v>
      </c>
      <c r="H170" s="30" t="s">
        <v>94</v>
      </c>
      <c r="I170" s="37">
        <v>600</v>
      </c>
      <c r="J170" s="38" t="s">
        <v>281</v>
      </c>
      <c r="K170" s="37">
        <v>0</v>
      </c>
      <c r="L170" s="26"/>
      <c r="M170" s="26"/>
      <c r="N170" s="26"/>
      <c r="O170" s="39" t="s">
        <v>56</v>
      </c>
      <c r="P170" s="40">
        <v>0.5</v>
      </c>
      <c r="Q170" s="40">
        <v>0.5</v>
      </c>
      <c r="R170" s="40">
        <v>1.76</v>
      </c>
      <c r="S170" s="40">
        <v>3.5409836065573801</v>
      </c>
      <c r="T170" s="40">
        <v>2</v>
      </c>
      <c r="U170" s="40">
        <v>2</v>
      </c>
      <c r="V170" s="41">
        <v>12</v>
      </c>
      <c r="W170" s="42">
        <v>125</v>
      </c>
      <c r="X170" s="43">
        <v>300</v>
      </c>
      <c r="Y170" s="50">
        <v>1</v>
      </c>
      <c r="Z170" s="50">
        <v>1</v>
      </c>
      <c r="AA170" s="51"/>
      <c r="AB170" s="51"/>
      <c r="AC170" s="51"/>
      <c r="AD170" s="51"/>
      <c r="AE170" s="51"/>
      <c r="AF170" s="38">
        <v>216</v>
      </c>
      <c r="AG170" s="61">
        <v>6.9444444444444402</v>
      </c>
      <c r="AH170" s="62">
        <v>0.57870370370370405</v>
      </c>
      <c r="AI170" s="63"/>
      <c r="AJ170" s="64"/>
      <c r="AK170" s="65">
        <v>0</v>
      </c>
      <c r="AL170" s="64" t="s">
        <v>283</v>
      </c>
      <c r="AM170" s="66" t="s">
        <v>403</v>
      </c>
      <c r="AN170" s="26"/>
      <c r="AO170" s="66" t="s">
        <v>127</v>
      </c>
      <c r="AP170" s="74"/>
      <c r="AQ170" s="75"/>
      <c r="AR170" s="76"/>
      <c r="AS170" s="77"/>
      <c r="AT170" s="77"/>
      <c r="AU170" s="78"/>
      <c r="AV170" s="77"/>
      <c r="AW170" s="77"/>
      <c r="AX170" s="77"/>
      <c r="AY170" s="77"/>
      <c r="AZ170" s="77"/>
      <c r="BA170" s="77"/>
      <c r="BB170" s="99">
        <f t="shared" si="35"/>
        <v>35</v>
      </c>
      <c r="BC170" s="99">
        <f t="shared" si="36"/>
        <v>8</v>
      </c>
      <c r="BD170" s="100" t="str">
        <f t="shared" si="37"/>
        <v>050-J220000121-532吕勇35</v>
      </c>
      <c r="BE170" s="101">
        <f t="shared" si="38"/>
        <v>1</v>
      </c>
      <c r="BF170" s="101">
        <f t="shared" si="39"/>
        <v>1</v>
      </c>
      <c r="BG170" s="102" t="str">
        <f t="shared" si="40"/>
        <v>050-J220000121-53235</v>
      </c>
      <c r="BH170" s="84" t="str">
        <f>IF(IF(ISNA(MATCH(BG170,BG171:$BG$94434,0)),1,"")="","",IF(ISNA(MATCH(BG170,BG171:$BG$94434,0)),1,"")&amp;BB170)</f>
        <v>135</v>
      </c>
      <c r="BI170" s="84" t="str">
        <f>IF(BH170="","",BB170&amp;COUNTIFS($BH$1:BH170,BH170))</f>
        <v>3524</v>
      </c>
      <c r="BJ170" s="84" t="str">
        <f t="shared" si="41"/>
        <v>050-J220000121-532</v>
      </c>
      <c r="BK170" s="84"/>
      <c r="BL170" s="84"/>
      <c r="BM170" s="84"/>
      <c r="BN170" s="84"/>
      <c r="BO170" s="84"/>
      <c r="BP170" s="84"/>
      <c r="BQ170" s="84"/>
      <c r="BR170" s="84"/>
      <c r="BS170" s="84"/>
      <c r="BT170" s="84"/>
      <c r="BU170" s="84"/>
      <c r="BV170" s="84"/>
      <c r="BW170" s="84"/>
      <c r="BX170" s="84"/>
      <c r="BY170" s="84"/>
      <c r="BZ170" s="84"/>
      <c r="CA170" s="84"/>
      <c r="CB170" s="84"/>
      <c r="CC170" s="84"/>
      <c r="CD170" s="84"/>
      <c r="CE170" s="84"/>
      <c r="CF170" s="84"/>
      <c r="CG170" s="84"/>
      <c r="CH170" s="84"/>
      <c r="CI170" s="84"/>
      <c r="CJ170" s="84"/>
      <c r="CK170" s="84"/>
      <c r="CL170" s="84"/>
      <c r="CM170" s="84"/>
      <c r="CN170" s="84"/>
      <c r="CO170" s="84"/>
      <c r="CP170" s="84"/>
      <c r="CQ170" s="84"/>
      <c r="CR170" s="84"/>
      <c r="CS170" s="84"/>
      <c r="CT170" s="84"/>
      <c r="CU170" s="84"/>
      <c r="CV170" s="84"/>
      <c r="CW170" s="84"/>
      <c r="CX170" s="84"/>
      <c r="CY170" s="84"/>
      <c r="CZ170" s="84"/>
      <c r="DA170" s="84"/>
      <c r="DB170" s="84"/>
      <c r="DC170" s="84"/>
      <c r="DD170" s="84"/>
      <c r="DE170" s="84"/>
      <c r="DF170" s="84"/>
      <c r="DG170" s="84"/>
      <c r="DH170" s="84"/>
      <c r="DI170" s="84"/>
      <c r="DJ170" s="84"/>
      <c r="DK170" s="84"/>
      <c r="DL170" s="84"/>
      <c r="DM170" s="84"/>
      <c r="DN170" s="84"/>
      <c r="DO170" s="84"/>
      <c r="DP170" s="84"/>
      <c r="DQ170" s="84"/>
      <c r="DR170" s="84"/>
      <c r="DS170" s="84"/>
      <c r="DT170" s="84"/>
      <c r="DU170" s="84"/>
      <c r="DV170" s="84"/>
      <c r="DW170" s="84"/>
      <c r="DX170" s="84"/>
      <c r="DY170" s="84"/>
      <c r="DZ170" s="84"/>
      <c r="EA170" s="84"/>
      <c r="EB170" s="84"/>
      <c r="EC170" s="84"/>
      <c r="ED170" s="84"/>
      <c r="EE170" s="84"/>
      <c r="EF170" s="84"/>
      <c r="EG170" s="84"/>
      <c r="EH170" s="84"/>
      <c r="EI170" s="84"/>
      <c r="EJ170" s="84"/>
      <c r="EK170" s="84"/>
      <c r="EL170" s="84"/>
      <c r="EM170" s="84"/>
      <c r="EN170" s="84"/>
      <c r="EO170" s="84"/>
      <c r="EP170" s="84"/>
      <c r="EQ170" s="84"/>
      <c r="ER170" s="84"/>
      <c r="ES170" s="84"/>
      <c r="ET170" s="84"/>
      <c r="EU170" s="84"/>
      <c r="EV170" s="84"/>
      <c r="EW170" s="84"/>
      <c r="EX170" s="84"/>
      <c r="EY170" s="84"/>
      <c r="EZ170" s="84"/>
      <c r="FA170" s="84"/>
      <c r="FB170" s="84"/>
      <c r="FC170" s="84"/>
      <c r="FD170" s="84"/>
      <c r="FE170" s="84"/>
      <c r="FF170" s="84"/>
      <c r="FG170" s="84"/>
      <c r="FH170" s="84"/>
      <c r="FI170" s="84"/>
      <c r="FJ170" s="84"/>
      <c r="FK170" s="84"/>
      <c r="FL170" s="84"/>
      <c r="FM170" s="84"/>
      <c r="FN170" s="84"/>
      <c r="FO170" s="84"/>
      <c r="FP170" s="84"/>
      <c r="FQ170" s="84"/>
      <c r="FR170" s="84"/>
      <c r="FS170" s="84"/>
      <c r="FT170" s="84"/>
      <c r="FU170" s="84"/>
      <c r="FV170" s="84"/>
      <c r="FW170" s="84"/>
      <c r="FX170" s="84"/>
      <c r="FY170" s="84"/>
      <c r="FZ170" s="84"/>
      <c r="GA170" s="84"/>
      <c r="GB170" s="84"/>
      <c r="GC170" s="84"/>
      <c r="GD170" s="84"/>
      <c r="GE170" s="84"/>
      <c r="GF170" s="84"/>
      <c r="GG170" s="84"/>
      <c r="GH170" s="84"/>
      <c r="GI170" s="84"/>
      <c r="GJ170" s="84"/>
      <c r="GK170" s="84"/>
      <c r="GL170" s="84"/>
      <c r="GM170" s="84"/>
      <c r="GN170" s="84"/>
      <c r="GO170" s="84"/>
      <c r="GP170" s="84"/>
      <c r="GQ170" s="84"/>
      <c r="GR170" s="84"/>
      <c r="GS170" s="84"/>
      <c r="GT170" s="84"/>
      <c r="GU170" s="84"/>
      <c r="GV170" s="84"/>
      <c r="GW170" s="84"/>
      <c r="GX170" s="84"/>
      <c r="GY170" s="84"/>
      <c r="GZ170" s="84"/>
      <c r="HA170" s="84"/>
      <c r="HB170" s="84"/>
      <c r="HC170" s="84"/>
      <c r="HD170" s="84"/>
      <c r="HE170" s="84"/>
      <c r="HF170" s="84"/>
      <c r="HG170" s="84"/>
      <c r="HH170" s="84"/>
      <c r="HI170" s="84"/>
      <c r="HJ170" s="84"/>
      <c r="HK170" s="84"/>
      <c r="HL170" s="84"/>
      <c r="HM170" s="84"/>
      <c r="HN170" s="84"/>
      <c r="HO170" s="84"/>
      <c r="HP170" s="84"/>
      <c r="HQ170" s="84"/>
      <c r="HR170" s="84"/>
      <c r="HS170" s="84"/>
      <c r="HT170" s="84"/>
      <c r="HU170" s="84"/>
      <c r="HV170" s="84"/>
      <c r="HW170" s="84"/>
      <c r="HX170" s="84"/>
      <c r="HY170" s="84"/>
      <c r="HZ170" s="84"/>
      <c r="IA170" s="84"/>
      <c r="IB170" s="84"/>
      <c r="IC170" s="84"/>
      <c r="ID170" s="84"/>
      <c r="IE170" s="84"/>
      <c r="IF170" s="84"/>
      <c r="IG170" s="84"/>
      <c r="IH170" s="84"/>
      <c r="II170" s="84"/>
      <c r="IJ170" s="84"/>
      <c r="IK170" s="84"/>
      <c r="IL170" s="84"/>
      <c r="IM170" s="84"/>
      <c r="IN170" s="84"/>
      <c r="IO170" s="84"/>
      <c r="IP170" s="84"/>
      <c r="IQ170" s="84"/>
      <c r="IR170" s="84"/>
      <c r="IS170" s="84"/>
      <c r="IT170" s="84"/>
      <c r="IU170" s="84"/>
      <c r="IV170" s="84"/>
      <c r="IW170" s="84"/>
      <c r="IX170" s="84"/>
      <c r="IY170" s="84"/>
      <c r="IZ170" s="84"/>
      <c r="JA170" s="84"/>
      <c r="JB170" s="84"/>
    </row>
    <row r="171" spans="1:262" s="22" customFormat="1" ht="15" customHeight="1" x14ac:dyDescent="0.15">
      <c r="A171" s="176" t="s">
        <v>146</v>
      </c>
      <c r="B171" s="26" t="s">
        <v>275</v>
      </c>
      <c r="C171" s="27" t="s">
        <v>393</v>
      </c>
      <c r="D171" s="28" t="s">
        <v>394</v>
      </c>
      <c r="E171" s="26" t="s">
        <v>278</v>
      </c>
      <c r="F171" s="29" t="s">
        <v>395</v>
      </c>
      <c r="G171" s="30" t="s">
        <v>280</v>
      </c>
      <c r="H171" s="30" t="s">
        <v>94</v>
      </c>
      <c r="I171" s="37">
        <v>400</v>
      </c>
      <c r="J171" s="38" t="s">
        <v>281</v>
      </c>
      <c r="K171" s="37">
        <v>0</v>
      </c>
      <c r="L171" s="26"/>
      <c r="M171" s="26"/>
      <c r="N171" s="26"/>
      <c r="O171" s="39" t="s">
        <v>396</v>
      </c>
      <c r="P171" s="40">
        <v>0.5</v>
      </c>
      <c r="Q171" s="40">
        <v>0.5</v>
      </c>
      <c r="R171" s="40">
        <v>4.0258064516129002</v>
      </c>
      <c r="S171" s="40">
        <v>3.5409836065573801</v>
      </c>
      <c r="T171" s="40">
        <v>2</v>
      </c>
      <c r="U171" s="40">
        <v>2</v>
      </c>
      <c r="V171" s="41">
        <v>12</v>
      </c>
      <c r="W171" s="42">
        <v>164</v>
      </c>
      <c r="X171" s="43">
        <v>300</v>
      </c>
      <c r="Y171" s="50">
        <v>1</v>
      </c>
      <c r="Z171" s="50">
        <v>1</v>
      </c>
      <c r="AA171" s="51"/>
      <c r="AB171" s="51"/>
      <c r="AC171" s="51"/>
      <c r="AD171" s="51"/>
      <c r="AE171" s="51"/>
      <c r="AF171" s="38">
        <v>216</v>
      </c>
      <c r="AG171" s="61">
        <v>9.1111111111111107</v>
      </c>
      <c r="AH171" s="62">
        <v>0.75925925925925897</v>
      </c>
      <c r="AI171" s="63"/>
      <c r="AJ171" s="64"/>
      <c r="AK171" s="65">
        <v>0</v>
      </c>
      <c r="AL171" s="64" t="s">
        <v>283</v>
      </c>
      <c r="AM171" s="66" t="s">
        <v>320</v>
      </c>
      <c r="AN171" s="26"/>
      <c r="AO171" s="66" t="s">
        <v>397</v>
      </c>
      <c r="AP171" s="74"/>
      <c r="AQ171" s="75"/>
      <c r="AR171" s="76"/>
      <c r="AS171" s="77"/>
      <c r="AT171" s="77"/>
      <c r="AU171" s="78"/>
      <c r="AV171" s="77"/>
      <c r="AW171" s="77"/>
      <c r="AX171" s="77"/>
      <c r="AY171" s="77"/>
      <c r="AZ171" s="77"/>
      <c r="BA171" s="77"/>
      <c r="BB171" s="99">
        <f t="shared" si="35"/>
        <v>35</v>
      </c>
      <c r="BC171" s="99">
        <f t="shared" si="36"/>
        <v>8</v>
      </c>
      <c r="BD171" s="100" t="str">
        <f t="shared" si="37"/>
        <v>050-C130000441-521杨文35</v>
      </c>
      <c r="BE171" s="101">
        <f t="shared" si="38"/>
        <v>1</v>
      </c>
      <c r="BF171" s="101">
        <f t="shared" si="39"/>
        <v>0.5</v>
      </c>
      <c r="BG171" s="102" t="str">
        <f t="shared" si="40"/>
        <v>050-C130000441-52135</v>
      </c>
      <c r="BH171" s="84" t="str">
        <f>IF(IF(ISNA(MATCH(BG171,BG172:$BG$94434,0)),1,"")="","",IF(ISNA(MATCH(BG171,BG172:$BG$94434,0)),1,"")&amp;BB171)</f>
        <v/>
      </c>
      <c r="BI171" s="84" t="str">
        <f>IF(BH171="","",BB171&amp;COUNTIFS($BH$1:BH171,BH171))</f>
        <v/>
      </c>
      <c r="BJ171" s="84" t="str">
        <f t="shared" si="41"/>
        <v/>
      </c>
      <c r="BK171" s="84"/>
      <c r="BL171" s="84"/>
      <c r="BM171" s="84"/>
      <c r="BN171" s="84"/>
      <c r="BO171" s="84"/>
      <c r="BP171" s="84"/>
      <c r="BQ171" s="84"/>
      <c r="BR171" s="84"/>
      <c r="BS171" s="84"/>
      <c r="BT171" s="84"/>
      <c r="BU171" s="84"/>
      <c r="BV171" s="84"/>
      <c r="BW171" s="84"/>
      <c r="BX171" s="84"/>
      <c r="BY171" s="84"/>
      <c r="BZ171" s="84"/>
      <c r="CA171" s="84"/>
      <c r="CB171" s="84"/>
      <c r="CC171" s="84"/>
      <c r="CD171" s="84"/>
      <c r="CE171" s="84"/>
      <c r="CF171" s="84"/>
      <c r="CG171" s="84"/>
      <c r="CH171" s="84"/>
      <c r="CI171" s="84"/>
      <c r="CJ171" s="84"/>
      <c r="CK171" s="84"/>
      <c r="CL171" s="84"/>
      <c r="CM171" s="84"/>
      <c r="CN171" s="84"/>
      <c r="CO171" s="84"/>
      <c r="CP171" s="84"/>
      <c r="CQ171" s="84"/>
      <c r="CR171" s="84"/>
      <c r="CS171" s="84"/>
      <c r="CT171" s="84"/>
      <c r="CU171" s="84"/>
      <c r="CV171" s="84"/>
      <c r="CW171" s="84"/>
      <c r="CX171" s="84"/>
      <c r="CY171" s="84"/>
      <c r="CZ171" s="84"/>
      <c r="DA171" s="84"/>
      <c r="DB171" s="84"/>
      <c r="DC171" s="84"/>
      <c r="DD171" s="84"/>
      <c r="DE171" s="84"/>
      <c r="DF171" s="84"/>
      <c r="DG171" s="84"/>
      <c r="DH171" s="84"/>
      <c r="DI171" s="84"/>
      <c r="DJ171" s="84"/>
      <c r="DK171" s="84"/>
      <c r="DL171" s="84"/>
      <c r="DM171" s="84"/>
      <c r="DN171" s="84"/>
      <c r="DO171" s="84"/>
      <c r="DP171" s="84"/>
      <c r="DQ171" s="84"/>
      <c r="DR171" s="84"/>
      <c r="DS171" s="84"/>
      <c r="DT171" s="84"/>
      <c r="DU171" s="84"/>
      <c r="DV171" s="84"/>
      <c r="DW171" s="84"/>
      <c r="DX171" s="84"/>
      <c r="DY171" s="84"/>
      <c r="DZ171" s="84"/>
      <c r="EA171" s="84"/>
      <c r="EB171" s="84"/>
      <c r="EC171" s="84"/>
      <c r="ED171" s="84"/>
      <c r="EE171" s="84"/>
      <c r="EF171" s="84"/>
      <c r="EG171" s="84"/>
      <c r="EH171" s="84"/>
      <c r="EI171" s="84"/>
      <c r="EJ171" s="84"/>
      <c r="EK171" s="84"/>
      <c r="EL171" s="84"/>
      <c r="EM171" s="84"/>
      <c r="EN171" s="84"/>
      <c r="EO171" s="84"/>
      <c r="EP171" s="84"/>
      <c r="EQ171" s="84"/>
      <c r="ER171" s="84"/>
      <c r="ES171" s="84"/>
      <c r="ET171" s="84"/>
      <c r="EU171" s="84"/>
      <c r="EV171" s="84"/>
      <c r="EW171" s="84"/>
      <c r="EX171" s="84"/>
      <c r="EY171" s="84"/>
      <c r="EZ171" s="84"/>
      <c r="FA171" s="84"/>
      <c r="FB171" s="84"/>
      <c r="FC171" s="84"/>
      <c r="FD171" s="84"/>
      <c r="FE171" s="84"/>
      <c r="FF171" s="84"/>
      <c r="FG171" s="84"/>
      <c r="FH171" s="84"/>
      <c r="FI171" s="84"/>
      <c r="FJ171" s="84"/>
      <c r="FK171" s="84"/>
      <c r="FL171" s="84"/>
      <c r="FM171" s="84"/>
      <c r="FN171" s="84"/>
      <c r="FO171" s="84"/>
      <c r="FP171" s="84"/>
      <c r="FQ171" s="84"/>
      <c r="FR171" s="84"/>
      <c r="FS171" s="84"/>
      <c r="FT171" s="84"/>
      <c r="FU171" s="84"/>
      <c r="FV171" s="84"/>
      <c r="FW171" s="84"/>
      <c r="FX171" s="84"/>
      <c r="FY171" s="84"/>
      <c r="FZ171" s="84"/>
      <c r="GA171" s="84"/>
      <c r="GB171" s="84"/>
      <c r="GC171" s="84"/>
      <c r="GD171" s="84"/>
      <c r="GE171" s="84"/>
      <c r="GF171" s="84"/>
      <c r="GG171" s="84"/>
      <c r="GH171" s="84"/>
      <c r="GI171" s="84"/>
      <c r="GJ171" s="84"/>
      <c r="GK171" s="84"/>
      <c r="GL171" s="84"/>
      <c r="GM171" s="84"/>
      <c r="GN171" s="84"/>
      <c r="GO171" s="84"/>
      <c r="GP171" s="84"/>
      <c r="GQ171" s="84"/>
      <c r="GR171" s="84"/>
      <c r="GS171" s="84"/>
      <c r="GT171" s="84"/>
      <c r="GU171" s="84"/>
      <c r="GV171" s="84"/>
      <c r="GW171" s="84"/>
      <c r="GX171" s="84"/>
      <c r="GY171" s="84"/>
      <c r="GZ171" s="84"/>
      <c r="HA171" s="84"/>
      <c r="HB171" s="84"/>
      <c r="HC171" s="84"/>
      <c r="HD171" s="84"/>
      <c r="HE171" s="84"/>
      <c r="HF171" s="84"/>
      <c r="HG171" s="84"/>
      <c r="HH171" s="84"/>
      <c r="HI171" s="84"/>
      <c r="HJ171" s="84"/>
      <c r="HK171" s="84"/>
      <c r="HL171" s="84"/>
      <c r="HM171" s="84"/>
      <c r="HN171" s="84"/>
      <c r="HO171" s="84"/>
      <c r="HP171" s="84"/>
      <c r="HQ171" s="84"/>
      <c r="HR171" s="84"/>
      <c r="HS171" s="84"/>
      <c r="HT171" s="84"/>
      <c r="HU171" s="84"/>
      <c r="HV171" s="84"/>
      <c r="HW171" s="84"/>
      <c r="HX171" s="84"/>
      <c r="HY171" s="84"/>
      <c r="HZ171" s="84"/>
      <c r="IA171" s="84"/>
      <c r="IB171" s="84"/>
      <c r="IC171" s="84"/>
      <c r="ID171" s="84"/>
      <c r="IE171" s="84"/>
      <c r="IF171" s="84"/>
      <c r="IG171" s="84"/>
      <c r="IH171" s="84"/>
      <c r="II171" s="84"/>
      <c r="IJ171" s="84"/>
      <c r="IK171" s="84"/>
      <c r="IL171" s="84"/>
      <c r="IM171" s="84"/>
      <c r="IN171" s="84"/>
      <c r="IO171" s="84"/>
      <c r="IP171" s="84"/>
      <c r="IQ171" s="84"/>
      <c r="IR171" s="84"/>
      <c r="IS171" s="84"/>
      <c r="IT171" s="84"/>
      <c r="IU171" s="84"/>
      <c r="IV171" s="84"/>
      <c r="IW171" s="84"/>
      <c r="IX171" s="84"/>
      <c r="IY171" s="84"/>
      <c r="IZ171" s="84"/>
      <c r="JA171" s="84"/>
      <c r="JB171" s="84"/>
    </row>
    <row r="172" spans="1:262" s="22" customFormat="1" ht="15" customHeight="1" x14ac:dyDescent="0.15">
      <c r="A172" s="176" t="s">
        <v>146</v>
      </c>
      <c r="B172" s="26" t="s">
        <v>285</v>
      </c>
      <c r="C172" s="27" t="s">
        <v>393</v>
      </c>
      <c r="D172" s="28" t="s">
        <v>394</v>
      </c>
      <c r="E172" s="26" t="s">
        <v>278</v>
      </c>
      <c r="F172" s="29" t="s">
        <v>395</v>
      </c>
      <c r="G172" s="30" t="s">
        <v>280</v>
      </c>
      <c r="H172" s="30" t="s">
        <v>94</v>
      </c>
      <c r="I172" s="37">
        <v>400</v>
      </c>
      <c r="J172" s="38" t="s">
        <v>281</v>
      </c>
      <c r="K172" s="37">
        <v>0</v>
      </c>
      <c r="L172" s="26"/>
      <c r="M172" s="26"/>
      <c r="N172" s="26"/>
      <c r="O172" s="39" t="s">
        <v>396</v>
      </c>
      <c r="P172" s="40">
        <v>0.5</v>
      </c>
      <c r="Q172" s="40">
        <v>0.5</v>
      </c>
      <c r="R172" s="40">
        <v>1.76</v>
      </c>
      <c r="S172" s="40">
        <v>3.5409836065573801</v>
      </c>
      <c r="T172" s="40">
        <v>2</v>
      </c>
      <c r="U172" s="40">
        <v>2</v>
      </c>
      <c r="V172" s="41">
        <v>12</v>
      </c>
      <c r="W172" s="42">
        <v>200</v>
      </c>
      <c r="X172" s="43">
        <v>300</v>
      </c>
      <c r="Y172" s="50">
        <v>1</v>
      </c>
      <c r="Z172" s="50">
        <v>1</v>
      </c>
      <c r="AA172" s="51"/>
      <c r="AB172" s="51"/>
      <c r="AC172" s="51"/>
      <c r="AD172" s="51"/>
      <c r="AE172" s="51"/>
      <c r="AF172" s="38">
        <v>216</v>
      </c>
      <c r="AG172" s="61">
        <v>11.1111111111111</v>
      </c>
      <c r="AH172" s="62">
        <v>0.92592592592592604</v>
      </c>
      <c r="AI172" s="63"/>
      <c r="AJ172" s="64"/>
      <c r="AK172" s="65">
        <v>0</v>
      </c>
      <c r="AL172" s="64" t="s">
        <v>283</v>
      </c>
      <c r="AM172" s="66" t="s">
        <v>286</v>
      </c>
      <c r="AN172" s="26"/>
      <c r="AO172" s="66"/>
      <c r="AP172" s="74"/>
      <c r="AQ172" s="75"/>
      <c r="AR172" s="76"/>
      <c r="AS172" s="77"/>
      <c r="AT172" s="77"/>
      <c r="AU172" s="78"/>
      <c r="AV172" s="77"/>
      <c r="AW172" s="77"/>
      <c r="AX172" s="77"/>
      <c r="AY172" s="77"/>
      <c r="AZ172" s="77"/>
      <c r="BA172" s="77"/>
      <c r="BB172" s="99">
        <f t="shared" si="35"/>
        <v>35</v>
      </c>
      <c r="BC172" s="99">
        <f t="shared" si="36"/>
        <v>8</v>
      </c>
      <c r="BD172" s="100" t="str">
        <f t="shared" si="37"/>
        <v>050-C130000441-52135</v>
      </c>
      <c r="BE172" s="101">
        <f t="shared" si="38"/>
        <v>1</v>
      </c>
      <c r="BF172" s="101">
        <f t="shared" si="39"/>
        <v>0.5</v>
      </c>
      <c r="BG172" s="102" t="str">
        <f t="shared" si="40"/>
        <v>050-C130000441-52135</v>
      </c>
      <c r="BH172" s="84" t="str">
        <f>IF(IF(ISNA(MATCH(BG172,BG173:$BG$94434,0)),1,"")="","",IF(ISNA(MATCH(BG172,BG173:$BG$94434,0)),1,"")&amp;BB172)</f>
        <v/>
      </c>
      <c r="BI172" s="84" t="str">
        <f>IF(BH172="","",BB172&amp;COUNTIFS($BH$1:BH172,BH172))</f>
        <v/>
      </c>
      <c r="BJ172" s="84" t="str">
        <f t="shared" si="41"/>
        <v/>
      </c>
      <c r="BK172" s="84"/>
      <c r="BL172" s="84"/>
      <c r="BM172" s="84"/>
      <c r="BN172" s="84"/>
      <c r="BO172" s="84"/>
      <c r="BP172" s="84"/>
      <c r="BQ172" s="84"/>
      <c r="BR172" s="84"/>
      <c r="BS172" s="84"/>
      <c r="BT172" s="84"/>
      <c r="BU172" s="84"/>
      <c r="BV172" s="84"/>
      <c r="BW172" s="84"/>
      <c r="BX172" s="84"/>
      <c r="BY172" s="84"/>
      <c r="BZ172" s="84"/>
      <c r="CA172" s="84"/>
      <c r="CB172" s="84"/>
      <c r="CC172" s="84"/>
      <c r="CD172" s="84"/>
      <c r="CE172" s="84"/>
      <c r="CF172" s="84"/>
      <c r="CG172" s="84"/>
      <c r="CH172" s="84"/>
      <c r="CI172" s="84"/>
      <c r="CJ172" s="84"/>
      <c r="CK172" s="84"/>
      <c r="CL172" s="84"/>
      <c r="CM172" s="84"/>
      <c r="CN172" s="84"/>
      <c r="CO172" s="84"/>
      <c r="CP172" s="84"/>
      <c r="CQ172" s="84"/>
      <c r="CR172" s="84"/>
      <c r="CS172" s="84"/>
      <c r="CT172" s="84"/>
      <c r="CU172" s="84"/>
      <c r="CV172" s="84"/>
      <c r="CW172" s="84"/>
      <c r="CX172" s="84"/>
      <c r="CY172" s="84"/>
      <c r="CZ172" s="84"/>
      <c r="DA172" s="84"/>
      <c r="DB172" s="84"/>
      <c r="DC172" s="84"/>
      <c r="DD172" s="84"/>
      <c r="DE172" s="84"/>
      <c r="DF172" s="84"/>
      <c r="DG172" s="84"/>
      <c r="DH172" s="84"/>
      <c r="DI172" s="84"/>
      <c r="DJ172" s="84"/>
      <c r="DK172" s="84"/>
      <c r="DL172" s="84"/>
      <c r="DM172" s="84"/>
      <c r="DN172" s="84"/>
      <c r="DO172" s="84"/>
      <c r="DP172" s="84"/>
      <c r="DQ172" s="84"/>
      <c r="DR172" s="84"/>
      <c r="DS172" s="84"/>
      <c r="DT172" s="84"/>
      <c r="DU172" s="84"/>
      <c r="DV172" s="84"/>
      <c r="DW172" s="84"/>
      <c r="DX172" s="84"/>
      <c r="DY172" s="84"/>
      <c r="DZ172" s="84"/>
      <c r="EA172" s="84"/>
      <c r="EB172" s="84"/>
      <c r="EC172" s="84"/>
      <c r="ED172" s="84"/>
      <c r="EE172" s="84"/>
      <c r="EF172" s="84"/>
      <c r="EG172" s="84"/>
      <c r="EH172" s="84"/>
      <c r="EI172" s="84"/>
      <c r="EJ172" s="84"/>
      <c r="EK172" s="84"/>
      <c r="EL172" s="84"/>
      <c r="EM172" s="84"/>
      <c r="EN172" s="84"/>
      <c r="EO172" s="84"/>
      <c r="EP172" s="84"/>
      <c r="EQ172" s="84"/>
      <c r="ER172" s="84"/>
      <c r="ES172" s="84"/>
      <c r="ET172" s="84"/>
      <c r="EU172" s="84"/>
      <c r="EV172" s="84"/>
      <c r="EW172" s="84"/>
      <c r="EX172" s="84"/>
      <c r="EY172" s="84"/>
      <c r="EZ172" s="84"/>
      <c r="FA172" s="84"/>
      <c r="FB172" s="84"/>
      <c r="FC172" s="84"/>
      <c r="FD172" s="84"/>
      <c r="FE172" s="84"/>
      <c r="FF172" s="84"/>
      <c r="FG172" s="84"/>
      <c r="FH172" s="84"/>
      <c r="FI172" s="84"/>
      <c r="FJ172" s="84"/>
      <c r="FK172" s="84"/>
      <c r="FL172" s="84"/>
      <c r="FM172" s="84"/>
      <c r="FN172" s="84"/>
      <c r="FO172" s="84"/>
      <c r="FP172" s="84"/>
      <c r="FQ172" s="84"/>
      <c r="FR172" s="84"/>
      <c r="FS172" s="84"/>
      <c r="FT172" s="84"/>
      <c r="FU172" s="84"/>
      <c r="FV172" s="84"/>
      <c r="FW172" s="84"/>
      <c r="FX172" s="84"/>
      <c r="FY172" s="84"/>
      <c r="FZ172" s="84"/>
      <c r="GA172" s="84"/>
      <c r="GB172" s="84"/>
      <c r="GC172" s="84"/>
      <c r="GD172" s="84"/>
      <c r="GE172" s="84"/>
      <c r="GF172" s="84"/>
      <c r="GG172" s="84"/>
      <c r="GH172" s="84"/>
      <c r="GI172" s="84"/>
      <c r="GJ172" s="84"/>
      <c r="GK172" s="84"/>
      <c r="GL172" s="84"/>
      <c r="GM172" s="84"/>
      <c r="GN172" s="84"/>
      <c r="GO172" s="84"/>
      <c r="GP172" s="84"/>
      <c r="GQ172" s="84"/>
      <c r="GR172" s="84"/>
      <c r="GS172" s="84"/>
      <c r="GT172" s="84"/>
      <c r="GU172" s="84"/>
      <c r="GV172" s="84"/>
      <c r="GW172" s="84"/>
      <c r="GX172" s="84"/>
      <c r="GY172" s="84"/>
      <c r="GZ172" s="84"/>
      <c r="HA172" s="84"/>
      <c r="HB172" s="84"/>
      <c r="HC172" s="84"/>
      <c r="HD172" s="84"/>
      <c r="HE172" s="84"/>
      <c r="HF172" s="84"/>
      <c r="HG172" s="84"/>
      <c r="HH172" s="84"/>
      <c r="HI172" s="84"/>
      <c r="HJ172" s="84"/>
      <c r="HK172" s="84"/>
      <c r="HL172" s="84"/>
      <c r="HM172" s="84"/>
      <c r="HN172" s="84"/>
      <c r="HO172" s="84"/>
      <c r="HP172" s="84"/>
      <c r="HQ172" s="84"/>
      <c r="HR172" s="84"/>
      <c r="HS172" s="84"/>
      <c r="HT172" s="84"/>
      <c r="HU172" s="84"/>
      <c r="HV172" s="84"/>
      <c r="HW172" s="84"/>
      <c r="HX172" s="84"/>
      <c r="HY172" s="84"/>
      <c r="HZ172" s="84"/>
      <c r="IA172" s="84"/>
      <c r="IB172" s="84"/>
      <c r="IC172" s="84"/>
      <c r="ID172" s="84"/>
      <c r="IE172" s="84"/>
      <c r="IF172" s="84"/>
      <c r="IG172" s="84"/>
      <c r="IH172" s="84"/>
      <c r="II172" s="84"/>
      <c r="IJ172" s="84"/>
      <c r="IK172" s="84"/>
      <c r="IL172" s="84"/>
      <c r="IM172" s="84"/>
      <c r="IN172" s="84"/>
      <c r="IO172" s="84"/>
      <c r="IP172" s="84"/>
      <c r="IQ172" s="84"/>
      <c r="IR172" s="84"/>
      <c r="IS172" s="84"/>
      <c r="IT172" s="84"/>
      <c r="IU172" s="84"/>
      <c r="IV172" s="84"/>
      <c r="IW172" s="84"/>
      <c r="IX172" s="84"/>
      <c r="IY172" s="84"/>
      <c r="IZ172" s="84"/>
      <c r="JA172" s="84"/>
      <c r="JB172" s="84"/>
    </row>
    <row r="173" spans="1:262" s="22" customFormat="1" ht="15" customHeight="1" x14ac:dyDescent="0.15">
      <c r="A173" s="176" t="s">
        <v>146</v>
      </c>
      <c r="B173" s="26" t="s">
        <v>275</v>
      </c>
      <c r="C173" s="27" t="s">
        <v>344</v>
      </c>
      <c r="D173" s="28" t="s">
        <v>345</v>
      </c>
      <c r="E173" s="26" t="s">
        <v>278</v>
      </c>
      <c r="F173" s="29" t="s">
        <v>346</v>
      </c>
      <c r="G173" s="30" t="s">
        <v>280</v>
      </c>
      <c r="H173" s="30" t="s">
        <v>79</v>
      </c>
      <c r="I173" s="37">
        <v>1000000</v>
      </c>
      <c r="J173" s="38" t="s">
        <v>281</v>
      </c>
      <c r="K173" s="37">
        <v>405000</v>
      </c>
      <c r="L173" s="26"/>
      <c r="M173" s="26"/>
      <c r="N173" s="26"/>
      <c r="O173" s="39" t="s">
        <v>29</v>
      </c>
      <c r="P173" s="40">
        <v>0.5</v>
      </c>
      <c r="Q173" s="40">
        <v>0.5</v>
      </c>
      <c r="R173" s="40">
        <v>4.0258064516129002</v>
      </c>
      <c r="S173" s="40">
        <v>3.5409836065573801</v>
      </c>
      <c r="T173" s="40">
        <v>11</v>
      </c>
      <c r="U173" s="40">
        <v>0</v>
      </c>
      <c r="V173" s="41">
        <v>12</v>
      </c>
      <c r="W173" s="42">
        <v>114500</v>
      </c>
      <c r="X173" s="43">
        <v>200</v>
      </c>
      <c r="Y173" s="50">
        <v>1</v>
      </c>
      <c r="Z173" s="50">
        <v>1</v>
      </c>
      <c r="AA173" s="51"/>
      <c r="AB173" s="51"/>
      <c r="AC173" s="51"/>
      <c r="AD173" s="51"/>
      <c r="AE173" s="51"/>
      <c r="AF173" s="38">
        <v>144000</v>
      </c>
      <c r="AG173" s="61">
        <v>9.5416666666666696</v>
      </c>
      <c r="AH173" s="62">
        <v>0.79513888888888895</v>
      </c>
      <c r="AI173" s="63"/>
      <c r="AJ173" s="64"/>
      <c r="AK173" s="65">
        <v>0</v>
      </c>
      <c r="AL173" s="64" t="s">
        <v>296</v>
      </c>
      <c r="AM173" s="66"/>
      <c r="AN173" s="26"/>
      <c r="AO173" s="66" t="s">
        <v>59</v>
      </c>
      <c r="AP173" s="74"/>
      <c r="AQ173" s="75"/>
      <c r="AR173" s="76"/>
      <c r="AS173" s="77"/>
      <c r="AT173" s="77"/>
      <c r="AU173" s="78"/>
      <c r="AV173" s="77"/>
      <c r="AW173" s="77"/>
      <c r="AX173" s="77"/>
      <c r="AY173" s="77"/>
      <c r="AZ173" s="77"/>
      <c r="BA173" s="77"/>
      <c r="BB173" s="99">
        <f t="shared" si="35"/>
        <v>35</v>
      </c>
      <c r="BC173" s="99">
        <f t="shared" si="36"/>
        <v>8</v>
      </c>
      <c r="BD173" s="100" t="str">
        <f t="shared" si="37"/>
        <v>025-C130000641-0397苏宁亚35</v>
      </c>
      <c r="BE173" s="101">
        <f t="shared" si="38"/>
        <v>0.14285714285714285</v>
      </c>
      <c r="BF173" s="101">
        <f t="shared" si="39"/>
        <v>0.5</v>
      </c>
      <c r="BG173" s="102" t="str">
        <f t="shared" si="40"/>
        <v>025-C130000641-039735</v>
      </c>
      <c r="BH173" s="84" t="str">
        <f>IF(IF(ISNA(MATCH(BG173,BG174:$BG$94434,0)),1,"")="","",IF(ISNA(MATCH(BG173,BG174:$BG$94434,0)),1,"")&amp;BB173)</f>
        <v/>
      </c>
      <c r="BI173" s="84" t="str">
        <f>IF(BH173="","",BB173&amp;COUNTIFS($BH$1:BH173,BH173))</f>
        <v/>
      </c>
      <c r="BJ173" s="84" t="str">
        <f t="shared" si="41"/>
        <v/>
      </c>
      <c r="BK173" s="84"/>
      <c r="BL173" s="84"/>
      <c r="BM173" s="84"/>
      <c r="BN173" s="84"/>
      <c r="BO173" s="84"/>
      <c r="BP173" s="84"/>
      <c r="BQ173" s="84"/>
      <c r="BR173" s="84"/>
      <c r="BS173" s="84"/>
      <c r="BT173" s="84"/>
      <c r="BU173" s="84"/>
      <c r="BV173" s="84"/>
      <c r="BW173" s="84"/>
      <c r="BX173" s="84"/>
      <c r="BY173" s="84"/>
      <c r="BZ173" s="84"/>
      <c r="CA173" s="84"/>
      <c r="CB173" s="84"/>
      <c r="CC173" s="84"/>
      <c r="CD173" s="84"/>
      <c r="CE173" s="84"/>
      <c r="CF173" s="84"/>
      <c r="CG173" s="84"/>
      <c r="CH173" s="84"/>
      <c r="CI173" s="84"/>
      <c r="CJ173" s="84"/>
      <c r="CK173" s="84"/>
      <c r="CL173" s="84"/>
      <c r="CM173" s="84"/>
      <c r="CN173" s="84"/>
      <c r="CO173" s="84"/>
      <c r="CP173" s="84"/>
      <c r="CQ173" s="84"/>
      <c r="CR173" s="84"/>
      <c r="CS173" s="84"/>
      <c r="CT173" s="84"/>
      <c r="CU173" s="84"/>
      <c r="CV173" s="84"/>
      <c r="CW173" s="84"/>
      <c r="CX173" s="84"/>
      <c r="CY173" s="84"/>
      <c r="CZ173" s="84"/>
      <c r="DA173" s="84"/>
      <c r="DB173" s="84"/>
      <c r="DC173" s="84"/>
      <c r="DD173" s="84"/>
      <c r="DE173" s="84"/>
      <c r="DF173" s="84"/>
      <c r="DG173" s="84"/>
      <c r="DH173" s="84"/>
      <c r="DI173" s="84"/>
      <c r="DJ173" s="84"/>
      <c r="DK173" s="84"/>
      <c r="DL173" s="84"/>
      <c r="DM173" s="84"/>
      <c r="DN173" s="84"/>
      <c r="DO173" s="84"/>
      <c r="DP173" s="84"/>
      <c r="DQ173" s="84"/>
      <c r="DR173" s="84"/>
      <c r="DS173" s="84"/>
      <c r="DT173" s="84"/>
      <c r="DU173" s="84"/>
      <c r="DV173" s="84"/>
      <c r="DW173" s="84"/>
      <c r="DX173" s="84"/>
      <c r="DY173" s="84"/>
      <c r="DZ173" s="84"/>
      <c r="EA173" s="84"/>
      <c r="EB173" s="84"/>
      <c r="EC173" s="84"/>
      <c r="ED173" s="84"/>
      <c r="EE173" s="84"/>
      <c r="EF173" s="84"/>
      <c r="EG173" s="84"/>
      <c r="EH173" s="84"/>
      <c r="EI173" s="84"/>
      <c r="EJ173" s="84"/>
      <c r="EK173" s="84"/>
      <c r="EL173" s="84"/>
      <c r="EM173" s="84"/>
      <c r="EN173" s="84"/>
      <c r="EO173" s="84"/>
      <c r="EP173" s="84"/>
      <c r="EQ173" s="84"/>
      <c r="ER173" s="84"/>
      <c r="ES173" s="84"/>
      <c r="ET173" s="84"/>
      <c r="EU173" s="84"/>
      <c r="EV173" s="84"/>
      <c r="EW173" s="84"/>
      <c r="EX173" s="84"/>
      <c r="EY173" s="84"/>
      <c r="EZ173" s="84"/>
      <c r="FA173" s="84"/>
      <c r="FB173" s="84"/>
      <c r="FC173" s="84"/>
      <c r="FD173" s="84"/>
      <c r="FE173" s="84"/>
      <c r="FF173" s="84"/>
      <c r="FG173" s="84"/>
      <c r="FH173" s="84"/>
      <c r="FI173" s="84"/>
      <c r="FJ173" s="84"/>
      <c r="FK173" s="84"/>
      <c r="FL173" s="84"/>
      <c r="FM173" s="84"/>
      <c r="FN173" s="84"/>
      <c r="FO173" s="84"/>
      <c r="FP173" s="84"/>
      <c r="FQ173" s="84"/>
      <c r="FR173" s="84"/>
      <c r="FS173" s="84"/>
      <c r="FT173" s="84"/>
      <c r="FU173" s="84"/>
      <c r="FV173" s="84"/>
      <c r="FW173" s="84"/>
      <c r="FX173" s="84"/>
      <c r="FY173" s="84"/>
      <c r="FZ173" s="84"/>
      <c r="GA173" s="84"/>
      <c r="GB173" s="84"/>
      <c r="GC173" s="84"/>
      <c r="GD173" s="84"/>
      <c r="GE173" s="84"/>
      <c r="GF173" s="84"/>
      <c r="GG173" s="84"/>
      <c r="GH173" s="84"/>
      <c r="GI173" s="84"/>
      <c r="GJ173" s="84"/>
      <c r="GK173" s="84"/>
      <c r="GL173" s="84"/>
      <c r="GM173" s="84"/>
      <c r="GN173" s="84"/>
      <c r="GO173" s="84"/>
      <c r="GP173" s="84"/>
      <c r="GQ173" s="84"/>
      <c r="GR173" s="84"/>
      <c r="GS173" s="84"/>
      <c r="GT173" s="84"/>
      <c r="GU173" s="84"/>
      <c r="GV173" s="84"/>
      <c r="GW173" s="84"/>
      <c r="GX173" s="84"/>
      <c r="GY173" s="84"/>
      <c r="GZ173" s="84"/>
      <c r="HA173" s="84"/>
      <c r="HB173" s="84"/>
      <c r="HC173" s="84"/>
      <c r="HD173" s="84"/>
      <c r="HE173" s="84"/>
      <c r="HF173" s="84"/>
      <c r="HG173" s="84"/>
      <c r="HH173" s="84"/>
      <c r="HI173" s="84"/>
      <c r="HJ173" s="84"/>
      <c r="HK173" s="84"/>
      <c r="HL173" s="84"/>
      <c r="HM173" s="84"/>
      <c r="HN173" s="84"/>
      <c r="HO173" s="84"/>
      <c r="HP173" s="84"/>
      <c r="HQ173" s="84"/>
      <c r="HR173" s="84"/>
      <c r="HS173" s="84"/>
      <c r="HT173" s="84"/>
      <c r="HU173" s="84"/>
      <c r="HV173" s="84"/>
      <c r="HW173" s="84"/>
      <c r="HX173" s="84"/>
      <c r="HY173" s="84"/>
      <c r="HZ173" s="84"/>
      <c r="IA173" s="84"/>
      <c r="IB173" s="84"/>
      <c r="IC173" s="84"/>
      <c r="ID173" s="84"/>
      <c r="IE173" s="84"/>
      <c r="IF173" s="84"/>
      <c r="IG173" s="84"/>
      <c r="IH173" s="84"/>
      <c r="II173" s="84"/>
      <c r="IJ173" s="84"/>
      <c r="IK173" s="84"/>
      <c r="IL173" s="84"/>
      <c r="IM173" s="84"/>
      <c r="IN173" s="84"/>
      <c r="IO173" s="84"/>
      <c r="IP173" s="84"/>
      <c r="IQ173" s="84"/>
      <c r="IR173" s="84"/>
      <c r="IS173" s="84"/>
      <c r="IT173" s="84"/>
      <c r="IU173" s="84"/>
      <c r="IV173" s="84"/>
      <c r="IW173" s="84"/>
      <c r="IX173" s="84"/>
      <c r="IY173" s="84"/>
      <c r="IZ173" s="84"/>
      <c r="JA173" s="84"/>
      <c r="JB173" s="84"/>
    </row>
    <row r="174" spans="1:262" s="22" customFormat="1" ht="15" customHeight="1" x14ac:dyDescent="0.15">
      <c r="A174" s="176" t="s">
        <v>146</v>
      </c>
      <c r="B174" s="26" t="s">
        <v>285</v>
      </c>
      <c r="C174" s="27" t="s">
        <v>344</v>
      </c>
      <c r="D174" s="28" t="s">
        <v>345</v>
      </c>
      <c r="E174" s="26" t="s">
        <v>278</v>
      </c>
      <c r="F174" s="29" t="s">
        <v>346</v>
      </c>
      <c r="G174" s="30" t="s">
        <v>280</v>
      </c>
      <c r="H174" s="30" t="s">
        <v>79</v>
      </c>
      <c r="I174" s="37">
        <v>1000000</v>
      </c>
      <c r="J174" s="38" t="s">
        <v>281</v>
      </c>
      <c r="K174" s="37">
        <v>405000</v>
      </c>
      <c r="L174" s="26"/>
      <c r="M174" s="26"/>
      <c r="N174" s="26"/>
      <c r="O174" s="39" t="s">
        <v>29</v>
      </c>
      <c r="P174" s="40">
        <v>0.5</v>
      </c>
      <c r="Q174" s="40">
        <v>0.5</v>
      </c>
      <c r="R174" s="40">
        <v>1.76</v>
      </c>
      <c r="S174" s="40">
        <v>3.5409836065573801</v>
      </c>
      <c r="T174" s="40">
        <v>11</v>
      </c>
      <c r="U174" s="40">
        <v>0</v>
      </c>
      <c r="V174" s="41">
        <v>12</v>
      </c>
      <c r="W174" s="42">
        <v>140000</v>
      </c>
      <c r="X174" s="43">
        <v>200</v>
      </c>
      <c r="Y174" s="50">
        <v>1</v>
      </c>
      <c r="Z174" s="50">
        <v>1</v>
      </c>
      <c r="AA174" s="51"/>
      <c r="AB174" s="51"/>
      <c r="AC174" s="51"/>
      <c r="AD174" s="51"/>
      <c r="AE174" s="51"/>
      <c r="AF174" s="38">
        <v>144000</v>
      </c>
      <c r="AG174" s="61">
        <v>11.6666666666667</v>
      </c>
      <c r="AH174" s="62">
        <v>0.97222222222222199</v>
      </c>
      <c r="AI174" s="63"/>
      <c r="AJ174" s="64"/>
      <c r="AK174" s="65">
        <v>0</v>
      </c>
      <c r="AL174" s="64" t="s">
        <v>296</v>
      </c>
      <c r="AM174" s="66"/>
      <c r="AN174" s="26"/>
      <c r="AO174" s="66" t="s">
        <v>28</v>
      </c>
      <c r="AP174" s="74"/>
      <c r="AQ174" s="75"/>
      <c r="AR174" s="76"/>
      <c r="AS174" s="77"/>
      <c r="AT174" s="77"/>
      <c r="AU174" s="78"/>
      <c r="AV174" s="77"/>
      <c r="AW174" s="77"/>
      <c r="AX174" s="77"/>
      <c r="AY174" s="77"/>
      <c r="AZ174" s="77"/>
      <c r="BA174" s="77"/>
      <c r="BB174" s="99">
        <f t="shared" si="35"/>
        <v>35</v>
      </c>
      <c r="BC174" s="99">
        <f t="shared" si="36"/>
        <v>8</v>
      </c>
      <c r="BD174" s="100" t="str">
        <f t="shared" si="37"/>
        <v>025-C130000641-0397韩学奇35</v>
      </c>
      <c r="BE174" s="101">
        <f t="shared" si="38"/>
        <v>0.14285714285714285</v>
      </c>
      <c r="BF174" s="101">
        <f t="shared" si="39"/>
        <v>0.5</v>
      </c>
      <c r="BG174" s="102" t="str">
        <f t="shared" si="40"/>
        <v>025-C130000641-039735</v>
      </c>
      <c r="BH174" s="84" t="str">
        <f>IF(IF(ISNA(MATCH(BG174,BG175:$BG$94434,0)),1,"")="","",IF(ISNA(MATCH(BG174,BG175:$BG$94434,0)),1,"")&amp;BB174)</f>
        <v/>
      </c>
      <c r="BI174" s="84" t="str">
        <f>IF(BH174="","",BB174&amp;COUNTIFS($BH$1:BH174,BH174))</f>
        <v/>
      </c>
      <c r="BJ174" s="84" t="str">
        <f t="shared" si="41"/>
        <v/>
      </c>
      <c r="BK174" s="84"/>
      <c r="BL174" s="84"/>
      <c r="BM174" s="84"/>
      <c r="BN174" s="84"/>
      <c r="BO174" s="84"/>
      <c r="BP174" s="84"/>
      <c r="BQ174" s="84"/>
      <c r="BR174" s="84"/>
      <c r="BS174" s="84"/>
      <c r="BT174" s="84"/>
      <c r="BU174" s="84"/>
      <c r="BV174" s="84"/>
      <c r="BW174" s="84"/>
      <c r="BX174" s="84"/>
      <c r="BY174" s="84"/>
      <c r="BZ174" s="84"/>
      <c r="CA174" s="84"/>
      <c r="CB174" s="84"/>
      <c r="CC174" s="84"/>
      <c r="CD174" s="84"/>
      <c r="CE174" s="84"/>
      <c r="CF174" s="84"/>
      <c r="CG174" s="84"/>
      <c r="CH174" s="84"/>
      <c r="CI174" s="84"/>
      <c r="CJ174" s="84"/>
      <c r="CK174" s="84"/>
      <c r="CL174" s="84"/>
      <c r="CM174" s="84"/>
      <c r="CN174" s="84"/>
      <c r="CO174" s="84"/>
      <c r="CP174" s="84"/>
      <c r="CQ174" s="84"/>
      <c r="CR174" s="84"/>
      <c r="CS174" s="84"/>
      <c r="CT174" s="84"/>
      <c r="CU174" s="84"/>
      <c r="CV174" s="84"/>
      <c r="CW174" s="84"/>
      <c r="CX174" s="84"/>
      <c r="CY174" s="84"/>
      <c r="CZ174" s="84"/>
      <c r="DA174" s="84"/>
      <c r="DB174" s="84"/>
      <c r="DC174" s="84"/>
      <c r="DD174" s="84"/>
      <c r="DE174" s="84"/>
      <c r="DF174" s="84"/>
      <c r="DG174" s="84"/>
      <c r="DH174" s="84"/>
      <c r="DI174" s="84"/>
      <c r="DJ174" s="84"/>
      <c r="DK174" s="84"/>
      <c r="DL174" s="84"/>
      <c r="DM174" s="84"/>
      <c r="DN174" s="84"/>
      <c r="DO174" s="84"/>
      <c r="DP174" s="84"/>
      <c r="DQ174" s="84"/>
      <c r="DR174" s="84"/>
      <c r="DS174" s="84"/>
      <c r="DT174" s="84"/>
      <c r="DU174" s="84"/>
      <c r="DV174" s="84"/>
      <c r="DW174" s="84"/>
      <c r="DX174" s="84"/>
      <c r="DY174" s="84"/>
      <c r="DZ174" s="84"/>
      <c r="EA174" s="84"/>
      <c r="EB174" s="84"/>
      <c r="EC174" s="84"/>
      <c r="ED174" s="84"/>
      <c r="EE174" s="84"/>
      <c r="EF174" s="84"/>
      <c r="EG174" s="84"/>
      <c r="EH174" s="84"/>
      <c r="EI174" s="84"/>
      <c r="EJ174" s="84"/>
      <c r="EK174" s="84"/>
      <c r="EL174" s="84"/>
      <c r="EM174" s="84"/>
      <c r="EN174" s="84"/>
      <c r="EO174" s="84"/>
      <c r="EP174" s="84"/>
      <c r="EQ174" s="84"/>
      <c r="ER174" s="84"/>
      <c r="ES174" s="84"/>
      <c r="ET174" s="84"/>
      <c r="EU174" s="84"/>
      <c r="EV174" s="84"/>
      <c r="EW174" s="84"/>
      <c r="EX174" s="84"/>
      <c r="EY174" s="84"/>
      <c r="EZ174" s="84"/>
      <c r="FA174" s="84"/>
      <c r="FB174" s="84"/>
      <c r="FC174" s="84"/>
      <c r="FD174" s="84"/>
      <c r="FE174" s="84"/>
      <c r="FF174" s="84"/>
      <c r="FG174" s="84"/>
      <c r="FH174" s="84"/>
      <c r="FI174" s="84"/>
      <c r="FJ174" s="84"/>
      <c r="FK174" s="84"/>
      <c r="FL174" s="84"/>
      <c r="FM174" s="84"/>
      <c r="FN174" s="84"/>
      <c r="FO174" s="84"/>
      <c r="FP174" s="84"/>
      <c r="FQ174" s="84"/>
      <c r="FR174" s="84"/>
      <c r="FS174" s="84"/>
      <c r="FT174" s="84"/>
      <c r="FU174" s="84"/>
      <c r="FV174" s="84"/>
      <c r="FW174" s="84"/>
      <c r="FX174" s="84"/>
      <c r="FY174" s="84"/>
      <c r="FZ174" s="84"/>
      <c r="GA174" s="84"/>
      <c r="GB174" s="84"/>
      <c r="GC174" s="84"/>
      <c r="GD174" s="84"/>
      <c r="GE174" s="84"/>
      <c r="GF174" s="84"/>
      <c r="GG174" s="84"/>
      <c r="GH174" s="84"/>
      <c r="GI174" s="84"/>
      <c r="GJ174" s="84"/>
      <c r="GK174" s="84"/>
      <c r="GL174" s="84"/>
      <c r="GM174" s="84"/>
      <c r="GN174" s="84"/>
      <c r="GO174" s="84"/>
      <c r="GP174" s="84"/>
      <c r="GQ174" s="84"/>
      <c r="GR174" s="84"/>
      <c r="GS174" s="84"/>
      <c r="GT174" s="84"/>
      <c r="GU174" s="84"/>
      <c r="GV174" s="84"/>
      <c r="GW174" s="84"/>
      <c r="GX174" s="84"/>
      <c r="GY174" s="84"/>
      <c r="GZ174" s="84"/>
      <c r="HA174" s="84"/>
      <c r="HB174" s="84"/>
      <c r="HC174" s="84"/>
      <c r="HD174" s="84"/>
      <c r="HE174" s="84"/>
      <c r="HF174" s="84"/>
      <c r="HG174" s="84"/>
      <c r="HH174" s="84"/>
      <c r="HI174" s="84"/>
      <c r="HJ174" s="84"/>
      <c r="HK174" s="84"/>
      <c r="HL174" s="84"/>
      <c r="HM174" s="84"/>
      <c r="HN174" s="84"/>
      <c r="HO174" s="84"/>
      <c r="HP174" s="84"/>
      <c r="HQ174" s="84"/>
      <c r="HR174" s="84"/>
      <c r="HS174" s="84"/>
      <c r="HT174" s="84"/>
      <c r="HU174" s="84"/>
      <c r="HV174" s="84"/>
      <c r="HW174" s="84"/>
      <c r="HX174" s="84"/>
      <c r="HY174" s="84"/>
      <c r="HZ174" s="84"/>
      <c r="IA174" s="84"/>
      <c r="IB174" s="84"/>
      <c r="IC174" s="84"/>
      <c r="ID174" s="84"/>
      <c r="IE174" s="84"/>
      <c r="IF174" s="84"/>
      <c r="IG174" s="84"/>
      <c r="IH174" s="84"/>
      <c r="II174" s="84"/>
      <c r="IJ174" s="84"/>
      <c r="IK174" s="84"/>
      <c r="IL174" s="84"/>
      <c r="IM174" s="84"/>
      <c r="IN174" s="84"/>
      <c r="IO174" s="84"/>
      <c r="IP174" s="84"/>
      <c r="IQ174" s="84"/>
      <c r="IR174" s="84"/>
      <c r="IS174" s="84"/>
      <c r="IT174" s="84"/>
      <c r="IU174" s="84"/>
      <c r="IV174" s="84"/>
      <c r="IW174" s="84"/>
      <c r="IX174" s="84"/>
      <c r="IY174" s="84"/>
      <c r="IZ174" s="84"/>
      <c r="JA174" s="84"/>
      <c r="JB174" s="84"/>
    </row>
    <row r="175" spans="1:262" s="22" customFormat="1" ht="15" customHeight="1" x14ac:dyDescent="0.15">
      <c r="A175" s="176" t="s">
        <v>146</v>
      </c>
      <c r="B175" s="26" t="s">
        <v>285</v>
      </c>
      <c r="C175" s="27" t="s">
        <v>188</v>
      </c>
      <c r="D175" s="28" t="s">
        <v>408</v>
      </c>
      <c r="E175" s="26" t="s">
        <v>278</v>
      </c>
      <c r="F175" s="29" t="s">
        <v>83</v>
      </c>
      <c r="G175" s="30" t="s">
        <v>280</v>
      </c>
      <c r="H175" s="30" t="s">
        <v>79</v>
      </c>
      <c r="I175" s="37">
        <v>2000000</v>
      </c>
      <c r="J175" s="38" t="s">
        <v>281</v>
      </c>
      <c r="K175" s="37">
        <v>0</v>
      </c>
      <c r="L175" s="26"/>
      <c r="M175" s="26"/>
      <c r="N175" s="26"/>
      <c r="O175" s="39" t="s">
        <v>396</v>
      </c>
      <c r="P175" s="40">
        <v>0.5</v>
      </c>
      <c r="Q175" s="40">
        <v>0.5</v>
      </c>
      <c r="R175" s="40">
        <v>0.88</v>
      </c>
      <c r="S175" s="40">
        <v>1.77049180327869</v>
      </c>
      <c r="T175" s="40">
        <v>2</v>
      </c>
      <c r="U175" s="40">
        <v>2</v>
      </c>
      <c r="V175" s="41">
        <v>6</v>
      </c>
      <c r="W175" s="42">
        <v>35000</v>
      </c>
      <c r="X175" s="43">
        <v>200</v>
      </c>
      <c r="Y175" s="50">
        <v>1</v>
      </c>
      <c r="Z175" s="50">
        <v>1</v>
      </c>
      <c r="AA175" s="51"/>
      <c r="AB175" s="51"/>
      <c r="AC175" s="51"/>
      <c r="AD175" s="51"/>
      <c r="AE175" s="51"/>
      <c r="AF175" s="38">
        <v>72000</v>
      </c>
      <c r="AG175" s="61">
        <v>2.9166666666666701</v>
      </c>
      <c r="AH175" s="62">
        <v>0.48611111111111099</v>
      </c>
      <c r="AI175" s="63"/>
      <c r="AJ175" s="64"/>
      <c r="AK175" s="65">
        <v>0</v>
      </c>
      <c r="AL175" s="64" t="s">
        <v>283</v>
      </c>
      <c r="AM175" s="66" t="s">
        <v>322</v>
      </c>
      <c r="AN175" s="26"/>
      <c r="AO175" s="66" t="s">
        <v>64</v>
      </c>
      <c r="AP175" s="74"/>
      <c r="AQ175" s="75"/>
      <c r="AR175" s="76"/>
      <c r="AS175" s="77"/>
      <c r="AT175" s="77"/>
      <c r="AU175" s="78"/>
      <c r="AV175" s="77"/>
      <c r="AW175" s="77"/>
      <c r="AX175" s="77"/>
      <c r="AY175" s="77"/>
      <c r="AZ175" s="77"/>
      <c r="BA175" s="77"/>
      <c r="BB175" s="99">
        <f t="shared" si="35"/>
        <v>35</v>
      </c>
      <c r="BC175" s="99">
        <f t="shared" si="36"/>
        <v>8</v>
      </c>
      <c r="BD175" s="100" t="str">
        <f t="shared" si="37"/>
        <v>025-C130000641-370杨青松35</v>
      </c>
      <c r="BE175" s="101">
        <f t="shared" si="38"/>
        <v>0.5</v>
      </c>
      <c r="BF175" s="101">
        <f t="shared" si="39"/>
        <v>1</v>
      </c>
      <c r="BG175" s="102" t="str">
        <f t="shared" si="40"/>
        <v>025-C130000641-37035</v>
      </c>
      <c r="BH175" s="84" t="str">
        <f>IF(IF(ISNA(MATCH(BG175,BG176:$BG$94434,0)),1,"")="","",IF(ISNA(MATCH(BG175,BG176:$BG$94434,0)),1,"")&amp;BB175)</f>
        <v/>
      </c>
      <c r="BI175" s="84" t="str">
        <f>IF(BH175="","",BB175&amp;COUNTIFS($BH$1:BH175,BH175))</f>
        <v/>
      </c>
      <c r="BJ175" s="84" t="str">
        <f t="shared" si="41"/>
        <v/>
      </c>
      <c r="BK175" s="84"/>
      <c r="BL175" s="84"/>
      <c r="BM175" s="84"/>
      <c r="BN175" s="84"/>
      <c r="BO175" s="84"/>
      <c r="BP175" s="84"/>
      <c r="BQ175" s="84"/>
      <c r="BR175" s="84"/>
      <c r="BS175" s="84"/>
      <c r="BT175" s="84"/>
      <c r="BU175" s="84"/>
      <c r="BV175" s="84"/>
      <c r="BW175" s="84"/>
      <c r="BX175" s="84"/>
      <c r="BY175" s="84"/>
      <c r="BZ175" s="84"/>
      <c r="CA175" s="84"/>
      <c r="CB175" s="84"/>
      <c r="CC175" s="84"/>
      <c r="CD175" s="84"/>
      <c r="CE175" s="84"/>
      <c r="CF175" s="84"/>
      <c r="CG175" s="84"/>
      <c r="CH175" s="84"/>
      <c r="CI175" s="84"/>
      <c r="CJ175" s="84"/>
      <c r="CK175" s="84"/>
      <c r="CL175" s="84"/>
      <c r="CM175" s="84"/>
      <c r="CN175" s="84"/>
      <c r="CO175" s="84"/>
      <c r="CP175" s="84"/>
      <c r="CQ175" s="84"/>
      <c r="CR175" s="84"/>
      <c r="CS175" s="84"/>
      <c r="CT175" s="84"/>
      <c r="CU175" s="84"/>
      <c r="CV175" s="84"/>
      <c r="CW175" s="84"/>
      <c r="CX175" s="84"/>
      <c r="CY175" s="84"/>
      <c r="CZ175" s="84"/>
      <c r="DA175" s="84"/>
      <c r="DB175" s="84"/>
      <c r="DC175" s="84"/>
      <c r="DD175" s="84"/>
      <c r="DE175" s="84"/>
      <c r="DF175" s="84"/>
      <c r="DG175" s="84"/>
      <c r="DH175" s="84"/>
      <c r="DI175" s="84"/>
      <c r="DJ175" s="84"/>
      <c r="DK175" s="84"/>
      <c r="DL175" s="84"/>
      <c r="DM175" s="84"/>
      <c r="DN175" s="84"/>
      <c r="DO175" s="84"/>
      <c r="DP175" s="84"/>
      <c r="DQ175" s="84"/>
      <c r="DR175" s="84"/>
      <c r="DS175" s="84"/>
      <c r="DT175" s="84"/>
      <c r="DU175" s="84"/>
      <c r="DV175" s="84"/>
      <c r="DW175" s="84"/>
      <c r="DX175" s="84"/>
      <c r="DY175" s="84"/>
      <c r="DZ175" s="84"/>
      <c r="EA175" s="84"/>
      <c r="EB175" s="84"/>
      <c r="EC175" s="84"/>
      <c r="ED175" s="84"/>
      <c r="EE175" s="84"/>
      <c r="EF175" s="84"/>
      <c r="EG175" s="84"/>
      <c r="EH175" s="84"/>
      <c r="EI175" s="84"/>
      <c r="EJ175" s="84"/>
      <c r="EK175" s="84"/>
      <c r="EL175" s="84"/>
      <c r="EM175" s="84"/>
      <c r="EN175" s="84"/>
      <c r="EO175" s="84"/>
      <c r="EP175" s="84"/>
      <c r="EQ175" s="84"/>
      <c r="ER175" s="84"/>
      <c r="ES175" s="84"/>
      <c r="ET175" s="84"/>
      <c r="EU175" s="84"/>
      <c r="EV175" s="84"/>
      <c r="EW175" s="84"/>
      <c r="EX175" s="84"/>
      <c r="EY175" s="84"/>
      <c r="EZ175" s="84"/>
      <c r="FA175" s="84"/>
      <c r="FB175" s="84"/>
      <c r="FC175" s="84"/>
      <c r="FD175" s="84"/>
      <c r="FE175" s="84"/>
      <c r="FF175" s="84"/>
      <c r="FG175" s="84"/>
      <c r="FH175" s="84"/>
      <c r="FI175" s="84"/>
      <c r="FJ175" s="84"/>
      <c r="FK175" s="84"/>
      <c r="FL175" s="84"/>
      <c r="FM175" s="84"/>
      <c r="FN175" s="84"/>
      <c r="FO175" s="84"/>
      <c r="FP175" s="84"/>
      <c r="FQ175" s="84"/>
      <c r="FR175" s="84"/>
      <c r="FS175" s="84"/>
      <c r="FT175" s="84"/>
      <c r="FU175" s="84"/>
      <c r="FV175" s="84"/>
      <c r="FW175" s="84"/>
      <c r="FX175" s="84"/>
      <c r="FY175" s="84"/>
      <c r="FZ175" s="84"/>
      <c r="GA175" s="84"/>
      <c r="GB175" s="84"/>
      <c r="GC175" s="84"/>
      <c r="GD175" s="84"/>
      <c r="GE175" s="84"/>
      <c r="GF175" s="84"/>
      <c r="GG175" s="84"/>
      <c r="GH175" s="84"/>
      <c r="GI175" s="84"/>
      <c r="GJ175" s="84"/>
      <c r="GK175" s="84"/>
      <c r="GL175" s="84"/>
      <c r="GM175" s="84"/>
      <c r="GN175" s="84"/>
      <c r="GO175" s="84"/>
      <c r="GP175" s="84"/>
      <c r="GQ175" s="84"/>
      <c r="GR175" s="84"/>
      <c r="GS175" s="84"/>
      <c r="GT175" s="84"/>
      <c r="GU175" s="84"/>
      <c r="GV175" s="84"/>
      <c r="GW175" s="84"/>
      <c r="GX175" s="84"/>
      <c r="GY175" s="84"/>
      <c r="GZ175" s="84"/>
      <c r="HA175" s="84"/>
      <c r="HB175" s="84"/>
      <c r="HC175" s="84"/>
      <c r="HD175" s="84"/>
      <c r="HE175" s="84"/>
      <c r="HF175" s="84"/>
      <c r="HG175" s="84"/>
      <c r="HH175" s="84"/>
      <c r="HI175" s="84"/>
      <c r="HJ175" s="84"/>
      <c r="HK175" s="84"/>
      <c r="HL175" s="84"/>
      <c r="HM175" s="84"/>
      <c r="HN175" s="84"/>
      <c r="HO175" s="84"/>
      <c r="HP175" s="84"/>
      <c r="HQ175" s="84"/>
      <c r="HR175" s="84"/>
      <c r="HS175" s="84"/>
      <c r="HT175" s="84"/>
      <c r="HU175" s="84"/>
      <c r="HV175" s="84"/>
      <c r="HW175" s="84"/>
      <c r="HX175" s="84"/>
      <c r="HY175" s="84"/>
      <c r="HZ175" s="84"/>
      <c r="IA175" s="84"/>
      <c r="IB175" s="84"/>
      <c r="IC175" s="84"/>
      <c r="ID175" s="84"/>
      <c r="IE175" s="84"/>
      <c r="IF175" s="84"/>
      <c r="IG175" s="84"/>
      <c r="IH175" s="84"/>
      <c r="II175" s="84"/>
      <c r="IJ175" s="84"/>
      <c r="IK175" s="84"/>
      <c r="IL175" s="84"/>
      <c r="IM175" s="84"/>
      <c r="IN175" s="84"/>
      <c r="IO175" s="84"/>
      <c r="IP175" s="84"/>
      <c r="IQ175" s="84"/>
      <c r="IR175" s="84"/>
      <c r="IS175" s="84"/>
      <c r="IT175" s="84"/>
      <c r="IU175" s="84"/>
      <c r="IV175" s="84"/>
      <c r="IW175" s="84"/>
      <c r="IX175" s="84"/>
      <c r="IY175" s="84"/>
      <c r="IZ175" s="84"/>
      <c r="JA175" s="84"/>
      <c r="JB175" s="84"/>
    </row>
    <row r="176" spans="1:262" s="22" customFormat="1" ht="15" customHeight="1" x14ac:dyDescent="0.15">
      <c r="A176" s="176" t="s">
        <v>149</v>
      </c>
      <c r="B176" s="26" t="s">
        <v>275</v>
      </c>
      <c r="C176" s="27" t="s">
        <v>375</v>
      </c>
      <c r="D176" s="28" t="s">
        <v>400</v>
      </c>
      <c r="E176" s="26" t="s">
        <v>278</v>
      </c>
      <c r="F176" s="29" t="s">
        <v>204</v>
      </c>
      <c r="G176" s="30" t="s">
        <v>290</v>
      </c>
      <c r="H176" s="30" t="s">
        <v>79</v>
      </c>
      <c r="I176" s="37">
        <v>600000</v>
      </c>
      <c r="J176" s="38" t="s">
        <v>281</v>
      </c>
      <c r="K176" s="37">
        <v>0</v>
      </c>
      <c r="L176" s="26"/>
      <c r="M176" s="26"/>
      <c r="N176" s="26"/>
      <c r="O176" s="39" t="s">
        <v>401</v>
      </c>
      <c r="P176" s="40">
        <v>0.5</v>
      </c>
      <c r="Q176" s="40">
        <v>0.5</v>
      </c>
      <c r="R176" s="40">
        <v>5.2</v>
      </c>
      <c r="S176" s="40">
        <v>1.62962962962963</v>
      </c>
      <c r="T176" s="40">
        <v>5.5</v>
      </c>
      <c r="U176" s="40">
        <v>5.5</v>
      </c>
      <c r="V176" s="41">
        <v>12</v>
      </c>
      <c r="W176" s="42">
        <v>210000</v>
      </c>
      <c r="X176" s="43">
        <v>300</v>
      </c>
      <c r="Y176" s="50">
        <v>1</v>
      </c>
      <c r="Z176" s="50">
        <v>1</v>
      </c>
      <c r="AA176" s="51"/>
      <c r="AB176" s="51"/>
      <c r="AC176" s="51"/>
      <c r="AD176" s="51"/>
      <c r="AE176" s="51"/>
      <c r="AF176" s="38">
        <v>216000</v>
      </c>
      <c r="AG176" s="61">
        <v>11.6666666666667</v>
      </c>
      <c r="AH176" s="62">
        <v>0.97222222222222199</v>
      </c>
      <c r="AI176" s="63"/>
      <c r="AJ176" s="64"/>
      <c r="AK176" s="65">
        <v>0</v>
      </c>
      <c r="AL176" s="64" t="s">
        <v>283</v>
      </c>
      <c r="AM176" s="66" t="s">
        <v>379</v>
      </c>
      <c r="AN176" s="26"/>
      <c r="AO176" s="66" t="s">
        <v>68</v>
      </c>
      <c r="AP176" s="74"/>
      <c r="AQ176" s="75"/>
      <c r="AR176" s="76"/>
      <c r="AS176" s="77"/>
      <c r="AT176" s="77"/>
      <c r="AU176" s="78"/>
      <c r="AV176" s="77"/>
      <c r="AW176" s="77"/>
      <c r="AX176" s="77"/>
      <c r="AY176" s="77"/>
      <c r="AZ176" s="77"/>
      <c r="BA176" s="77"/>
      <c r="BB176" s="99">
        <f t="shared" si="35"/>
        <v>35</v>
      </c>
      <c r="BC176" s="99">
        <f t="shared" si="36"/>
        <v>9</v>
      </c>
      <c r="BD176" s="100" t="str">
        <f t="shared" si="37"/>
        <v>025-0009-170赵亚平35</v>
      </c>
      <c r="BE176" s="101">
        <f t="shared" si="38"/>
        <v>1</v>
      </c>
      <c r="BF176" s="101">
        <f t="shared" si="39"/>
        <v>0.5</v>
      </c>
      <c r="BG176" s="102" t="str">
        <f t="shared" si="40"/>
        <v>025-0009-17035</v>
      </c>
      <c r="BH176" s="84" t="str">
        <f>IF(IF(ISNA(MATCH(BG176,BG177:$BG$94434,0)),1,"")="","",IF(ISNA(MATCH(BG176,BG177:$BG$94434,0)),1,"")&amp;BB176)</f>
        <v/>
      </c>
      <c r="BI176" s="84" t="str">
        <f>IF(BH176="","",BB176&amp;COUNTIFS($BH$1:BH176,BH176))</f>
        <v/>
      </c>
      <c r="BJ176" s="84" t="str">
        <f t="shared" si="41"/>
        <v/>
      </c>
      <c r="BK176" s="84"/>
      <c r="BL176" s="84"/>
      <c r="BM176" s="84"/>
      <c r="BN176" s="84"/>
      <c r="BO176" s="84"/>
      <c r="BP176" s="84"/>
      <c r="BQ176" s="84"/>
      <c r="BR176" s="84"/>
      <c r="BS176" s="84"/>
      <c r="BT176" s="84"/>
      <c r="BU176" s="84"/>
      <c r="BV176" s="84"/>
      <c r="BW176" s="84"/>
      <c r="BX176" s="84"/>
      <c r="BY176" s="84"/>
      <c r="BZ176" s="84"/>
      <c r="CA176" s="84"/>
      <c r="CB176" s="84"/>
      <c r="CC176" s="84"/>
      <c r="CD176" s="84"/>
      <c r="CE176" s="84"/>
      <c r="CF176" s="84"/>
      <c r="CG176" s="84"/>
      <c r="CH176" s="84"/>
      <c r="CI176" s="84"/>
      <c r="CJ176" s="84"/>
      <c r="CK176" s="84"/>
      <c r="CL176" s="84"/>
      <c r="CM176" s="84"/>
      <c r="CN176" s="84"/>
      <c r="CO176" s="84"/>
      <c r="CP176" s="84"/>
      <c r="CQ176" s="84"/>
      <c r="CR176" s="84"/>
      <c r="CS176" s="84"/>
      <c r="CT176" s="84"/>
      <c r="CU176" s="84"/>
      <c r="CV176" s="84"/>
      <c r="CW176" s="84"/>
      <c r="CX176" s="84"/>
      <c r="CY176" s="84"/>
      <c r="CZ176" s="84"/>
      <c r="DA176" s="84"/>
      <c r="DB176" s="84"/>
      <c r="DC176" s="84"/>
      <c r="DD176" s="84"/>
      <c r="DE176" s="84"/>
      <c r="DF176" s="84"/>
      <c r="DG176" s="84"/>
      <c r="DH176" s="84"/>
      <c r="DI176" s="84"/>
      <c r="DJ176" s="84"/>
      <c r="DK176" s="84"/>
      <c r="DL176" s="84"/>
      <c r="DM176" s="84"/>
      <c r="DN176" s="84"/>
      <c r="DO176" s="84"/>
      <c r="DP176" s="84"/>
      <c r="DQ176" s="84"/>
      <c r="DR176" s="84"/>
      <c r="DS176" s="84"/>
      <c r="DT176" s="84"/>
      <c r="DU176" s="84"/>
      <c r="DV176" s="84"/>
      <c r="DW176" s="84"/>
      <c r="DX176" s="84"/>
      <c r="DY176" s="84"/>
      <c r="DZ176" s="84"/>
      <c r="EA176" s="84"/>
      <c r="EB176" s="84"/>
      <c r="EC176" s="84"/>
      <c r="ED176" s="84"/>
      <c r="EE176" s="84"/>
      <c r="EF176" s="84"/>
      <c r="EG176" s="84"/>
      <c r="EH176" s="84"/>
      <c r="EI176" s="84"/>
      <c r="EJ176" s="84"/>
      <c r="EK176" s="84"/>
      <c r="EL176" s="84"/>
      <c r="EM176" s="84"/>
      <c r="EN176" s="84"/>
      <c r="EO176" s="84"/>
      <c r="EP176" s="84"/>
      <c r="EQ176" s="84"/>
      <c r="ER176" s="84"/>
      <c r="ES176" s="84"/>
      <c r="ET176" s="84"/>
      <c r="EU176" s="84"/>
      <c r="EV176" s="84"/>
      <c r="EW176" s="84"/>
      <c r="EX176" s="84"/>
      <c r="EY176" s="84"/>
      <c r="EZ176" s="84"/>
      <c r="FA176" s="84"/>
      <c r="FB176" s="84"/>
      <c r="FC176" s="84"/>
      <c r="FD176" s="84"/>
      <c r="FE176" s="84"/>
      <c r="FF176" s="84"/>
      <c r="FG176" s="84"/>
      <c r="FH176" s="84"/>
      <c r="FI176" s="84"/>
      <c r="FJ176" s="84"/>
      <c r="FK176" s="84"/>
      <c r="FL176" s="84"/>
      <c r="FM176" s="84"/>
      <c r="FN176" s="84"/>
      <c r="FO176" s="84"/>
      <c r="FP176" s="84"/>
      <c r="FQ176" s="84"/>
      <c r="FR176" s="84"/>
      <c r="FS176" s="84"/>
      <c r="FT176" s="84"/>
      <c r="FU176" s="84"/>
      <c r="FV176" s="84"/>
      <c r="FW176" s="84"/>
      <c r="FX176" s="84"/>
      <c r="FY176" s="84"/>
      <c r="FZ176" s="84"/>
      <c r="GA176" s="84"/>
      <c r="GB176" s="84"/>
      <c r="GC176" s="84"/>
      <c r="GD176" s="84"/>
      <c r="GE176" s="84"/>
      <c r="GF176" s="84"/>
      <c r="GG176" s="84"/>
      <c r="GH176" s="84"/>
      <c r="GI176" s="84"/>
      <c r="GJ176" s="84"/>
      <c r="GK176" s="84"/>
      <c r="GL176" s="84"/>
      <c r="GM176" s="84"/>
      <c r="GN176" s="84"/>
      <c r="GO176" s="84"/>
      <c r="GP176" s="84"/>
      <c r="GQ176" s="84"/>
      <c r="GR176" s="84"/>
      <c r="GS176" s="84"/>
      <c r="GT176" s="84"/>
      <c r="GU176" s="84"/>
      <c r="GV176" s="84"/>
      <c r="GW176" s="84"/>
      <c r="GX176" s="84"/>
      <c r="GY176" s="84"/>
      <c r="GZ176" s="84"/>
      <c r="HA176" s="84"/>
      <c r="HB176" s="84"/>
      <c r="HC176" s="84"/>
      <c r="HD176" s="84"/>
      <c r="HE176" s="84"/>
      <c r="HF176" s="84"/>
      <c r="HG176" s="84"/>
      <c r="HH176" s="84"/>
      <c r="HI176" s="84"/>
      <c r="HJ176" s="84"/>
      <c r="HK176" s="84"/>
      <c r="HL176" s="84"/>
      <c r="HM176" s="84"/>
      <c r="HN176" s="84"/>
      <c r="HO176" s="84"/>
      <c r="HP176" s="84"/>
      <c r="HQ176" s="84"/>
      <c r="HR176" s="84"/>
      <c r="HS176" s="84"/>
      <c r="HT176" s="84"/>
      <c r="HU176" s="84"/>
      <c r="HV176" s="84"/>
      <c r="HW176" s="84"/>
      <c r="HX176" s="84"/>
      <c r="HY176" s="84"/>
      <c r="HZ176" s="84"/>
      <c r="IA176" s="84"/>
      <c r="IB176" s="84"/>
      <c r="IC176" s="84"/>
      <c r="ID176" s="84"/>
      <c r="IE176" s="84"/>
      <c r="IF176" s="84"/>
      <c r="IG176" s="84"/>
      <c r="IH176" s="84"/>
      <c r="II176" s="84"/>
      <c r="IJ176" s="84"/>
      <c r="IK176" s="84"/>
      <c r="IL176" s="84"/>
      <c r="IM176" s="84"/>
      <c r="IN176" s="84"/>
      <c r="IO176" s="84"/>
      <c r="IP176" s="84"/>
      <c r="IQ176" s="84"/>
      <c r="IR176" s="84"/>
      <c r="IS176" s="84"/>
      <c r="IT176" s="84"/>
      <c r="IU176" s="84"/>
      <c r="IV176" s="84"/>
      <c r="IW176" s="84"/>
      <c r="IX176" s="84"/>
      <c r="IY176" s="84"/>
      <c r="IZ176" s="84"/>
      <c r="JA176" s="84"/>
      <c r="JB176" s="84"/>
    </row>
    <row r="177" spans="1:262" s="22" customFormat="1" ht="15" customHeight="1" x14ac:dyDescent="0.15">
      <c r="A177" s="176" t="s">
        <v>149</v>
      </c>
      <c r="B177" s="26" t="s">
        <v>285</v>
      </c>
      <c r="C177" s="27" t="s">
        <v>375</v>
      </c>
      <c r="D177" s="28" t="s">
        <v>400</v>
      </c>
      <c r="E177" s="26" t="s">
        <v>278</v>
      </c>
      <c r="F177" s="29" t="s">
        <v>204</v>
      </c>
      <c r="G177" s="30" t="s">
        <v>290</v>
      </c>
      <c r="H177" s="30" t="s">
        <v>79</v>
      </c>
      <c r="I177" s="37">
        <v>600000</v>
      </c>
      <c r="J177" s="38" t="s">
        <v>281</v>
      </c>
      <c r="K177" s="37">
        <v>0</v>
      </c>
      <c r="L177" s="26"/>
      <c r="M177" s="26"/>
      <c r="N177" s="26"/>
      <c r="O177" s="39" t="s">
        <v>401</v>
      </c>
      <c r="P177" s="40">
        <v>0.5</v>
      </c>
      <c r="Q177" s="40">
        <v>0.5</v>
      </c>
      <c r="R177" s="40">
        <v>0.89430894308943099</v>
      </c>
      <c r="S177" s="40">
        <v>0.67901234567901203</v>
      </c>
      <c r="T177" s="40">
        <v>2</v>
      </c>
      <c r="U177" s="40">
        <v>2</v>
      </c>
      <c r="V177" s="41">
        <v>5</v>
      </c>
      <c r="W177" s="42">
        <v>85000</v>
      </c>
      <c r="X177" s="43">
        <v>300</v>
      </c>
      <c r="Y177" s="50">
        <v>1</v>
      </c>
      <c r="Z177" s="50">
        <v>1</v>
      </c>
      <c r="AA177" s="51"/>
      <c r="AB177" s="51"/>
      <c r="AC177" s="51"/>
      <c r="AD177" s="51"/>
      <c r="AE177" s="51"/>
      <c r="AF177" s="38">
        <v>90000</v>
      </c>
      <c r="AG177" s="61">
        <v>4.7222222222222197</v>
      </c>
      <c r="AH177" s="62">
        <v>0.94444444444444398</v>
      </c>
      <c r="AI177" s="63"/>
      <c r="AJ177" s="64"/>
      <c r="AK177" s="65">
        <v>0</v>
      </c>
      <c r="AL177" s="64" t="s">
        <v>283</v>
      </c>
      <c r="AM177" s="66" t="s">
        <v>331</v>
      </c>
      <c r="AN177" s="26"/>
      <c r="AO177" s="66" t="s">
        <v>64</v>
      </c>
      <c r="AP177" s="74"/>
      <c r="AQ177" s="75"/>
      <c r="AR177" s="76"/>
      <c r="AS177" s="77"/>
      <c r="AT177" s="77"/>
      <c r="AU177" s="78"/>
      <c r="AV177" s="77"/>
      <c r="AW177" s="77"/>
      <c r="AX177" s="77"/>
      <c r="AY177" s="77"/>
      <c r="AZ177" s="77"/>
      <c r="BA177" s="77"/>
      <c r="BB177" s="99">
        <f t="shared" si="35"/>
        <v>35</v>
      </c>
      <c r="BC177" s="99">
        <f t="shared" si="36"/>
        <v>9</v>
      </c>
      <c r="BD177" s="100" t="str">
        <f t="shared" si="37"/>
        <v>025-0009-170杨青松35</v>
      </c>
      <c r="BE177" s="101">
        <f t="shared" si="38"/>
        <v>1</v>
      </c>
      <c r="BF177" s="101">
        <f t="shared" si="39"/>
        <v>0.5</v>
      </c>
      <c r="BG177" s="102" t="str">
        <f t="shared" si="40"/>
        <v>025-0009-17035</v>
      </c>
      <c r="BH177" s="84" t="str">
        <f>IF(IF(ISNA(MATCH(BG177,BG178:$BG$94434,0)),1,"")="","",IF(ISNA(MATCH(BG177,BG178:$BG$94434,0)),1,"")&amp;BB177)</f>
        <v>135</v>
      </c>
      <c r="BI177" s="84" t="str">
        <f>IF(BH177="","",BB177&amp;COUNTIFS($BH$1:BH177,BH177))</f>
        <v>3525</v>
      </c>
      <c r="BJ177" s="84" t="str">
        <f t="shared" si="41"/>
        <v>025-0009-170</v>
      </c>
      <c r="BK177" s="84"/>
      <c r="BL177" s="84"/>
      <c r="BM177" s="84"/>
      <c r="BN177" s="84"/>
      <c r="BO177" s="84"/>
      <c r="BP177" s="84"/>
      <c r="BQ177" s="84"/>
      <c r="BR177" s="84"/>
      <c r="BS177" s="84"/>
      <c r="BT177" s="84"/>
      <c r="BU177" s="84"/>
      <c r="BV177" s="84"/>
      <c r="BW177" s="84"/>
      <c r="BX177" s="84"/>
      <c r="BY177" s="84"/>
      <c r="BZ177" s="84"/>
      <c r="CA177" s="84"/>
      <c r="CB177" s="84"/>
      <c r="CC177" s="84"/>
      <c r="CD177" s="84"/>
      <c r="CE177" s="84"/>
      <c r="CF177" s="84"/>
      <c r="CG177" s="84"/>
      <c r="CH177" s="84"/>
      <c r="CI177" s="84"/>
      <c r="CJ177" s="84"/>
      <c r="CK177" s="84"/>
      <c r="CL177" s="84"/>
      <c r="CM177" s="84"/>
      <c r="CN177" s="84"/>
      <c r="CO177" s="84"/>
      <c r="CP177" s="84"/>
      <c r="CQ177" s="84"/>
      <c r="CR177" s="84"/>
      <c r="CS177" s="84"/>
      <c r="CT177" s="84"/>
      <c r="CU177" s="84"/>
      <c r="CV177" s="84"/>
      <c r="CW177" s="84"/>
      <c r="CX177" s="84"/>
      <c r="CY177" s="84"/>
      <c r="CZ177" s="84"/>
      <c r="DA177" s="84"/>
      <c r="DB177" s="84"/>
      <c r="DC177" s="84"/>
      <c r="DD177" s="84"/>
      <c r="DE177" s="84"/>
      <c r="DF177" s="84"/>
      <c r="DG177" s="84"/>
      <c r="DH177" s="84"/>
      <c r="DI177" s="84"/>
      <c r="DJ177" s="84"/>
      <c r="DK177" s="84"/>
      <c r="DL177" s="84"/>
      <c r="DM177" s="84"/>
      <c r="DN177" s="84"/>
      <c r="DO177" s="84"/>
      <c r="DP177" s="84"/>
      <c r="DQ177" s="84"/>
      <c r="DR177" s="84"/>
      <c r="DS177" s="84"/>
      <c r="DT177" s="84"/>
      <c r="DU177" s="84"/>
      <c r="DV177" s="84"/>
      <c r="DW177" s="84"/>
      <c r="DX177" s="84"/>
      <c r="DY177" s="84"/>
      <c r="DZ177" s="84"/>
      <c r="EA177" s="84"/>
      <c r="EB177" s="84"/>
      <c r="EC177" s="84"/>
      <c r="ED177" s="84"/>
      <c r="EE177" s="84"/>
      <c r="EF177" s="84"/>
      <c r="EG177" s="84"/>
      <c r="EH177" s="84"/>
      <c r="EI177" s="84"/>
      <c r="EJ177" s="84"/>
      <c r="EK177" s="84"/>
      <c r="EL177" s="84"/>
      <c r="EM177" s="84"/>
      <c r="EN177" s="84"/>
      <c r="EO177" s="84"/>
      <c r="EP177" s="84"/>
      <c r="EQ177" s="84"/>
      <c r="ER177" s="84"/>
      <c r="ES177" s="84"/>
      <c r="ET177" s="84"/>
      <c r="EU177" s="84"/>
      <c r="EV177" s="84"/>
      <c r="EW177" s="84"/>
      <c r="EX177" s="84"/>
      <c r="EY177" s="84"/>
      <c r="EZ177" s="84"/>
      <c r="FA177" s="84"/>
      <c r="FB177" s="84"/>
      <c r="FC177" s="84"/>
      <c r="FD177" s="84"/>
      <c r="FE177" s="84"/>
      <c r="FF177" s="84"/>
      <c r="FG177" s="84"/>
      <c r="FH177" s="84"/>
      <c r="FI177" s="84"/>
      <c r="FJ177" s="84"/>
      <c r="FK177" s="84"/>
      <c r="FL177" s="84"/>
      <c r="FM177" s="84"/>
      <c r="FN177" s="84"/>
      <c r="FO177" s="84"/>
      <c r="FP177" s="84"/>
      <c r="FQ177" s="84"/>
      <c r="FR177" s="84"/>
      <c r="FS177" s="84"/>
      <c r="FT177" s="84"/>
      <c r="FU177" s="84"/>
      <c r="FV177" s="84"/>
      <c r="FW177" s="84"/>
      <c r="FX177" s="84"/>
      <c r="FY177" s="84"/>
      <c r="FZ177" s="84"/>
      <c r="GA177" s="84"/>
      <c r="GB177" s="84"/>
      <c r="GC177" s="84"/>
      <c r="GD177" s="84"/>
      <c r="GE177" s="84"/>
      <c r="GF177" s="84"/>
      <c r="GG177" s="84"/>
      <c r="GH177" s="84"/>
      <c r="GI177" s="84"/>
      <c r="GJ177" s="84"/>
      <c r="GK177" s="84"/>
      <c r="GL177" s="84"/>
      <c r="GM177" s="84"/>
      <c r="GN177" s="84"/>
      <c r="GO177" s="84"/>
      <c r="GP177" s="84"/>
      <c r="GQ177" s="84"/>
      <c r="GR177" s="84"/>
      <c r="GS177" s="84"/>
      <c r="GT177" s="84"/>
      <c r="GU177" s="84"/>
      <c r="GV177" s="84"/>
      <c r="GW177" s="84"/>
      <c r="GX177" s="84"/>
      <c r="GY177" s="84"/>
      <c r="GZ177" s="84"/>
      <c r="HA177" s="84"/>
      <c r="HB177" s="84"/>
      <c r="HC177" s="84"/>
      <c r="HD177" s="84"/>
      <c r="HE177" s="84"/>
      <c r="HF177" s="84"/>
      <c r="HG177" s="84"/>
      <c r="HH177" s="84"/>
      <c r="HI177" s="84"/>
      <c r="HJ177" s="84"/>
      <c r="HK177" s="84"/>
      <c r="HL177" s="84"/>
      <c r="HM177" s="84"/>
      <c r="HN177" s="84"/>
      <c r="HO177" s="84"/>
      <c r="HP177" s="84"/>
      <c r="HQ177" s="84"/>
      <c r="HR177" s="84"/>
      <c r="HS177" s="84"/>
      <c r="HT177" s="84"/>
      <c r="HU177" s="84"/>
      <c r="HV177" s="84"/>
      <c r="HW177" s="84"/>
      <c r="HX177" s="84"/>
      <c r="HY177" s="84"/>
      <c r="HZ177" s="84"/>
      <c r="IA177" s="84"/>
      <c r="IB177" s="84"/>
      <c r="IC177" s="84"/>
      <c r="ID177" s="84"/>
      <c r="IE177" s="84"/>
      <c r="IF177" s="84"/>
      <c r="IG177" s="84"/>
      <c r="IH177" s="84"/>
      <c r="II177" s="84"/>
      <c r="IJ177" s="84"/>
      <c r="IK177" s="84"/>
      <c r="IL177" s="84"/>
      <c r="IM177" s="84"/>
      <c r="IN177" s="84"/>
      <c r="IO177" s="84"/>
      <c r="IP177" s="84"/>
      <c r="IQ177" s="84"/>
      <c r="IR177" s="84"/>
      <c r="IS177" s="84"/>
      <c r="IT177" s="84"/>
      <c r="IU177" s="84"/>
      <c r="IV177" s="84"/>
      <c r="IW177" s="84"/>
      <c r="IX177" s="84"/>
      <c r="IY177" s="84"/>
      <c r="IZ177" s="84"/>
      <c r="JA177" s="84"/>
      <c r="JB177" s="84"/>
    </row>
    <row r="178" spans="1:262" s="22" customFormat="1" ht="15" customHeight="1" x14ac:dyDescent="0.15">
      <c r="A178" s="176" t="s">
        <v>149</v>
      </c>
      <c r="B178" s="26" t="s">
        <v>275</v>
      </c>
      <c r="C178" s="27" t="s">
        <v>276</v>
      </c>
      <c r="D178" s="28" t="s">
        <v>277</v>
      </c>
      <c r="E178" s="26" t="s">
        <v>278</v>
      </c>
      <c r="F178" s="29" t="s">
        <v>279</v>
      </c>
      <c r="G178" s="30" t="s">
        <v>280</v>
      </c>
      <c r="H178" s="30" t="s">
        <v>94</v>
      </c>
      <c r="I178" s="37">
        <v>300</v>
      </c>
      <c r="J178" s="38" t="s">
        <v>281</v>
      </c>
      <c r="K178" s="37">
        <v>300</v>
      </c>
      <c r="L178" s="26"/>
      <c r="M178" s="26"/>
      <c r="N178" s="26"/>
      <c r="O178" s="39" t="s">
        <v>282</v>
      </c>
      <c r="P178" s="40">
        <v>0.5</v>
      </c>
      <c r="Q178" s="40">
        <v>0.5</v>
      </c>
      <c r="R178" s="40">
        <v>5.2</v>
      </c>
      <c r="S178" s="40">
        <v>1.62962962962963</v>
      </c>
      <c r="T178" s="40">
        <v>5.5</v>
      </c>
      <c r="U178" s="40">
        <v>5.5</v>
      </c>
      <c r="V178" s="41">
        <v>12</v>
      </c>
      <c r="W178" s="42">
        <v>265</v>
      </c>
      <c r="X178" s="43">
        <v>370</v>
      </c>
      <c r="Y178" s="50">
        <v>1</v>
      </c>
      <c r="Z178" s="50">
        <v>1</v>
      </c>
      <c r="AA178" s="51"/>
      <c r="AB178" s="51"/>
      <c r="AC178" s="51"/>
      <c r="AD178" s="51"/>
      <c r="AE178" s="51"/>
      <c r="AF178" s="38">
        <v>266.39999999999998</v>
      </c>
      <c r="AG178" s="61">
        <v>11.936936936936901</v>
      </c>
      <c r="AH178" s="62">
        <v>0.99474474474474495</v>
      </c>
      <c r="AI178" s="63"/>
      <c r="AJ178" s="64"/>
      <c r="AK178" s="65">
        <v>0</v>
      </c>
      <c r="AL178" s="64" t="s">
        <v>296</v>
      </c>
      <c r="AM178" s="66" t="s">
        <v>379</v>
      </c>
      <c r="AN178" s="26"/>
      <c r="AO178" s="66" t="s">
        <v>68</v>
      </c>
      <c r="AP178" s="74"/>
      <c r="AQ178" s="75"/>
      <c r="AR178" s="76"/>
      <c r="AS178" s="77"/>
      <c r="AT178" s="77"/>
      <c r="AU178" s="78"/>
      <c r="AV178" s="77"/>
      <c r="AW178" s="77"/>
      <c r="AX178" s="77"/>
      <c r="AY178" s="77"/>
      <c r="AZ178" s="77"/>
      <c r="BA178" s="77"/>
      <c r="BB178" s="99">
        <f t="shared" si="35"/>
        <v>35</v>
      </c>
      <c r="BC178" s="99">
        <f t="shared" si="36"/>
        <v>9</v>
      </c>
      <c r="BD178" s="100" t="str">
        <f t="shared" si="37"/>
        <v>050-C130000441-513赵亚平35</v>
      </c>
      <c r="BE178" s="101">
        <f t="shared" si="38"/>
        <v>1</v>
      </c>
      <c r="BF178" s="101">
        <f t="shared" si="39"/>
        <v>1</v>
      </c>
      <c r="BG178" s="102" t="str">
        <f t="shared" si="40"/>
        <v>050-C130000441-51335</v>
      </c>
      <c r="BH178" s="84" t="str">
        <f>IF(IF(ISNA(MATCH(BG178,BG179:$BG$94434,0)),1,"")="","",IF(ISNA(MATCH(BG178,BG179:$BG$94434,0)),1,"")&amp;BB178)</f>
        <v>135</v>
      </c>
      <c r="BI178" s="84" t="str">
        <f>IF(BH178="","",BB178&amp;COUNTIFS($BH$1:BH178,BH178))</f>
        <v>3526</v>
      </c>
      <c r="BJ178" s="84" t="str">
        <f t="shared" si="41"/>
        <v>050-C130000441-513</v>
      </c>
      <c r="BK178" s="84"/>
      <c r="BL178" s="84"/>
      <c r="BM178" s="84"/>
      <c r="BN178" s="84"/>
      <c r="BO178" s="84"/>
      <c r="BP178" s="84"/>
      <c r="BQ178" s="84"/>
      <c r="BR178" s="84"/>
      <c r="BS178" s="84"/>
      <c r="BT178" s="84"/>
      <c r="BU178" s="84"/>
      <c r="BV178" s="84"/>
      <c r="BW178" s="84"/>
      <c r="BX178" s="84"/>
      <c r="BY178" s="84"/>
      <c r="BZ178" s="84"/>
      <c r="CA178" s="84"/>
      <c r="CB178" s="84"/>
      <c r="CC178" s="84"/>
      <c r="CD178" s="84"/>
      <c r="CE178" s="84"/>
      <c r="CF178" s="84"/>
      <c r="CG178" s="84"/>
      <c r="CH178" s="84"/>
      <c r="CI178" s="84"/>
      <c r="CJ178" s="84"/>
      <c r="CK178" s="84"/>
      <c r="CL178" s="84"/>
      <c r="CM178" s="84"/>
      <c r="CN178" s="84"/>
      <c r="CO178" s="84"/>
      <c r="CP178" s="84"/>
      <c r="CQ178" s="84"/>
      <c r="CR178" s="84"/>
      <c r="CS178" s="84"/>
      <c r="CT178" s="84"/>
      <c r="CU178" s="84"/>
      <c r="CV178" s="84"/>
      <c r="CW178" s="84"/>
      <c r="CX178" s="84"/>
      <c r="CY178" s="84"/>
      <c r="CZ178" s="84"/>
      <c r="DA178" s="84"/>
      <c r="DB178" s="84"/>
      <c r="DC178" s="84"/>
      <c r="DD178" s="84"/>
      <c r="DE178" s="84"/>
      <c r="DF178" s="84"/>
      <c r="DG178" s="84"/>
      <c r="DH178" s="84"/>
      <c r="DI178" s="84"/>
      <c r="DJ178" s="84"/>
      <c r="DK178" s="84"/>
      <c r="DL178" s="84"/>
      <c r="DM178" s="84"/>
      <c r="DN178" s="84"/>
      <c r="DO178" s="84"/>
      <c r="DP178" s="84"/>
      <c r="DQ178" s="84"/>
      <c r="DR178" s="84"/>
      <c r="DS178" s="84"/>
      <c r="DT178" s="84"/>
      <c r="DU178" s="84"/>
      <c r="DV178" s="84"/>
      <c r="DW178" s="84"/>
      <c r="DX178" s="84"/>
      <c r="DY178" s="84"/>
      <c r="DZ178" s="84"/>
      <c r="EA178" s="84"/>
      <c r="EB178" s="84"/>
      <c r="EC178" s="84"/>
      <c r="ED178" s="84"/>
      <c r="EE178" s="84"/>
      <c r="EF178" s="84"/>
      <c r="EG178" s="84"/>
      <c r="EH178" s="84"/>
      <c r="EI178" s="84"/>
      <c r="EJ178" s="84"/>
      <c r="EK178" s="84"/>
      <c r="EL178" s="84"/>
      <c r="EM178" s="84"/>
      <c r="EN178" s="84"/>
      <c r="EO178" s="84"/>
      <c r="EP178" s="84"/>
      <c r="EQ178" s="84"/>
      <c r="ER178" s="84"/>
      <c r="ES178" s="84"/>
      <c r="ET178" s="84"/>
      <c r="EU178" s="84"/>
      <c r="EV178" s="84"/>
      <c r="EW178" s="84"/>
      <c r="EX178" s="84"/>
      <c r="EY178" s="84"/>
      <c r="EZ178" s="84"/>
      <c r="FA178" s="84"/>
      <c r="FB178" s="84"/>
      <c r="FC178" s="84"/>
      <c r="FD178" s="84"/>
      <c r="FE178" s="84"/>
      <c r="FF178" s="84"/>
      <c r="FG178" s="84"/>
      <c r="FH178" s="84"/>
      <c r="FI178" s="84"/>
      <c r="FJ178" s="84"/>
      <c r="FK178" s="84"/>
      <c r="FL178" s="84"/>
      <c r="FM178" s="84"/>
      <c r="FN178" s="84"/>
      <c r="FO178" s="84"/>
      <c r="FP178" s="84"/>
      <c r="FQ178" s="84"/>
      <c r="FR178" s="84"/>
      <c r="FS178" s="84"/>
      <c r="FT178" s="84"/>
      <c r="FU178" s="84"/>
      <c r="FV178" s="84"/>
      <c r="FW178" s="84"/>
      <c r="FX178" s="84"/>
      <c r="FY178" s="84"/>
      <c r="FZ178" s="84"/>
      <c r="GA178" s="84"/>
      <c r="GB178" s="84"/>
      <c r="GC178" s="84"/>
      <c r="GD178" s="84"/>
      <c r="GE178" s="84"/>
      <c r="GF178" s="84"/>
      <c r="GG178" s="84"/>
      <c r="GH178" s="84"/>
      <c r="GI178" s="84"/>
      <c r="GJ178" s="84"/>
      <c r="GK178" s="84"/>
      <c r="GL178" s="84"/>
      <c r="GM178" s="84"/>
      <c r="GN178" s="84"/>
      <c r="GO178" s="84"/>
      <c r="GP178" s="84"/>
      <c r="GQ178" s="84"/>
      <c r="GR178" s="84"/>
      <c r="GS178" s="84"/>
      <c r="GT178" s="84"/>
      <c r="GU178" s="84"/>
      <c r="GV178" s="84"/>
      <c r="GW178" s="84"/>
      <c r="GX178" s="84"/>
      <c r="GY178" s="84"/>
      <c r="GZ178" s="84"/>
      <c r="HA178" s="84"/>
      <c r="HB178" s="84"/>
      <c r="HC178" s="84"/>
      <c r="HD178" s="84"/>
      <c r="HE178" s="84"/>
      <c r="HF178" s="84"/>
      <c r="HG178" s="84"/>
      <c r="HH178" s="84"/>
      <c r="HI178" s="84"/>
      <c r="HJ178" s="84"/>
      <c r="HK178" s="84"/>
      <c r="HL178" s="84"/>
      <c r="HM178" s="84"/>
      <c r="HN178" s="84"/>
      <c r="HO178" s="84"/>
      <c r="HP178" s="84"/>
      <c r="HQ178" s="84"/>
      <c r="HR178" s="84"/>
      <c r="HS178" s="84"/>
      <c r="HT178" s="84"/>
      <c r="HU178" s="84"/>
      <c r="HV178" s="84"/>
      <c r="HW178" s="84"/>
      <c r="HX178" s="84"/>
      <c r="HY178" s="84"/>
      <c r="HZ178" s="84"/>
      <c r="IA178" s="84"/>
      <c r="IB178" s="84"/>
      <c r="IC178" s="84"/>
      <c r="ID178" s="84"/>
      <c r="IE178" s="84"/>
      <c r="IF178" s="84"/>
      <c r="IG178" s="84"/>
      <c r="IH178" s="84"/>
      <c r="II178" s="84"/>
      <c r="IJ178" s="84"/>
      <c r="IK178" s="84"/>
      <c r="IL178" s="84"/>
      <c r="IM178" s="84"/>
      <c r="IN178" s="84"/>
      <c r="IO178" s="84"/>
      <c r="IP178" s="84"/>
      <c r="IQ178" s="84"/>
      <c r="IR178" s="84"/>
      <c r="IS178" s="84"/>
      <c r="IT178" s="84"/>
      <c r="IU178" s="84"/>
      <c r="IV178" s="84"/>
      <c r="IW178" s="84"/>
      <c r="IX178" s="84"/>
      <c r="IY178" s="84"/>
      <c r="IZ178" s="84"/>
      <c r="JA178" s="84"/>
      <c r="JB178" s="84"/>
    </row>
    <row r="179" spans="1:262" s="13" customFormat="1" ht="15" customHeight="1" x14ac:dyDescent="0.15">
      <c r="A179" s="176" t="s">
        <v>149</v>
      </c>
      <c r="B179" s="26" t="s">
        <v>285</v>
      </c>
      <c r="C179" s="27" t="s">
        <v>292</v>
      </c>
      <c r="D179" s="28" t="s">
        <v>293</v>
      </c>
      <c r="E179" s="26" t="s">
        <v>278</v>
      </c>
      <c r="F179" s="29" t="s">
        <v>85</v>
      </c>
      <c r="G179" s="30" t="s">
        <v>294</v>
      </c>
      <c r="H179" s="30" t="s">
        <v>79</v>
      </c>
      <c r="I179" s="37">
        <v>700000</v>
      </c>
      <c r="J179" s="38" t="s">
        <v>281</v>
      </c>
      <c r="K179" s="37">
        <v>160700</v>
      </c>
      <c r="L179" s="26"/>
      <c r="M179" s="26"/>
      <c r="N179" s="26"/>
      <c r="O179" s="39" t="s">
        <v>295</v>
      </c>
      <c r="P179" s="40">
        <v>0.5</v>
      </c>
      <c r="Q179" s="40">
        <v>0.5</v>
      </c>
      <c r="R179" s="40">
        <v>0.89430894308943099</v>
      </c>
      <c r="S179" s="40">
        <v>0.67901234567901203</v>
      </c>
      <c r="T179" s="40">
        <v>2</v>
      </c>
      <c r="U179" s="40">
        <v>2</v>
      </c>
      <c r="V179" s="41">
        <v>5</v>
      </c>
      <c r="W179" s="42">
        <v>21000</v>
      </c>
      <c r="X179" s="43">
        <v>200</v>
      </c>
      <c r="Y179" s="50">
        <v>1</v>
      </c>
      <c r="Z179" s="50">
        <v>1</v>
      </c>
      <c r="AA179" s="51"/>
      <c r="AB179" s="51"/>
      <c r="AC179" s="51"/>
      <c r="AD179" s="51"/>
      <c r="AE179" s="51"/>
      <c r="AF179" s="38">
        <v>60000</v>
      </c>
      <c r="AG179" s="61">
        <v>1.75</v>
      </c>
      <c r="AH179" s="62">
        <v>0.35</v>
      </c>
      <c r="AI179" s="63"/>
      <c r="AJ179" s="64"/>
      <c r="AK179" s="65">
        <v>0</v>
      </c>
      <c r="AL179" s="64" t="s">
        <v>296</v>
      </c>
      <c r="AM179" s="66" t="s">
        <v>331</v>
      </c>
      <c r="AN179" s="26"/>
      <c r="AO179" s="66" t="s">
        <v>64</v>
      </c>
      <c r="AP179" s="74"/>
      <c r="AQ179" s="75"/>
      <c r="AR179" s="76"/>
      <c r="AS179" s="77"/>
      <c r="AT179" s="77"/>
      <c r="AU179" s="78"/>
      <c r="AV179" s="77"/>
      <c r="AW179" s="77"/>
      <c r="AX179" s="77"/>
      <c r="AY179" s="77"/>
      <c r="AZ179" s="77"/>
      <c r="BA179" s="77"/>
      <c r="BB179" s="99">
        <f t="shared" si="35"/>
        <v>35</v>
      </c>
      <c r="BC179" s="99">
        <f t="shared" si="36"/>
        <v>9</v>
      </c>
      <c r="BD179" s="100" t="str">
        <f t="shared" si="37"/>
        <v>025-U119500621-0382杨青松35</v>
      </c>
      <c r="BE179" s="101">
        <f t="shared" si="38"/>
        <v>1</v>
      </c>
      <c r="BF179" s="101">
        <f t="shared" si="39"/>
        <v>1</v>
      </c>
      <c r="BG179" s="102" t="str">
        <f t="shared" si="40"/>
        <v>025-U119500621-038235</v>
      </c>
      <c r="BH179" s="84" t="str">
        <f>IF(IF(ISNA(MATCH(BG179,BG180:$BG$94434,0)),1,"")="","",IF(ISNA(MATCH(BG179,BG180:$BG$94434,0)),1,"")&amp;BB179)</f>
        <v>135</v>
      </c>
      <c r="BI179" s="84" t="str">
        <f>IF(BH179="","",BB179&amp;COUNTIFS($BH$1:BH179,BH179))</f>
        <v>3527</v>
      </c>
      <c r="BJ179" s="84" t="str">
        <f t="shared" si="41"/>
        <v>025-U119500621-0382</v>
      </c>
      <c r="BK179" s="84"/>
      <c r="BL179" s="84"/>
      <c r="BM179" s="84"/>
      <c r="BN179" s="84"/>
      <c r="BO179" s="84"/>
      <c r="BP179" s="84"/>
      <c r="BQ179" s="84"/>
      <c r="BR179" s="84"/>
      <c r="BS179" s="84"/>
      <c r="BT179" s="84"/>
      <c r="BU179" s="84"/>
      <c r="BV179" s="84"/>
      <c r="BW179" s="84"/>
      <c r="BX179" s="84"/>
      <c r="BY179" s="84"/>
      <c r="BZ179" s="84"/>
      <c r="CA179" s="84"/>
      <c r="CB179" s="84"/>
      <c r="CC179" s="84"/>
      <c r="CD179" s="84"/>
      <c r="CE179" s="84"/>
      <c r="CF179" s="84"/>
      <c r="CG179" s="84"/>
      <c r="CH179" s="84"/>
      <c r="CI179" s="84"/>
      <c r="CJ179" s="84"/>
      <c r="CK179" s="84"/>
      <c r="CL179" s="84"/>
      <c r="CM179" s="84"/>
      <c r="CN179" s="84"/>
      <c r="CO179" s="84"/>
      <c r="CP179" s="84"/>
      <c r="CQ179" s="84"/>
      <c r="CR179" s="84"/>
      <c r="CS179" s="84"/>
      <c r="CT179" s="84"/>
      <c r="CU179" s="84"/>
      <c r="CV179" s="84"/>
      <c r="CW179" s="84"/>
      <c r="CX179" s="84"/>
      <c r="CY179" s="84"/>
      <c r="CZ179" s="84"/>
      <c r="DA179" s="84"/>
      <c r="DB179" s="84"/>
      <c r="DC179" s="84"/>
      <c r="DD179" s="84"/>
      <c r="DE179" s="84"/>
      <c r="DF179" s="84"/>
      <c r="DG179" s="84"/>
      <c r="DH179" s="84"/>
      <c r="DI179" s="84"/>
      <c r="DJ179" s="84"/>
      <c r="DK179" s="84"/>
      <c r="DL179" s="84"/>
      <c r="DM179" s="84"/>
      <c r="DN179" s="84"/>
      <c r="DO179" s="84"/>
      <c r="DP179" s="84"/>
      <c r="DQ179" s="84"/>
      <c r="DR179" s="84"/>
      <c r="DS179" s="84"/>
      <c r="DT179" s="84"/>
      <c r="DU179" s="84"/>
      <c r="DV179" s="84"/>
      <c r="DW179" s="84"/>
      <c r="DX179" s="84"/>
      <c r="DY179" s="84"/>
      <c r="DZ179" s="84"/>
      <c r="EA179" s="84"/>
      <c r="EB179" s="84"/>
      <c r="EC179" s="84"/>
      <c r="ED179" s="84"/>
      <c r="EE179" s="84"/>
      <c r="EF179" s="84"/>
      <c r="EG179" s="84"/>
      <c r="EH179" s="84"/>
      <c r="EI179" s="84"/>
      <c r="EJ179" s="84"/>
      <c r="EK179" s="84"/>
      <c r="EL179" s="84"/>
      <c r="EM179" s="84"/>
      <c r="EN179" s="84"/>
      <c r="EO179" s="84"/>
      <c r="EP179" s="84"/>
      <c r="EQ179" s="84"/>
      <c r="ER179" s="84"/>
      <c r="ES179" s="84"/>
      <c r="ET179" s="84"/>
      <c r="EU179" s="84"/>
      <c r="EV179" s="84"/>
      <c r="EW179" s="84"/>
      <c r="EX179" s="84"/>
      <c r="EY179" s="84"/>
      <c r="EZ179" s="84"/>
      <c r="FA179" s="84"/>
      <c r="FB179" s="84"/>
      <c r="FC179" s="84"/>
      <c r="FD179" s="84"/>
      <c r="FE179" s="84"/>
      <c r="FF179" s="84"/>
      <c r="FG179" s="84"/>
      <c r="FH179" s="84"/>
      <c r="FI179" s="84"/>
      <c r="FJ179" s="84"/>
      <c r="FK179" s="84"/>
      <c r="FL179" s="84"/>
      <c r="FM179" s="84"/>
      <c r="FN179" s="84"/>
      <c r="FO179" s="84"/>
      <c r="FP179" s="84"/>
      <c r="FQ179" s="84"/>
      <c r="FR179" s="84"/>
      <c r="FS179" s="84"/>
      <c r="FT179" s="84"/>
      <c r="FU179" s="84"/>
      <c r="FV179" s="84"/>
      <c r="FW179" s="84"/>
      <c r="FX179" s="84"/>
      <c r="FY179" s="84"/>
      <c r="FZ179" s="84"/>
      <c r="GA179" s="84"/>
      <c r="GB179" s="84"/>
      <c r="GC179" s="84"/>
      <c r="GD179" s="84"/>
      <c r="GE179" s="84"/>
      <c r="GF179" s="84"/>
      <c r="GG179" s="84"/>
      <c r="GH179" s="84"/>
      <c r="GI179" s="84"/>
      <c r="GJ179" s="84"/>
      <c r="GK179" s="84"/>
      <c r="GL179" s="84"/>
      <c r="GM179" s="84"/>
      <c r="GN179" s="84"/>
      <c r="GO179" s="84"/>
      <c r="GP179" s="84"/>
      <c r="GQ179" s="84"/>
      <c r="GR179" s="84"/>
      <c r="GS179" s="84"/>
      <c r="GT179" s="84"/>
      <c r="GU179" s="84"/>
      <c r="GV179" s="84"/>
      <c r="GW179" s="84"/>
      <c r="GX179" s="84"/>
      <c r="GY179" s="84"/>
      <c r="GZ179" s="84"/>
      <c r="HA179" s="84"/>
      <c r="HB179" s="84"/>
      <c r="HC179" s="84"/>
      <c r="HD179" s="84"/>
      <c r="HE179" s="84"/>
      <c r="HF179" s="84"/>
      <c r="HG179" s="84"/>
      <c r="HH179" s="84"/>
      <c r="HI179" s="84"/>
      <c r="HJ179" s="84"/>
      <c r="HK179" s="84"/>
      <c r="HL179" s="84"/>
      <c r="HM179" s="84"/>
      <c r="HN179" s="84"/>
      <c r="HO179" s="84"/>
      <c r="HP179" s="84"/>
      <c r="HQ179" s="84"/>
      <c r="HR179" s="84"/>
      <c r="HS179" s="84"/>
      <c r="HT179" s="84"/>
      <c r="HU179" s="84"/>
      <c r="HV179" s="84"/>
      <c r="HW179" s="84"/>
      <c r="HX179" s="84"/>
      <c r="HY179" s="84"/>
      <c r="HZ179" s="84"/>
      <c r="IA179" s="84"/>
      <c r="IB179" s="84"/>
      <c r="IC179" s="84"/>
      <c r="ID179" s="84"/>
      <c r="IE179" s="84"/>
      <c r="IF179" s="84"/>
      <c r="IG179" s="84"/>
      <c r="IH179" s="84"/>
      <c r="II179" s="84"/>
      <c r="IJ179" s="84"/>
      <c r="IK179" s="84"/>
      <c r="IL179" s="84"/>
      <c r="IM179" s="84"/>
      <c r="IN179" s="84"/>
      <c r="IO179" s="84"/>
      <c r="IP179" s="84"/>
      <c r="IQ179" s="84"/>
      <c r="IR179" s="84"/>
      <c r="IS179" s="84"/>
      <c r="IT179" s="84"/>
      <c r="IU179" s="84"/>
      <c r="IV179" s="84"/>
      <c r="IW179" s="84"/>
      <c r="IX179" s="84"/>
      <c r="IY179" s="84"/>
      <c r="IZ179" s="84"/>
      <c r="JA179" s="84"/>
      <c r="JB179" s="84"/>
    </row>
    <row r="180" spans="1:262" s="13" customFormat="1" ht="15" customHeight="1" x14ac:dyDescent="0.15">
      <c r="A180" s="176" t="s">
        <v>149</v>
      </c>
      <c r="B180" s="26" t="s">
        <v>275</v>
      </c>
      <c r="C180" s="27" t="s">
        <v>121</v>
      </c>
      <c r="D180" s="28" t="s">
        <v>365</v>
      </c>
      <c r="E180" s="26" t="s">
        <v>278</v>
      </c>
      <c r="F180" s="29" t="s">
        <v>366</v>
      </c>
      <c r="G180" s="30" t="s">
        <v>290</v>
      </c>
      <c r="H180" s="30" t="s">
        <v>94</v>
      </c>
      <c r="I180" s="37">
        <v>2000</v>
      </c>
      <c r="J180" s="38" t="s">
        <v>281</v>
      </c>
      <c r="K180" s="37">
        <v>12</v>
      </c>
      <c r="L180" s="26"/>
      <c r="M180" s="26"/>
      <c r="N180" s="26"/>
      <c r="O180" s="39" t="s">
        <v>367</v>
      </c>
      <c r="P180" s="40">
        <v>0.5</v>
      </c>
      <c r="Q180" s="40">
        <v>0.5</v>
      </c>
      <c r="R180" s="40">
        <v>5.2</v>
      </c>
      <c r="S180" s="40">
        <v>1.62962962962963</v>
      </c>
      <c r="T180" s="40">
        <v>5.5</v>
      </c>
      <c r="U180" s="40">
        <v>5.5</v>
      </c>
      <c r="V180" s="41">
        <v>12</v>
      </c>
      <c r="W180" s="42">
        <v>210</v>
      </c>
      <c r="X180" s="43">
        <v>300</v>
      </c>
      <c r="Y180" s="50">
        <v>1</v>
      </c>
      <c r="Z180" s="50">
        <v>1</v>
      </c>
      <c r="AA180" s="51"/>
      <c r="AB180" s="51"/>
      <c r="AC180" s="51"/>
      <c r="AD180" s="51"/>
      <c r="AE180" s="51"/>
      <c r="AF180" s="38">
        <v>216</v>
      </c>
      <c r="AG180" s="61">
        <v>11.6666666666667</v>
      </c>
      <c r="AH180" s="62">
        <v>0.97222222222222199</v>
      </c>
      <c r="AI180" s="63"/>
      <c r="AJ180" s="64"/>
      <c r="AK180" s="65">
        <v>0</v>
      </c>
      <c r="AL180" s="64" t="s">
        <v>296</v>
      </c>
      <c r="AM180" s="66" t="s">
        <v>302</v>
      </c>
      <c r="AN180" s="26"/>
      <c r="AO180" s="66" t="s">
        <v>399</v>
      </c>
      <c r="AP180" s="74"/>
      <c r="AQ180" s="75"/>
      <c r="AR180" s="76"/>
      <c r="AS180" s="77"/>
      <c r="AT180" s="77"/>
      <c r="AU180" s="78"/>
      <c r="AV180" s="77"/>
      <c r="AW180" s="77"/>
      <c r="AX180" s="77"/>
      <c r="AY180" s="77"/>
      <c r="AZ180" s="77"/>
      <c r="BA180" s="77"/>
      <c r="BB180" s="99">
        <f t="shared" si="35"/>
        <v>35</v>
      </c>
      <c r="BC180" s="99">
        <f t="shared" si="36"/>
        <v>9</v>
      </c>
      <c r="BD180" s="100" t="str">
        <f t="shared" si="37"/>
        <v>050-0009-335马雪威35</v>
      </c>
      <c r="BE180" s="101">
        <f t="shared" si="38"/>
        <v>1</v>
      </c>
      <c r="BF180" s="101">
        <f t="shared" si="39"/>
        <v>0.5</v>
      </c>
      <c r="BG180" s="102" t="str">
        <f t="shared" si="40"/>
        <v>050-0009-33535</v>
      </c>
      <c r="BH180" s="84" t="str">
        <f>IF(IF(ISNA(MATCH(BG180,BG181:$BG$94434,0)),1,"")="","",IF(ISNA(MATCH(BG180,BG181:$BG$94434,0)),1,"")&amp;BB180)</f>
        <v/>
      </c>
      <c r="BI180" s="84" t="str">
        <f>IF(BH180="","",BB180&amp;COUNTIFS($BH$1:BH180,BH180))</f>
        <v/>
      </c>
      <c r="BJ180" s="84" t="str">
        <f t="shared" si="41"/>
        <v/>
      </c>
      <c r="BK180" s="84"/>
      <c r="BL180" s="84"/>
      <c r="BM180" s="84"/>
      <c r="BN180" s="84"/>
      <c r="BO180" s="84"/>
      <c r="BP180" s="84"/>
      <c r="BQ180" s="84"/>
      <c r="BR180" s="84"/>
      <c r="BS180" s="84"/>
      <c r="BT180" s="84"/>
      <c r="BU180" s="84"/>
      <c r="BV180" s="84"/>
      <c r="BW180" s="84"/>
      <c r="BX180" s="84"/>
      <c r="BY180" s="84"/>
      <c r="BZ180" s="84"/>
      <c r="CA180" s="84"/>
      <c r="CB180" s="84"/>
      <c r="CC180" s="84"/>
      <c r="CD180" s="84"/>
      <c r="CE180" s="84"/>
      <c r="CF180" s="84"/>
      <c r="CG180" s="84"/>
      <c r="CH180" s="84"/>
      <c r="CI180" s="84"/>
      <c r="CJ180" s="84"/>
      <c r="CK180" s="84"/>
      <c r="CL180" s="84"/>
      <c r="CM180" s="84"/>
      <c r="CN180" s="84"/>
      <c r="CO180" s="84"/>
      <c r="CP180" s="84"/>
      <c r="CQ180" s="84"/>
      <c r="CR180" s="84"/>
      <c r="CS180" s="84"/>
      <c r="CT180" s="84"/>
      <c r="CU180" s="84"/>
      <c r="CV180" s="84"/>
      <c r="CW180" s="84"/>
      <c r="CX180" s="84"/>
      <c r="CY180" s="84"/>
      <c r="CZ180" s="84"/>
      <c r="DA180" s="84"/>
      <c r="DB180" s="84"/>
      <c r="DC180" s="84"/>
      <c r="DD180" s="84"/>
      <c r="DE180" s="84"/>
      <c r="DF180" s="84"/>
      <c r="DG180" s="84"/>
      <c r="DH180" s="84"/>
      <c r="DI180" s="84"/>
      <c r="DJ180" s="84"/>
      <c r="DK180" s="84"/>
      <c r="DL180" s="84"/>
      <c r="DM180" s="84"/>
      <c r="DN180" s="84"/>
      <c r="DO180" s="84"/>
      <c r="DP180" s="84"/>
      <c r="DQ180" s="84"/>
      <c r="DR180" s="84"/>
      <c r="DS180" s="84"/>
      <c r="DT180" s="84"/>
      <c r="DU180" s="84"/>
      <c r="DV180" s="84"/>
      <c r="DW180" s="84"/>
      <c r="DX180" s="84"/>
      <c r="DY180" s="84"/>
      <c r="DZ180" s="84"/>
      <c r="EA180" s="84"/>
      <c r="EB180" s="84"/>
      <c r="EC180" s="84"/>
      <c r="ED180" s="84"/>
      <c r="EE180" s="84"/>
      <c r="EF180" s="84"/>
      <c r="EG180" s="84"/>
      <c r="EH180" s="84"/>
      <c r="EI180" s="84"/>
      <c r="EJ180" s="84"/>
      <c r="EK180" s="84"/>
      <c r="EL180" s="84"/>
      <c r="EM180" s="84"/>
      <c r="EN180" s="84"/>
      <c r="EO180" s="84"/>
      <c r="EP180" s="84"/>
      <c r="EQ180" s="84"/>
      <c r="ER180" s="84"/>
      <c r="ES180" s="84"/>
      <c r="ET180" s="84"/>
      <c r="EU180" s="84"/>
      <c r="EV180" s="84"/>
      <c r="EW180" s="84"/>
      <c r="EX180" s="84"/>
      <c r="EY180" s="84"/>
      <c r="EZ180" s="84"/>
      <c r="FA180" s="84"/>
      <c r="FB180" s="84"/>
      <c r="FC180" s="84"/>
      <c r="FD180" s="84"/>
      <c r="FE180" s="84"/>
      <c r="FF180" s="84"/>
      <c r="FG180" s="84"/>
      <c r="FH180" s="84"/>
      <c r="FI180" s="84"/>
      <c r="FJ180" s="84"/>
      <c r="FK180" s="84"/>
      <c r="FL180" s="84"/>
      <c r="FM180" s="84"/>
      <c r="FN180" s="84"/>
      <c r="FO180" s="84"/>
      <c r="FP180" s="84"/>
      <c r="FQ180" s="84"/>
      <c r="FR180" s="84"/>
      <c r="FS180" s="84"/>
      <c r="FT180" s="84"/>
      <c r="FU180" s="84"/>
      <c r="FV180" s="84"/>
      <c r="FW180" s="84"/>
      <c r="FX180" s="84"/>
      <c r="FY180" s="84"/>
      <c r="FZ180" s="84"/>
      <c r="GA180" s="84"/>
      <c r="GB180" s="84"/>
      <c r="GC180" s="84"/>
      <c r="GD180" s="84"/>
      <c r="GE180" s="84"/>
      <c r="GF180" s="84"/>
      <c r="GG180" s="84"/>
      <c r="GH180" s="84"/>
      <c r="GI180" s="84"/>
      <c r="GJ180" s="84"/>
      <c r="GK180" s="84"/>
      <c r="GL180" s="84"/>
      <c r="GM180" s="84"/>
      <c r="GN180" s="84"/>
      <c r="GO180" s="84"/>
      <c r="GP180" s="84"/>
      <c r="GQ180" s="84"/>
      <c r="GR180" s="84"/>
      <c r="GS180" s="84"/>
      <c r="GT180" s="84"/>
      <c r="GU180" s="84"/>
      <c r="GV180" s="84"/>
      <c r="GW180" s="84"/>
      <c r="GX180" s="84"/>
      <c r="GY180" s="84"/>
      <c r="GZ180" s="84"/>
      <c r="HA180" s="84"/>
      <c r="HB180" s="84"/>
      <c r="HC180" s="84"/>
      <c r="HD180" s="84"/>
      <c r="HE180" s="84"/>
      <c r="HF180" s="84"/>
      <c r="HG180" s="84"/>
      <c r="HH180" s="84"/>
      <c r="HI180" s="84"/>
      <c r="HJ180" s="84"/>
      <c r="HK180" s="84"/>
      <c r="HL180" s="84"/>
      <c r="HM180" s="84"/>
      <c r="HN180" s="84"/>
      <c r="HO180" s="84"/>
      <c r="HP180" s="84"/>
      <c r="HQ180" s="84"/>
      <c r="HR180" s="84"/>
      <c r="HS180" s="84"/>
      <c r="HT180" s="84"/>
      <c r="HU180" s="84"/>
      <c r="HV180" s="84"/>
      <c r="HW180" s="84"/>
      <c r="HX180" s="84"/>
      <c r="HY180" s="84"/>
      <c r="HZ180" s="84"/>
      <c r="IA180" s="84"/>
      <c r="IB180" s="84"/>
      <c r="IC180" s="84"/>
      <c r="ID180" s="84"/>
      <c r="IE180" s="84"/>
      <c r="IF180" s="84"/>
      <c r="IG180" s="84"/>
      <c r="IH180" s="84"/>
      <c r="II180" s="84"/>
      <c r="IJ180" s="84"/>
      <c r="IK180" s="84"/>
      <c r="IL180" s="84"/>
      <c r="IM180" s="84"/>
      <c r="IN180" s="84"/>
      <c r="IO180" s="84"/>
      <c r="IP180" s="84"/>
      <c r="IQ180" s="84"/>
      <c r="IR180" s="84"/>
      <c r="IS180" s="84"/>
      <c r="IT180" s="84"/>
      <c r="IU180" s="84"/>
      <c r="IV180" s="84"/>
      <c r="IW180" s="84"/>
      <c r="IX180" s="84"/>
      <c r="IY180" s="84"/>
      <c r="IZ180" s="84"/>
      <c r="JA180" s="84"/>
      <c r="JB180" s="84"/>
    </row>
    <row r="181" spans="1:262" s="13" customFormat="1" ht="15" customHeight="1" x14ac:dyDescent="0.15">
      <c r="A181" s="176" t="s">
        <v>149</v>
      </c>
      <c r="B181" s="26" t="s">
        <v>285</v>
      </c>
      <c r="C181" s="27" t="s">
        <v>121</v>
      </c>
      <c r="D181" s="28" t="s">
        <v>365</v>
      </c>
      <c r="E181" s="26" t="s">
        <v>278</v>
      </c>
      <c r="F181" s="29" t="s">
        <v>366</v>
      </c>
      <c r="G181" s="30" t="s">
        <v>290</v>
      </c>
      <c r="H181" s="30" t="s">
        <v>94</v>
      </c>
      <c r="I181" s="37">
        <v>2000</v>
      </c>
      <c r="J181" s="38" t="s">
        <v>281</v>
      </c>
      <c r="K181" s="37">
        <v>12</v>
      </c>
      <c r="L181" s="26"/>
      <c r="M181" s="26"/>
      <c r="N181" s="26"/>
      <c r="O181" s="39" t="s">
        <v>367</v>
      </c>
      <c r="P181" s="40">
        <v>0.5</v>
      </c>
      <c r="Q181" s="40">
        <v>0.5</v>
      </c>
      <c r="R181" s="40">
        <v>2.1463414634146298</v>
      </c>
      <c r="S181" s="40">
        <v>1.62962962962963</v>
      </c>
      <c r="T181" s="40">
        <v>5.5</v>
      </c>
      <c r="U181" s="40">
        <v>5.5</v>
      </c>
      <c r="V181" s="41">
        <v>12</v>
      </c>
      <c r="W181" s="42">
        <v>201</v>
      </c>
      <c r="X181" s="43">
        <v>300</v>
      </c>
      <c r="Y181" s="50">
        <v>1</v>
      </c>
      <c r="Z181" s="50">
        <v>1</v>
      </c>
      <c r="AA181" s="51"/>
      <c r="AB181" s="51"/>
      <c r="AC181" s="51"/>
      <c r="AD181" s="51"/>
      <c r="AE181" s="51"/>
      <c r="AF181" s="38">
        <v>216</v>
      </c>
      <c r="AG181" s="61">
        <v>11.1666666666667</v>
      </c>
      <c r="AH181" s="62">
        <v>0.93055555555555602</v>
      </c>
      <c r="AI181" s="63"/>
      <c r="AJ181" s="64"/>
      <c r="AK181" s="65">
        <v>0</v>
      </c>
      <c r="AL181" s="64" t="s">
        <v>296</v>
      </c>
      <c r="AM181" s="66" t="s">
        <v>286</v>
      </c>
      <c r="AN181" s="26"/>
      <c r="AO181" s="66" t="s">
        <v>40</v>
      </c>
      <c r="AP181" s="74"/>
      <c r="AQ181" s="75"/>
      <c r="AR181" s="76"/>
      <c r="AS181" s="77"/>
      <c r="AT181" s="77"/>
      <c r="AU181" s="78"/>
      <c r="AV181" s="77"/>
      <c r="AW181" s="77"/>
      <c r="AX181" s="77"/>
      <c r="AY181" s="77"/>
      <c r="AZ181" s="77"/>
      <c r="BA181" s="77"/>
      <c r="BB181" s="99">
        <f t="shared" ref="BB181:BB189" si="42">WEEKNUM(LEFT(A181,4)&amp;"-"&amp;MID(A181,5,2)&amp;"-"&amp;RIGHT(A181,2),2)</f>
        <v>35</v>
      </c>
      <c r="BC181" s="99">
        <f t="shared" ref="BC181:BC189" si="43">MONTH(LEFT(A181,4)&amp;"-"&amp;MID(A181,5,2)&amp;"-"&amp;RIGHT(A181,2))</f>
        <v>9</v>
      </c>
      <c r="BD181" s="100" t="str">
        <f t="shared" ref="BD181:BD189" si="44">F181&amp;AO181&amp;BB181</f>
        <v>050-0009-335雷小林35</v>
      </c>
      <c r="BE181" s="101">
        <f t="shared" ref="BE181:BE189" si="45">IF(COUNTIFS(BD:BD,BD181)&gt;1,COUNTIFS(BD:BD,BD181)/POWER(COUNTIFS(BD:BD,BD181),2),COUNTIFS(BD:BD,BD181))</f>
        <v>0.25</v>
      </c>
      <c r="BF181" s="101">
        <f t="shared" ref="BF181:BF189" si="46">IF(COUNTIFS(C:C,C181,A:A,A181)&gt;1,COUNTIFS(C:C,C181,A:A,A181)/POWER(COUNTIFS(C:C,C181,A:A,A181),2),COUNTIFS(C:C,C181,A:A,A181))</f>
        <v>0.5</v>
      </c>
      <c r="BG181" s="102" t="str">
        <f t="shared" ref="BG181:BG189" si="47">F181&amp;BB181</f>
        <v>050-0009-33535</v>
      </c>
      <c r="BH181" s="84" t="str">
        <f>IF(IF(ISNA(MATCH(BG181,BG182:$BG$94434,0)),1,"")="","",IF(ISNA(MATCH(BG181,BG182:$BG$94434,0)),1,"")&amp;BB181)</f>
        <v>135</v>
      </c>
      <c r="BI181" s="84" t="str">
        <f>IF(BH181="","",BB181&amp;COUNTIFS($BH$1:BH181,BH181))</f>
        <v>3528</v>
      </c>
      <c r="BJ181" s="84" t="str">
        <f t="shared" ref="BJ181:BJ189" si="48">IF(BI181="","",F181)</f>
        <v>050-0009-335</v>
      </c>
      <c r="BK181" s="84"/>
      <c r="BL181" s="84"/>
      <c r="BM181" s="84"/>
      <c r="BN181" s="84"/>
      <c r="BO181" s="84"/>
      <c r="BP181" s="84"/>
      <c r="BQ181" s="84"/>
      <c r="BR181" s="84"/>
      <c r="BS181" s="84"/>
      <c r="BT181" s="84"/>
      <c r="BU181" s="84"/>
      <c r="BV181" s="84"/>
      <c r="BW181" s="84"/>
      <c r="BX181" s="84"/>
      <c r="BY181" s="84"/>
      <c r="BZ181" s="84"/>
      <c r="CA181" s="84"/>
      <c r="CB181" s="84"/>
      <c r="CC181" s="84"/>
      <c r="CD181" s="84"/>
      <c r="CE181" s="84"/>
      <c r="CF181" s="84"/>
      <c r="CG181" s="84"/>
      <c r="CH181" s="84"/>
      <c r="CI181" s="84"/>
      <c r="CJ181" s="84"/>
      <c r="CK181" s="84"/>
      <c r="CL181" s="84"/>
      <c r="CM181" s="84"/>
      <c r="CN181" s="84"/>
      <c r="CO181" s="84"/>
      <c r="CP181" s="84"/>
      <c r="CQ181" s="84"/>
      <c r="CR181" s="84"/>
      <c r="CS181" s="84"/>
      <c r="CT181" s="84"/>
      <c r="CU181" s="84"/>
      <c r="CV181" s="84"/>
      <c r="CW181" s="84"/>
      <c r="CX181" s="84"/>
      <c r="CY181" s="84"/>
      <c r="CZ181" s="84"/>
      <c r="DA181" s="84"/>
      <c r="DB181" s="84"/>
      <c r="DC181" s="84"/>
      <c r="DD181" s="84"/>
      <c r="DE181" s="84"/>
      <c r="DF181" s="84"/>
      <c r="DG181" s="84"/>
      <c r="DH181" s="84"/>
      <c r="DI181" s="84"/>
      <c r="DJ181" s="84"/>
      <c r="DK181" s="84"/>
      <c r="DL181" s="84"/>
      <c r="DM181" s="84"/>
      <c r="DN181" s="84"/>
      <c r="DO181" s="84"/>
      <c r="DP181" s="84"/>
      <c r="DQ181" s="84"/>
      <c r="DR181" s="84"/>
      <c r="DS181" s="84"/>
      <c r="DT181" s="84"/>
      <c r="DU181" s="84"/>
      <c r="DV181" s="84"/>
      <c r="DW181" s="84"/>
      <c r="DX181" s="84"/>
      <c r="DY181" s="84"/>
      <c r="DZ181" s="84"/>
      <c r="EA181" s="84"/>
      <c r="EB181" s="84"/>
      <c r="EC181" s="84"/>
      <c r="ED181" s="84"/>
      <c r="EE181" s="84"/>
      <c r="EF181" s="84"/>
      <c r="EG181" s="84"/>
      <c r="EH181" s="84"/>
      <c r="EI181" s="84"/>
      <c r="EJ181" s="84"/>
      <c r="EK181" s="84"/>
      <c r="EL181" s="84"/>
      <c r="EM181" s="84"/>
      <c r="EN181" s="84"/>
      <c r="EO181" s="84"/>
      <c r="EP181" s="84"/>
      <c r="EQ181" s="84"/>
      <c r="ER181" s="84"/>
      <c r="ES181" s="84"/>
      <c r="ET181" s="84"/>
      <c r="EU181" s="84"/>
      <c r="EV181" s="84"/>
      <c r="EW181" s="84"/>
      <c r="EX181" s="84"/>
      <c r="EY181" s="84"/>
      <c r="EZ181" s="84"/>
      <c r="FA181" s="84"/>
      <c r="FB181" s="84"/>
      <c r="FC181" s="84"/>
      <c r="FD181" s="84"/>
      <c r="FE181" s="84"/>
      <c r="FF181" s="84"/>
      <c r="FG181" s="84"/>
      <c r="FH181" s="84"/>
      <c r="FI181" s="84"/>
      <c r="FJ181" s="84"/>
      <c r="FK181" s="84"/>
      <c r="FL181" s="84"/>
      <c r="FM181" s="84"/>
      <c r="FN181" s="84"/>
      <c r="FO181" s="84"/>
      <c r="FP181" s="84"/>
      <c r="FQ181" s="84"/>
      <c r="FR181" s="84"/>
      <c r="FS181" s="84"/>
      <c r="FT181" s="84"/>
      <c r="FU181" s="84"/>
      <c r="FV181" s="84"/>
      <c r="FW181" s="84"/>
      <c r="FX181" s="84"/>
      <c r="FY181" s="84"/>
      <c r="FZ181" s="84"/>
      <c r="GA181" s="84"/>
      <c r="GB181" s="84"/>
      <c r="GC181" s="84"/>
      <c r="GD181" s="84"/>
      <c r="GE181" s="84"/>
      <c r="GF181" s="84"/>
      <c r="GG181" s="84"/>
      <c r="GH181" s="84"/>
      <c r="GI181" s="84"/>
      <c r="GJ181" s="84"/>
      <c r="GK181" s="84"/>
      <c r="GL181" s="84"/>
      <c r="GM181" s="84"/>
      <c r="GN181" s="84"/>
      <c r="GO181" s="84"/>
      <c r="GP181" s="84"/>
      <c r="GQ181" s="84"/>
      <c r="GR181" s="84"/>
      <c r="GS181" s="84"/>
      <c r="GT181" s="84"/>
      <c r="GU181" s="84"/>
      <c r="GV181" s="84"/>
      <c r="GW181" s="84"/>
      <c r="GX181" s="84"/>
      <c r="GY181" s="84"/>
      <c r="GZ181" s="84"/>
      <c r="HA181" s="84"/>
      <c r="HB181" s="84"/>
      <c r="HC181" s="84"/>
      <c r="HD181" s="84"/>
      <c r="HE181" s="84"/>
      <c r="HF181" s="84"/>
      <c r="HG181" s="84"/>
      <c r="HH181" s="84"/>
      <c r="HI181" s="84"/>
      <c r="HJ181" s="84"/>
      <c r="HK181" s="84"/>
      <c r="HL181" s="84"/>
      <c r="HM181" s="84"/>
      <c r="HN181" s="84"/>
      <c r="HO181" s="84"/>
      <c r="HP181" s="84"/>
      <c r="HQ181" s="84"/>
      <c r="HR181" s="84"/>
      <c r="HS181" s="84"/>
      <c r="HT181" s="84"/>
      <c r="HU181" s="84"/>
      <c r="HV181" s="84"/>
      <c r="HW181" s="84"/>
      <c r="HX181" s="84"/>
      <c r="HY181" s="84"/>
      <c r="HZ181" s="84"/>
      <c r="IA181" s="84"/>
      <c r="IB181" s="84"/>
      <c r="IC181" s="84"/>
      <c r="ID181" s="84"/>
      <c r="IE181" s="84"/>
      <c r="IF181" s="84"/>
      <c r="IG181" s="84"/>
      <c r="IH181" s="84"/>
      <c r="II181" s="84"/>
      <c r="IJ181" s="84"/>
      <c r="IK181" s="84"/>
      <c r="IL181" s="84"/>
      <c r="IM181" s="84"/>
      <c r="IN181" s="84"/>
      <c r="IO181" s="84"/>
      <c r="IP181" s="84"/>
      <c r="IQ181" s="84"/>
      <c r="IR181" s="84"/>
      <c r="IS181" s="84"/>
      <c r="IT181" s="84"/>
      <c r="IU181" s="84"/>
      <c r="IV181" s="84"/>
      <c r="IW181" s="84"/>
      <c r="IX181" s="84"/>
      <c r="IY181" s="84"/>
      <c r="IZ181" s="84"/>
      <c r="JA181" s="84"/>
      <c r="JB181" s="84"/>
    </row>
    <row r="182" spans="1:262" s="13" customFormat="1" ht="15" customHeight="1" x14ac:dyDescent="0.15">
      <c r="A182" s="176" t="s">
        <v>149</v>
      </c>
      <c r="B182" s="26" t="s">
        <v>285</v>
      </c>
      <c r="C182" s="27" t="s">
        <v>299</v>
      </c>
      <c r="D182" s="28" t="s">
        <v>402</v>
      </c>
      <c r="E182" s="26" t="s">
        <v>278</v>
      </c>
      <c r="F182" s="29" t="s">
        <v>37</v>
      </c>
      <c r="G182" s="30" t="s">
        <v>301</v>
      </c>
      <c r="H182" s="30" t="s">
        <v>94</v>
      </c>
      <c r="I182" s="37">
        <v>2000</v>
      </c>
      <c r="J182" s="38" t="s">
        <v>281</v>
      </c>
      <c r="K182" s="37">
        <v>590.1</v>
      </c>
      <c r="L182" s="26"/>
      <c r="M182" s="26"/>
      <c r="N182" s="26"/>
      <c r="O182" s="39" t="s">
        <v>36</v>
      </c>
      <c r="P182" s="40">
        <v>0.5</v>
      </c>
      <c r="Q182" s="40">
        <v>0.5</v>
      </c>
      <c r="R182" s="40">
        <v>2.1463414634146298</v>
      </c>
      <c r="S182" s="40">
        <v>1.62962962962963</v>
      </c>
      <c r="T182" s="40">
        <v>9</v>
      </c>
      <c r="U182" s="40">
        <v>9</v>
      </c>
      <c r="V182" s="41">
        <v>12</v>
      </c>
      <c r="W182" s="42">
        <v>314</v>
      </c>
      <c r="X182" s="43">
        <v>550</v>
      </c>
      <c r="Y182" s="50">
        <v>1</v>
      </c>
      <c r="Z182" s="50">
        <v>1</v>
      </c>
      <c r="AA182" s="51"/>
      <c r="AB182" s="51"/>
      <c r="AC182" s="51"/>
      <c r="AD182" s="51"/>
      <c r="AE182" s="51"/>
      <c r="AF182" s="38">
        <v>396</v>
      </c>
      <c r="AG182" s="61">
        <v>9.5151515151515191</v>
      </c>
      <c r="AH182" s="62">
        <v>0.79292929292929304</v>
      </c>
      <c r="AI182" s="63"/>
      <c r="AJ182" s="64"/>
      <c r="AK182" s="65">
        <v>0</v>
      </c>
      <c r="AL182" s="64" t="s">
        <v>296</v>
      </c>
      <c r="AM182" s="66" t="s">
        <v>326</v>
      </c>
      <c r="AN182" s="26"/>
      <c r="AO182" s="66" t="s">
        <v>127</v>
      </c>
      <c r="AP182" s="74"/>
      <c r="AQ182" s="75"/>
      <c r="AR182" s="76"/>
      <c r="AS182" s="77"/>
      <c r="AT182" s="77"/>
      <c r="AU182" s="78"/>
      <c r="AV182" s="77"/>
      <c r="AW182" s="77"/>
      <c r="AX182" s="77"/>
      <c r="AY182" s="77"/>
      <c r="AZ182" s="77"/>
      <c r="BA182" s="77"/>
      <c r="BB182" s="99">
        <f t="shared" si="42"/>
        <v>35</v>
      </c>
      <c r="BC182" s="99">
        <f t="shared" si="43"/>
        <v>9</v>
      </c>
      <c r="BD182" s="100" t="str">
        <f t="shared" si="44"/>
        <v>050-S190000641-0550吕勇35</v>
      </c>
      <c r="BE182" s="101">
        <f t="shared" si="45"/>
        <v>0.33333333333333331</v>
      </c>
      <c r="BF182" s="101">
        <f t="shared" si="46"/>
        <v>1</v>
      </c>
      <c r="BG182" s="102" t="str">
        <f t="shared" si="47"/>
        <v>050-S190000641-055035</v>
      </c>
      <c r="BH182" s="84" t="str">
        <f>IF(IF(ISNA(MATCH(BG182,BG183:$BG$94434,0)),1,"")="","",IF(ISNA(MATCH(BG182,BG183:$BG$94434,0)),1,"")&amp;BB182)</f>
        <v>135</v>
      </c>
      <c r="BI182" s="84" t="str">
        <f>IF(BH182="","",BB182&amp;COUNTIFS($BH$1:BH182,BH182))</f>
        <v>3529</v>
      </c>
      <c r="BJ182" s="84" t="str">
        <f t="shared" si="48"/>
        <v>050-S190000641-0550</v>
      </c>
      <c r="BK182" s="84"/>
      <c r="BL182" s="84"/>
      <c r="BM182" s="84"/>
      <c r="BN182" s="84"/>
      <c r="BO182" s="84"/>
      <c r="BP182" s="84"/>
      <c r="BQ182" s="84"/>
      <c r="BR182" s="84"/>
      <c r="BS182" s="84"/>
      <c r="BT182" s="84"/>
      <c r="BU182" s="84"/>
      <c r="BV182" s="84"/>
      <c r="BW182" s="84"/>
      <c r="BX182" s="84"/>
      <c r="BY182" s="84"/>
      <c r="BZ182" s="84"/>
      <c r="CA182" s="84"/>
      <c r="CB182" s="84"/>
      <c r="CC182" s="84"/>
      <c r="CD182" s="84"/>
      <c r="CE182" s="84"/>
      <c r="CF182" s="84"/>
      <c r="CG182" s="84"/>
      <c r="CH182" s="84"/>
      <c r="CI182" s="84"/>
      <c r="CJ182" s="84"/>
      <c r="CK182" s="84"/>
      <c r="CL182" s="84"/>
      <c r="CM182" s="84"/>
      <c r="CN182" s="84"/>
      <c r="CO182" s="84"/>
      <c r="CP182" s="84"/>
      <c r="CQ182" s="84"/>
      <c r="CR182" s="84"/>
      <c r="CS182" s="84"/>
      <c r="CT182" s="84"/>
      <c r="CU182" s="84"/>
      <c r="CV182" s="84"/>
      <c r="CW182" s="84"/>
      <c r="CX182" s="84"/>
      <c r="CY182" s="84"/>
      <c r="CZ182" s="84"/>
      <c r="DA182" s="84"/>
      <c r="DB182" s="84"/>
      <c r="DC182" s="84"/>
      <c r="DD182" s="84"/>
      <c r="DE182" s="84"/>
      <c r="DF182" s="84"/>
      <c r="DG182" s="84"/>
      <c r="DH182" s="84"/>
      <c r="DI182" s="84"/>
      <c r="DJ182" s="84"/>
      <c r="DK182" s="84"/>
      <c r="DL182" s="84"/>
      <c r="DM182" s="84"/>
      <c r="DN182" s="84"/>
      <c r="DO182" s="84"/>
      <c r="DP182" s="84"/>
      <c r="DQ182" s="84"/>
      <c r="DR182" s="84"/>
      <c r="DS182" s="84"/>
      <c r="DT182" s="84"/>
      <c r="DU182" s="84"/>
      <c r="DV182" s="84"/>
      <c r="DW182" s="84"/>
      <c r="DX182" s="84"/>
      <c r="DY182" s="84"/>
      <c r="DZ182" s="84"/>
      <c r="EA182" s="84"/>
      <c r="EB182" s="84"/>
      <c r="EC182" s="84"/>
      <c r="ED182" s="84"/>
      <c r="EE182" s="84"/>
      <c r="EF182" s="84"/>
      <c r="EG182" s="84"/>
      <c r="EH182" s="84"/>
      <c r="EI182" s="84"/>
      <c r="EJ182" s="84"/>
      <c r="EK182" s="84"/>
      <c r="EL182" s="84"/>
      <c r="EM182" s="84"/>
      <c r="EN182" s="84"/>
      <c r="EO182" s="84"/>
      <c r="EP182" s="84"/>
      <c r="EQ182" s="84"/>
      <c r="ER182" s="84"/>
      <c r="ES182" s="84"/>
      <c r="ET182" s="84"/>
      <c r="EU182" s="84"/>
      <c r="EV182" s="84"/>
      <c r="EW182" s="84"/>
      <c r="EX182" s="84"/>
      <c r="EY182" s="84"/>
      <c r="EZ182" s="84"/>
      <c r="FA182" s="84"/>
      <c r="FB182" s="84"/>
      <c r="FC182" s="84"/>
      <c r="FD182" s="84"/>
      <c r="FE182" s="84"/>
      <c r="FF182" s="84"/>
      <c r="FG182" s="84"/>
      <c r="FH182" s="84"/>
      <c r="FI182" s="84"/>
      <c r="FJ182" s="84"/>
      <c r="FK182" s="84"/>
      <c r="FL182" s="84"/>
      <c r="FM182" s="84"/>
      <c r="FN182" s="84"/>
      <c r="FO182" s="84"/>
      <c r="FP182" s="84"/>
      <c r="FQ182" s="84"/>
      <c r="FR182" s="84"/>
      <c r="FS182" s="84"/>
      <c r="FT182" s="84"/>
      <c r="FU182" s="84"/>
      <c r="FV182" s="84"/>
      <c r="FW182" s="84"/>
      <c r="FX182" s="84"/>
      <c r="FY182" s="84"/>
      <c r="FZ182" s="84"/>
      <c r="GA182" s="84"/>
      <c r="GB182" s="84"/>
      <c r="GC182" s="84"/>
      <c r="GD182" s="84"/>
      <c r="GE182" s="84"/>
      <c r="GF182" s="84"/>
      <c r="GG182" s="84"/>
      <c r="GH182" s="84"/>
      <c r="GI182" s="84"/>
      <c r="GJ182" s="84"/>
      <c r="GK182" s="84"/>
      <c r="GL182" s="84"/>
      <c r="GM182" s="84"/>
      <c r="GN182" s="84"/>
      <c r="GO182" s="84"/>
      <c r="GP182" s="84"/>
      <c r="GQ182" s="84"/>
      <c r="GR182" s="84"/>
      <c r="GS182" s="84"/>
      <c r="GT182" s="84"/>
      <c r="GU182" s="84"/>
      <c r="GV182" s="84"/>
      <c r="GW182" s="84"/>
      <c r="GX182" s="84"/>
      <c r="GY182" s="84"/>
      <c r="GZ182" s="84"/>
      <c r="HA182" s="84"/>
      <c r="HB182" s="84"/>
      <c r="HC182" s="84"/>
      <c r="HD182" s="84"/>
      <c r="HE182" s="84"/>
      <c r="HF182" s="84"/>
      <c r="HG182" s="84"/>
      <c r="HH182" s="84"/>
      <c r="HI182" s="84"/>
      <c r="HJ182" s="84"/>
      <c r="HK182" s="84"/>
      <c r="HL182" s="84"/>
      <c r="HM182" s="84"/>
      <c r="HN182" s="84"/>
      <c r="HO182" s="84"/>
      <c r="HP182" s="84"/>
      <c r="HQ182" s="84"/>
      <c r="HR182" s="84"/>
      <c r="HS182" s="84"/>
      <c r="HT182" s="84"/>
      <c r="HU182" s="84"/>
      <c r="HV182" s="84"/>
      <c r="HW182" s="84"/>
      <c r="HX182" s="84"/>
      <c r="HY182" s="84"/>
      <c r="HZ182" s="84"/>
      <c r="IA182" s="84"/>
      <c r="IB182" s="84"/>
      <c r="IC182" s="84"/>
      <c r="ID182" s="84"/>
      <c r="IE182" s="84"/>
      <c r="IF182" s="84"/>
      <c r="IG182" s="84"/>
      <c r="IH182" s="84"/>
      <c r="II182" s="84"/>
      <c r="IJ182" s="84"/>
      <c r="IK182" s="84"/>
      <c r="IL182" s="84"/>
      <c r="IM182" s="84"/>
      <c r="IN182" s="84"/>
      <c r="IO182" s="84"/>
      <c r="IP182" s="84"/>
      <c r="IQ182" s="84"/>
      <c r="IR182" s="84"/>
      <c r="IS182" s="84"/>
      <c r="IT182" s="84"/>
      <c r="IU182" s="84"/>
      <c r="IV182" s="84"/>
      <c r="IW182" s="84"/>
      <c r="IX182" s="84"/>
      <c r="IY182" s="84"/>
      <c r="IZ182" s="84"/>
      <c r="JA182" s="84"/>
      <c r="JB182" s="84"/>
    </row>
    <row r="183" spans="1:262" s="22" customFormat="1" ht="15" customHeight="1" x14ac:dyDescent="0.15">
      <c r="A183" s="176" t="s">
        <v>149</v>
      </c>
      <c r="B183" s="26" t="s">
        <v>275</v>
      </c>
      <c r="C183" s="27" t="s">
        <v>371</v>
      </c>
      <c r="D183" s="28" t="s">
        <v>372</v>
      </c>
      <c r="E183" s="26" t="s">
        <v>278</v>
      </c>
      <c r="F183" s="29" t="s">
        <v>55</v>
      </c>
      <c r="G183" s="30" t="s">
        <v>280</v>
      </c>
      <c r="H183" s="30" t="s">
        <v>94</v>
      </c>
      <c r="I183" s="37">
        <v>1700</v>
      </c>
      <c r="J183" s="38" t="s">
        <v>281</v>
      </c>
      <c r="K183" s="37">
        <v>1675</v>
      </c>
      <c r="L183" s="26"/>
      <c r="M183" s="26"/>
      <c r="N183" s="26"/>
      <c r="O183" s="39" t="s">
        <v>54</v>
      </c>
      <c r="P183" s="40">
        <v>0.5</v>
      </c>
      <c r="Q183" s="40">
        <v>0.5</v>
      </c>
      <c r="R183" s="40">
        <v>5.2</v>
      </c>
      <c r="S183" s="40">
        <v>1.62962962962963</v>
      </c>
      <c r="T183" s="40">
        <v>5.5</v>
      </c>
      <c r="U183" s="40">
        <v>5.5</v>
      </c>
      <c r="V183" s="41">
        <v>12</v>
      </c>
      <c r="W183" s="42">
        <v>450</v>
      </c>
      <c r="X183" s="43">
        <v>680</v>
      </c>
      <c r="Y183" s="50">
        <v>1</v>
      </c>
      <c r="Z183" s="50">
        <v>1</v>
      </c>
      <c r="AA183" s="51"/>
      <c r="AB183" s="51"/>
      <c r="AC183" s="51"/>
      <c r="AD183" s="51"/>
      <c r="AE183" s="51"/>
      <c r="AF183" s="38">
        <v>489.6</v>
      </c>
      <c r="AG183" s="61">
        <v>11.0294117647059</v>
      </c>
      <c r="AH183" s="62">
        <v>0.91911764705882304</v>
      </c>
      <c r="AI183" s="63"/>
      <c r="AJ183" s="64"/>
      <c r="AK183" s="65">
        <v>0</v>
      </c>
      <c r="AL183" s="64" t="s">
        <v>296</v>
      </c>
      <c r="AM183" s="66" t="s">
        <v>302</v>
      </c>
      <c r="AN183" s="26"/>
      <c r="AO183" s="66" t="s">
        <v>399</v>
      </c>
      <c r="AP183" s="74"/>
      <c r="AQ183" s="75"/>
      <c r="AR183" s="76"/>
      <c r="AS183" s="77"/>
      <c r="AT183" s="77"/>
      <c r="AU183" s="78"/>
      <c r="AV183" s="77"/>
      <c r="AW183" s="77"/>
      <c r="AX183" s="77"/>
      <c r="AY183" s="77"/>
      <c r="AZ183" s="77"/>
      <c r="BA183" s="77"/>
      <c r="BB183" s="99">
        <f t="shared" si="42"/>
        <v>35</v>
      </c>
      <c r="BC183" s="99">
        <f t="shared" si="43"/>
        <v>9</v>
      </c>
      <c r="BD183" s="100" t="str">
        <f t="shared" si="44"/>
        <v>050-C130000141-508马雪威35</v>
      </c>
      <c r="BE183" s="101">
        <f t="shared" si="45"/>
        <v>1</v>
      </c>
      <c r="BF183" s="101">
        <f t="shared" si="46"/>
        <v>0.5</v>
      </c>
      <c r="BG183" s="102" t="str">
        <f t="shared" si="47"/>
        <v>050-C130000141-50835</v>
      </c>
      <c r="BH183" s="84" t="str">
        <f>IF(IF(ISNA(MATCH(BG183,BG184:$BG$94434,0)),1,"")="","",IF(ISNA(MATCH(BG183,BG184:$BG$94434,0)),1,"")&amp;BB183)</f>
        <v/>
      </c>
      <c r="BI183" s="84" t="str">
        <f>IF(BH183="","",BB183&amp;COUNTIFS($BH$1:BH183,BH183))</f>
        <v/>
      </c>
      <c r="BJ183" s="84" t="str">
        <f t="shared" si="48"/>
        <v/>
      </c>
      <c r="BK183" s="84"/>
      <c r="BL183" s="84"/>
      <c r="BM183" s="84"/>
      <c r="BN183" s="84"/>
      <c r="BO183" s="84"/>
      <c r="BP183" s="84"/>
      <c r="BQ183" s="84"/>
      <c r="BR183" s="84"/>
      <c r="BS183" s="84"/>
      <c r="BT183" s="84"/>
      <c r="BU183" s="84"/>
      <c r="BV183" s="84"/>
      <c r="BW183" s="84"/>
      <c r="BX183" s="84"/>
      <c r="BY183" s="84"/>
      <c r="BZ183" s="84"/>
      <c r="CA183" s="84"/>
      <c r="CB183" s="84"/>
      <c r="CC183" s="84"/>
      <c r="CD183" s="84"/>
      <c r="CE183" s="84"/>
      <c r="CF183" s="84"/>
      <c r="CG183" s="84"/>
      <c r="CH183" s="84"/>
      <c r="CI183" s="84"/>
      <c r="CJ183" s="84"/>
      <c r="CK183" s="84"/>
      <c r="CL183" s="84"/>
      <c r="CM183" s="84"/>
      <c r="CN183" s="84"/>
      <c r="CO183" s="84"/>
      <c r="CP183" s="84"/>
      <c r="CQ183" s="84"/>
      <c r="CR183" s="84"/>
      <c r="CS183" s="84"/>
      <c r="CT183" s="84"/>
      <c r="CU183" s="84"/>
      <c r="CV183" s="84"/>
      <c r="CW183" s="84"/>
      <c r="CX183" s="84"/>
      <c r="CY183" s="84"/>
      <c r="CZ183" s="84"/>
      <c r="DA183" s="84"/>
      <c r="DB183" s="84"/>
      <c r="DC183" s="84"/>
      <c r="DD183" s="84"/>
      <c r="DE183" s="84"/>
      <c r="DF183" s="84"/>
      <c r="DG183" s="84"/>
      <c r="DH183" s="84"/>
      <c r="DI183" s="84"/>
      <c r="DJ183" s="84"/>
      <c r="DK183" s="84"/>
      <c r="DL183" s="84"/>
      <c r="DM183" s="84"/>
      <c r="DN183" s="84"/>
      <c r="DO183" s="84"/>
      <c r="DP183" s="84"/>
      <c r="DQ183" s="84"/>
      <c r="DR183" s="84"/>
      <c r="DS183" s="84"/>
      <c r="DT183" s="84"/>
      <c r="DU183" s="84"/>
      <c r="DV183" s="84"/>
      <c r="DW183" s="84"/>
      <c r="DX183" s="84"/>
      <c r="DY183" s="84"/>
      <c r="DZ183" s="84"/>
      <c r="EA183" s="84"/>
      <c r="EB183" s="84"/>
      <c r="EC183" s="84"/>
      <c r="ED183" s="84"/>
      <c r="EE183" s="84"/>
      <c r="EF183" s="84"/>
      <c r="EG183" s="84"/>
      <c r="EH183" s="84"/>
      <c r="EI183" s="84"/>
      <c r="EJ183" s="84"/>
      <c r="EK183" s="84"/>
      <c r="EL183" s="84"/>
      <c r="EM183" s="84"/>
      <c r="EN183" s="84"/>
      <c r="EO183" s="84"/>
      <c r="EP183" s="84"/>
      <c r="EQ183" s="84"/>
      <c r="ER183" s="84"/>
      <c r="ES183" s="84"/>
      <c r="ET183" s="84"/>
      <c r="EU183" s="84"/>
      <c r="EV183" s="84"/>
      <c r="EW183" s="84"/>
      <c r="EX183" s="84"/>
      <c r="EY183" s="84"/>
      <c r="EZ183" s="84"/>
      <c r="FA183" s="84"/>
      <c r="FB183" s="84"/>
      <c r="FC183" s="84"/>
      <c r="FD183" s="84"/>
      <c r="FE183" s="84"/>
      <c r="FF183" s="84"/>
      <c r="FG183" s="84"/>
      <c r="FH183" s="84"/>
      <c r="FI183" s="84"/>
      <c r="FJ183" s="84"/>
      <c r="FK183" s="84"/>
      <c r="FL183" s="84"/>
      <c r="FM183" s="84"/>
      <c r="FN183" s="84"/>
      <c r="FO183" s="84"/>
      <c r="FP183" s="84"/>
      <c r="FQ183" s="84"/>
      <c r="FR183" s="84"/>
      <c r="FS183" s="84"/>
      <c r="FT183" s="84"/>
      <c r="FU183" s="84"/>
      <c r="FV183" s="84"/>
      <c r="FW183" s="84"/>
      <c r="FX183" s="84"/>
      <c r="FY183" s="84"/>
      <c r="FZ183" s="84"/>
      <c r="GA183" s="84"/>
      <c r="GB183" s="84"/>
      <c r="GC183" s="84"/>
      <c r="GD183" s="84"/>
      <c r="GE183" s="84"/>
      <c r="GF183" s="84"/>
      <c r="GG183" s="84"/>
      <c r="GH183" s="84"/>
      <c r="GI183" s="84"/>
      <c r="GJ183" s="84"/>
      <c r="GK183" s="84"/>
      <c r="GL183" s="84"/>
      <c r="GM183" s="84"/>
      <c r="GN183" s="84"/>
      <c r="GO183" s="84"/>
      <c r="GP183" s="84"/>
      <c r="GQ183" s="84"/>
      <c r="GR183" s="84"/>
      <c r="GS183" s="84"/>
      <c r="GT183" s="84"/>
      <c r="GU183" s="84"/>
      <c r="GV183" s="84"/>
      <c r="GW183" s="84"/>
      <c r="GX183" s="84"/>
      <c r="GY183" s="84"/>
      <c r="GZ183" s="84"/>
      <c r="HA183" s="84"/>
      <c r="HB183" s="84"/>
      <c r="HC183" s="84"/>
      <c r="HD183" s="84"/>
      <c r="HE183" s="84"/>
      <c r="HF183" s="84"/>
      <c r="HG183" s="84"/>
      <c r="HH183" s="84"/>
      <c r="HI183" s="84"/>
      <c r="HJ183" s="84"/>
      <c r="HK183" s="84"/>
      <c r="HL183" s="84"/>
      <c r="HM183" s="84"/>
      <c r="HN183" s="84"/>
      <c r="HO183" s="84"/>
      <c r="HP183" s="84"/>
      <c r="HQ183" s="84"/>
      <c r="HR183" s="84"/>
      <c r="HS183" s="84"/>
      <c r="HT183" s="84"/>
      <c r="HU183" s="84"/>
      <c r="HV183" s="84"/>
      <c r="HW183" s="84"/>
      <c r="HX183" s="84"/>
      <c r="HY183" s="84"/>
      <c r="HZ183" s="84"/>
      <c r="IA183" s="84"/>
      <c r="IB183" s="84"/>
      <c r="IC183" s="84"/>
      <c r="ID183" s="84"/>
      <c r="IE183" s="84"/>
      <c r="IF183" s="84"/>
      <c r="IG183" s="84"/>
      <c r="IH183" s="84"/>
      <c r="II183" s="84"/>
      <c r="IJ183" s="84"/>
      <c r="IK183" s="84"/>
      <c r="IL183" s="84"/>
      <c r="IM183" s="84"/>
      <c r="IN183" s="84"/>
      <c r="IO183" s="84"/>
      <c r="IP183" s="84"/>
      <c r="IQ183" s="84"/>
      <c r="IR183" s="84"/>
      <c r="IS183" s="84"/>
      <c r="IT183" s="84"/>
      <c r="IU183" s="84"/>
      <c r="IV183" s="84"/>
      <c r="IW183" s="84"/>
      <c r="IX183" s="84"/>
      <c r="IY183" s="84"/>
      <c r="IZ183" s="84"/>
      <c r="JA183" s="84"/>
      <c r="JB183" s="84"/>
    </row>
    <row r="184" spans="1:262" s="22" customFormat="1" ht="15" customHeight="1" x14ac:dyDescent="0.15">
      <c r="A184" s="176" t="s">
        <v>149</v>
      </c>
      <c r="B184" s="26" t="s">
        <v>285</v>
      </c>
      <c r="C184" s="27" t="s">
        <v>371</v>
      </c>
      <c r="D184" s="28" t="s">
        <v>372</v>
      </c>
      <c r="E184" s="26" t="s">
        <v>278</v>
      </c>
      <c r="F184" s="29" t="s">
        <v>55</v>
      </c>
      <c r="G184" s="30" t="s">
        <v>280</v>
      </c>
      <c r="H184" s="30" t="s">
        <v>94</v>
      </c>
      <c r="I184" s="37">
        <v>1700</v>
      </c>
      <c r="J184" s="38" t="s">
        <v>281</v>
      </c>
      <c r="K184" s="37">
        <v>1675</v>
      </c>
      <c r="L184" s="26"/>
      <c r="M184" s="26"/>
      <c r="N184" s="26"/>
      <c r="O184" s="39" t="s">
        <v>54</v>
      </c>
      <c r="P184" s="40">
        <v>0.5</v>
      </c>
      <c r="Q184" s="40">
        <v>0.5</v>
      </c>
      <c r="R184" s="40">
        <v>2.1463414634146298</v>
      </c>
      <c r="S184" s="40">
        <v>1.62962962962963</v>
      </c>
      <c r="T184" s="40">
        <v>5.5</v>
      </c>
      <c r="U184" s="40">
        <v>5.5</v>
      </c>
      <c r="V184" s="41">
        <v>12</v>
      </c>
      <c r="W184" s="42">
        <v>325</v>
      </c>
      <c r="X184" s="43">
        <v>680</v>
      </c>
      <c r="Y184" s="50">
        <v>1</v>
      </c>
      <c r="Z184" s="50">
        <v>1</v>
      </c>
      <c r="AA184" s="51"/>
      <c r="AB184" s="51"/>
      <c r="AC184" s="51"/>
      <c r="AD184" s="51"/>
      <c r="AE184" s="51"/>
      <c r="AF184" s="38">
        <v>489.6</v>
      </c>
      <c r="AG184" s="61">
        <v>7.9656862745097996</v>
      </c>
      <c r="AH184" s="62">
        <v>0.66380718954248397</v>
      </c>
      <c r="AI184" s="63"/>
      <c r="AJ184" s="64"/>
      <c r="AK184" s="65">
        <v>0</v>
      </c>
      <c r="AL184" s="64" t="s">
        <v>296</v>
      </c>
      <c r="AM184" s="66" t="s">
        <v>286</v>
      </c>
      <c r="AN184" s="26"/>
      <c r="AO184" s="66" t="s">
        <v>40</v>
      </c>
      <c r="AP184" s="74"/>
      <c r="AQ184" s="75"/>
      <c r="AR184" s="76"/>
      <c r="AS184" s="77"/>
      <c r="AT184" s="77"/>
      <c r="AU184" s="78"/>
      <c r="AV184" s="77"/>
      <c r="AW184" s="77"/>
      <c r="AX184" s="77"/>
      <c r="AY184" s="77"/>
      <c r="AZ184" s="77"/>
      <c r="BA184" s="77"/>
      <c r="BB184" s="99">
        <f t="shared" si="42"/>
        <v>35</v>
      </c>
      <c r="BC184" s="99">
        <f t="shared" si="43"/>
        <v>9</v>
      </c>
      <c r="BD184" s="100" t="str">
        <f t="shared" si="44"/>
        <v>050-C130000141-508雷小林35</v>
      </c>
      <c r="BE184" s="101">
        <f t="shared" si="45"/>
        <v>0.2</v>
      </c>
      <c r="BF184" s="101">
        <f t="shared" si="46"/>
        <v>0.5</v>
      </c>
      <c r="BG184" s="102" t="str">
        <f t="shared" si="47"/>
        <v>050-C130000141-50835</v>
      </c>
      <c r="BH184" s="84" t="str">
        <f>IF(IF(ISNA(MATCH(BG184,BG185:$BG$94434,0)),1,"")="","",IF(ISNA(MATCH(BG184,BG185:$BG$94434,0)),1,"")&amp;BB184)</f>
        <v>135</v>
      </c>
      <c r="BI184" s="84" t="str">
        <f>IF(BH184="","",BB184&amp;COUNTIFS($BH$1:BH184,BH184))</f>
        <v>3530</v>
      </c>
      <c r="BJ184" s="84" t="str">
        <f t="shared" si="48"/>
        <v>050-C130000141-508</v>
      </c>
      <c r="BK184" s="84"/>
      <c r="BL184" s="84"/>
      <c r="BM184" s="84"/>
      <c r="BN184" s="84"/>
      <c r="BO184" s="84"/>
      <c r="BP184" s="84"/>
      <c r="BQ184" s="84"/>
      <c r="BR184" s="84"/>
      <c r="BS184" s="84"/>
      <c r="BT184" s="84"/>
      <c r="BU184" s="84"/>
      <c r="BV184" s="84"/>
      <c r="BW184" s="84"/>
      <c r="BX184" s="84"/>
      <c r="BY184" s="84"/>
      <c r="BZ184" s="84"/>
      <c r="CA184" s="84"/>
      <c r="CB184" s="84"/>
      <c r="CC184" s="84"/>
      <c r="CD184" s="84"/>
      <c r="CE184" s="84"/>
      <c r="CF184" s="84"/>
      <c r="CG184" s="84"/>
      <c r="CH184" s="84"/>
      <c r="CI184" s="84"/>
      <c r="CJ184" s="84"/>
      <c r="CK184" s="84"/>
      <c r="CL184" s="84"/>
      <c r="CM184" s="84"/>
      <c r="CN184" s="84"/>
      <c r="CO184" s="84"/>
      <c r="CP184" s="84"/>
      <c r="CQ184" s="84"/>
      <c r="CR184" s="84"/>
      <c r="CS184" s="84"/>
      <c r="CT184" s="84"/>
      <c r="CU184" s="84"/>
      <c r="CV184" s="84"/>
      <c r="CW184" s="84"/>
      <c r="CX184" s="84"/>
      <c r="CY184" s="84"/>
      <c r="CZ184" s="84"/>
      <c r="DA184" s="84"/>
      <c r="DB184" s="84"/>
      <c r="DC184" s="84"/>
      <c r="DD184" s="84"/>
      <c r="DE184" s="84"/>
      <c r="DF184" s="84"/>
      <c r="DG184" s="84"/>
      <c r="DH184" s="84"/>
      <c r="DI184" s="84"/>
      <c r="DJ184" s="84"/>
      <c r="DK184" s="84"/>
      <c r="DL184" s="84"/>
      <c r="DM184" s="84"/>
      <c r="DN184" s="84"/>
      <c r="DO184" s="84"/>
      <c r="DP184" s="84"/>
      <c r="DQ184" s="84"/>
      <c r="DR184" s="84"/>
      <c r="DS184" s="84"/>
      <c r="DT184" s="84"/>
      <c r="DU184" s="84"/>
      <c r="DV184" s="84"/>
      <c r="DW184" s="84"/>
      <c r="DX184" s="84"/>
      <c r="DY184" s="84"/>
      <c r="DZ184" s="84"/>
      <c r="EA184" s="84"/>
      <c r="EB184" s="84"/>
      <c r="EC184" s="84"/>
      <c r="ED184" s="84"/>
      <c r="EE184" s="84"/>
      <c r="EF184" s="84"/>
      <c r="EG184" s="84"/>
      <c r="EH184" s="84"/>
      <c r="EI184" s="84"/>
      <c r="EJ184" s="84"/>
      <c r="EK184" s="84"/>
      <c r="EL184" s="84"/>
      <c r="EM184" s="84"/>
      <c r="EN184" s="84"/>
      <c r="EO184" s="84"/>
      <c r="EP184" s="84"/>
      <c r="EQ184" s="84"/>
      <c r="ER184" s="84"/>
      <c r="ES184" s="84"/>
      <c r="ET184" s="84"/>
      <c r="EU184" s="84"/>
      <c r="EV184" s="84"/>
      <c r="EW184" s="84"/>
      <c r="EX184" s="84"/>
      <c r="EY184" s="84"/>
      <c r="EZ184" s="84"/>
      <c r="FA184" s="84"/>
      <c r="FB184" s="84"/>
      <c r="FC184" s="84"/>
      <c r="FD184" s="84"/>
      <c r="FE184" s="84"/>
      <c r="FF184" s="84"/>
      <c r="FG184" s="84"/>
      <c r="FH184" s="84"/>
      <c r="FI184" s="84"/>
      <c r="FJ184" s="84"/>
      <c r="FK184" s="84"/>
      <c r="FL184" s="84"/>
      <c r="FM184" s="84"/>
      <c r="FN184" s="84"/>
      <c r="FO184" s="84"/>
      <c r="FP184" s="84"/>
      <c r="FQ184" s="84"/>
      <c r="FR184" s="84"/>
      <c r="FS184" s="84"/>
      <c r="FT184" s="84"/>
      <c r="FU184" s="84"/>
      <c r="FV184" s="84"/>
      <c r="FW184" s="84"/>
      <c r="FX184" s="84"/>
      <c r="FY184" s="84"/>
      <c r="FZ184" s="84"/>
      <c r="GA184" s="84"/>
      <c r="GB184" s="84"/>
      <c r="GC184" s="84"/>
      <c r="GD184" s="84"/>
      <c r="GE184" s="84"/>
      <c r="GF184" s="84"/>
      <c r="GG184" s="84"/>
      <c r="GH184" s="84"/>
      <c r="GI184" s="84"/>
      <c r="GJ184" s="84"/>
      <c r="GK184" s="84"/>
      <c r="GL184" s="84"/>
      <c r="GM184" s="84"/>
      <c r="GN184" s="84"/>
      <c r="GO184" s="84"/>
      <c r="GP184" s="84"/>
      <c r="GQ184" s="84"/>
      <c r="GR184" s="84"/>
      <c r="GS184" s="84"/>
      <c r="GT184" s="84"/>
      <c r="GU184" s="84"/>
      <c r="GV184" s="84"/>
      <c r="GW184" s="84"/>
      <c r="GX184" s="84"/>
      <c r="GY184" s="84"/>
      <c r="GZ184" s="84"/>
      <c r="HA184" s="84"/>
      <c r="HB184" s="84"/>
      <c r="HC184" s="84"/>
      <c r="HD184" s="84"/>
      <c r="HE184" s="84"/>
      <c r="HF184" s="84"/>
      <c r="HG184" s="84"/>
      <c r="HH184" s="84"/>
      <c r="HI184" s="84"/>
      <c r="HJ184" s="84"/>
      <c r="HK184" s="84"/>
      <c r="HL184" s="84"/>
      <c r="HM184" s="84"/>
      <c r="HN184" s="84"/>
      <c r="HO184" s="84"/>
      <c r="HP184" s="84"/>
      <c r="HQ184" s="84"/>
      <c r="HR184" s="84"/>
      <c r="HS184" s="84"/>
      <c r="HT184" s="84"/>
      <c r="HU184" s="84"/>
      <c r="HV184" s="84"/>
      <c r="HW184" s="84"/>
      <c r="HX184" s="84"/>
      <c r="HY184" s="84"/>
      <c r="HZ184" s="84"/>
      <c r="IA184" s="84"/>
      <c r="IB184" s="84"/>
      <c r="IC184" s="84"/>
      <c r="ID184" s="84"/>
      <c r="IE184" s="84"/>
      <c r="IF184" s="84"/>
      <c r="IG184" s="84"/>
      <c r="IH184" s="84"/>
      <c r="II184" s="84"/>
      <c r="IJ184" s="84"/>
      <c r="IK184" s="84"/>
      <c r="IL184" s="84"/>
      <c r="IM184" s="84"/>
      <c r="IN184" s="84"/>
      <c r="IO184" s="84"/>
      <c r="IP184" s="84"/>
      <c r="IQ184" s="84"/>
      <c r="IR184" s="84"/>
      <c r="IS184" s="84"/>
      <c r="IT184" s="84"/>
      <c r="IU184" s="84"/>
      <c r="IV184" s="84"/>
      <c r="IW184" s="84"/>
      <c r="IX184" s="84"/>
      <c r="IY184" s="84"/>
      <c r="IZ184" s="84"/>
      <c r="JA184" s="84"/>
      <c r="JB184" s="84"/>
    </row>
    <row r="185" spans="1:262" s="22" customFormat="1" ht="15" customHeight="1" x14ac:dyDescent="0.15">
      <c r="A185" s="176" t="s">
        <v>149</v>
      </c>
      <c r="B185" s="26" t="s">
        <v>275</v>
      </c>
      <c r="C185" s="27" t="s">
        <v>404</v>
      </c>
      <c r="D185" s="28" t="s">
        <v>405</v>
      </c>
      <c r="E185" s="26" t="s">
        <v>278</v>
      </c>
      <c r="F185" s="29" t="s">
        <v>97</v>
      </c>
      <c r="G185" s="30" t="s">
        <v>294</v>
      </c>
      <c r="H185" s="30" t="s">
        <v>94</v>
      </c>
      <c r="I185" s="37">
        <v>1000</v>
      </c>
      <c r="J185" s="38" t="s">
        <v>281</v>
      </c>
      <c r="K185" s="37">
        <v>0</v>
      </c>
      <c r="L185" s="26"/>
      <c r="M185" s="26"/>
      <c r="N185" s="26"/>
      <c r="O185" s="39" t="s">
        <v>406</v>
      </c>
      <c r="P185" s="40">
        <v>0.5</v>
      </c>
      <c r="Q185" s="40">
        <v>0.5</v>
      </c>
      <c r="R185" s="40">
        <v>5.2</v>
      </c>
      <c r="S185" s="40">
        <v>1.62962962962963</v>
      </c>
      <c r="T185" s="40">
        <v>5.5</v>
      </c>
      <c r="U185" s="40">
        <v>5.5</v>
      </c>
      <c r="V185" s="41">
        <v>12</v>
      </c>
      <c r="W185" s="42">
        <v>715</v>
      </c>
      <c r="X185" s="43">
        <v>500</v>
      </c>
      <c r="Y185" s="50">
        <v>1</v>
      </c>
      <c r="Z185" s="50">
        <v>2</v>
      </c>
      <c r="AA185" s="51"/>
      <c r="AB185" s="51"/>
      <c r="AC185" s="51"/>
      <c r="AD185" s="51"/>
      <c r="AE185" s="51"/>
      <c r="AF185" s="38">
        <v>720</v>
      </c>
      <c r="AG185" s="61">
        <v>11.9166666666667</v>
      </c>
      <c r="AH185" s="62">
        <v>0.99305555555555602</v>
      </c>
      <c r="AI185" s="63"/>
      <c r="AJ185" s="64"/>
      <c r="AK185" s="65">
        <v>0</v>
      </c>
      <c r="AL185" s="64" t="s">
        <v>283</v>
      </c>
      <c r="AM185" s="66" t="s">
        <v>284</v>
      </c>
      <c r="AN185" s="26"/>
      <c r="AO185" s="66" t="s">
        <v>49</v>
      </c>
      <c r="AP185" s="74"/>
      <c r="AQ185" s="75"/>
      <c r="AR185" s="76"/>
      <c r="AS185" s="77"/>
      <c r="AT185" s="77"/>
      <c r="AU185" s="78"/>
      <c r="AV185" s="77"/>
      <c r="AW185" s="77"/>
      <c r="AX185" s="77"/>
      <c r="AY185" s="77"/>
      <c r="AZ185" s="77"/>
      <c r="BA185" s="77"/>
      <c r="BB185" s="99">
        <f t="shared" si="42"/>
        <v>35</v>
      </c>
      <c r="BC185" s="99">
        <f t="shared" si="43"/>
        <v>9</v>
      </c>
      <c r="BD185" s="100" t="str">
        <f t="shared" si="44"/>
        <v>050-0009-499李翔35</v>
      </c>
      <c r="BE185" s="101">
        <f t="shared" si="45"/>
        <v>1</v>
      </c>
      <c r="BF185" s="101">
        <f t="shared" si="46"/>
        <v>0.5</v>
      </c>
      <c r="BG185" s="102" t="str">
        <f t="shared" si="47"/>
        <v>050-0009-49935</v>
      </c>
      <c r="BH185" s="84" t="str">
        <f>IF(IF(ISNA(MATCH(BG185,BG186:$BG$94434,0)),1,"")="","",IF(ISNA(MATCH(BG185,BG186:$BG$94434,0)),1,"")&amp;BB185)</f>
        <v/>
      </c>
      <c r="BI185" s="84" t="str">
        <f>IF(BH185="","",BB185&amp;COUNTIFS($BH$1:BH185,BH185))</f>
        <v/>
      </c>
      <c r="BJ185" s="84" t="str">
        <f t="shared" si="48"/>
        <v/>
      </c>
      <c r="BK185" s="84"/>
      <c r="BL185" s="84"/>
      <c r="BM185" s="84"/>
      <c r="BN185" s="84"/>
      <c r="BO185" s="84"/>
      <c r="BP185" s="84"/>
      <c r="BQ185" s="84"/>
      <c r="BR185" s="84"/>
      <c r="BS185" s="84"/>
      <c r="BT185" s="84"/>
      <c r="BU185" s="84"/>
      <c r="BV185" s="84"/>
      <c r="BW185" s="84"/>
      <c r="BX185" s="84"/>
      <c r="BY185" s="84"/>
      <c r="BZ185" s="84"/>
      <c r="CA185" s="84"/>
      <c r="CB185" s="84"/>
      <c r="CC185" s="84"/>
      <c r="CD185" s="84"/>
      <c r="CE185" s="84"/>
      <c r="CF185" s="84"/>
      <c r="CG185" s="84"/>
      <c r="CH185" s="84"/>
      <c r="CI185" s="84"/>
      <c r="CJ185" s="84"/>
      <c r="CK185" s="84"/>
      <c r="CL185" s="84"/>
      <c r="CM185" s="84"/>
      <c r="CN185" s="84"/>
      <c r="CO185" s="84"/>
      <c r="CP185" s="84"/>
      <c r="CQ185" s="84"/>
      <c r="CR185" s="84"/>
      <c r="CS185" s="84"/>
      <c r="CT185" s="84"/>
      <c r="CU185" s="84"/>
      <c r="CV185" s="84"/>
      <c r="CW185" s="84"/>
      <c r="CX185" s="84"/>
      <c r="CY185" s="84"/>
      <c r="CZ185" s="84"/>
      <c r="DA185" s="84"/>
      <c r="DB185" s="84"/>
      <c r="DC185" s="84"/>
      <c r="DD185" s="84"/>
      <c r="DE185" s="84"/>
      <c r="DF185" s="84"/>
      <c r="DG185" s="84"/>
      <c r="DH185" s="84"/>
      <c r="DI185" s="84"/>
      <c r="DJ185" s="84"/>
      <c r="DK185" s="84"/>
      <c r="DL185" s="84"/>
      <c r="DM185" s="84"/>
      <c r="DN185" s="84"/>
      <c r="DO185" s="84"/>
      <c r="DP185" s="84"/>
      <c r="DQ185" s="84"/>
      <c r="DR185" s="84"/>
      <c r="DS185" s="84"/>
      <c r="DT185" s="84"/>
      <c r="DU185" s="84"/>
      <c r="DV185" s="84"/>
      <c r="DW185" s="84"/>
      <c r="DX185" s="84"/>
      <c r="DY185" s="84"/>
      <c r="DZ185" s="84"/>
      <c r="EA185" s="84"/>
      <c r="EB185" s="84"/>
      <c r="EC185" s="84"/>
      <c r="ED185" s="84"/>
      <c r="EE185" s="84"/>
      <c r="EF185" s="84"/>
      <c r="EG185" s="84"/>
      <c r="EH185" s="84"/>
      <c r="EI185" s="84"/>
      <c r="EJ185" s="84"/>
      <c r="EK185" s="84"/>
      <c r="EL185" s="84"/>
      <c r="EM185" s="84"/>
      <c r="EN185" s="84"/>
      <c r="EO185" s="84"/>
      <c r="EP185" s="84"/>
      <c r="EQ185" s="84"/>
      <c r="ER185" s="84"/>
      <c r="ES185" s="84"/>
      <c r="ET185" s="84"/>
      <c r="EU185" s="84"/>
      <c r="EV185" s="84"/>
      <c r="EW185" s="84"/>
      <c r="EX185" s="84"/>
      <c r="EY185" s="84"/>
      <c r="EZ185" s="84"/>
      <c r="FA185" s="84"/>
      <c r="FB185" s="84"/>
      <c r="FC185" s="84"/>
      <c r="FD185" s="84"/>
      <c r="FE185" s="84"/>
      <c r="FF185" s="84"/>
      <c r="FG185" s="84"/>
      <c r="FH185" s="84"/>
      <c r="FI185" s="84"/>
      <c r="FJ185" s="84"/>
      <c r="FK185" s="84"/>
      <c r="FL185" s="84"/>
      <c r="FM185" s="84"/>
      <c r="FN185" s="84"/>
      <c r="FO185" s="84"/>
      <c r="FP185" s="84"/>
      <c r="FQ185" s="84"/>
      <c r="FR185" s="84"/>
      <c r="FS185" s="84"/>
      <c r="FT185" s="84"/>
      <c r="FU185" s="84"/>
      <c r="FV185" s="84"/>
      <c r="FW185" s="84"/>
      <c r="FX185" s="84"/>
      <c r="FY185" s="84"/>
      <c r="FZ185" s="84"/>
      <c r="GA185" s="84"/>
      <c r="GB185" s="84"/>
      <c r="GC185" s="84"/>
      <c r="GD185" s="84"/>
      <c r="GE185" s="84"/>
      <c r="GF185" s="84"/>
      <c r="GG185" s="84"/>
      <c r="GH185" s="84"/>
      <c r="GI185" s="84"/>
      <c r="GJ185" s="84"/>
      <c r="GK185" s="84"/>
      <c r="GL185" s="84"/>
      <c r="GM185" s="84"/>
      <c r="GN185" s="84"/>
      <c r="GO185" s="84"/>
      <c r="GP185" s="84"/>
      <c r="GQ185" s="84"/>
      <c r="GR185" s="84"/>
      <c r="GS185" s="84"/>
      <c r="GT185" s="84"/>
      <c r="GU185" s="84"/>
      <c r="GV185" s="84"/>
      <c r="GW185" s="84"/>
      <c r="GX185" s="84"/>
      <c r="GY185" s="84"/>
      <c r="GZ185" s="84"/>
      <c r="HA185" s="84"/>
      <c r="HB185" s="84"/>
      <c r="HC185" s="84"/>
      <c r="HD185" s="84"/>
      <c r="HE185" s="84"/>
      <c r="HF185" s="84"/>
      <c r="HG185" s="84"/>
      <c r="HH185" s="84"/>
      <c r="HI185" s="84"/>
      <c r="HJ185" s="84"/>
      <c r="HK185" s="84"/>
      <c r="HL185" s="84"/>
      <c r="HM185" s="84"/>
      <c r="HN185" s="84"/>
      <c r="HO185" s="84"/>
      <c r="HP185" s="84"/>
      <c r="HQ185" s="84"/>
      <c r="HR185" s="84"/>
      <c r="HS185" s="84"/>
      <c r="HT185" s="84"/>
      <c r="HU185" s="84"/>
      <c r="HV185" s="84"/>
      <c r="HW185" s="84"/>
      <c r="HX185" s="84"/>
      <c r="HY185" s="84"/>
      <c r="HZ185" s="84"/>
      <c r="IA185" s="84"/>
      <c r="IB185" s="84"/>
      <c r="IC185" s="84"/>
      <c r="ID185" s="84"/>
      <c r="IE185" s="84"/>
      <c r="IF185" s="84"/>
      <c r="IG185" s="84"/>
      <c r="IH185" s="84"/>
      <c r="II185" s="84"/>
      <c r="IJ185" s="84"/>
      <c r="IK185" s="84"/>
      <c r="IL185" s="84"/>
      <c r="IM185" s="84"/>
      <c r="IN185" s="84"/>
      <c r="IO185" s="84"/>
      <c r="IP185" s="84"/>
      <c r="IQ185" s="84"/>
      <c r="IR185" s="84"/>
      <c r="IS185" s="84"/>
      <c r="IT185" s="84"/>
      <c r="IU185" s="84"/>
      <c r="IV185" s="84"/>
      <c r="IW185" s="84"/>
      <c r="IX185" s="84"/>
      <c r="IY185" s="84"/>
      <c r="IZ185" s="84"/>
      <c r="JA185" s="84"/>
      <c r="JB185" s="84"/>
    </row>
    <row r="186" spans="1:262" s="22" customFormat="1" ht="15" customHeight="1" x14ac:dyDescent="0.15">
      <c r="A186" s="176" t="s">
        <v>149</v>
      </c>
      <c r="B186" s="26" t="s">
        <v>285</v>
      </c>
      <c r="C186" s="27" t="s">
        <v>404</v>
      </c>
      <c r="D186" s="28" t="s">
        <v>405</v>
      </c>
      <c r="E186" s="26" t="s">
        <v>278</v>
      </c>
      <c r="F186" s="29" t="s">
        <v>97</v>
      </c>
      <c r="G186" s="30" t="s">
        <v>294</v>
      </c>
      <c r="H186" s="30" t="s">
        <v>94</v>
      </c>
      <c r="I186" s="37">
        <v>1000</v>
      </c>
      <c r="J186" s="38" t="s">
        <v>281</v>
      </c>
      <c r="K186" s="37">
        <v>0</v>
      </c>
      <c r="L186" s="26"/>
      <c r="M186" s="26"/>
      <c r="N186" s="26"/>
      <c r="O186" s="39" t="s">
        <v>406</v>
      </c>
      <c r="P186" s="40">
        <v>0.5</v>
      </c>
      <c r="Q186" s="40">
        <v>0.5</v>
      </c>
      <c r="R186" s="40">
        <v>2.1463414634146298</v>
      </c>
      <c r="S186" s="40">
        <v>1.62962962962963</v>
      </c>
      <c r="T186" s="40">
        <v>5.5</v>
      </c>
      <c r="U186" s="40">
        <v>5.5</v>
      </c>
      <c r="V186" s="41">
        <v>12</v>
      </c>
      <c r="W186" s="42">
        <v>431</v>
      </c>
      <c r="X186" s="43">
        <v>500</v>
      </c>
      <c r="Y186" s="50">
        <v>1</v>
      </c>
      <c r="Z186" s="50">
        <v>2</v>
      </c>
      <c r="AA186" s="51"/>
      <c r="AB186" s="51"/>
      <c r="AC186" s="51"/>
      <c r="AD186" s="51"/>
      <c r="AE186" s="51"/>
      <c r="AF186" s="38">
        <v>720</v>
      </c>
      <c r="AG186" s="61">
        <v>7.18333333333333</v>
      </c>
      <c r="AH186" s="62">
        <v>0.59861111111111098</v>
      </c>
      <c r="AI186" s="63"/>
      <c r="AJ186" s="64"/>
      <c r="AK186" s="65">
        <v>0</v>
      </c>
      <c r="AL186" s="64" t="s">
        <v>283</v>
      </c>
      <c r="AM186" s="66" t="s">
        <v>403</v>
      </c>
      <c r="AN186" s="26"/>
      <c r="AO186" s="66" t="s">
        <v>298</v>
      </c>
      <c r="AP186" s="74"/>
      <c r="AQ186" s="75"/>
      <c r="AR186" s="76"/>
      <c r="AS186" s="77"/>
      <c r="AT186" s="77"/>
      <c r="AU186" s="78"/>
      <c r="AV186" s="77"/>
      <c r="AW186" s="77"/>
      <c r="AX186" s="77"/>
      <c r="AY186" s="77"/>
      <c r="AZ186" s="77"/>
      <c r="BA186" s="77"/>
      <c r="BB186" s="99">
        <f t="shared" si="42"/>
        <v>35</v>
      </c>
      <c r="BC186" s="99">
        <f t="shared" si="43"/>
        <v>9</v>
      </c>
      <c r="BD186" s="100" t="str">
        <f t="shared" si="44"/>
        <v>050-0009-499李太昆35</v>
      </c>
      <c r="BE186" s="101">
        <f t="shared" si="45"/>
        <v>1</v>
      </c>
      <c r="BF186" s="101">
        <f t="shared" si="46"/>
        <v>0.5</v>
      </c>
      <c r="BG186" s="102" t="str">
        <f t="shared" si="47"/>
        <v>050-0009-49935</v>
      </c>
      <c r="BH186" s="84" t="str">
        <f>IF(IF(ISNA(MATCH(BG186,BG187:$BG$94434,0)),1,"")="","",IF(ISNA(MATCH(BG186,BG187:$BG$94434,0)),1,"")&amp;BB186)</f>
        <v>135</v>
      </c>
      <c r="BI186" s="84" t="str">
        <f>IF(BH186="","",BB186&amp;COUNTIFS($BH$1:BH186,BH186))</f>
        <v>3531</v>
      </c>
      <c r="BJ186" s="84" t="str">
        <f t="shared" si="48"/>
        <v>050-0009-499</v>
      </c>
      <c r="BK186" s="84"/>
      <c r="BL186" s="84"/>
      <c r="BM186" s="84"/>
      <c r="BN186" s="84"/>
      <c r="BO186" s="84"/>
      <c r="BP186" s="84"/>
      <c r="BQ186" s="84"/>
      <c r="BR186" s="84"/>
      <c r="BS186" s="84"/>
      <c r="BT186" s="84"/>
      <c r="BU186" s="84"/>
      <c r="BV186" s="84"/>
      <c r="BW186" s="84"/>
      <c r="BX186" s="84"/>
      <c r="BY186" s="84"/>
      <c r="BZ186" s="84"/>
      <c r="CA186" s="84"/>
      <c r="CB186" s="84"/>
      <c r="CC186" s="84"/>
      <c r="CD186" s="84"/>
      <c r="CE186" s="84"/>
      <c r="CF186" s="84"/>
      <c r="CG186" s="84"/>
      <c r="CH186" s="84"/>
      <c r="CI186" s="84"/>
      <c r="CJ186" s="84"/>
      <c r="CK186" s="84"/>
      <c r="CL186" s="84"/>
      <c r="CM186" s="84"/>
      <c r="CN186" s="84"/>
      <c r="CO186" s="84"/>
      <c r="CP186" s="84"/>
      <c r="CQ186" s="84"/>
      <c r="CR186" s="84"/>
      <c r="CS186" s="84"/>
      <c r="CT186" s="84"/>
      <c r="CU186" s="84"/>
      <c r="CV186" s="84"/>
      <c r="CW186" s="84"/>
      <c r="CX186" s="84"/>
      <c r="CY186" s="84"/>
      <c r="CZ186" s="84"/>
      <c r="DA186" s="84"/>
      <c r="DB186" s="84"/>
      <c r="DC186" s="84"/>
      <c r="DD186" s="84"/>
      <c r="DE186" s="84"/>
      <c r="DF186" s="84"/>
      <c r="DG186" s="84"/>
      <c r="DH186" s="84"/>
      <c r="DI186" s="84"/>
      <c r="DJ186" s="84"/>
      <c r="DK186" s="84"/>
      <c r="DL186" s="84"/>
      <c r="DM186" s="84"/>
      <c r="DN186" s="84"/>
      <c r="DO186" s="84"/>
      <c r="DP186" s="84"/>
      <c r="DQ186" s="84"/>
      <c r="DR186" s="84"/>
      <c r="DS186" s="84"/>
      <c r="DT186" s="84"/>
      <c r="DU186" s="84"/>
      <c r="DV186" s="84"/>
      <c r="DW186" s="84"/>
      <c r="DX186" s="84"/>
      <c r="DY186" s="84"/>
      <c r="DZ186" s="84"/>
      <c r="EA186" s="84"/>
      <c r="EB186" s="84"/>
      <c r="EC186" s="84"/>
      <c r="ED186" s="84"/>
      <c r="EE186" s="84"/>
      <c r="EF186" s="84"/>
      <c r="EG186" s="84"/>
      <c r="EH186" s="84"/>
      <c r="EI186" s="84"/>
      <c r="EJ186" s="84"/>
      <c r="EK186" s="84"/>
      <c r="EL186" s="84"/>
      <c r="EM186" s="84"/>
      <c r="EN186" s="84"/>
      <c r="EO186" s="84"/>
      <c r="EP186" s="84"/>
      <c r="EQ186" s="84"/>
      <c r="ER186" s="84"/>
      <c r="ES186" s="84"/>
      <c r="ET186" s="84"/>
      <c r="EU186" s="84"/>
      <c r="EV186" s="84"/>
      <c r="EW186" s="84"/>
      <c r="EX186" s="84"/>
      <c r="EY186" s="84"/>
      <c r="EZ186" s="84"/>
      <c r="FA186" s="84"/>
      <c r="FB186" s="84"/>
      <c r="FC186" s="84"/>
      <c r="FD186" s="84"/>
      <c r="FE186" s="84"/>
      <c r="FF186" s="84"/>
      <c r="FG186" s="84"/>
      <c r="FH186" s="84"/>
      <c r="FI186" s="84"/>
      <c r="FJ186" s="84"/>
      <c r="FK186" s="84"/>
      <c r="FL186" s="84"/>
      <c r="FM186" s="84"/>
      <c r="FN186" s="84"/>
      <c r="FO186" s="84"/>
      <c r="FP186" s="84"/>
      <c r="FQ186" s="84"/>
      <c r="FR186" s="84"/>
      <c r="FS186" s="84"/>
      <c r="FT186" s="84"/>
      <c r="FU186" s="84"/>
      <c r="FV186" s="84"/>
      <c r="FW186" s="84"/>
      <c r="FX186" s="84"/>
      <c r="FY186" s="84"/>
      <c r="FZ186" s="84"/>
      <c r="GA186" s="84"/>
      <c r="GB186" s="84"/>
      <c r="GC186" s="84"/>
      <c r="GD186" s="84"/>
      <c r="GE186" s="84"/>
      <c r="GF186" s="84"/>
      <c r="GG186" s="84"/>
      <c r="GH186" s="84"/>
      <c r="GI186" s="84"/>
      <c r="GJ186" s="84"/>
      <c r="GK186" s="84"/>
      <c r="GL186" s="84"/>
      <c r="GM186" s="84"/>
      <c r="GN186" s="84"/>
      <c r="GO186" s="84"/>
      <c r="GP186" s="84"/>
      <c r="GQ186" s="84"/>
      <c r="GR186" s="84"/>
      <c r="GS186" s="84"/>
      <c r="GT186" s="84"/>
      <c r="GU186" s="84"/>
      <c r="GV186" s="84"/>
      <c r="GW186" s="84"/>
      <c r="GX186" s="84"/>
      <c r="GY186" s="84"/>
      <c r="GZ186" s="84"/>
      <c r="HA186" s="84"/>
      <c r="HB186" s="84"/>
      <c r="HC186" s="84"/>
      <c r="HD186" s="84"/>
      <c r="HE186" s="84"/>
      <c r="HF186" s="84"/>
      <c r="HG186" s="84"/>
      <c r="HH186" s="84"/>
      <c r="HI186" s="84"/>
      <c r="HJ186" s="84"/>
      <c r="HK186" s="84"/>
      <c r="HL186" s="84"/>
      <c r="HM186" s="84"/>
      <c r="HN186" s="84"/>
      <c r="HO186" s="84"/>
      <c r="HP186" s="84"/>
      <c r="HQ186" s="84"/>
      <c r="HR186" s="84"/>
      <c r="HS186" s="84"/>
      <c r="HT186" s="84"/>
      <c r="HU186" s="84"/>
      <c r="HV186" s="84"/>
      <c r="HW186" s="84"/>
      <c r="HX186" s="84"/>
      <c r="HY186" s="84"/>
      <c r="HZ186" s="84"/>
      <c r="IA186" s="84"/>
      <c r="IB186" s="84"/>
      <c r="IC186" s="84"/>
      <c r="ID186" s="84"/>
      <c r="IE186" s="84"/>
      <c r="IF186" s="84"/>
      <c r="IG186" s="84"/>
      <c r="IH186" s="84"/>
      <c r="II186" s="84"/>
      <c r="IJ186" s="84"/>
      <c r="IK186" s="84"/>
      <c r="IL186" s="84"/>
      <c r="IM186" s="84"/>
      <c r="IN186" s="84"/>
      <c r="IO186" s="84"/>
      <c r="IP186" s="84"/>
      <c r="IQ186" s="84"/>
      <c r="IR186" s="84"/>
      <c r="IS186" s="84"/>
      <c r="IT186" s="84"/>
      <c r="IU186" s="84"/>
      <c r="IV186" s="84"/>
      <c r="IW186" s="84"/>
      <c r="IX186" s="84"/>
      <c r="IY186" s="84"/>
      <c r="IZ186" s="84"/>
      <c r="JA186" s="84"/>
      <c r="JB186" s="84"/>
    </row>
    <row r="187" spans="1:262" s="22" customFormat="1" ht="15" customHeight="1" x14ac:dyDescent="0.15">
      <c r="A187" s="176" t="s">
        <v>149</v>
      </c>
      <c r="B187" s="26" t="s">
        <v>285</v>
      </c>
      <c r="C187" s="27" t="s">
        <v>323</v>
      </c>
      <c r="D187" s="28" t="s">
        <v>409</v>
      </c>
      <c r="E187" s="26" t="s">
        <v>278</v>
      </c>
      <c r="F187" s="29" t="s">
        <v>410</v>
      </c>
      <c r="G187" s="30" t="s">
        <v>305</v>
      </c>
      <c r="H187" s="30" t="s">
        <v>94</v>
      </c>
      <c r="I187" s="37">
        <v>600</v>
      </c>
      <c r="J187" s="38" t="s">
        <v>281</v>
      </c>
      <c r="K187" s="37">
        <v>0</v>
      </c>
      <c r="L187" s="26"/>
      <c r="M187" s="26"/>
      <c r="N187" s="26"/>
      <c r="O187" s="39" t="s">
        <v>411</v>
      </c>
      <c r="P187" s="40">
        <v>0.5</v>
      </c>
      <c r="Q187" s="40">
        <v>0.5</v>
      </c>
      <c r="R187" s="40">
        <v>2.1463414634146298</v>
      </c>
      <c r="S187" s="40">
        <v>1.62962962962963</v>
      </c>
      <c r="T187" s="40">
        <v>5.5</v>
      </c>
      <c r="U187" s="40">
        <v>5.5</v>
      </c>
      <c r="V187" s="41">
        <v>12</v>
      </c>
      <c r="W187" s="42">
        <v>121.5</v>
      </c>
      <c r="X187" s="43">
        <v>300</v>
      </c>
      <c r="Y187" s="50">
        <v>1</v>
      </c>
      <c r="Z187" s="50">
        <v>1</v>
      </c>
      <c r="AA187" s="51"/>
      <c r="AB187" s="51"/>
      <c r="AC187" s="51"/>
      <c r="AD187" s="51"/>
      <c r="AE187" s="51"/>
      <c r="AF187" s="38">
        <v>216</v>
      </c>
      <c r="AG187" s="61">
        <v>6.75</v>
      </c>
      <c r="AH187" s="62">
        <v>0.5625</v>
      </c>
      <c r="AI187" s="63"/>
      <c r="AJ187" s="64"/>
      <c r="AK187" s="65">
        <v>0</v>
      </c>
      <c r="AL187" s="64" t="s">
        <v>283</v>
      </c>
      <c r="AM187" s="66" t="s">
        <v>403</v>
      </c>
      <c r="AN187" s="26"/>
      <c r="AO187" s="66" t="s">
        <v>298</v>
      </c>
      <c r="AP187" s="74"/>
      <c r="AQ187" s="75"/>
      <c r="AR187" s="76"/>
      <c r="AS187" s="77"/>
      <c r="AT187" s="77"/>
      <c r="AU187" s="78"/>
      <c r="AV187" s="77"/>
      <c r="AW187" s="77"/>
      <c r="AX187" s="77"/>
      <c r="AY187" s="77"/>
      <c r="AZ187" s="77"/>
      <c r="BA187" s="77"/>
      <c r="BB187" s="99">
        <f t="shared" si="42"/>
        <v>35</v>
      </c>
      <c r="BC187" s="99">
        <f t="shared" si="43"/>
        <v>9</v>
      </c>
      <c r="BD187" s="100" t="str">
        <f t="shared" si="44"/>
        <v>050-1009-357李太昆35</v>
      </c>
      <c r="BE187" s="101">
        <f t="shared" si="45"/>
        <v>1</v>
      </c>
      <c r="BF187" s="101">
        <f t="shared" si="46"/>
        <v>1</v>
      </c>
      <c r="BG187" s="102" t="str">
        <f t="shared" si="47"/>
        <v>050-1009-35735</v>
      </c>
      <c r="BH187" s="84" t="str">
        <f>IF(IF(ISNA(MATCH(BG187,BG188:$BG$94434,0)),1,"")="","",IF(ISNA(MATCH(BG187,BG188:$BG$94434,0)),1,"")&amp;BB187)</f>
        <v>135</v>
      </c>
      <c r="BI187" s="84" t="str">
        <f>IF(BH187="","",BB187&amp;COUNTIFS($BH$1:BH187,BH187))</f>
        <v>3532</v>
      </c>
      <c r="BJ187" s="84" t="str">
        <f t="shared" si="48"/>
        <v>050-1009-357</v>
      </c>
      <c r="BK187" s="84"/>
      <c r="BL187" s="84"/>
      <c r="BM187" s="84"/>
      <c r="BN187" s="84"/>
      <c r="BO187" s="84"/>
      <c r="BP187" s="84"/>
      <c r="BQ187" s="84"/>
      <c r="BR187" s="84"/>
      <c r="BS187" s="84"/>
      <c r="BT187" s="84"/>
      <c r="BU187" s="84"/>
      <c r="BV187" s="84"/>
      <c r="BW187" s="84"/>
      <c r="BX187" s="84"/>
      <c r="BY187" s="84"/>
      <c r="BZ187" s="84"/>
      <c r="CA187" s="84"/>
      <c r="CB187" s="84"/>
      <c r="CC187" s="84"/>
      <c r="CD187" s="84"/>
      <c r="CE187" s="84"/>
      <c r="CF187" s="84"/>
      <c r="CG187" s="84"/>
      <c r="CH187" s="84"/>
      <c r="CI187" s="84"/>
      <c r="CJ187" s="84"/>
      <c r="CK187" s="84"/>
      <c r="CL187" s="84"/>
      <c r="CM187" s="84"/>
      <c r="CN187" s="84"/>
      <c r="CO187" s="84"/>
      <c r="CP187" s="84"/>
      <c r="CQ187" s="84"/>
      <c r="CR187" s="84"/>
      <c r="CS187" s="84"/>
      <c r="CT187" s="84"/>
      <c r="CU187" s="84"/>
      <c r="CV187" s="84"/>
      <c r="CW187" s="84"/>
      <c r="CX187" s="84"/>
      <c r="CY187" s="84"/>
      <c r="CZ187" s="84"/>
      <c r="DA187" s="84"/>
      <c r="DB187" s="84"/>
      <c r="DC187" s="84"/>
      <c r="DD187" s="84"/>
      <c r="DE187" s="84"/>
      <c r="DF187" s="84"/>
      <c r="DG187" s="84"/>
      <c r="DH187" s="84"/>
      <c r="DI187" s="84"/>
      <c r="DJ187" s="84"/>
      <c r="DK187" s="84"/>
      <c r="DL187" s="84"/>
      <c r="DM187" s="84"/>
      <c r="DN187" s="84"/>
      <c r="DO187" s="84"/>
      <c r="DP187" s="84"/>
      <c r="DQ187" s="84"/>
      <c r="DR187" s="84"/>
      <c r="DS187" s="84"/>
      <c r="DT187" s="84"/>
      <c r="DU187" s="84"/>
      <c r="DV187" s="84"/>
      <c r="DW187" s="84"/>
      <c r="DX187" s="84"/>
      <c r="DY187" s="84"/>
      <c r="DZ187" s="84"/>
      <c r="EA187" s="84"/>
      <c r="EB187" s="84"/>
      <c r="EC187" s="84"/>
      <c r="ED187" s="84"/>
      <c r="EE187" s="84"/>
      <c r="EF187" s="84"/>
      <c r="EG187" s="84"/>
      <c r="EH187" s="84"/>
      <c r="EI187" s="84"/>
      <c r="EJ187" s="84"/>
      <c r="EK187" s="84"/>
      <c r="EL187" s="84"/>
      <c r="EM187" s="84"/>
      <c r="EN187" s="84"/>
      <c r="EO187" s="84"/>
      <c r="EP187" s="84"/>
      <c r="EQ187" s="84"/>
      <c r="ER187" s="84"/>
      <c r="ES187" s="84"/>
      <c r="ET187" s="84"/>
      <c r="EU187" s="84"/>
      <c r="EV187" s="84"/>
      <c r="EW187" s="84"/>
      <c r="EX187" s="84"/>
      <c r="EY187" s="84"/>
      <c r="EZ187" s="84"/>
      <c r="FA187" s="84"/>
      <c r="FB187" s="84"/>
      <c r="FC187" s="84"/>
      <c r="FD187" s="84"/>
      <c r="FE187" s="84"/>
      <c r="FF187" s="84"/>
      <c r="FG187" s="84"/>
      <c r="FH187" s="84"/>
      <c r="FI187" s="84"/>
      <c r="FJ187" s="84"/>
      <c r="FK187" s="84"/>
      <c r="FL187" s="84"/>
      <c r="FM187" s="84"/>
      <c r="FN187" s="84"/>
      <c r="FO187" s="84"/>
      <c r="FP187" s="84"/>
      <c r="FQ187" s="84"/>
      <c r="FR187" s="84"/>
      <c r="FS187" s="84"/>
      <c r="FT187" s="84"/>
      <c r="FU187" s="84"/>
      <c r="FV187" s="84"/>
      <c r="FW187" s="84"/>
      <c r="FX187" s="84"/>
      <c r="FY187" s="84"/>
      <c r="FZ187" s="84"/>
      <c r="GA187" s="84"/>
      <c r="GB187" s="84"/>
      <c r="GC187" s="84"/>
      <c r="GD187" s="84"/>
      <c r="GE187" s="84"/>
      <c r="GF187" s="84"/>
      <c r="GG187" s="84"/>
      <c r="GH187" s="84"/>
      <c r="GI187" s="84"/>
      <c r="GJ187" s="84"/>
      <c r="GK187" s="84"/>
      <c r="GL187" s="84"/>
      <c r="GM187" s="84"/>
      <c r="GN187" s="84"/>
      <c r="GO187" s="84"/>
      <c r="GP187" s="84"/>
      <c r="GQ187" s="84"/>
      <c r="GR187" s="84"/>
      <c r="GS187" s="84"/>
      <c r="GT187" s="84"/>
      <c r="GU187" s="84"/>
      <c r="GV187" s="84"/>
      <c r="GW187" s="84"/>
      <c r="GX187" s="84"/>
      <c r="GY187" s="84"/>
      <c r="GZ187" s="84"/>
      <c r="HA187" s="84"/>
      <c r="HB187" s="84"/>
      <c r="HC187" s="84"/>
      <c r="HD187" s="84"/>
      <c r="HE187" s="84"/>
      <c r="HF187" s="84"/>
      <c r="HG187" s="84"/>
      <c r="HH187" s="84"/>
      <c r="HI187" s="84"/>
      <c r="HJ187" s="84"/>
      <c r="HK187" s="84"/>
      <c r="HL187" s="84"/>
      <c r="HM187" s="84"/>
      <c r="HN187" s="84"/>
      <c r="HO187" s="84"/>
      <c r="HP187" s="84"/>
      <c r="HQ187" s="84"/>
      <c r="HR187" s="84"/>
      <c r="HS187" s="84"/>
      <c r="HT187" s="84"/>
      <c r="HU187" s="84"/>
      <c r="HV187" s="84"/>
      <c r="HW187" s="84"/>
      <c r="HX187" s="84"/>
      <c r="HY187" s="84"/>
      <c r="HZ187" s="84"/>
      <c r="IA187" s="84"/>
      <c r="IB187" s="84"/>
      <c r="IC187" s="84"/>
      <c r="ID187" s="84"/>
      <c r="IE187" s="84"/>
      <c r="IF187" s="84"/>
      <c r="IG187" s="84"/>
      <c r="IH187" s="84"/>
      <c r="II187" s="84"/>
      <c r="IJ187" s="84"/>
      <c r="IK187" s="84"/>
      <c r="IL187" s="84"/>
      <c r="IM187" s="84"/>
      <c r="IN187" s="84"/>
      <c r="IO187" s="84"/>
      <c r="IP187" s="84"/>
      <c r="IQ187" s="84"/>
      <c r="IR187" s="84"/>
      <c r="IS187" s="84"/>
      <c r="IT187" s="84"/>
      <c r="IU187" s="84"/>
      <c r="IV187" s="84"/>
      <c r="IW187" s="84"/>
      <c r="IX187" s="84"/>
      <c r="IY187" s="84"/>
      <c r="IZ187" s="84"/>
      <c r="JA187" s="84"/>
      <c r="JB187" s="84"/>
    </row>
    <row r="188" spans="1:262" s="22" customFormat="1" ht="15" customHeight="1" x14ac:dyDescent="0.15">
      <c r="A188" s="176" t="s">
        <v>149</v>
      </c>
      <c r="B188" s="26" t="s">
        <v>285</v>
      </c>
      <c r="C188" s="27" t="s">
        <v>327</v>
      </c>
      <c r="D188" s="28" t="s">
        <v>412</v>
      </c>
      <c r="E188" s="26" t="s">
        <v>278</v>
      </c>
      <c r="F188" s="29" t="s">
        <v>413</v>
      </c>
      <c r="G188" s="30" t="s">
        <v>305</v>
      </c>
      <c r="H188" s="30" t="s">
        <v>94</v>
      </c>
      <c r="I188" s="37">
        <v>400</v>
      </c>
      <c r="J188" s="38" t="s">
        <v>281</v>
      </c>
      <c r="K188" s="37">
        <v>0</v>
      </c>
      <c r="L188" s="26"/>
      <c r="M188" s="26"/>
      <c r="N188" s="26"/>
      <c r="O188" s="39" t="s">
        <v>414</v>
      </c>
      <c r="P188" s="40">
        <v>0.5</v>
      </c>
      <c r="Q188" s="40">
        <v>0.5</v>
      </c>
      <c r="R188" s="40">
        <v>0.35772357723577197</v>
      </c>
      <c r="S188" s="40">
        <v>0.27160493827160498</v>
      </c>
      <c r="T188" s="40">
        <v>2</v>
      </c>
      <c r="U188" s="40">
        <v>2</v>
      </c>
      <c r="V188" s="41">
        <v>2</v>
      </c>
      <c r="W188" s="42">
        <v>42</v>
      </c>
      <c r="X188" s="43">
        <v>350</v>
      </c>
      <c r="Y188" s="50">
        <v>1</v>
      </c>
      <c r="Z188" s="50">
        <v>1</v>
      </c>
      <c r="AA188" s="51"/>
      <c r="AB188" s="51"/>
      <c r="AC188" s="51"/>
      <c r="AD188" s="51"/>
      <c r="AE188" s="51"/>
      <c r="AF188" s="38">
        <v>42</v>
      </c>
      <c r="AG188" s="61">
        <v>2</v>
      </c>
      <c r="AH188" s="62">
        <v>1</v>
      </c>
      <c r="AI188" s="63"/>
      <c r="AJ188" s="64"/>
      <c r="AK188" s="65">
        <v>0</v>
      </c>
      <c r="AL188" s="64" t="s">
        <v>283</v>
      </c>
      <c r="AM188" s="66" t="s">
        <v>326</v>
      </c>
      <c r="AN188" s="26"/>
      <c r="AO188" s="66" t="s">
        <v>127</v>
      </c>
      <c r="AP188" s="74"/>
      <c r="AQ188" s="75"/>
      <c r="AR188" s="76"/>
      <c r="AS188" s="77"/>
      <c r="AT188" s="77"/>
      <c r="AU188" s="78"/>
      <c r="AV188" s="77"/>
      <c r="AW188" s="77"/>
      <c r="AX188" s="77"/>
      <c r="AY188" s="77"/>
      <c r="AZ188" s="77"/>
      <c r="BA188" s="77"/>
      <c r="BB188" s="99">
        <f t="shared" si="42"/>
        <v>35</v>
      </c>
      <c r="BC188" s="99">
        <f t="shared" si="43"/>
        <v>9</v>
      </c>
      <c r="BD188" s="100" t="str">
        <f t="shared" si="44"/>
        <v>050-J100000121-0567吕勇35</v>
      </c>
      <c r="BE188" s="101">
        <f t="shared" si="45"/>
        <v>1</v>
      </c>
      <c r="BF188" s="101">
        <f t="shared" si="46"/>
        <v>1</v>
      </c>
      <c r="BG188" s="102" t="str">
        <f t="shared" si="47"/>
        <v>050-J100000121-056735</v>
      </c>
      <c r="BH188" s="84" t="str">
        <f>IF(IF(ISNA(MATCH(BG188,BG189:$BG$94434,0)),1,"")="","",IF(ISNA(MATCH(BG188,BG189:$BG$94434,0)),1,"")&amp;BB188)</f>
        <v>135</v>
      </c>
      <c r="BI188" s="84" t="str">
        <f>IF(BH188="","",BB188&amp;COUNTIFS($BH$1:BH188,BH188))</f>
        <v>3533</v>
      </c>
      <c r="BJ188" s="84" t="str">
        <f t="shared" si="48"/>
        <v>050-J100000121-0567</v>
      </c>
      <c r="BK188" s="84"/>
      <c r="BL188" s="84"/>
      <c r="BM188" s="84"/>
      <c r="BN188" s="84"/>
      <c r="BO188" s="84"/>
      <c r="BP188" s="84"/>
      <c r="BQ188" s="84"/>
      <c r="BR188" s="84"/>
      <c r="BS188" s="84"/>
      <c r="BT188" s="84"/>
      <c r="BU188" s="84"/>
      <c r="BV188" s="84"/>
      <c r="BW188" s="84"/>
      <c r="BX188" s="84"/>
      <c r="BY188" s="84"/>
      <c r="BZ188" s="84"/>
      <c r="CA188" s="84"/>
      <c r="CB188" s="84"/>
      <c r="CC188" s="84"/>
      <c r="CD188" s="84"/>
      <c r="CE188" s="84"/>
      <c r="CF188" s="84"/>
      <c r="CG188" s="84"/>
      <c r="CH188" s="84"/>
      <c r="CI188" s="84"/>
      <c r="CJ188" s="84"/>
      <c r="CK188" s="84"/>
      <c r="CL188" s="84"/>
      <c r="CM188" s="84"/>
      <c r="CN188" s="84"/>
      <c r="CO188" s="84"/>
      <c r="CP188" s="84"/>
      <c r="CQ188" s="84"/>
      <c r="CR188" s="84"/>
      <c r="CS188" s="84"/>
      <c r="CT188" s="84"/>
      <c r="CU188" s="84"/>
      <c r="CV188" s="84"/>
      <c r="CW188" s="84"/>
      <c r="CX188" s="84"/>
      <c r="CY188" s="84"/>
      <c r="CZ188" s="84"/>
      <c r="DA188" s="84"/>
      <c r="DB188" s="84"/>
      <c r="DC188" s="84"/>
      <c r="DD188" s="84"/>
      <c r="DE188" s="84"/>
      <c r="DF188" s="84"/>
      <c r="DG188" s="84"/>
      <c r="DH188" s="84"/>
      <c r="DI188" s="84"/>
      <c r="DJ188" s="84"/>
      <c r="DK188" s="84"/>
      <c r="DL188" s="84"/>
      <c r="DM188" s="84"/>
      <c r="DN188" s="84"/>
      <c r="DO188" s="84"/>
      <c r="DP188" s="84"/>
      <c r="DQ188" s="84"/>
      <c r="DR188" s="84"/>
      <c r="DS188" s="84"/>
      <c r="DT188" s="84"/>
      <c r="DU188" s="84"/>
      <c r="DV188" s="84"/>
      <c r="DW188" s="84"/>
      <c r="DX188" s="84"/>
      <c r="DY188" s="84"/>
      <c r="DZ188" s="84"/>
      <c r="EA188" s="84"/>
      <c r="EB188" s="84"/>
      <c r="EC188" s="84"/>
      <c r="ED188" s="84"/>
      <c r="EE188" s="84"/>
      <c r="EF188" s="84"/>
      <c r="EG188" s="84"/>
      <c r="EH188" s="84"/>
      <c r="EI188" s="84"/>
      <c r="EJ188" s="84"/>
      <c r="EK188" s="84"/>
      <c r="EL188" s="84"/>
      <c r="EM188" s="84"/>
      <c r="EN188" s="84"/>
      <c r="EO188" s="84"/>
      <c r="EP188" s="84"/>
      <c r="EQ188" s="84"/>
      <c r="ER188" s="84"/>
      <c r="ES188" s="84"/>
      <c r="ET188" s="84"/>
      <c r="EU188" s="84"/>
      <c r="EV188" s="84"/>
      <c r="EW188" s="84"/>
      <c r="EX188" s="84"/>
      <c r="EY188" s="84"/>
      <c r="EZ188" s="84"/>
      <c r="FA188" s="84"/>
      <c r="FB188" s="84"/>
      <c r="FC188" s="84"/>
      <c r="FD188" s="84"/>
      <c r="FE188" s="84"/>
      <c r="FF188" s="84"/>
      <c r="FG188" s="84"/>
      <c r="FH188" s="84"/>
      <c r="FI188" s="84"/>
      <c r="FJ188" s="84"/>
      <c r="FK188" s="84"/>
      <c r="FL188" s="84"/>
      <c r="FM188" s="84"/>
      <c r="FN188" s="84"/>
      <c r="FO188" s="84"/>
      <c r="FP188" s="84"/>
      <c r="FQ188" s="84"/>
      <c r="FR188" s="84"/>
      <c r="FS188" s="84"/>
      <c r="FT188" s="84"/>
      <c r="FU188" s="84"/>
      <c r="FV188" s="84"/>
      <c r="FW188" s="84"/>
      <c r="FX188" s="84"/>
      <c r="FY188" s="84"/>
      <c r="FZ188" s="84"/>
      <c r="GA188" s="84"/>
      <c r="GB188" s="84"/>
      <c r="GC188" s="84"/>
      <c r="GD188" s="84"/>
      <c r="GE188" s="84"/>
      <c r="GF188" s="84"/>
      <c r="GG188" s="84"/>
      <c r="GH188" s="84"/>
      <c r="GI188" s="84"/>
      <c r="GJ188" s="84"/>
      <c r="GK188" s="84"/>
      <c r="GL188" s="84"/>
      <c r="GM188" s="84"/>
      <c r="GN188" s="84"/>
      <c r="GO188" s="84"/>
      <c r="GP188" s="84"/>
      <c r="GQ188" s="84"/>
      <c r="GR188" s="84"/>
      <c r="GS188" s="84"/>
      <c r="GT188" s="84"/>
      <c r="GU188" s="84"/>
      <c r="GV188" s="84"/>
      <c r="GW188" s="84"/>
      <c r="GX188" s="84"/>
      <c r="GY188" s="84"/>
      <c r="GZ188" s="84"/>
      <c r="HA188" s="84"/>
      <c r="HB188" s="84"/>
      <c r="HC188" s="84"/>
      <c r="HD188" s="84"/>
      <c r="HE188" s="84"/>
      <c r="HF188" s="84"/>
      <c r="HG188" s="84"/>
      <c r="HH188" s="84"/>
      <c r="HI188" s="84"/>
      <c r="HJ188" s="84"/>
      <c r="HK188" s="84"/>
      <c r="HL188" s="84"/>
      <c r="HM188" s="84"/>
      <c r="HN188" s="84"/>
      <c r="HO188" s="84"/>
      <c r="HP188" s="84"/>
      <c r="HQ188" s="84"/>
      <c r="HR188" s="84"/>
      <c r="HS188" s="84"/>
      <c r="HT188" s="84"/>
      <c r="HU188" s="84"/>
      <c r="HV188" s="84"/>
      <c r="HW188" s="84"/>
      <c r="HX188" s="84"/>
      <c r="HY188" s="84"/>
      <c r="HZ188" s="84"/>
      <c r="IA188" s="84"/>
      <c r="IB188" s="84"/>
      <c r="IC188" s="84"/>
      <c r="ID188" s="84"/>
      <c r="IE188" s="84"/>
      <c r="IF188" s="84"/>
      <c r="IG188" s="84"/>
      <c r="IH188" s="84"/>
      <c r="II188" s="84"/>
      <c r="IJ188" s="84"/>
      <c r="IK188" s="84"/>
      <c r="IL188" s="84"/>
      <c r="IM188" s="84"/>
      <c r="IN188" s="84"/>
      <c r="IO188" s="84"/>
      <c r="IP188" s="84"/>
      <c r="IQ188" s="84"/>
      <c r="IR188" s="84"/>
      <c r="IS188" s="84"/>
      <c r="IT188" s="84"/>
      <c r="IU188" s="84"/>
      <c r="IV188" s="84"/>
      <c r="IW188" s="84"/>
      <c r="IX188" s="84"/>
      <c r="IY188" s="84"/>
      <c r="IZ188" s="84"/>
      <c r="JA188" s="84"/>
      <c r="JB188" s="84"/>
    </row>
    <row r="189" spans="1:262" s="22" customFormat="1" ht="15" customHeight="1" x14ac:dyDescent="0.15">
      <c r="A189" s="176" t="s">
        <v>149</v>
      </c>
      <c r="B189" s="26" t="s">
        <v>275</v>
      </c>
      <c r="C189" s="27" t="s">
        <v>333</v>
      </c>
      <c r="D189" s="28" t="s">
        <v>334</v>
      </c>
      <c r="E189" s="26" t="s">
        <v>278</v>
      </c>
      <c r="F189" s="29" t="s">
        <v>11</v>
      </c>
      <c r="G189" s="30" t="s">
        <v>280</v>
      </c>
      <c r="H189" s="30" t="s">
        <v>79</v>
      </c>
      <c r="I189" s="37">
        <v>1100000</v>
      </c>
      <c r="J189" s="38" t="s">
        <v>281</v>
      </c>
      <c r="K189" s="37">
        <v>981000</v>
      </c>
      <c r="L189" s="26"/>
      <c r="M189" s="26"/>
      <c r="N189" s="26"/>
      <c r="O189" s="39" t="s">
        <v>10</v>
      </c>
      <c r="P189" s="40">
        <v>0.5</v>
      </c>
      <c r="Q189" s="40">
        <v>0.5</v>
      </c>
      <c r="R189" s="40">
        <v>5.2</v>
      </c>
      <c r="S189" s="40">
        <v>1.62962962962963</v>
      </c>
      <c r="T189" s="40">
        <v>5.5</v>
      </c>
      <c r="U189" s="40">
        <v>5.5</v>
      </c>
      <c r="V189" s="41">
        <v>12</v>
      </c>
      <c r="W189" s="42">
        <v>121000</v>
      </c>
      <c r="X189" s="43">
        <v>300</v>
      </c>
      <c r="Y189" s="50">
        <v>1</v>
      </c>
      <c r="Z189" s="50">
        <v>1</v>
      </c>
      <c r="AA189" s="51"/>
      <c r="AB189" s="51"/>
      <c r="AC189" s="51"/>
      <c r="AD189" s="51"/>
      <c r="AE189" s="51"/>
      <c r="AF189" s="38">
        <v>216000</v>
      </c>
      <c r="AG189" s="61">
        <v>6.7222222222222197</v>
      </c>
      <c r="AH189" s="62">
        <v>0.56018518518518501</v>
      </c>
      <c r="AI189" s="63"/>
      <c r="AJ189" s="64"/>
      <c r="AK189" s="65">
        <v>0</v>
      </c>
      <c r="AL189" s="64" t="s">
        <v>296</v>
      </c>
      <c r="AM189" s="66" t="s">
        <v>320</v>
      </c>
      <c r="AN189" s="26"/>
      <c r="AO189" s="66" t="s">
        <v>61</v>
      </c>
      <c r="AP189" s="74"/>
      <c r="AQ189" s="75"/>
      <c r="AR189" s="76"/>
      <c r="AS189" s="77"/>
      <c r="AT189" s="77"/>
      <c r="AU189" s="78"/>
      <c r="AV189" s="77"/>
      <c r="AW189" s="77"/>
      <c r="AX189" s="77"/>
      <c r="AY189" s="77"/>
      <c r="AZ189" s="77"/>
      <c r="BA189" s="77"/>
      <c r="BB189" s="99">
        <f t="shared" si="42"/>
        <v>35</v>
      </c>
      <c r="BC189" s="99">
        <f t="shared" si="43"/>
        <v>9</v>
      </c>
      <c r="BD189" s="100" t="str">
        <f t="shared" si="44"/>
        <v>025-C130000631-362王友35</v>
      </c>
      <c r="BE189" s="101">
        <f t="shared" si="45"/>
        <v>0.25</v>
      </c>
      <c r="BF189" s="101">
        <f t="shared" si="46"/>
        <v>1</v>
      </c>
      <c r="BG189" s="102" t="str">
        <f t="shared" si="47"/>
        <v>025-C130000631-36235</v>
      </c>
      <c r="BH189" s="84" t="str">
        <f>IF(IF(ISNA(MATCH(BG189,BG190:$BG$94434,0)),1,"")="","",IF(ISNA(MATCH(BG189,BG190:$BG$94434,0)),1,"")&amp;BB189)</f>
        <v>135</v>
      </c>
      <c r="BI189" s="84" t="str">
        <f>IF(BH189="","",BB189&amp;COUNTIFS($BH$1:BH189,BH189))</f>
        <v>3534</v>
      </c>
      <c r="BJ189" s="84" t="str">
        <f t="shared" si="48"/>
        <v>025-C130000631-362</v>
      </c>
      <c r="BK189" s="84"/>
      <c r="BL189" s="84"/>
      <c r="BM189" s="84"/>
      <c r="BN189" s="84"/>
      <c r="BO189" s="84"/>
      <c r="BP189" s="84"/>
      <c r="BQ189" s="84"/>
      <c r="BR189" s="84"/>
      <c r="BS189" s="84"/>
      <c r="BT189" s="84"/>
      <c r="BU189" s="84"/>
      <c r="BV189" s="84"/>
      <c r="BW189" s="84"/>
      <c r="BX189" s="84"/>
      <c r="BY189" s="84"/>
      <c r="BZ189" s="84"/>
      <c r="CA189" s="84"/>
      <c r="CB189" s="84"/>
      <c r="CC189" s="84"/>
      <c r="CD189" s="84"/>
      <c r="CE189" s="84"/>
      <c r="CF189" s="84"/>
      <c r="CG189" s="84"/>
      <c r="CH189" s="84"/>
      <c r="CI189" s="84"/>
      <c r="CJ189" s="84"/>
      <c r="CK189" s="84"/>
      <c r="CL189" s="84"/>
      <c r="CM189" s="84"/>
      <c r="CN189" s="84"/>
      <c r="CO189" s="84"/>
      <c r="CP189" s="84"/>
      <c r="CQ189" s="84"/>
      <c r="CR189" s="84"/>
      <c r="CS189" s="84"/>
      <c r="CT189" s="84"/>
      <c r="CU189" s="84"/>
      <c r="CV189" s="84"/>
      <c r="CW189" s="84"/>
      <c r="CX189" s="84"/>
      <c r="CY189" s="84"/>
      <c r="CZ189" s="84"/>
      <c r="DA189" s="84"/>
      <c r="DB189" s="84"/>
      <c r="DC189" s="84"/>
      <c r="DD189" s="84"/>
      <c r="DE189" s="84"/>
      <c r="DF189" s="84"/>
      <c r="DG189" s="84"/>
      <c r="DH189" s="84"/>
      <c r="DI189" s="84"/>
      <c r="DJ189" s="84"/>
      <c r="DK189" s="84"/>
      <c r="DL189" s="84"/>
      <c r="DM189" s="84"/>
      <c r="DN189" s="84"/>
      <c r="DO189" s="84"/>
      <c r="DP189" s="84"/>
      <c r="DQ189" s="84"/>
      <c r="DR189" s="84"/>
      <c r="DS189" s="84"/>
      <c r="DT189" s="84"/>
      <c r="DU189" s="84"/>
      <c r="DV189" s="84"/>
      <c r="DW189" s="84"/>
      <c r="DX189" s="84"/>
      <c r="DY189" s="84"/>
      <c r="DZ189" s="84"/>
      <c r="EA189" s="84"/>
      <c r="EB189" s="84"/>
      <c r="EC189" s="84"/>
      <c r="ED189" s="84"/>
      <c r="EE189" s="84"/>
      <c r="EF189" s="84"/>
      <c r="EG189" s="84"/>
      <c r="EH189" s="84"/>
      <c r="EI189" s="84"/>
      <c r="EJ189" s="84"/>
      <c r="EK189" s="84"/>
      <c r="EL189" s="84"/>
      <c r="EM189" s="84"/>
      <c r="EN189" s="84"/>
      <c r="EO189" s="84"/>
      <c r="EP189" s="84"/>
      <c r="EQ189" s="84"/>
      <c r="ER189" s="84"/>
      <c r="ES189" s="84"/>
      <c r="ET189" s="84"/>
      <c r="EU189" s="84"/>
      <c r="EV189" s="84"/>
      <c r="EW189" s="84"/>
      <c r="EX189" s="84"/>
      <c r="EY189" s="84"/>
      <c r="EZ189" s="84"/>
      <c r="FA189" s="84"/>
      <c r="FB189" s="84"/>
      <c r="FC189" s="84"/>
      <c r="FD189" s="84"/>
      <c r="FE189" s="84"/>
      <c r="FF189" s="84"/>
      <c r="FG189" s="84"/>
      <c r="FH189" s="84"/>
      <c r="FI189" s="84"/>
      <c r="FJ189" s="84"/>
      <c r="FK189" s="84"/>
      <c r="FL189" s="84"/>
      <c r="FM189" s="84"/>
      <c r="FN189" s="84"/>
      <c r="FO189" s="84"/>
      <c r="FP189" s="84"/>
      <c r="FQ189" s="84"/>
      <c r="FR189" s="84"/>
      <c r="FS189" s="84"/>
      <c r="FT189" s="84"/>
      <c r="FU189" s="84"/>
      <c r="FV189" s="84"/>
      <c r="FW189" s="84"/>
      <c r="FX189" s="84"/>
      <c r="FY189" s="84"/>
      <c r="FZ189" s="84"/>
      <c r="GA189" s="84"/>
      <c r="GB189" s="84"/>
      <c r="GC189" s="84"/>
      <c r="GD189" s="84"/>
      <c r="GE189" s="84"/>
      <c r="GF189" s="84"/>
      <c r="GG189" s="84"/>
      <c r="GH189" s="84"/>
      <c r="GI189" s="84"/>
      <c r="GJ189" s="84"/>
      <c r="GK189" s="84"/>
      <c r="GL189" s="84"/>
      <c r="GM189" s="84"/>
      <c r="GN189" s="84"/>
      <c r="GO189" s="84"/>
      <c r="GP189" s="84"/>
      <c r="GQ189" s="84"/>
      <c r="GR189" s="84"/>
      <c r="GS189" s="84"/>
      <c r="GT189" s="84"/>
      <c r="GU189" s="84"/>
      <c r="GV189" s="84"/>
      <c r="GW189" s="84"/>
      <c r="GX189" s="84"/>
      <c r="GY189" s="84"/>
      <c r="GZ189" s="84"/>
      <c r="HA189" s="84"/>
      <c r="HB189" s="84"/>
      <c r="HC189" s="84"/>
      <c r="HD189" s="84"/>
      <c r="HE189" s="84"/>
      <c r="HF189" s="84"/>
      <c r="HG189" s="84"/>
      <c r="HH189" s="84"/>
      <c r="HI189" s="84"/>
      <c r="HJ189" s="84"/>
      <c r="HK189" s="84"/>
      <c r="HL189" s="84"/>
      <c r="HM189" s="84"/>
      <c r="HN189" s="84"/>
      <c r="HO189" s="84"/>
      <c r="HP189" s="84"/>
      <c r="HQ189" s="84"/>
      <c r="HR189" s="84"/>
      <c r="HS189" s="84"/>
      <c r="HT189" s="84"/>
      <c r="HU189" s="84"/>
      <c r="HV189" s="84"/>
      <c r="HW189" s="84"/>
      <c r="HX189" s="84"/>
      <c r="HY189" s="84"/>
      <c r="HZ189" s="84"/>
      <c r="IA189" s="84"/>
      <c r="IB189" s="84"/>
      <c r="IC189" s="84"/>
      <c r="ID189" s="84"/>
      <c r="IE189" s="84"/>
      <c r="IF189" s="84"/>
      <c r="IG189" s="84"/>
      <c r="IH189" s="84"/>
      <c r="II189" s="84"/>
      <c r="IJ189" s="84"/>
      <c r="IK189" s="84"/>
      <c r="IL189" s="84"/>
      <c r="IM189" s="84"/>
      <c r="IN189" s="84"/>
      <c r="IO189" s="84"/>
      <c r="IP189" s="84"/>
      <c r="IQ189" s="84"/>
      <c r="IR189" s="84"/>
      <c r="IS189" s="84"/>
      <c r="IT189" s="84"/>
      <c r="IU189" s="84"/>
      <c r="IV189" s="84"/>
      <c r="IW189" s="84"/>
      <c r="IX189" s="84"/>
      <c r="IY189" s="84"/>
      <c r="IZ189" s="84"/>
      <c r="JA189" s="84"/>
      <c r="JB189" s="84"/>
    </row>
    <row r="190" spans="1:262" s="22" customFormat="1" ht="15" customHeight="1" x14ac:dyDescent="0.15">
      <c r="A190" s="176" t="s">
        <v>149</v>
      </c>
      <c r="B190" s="26" t="s">
        <v>275</v>
      </c>
      <c r="C190" s="27" t="s">
        <v>335</v>
      </c>
      <c r="D190" s="28" t="s">
        <v>336</v>
      </c>
      <c r="E190" s="26" t="s">
        <v>278</v>
      </c>
      <c r="F190" s="29" t="s">
        <v>47</v>
      </c>
      <c r="G190" s="30" t="s">
        <v>280</v>
      </c>
      <c r="H190" s="30" t="s">
        <v>79</v>
      </c>
      <c r="I190" s="37">
        <v>1300000</v>
      </c>
      <c r="J190" s="38" t="s">
        <v>281</v>
      </c>
      <c r="K190" s="37">
        <v>1252000</v>
      </c>
      <c r="L190" s="26"/>
      <c r="M190" s="26"/>
      <c r="N190" s="26"/>
      <c r="O190" s="39" t="s">
        <v>46</v>
      </c>
      <c r="P190" s="40">
        <v>0.5</v>
      </c>
      <c r="Q190" s="40">
        <v>0.5</v>
      </c>
      <c r="R190" s="40">
        <v>5.2</v>
      </c>
      <c r="S190" s="40">
        <v>1.62962962962963</v>
      </c>
      <c r="T190" s="40">
        <v>5.5</v>
      </c>
      <c r="U190" s="40">
        <v>5.5</v>
      </c>
      <c r="V190" s="41">
        <v>12</v>
      </c>
      <c r="W190" s="42">
        <v>250000</v>
      </c>
      <c r="X190" s="43">
        <v>350</v>
      </c>
      <c r="Y190" s="50">
        <v>1</v>
      </c>
      <c r="Z190" s="50">
        <v>1</v>
      </c>
      <c r="AA190" s="51"/>
      <c r="AB190" s="51"/>
      <c r="AC190" s="51"/>
      <c r="AD190" s="51"/>
      <c r="AE190" s="51"/>
      <c r="AF190" s="38">
        <v>252000</v>
      </c>
      <c r="AG190" s="61">
        <v>11.9047619047619</v>
      </c>
      <c r="AH190" s="62">
        <v>0.99206349206349198</v>
      </c>
      <c r="AI190" s="63"/>
      <c r="AJ190" s="64"/>
      <c r="AK190" s="65">
        <v>0</v>
      </c>
      <c r="AL190" s="64" t="s">
        <v>296</v>
      </c>
      <c r="AM190" s="66" t="s">
        <v>320</v>
      </c>
      <c r="AN190" s="26"/>
      <c r="AO190" s="66" t="s">
        <v>61</v>
      </c>
      <c r="AP190" s="74"/>
      <c r="AQ190" s="75"/>
      <c r="AR190" s="76"/>
      <c r="AS190" s="77"/>
      <c r="AT190" s="77"/>
      <c r="AU190" s="78"/>
      <c r="AV190" s="77"/>
      <c r="AW190" s="77"/>
      <c r="AX190" s="77"/>
      <c r="AY190" s="77"/>
      <c r="AZ190" s="77"/>
      <c r="BA190" s="77"/>
      <c r="BB190" s="99">
        <f t="shared" ref="BB190:BB198" si="49">WEEKNUM(LEFT(A190,4)&amp;"-"&amp;MID(A190,5,2)&amp;"-"&amp;RIGHT(A190,2),2)</f>
        <v>35</v>
      </c>
      <c r="BC190" s="99">
        <f t="shared" ref="BC190:BC198" si="50">MONTH(LEFT(A190,4)&amp;"-"&amp;MID(A190,5,2)&amp;"-"&amp;RIGHT(A190,2))</f>
        <v>9</v>
      </c>
      <c r="BD190" s="100" t="str">
        <f t="shared" ref="BD190:BD198" si="51">F190&amp;AO190&amp;BB190</f>
        <v>025-C130000641-363王友35</v>
      </c>
      <c r="BE190" s="101">
        <f t="shared" ref="BE190:BE198" si="52">IF(COUNTIFS(BD:BD,BD190)&gt;1,COUNTIFS(BD:BD,BD190)/POWER(COUNTIFS(BD:BD,BD190),2),COUNTIFS(BD:BD,BD190))</f>
        <v>1</v>
      </c>
      <c r="BF190" s="101">
        <f t="shared" ref="BF190:BF198" si="53">IF(COUNTIFS(C:C,C190,A:A,A190)&gt;1,COUNTIFS(C:C,C190,A:A,A190)/POWER(COUNTIFS(C:C,C190,A:A,A190),2),COUNTIFS(C:C,C190,A:A,A190))</f>
        <v>0.5</v>
      </c>
      <c r="BG190" s="102" t="str">
        <f t="shared" ref="BG190:BG198" si="54">F190&amp;BB190</f>
        <v>025-C130000641-36335</v>
      </c>
      <c r="BH190" s="84" t="str">
        <f>IF(IF(ISNA(MATCH(BG190,BG191:$BG$94434,0)),1,"")="","",IF(ISNA(MATCH(BG190,BG191:$BG$94434,0)),1,"")&amp;BB190)</f>
        <v/>
      </c>
      <c r="BI190" s="84" t="str">
        <f>IF(BH190="","",BB190&amp;COUNTIFS($BH$1:BH190,BH190))</f>
        <v/>
      </c>
      <c r="BJ190" s="84" t="str">
        <f t="shared" ref="BJ190:BJ198" si="55">IF(BI190="","",F190)</f>
        <v/>
      </c>
      <c r="BK190" s="84"/>
      <c r="BL190" s="84"/>
      <c r="BM190" s="84"/>
      <c r="BN190" s="84"/>
      <c r="BO190" s="84"/>
      <c r="BP190" s="84"/>
      <c r="BQ190" s="84"/>
      <c r="BR190" s="84"/>
      <c r="BS190" s="84"/>
      <c r="BT190" s="84"/>
      <c r="BU190" s="84"/>
      <c r="BV190" s="84"/>
      <c r="BW190" s="84"/>
      <c r="BX190" s="84"/>
      <c r="BY190" s="84"/>
      <c r="BZ190" s="84"/>
      <c r="CA190" s="84"/>
      <c r="CB190" s="84"/>
      <c r="CC190" s="84"/>
      <c r="CD190" s="84"/>
      <c r="CE190" s="84"/>
      <c r="CF190" s="84"/>
      <c r="CG190" s="84"/>
      <c r="CH190" s="84"/>
      <c r="CI190" s="84"/>
      <c r="CJ190" s="84"/>
      <c r="CK190" s="84"/>
      <c r="CL190" s="84"/>
      <c r="CM190" s="84"/>
      <c r="CN190" s="84"/>
      <c r="CO190" s="84"/>
      <c r="CP190" s="84"/>
      <c r="CQ190" s="84"/>
      <c r="CR190" s="84"/>
      <c r="CS190" s="84"/>
      <c r="CT190" s="84"/>
      <c r="CU190" s="84"/>
      <c r="CV190" s="84"/>
      <c r="CW190" s="84"/>
      <c r="CX190" s="84"/>
      <c r="CY190" s="84"/>
      <c r="CZ190" s="84"/>
      <c r="DA190" s="84"/>
      <c r="DB190" s="84"/>
      <c r="DC190" s="84"/>
      <c r="DD190" s="84"/>
      <c r="DE190" s="84"/>
      <c r="DF190" s="84"/>
      <c r="DG190" s="84"/>
      <c r="DH190" s="84"/>
      <c r="DI190" s="84"/>
      <c r="DJ190" s="84"/>
      <c r="DK190" s="84"/>
      <c r="DL190" s="84"/>
      <c r="DM190" s="84"/>
      <c r="DN190" s="84"/>
      <c r="DO190" s="84"/>
      <c r="DP190" s="84"/>
      <c r="DQ190" s="84"/>
      <c r="DR190" s="84"/>
      <c r="DS190" s="84"/>
      <c r="DT190" s="84"/>
      <c r="DU190" s="84"/>
      <c r="DV190" s="84"/>
      <c r="DW190" s="84"/>
      <c r="DX190" s="84"/>
      <c r="DY190" s="84"/>
      <c r="DZ190" s="84"/>
      <c r="EA190" s="84"/>
      <c r="EB190" s="84"/>
      <c r="EC190" s="84"/>
      <c r="ED190" s="84"/>
      <c r="EE190" s="84"/>
      <c r="EF190" s="84"/>
      <c r="EG190" s="84"/>
      <c r="EH190" s="84"/>
      <c r="EI190" s="84"/>
      <c r="EJ190" s="84"/>
      <c r="EK190" s="84"/>
      <c r="EL190" s="84"/>
      <c r="EM190" s="84"/>
      <c r="EN190" s="84"/>
      <c r="EO190" s="84"/>
      <c r="EP190" s="84"/>
      <c r="EQ190" s="84"/>
      <c r="ER190" s="84"/>
      <c r="ES190" s="84"/>
      <c r="ET190" s="84"/>
      <c r="EU190" s="84"/>
      <c r="EV190" s="84"/>
      <c r="EW190" s="84"/>
      <c r="EX190" s="84"/>
      <c r="EY190" s="84"/>
      <c r="EZ190" s="84"/>
      <c r="FA190" s="84"/>
      <c r="FB190" s="84"/>
      <c r="FC190" s="84"/>
      <c r="FD190" s="84"/>
      <c r="FE190" s="84"/>
      <c r="FF190" s="84"/>
      <c r="FG190" s="84"/>
      <c r="FH190" s="84"/>
      <c r="FI190" s="84"/>
      <c r="FJ190" s="84"/>
      <c r="FK190" s="84"/>
      <c r="FL190" s="84"/>
      <c r="FM190" s="84"/>
      <c r="FN190" s="84"/>
      <c r="FO190" s="84"/>
      <c r="FP190" s="84"/>
      <c r="FQ190" s="84"/>
      <c r="FR190" s="84"/>
      <c r="FS190" s="84"/>
      <c r="FT190" s="84"/>
      <c r="FU190" s="84"/>
      <c r="FV190" s="84"/>
      <c r="FW190" s="84"/>
      <c r="FX190" s="84"/>
      <c r="FY190" s="84"/>
      <c r="FZ190" s="84"/>
      <c r="GA190" s="84"/>
      <c r="GB190" s="84"/>
      <c r="GC190" s="84"/>
      <c r="GD190" s="84"/>
      <c r="GE190" s="84"/>
      <c r="GF190" s="84"/>
      <c r="GG190" s="84"/>
      <c r="GH190" s="84"/>
      <c r="GI190" s="84"/>
      <c r="GJ190" s="84"/>
      <c r="GK190" s="84"/>
      <c r="GL190" s="84"/>
      <c r="GM190" s="84"/>
      <c r="GN190" s="84"/>
      <c r="GO190" s="84"/>
      <c r="GP190" s="84"/>
      <c r="GQ190" s="84"/>
      <c r="GR190" s="84"/>
      <c r="GS190" s="84"/>
      <c r="GT190" s="84"/>
      <c r="GU190" s="84"/>
      <c r="GV190" s="84"/>
      <c r="GW190" s="84"/>
      <c r="GX190" s="84"/>
      <c r="GY190" s="84"/>
      <c r="GZ190" s="84"/>
      <c r="HA190" s="84"/>
      <c r="HB190" s="84"/>
      <c r="HC190" s="84"/>
      <c r="HD190" s="84"/>
      <c r="HE190" s="84"/>
      <c r="HF190" s="84"/>
      <c r="HG190" s="84"/>
      <c r="HH190" s="84"/>
      <c r="HI190" s="84"/>
      <c r="HJ190" s="84"/>
      <c r="HK190" s="84"/>
      <c r="HL190" s="84"/>
      <c r="HM190" s="84"/>
      <c r="HN190" s="84"/>
      <c r="HO190" s="84"/>
      <c r="HP190" s="84"/>
      <c r="HQ190" s="84"/>
      <c r="HR190" s="84"/>
      <c r="HS190" s="84"/>
      <c r="HT190" s="84"/>
      <c r="HU190" s="84"/>
      <c r="HV190" s="84"/>
      <c r="HW190" s="84"/>
      <c r="HX190" s="84"/>
      <c r="HY190" s="84"/>
      <c r="HZ190" s="84"/>
      <c r="IA190" s="84"/>
      <c r="IB190" s="84"/>
      <c r="IC190" s="84"/>
      <c r="ID190" s="84"/>
      <c r="IE190" s="84"/>
      <c r="IF190" s="84"/>
      <c r="IG190" s="84"/>
      <c r="IH190" s="84"/>
      <c r="II190" s="84"/>
      <c r="IJ190" s="84"/>
      <c r="IK190" s="84"/>
      <c r="IL190" s="84"/>
      <c r="IM190" s="84"/>
      <c r="IN190" s="84"/>
      <c r="IO190" s="84"/>
      <c r="IP190" s="84"/>
      <c r="IQ190" s="84"/>
      <c r="IR190" s="84"/>
      <c r="IS190" s="84"/>
      <c r="IT190" s="84"/>
      <c r="IU190" s="84"/>
      <c r="IV190" s="84"/>
      <c r="IW190" s="84"/>
      <c r="IX190" s="84"/>
      <c r="IY190" s="84"/>
      <c r="IZ190" s="84"/>
      <c r="JA190" s="84"/>
      <c r="JB190" s="84"/>
    </row>
    <row r="191" spans="1:262" s="22" customFormat="1" ht="15" customHeight="1" x14ac:dyDescent="0.15">
      <c r="A191" s="176" t="s">
        <v>149</v>
      </c>
      <c r="B191" s="26" t="s">
        <v>285</v>
      </c>
      <c r="C191" s="27" t="s">
        <v>335</v>
      </c>
      <c r="D191" s="28" t="s">
        <v>336</v>
      </c>
      <c r="E191" s="26" t="s">
        <v>278</v>
      </c>
      <c r="F191" s="29" t="s">
        <v>47</v>
      </c>
      <c r="G191" s="30" t="s">
        <v>280</v>
      </c>
      <c r="H191" s="30" t="s">
        <v>79</v>
      </c>
      <c r="I191" s="37">
        <v>1300000</v>
      </c>
      <c r="J191" s="38" t="s">
        <v>281</v>
      </c>
      <c r="K191" s="37">
        <v>1252000</v>
      </c>
      <c r="L191" s="26"/>
      <c r="M191" s="26"/>
      <c r="N191" s="26"/>
      <c r="O191" s="39" t="s">
        <v>46</v>
      </c>
      <c r="P191" s="40">
        <v>0.5</v>
      </c>
      <c r="Q191" s="40">
        <v>0.5</v>
      </c>
      <c r="R191" s="40">
        <v>0.53658536585365901</v>
      </c>
      <c r="S191" s="40">
        <v>0.407407407407407</v>
      </c>
      <c r="T191" s="40">
        <v>3</v>
      </c>
      <c r="U191" s="40">
        <v>3</v>
      </c>
      <c r="V191" s="41">
        <v>3</v>
      </c>
      <c r="W191" s="42">
        <v>56000</v>
      </c>
      <c r="X191" s="43">
        <v>350</v>
      </c>
      <c r="Y191" s="50">
        <v>1</v>
      </c>
      <c r="Z191" s="50">
        <v>1</v>
      </c>
      <c r="AA191" s="51"/>
      <c r="AB191" s="51"/>
      <c r="AC191" s="51"/>
      <c r="AD191" s="51"/>
      <c r="AE191" s="51"/>
      <c r="AF191" s="38">
        <v>63000</v>
      </c>
      <c r="AG191" s="61">
        <v>2.6666666666666701</v>
      </c>
      <c r="AH191" s="62">
        <v>0.88888888888888895</v>
      </c>
      <c r="AI191" s="63"/>
      <c r="AJ191" s="64"/>
      <c r="AK191" s="65">
        <v>0</v>
      </c>
      <c r="AL191" s="64" t="s">
        <v>296</v>
      </c>
      <c r="AM191" s="66" t="s">
        <v>322</v>
      </c>
      <c r="AN191" s="26"/>
      <c r="AO191" s="66" t="s">
        <v>332</v>
      </c>
      <c r="AP191" s="74"/>
      <c r="AQ191" s="75"/>
      <c r="AR191" s="76"/>
      <c r="AS191" s="77"/>
      <c r="AT191" s="77"/>
      <c r="AU191" s="78"/>
      <c r="AV191" s="77"/>
      <c r="AW191" s="77"/>
      <c r="AX191" s="77"/>
      <c r="AY191" s="77"/>
      <c r="AZ191" s="77"/>
      <c r="BA191" s="77"/>
      <c r="BB191" s="99">
        <f t="shared" si="49"/>
        <v>35</v>
      </c>
      <c r="BC191" s="99">
        <f t="shared" si="50"/>
        <v>9</v>
      </c>
      <c r="BD191" s="100" t="str">
        <f t="shared" si="51"/>
        <v>025-C130000641-363杨高坤35</v>
      </c>
      <c r="BE191" s="101">
        <f t="shared" si="52"/>
        <v>1</v>
      </c>
      <c r="BF191" s="101">
        <f t="shared" si="53"/>
        <v>0.5</v>
      </c>
      <c r="BG191" s="102" t="str">
        <f t="shared" si="54"/>
        <v>025-C130000641-36335</v>
      </c>
      <c r="BH191" s="84" t="str">
        <f>IF(IF(ISNA(MATCH(BG191,BG192:$BG$94434,0)),1,"")="","",IF(ISNA(MATCH(BG191,BG192:$BG$94434,0)),1,"")&amp;BB191)</f>
        <v>135</v>
      </c>
      <c r="BI191" s="84" t="str">
        <f>IF(BH191="","",BB191&amp;COUNTIFS($BH$1:BH191,BH191))</f>
        <v>3535</v>
      </c>
      <c r="BJ191" s="84" t="str">
        <f t="shared" si="55"/>
        <v>025-C130000641-363</v>
      </c>
      <c r="BK191" s="84"/>
      <c r="BL191" s="84"/>
      <c r="BM191" s="84"/>
      <c r="BN191" s="84"/>
      <c r="BO191" s="84"/>
      <c r="BP191" s="84"/>
      <c r="BQ191" s="84"/>
      <c r="BR191" s="84"/>
      <c r="BS191" s="84"/>
      <c r="BT191" s="84"/>
      <c r="BU191" s="84"/>
      <c r="BV191" s="84"/>
      <c r="BW191" s="84"/>
      <c r="BX191" s="84"/>
      <c r="BY191" s="84"/>
      <c r="BZ191" s="84"/>
      <c r="CA191" s="84"/>
      <c r="CB191" s="84"/>
      <c r="CC191" s="84"/>
      <c r="CD191" s="84"/>
      <c r="CE191" s="84"/>
      <c r="CF191" s="84"/>
      <c r="CG191" s="84"/>
      <c r="CH191" s="84"/>
      <c r="CI191" s="84"/>
      <c r="CJ191" s="84"/>
      <c r="CK191" s="84"/>
      <c r="CL191" s="84"/>
      <c r="CM191" s="84"/>
      <c r="CN191" s="84"/>
      <c r="CO191" s="84"/>
      <c r="CP191" s="84"/>
      <c r="CQ191" s="84"/>
      <c r="CR191" s="84"/>
      <c r="CS191" s="84"/>
      <c r="CT191" s="84"/>
      <c r="CU191" s="84"/>
      <c r="CV191" s="84"/>
      <c r="CW191" s="84"/>
      <c r="CX191" s="84"/>
      <c r="CY191" s="84"/>
      <c r="CZ191" s="84"/>
      <c r="DA191" s="84"/>
      <c r="DB191" s="84"/>
      <c r="DC191" s="84"/>
      <c r="DD191" s="84"/>
      <c r="DE191" s="84"/>
      <c r="DF191" s="84"/>
      <c r="DG191" s="84"/>
      <c r="DH191" s="84"/>
      <c r="DI191" s="84"/>
      <c r="DJ191" s="84"/>
      <c r="DK191" s="84"/>
      <c r="DL191" s="84"/>
      <c r="DM191" s="84"/>
      <c r="DN191" s="84"/>
      <c r="DO191" s="84"/>
      <c r="DP191" s="84"/>
      <c r="DQ191" s="84"/>
      <c r="DR191" s="84"/>
      <c r="DS191" s="84"/>
      <c r="DT191" s="84"/>
      <c r="DU191" s="84"/>
      <c r="DV191" s="84"/>
      <c r="DW191" s="84"/>
      <c r="DX191" s="84"/>
      <c r="DY191" s="84"/>
      <c r="DZ191" s="84"/>
      <c r="EA191" s="84"/>
      <c r="EB191" s="84"/>
      <c r="EC191" s="84"/>
      <c r="ED191" s="84"/>
      <c r="EE191" s="84"/>
      <c r="EF191" s="84"/>
      <c r="EG191" s="84"/>
      <c r="EH191" s="84"/>
      <c r="EI191" s="84"/>
      <c r="EJ191" s="84"/>
      <c r="EK191" s="84"/>
      <c r="EL191" s="84"/>
      <c r="EM191" s="84"/>
      <c r="EN191" s="84"/>
      <c r="EO191" s="84"/>
      <c r="EP191" s="84"/>
      <c r="EQ191" s="84"/>
      <c r="ER191" s="84"/>
      <c r="ES191" s="84"/>
      <c r="ET191" s="84"/>
      <c r="EU191" s="84"/>
      <c r="EV191" s="84"/>
      <c r="EW191" s="84"/>
      <c r="EX191" s="84"/>
      <c r="EY191" s="84"/>
      <c r="EZ191" s="84"/>
      <c r="FA191" s="84"/>
      <c r="FB191" s="84"/>
      <c r="FC191" s="84"/>
      <c r="FD191" s="84"/>
      <c r="FE191" s="84"/>
      <c r="FF191" s="84"/>
      <c r="FG191" s="84"/>
      <c r="FH191" s="84"/>
      <c r="FI191" s="84"/>
      <c r="FJ191" s="84"/>
      <c r="FK191" s="84"/>
      <c r="FL191" s="84"/>
      <c r="FM191" s="84"/>
      <c r="FN191" s="84"/>
      <c r="FO191" s="84"/>
      <c r="FP191" s="84"/>
      <c r="FQ191" s="84"/>
      <c r="FR191" s="84"/>
      <c r="FS191" s="84"/>
      <c r="FT191" s="84"/>
      <c r="FU191" s="84"/>
      <c r="FV191" s="84"/>
      <c r="FW191" s="84"/>
      <c r="FX191" s="84"/>
      <c r="FY191" s="84"/>
      <c r="FZ191" s="84"/>
      <c r="GA191" s="84"/>
      <c r="GB191" s="84"/>
      <c r="GC191" s="84"/>
      <c r="GD191" s="84"/>
      <c r="GE191" s="84"/>
      <c r="GF191" s="84"/>
      <c r="GG191" s="84"/>
      <c r="GH191" s="84"/>
      <c r="GI191" s="84"/>
      <c r="GJ191" s="84"/>
      <c r="GK191" s="84"/>
      <c r="GL191" s="84"/>
      <c r="GM191" s="84"/>
      <c r="GN191" s="84"/>
      <c r="GO191" s="84"/>
      <c r="GP191" s="84"/>
      <c r="GQ191" s="84"/>
      <c r="GR191" s="84"/>
      <c r="GS191" s="84"/>
      <c r="GT191" s="84"/>
      <c r="GU191" s="84"/>
      <c r="GV191" s="84"/>
      <c r="GW191" s="84"/>
      <c r="GX191" s="84"/>
      <c r="GY191" s="84"/>
      <c r="GZ191" s="84"/>
      <c r="HA191" s="84"/>
      <c r="HB191" s="84"/>
      <c r="HC191" s="84"/>
      <c r="HD191" s="84"/>
      <c r="HE191" s="84"/>
      <c r="HF191" s="84"/>
      <c r="HG191" s="84"/>
      <c r="HH191" s="84"/>
      <c r="HI191" s="84"/>
      <c r="HJ191" s="84"/>
      <c r="HK191" s="84"/>
      <c r="HL191" s="84"/>
      <c r="HM191" s="84"/>
      <c r="HN191" s="84"/>
      <c r="HO191" s="84"/>
      <c r="HP191" s="84"/>
      <c r="HQ191" s="84"/>
      <c r="HR191" s="84"/>
      <c r="HS191" s="84"/>
      <c r="HT191" s="84"/>
      <c r="HU191" s="84"/>
      <c r="HV191" s="84"/>
      <c r="HW191" s="84"/>
      <c r="HX191" s="84"/>
      <c r="HY191" s="84"/>
      <c r="HZ191" s="84"/>
      <c r="IA191" s="84"/>
      <c r="IB191" s="84"/>
      <c r="IC191" s="84"/>
      <c r="ID191" s="84"/>
      <c r="IE191" s="84"/>
      <c r="IF191" s="84"/>
      <c r="IG191" s="84"/>
      <c r="IH191" s="84"/>
      <c r="II191" s="84"/>
      <c r="IJ191" s="84"/>
      <c r="IK191" s="84"/>
      <c r="IL191" s="84"/>
      <c r="IM191" s="84"/>
      <c r="IN191" s="84"/>
      <c r="IO191" s="84"/>
      <c r="IP191" s="84"/>
      <c r="IQ191" s="84"/>
      <c r="IR191" s="84"/>
      <c r="IS191" s="84"/>
      <c r="IT191" s="84"/>
      <c r="IU191" s="84"/>
      <c r="IV191" s="84"/>
      <c r="IW191" s="84"/>
      <c r="IX191" s="84"/>
      <c r="IY191" s="84"/>
      <c r="IZ191" s="84"/>
      <c r="JA191" s="84"/>
      <c r="JB191" s="84"/>
    </row>
    <row r="192" spans="1:262" s="22" customFormat="1" ht="15" customHeight="1" x14ac:dyDescent="0.15">
      <c r="A192" s="176" t="s">
        <v>149</v>
      </c>
      <c r="B192" s="26" t="s">
        <v>275</v>
      </c>
      <c r="C192" s="27" t="s">
        <v>393</v>
      </c>
      <c r="D192" s="28" t="s">
        <v>394</v>
      </c>
      <c r="E192" s="26" t="s">
        <v>278</v>
      </c>
      <c r="F192" s="29" t="s">
        <v>395</v>
      </c>
      <c r="G192" s="30" t="s">
        <v>280</v>
      </c>
      <c r="H192" s="30" t="s">
        <v>94</v>
      </c>
      <c r="I192" s="37">
        <v>400</v>
      </c>
      <c r="J192" s="38" t="s">
        <v>281</v>
      </c>
      <c r="K192" s="37">
        <v>0</v>
      </c>
      <c r="L192" s="26"/>
      <c r="M192" s="26"/>
      <c r="N192" s="26"/>
      <c r="O192" s="39" t="s">
        <v>396</v>
      </c>
      <c r="P192" s="40">
        <v>0.5</v>
      </c>
      <c r="Q192" s="40">
        <v>0.5</v>
      </c>
      <c r="R192" s="40">
        <v>5.2</v>
      </c>
      <c r="S192" s="40">
        <v>1.62962962962963</v>
      </c>
      <c r="T192" s="40">
        <v>5.5</v>
      </c>
      <c r="U192" s="40">
        <v>5.5</v>
      </c>
      <c r="V192" s="41">
        <v>12</v>
      </c>
      <c r="W192" s="42">
        <v>204</v>
      </c>
      <c r="X192" s="43">
        <v>300</v>
      </c>
      <c r="Y192" s="50">
        <v>1</v>
      </c>
      <c r="Z192" s="50">
        <v>1</v>
      </c>
      <c r="AA192" s="51"/>
      <c r="AB192" s="51"/>
      <c r="AC192" s="51"/>
      <c r="AD192" s="51"/>
      <c r="AE192" s="51"/>
      <c r="AF192" s="38">
        <v>216</v>
      </c>
      <c r="AG192" s="61">
        <v>11.3333333333333</v>
      </c>
      <c r="AH192" s="62">
        <v>0.94444444444444398</v>
      </c>
      <c r="AI192" s="63"/>
      <c r="AJ192" s="64"/>
      <c r="AK192" s="65">
        <v>0</v>
      </c>
      <c r="AL192" s="64" t="s">
        <v>283</v>
      </c>
      <c r="AM192" s="66" t="s">
        <v>284</v>
      </c>
      <c r="AN192" s="26"/>
      <c r="AO192" s="66" t="s">
        <v>49</v>
      </c>
      <c r="AP192" s="74"/>
      <c r="AQ192" s="75"/>
      <c r="AR192" s="76"/>
      <c r="AS192" s="77"/>
      <c r="AT192" s="77"/>
      <c r="AU192" s="78"/>
      <c r="AV192" s="77"/>
      <c r="AW192" s="77"/>
      <c r="AX192" s="77"/>
      <c r="AY192" s="77"/>
      <c r="AZ192" s="77"/>
      <c r="BA192" s="77"/>
      <c r="BB192" s="99">
        <f t="shared" si="49"/>
        <v>35</v>
      </c>
      <c r="BC192" s="99">
        <f t="shared" si="50"/>
        <v>9</v>
      </c>
      <c r="BD192" s="100" t="str">
        <f t="shared" si="51"/>
        <v>050-C130000441-521李翔35</v>
      </c>
      <c r="BE192" s="101">
        <f t="shared" si="52"/>
        <v>1</v>
      </c>
      <c r="BF192" s="101">
        <f t="shared" si="53"/>
        <v>0.5</v>
      </c>
      <c r="BG192" s="102" t="str">
        <f t="shared" si="54"/>
        <v>050-C130000441-52135</v>
      </c>
      <c r="BH192" s="84" t="str">
        <f>IF(IF(ISNA(MATCH(BG192,BG193:$BG$94434,0)),1,"")="","",IF(ISNA(MATCH(BG192,BG193:$BG$94434,0)),1,"")&amp;BB192)</f>
        <v/>
      </c>
      <c r="BI192" s="84" t="str">
        <f>IF(BH192="","",BB192&amp;COUNTIFS($BH$1:BH192,BH192))</f>
        <v/>
      </c>
      <c r="BJ192" s="84" t="str">
        <f t="shared" si="55"/>
        <v/>
      </c>
      <c r="BK192" s="84"/>
      <c r="BL192" s="84"/>
      <c r="BM192" s="84"/>
      <c r="BN192" s="84"/>
      <c r="BO192" s="84"/>
      <c r="BP192" s="84"/>
      <c r="BQ192" s="84"/>
      <c r="BR192" s="84"/>
      <c r="BS192" s="84"/>
      <c r="BT192" s="84"/>
      <c r="BU192" s="84"/>
      <c r="BV192" s="84"/>
      <c r="BW192" s="84"/>
      <c r="BX192" s="84"/>
      <c r="BY192" s="84"/>
      <c r="BZ192" s="84"/>
      <c r="CA192" s="84"/>
      <c r="CB192" s="84"/>
      <c r="CC192" s="84"/>
      <c r="CD192" s="84"/>
      <c r="CE192" s="84"/>
      <c r="CF192" s="84"/>
      <c r="CG192" s="84"/>
      <c r="CH192" s="84"/>
      <c r="CI192" s="84"/>
      <c r="CJ192" s="84"/>
      <c r="CK192" s="84"/>
      <c r="CL192" s="84"/>
      <c r="CM192" s="84"/>
      <c r="CN192" s="84"/>
      <c r="CO192" s="84"/>
      <c r="CP192" s="84"/>
      <c r="CQ192" s="84"/>
      <c r="CR192" s="84"/>
      <c r="CS192" s="84"/>
      <c r="CT192" s="84"/>
      <c r="CU192" s="84"/>
      <c r="CV192" s="84"/>
      <c r="CW192" s="84"/>
      <c r="CX192" s="84"/>
      <c r="CY192" s="84"/>
      <c r="CZ192" s="84"/>
      <c r="DA192" s="84"/>
      <c r="DB192" s="84"/>
      <c r="DC192" s="84"/>
      <c r="DD192" s="84"/>
      <c r="DE192" s="84"/>
      <c r="DF192" s="84"/>
      <c r="DG192" s="84"/>
      <c r="DH192" s="84"/>
      <c r="DI192" s="84"/>
      <c r="DJ192" s="84"/>
      <c r="DK192" s="84"/>
      <c r="DL192" s="84"/>
      <c r="DM192" s="84"/>
      <c r="DN192" s="84"/>
      <c r="DO192" s="84"/>
      <c r="DP192" s="84"/>
      <c r="DQ192" s="84"/>
      <c r="DR192" s="84"/>
      <c r="DS192" s="84"/>
      <c r="DT192" s="84"/>
      <c r="DU192" s="84"/>
      <c r="DV192" s="84"/>
      <c r="DW192" s="84"/>
      <c r="DX192" s="84"/>
      <c r="DY192" s="84"/>
      <c r="DZ192" s="84"/>
      <c r="EA192" s="84"/>
      <c r="EB192" s="84"/>
      <c r="EC192" s="84"/>
      <c r="ED192" s="84"/>
      <c r="EE192" s="84"/>
      <c r="EF192" s="84"/>
      <c r="EG192" s="84"/>
      <c r="EH192" s="84"/>
      <c r="EI192" s="84"/>
      <c r="EJ192" s="84"/>
      <c r="EK192" s="84"/>
      <c r="EL192" s="84"/>
      <c r="EM192" s="84"/>
      <c r="EN192" s="84"/>
      <c r="EO192" s="84"/>
      <c r="EP192" s="84"/>
      <c r="EQ192" s="84"/>
      <c r="ER192" s="84"/>
      <c r="ES192" s="84"/>
      <c r="ET192" s="84"/>
      <c r="EU192" s="84"/>
      <c r="EV192" s="84"/>
      <c r="EW192" s="84"/>
      <c r="EX192" s="84"/>
      <c r="EY192" s="84"/>
      <c r="EZ192" s="84"/>
      <c r="FA192" s="84"/>
      <c r="FB192" s="84"/>
      <c r="FC192" s="84"/>
      <c r="FD192" s="84"/>
      <c r="FE192" s="84"/>
      <c r="FF192" s="84"/>
      <c r="FG192" s="84"/>
      <c r="FH192" s="84"/>
      <c r="FI192" s="84"/>
      <c r="FJ192" s="84"/>
      <c r="FK192" s="84"/>
      <c r="FL192" s="84"/>
      <c r="FM192" s="84"/>
      <c r="FN192" s="84"/>
      <c r="FO192" s="84"/>
      <c r="FP192" s="84"/>
      <c r="FQ192" s="84"/>
      <c r="FR192" s="84"/>
      <c r="FS192" s="84"/>
      <c r="FT192" s="84"/>
      <c r="FU192" s="84"/>
      <c r="FV192" s="84"/>
      <c r="FW192" s="84"/>
      <c r="FX192" s="84"/>
      <c r="FY192" s="84"/>
      <c r="FZ192" s="84"/>
      <c r="GA192" s="84"/>
      <c r="GB192" s="84"/>
      <c r="GC192" s="84"/>
      <c r="GD192" s="84"/>
      <c r="GE192" s="84"/>
      <c r="GF192" s="84"/>
      <c r="GG192" s="84"/>
      <c r="GH192" s="84"/>
      <c r="GI192" s="84"/>
      <c r="GJ192" s="84"/>
      <c r="GK192" s="84"/>
      <c r="GL192" s="84"/>
      <c r="GM192" s="84"/>
      <c r="GN192" s="84"/>
      <c r="GO192" s="84"/>
      <c r="GP192" s="84"/>
      <c r="GQ192" s="84"/>
      <c r="GR192" s="84"/>
      <c r="GS192" s="84"/>
      <c r="GT192" s="84"/>
      <c r="GU192" s="84"/>
      <c r="GV192" s="84"/>
      <c r="GW192" s="84"/>
      <c r="GX192" s="84"/>
      <c r="GY192" s="84"/>
      <c r="GZ192" s="84"/>
      <c r="HA192" s="84"/>
      <c r="HB192" s="84"/>
      <c r="HC192" s="84"/>
      <c r="HD192" s="84"/>
      <c r="HE192" s="84"/>
      <c r="HF192" s="84"/>
      <c r="HG192" s="84"/>
      <c r="HH192" s="84"/>
      <c r="HI192" s="84"/>
      <c r="HJ192" s="84"/>
      <c r="HK192" s="84"/>
      <c r="HL192" s="84"/>
      <c r="HM192" s="84"/>
      <c r="HN192" s="84"/>
      <c r="HO192" s="84"/>
      <c r="HP192" s="84"/>
      <c r="HQ192" s="84"/>
      <c r="HR192" s="84"/>
      <c r="HS192" s="84"/>
      <c r="HT192" s="84"/>
      <c r="HU192" s="84"/>
      <c r="HV192" s="84"/>
      <c r="HW192" s="84"/>
      <c r="HX192" s="84"/>
      <c r="HY192" s="84"/>
      <c r="HZ192" s="84"/>
      <c r="IA192" s="84"/>
      <c r="IB192" s="84"/>
      <c r="IC192" s="84"/>
      <c r="ID192" s="84"/>
      <c r="IE192" s="84"/>
      <c r="IF192" s="84"/>
      <c r="IG192" s="84"/>
      <c r="IH192" s="84"/>
      <c r="II192" s="84"/>
      <c r="IJ192" s="84"/>
      <c r="IK192" s="84"/>
      <c r="IL192" s="84"/>
      <c r="IM192" s="84"/>
      <c r="IN192" s="84"/>
      <c r="IO192" s="84"/>
      <c r="IP192" s="84"/>
      <c r="IQ192" s="84"/>
      <c r="IR192" s="84"/>
      <c r="IS192" s="84"/>
      <c r="IT192" s="84"/>
      <c r="IU192" s="84"/>
      <c r="IV192" s="84"/>
      <c r="IW192" s="84"/>
      <c r="IX192" s="84"/>
      <c r="IY192" s="84"/>
      <c r="IZ192" s="84"/>
      <c r="JA192" s="84"/>
      <c r="JB192" s="84"/>
    </row>
    <row r="193" spans="1:262" s="22" customFormat="1" ht="15" customHeight="1" x14ac:dyDescent="0.15">
      <c r="A193" s="176" t="s">
        <v>149</v>
      </c>
      <c r="B193" s="26" t="s">
        <v>285</v>
      </c>
      <c r="C193" s="27" t="s">
        <v>393</v>
      </c>
      <c r="D193" s="28" t="s">
        <v>394</v>
      </c>
      <c r="E193" s="26" t="s">
        <v>278</v>
      </c>
      <c r="F193" s="29" t="s">
        <v>395</v>
      </c>
      <c r="G193" s="30" t="s">
        <v>280</v>
      </c>
      <c r="H193" s="30" t="s">
        <v>94</v>
      </c>
      <c r="I193" s="37">
        <v>400</v>
      </c>
      <c r="J193" s="38" t="s">
        <v>281</v>
      </c>
      <c r="K193" s="37">
        <v>0</v>
      </c>
      <c r="L193" s="26"/>
      <c r="M193" s="26"/>
      <c r="N193" s="26"/>
      <c r="O193" s="39" t="s">
        <v>396</v>
      </c>
      <c r="P193" s="40">
        <v>0.5</v>
      </c>
      <c r="Q193" s="40">
        <v>0.5</v>
      </c>
      <c r="R193" s="40">
        <v>2.1463414634146298</v>
      </c>
      <c r="S193" s="40">
        <v>1.62962962962963</v>
      </c>
      <c r="T193" s="40">
        <v>8</v>
      </c>
      <c r="U193" s="40">
        <v>8</v>
      </c>
      <c r="V193" s="41">
        <v>12</v>
      </c>
      <c r="W193" s="42">
        <v>204</v>
      </c>
      <c r="X193" s="43">
        <v>300</v>
      </c>
      <c r="Y193" s="50">
        <v>1</v>
      </c>
      <c r="Z193" s="50">
        <v>1</v>
      </c>
      <c r="AA193" s="51"/>
      <c r="AB193" s="51"/>
      <c r="AC193" s="51"/>
      <c r="AD193" s="51"/>
      <c r="AE193" s="51"/>
      <c r="AF193" s="38">
        <v>216</v>
      </c>
      <c r="AG193" s="61">
        <v>11.3333333333333</v>
      </c>
      <c r="AH193" s="62">
        <v>0.94444444444444398</v>
      </c>
      <c r="AI193" s="63"/>
      <c r="AJ193" s="64"/>
      <c r="AK193" s="65">
        <v>0</v>
      </c>
      <c r="AL193" s="64" t="s">
        <v>283</v>
      </c>
      <c r="AM193" s="66" t="s">
        <v>322</v>
      </c>
      <c r="AN193" s="26"/>
      <c r="AO193" s="66" t="s">
        <v>332</v>
      </c>
      <c r="AP193" s="74"/>
      <c r="AQ193" s="75"/>
      <c r="AR193" s="76"/>
      <c r="AS193" s="77"/>
      <c r="AT193" s="77"/>
      <c r="AU193" s="78"/>
      <c r="AV193" s="77"/>
      <c r="AW193" s="77"/>
      <c r="AX193" s="77"/>
      <c r="AY193" s="77"/>
      <c r="AZ193" s="77"/>
      <c r="BA193" s="77"/>
      <c r="BB193" s="99">
        <f t="shared" si="49"/>
        <v>35</v>
      </c>
      <c r="BC193" s="99">
        <f t="shared" si="50"/>
        <v>9</v>
      </c>
      <c r="BD193" s="100" t="str">
        <f t="shared" si="51"/>
        <v>050-C130000441-521杨高坤35</v>
      </c>
      <c r="BE193" s="101">
        <f t="shared" si="52"/>
        <v>0.5</v>
      </c>
      <c r="BF193" s="101">
        <f t="shared" si="53"/>
        <v>0.5</v>
      </c>
      <c r="BG193" s="102" t="str">
        <f t="shared" si="54"/>
        <v>050-C130000441-52135</v>
      </c>
      <c r="BH193" s="84" t="str">
        <f>IF(IF(ISNA(MATCH(BG193,BG194:$BG$94434,0)),1,"")="","",IF(ISNA(MATCH(BG193,BG194:$BG$94434,0)),1,"")&amp;BB193)</f>
        <v>135</v>
      </c>
      <c r="BI193" s="84" t="str">
        <f>IF(BH193="","",BB193&amp;COUNTIFS($BH$1:BH193,BH193))</f>
        <v>3536</v>
      </c>
      <c r="BJ193" s="84" t="str">
        <f t="shared" si="55"/>
        <v>050-C130000441-521</v>
      </c>
      <c r="BK193" s="84"/>
      <c r="BL193" s="84"/>
      <c r="BM193" s="84"/>
      <c r="BN193" s="84"/>
      <c r="BO193" s="84"/>
      <c r="BP193" s="84"/>
      <c r="BQ193" s="84"/>
      <c r="BR193" s="84"/>
      <c r="BS193" s="84"/>
      <c r="BT193" s="84"/>
      <c r="BU193" s="84"/>
      <c r="BV193" s="84"/>
      <c r="BW193" s="84"/>
      <c r="BX193" s="84"/>
      <c r="BY193" s="84"/>
      <c r="BZ193" s="84"/>
      <c r="CA193" s="84"/>
      <c r="CB193" s="84"/>
      <c r="CC193" s="84"/>
      <c r="CD193" s="84"/>
      <c r="CE193" s="84"/>
      <c r="CF193" s="84"/>
      <c r="CG193" s="84"/>
      <c r="CH193" s="84"/>
      <c r="CI193" s="84"/>
      <c r="CJ193" s="84"/>
      <c r="CK193" s="84"/>
      <c r="CL193" s="84"/>
      <c r="CM193" s="84"/>
      <c r="CN193" s="84"/>
      <c r="CO193" s="84"/>
      <c r="CP193" s="84"/>
      <c r="CQ193" s="84"/>
      <c r="CR193" s="84"/>
      <c r="CS193" s="84"/>
      <c r="CT193" s="84"/>
      <c r="CU193" s="84"/>
      <c r="CV193" s="84"/>
      <c r="CW193" s="84"/>
      <c r="CX193" s="84"/>
      <c r="CY193" s="84"/>
      <c r="CZ193" s="84"/>
      <c r="DA193" s="84"/>
      <c r="DB193" s="84"/>
      <c r="DC193" s="84"/>
      <c r="DD193" s="84"/>
      <c r="DE193" s="84"/>
      <c r="DF193" s="84"/>
      <c r="DG193" s="84"/>
      <c r="DH193" s="84"/>
      <c r="DI193" s="84"/>
      <c r="DJ193" s="84"/>
      <c r="DK193" s="84"/>
      <c r="DL193" s="84"/>
      <c r="DM193" s="84"/>
      <c r="DN193" s="84"/>
      <c r="DO193" s="84"/>
      <c r="DP193" s="84"/>
      <c r="DQ193" s="84"/>
      <c r="DR193" s="84"/>
      <c r="DS193" s="84"/>
      <c r="DT193" s="84"/>
      <c r="DU193" s="84"/>
      <c r="DV193" s="84"/>
      <c r="DW193" s="84"/>
      <c r="DX193" s="84"/>
      <c r="DY193" s="84"/>
      <c r="DZ193" s="84"/>
      <c r="EA193" s="84"/>
      <c r="EB193" s="84"/>
      <c r="EC193" s="84"/>
      <c r="ED193" s="84"/>
      <c r="EE193" s="84"/>
      <c r="EF193" s="84"/>
      <c r="EG193" s="84"/>
      <c r="EH193" s="84"/>
      <c r="EI193" s="84"/>
      <c r="EJ193" s="84"/>
      <c r="EK193" s="84"/>
      <c r="EL193" s="84"/>
      <c r="EM193" s="84"/>
      <c r="EN193" s="84"/>
      <c r="EO193" s="84"/>
      <c r="EP193" s="84"/>
      <c r="EQ193" s="84"/>
      <c r="ER193" s="84"/>
      <c r="ES193" s="84"/>
      <c r="ET193" s="84"/>
      <c r="EU193" s="84"/>
      <c r="EV193" s="84"/>
      <c r="EW193" s="84"/>
      <c r="EX193" s="84"/>
      <c r="EY193" s="84"/>
      <c r="EZ193" s="84"/>
      <c r="FA193" s="84"/>
      <c r="FB193" s="84"/>
      <c r="FC193" s="84"/>
      <c r="FD193" s="84"/>
      <c r="FE193" s="84"/>
      <c r="FF193" s="84"/>
      <c r="FG193" s="84"/>
      <c r="FH193" s="84"/>
      <c r="FI193" s="84"/>
      <c r="FJ193" s="84"/>
      <c r="FK193" s="84"/>
      <c r="FL193" s="84"/>
      <c r="FM193" s="84"/>
      <c r="FN193" s="84"/>
      <c r="FO193" s="84"/>
      <c r="FP193" s="84"/>
      <c r="FQ193" s="84"/>
      <c r="FR193" s="84"/>
      <c r="FS193" s="84"/>
      <c r="FT193" s="84"/>
      <c r="FU193" s="84"/>
      <c r="FV193" s="84"/>
      <c r="FW193" s="84"/>
      <c r="FX193" s="84"/>
      <c r="FY193" s="84"/>
      <c r="FZ193" s="84"/>
      <c r="GA193" s="84"/>
      <c r="GB193" s="84"/>
      <c r="GC193" s="84"/>
      <c r="GD193" s="84"/>
      <c r="GE193" s="84"/>
      <c r="GF193" s="84"/>
      <c r="GG193" s="84"/>
      <c r="GH193" s="84"/>
      <c r="GI193" s="84"/>
      <c r="GJ193" s="84"/>
      <c r="GK193" s="84"/>
      <c r="GL193" s="84"/>
      <c r="GM193" s="84"/>
      <c r="GN193" s="84"/>
      <c r="GO193" s="84"/>
      <c r="GP193" s="84"/>
      <c r="GQ193" s="84"/>
      <c r="GR193" s="84"/>
      <c r="GS193" s="84"/>
      <c r="GT193" s="84"/>
      <c r="GU193" s="84"/>
      <c r="GV193" s="84"/>
      <c r="GW193" s="84"/>
      <c r="GX193" s="84"/>
      <c r="GY193" s="84"/>
      <c r="GZ193" s="84"/>
      <c r="HA193" s="84"/>
      <c r="HB193" s="84"/>
      <c r="HC193" s="84"/>
      <c r="HD193" s="84"/>
      <c r="HE193" s="84"/>
      <c r="HF193" s="84"/>
      <c r="HG193" s="84"/>
      <c r="HH193" s="84"/>
      <c r="HI193" s="84"/>
      <c r="HJ193" s="84"/>
      <c r="HK193" s="84"/>
      <c r="HL193" s="84"/>
      <c r="HM193" s="84"/>
      <c r="HN193" s="84"/>
      <c r="HO193" s="84"/>
      <c r="HP193" s="84"/>
      <c r="HQ193" s="84"/>
      <c r="HR193" s="84"/>
      <c r="HS193" s="84"/>
      <c r="HT193" s="84"/>
      <c r="HU193" s="84"/>
      <c r="HV193" s="84"/>
      <c r="HW193" s="84"/>
      <c r="HX193" s="84"/>
      <c r="HY193" s="84"/>
      <c r="HZ193" s="84"/>
      <c r="IA193" s="84"/>
      <c r="IB193" s="84"/>
      <c r="IC193" s="84"/>
      <c r="ID193" s="84"/>
      <c r="IE193" s="84"/>
      <c r="IF193" s="84"/>
      <c r="IG193" s="84"/>
      <c r="IH193" s="84"/>
      <c r="II193" s="84"/>
      <c r="IJ193" s="84"/>
      <c r="IK193" s="84"/>
      <c r="IL193" s="84"/>
      <c r="IM193" s="84"/>
      <c r="IN193" s="84"/>
      <c r="IO193" s="84"/>
      <c r="IP193" s="84"/>
      <c r="IQ193" s="84"/>
      <c r="IR193" s="84"/>
      <c r="IS193" s="84"/>
      <c r="IT193" s="84"/>
      <c r="IU193" s="84"/>
      <c r="IV193" s="84"/>
      <c r="IW193" s="84"/>
      <c r="IX193" s="84"/>
      <c r="IY193" s="84"/>
      <c r="IZ193" s="84"/>
      <c r="JA193" s="84"/>
      <c r="JB193" s="84"/>
    </row>
    <row r="194" spans="1:262" s="22" customFormat="1" ht="15" customHeight="1" x14ac:dyDescent="0.15">
      <c r="A194" s="176" t="s">
        <v>149</v>
      </c>
      <c r="B194" s="26" t="s">
        <v>275</v>
      </c>
      <c r="C194" s="27" t="s">
        <v>344</v>
      </c>
      <c r="D194" s="28" t="s">
        <v>345</v>
      </c>
      <c r="E194" s="26" t="s">
        <v>278</v>
      </c>
      <c r="F194" s="29" t="s">
        <v>346</v>
      </c>
      <c r="G194" s="30" t="s">
        <v>280</v>
      </c>
      <c r="H194" s="30" t="s">
        <v>79</v>
      </c>
      <c r="I194" s="37">
        <v>1000000</v>
      </c>
      <c r="J194" s="38" t="s">
        <v>281</v>
      </c>
      <c r="K194" s="37">
        <v>405000</v>
      </c>
      <c r="L194" s="26"/>
      <c r="M194" s="26"/>
      <c r="N194" s="26"/>
      <c r="O194" s="39" t="s">
        <v>29</v>
      </c>
      <c r="P194" s="40">
        <v>0.5</v>
      </c>
      <c r="Q194" s="40">
        <v>0.5</v>
      </c>
      <c r="R194" s="40">
        <v>5.2</v>
      </c>
      <c r="S194" s="40">
        <v>1.62962962962963</v>
      </c>
      <c r="T194" s="40">
        <v>11</v>
      </c>
      <c r="U194" s="40">
        <v>0</v>
      </c>
      <c r="V194" s="41">
        <v>12</v>
      </c>
      <c r="W194" s="42">
        <v>140000</v>
      </c>
      <c r="X194" s="43">
        <v>200</v>
      </c>
      <c r="Y194" s="50">
        <v>1</v>
      </c>
      <c r="Z194" s="50">
        <v>1</v>
      </c>
      <c r="AA194" s="51"/>
      <c r="AB194" s="51"/>
      <c r="AC194" s="51"/>
      <c r="AD194" s="51"/>
      <c r="AE194" s="51"/>
      <c r="AF194" s="38">
        <v>144000</v>
      </c>
      <c r="AG194" s="61">
        <v>11.6666666666667</v>
      </c>
      <c r="AH194" s="62">
        <v>0.97222222222222199</v>
      </c>
      <c r="AI194" s="63"/>
      <c r="AJ194" s="64"/>
      <c r="AK194" s="65">
        <v>0</v>
      </c>
      <c r="AL194" s="64" t="s">
        <v>296</v>
      </c>
      <c r="AM194" s="66"/>
      <c r="AN194" s="26"/>
      <c r="AO194" s="66" t="s">
        <v>59</v>
      </c>
      <c r="AP194" s="74"/>
      <c r="AQ194" s="75"/>
      <c r="AR194" s="76"/>
      <c r="AS194" s="77"/>
      <c r="AT194" s="77"/>
      <c r="AU194" s="78"/>
      <c r="AV194" s="77"/>
      <c r="AW194" s="77"/>
      <c r="AX194" s="77"/>
      <c r="AY194" s="77"/>
      <c r="AZ194" s="77"/>
      <c r="BA194" s="77"/>
      <c r="BB194" s="99">
        <f t="shared" si="49"/>
        <v>35</v>
      </c>
      <c r="BC194" s="99">
        <f t="shared" si="50"/>
        <v>9</v>
      </c>
      <c r="BD194" s="100" t="str">
        <f t="shared" si="51"/>
        <v>025-C130000641-0397苏宁亚35</v>
      </c>
      <c r="BE194" s="101">
        <f t="shared" si="52"/>
        <v>0.14285714285714285</v>
      </c>
      <c r="BF194" s="101">
        <f t="shared" si="53"/>
        <v>0.5</v>
      </c>
      <c r="BG194" s="102" t="str">
        <f t="shared" si="54"/>
        <v>025-C130000641-039735</v>
      </c>
      <c r="BH194" s="84" t="str">
        <f>IF(IF(ISNA(MATCH(BG194,BG195:$BG$94434,0)),1,"")="","",IF(ISNA(MATCH(BG194,BG195:$BG$94434,0)),1,"")&amp;BB194)</f>
        <v/>
      </c>
      <c r="BI194" s="84" t="str">
        <f>IF(BH194="","",BB194&amp;COUNTIFS($BH$1:BH194,BH194))</f>
        <v/>
      </c>
      <c r="BJ194" s="84" t="str">
        <f t="shared" si="55"/>
        <v/>
      </c>
      <c r="BK194" s="84"/>
      <c r="BL194" s="84"/>
      <c r="BM194" s="84"/>
      <c r="BN194" s="84"/>
      <c r="BO194" s="84"/>
      <c r="BP194" s="84"/>
      <c r="BQ194" s="84"/>
      <c r="BR194" s="84"/>
      <c r="BS194" s="84"/>
      <c r="BT194" s="84"/>
      <c r="BU194" s="84"/>
      <c r="BV194" s="84"/>
      <c r="BW194" s="84"/>
      <c r="BX194" s="84"/>
      <c r="BY194" s="84"/>
      <c r="BZ194" s="84"/>
      <c r="CA194" s="84"/>
      <c r="CB194" s="84"/>
      <c r="CC194" s="84"/>
      <c r="CD194" s="84"/>
      <c r="CE194" s="84"/>
      <c r="CF194" s="84"/>
      <c r="CG194" s="84"/>
      <c r="CH194" s="84"/>
      <c r="CI194" s="84"/>
      <c r="CJ194" s="84"/>
      <c r="CK194" s="84"/>
      <c r="CL194" s="84"/>
      <c r="CM194" s="84"/>
      <c r="CN194" s="84"/>
      <c r="CO194" s="84"/>
      <c r="CP194" s="84"/>
      <c r="CQ194" s="84"/>
      <c r="CR194" s="84"/>
      <c r="CS194" s="84"/>
      <c r="CT194" s="84"/>
      <c r="CU194" s="84"/>
      <c r="CV194" s="84"/>
      <c r="CW194" s="84"/>
      <c r="CX194" s="84"/>
      <c r="CY194" s="84"/>
      <c r="CZ194" s="84"/>
      <c r="DA194" s="84"/>
      <c r="DB194" s="84"/>
      <c r="DC194" s="84"/>
      <c r="DD194" s="84"/>
      <c r="DE194" s="84"/>
      <c r="DF194" s="84"/>
      <c r="DG194" s="84"/>
      <c r="DH194" s="84"/>
      <c r="DI194" s="84"/>
      <c r="DJ194" s="84"/>
      <c r="DK194" s="84"/>
      <c r="DL194" s="84"/>
      <c r="DM194" s="84"/>
      <c r="DN194" s="84"/>
      <c r="DO194" s="84"/>
      <c r="DP194" s="84"/>
      <c r="DQ194" s="84"/>
      <c r="DR194" s="84"/>
      <c r="DS194" s="84"/>
      <c r="DT194" s="84"/>
      <c r="DU194" s="84"/>
      <c r="DV194" s="84"/>
      <c r="DW194" s="84"/>
      <c r="DX194" s="84"/>
      <c r="DY194" s="84"/>
      <c r="DZ194" s="84"/>
      <c r="EA194" s="84"/>
      <c r="EB194" s="84"/>
      <c r="EC194" s="84"/>
      <c r="ED194" s="84"/>
      <c r="EE194" s="84"/>
      <c r="EF194" s="84"/>
      <c r="EG194" s="84"/>
      <c r="EH194" s="84"/>
      <c r="EI194" s="84"/>
      <c r="EJ194" s="84"/>
      <c r="EK194" s="84"/>
      <c r="EL194" s="84"/>
      <c r="EM194" s="84"/>
      <c r="EN194" s="84"/>
      <c r="EO194" s="84"/>
      <c r="EP194" s="84"/>
      <c r="EQ194" s="84"/>
      <c r="ER194" s="84"/>
      <c r="ES194" s="84"/>
      <c r="ET194" s="84"/>
      <c r="EU194" s="84"/>
      <c r="EV194" s="84"/>
      <c r="EW194" s="84"/>
      <c r="EX194" s="84"/>
      <c r="EY194" s="84"/>
      <c r="EZ194" s="84"/>
      <c r="FA194" s="84"/>
      <c r="FB194" s="84"/>
      <c r="FC194" s="84"/>
      <c r="FD194" s="84"/>
      <c r="FE194" s="84"/>
      <c r="FF194" s="84"/>
      <c r="FG194" s="84"/>
      <c r="FH194" s="84"/>
      <c r="FI194" s="84"/>
      <c r="FJ194" s="84"/>
      <c r="FK194" s="84"/>
      <c r="FL194" s="84"/>
      <c r="FM194" s="84"/>
      <c r="FN194" s="84"/>
      <c r="FO194" s="84"/>
      <c r="FP194" s="84"/>
      <c r="FQ194" s="84"/>
      <c r="FR194" s="84"/>
      <c r="FS194" s="84"/>
      <c r="FT194" s="84"/>
      <c r="FU194" s="84"/>
      <c r="FV194" s="84"/>
      <c r="FW194" s="84"/>
      <c r="FX194" s="84"/>
      <c r="FY194" s="84"/>
      <c r="FZ194" s="84"/>
      <c r="GA194" s="84"/>
      <c r="GB194" s="84"/>
      <c r="GC194" s="84"/>
      <c r="GD194" s="84"/>
      <c r="GE194" s="84"/>
      <c r="GF194" s="84"/>
      <c r="GG194" s="84"/>
      <c r="GH194" s="84"/>
      <c r="GI194" s="84"/>
      <c r="GJ194" s="84"/>
      <c r="GK194" s="84"/>
      <c r="GL194" s="84"/>
      <c r="GM194" s="84"/>
      <c r="GN194" s="84"/>
      <c r="GO194" s="84"/>
      <c r="GP194" s="84"/>
      <c r="GQ194" s="84"/>
      <c r="GR194" s="84"/>
      <c r="GS194" s="84"/>
      <c r="GT194" s="84"/>
      <c r="GU194" s="84"/>
      <c r="GV194" s="84"/>
      <c r="GW194" s="84"/>
      <c r="GX194" s="84"/>
      <c r="GY194" s="84"/>
      <c r="GZ194" s="84"/>
      <c r="HA194" s="84"/>
      <c r="HB194" s="84"/>
      <c r="HC194" s="84"/>
      <c r="HD194" s="84"/>
      <c r="HE194" s="84"/>
      <c r="HF194" s="84"/>
      <c r="HG194" s="84"/>
      <c r="HH194" s="84"/>
      <c r="HI194" s="84"/>
      <c r="HJ194" s="84"/>
      <c r="HK194" s="84"/>
      <c r="HL194" s="84"/>
      <c r="HM194" s="84"/>
      <c r="HN194" s="84"/>
      <c r="HO194" s="84"/>
      <c r="HP194" s="84"/>
      <c r="HQ194" s="84"/>
      <c r="HR194" s="84"/>
      <c r="HS194" s="84"/>
      <c r="HT194" s="84"/>
      <c r="HU194" s="84"/>
      <c r="HV194" s="84"/>
      <c r="HW194" s="84"/>
      <c r="HX194" s="84"/>
      <c r="HY194" s="84"/>
      <c r="HZ194" s="84"/>
      <c r="IA194" s="84"/>
      <c r="IB194" s="84"/>
      <c r="IC194" s="84"/>
      <c r="ID194" s="84"/>
      <c r="IE194" s="84"/>
      <c r="IF194" s="84"/>
      <c r="IG194" s="84"/>
      <c r="IH194" s="84"/>
      <c r="II194" s="84"/>
      <c r="IJ194" s="84"/>
      <c r="IK194" s="84"/>
      <c r="IL194" s="84"/>
      <c r="IM194" s="84"/>
      <c r="IN194" s="84"/>
      <c r="IO194" s="84"/>
      <c r="IP194" s="84"/>
      <c r="IQ194" s="84"/>
      <c r="IR194" s="84"/>
      <c r="IS194" s="84"/>
      <c r="IT194" s="84"/>
      <c r="IU194" s="84"/>
      <c r="IV194" s="84"/>
      <c r="IW194" s="84"/>
      <c r="IX194" s="84"/>
      <c r="IY194" s="84"/>
      <c r="IZ194" s="84"/>
      <c r="JA194" s="84"/>
      <c r="JB194" s="84"/>
    </row>
    <row r="195" spans="1:262" s="22" customFormat="1" ht="15" customHeight="1" x14ac:dyDescent="0.15">
      <c r="A195" s="176" t="s">
        <v>149</v>
      </c>
      <c r="B195" s="26" t="s">
        <v>285</v>
      </c>
      <c r="C195" s="27" t="s">
        <v>344</v>
      </c>
      <c r="D195" s="28" t="s">
        <v>345</v>
      </c>
      <c r="E195" s="26" t="s">
        <v>278</v>
      </c>
      <c r="F195" s="29" t="s">
        <v>346</v>
      </c>
      <c r="G195" s="30" t="s">
        <v>280</v>
      </c>
      <c r="H195" s="30" t="s">
        <v>79</v>
      </c>
      <c r="I195" s="37">
        <v>1000000</v>
      </c>
      <c r="J195" s="38" t="s">
        <v>281</v>
      </c>
      <c r="K195" s="37">
        <v>405000</v>
      </c>
      <c r="L195" s="26"/>
      <c r="M195" s="26"/>
      <c r="N195" s="26"/>
      <c r="O195" s="39" t="s">
        <v>29</v>
      </c>
      <c r="P195" s="40">
        <v>0.5</v>
      </c>
      <c r="Q195" s="40">
        <v>0.5</v>
      </c>
      <c r="R195" s="40">
        <v>2.1463414634146298</v>
      </c>
      <c r="S195" s="40">
        <v>1.62962962962963</v>
      </c>
      <c r="T195" s="40">
        <v>11</v>
      </c>
      <c r="U195" s="40">
        <v>0</v>
      </c>
      <c r="V195" s="41">
        <v>12</v>
      </c>
      <c r="W195" s="42">
        <v>140000</v>
      </c>
      <c r="X195" s="43">
        <v>200</v>
      </c>
      <c r="Y195" s="50">
        <v>1</v>
      </c>
      <c r="Z195" s="50">
        <v>1</v>
      </c>
      <c r="AA195" s="51"/>
      <c r="AB195" s="51"/>
      <c r="AC195" s="51"/>
      <c r="AD195" s="51"/>
      <c r="AE195" s="51"/>
      <c r="AF195" s="38">
        <v>144000</v>
      </c>
      <c r="AG195" s="61">
        <v>11.6666666666667</v>
      </c>
      <c r="AH195" s="62">
        <v>0.97222222222222199</v>
      </c>
      <c r="AI195" s="63"/>
      <c r="AJ195" s="64"/>
      <c r="AK195" s="65">
        <v>0</v>
      </c>
      <c r="AL195" s="64" t="s">
        <v>296</v>
      </c>
      <c r="AM195" s="66"/>
      <c r="AN195" s="26"/>
      <c r="AO195" s="66" t="s">
        <v>28</v>
      </c>
      <c r="AP195" s="74"/>
      <c r="AQ195" s="75"/>
      <c r="AR195" s="76"/>
      <c r="AS195" s="77"/>
      <c r="AT195" s="77"/>
      <c r="AU195" s="78"/>
      <c r="AV195" s="77"/>
      <c r="AW195" s="77"/>
      <c r="AX195" s="77"/>
      <c r="AY195" s="77"/>
      <c r="AZ195" s="77"/>
      <c r="BA195" s="77"/>
      <c r="BB195" s="99">
        <f t="shared" si="49"/>
        <v>35</v>
      </c>
      <c r="BC195" s="99">
        <f t="shared" si="50"/>
        <v>9</v>
      </c>
      <c r="BD195" s="100" t="str">
        <f t="shared" si="51"/>
        <v>025-C130000641-0397韩学奇35</v>
      </c>
      <c r="BE195" s="101">
        <f t="shared" si="52"/>
        <v>0.14285714285714285</v>
      </c>
      <c r="BF195" s="101">
        <f t="shared" si="53"/>
        <v>0.5</v>
      </c>
      <c r="BG195" s="102" t="str">
        <f t="shared" si="54"/>
        <v>025-C130000641-039735</v>
      </c>
      <c r="BH195" s="84" t="str">
        <f>IF(IF(ISNA(MATCH(BG195,BG196:$BG$94434,0)),1,"")="","",IF(ISNA(MATCH(BG195,BG196:$BG$94434,0)),1,"")&amp;BB195)</f>
        <v/>
      </c>
      <c r="BI195" s="84" t="str">
        <f>IF(BH195="","",BB195&amp;COUNTIFS($BH$1:BH195,BH195))</f>
        <v/>
      </c>
      <c r="BJ195" s="84" t="str">
        <f t="shared" si="55"/>
        <v/>
      </c>
      <c r="BK195" s="84"/>
      <c r="BL195" s="84"/>
      <c r="BM195" s="84"/>
      <c r="BN195" s="84"/>
      <c r="BO195" s="84"/>
      <c r="BP195" s="84"/>
      <c r="BQ195" s="84"/>
      <c r="BR195" s="84"/>
      <c r="BS195" s="84"/>
      <c r="BT195" s="84"/>
      <c r="BU195" s="84"/>
      <c r="BV195" s="84"/>
      <c r="BW195" s="84"/>
      <c r="BX195" s="84"/>
      <c r="BY195" s="84"/>
      <c r="BZ195" s="84"/>
      <c r="CA195" s="84"/>
      <c r="CB195" s="84"/>
      <c r="CC195" s="84"/>
      <c r="CD195" s="84"/>
      <c r="CE195" s="84"/>
      <c r="CF195" s="84"/>
      <c r="CG195" s="84"/>
      <c r="CH195" s="84"/>
      <c r="CI195" s="84"/>
      <c r="CJ195" s="84"/>
      <c r="CK195" s="84"/>
      <c r="CL195" s="84"/>
      <c r="CM195" s="84"/>
      <c r="CN195" s="84"/>
      <c r="CO195" s="84"/>
      <c r="CP195" s="84"/>
      <c r="CQ195" s="84"/>
      <c r="CR195" s="84"/>
      <c r="CS195" s="84"/>
      <c r="CT195" s="84"/>
      <c r="CU195" s="84"/>
      <c r="CV195" s="84"/>
      <c r="CW195" s="84"/>
      <c r="CX195" s="84"/>
      <c r="CY195" s="84"/>
      <c r="CZ195" s="84"/>
      <c r="DA195" s="84"/>
      <c r="DB195" s="84"/>
      <c r="DC195" s="84"/>
      <c r="DD195" s="84"/>
      <c r="DE195" s="84"/>
      <c r="DF195" s="84"/>
      <c r="DG195" s="84"/>
      <c r="DH195" s="84"/>
      <c r="DI195" s="84"/>
      <c r="DJ195" s="84"/>
      <c r="DK195" s="84"/>
      <c r="DL195" s="84"/>
      <c r="DM195" s="84"/>
      <c r="DN195" s="84"/>
      <c r="DO195" s="84"/>
      <c r="DP195" s="84"/>
      <c r="DQ195" s="84"/>
      <c r="DR195" s="84"/>
      <c r="DS195" s="84"/>
      <c r="DT195" s="84"/>
      <c r="DU195" s="84"/>
      <c r="DV195" s="84"/>
      <c r="DW195" s="84"/>
      <c r="DX195" s="84"/>
      <c r="DY195" s="84"/>
      <c r="DZ195" s="84"/>
      <c r="EA195" s="84"/>
      <c r="EB195" s="84"/>
      <c r="EC195" s="84"/>
      <c r="ED195" s="84"/>
      <c r="EE195" s="84"/>
      <c r="EF195" s="84"/>
      <c r="EG195" s="84"/>
      <c r="EH195" s="84"/>
      <c r="EI195" s="84"/>
      <c r="EJ195" s="84"/>
      <c r="EK195" s="84"/>
      <c r="EL195" s="84"/>
      <c r="EM195" s="84"/>
      <c r="EN195" s="84"/>
      <c r="EO195" s="84"/>
      <c r="EP195" s="84"/>
      <c r="EQ195" s="84"/>
      <c r="ER195" s="84"/>
      <c r="ES195" s="84"/>
      <c r="ET195" s="84"/>
      <c r="EU195" s="84"/>
      <c r="EV195" s="84"/>
      <c r="EW195" s="84"/>
      <c r="EX195" s="84"/>
      <c r="EY195" s="84"/>
      <c r="EZ195" s="84"/>
      <c r="FA195" s="84"/>
      <c r="FB195" s="84"/>
      <c r="FC195" s="84"/>
      <c r="FD195" s="84"/>
      <c r="FE195" s="84"/>
      <c r="FF195" s="84"/>
      <c r="FG195" s="84"/>
      <c r="FH195" s="84"/>
      <c r="FI195" s="84"/>
      <c r="FJ195" s="84"/>
      <c r="FK195" s="84"/>
      <c r="FL195" s="84"/>
      <c r="FM195" s="84"/>
      <c r="FN195" s="84"/>
      <c r="FO195" s="84"/>
      <c r="FP195" s="84"/>
      <c r="FQ195" s="84"/>
      <c r="FR195" s="84"/>
      <c r="FS195" s="84"/>
      <c r="FT195" s="84"/>
      <c r="FU195" s="84"/>
      <c r="FV195" s="84"/>
      <c r="FW195" s="84"/>
      <c r="FX195" s="84"/>
      <c r="FY195" s="84"/>
      <c r="FZ195" s="84"/>
      <c r="GA195" s="84"/>
      <c r="GB195" s="84"/>
      <c r="GC195" s="84"/>
      <c r="GD195" s="84"/>
      <c r="GE195" s="84"/>
      <c r="GF195" s="84"/>
      <c r="GG195" s="84"/>
      <c r="GH195" s="84"/>
      <c r="GI195" s="84"/>
      <c r="GJ195" s="84"/>
      <c r="GK195" s="84"/>
      <c r="GL195" s="84"/>
      <c r="GM195" s="84"/>
      <c r="GN195" s="84"/>
      <c r="GO195" s="84"/>
      <c r="GP195" s="84"/>
      <c r="GQ195" s="84"/>
      <c r="GR195" s="84"/>
      <c r="GS195" s="84"/>
      <c r="GT195" s="84"/>
      <c r="GU195" s="84"/>
      <c r="GV195" s="84"/>
      <c r="GW195" s="84"/>
      <c r="GX195" s="84"/>
      <c r="GY195" s="84"/>
      <c r="GZ195" s="84"/>
      <c r="HA195" s="84"/>
      <c r="HB195" s="84"/>
      <c r="HC195" s="84"/>
      <c r="HD195" s="84"/>
      <c r="HE195" s="84"/>
      <c r="HF195" s="84"/>
      <c r="HG195" s="84"/>
      <c r="HH195" s="84"/>
      <c r="HI195" s="84"/>
      <c r="HJ195" s="84"/>
      <c r="HK195" s="84"/>
      <c r="HL195" s="84"/>
      <c r="HM195" s="84"/>
      <c r="HN195" s="84"/>
      <c r="HO195" s="84"/>
      <c r="HP195" s="84"/>
      <c r="HQ195" s="84"/>
      <c r="HR195" s="84"/>
      <c r="HS195" s="84"/>
      <c r="HT195" s="84"/>
      <c r="HU195" s="84"/>
      <c r="HV195" s="84"/>
      <c r="HW195" s="84"/>
      <c r="HX195" s="84"/>
      <c r="HY195" s="84"/>
      <c r="HZ195" s="84"/>
      <c r="IA195" s="84"/>
      <c r="IB195" s="84"/>
      <c r="IC195" s="84"/>
      <c r="ID195" s="84"/>
      <c r="IE195" s="84"/>
      <c r="IF195" s="84"/>
      <c r="IG195" s="84"/>
      <c r="IH195" s="84"/>
      <c r="II195" s="84"/>
      <c r="IJ195" s="84"/>
      <c r="IK195" s="84"/>
      <c r="IL195" s="84"/>
      <c r="IM195" s="84"/>
      <c r="IN195" s="84"/>
      <c r="IO195" s="84"/>
      <c r="IP195" s="84"/>
      <c r="IQ195" s="84"/>
      <c r="IR195" s="84"/>
      <c r="IS195" s="84"/>
      <c r="IT195" s="84"/>
      <c r="IU195" s="84"/>
      <c r="IV195" s="84"/>
      <c r="IW195" s="84"/>
      <c r="IX195" s="84"/>
      <c r="IY195" s="84"/>
      <c r="IZ195" s="84"/>
      <c r="JA195" s="84"/>
      <c r="JB195" s="84"/>
    </row>
    <row r="196" spans="1:262" s="22" customFormat="1" ht="15" customHeight="1" x14ac:dyDescent="0.15">
      <c r="A196" s="176" t="s">
        <v>149</v>
      </c>
      <c r="B196" s="26" t="s">
        <v>285</v>
      </c>
      <c r="C196" s="27" t="s">
        <v>190</v>
      </c>
      <c r="D196" s="28" t="s">
        <v>408</v>
      </c>
      <c r="E196" s="26" t="s">
        <v>278</v>
      </c>
      <c r="F196" s="29" t="s">
        <v>83</v>
      </c>
      <c r="G196" s="30" t="s">
        <v>280</v>
      </c>
      <c r="H196" s="30" t="s">
        <v>79</v>
      </c>
      <c r="I196" s="37">
        <v>2000000</v>
      </c>
      <c r="J196" s="38" t="s">
        <v>281</v>
      </c>
      <c r="K196" s="37">
        <v>0</v>
      </c>
      <c r="L196" s="26"/>
      <c r="M196" s="26"/>
      <c r="N196" s="26"/>
      <c r="O196" s="39" t="s">
        <v>396</v>
      </c>
      <c r="P196" s="40">
        <v>0.5</v>
      </c>
      <c r="Q196" s="40">
        <v>0.5</v>
      </c>
      <c r="R196" s="40">
        <v>2.1463414634146298</v>
      </c>
      <c r="S196" s="40">
        <v>1.62962962962963</v>
      </c>
      <c r="T196" s="40">
        <v>7</v>
      </c>
      <c r="U196" s="40">
        <v>7</v>
      </c>
      <c r="V196" s="41">
        <v>12</v>
      </c>
      <c r="W196" s="42">
        <v>95800</v>
      </c>
      <c r="X196" s="43">
        <v>200</v>
      </c>
      <c r="Y196" s="50">
        <v>1</v>
      </c>
      <c r="Z196" s="50">
        <v>1</v>
      </c>
      <c r="AA196" s="51"/>
      <c r="AB196" s="51"/>
      <c r="AC196" s="51"/>
      <c r="AD196" s="51"/>
      <c r="AE196" s="51"/>
      <c r="AF196" s="38">
        <v>144000</v>
      </c>
      <c r="AG196" s="61">
        <v>7.9833333333333298</v>
      </c>
      <c r="AH196" s="62">
        <v>0.66527777777777797</v>
      </c>
      <c r="AI196" s="63"/>
      <c r="AJ196" s="64"/>
      <c r="AK196" s="65">
        <v>0</v>
      </c>
      <c r="AL196" s="64" t="s">
        <v>283</v>
      </c>
      <c r="AM196" s="66" t="s">
        <v>331</v>
      </c>
      <c r="AN196" s="26"/>
      <c r="AO196" s="66" t="s">
        <v>64</v>
      </c>
      <c r="AP196" s="74"/>
      <c r="AQ196" s="75"/>
      <c r="AR196" s="76"/>
      <c r="AS196" s="77"/>
      <c r="AT196" s="77"/>
      <c r="AU196" s="78"/>
      <c r="AV196" s="77"/>
      <c r="AW196" s="77"/>
      <c r="AX196" s="77"/>
      <c r="AY196" s="77"/>
      <c r="AZ196" s="77"/>
      <c r="BA196" s="77"/>
      <c r="BB196" s="99">
        <f t="shared" si="49"/>
        <v>35</v>
      </c>
      <c r="BC196" s="99">
        <f t="shared" si="50"/>
        <v>9</v>
      </c>
      <c r="BD196" s="100" t="str">
        <f t="shared" si="51"/>
        <v>025-C130000641-370杨青松35</v>
      </c>
      <c r="BE196" s="101">
        <f t="shared" si="52"/>
        <v>0.5</v>
      </c>
      <c r="BF196" s="101">
        <f t="shared" si="53"/>
        <v>1</v>
      </c>
      <c r="BG196" s="102" t="str">
        <f t="shared" si="54"/>
        <v>025-C130000641-37035</v>
      </c>
      <c r="BH196" s="84" t="str">
        <f>IF(IF(ISNA(MATCH(BG196,BG197:$BG$94434,0)),1,"")="","",IF(ISNA(MATCH(BG196,BG197:$BG$94434,0)),1,"")&amp;BB196)</f>
        <v>135</v>
      </c>
      <c r="BI196" s="84" t="str">
        <f>IF(BH196="","",BB196&amp;COUNTIFS($BH$1:BH196,BH196))</f>
        <v>3537</v>
      </c>
      <c r="BJ196" s="84" t="str">
        <f t="shared" si="55"/>
        <v>025-C130000641-370</v>
      </c>
      <c r="BK196" s="84"/>
      <c r="BL196" s="84"/>
      <c r="BM196" s="84"/>
      <c r="BN196" s="84"/>
      <c r="BO196" s="84"/>
      <c r="BP196" s="84"/>
      <c r="BQ196" s="84"/>
      <c r="BR196" s="84"/>
      <c r="BS196" s="84"/>
      <c r="BT196" s="84"/>
      <c r="BU196" s="84"/>
      <c r="BV196" s="84"/>
      <c r="BW196" s="84"/>
      <c r="BX196" s="84"/>
      <c r="BY196" s="84"/>
      <c r="BZ196" s="84"/>
      <c r="CA196" s="84"/>
      <c r="CB196" s="84"/>
      <c r="CC196" s="84"/>
      <c r="CD196" s="84"/>
      <c r="CE196" s="84"/>
      <c r="CF196" s="84"/>
      <c r="CG196" s="84"/>
      <c r="CH196" s="84"/>
      <c r="CI196" s="84"/>
      <c r="CJ196" s="84"/>
      <c r="CK196" s="84"/>
      <c r="CL196" s="84"/>
      <c r="CM196" s="84"/>
      <c r="CN196" s="84"/>
      <c r="CO196" s="84"/>
      <c r="CP196" s="84"/>
      <c r="CQ196" s="84"/>
      <c r="CR196" s="84"/>
      <c r="CS196" s="84"/>
      <c r="CT196" s="84"/>
      <c r="CU196" s="84"/>
      <c r="CV196" s="84"/>
      <c r="CW196" s="84"/>
      <c r="CX196" s="84"/>
      <c r="CY196" s="84"/>
      <c r="CZ196" s="84"/>
      <c r="DA196" s="84"/>
      <c r="DB196" s="84"/>
      <c r="DC196" s="84"/>
      <c r="DD196" s="84"/>
      <c r="DE196" s="84"/>
      <c r="DF196" s="84"/>
      <c r="DG196" s="84"/>
      <c r="DH196" s="84"/>
      <c r="DI196" s="84"/>
      <c r="DJ196" s="84"/>
      <c r="DK196" s="84"/>
      <c r="DL196" s="84"/>
      <c r="DM196" s="84"/>
      <c r="DN196" s="84"/>
      <c r="DO196" s="84"/>
      <c r="DP196" s="84"/>
      <c r="DQ196" s="84"/>
      <c r="DR196" s="84"/>
      <c r="DS196" s="84"/>
      <c r="DT196" s="84"/>
      <c r="DU196" s="84"/>
      <c r="DV196" s="84"/>
      <c r="DW196" s="84"/>
      <c r="DX196" s="84"/>
      <c r="DY196" s="84"/>
      <c r="DZ196" s="84"/>
      <c r="EA196" s="84"/>
      <c r="EB196" s="84"/>
      <c r="EC196" s="84"/>
      <c r="ED196" s="84"/>
      <c r="EE196" s="84"/>
      <c r="EF196" s="84"/>
      <c r="EG196" s="84"/>
      <c r="EH196" s="84"/>
      <c r="EI196" s="84"/>
      <c r="EJ196" s="84"/>
      <c r="EK196" s="84"/>
      <c r="EL196" s="84"/>
      <c r="EM196" s="84"/>
      <c r="EN196" s="84"/>
      <c r="EO196" s="84"/>
      <c r="EP196" s="84"/>
      <c r="EQ196" s="84"/>
      <c r="ER196" s="84"/>
      <c r="ES196" s="84"/>
      <c r="ET196" s="84"/>
      <c r="EU196" s="84"/>
      <c r="EV196" s="84"/>
      <c r="EW196" s="84"/>
      <c r="EX196" s="84"/>
      <c r="EY196" s="84"/>
      <c r="EZ196" s="84"/>
      <c r="FA196" s="84"/>
      <c r="FB196" s="84"/>
      <c r="FC196" s="84"/>
      <c r="FD196" s="84"/>
      <c r="FE196" s="84"/>
      <c r="FF196" s="84"/>
      <c r="FG196" s="84"/>
      <c r="FH196" s="84"/>
      <c r="FI196" s="84"/>
      <c r="FJ196" s="84"/>
      <c r="FK196" s="84"/>
      <c r="FL196" s="84"/>
      <c r="FM196" s="84"/>
      <c r="FN196" s="84"/>
      <c r="FO196" s="84"/>
      <c r="FP196" s="84"/>
      <c r="FQ196" s="84"/>
      <c r="FR196" s="84"/>
      <c r="FS196" s="84"/>
      <c r="FT196" s="84"/>
      <c r="FU196" s="84"/>
      <c r="FV196" s="84"/>
      <c r="FW196" s="84"/>
      <c r="FX196" s="84"/>
      <c r="FY196" s="84"/>
      <c r="FZ196" s="84"/>
      <c r="GA196" s="84"/>
      <c r="GB196" s="84"/>
      <c r="GC196" s="84"/>
      <c r="GD196" s="84"/>
      <c r="GE196" s="84"/>
      <c r="GF196" s="84"/>
      <c r="GG196" s="84"/>
      <c r="GH196" s="84"/>
      <c r="GI196" s="84"/>
      <c r="GJ196" s="84"/>
      <c r="GK196" s="84"/>
      <c r="GL196" s="84"/>
      <c r="GM196" s="84"/>
      <c r="GN196" s="84"/>
      <c r="GO196" s="84"/>
      <c r="GP196" s="84"/>
      <c r="GQ196" s="84"/>
      <c r="GR196" s="84"/>
      <c r="GS196" s="84"/>
      <c r="GT196" s="84"/>
      <c r="GU196" s="84"/>
      <c r="GV196" s="84"/>
      <c r="GW196" s="84"/>
      <c r="GX196" s="84"/>
      <c r="GY196" s="84"/>
      <c r="GZ196" s="84"/>
      <c r="HA196" s="84"/>
      <c r="HB196" s="84"/>
      <c r="HC196" s="84"/>
      <c r="HD196" s="84"/>
      <c r="HE196" s="84"/>
      <c r="HF196" s="84"/>
      <c r="HG196" s="84"/>
      <c r="HH196" s="84"/>
      <c r="HI196" s="84"/>
      <c r="HJ196" s="84"/>
      <c r="HK196" s="84"/>
      <c r="HL196" s="84"/>
      <c r="HM196" s="84"/>
      <c r="HN196" s="84"/>
      <c r="HO196" s="84"/>
      <c r="HP196" s="84"/>
      <c r="HQ196" s="84"/>
      <c r="HR196" s="84"/>
      <c r="HS196" s="84"/>
      <c r="HT196" s="84"/>
      <c r="HU196" s="84"/>
      <c r="HV196" s="84"/>
      <c r="HW196" s="84"/>
      <c r="HX196" s="84"/>
      <c r="HY196" s="84"/>
      <c r="HZ196" s="84"/>
      <c r="IA196" s="84"/>
      <c r="IB196" s="84"/>
      <c r="IC196" s="84"/>
      <c r="ID196" s="84"/>
      <c r="IE196" s="84"/>
      <c r="IF196" s="84"/>
      <c r="IG196" s="84"/>
      <c r="IH196" s="84"/>
      <c r="II196" s="84"/>
      <c r="IJ196" s="84"/>
      <c r="IK196" s="84"/>
      <c r="IL196" s="84"/>
      <c r="IM196" s="84"/>
      <c r="IN196" s="84"/>
      <c r="IO196" s="84"/>
      <c r="IP196" s="84"/>
      <c r="IQ196" s="84"/>
      <c r="IR196" s="84"/>
      <c r="IS196" s="84"/>
      <c r="IT196" s="84"/>
      <c r="IU196" s="84"/>
      <c r="IV196" s="84"/>
      <c r="IW196" s="84"/>
      <c r="IX196" s="84"/>
      <c r="IY196" s="84"/>
      <c r="IZ196" s="84"/>
      <c r="JA196" s="84"/>
      <c r="JB196" s="84"/>
    </row>
    <row r="197" spans="1:262" s="22" customFormat="1" ht="15" customHeight="1" x14ac:dyDescent="0.15">
      <c r="A197" s="176" t="s">
        <v>149</v>
      </c>
      <c r="B197" s="26" t="s">
        <v>275</v>
      </c>
      <c r="C197" s="27" t="s">
        <v>350</v>
      </c>
      <c r="D197" s="28" t="s">
        <v>345</v>
      </c>
      <c r="E197" s="26" t="s">
        <v>278</v>
      </c>
      <c r="F197" s="29" t="s">
        <v>346</v>
      </c>
      <c r="G197" s="30" t="s">
        <v>280</v>
      </c>
      <c r="H197" s="30" t="s">
        <v>79</v>
      </c>
      <c r="I197" s="37">
        <v>1000000</v>
      </c>
      <c r="J197" s="38" t="s">
        <v>281</v>
      </c>
      <c r="K197" s="37">
        <v>405000</v>
      </c>
      <c r="L197" s="26"/>
      <c r="M197" s="26"/>
      <c r="N197" s="26"/>
      <c r="O197" s="39" t="s">
        <v>29</v>
      </c>
      <c r="P197" s="40">
        <v>0.5</v>
      </c>
      <c r="Q197" s="40">
        <v>0.5</v>
      </c>
      <c r="R197" s="40">
        <v>5.2</v>
      </c>
      <c r="S197" s="40">
        <v>1.62962962962963</v>
      </c>
      <c r="T197" s="40">
        <v>11</v>
      </c>
      <c r="U197" s="40">
        <v>0</v>
      </c>
      <c r="V197" s="41">
        <v>12</v>
      </c>
      <c r="W197" s="42">
        <v>28000</v>
      </c>
      <c r="X197" s="43">
        <v>200</v>
      </c>
      <c r="Y197" s="50">
        <v>1</v>
      </c>
      <c r="Z197" s="50">
        <v>1</v>
      </c>
      <c r="AA197" s="51"/>
      <c r="AB197" s="51"/>
      <c r="AC197" s="51"/>
      <c r="AD197" s="51"/>
      <c r="AE197" s="51"/>
      <c r="AF197" s="38">
        <v>144000</v>
      </c>
      <c r="AG197" s="61">
        <v>2.3333333333333299</v>
      </c>
      <c r="AH197" s="62">
        <v>0.194444444444444</v>
      </c>
      <c r="AI197" s="63"/>
      <c r="AJ197" s="64"/>
      <c r="AK197" s="65">
        <v>0</v>
      </c>
      <c r="AL197" s="64" t="s">
        <v>296</v>
      </c>
      <c r="AM197" s="66"/>
      <c r="AN197" s="26"/>
      <c r="AO197" s="66" t="s">
        <v>5</v>
      </c>
      <c r="AP197" s="74"/>
      <c r="AQ197" s="75"/>
      <c r="AR197" s="76"/>
      <c r="AS197" s="77"/>
      <c r="AT197" s="77"/>
      <c r="AU197" s="78"/>
      <c r="AV197" s="77"/>
      <c r="AW197" s="77"/>
      <c r="AX197" s="77"/>
      <c r="AY197" s="77"/>
      <c r="AZ197" s="77"/>
      <c r="BA197" s="77"/>
      <c r="BB197" s="99">
        <f t="shared" si="49"/>
        <v>35</v>
      </c>
      <c r="BC197" s="99">
        <f t="shared" si="50"/>
        <v>9</v>
      </c>
      <c r="BD197" s="100" t="str">
        <f t="shared" si="51"/>
        <v>025-C130000641-0397代国升35</v>
      </c>
      <c r="BE197" s="101">
        <f t="shared" si="52"/>
        <v>0.25</v>
      </c>
      <c r="BF197" s="101">
        <f t="shared" si="53"/>
        <v>0.5</v>
      </c>
      <c r="BG197" s="102" t="str">
        <f t="shared" si="54"/>
        <v>025-C130000641-039735</v>
      </c>
      <c r="BH197" s="84" t="str">
        <f>IF(IF(ISNA(MATCH(BG197,BG198:$BG$94434,0)),1,"")="","",IF(ISNA(MATCH(BG197,BG198:$BG$94434,0)),1,"")&amp;BB197)</f>
        <v/>
      </c>
      <c r="BI197" s="84" t="str">
        <f>IF(BH197="","",BB197&amp;COUNTIFS($BH$1:BH197,BH197))</f>
        <v/>
      </c>
      <c r="BJ197" s="84" t="str">
        <f t="shared" si="55"/>
        <v/>
      </c>
      <c r="BK197" s="84"/>
      <c r="BL197" s="84"/>
      <c r="BM197" s="84"/>
      <c r="BN197" s="84"/>
      <c r="BO197" s="84"/>
      <c r="BP197" s="84"/>
      <c r="BQ197" s="84"/>
      <c r="BR197" s="84"/>
      <c r="BS197" s="84"/>
      <c r="BT197" s="84"/>
      <c r="BU197" s="84"/>
      <c r="BV197" s="84"/>
      <c r="BW197" s="84"/>
      <c r="BX197" s="84"/>
      <c r="BY197" s="84"/>
      <c r="BZ197" s="84"/>
      <c r="CA197" s="84"/>
      <c r="CB197" s="84"/>
      <c r="CC197" s="84"/>
      <c r="CD197" s="84"/>
      <c r="CE197" s="84"/>
      <c r="CF197" s="84"/>
      <c r="CG197" s="84"/>
      <c r="CH197" s="84"/>
      <c r="CI197" s="84"/>
      <c r="CJ197" s="84"/>
      <c r="CK197" s="84"/>
      <c r="CL197" s="84"/>
      <c r="CM197" s="84"/>
      <c r="CN197" s="84"/>
      <c r="CO197" s="84"/>
      <c r="CP197" s="84"/>
      <c r="CQ197" s="84"/>
      <c r="CR197" s="84"/>
      <c r="CS197" s="84"/>
      <c r="CT197" s="84"/>
      <c r="CU197" s="84"/>
      <c r="CV197" s="84"/>
      <c r="CW197" s="84"/>
      <c r="CX197" s="84"/>
      <c r="CY197" s="84"/>
      <c r="CZ197" s="84"/>
      <c r="DA197" s="84"/>
      <c r="DB197" s="84"/>
      <c r="DC197" s="84"/>
      <c r="DD197" s="84"/>
      <c r="DE197" s="84"/>
      <c r="DF197" s="84"/>
      <c r="DG197" s="84"/>
      <c r="DH197" s="84"/>
      <c r="DI197" s="84"/>
      <c r="DJ197" s="84"/>
      <c r="DK197" s="84"/>
      <c r="DL197" s="84"/>
      <c r="DM197" s="84"/>
      <c r="DN197" s="84"/>
      <c r="DO197" s="84"/>
      <c r="DP197" s="84"/>
      <c r="DQ197" s="84"/>
      <c r="DR197" s="84"/>
      <c r="DS197" s="84"/>
      <c r="DT197" s="84"/>
      <c r="DU197" s="84"/>
      <c r="DV197" s="84"/>
      <c r="DW197" s="84"/>
      <c r="DX197" s="84"/>
      <c r="DY197" s="84"/>
      <c r="DZ197" s="84"/>
      <c r="EA197" s="84"/>
      <c r="EB197" s="84"/>
      <c r="EC197" s="84"/>
      <c r="ED197" s="84"/>
      <c r="EE197" s="84"/>
      <c r="EF197" s="84"/>
      <c r="EG197" s="84"/>
      <c r="EH197" s="84"/>
      <c r="EI197" s="84"/>
      <c r="EJ197" s="84"/>
      <c r="EK197" s="84"/>
      <c r="EL197" s="84"/>
      <c r="EM197" s="84"/>
      <c r="EN197" s="84"/>
      <c r="EO197" s="84"/>
      <c r="EP197" s="84"/>
      <c r="EQ197" s="84"/>
      <c r="ER197" s="84"/>
      <c r="ES197" s="84"/>
      <c r="ET197" s="84"/>
      <c r="EU197" s="84"/>
      <c r="EV197" s="84"/>
      <c r="EW197" s="84"/>
      <c r="EX197" s="84"/>
      <c r="EY197" s="84"/>
      <c r="EZ197" s="84"/>
      <c r="FA197" s="84"/>
      <c r="FB197" s="84"/>
      <c r="FC197" s="84"/>
      <c r="FD197" s="84"/>
      <c r="FE197" s="84"/>
      <c r="FF197" s="84"/>
      <c r="FG197" s="84"/>
      <c r="FH197" s="84"/>
      <c r="FI197" s="84"/>
      <c r="FJ197" s="84"/>
      <c r="FK197" s="84"/>
      <c r="FL197" s="84"/>
      <c r="FM197" s="84"/>
      <c r="FN197" s="84"/>
      <c r="FO197" s="84"/>
      <c r="FP197" s="84"/>
      <c r="FQ197" s="84"/>
      <c r="FR197" s="84"/>
      <c r="FS197" s="84"/>
      <c r="FT197" s="84"/>
      <c r="FU197" s="84"/>
      <c r="FV197" s="84"/>
      <c r="FW197" s="84"/>
      <c r="FX197" s="84"/>
      <c r="FY197" s="84"/>
      <c r="FZ197" s="84"/>
      <c r="GA197" s="84"/>
      <c r="GB197" s="84"/>
      <c r="GC197" s="84"/>
      <c r="GD197" s="84"/>
      <c r="GE197" s="84"/>
      <c r="GF197" s="84"/>
      <c r="GG197" s="84"/>
      <c r="GH197" s="84"/>
      <c r="GI197" s="84"/>
      <c r="GJ197" s="84"/>
      <c r="GK197" s="84"/>
      <c r="GL197" s="84"/>
      <c r="GM197" s="84"/>
      <c r="GN197" s="84"/>
      <c r="GO197" s="84"/>
      <c r="GP197" s="84"/>
      <c r="GQ197" s="84"/>
      <c r="GR197" s="84"/>
      <c r="GS197" s="84"/>
      <c r="GT197" s="84"/>
      <c r="GU197" s="84"/>
      <c r="GV197" s="84"/>
      <c r="GW197" s="84"/>
      <c r="GX197" s="84"/>
      <c r="GY197" s="84"/>
      <c r="GZ197" s="84"/>
      <c r="HA197" s="84"/>
      <c r="HB197" s="84"/>
      <c r="HC197" s="84"/>
      <c r="HD197" s="84"/>
      <c r="HE197" s="84"/>
      <c r="HF197" s="84"/>
      <c r="HG197" s="84"/>
      <c r="HH197" s="84"/>
      <c r="HI197" s="84"/>
      <c r="HJ197" s="84"/>
      <c r="HK197" s="84"/>
      <c r="HL197" s="84"/>
      <c r="HM197" s="84"/>
      <c r="HN197" s="84"/>
      <c r="HO197" s="84"/>
      <c r="HP197" s="84"/>
      <c r="HQ197" s="84"/>
      <c r="HR197" s="84"/>
      <c r="HS197" s="84"/>
      <c r="HT197" s="84"/>
      <c r="HU197" s="84"/>
      <c r="HV197" s="84"/>
      <c r="HW197" s="84"/>
      <c r="HX197" s="84"/>
      <c r="HY197" s="84"/>
      <c r="HZ197" s="84"/>
      <c r="IA197" s="84"/>
      <c r="IB197" s="84"/>
      <c r="IC197" s="84"/>
      <c r="ID197" s="84"/>
      <c r="IE197" s="84"/>
      <c r="IF197" s="84"/>
      <c r="IG197" s="84"/>
      <c r="IH197" s="84"/>
      <c r="II197" s="84"/>
      <c r="IJ197" s="84"/>
      <c r="IK197" s="84"/>
      <c r="IL197" s="84"/>
      <c r="IM197" s="84"/>
      <c r="IN197" s="84"/>
      <c r="IO197" s="84"/>
      <c r="IP197" s="84"/>
      <c r="IQ197" s="84"/>
      <c r="IR197" s="84"/>
      <c r="IS197" s="84"/>
      <c r="IT197" s="84"/>
      <c r="IU197" s="84"/>
      <c r="IV197" s="84"/>
      <c r="IW197" s="84"/>
      <c r="IX197" s="84"/>
      <c r="IY197" s="84"/>
      <c r="IZ197" s="84"/>
      <c r="JA197" s="84"/>
      <c r="JB197" s="84"/>
    </row>
    <row r="198" spans="1:262" s="22" customFormat="1" ht="15" customHeight="1" x14ac:dyDescent="0.15">
      <c r="A198" s="176" t="s">
        <v>149</v>
      </c>
      <c r="B198" s="26" t="s">
        <v>285</v>
      </c>
      <c r="C198" s="27" t="s">
        <v>350</v>
      </c>
      <c r="D198" s="28" t="s">
        <v>345</v>
      </c>
      <c r="E198" s="26" t="s">
        <v>278</v>
      </c>
      <c r="F198" s="29" t="s">
        <v>346</v>
      </c>
      <c r="G198" s="30" t="s">
        <v>280</v>
      </c>
      <c r="H198" s="30" t="s">
        <v>79</v>
      </c>
      <c r="I198" s="37">
        <v>1000000</v>
      </c>
      <c r="J198" s="38" t="s">
        <v>281</v>
      </c>
      <c r="K198" s="37">
        <v>405000</v>
      </c>
      <c r="L198" s="26"/>
      <c r="M198" s="26"/>
      <c r="N198" s="26"/>
      <c r="O198" s="39" t="s">
        <v>29</v>
      </c>
      <c r="P198" s="40">
        <v>0.5</v>
      </c>
      <c r="Q198" s="40">
        <v>0.5</v>
      </c>
      <c r="R198" s="40">
        <v>2.1463414634146298</v>
      </c>
      <c r="S198" s="40">
        <v>1.62962962962963</v>
      </c>
      <c r="T198" s="40">
        <v>11</v>
      </c>
      <c r="U198" s="40">
        <v>0</v>
      </c>
      <c r="V198" s="41">
        <v>12</v>
      </c>
      <c r="W198" s="42">
        <v>52500</v>
      </c>
      <c r="X198" s="43">
        <v>200</v>
      </c>
      <c r="Y198" s="50">
        <v>1</v>
      </c>
      <c r="Z198" s="50">
        <v>1</v>
      </c>
      <c r="AA198" s="51"/>
      <c r="AB198" s="51"/>
      <c r="AC198" s="51"/>
      <c r="AD198" s="51"/>
      <c r="AE198" s="51"/>
      <c r="AF198" s="38">
        <v>144000</v>
      </c>
      <c r="AG198" s="61">
        <v>4.375</v>
      </c>
      <c r="AH198" s="62">
        <v>0.36458333333333298</v>
      </c>
      <c r="AI198" s="63"/>
      <c r="AJ198" s="64"/>
      <c r="AK198" s="65">
        <v>0</v>
      </c>
      <c r="AL198" s="64" t="s">
        <v>296</v>
      </c>
      <c r="AM198" s="66"/>
      <c r="AN198" s="26"/>
      <c r="AO198" s="66" t="s">
        <v>33</v>
      </c>
      <c r="AP198" s="74"/>
      <c r="AQ198" s="75"/>
      <c r="AR198" s="76"/>
      <c r="AS198" s="77"/>
      <c r="AT198" s="77"/>
      <c r="AU198" s="78"/>
      <c r="AV198" s="77"/>
      <c r="AW198" s="77"/>
      <c r="AX198" s="77"/>
      <c r="AY198" s="77"/>
      <c r="AZ198" s="77"/>
      <c r="BA198" s="77"/>
      <c r="BB198" s="99">
        <f t="shared" si="49"/>
        <v>35</v>
      </c>
      <c r="BC198" s="99">
        <f t="shared" si="50"/>
        <v>9</v>
      </c>
      <c r="BD198" s="100" t="str">
        <f t="shared" si="51"/>
        <v>025-C130000641-0397黄正祥35</v>
      </c>
      <c r="BE198" s="101">
        <f t="shared" si="52"/>
        <v>0.25</v>
      </c>
      <c r="BF198" s="101">
        <f t="shared" si="53"/>
        <v>0.5</v>
      </c>
      <c r="BG198" s="102" t="str">
        <f t="shared" si="54"/>
        <v>025-C130000641-039735</v>
      </c>
      <c r="BH198" s="84" t="str">
        <f>IF(IF(ISNA(MATCH(BG198,BG199:$BG$94434,0)),1,"")="","",IF(ISNA(MATCH(BG198,BG199:$BG$94434,0)),1,"")&amp;BB198)</f>
        <v>135</v>
      </c>
      <c r="BI198" s="84" t="str">
        <f>IF(BH198="","",BB198&amp;COUNTIFS($BH$1:BH198,BH198))</f>
        <v>3538</v>
      </c>
      <c r="BJ198" s="84" t="str">
        <f t="shared" si="55"/>
        <v>025-C130000641-0397</v>
      </c>
      <c r="BK198" s="84"/>
      <c r="BL198" s="84"/>
      <c r="BM198" s="84"/>
      <c r="BN198" s="84"/>
      <c r="BO198" s="84"/>
      <c r="BP198" s="84"/>
      <c r="BQ198" s="84"/>
      <c r="BR198" s="84"/>
      <c r="BS198" s="84"/>
      <c r="BT198" s="84"/>
      <c r="BU198" s="84"/>
      <c r="BV198" s="84"/>
      <c r="BW198" s="84"/>
      <c r="BX198" s="84"/>
      <c r="BY198" s="84"/>
      <c r="BZ198" s="84"/>
      <c r="CA198" s="84"/>
      <c r="CB198" s="84"/>
      <c r="CC198" s="84"/>
      <c r="CD198" s="84"/>
      <c r="CE198" s="84"/>
      <c r="CF198" s="84"/>
      <c r="CG198" s="84"/>
      <c r="CH198" s="84"/>
      <c r="CI198" s="84"/>
      <c r="CJ198" s="84"/>
      <c r="CK198" s="84"/>
      <c r="CL198" s="84"/>
      <c r="CM198" s="84"/>
      <c r="CN198" s="84"/>
      <c r="CO198" s="84"/>
      <c r="CP198" s="84"/>
      <c r="CQ198" s="84"/>
      <c r="CR198" s="84"/>
      <c r="CS198" s="84"/>
      <c r="CT198" s="84"/>
      <c r="CU198" s="84"/>
      <c r="CV198" s="84"/>
      <c r="CW198" s="84"/>
      <c r="CX198" s="84"/>
      <c r="CY198" s="84"/>
      <c r="CZ198" s="84"/>
      <c r="DA198" s="84"/>
      <c r="DB198" s="84"/>
      <c r="DC198" s="84"/>
      <c r="DD198" s="84"/>
      <c r="DE198" s="84"/>
      <c r="DF198" s="84"/>
      <c r="DG198" s="84"/>
      <c r="DH198" s="84"/>
      <c r="DI198" s="84"/>
      <c r="DJ198" s="84"/>
      <c r="DK198" s="84"/>
      <c r="DL198" s="84"/>
      <c r="DM198" s="84"/>
      <c r="DN198" s="84"/>
      <c r="DO198" s="84"/>
      <c r="DP198" s="84"/>
      <c r="DQ198" s="84"/>
      <c r="DR198" s="84"/>
      <c r="DS198" s="84"/>
      <c r="DT198" s="84"/>
      <c r="DU198" s="84"/>
      <c r="DV198" s="84"/>
      <c r="DW198" s="84"/>
      <c r="DX198" s="84"/>
      <c r="DY198" s="84"/>
      <c r="DZ198" s="84"/>
      <c r="EA198" s="84"/>
      <c r="EB198" s="84"/>
      <c r="EC198" s="84"/>
      <c r="ED198" s="84"/>
      <c r="EE198" s="84"/>
      <c r="EF198" s="84"/>
      <c r="EG198" s="84"/>
      <c r="EH198" s="84"/>
      <c r="EI198" s="84"/>
      <c r="EJ198" s="84"/>
      <c r="EK198" s="84"/>
      <c r="EL198" s="84"/>
      <c r="EM198" s="84"/>
      <c r="EN198" s="84"/>
      <c r="EO198" s="84"/>
      <c r="EP198" s="84"/>
      <c r="EQ198" s="84"/>
      <c r="ER198" s="84"/>
      <c r="ES198" s="84"/>
      <c r="ET198" s="84"/>
      <c r="EU198" s="84"/>
      <c r="EV198" s="84"/>
      <c r="EW198" s="84"/>
      <c r="EX198" s="84"/>
      <c r="EY198" s="84"/>
      <c r="EZ198" s="84"/>
      <c r="FA198" s="84"/>
      <c r="FB198" s="84"/>
      <c r="FC198" s="84"/>
      <c r="FD198" s="84"/>
      <c r="FE198" s="84"/>
      <c r="FF198" s="84"/>
      <c r="FG198" s="84"/>
      <c r="FH198" s="84"/>
      <c r="FI198" s="84"/>
      <c r="FJ198" s="84"/>
      <c r="FK198" s="84"/>
      <c r="FL198" s="84"/>
      <c r="FM198" s="84"/>
      <c r="FN198" s="84"/>
      <c r="FO198" s="84"/>
      <c r="FP198" s="84"/>
      <c r="FQ198" s="84"/>
      <c r="FR198" s="84"/>
      <c r="FS198" s="84"/>
      <c r="FT198" s="84"/>
      <c r="FU198" s="84"/>
      <c r="FV198" s="84"/>
      <c r="FW198" s="84"/>
      <c r="FX198" s="84"/>
      <c r="FY198" s="84"/>
      <c r="FZ198" s="84"/>
      <c r="GA198" s="84"/>
      <c r="GB198" s="84"/>
      <c r="GC198" s="84"/>
      <c r="GD198" s="84"/>
      <c r="GE198" s="84"/>
      <c r="GF198" s="84"/>
      <c r="GG198" s="84"/>
      <c r="GH198" s="84"/>
      <c r="GI198" s="84"/>
      <c r="GJ198" s="84"/>
      <c r="GK198" s="84"/>
      <c r="GL198" s="84"/>
      <c r="GM198" s="84"/>
      <c r="GN198" s="84"/>
      <c r="GO198" s="84"/>
      <c r="GP198" s="84"/>
      <c r="GQ198" s="84"/>
      <c r="GR198" s="84"/>
      <c r="GS198" s="84"/>
      <c r="GT198" s="84"/>
      <c r="GU198" s="84"/>
      <c r="GV198" s="84"/>
      <c r="GW198" s="84"/>
      <c r="GX198" s="84"/>
      <c r="GY198" s="84"/>
      <c r="GZ198" s="84"/>
      <c r="HA198" s="84"/>
      <c r="HB198" s="84"/>
      <c r="HC198" s="84"/>
      <c r="HD198" s="84"/>
      <c r="HE198" s="84"/>
      <c r="HF198" s="84"/>
      <c r="HG198" s="84"/>
      <c r="HH198" s="84"/>
      <c r="HI198" s="84"/>
      <c r="HJ198" s="84"/>
      <c r="HK198" s="84"/>
      <c r="HL198" s="84"/>
      <c r="HM198" s="84"/>
      <c r="HN198" s="84"/>
      <c r="HO198" s="84"/>
      <c r="HP198" s="84"/>
      <c r="HQ198" s="84"/>
      <c r="HR198" s="84"/>
      <c r="HS198" s="84"/>
      <c r="HT198" s="84"/>
      <c r="HU198" s="84"/>
      <c r="HV198" s="84"/>
      <c r="HW198" s="84"/>
      <c r="HX198" s="84"/>
      <c r="HY198" s="84"/>
      <c r="HZ198" s="84"/>
      <c r="IA198" s="84"/>
      <c r="IB198" s="84"/>
      <c r="IC198" s="84"/>
      <c r="ID198" s="84"/>
      <c r="IE198" s="84"/>
      <c r="IF198" s="84"/>
      <c r="IG198" s="84"/>
      <c r="IH198" s="84"/>
      <c r="II198" s="84"/>
      <c r="IJ198" s="84"/>
      <c r="IK198" s="84"/>
      <c r="IL198" s="84"/>
      <c r="IM198" s="84"/>
      <c r="IN198" s="84"/>
      <c r="IO198" s="84"/>
      <c r="IP198" s="84"/>
      <c r="IQ198" s="84"/>
      <c r="IR198" s="84"/>
      <c r="IS198" s="84"/>
      <c r="IT198" s="84"/>
      <c r="IU198" s="84"/>
      <c r="IV198" s="84"/>
      <c r="IW198" s="84"/>
      <c r="IX198" s="84"/>
      <c r="IY198" s="84"/>
      <c r="IZ198" s="84"/>
      <c r="JA198" s="84"/>
      <c r="JB198" s="84"/>
    </row>
    <row r="199" spans="1:262" s="22" customFormat="1" ht="15" customHeight="1" x14ac:dyDescent="0.15">
      <c r="A199" s="176" t="s">
        <v>132</v>
      </c>
      <c r="B199" s="26" t="s">
        <v>275</v>
      </c>
      <c r="C199" s="27" t="s">
        <v>375</v>
      </c>
      <c r="D199" s="28" t="s">
        <v>415</v>
      </c>
      <c r="E199" s="26" t="s">
        <v>278</v>
      </c>
      <c r="F199" s="29" t="s">
        <v>416</v>
      </c>
      <c r="G199" s="30" t="s">
        <v>305</v>
      </c>
      <c r="H199" s="30" t="s">
        <v>94</v>
      </c>
      <c r="I199" s="37">
        <v>600</v>
      </c>
      <c r="J199" s="38" t="s">
        <v>281</v>
      </c>
      <c r="K199" s="37">
        <v>0</v>
      </c>
      <c r="L199" s="26"/>
      <c r="M199" s="26"/>
      <c r="N199" s="26"/>
      <c r="O199" s="39" t="s">
        <v>417</v>
      </c>
      <c r="P199" s="40">
        <v>0.5</v>
      </c>
      <c r="Q199" s="40">
        <v>0.5</v>
      </c>
      <c r="R199" s="40">
        <v>2.6163522012578602</v>
      </c>
      <c r="S199" s="40">
        <v>2.5531914893617</v>
      </c>
      <c r="T199" s="40">
        <v>2</v>
      </c>
      <c r="U199" s="40">
        <v>5.5</v>
      </c>
      <c r="V199" s="41">
        <v>8</v>
      </c>
      <c r="W199" s="42">
        <v>75</v>
      </c>
      <c r="X199" s="43">
        <v>350</v>
      </c>
      <c r="Y199" s="50">
        <v>1</v>
      </c>
      <c r="Z199" s="50">
        <v>1</v>
      </c>
      <c r="AA199" s="51"/>
      <c r="AB199" s="51"/>
      <c r="AC199" s="51"/>
      <c r="AD199" s="51"/>
      <c r="AE199" s="51"/>
      <c r="AF199" s="38">
        <v>168</v>
      </c>
      <c r="AG199" s="61">
        <v>3.5714285714285698</v>
      </c>
      <c r="AH199" s="62">
        <v>0.44642857142857101</v>
      </c>
      <c r="AI199" s="63"/>
      <c r="AJ199" s="64"/>
      <c r="AK199" s="65">
        <v>0</v>
      </c>
      <c r="AL199" s="64" t="s">
        <v>283</v>
      </c>
      <c r="AM199" s="66" t="s">
        <v>317</v>
      </c>
      <c r="AN199" s="26"/>
      <c r="AO199" s="66" t="s">
        <v>399</v>
      </c>
      <c r="AP199" s="74"/>
      <c r="AQ199" s="75"/>
      <c r="AR199" s="76"/>
      <c r="AS199" s="77"/>
      <c r="AT199" s="77"/>
      <c r="AU199" s="78"/>
      <c r="AV199" s="77"/>
      <c r="AW199" s="77"/>
      <c r="AX199" s="77"/>
      <c r="AY199" s="77"/>
      <c r="AZ199" s="77"/>
      <c r="BA199" s="77"/>
      <c r="BB199" s="99">
        <f t="shared" ref="BB199:BB230" si="56">WEEKNUM(LEFT(A199,4)&amp;"-"&amp;MID(A199,5,2)&amp;"-"&amp;RIGHT(A199,2),2)</f>
        <v>36</v>
      </c>
      <c r="BC199" s="99">
        <f t="shared" ref="BC199:BC230" si="57">MONTH(LEFT(A199,4)&amp;"-"&amp;MID(A199,5,2)&amp;"-"&amp;RIGHT(A199,2))</f>
        <v>9</v>
      </c>
      <c r="BD199" s="100" t="str">
        <f t="shared" ref="BD199:BD230" si="58">F199&amp;AO199&amp;BB199</f>
        <v>050-1009-358马雪威36</v>
      </c>
      <c r="BE199" s="101">
        <f t="shared" ref="BE199:BE230" si="59">IF(COUNTIFS(BD:BD,BD199)&gt;1,COUNTIFS(BD:BD,BD199)/POWER(COUNTIFS(BD:BD,BD199),2),COUNTIFS(BD:BD,BD199))</f>
        <v>1</v>
      </c>
      <c r="BF199" s="101">
        <f t="shared" ref="BF199:BF230" si="60">IF(COUNTIFS(C:C,C199,A:A,A199)&gt;1,COUNTIFS(C:C,C199,A:A,A199)/POWER(COUNTIFS(C:C,C199,A:A,A199),2),COUNTIFS(C:C,C199,A:A,A199))</f>
        <v>0.33333333333333331</v>
      </c>
      <c r="BG199" s="102" t="str">
        <f t="shared" ref="BG199:BG230" si="61">F199&amp;BB199</f>
        <v>050-1009-35836</v>
      </c>
      <c r="BH199" s="84" t="str">
        <f>IF(IF(ISNA(MATCH(BG199,BG200:$BG$94434,0)),1,"")="","",IF(ISNA(MATCH(BG199,BG200:$BG$94434,0)),1,"")&amp;BB199)</f>
        <v>136</v>
      </c>
      <c r="BI199" s="84" t="str">
        <f>IF(BH199="","",BB199&amp;COUNTIFS($BH$1:BH199,BH199))</f>
        <v>361</v>
      </c>
      <c r="BJ199" s="84" t="str">
        <f t="shared" ref="BJ199:BJ230" si="62">IF(BI199="","",F199)</f>
        <v>050-1009-358</v>
      </c>
      <c r="BK199" s="84"/>
      <c r="BL199" s="84"/>
      <c r="BM199" s="84"/>
      <c r="BN199" s="84"/>
      <c r="BO199" s="84"/>
      <c r="BP199" s="84"/>
      <c r="BQ199" s="84"/>
      <c r="BR199" s="84"/>
      <c r="BS199" s="84"/>
      <c r="BT199" s="84"/>
      <c r="BU199" s="84"/>
      <c r="BV199" s="84"/>
      <c r="BW199" s="84"/>
      <c r="BX199" s="84"/>
      <c r="BY199" s="84"/>
      <c r="BZ199" s="84"/>
      <c r="CA199" s="84"/>
      <c r="CB199" s="84"/>
      <c r="CC199" s="84"/>
      <c r="CD199" s="84"/>
      <c r="CE199" s="84"/>
      <c r="CF199" s="84"/>
      <c r="CG199" s="84"/>
      <c r="CH199" s="84"/>
      <c r="CI199" s="84"/>
      <c r="CJ199" s="84"/>
      <c r="CK199" s="84"/>
      <c r="CL199" s="84"/>
      <c r="CM199" s="84"/>
      <c r="CN199" s="84"/>
      <c r="CO199" s="84"/>
      <c r="CP199" s="84"/>
      <c r="CQ199" s="84"/>
      <c r="CR199" s="84"/>
      <c r="CS199" s="84"/>
      <c r="CT199" s="84"/>
      <c r="CU199" s="84"/>
      <c r="CV199" s="84"/>
      <c r="CW199" s="84"/>
      <c r="CX199" s="84"/>
      <c r="CY199" s="84"/>
      <c r="CZ199" s="84"/>
      <c r="DA199" s="84"/>
      <c r="DB199" s="84"/>
      <c r="DC199" s="84"/>
      <c r="DD199" s="84"/>
      <c r="DE199" s="84"/>
      <c r="DF199" s="84"/>
      <c r="DG199" s="84"/>
      <c r="DH199" s="84"/>
      <c r="DI199" s="84"/>
      <c r="DJ199" s="84"/>
      <c r="DK199" s="84"/>
      <c r="DL199" s="84"/>
      <c r="DM199" s="84"/>
      <c r="DN199" s="84"/>
      <c r="DO199" s="84"/>
      <c r="DP199" s="84"/>
      <c r="DQ199" s="84"/>
      <c r="DR199" s="84"/>
      <c r="DS199" s="84"/>
      <c r="DT199" s="84"/>
      <c r="DU199" s="84"/>
      <c r="DV199" s="84"/>
      <c r="DW199" s="84"/>
      <c r="DX199" s="84"/>
      <c r="DY199" s="84"/>
      <c r="DZ199" s="84"/>
      <c r="EA199" s="84"/>
      <c r="EB199" s="84"/>
      <c r="EC199" s="84"/>
      <c r="ED199" s="84"/>
      <c r="EE199" s="84"/>
      <c r="EF199" s="84"/>
      <c r="EG199" s="84"/>
      <c r="EH199" s="84"/>
      <c r="EI199" s="84"/>
      <c r="EJ199" s="84"/>
      <c r="EK199" s="84"/>
      <c r="EL199" s="84"/>
      <c r="EM199" s="84"/>
      <c r="EN199" s="84"/>
      <c r="EO199" s="84"/>
      <c r="EP199" s="84"/>
      <c r="EQ199" s="84"/>
      <c r="ER199" s="84"/>
      <c r="ES199" s="84"/>
      <c r="ET199" s="84"/>
      <c r="EU199" s="84"/>
      <c r="EV199" s="84"/>
      <c r="EW199" s="84"/>
      <c r="EX199" s="84"/>
      <c r="EY199" s="84"/>
      <c r="EZ199" s="84"/>
      <c r="FA199" s="84"/>
      <c r="FB199" s="84"/>
      <c r="FC199" s="84"/>
      <c r="FD199" s="84"/>
      <c r="FE199" s="84"/>
      <c r="FF199" s="84"/>
      <c r="FG199" s="84"/>
      <c r="FH199" s="84"/>
      <c r="FI199" s="84"/>
      <c r="FJ199" s="84"/>
      <c r="FK199" s="84"/>
      <c r="FL199" s="84"/>
      <c r="FM199" s="84"/>
      <c r="FN199" s="84"/>
      <c r="FO199" s="84"/>
      <c r="FP199" s="84"/>
      <c r="FQ199" s="84"/>
      <c r="FR199" s="84"/>
      <c r="FS199" s="84"/>
      <c r="FT199" s="84"/>
      <c r="FU199" s="84"/>
      <c r="FV199" s="84"/>
      <c r="FW199" s="84"/>
      <c r="FX199" s="84"/>
      <c r="FY199" s="84"/>
      <c r="FZ199" s="84"/>
      <c r="GA199" s="84"/>
      <c r="GB199" s="84"/>
      <c r="GC199" s="84"/>
      <c r="GD199" s="84"/>
      <c r="GE199" s="84"/>
      <c r="GF199" s="84"/>
      <c r="GG199" s="84"/>
      <c r="GH199" s="84"/>
      <c r="GI199" s="84"/>
      <c r="GJ199" s="84"/>
      <c r="GK199" s="84"/>
      <c r="GL199" s="84"/>
      <c r="GM199" s="84"/>
      <c r="GN199" s="84"/>
      <c r="GO199" s="84"/>
      <c r="GP199" s="84"/>
      <c r="GQ199" s="84"/>
      <c r="GR199" s="84"/>
      <c r="GS199" s="84"/>
      <c r="GT199" s="84"/>
      <c r="GU199" s="84"/>
      <c r="GV199" s="84"/>
      <c r="GW199" s="84"/>
      <c r="GX199" s="84"/>
      <c r="GY199" s="84"/>
      <c r="GZ199" s="84"/>
      <c r="HA199" s="84"/>
      <c r="HB199" s="84"/>
      <c r="HC199" s="84"/>
      <c r="HD199" s="84"/>
      <c r="HE199" s="84"/>
      <c r="HF199" s="84"/>
      <c r="HG199" s="84"/>
      <c r="HH199" s="84"/>
      <c r="HI199" s="84"/>
      <c r="HJ199" s="84"/>
      <c r="HK199" s="84"/>
      <c r="HL199" s="84"/>
      <c r="HM199" s="84"/>
      <c r="HN199" s="84"/>
      <c r="HO199" s="84"/>
      <c r="HP199" s="84"/>
      <c r="HQ199" s="84"/>
      <c r="HR199" s="84"/>
      <c r="HS199" s="84"/>
      <c r="HT199" s="84"/>
      <c r="HU199" s="84"/>
      <c r="HV199" s="84"/>
      <c r="HW199" s="84"/>
      <c r="HX199" s="84"/>
      <c r="HY199" s="84"/>
      <c r="HZ199" s="84"/>
      <c r="IA199" s="84"/>
      <c r="IB199" s="84"/>
      <c r="IC199" s="84"/>
      <c r="ID199" s="84"/>
      <c r="IE199" s="84"/>
      <c r="IF199" s="84"/>
      <c r="IG199" s="84"/>
      <c r="IH199" s="84"/>
      <c r="II199" s="84"/>
      <c r="IJ199" s="84"/>
      <c r="IK199" s="84"/>
      <c r="IL199" s="84"/>
      <c r="IM199" s="84"/>
      <c r="IN199" s="84"/>
      <c r="IO199" s="84"/>
      <c r="IP199" s="84"/>
      <c r="IQ199" s="84"/>
      <c r="IR199" s="84"/>
      <c r="IS199" s="84"/>
      <c r="IT199" s="84"/>
      <c r="IU199" s="84"/>
      <c r="IV199" s="84"/>
      <c r="IW199" s="84"/>
      <c r="IX199" s="84"/>
      <c r="IY199" s="84"/>
      <c r="IZ199" s="84"/>
      <c r="JA199" s="84"/>
      <c r="JB199" s="84"/>
    </row>
    <row r="200" spans="1:262" s="22" customFormat="1" ht="15" customHeight="1" x14ac:dyDescent="0.15">
      <c r="A200" s="176" t="s">
        <v>132</v>
      </c>
      <c r="B200" s="26" t="s">
        <v>275</v>
      </c>
      <c r="C200" s="27" t="s">
        <v>375</v>
      </c>
      <c r="D200" s="28" t="s">
        <v>418</v>
      </c>
      <c r="E200" s="26" t="s">
        <v>278</v>
      </c>
      <c r="F200" s="29" t="s">
        <v>419</v>
      </c>
      <c r="G200" s="30" t="s">
        <v>280</v>
      </c>
      <c r="H200" s="30" t="s">
        <v>79</v>
      </c>
      <c r="I200" s="37">
        <v>1500000</v>
      </c>
      <c r="J200" s="38" t="s">
        <v>281</v>
      </c>
      <c r="K200" s="37">
        <v>0</v>
      </c>
      <c r="L200" s="26"/>
      <c r="M200" s="26"/>
      <c r="N200" s="26"/>
      <c r="O200" s="39" t="s">
        <v>420</v>
      </c>
      <c r="P200" s="40">
        <v>0.5</v>
      </c>
      <c r="Q200" s="40">
        <v>0.5</v>
      </c>
      <c r="R200" s="40">
        <v>3.9245283018867898</v>
      </c>
      <c r="S200" s="40">
        <v>3.8297872340425498</v>
      </c>
      <c r="T200" s="40">
        <v>3</v>
      </c>
      <c r="U200" s="40">
        <v>5.5</v>
      </c>
      <c r="V200" s="41">
        <v>12</v>
      </c>
      <c r="W200" s="42">
        <v>80000</v>
      </c>
      <c r="X200" s="43">
        <v>200</v>
      </c>
      <c r="Y200" s="50">
        <v>1</v>
      </c>
      <c r="Z200" s="50">
        <v>1</v>
      </c>
      <c r="AA200" s="51"/>
      <c r="AB200" s="51"/>
      <c r="AC200" s="51"/>
      <c r="AD200" s="51"/>
      <c r="AE200" s="51"/>
      <c r="AF200" s="38">
        <v>144000</v>
      </c>
      <c r="AG200" s="61">
        <v>6.6666666666666696</v>
      </c>
      <c r="AH200" s="62">
        <v>0.55555555555555602</v>
      </c>
      <c r="AI200" s="63"/>
      <c r="AJ200" s="64"/>
      <c r="AK200" s="65">
        <v>0</v>
      </c>
      <c r="AL200" s="64" t="s">
        <v>283</v>
      </c>
      <c r="AM200" s="66" t="s">
        <v>379</v>
      </c>
      <c r="AN200" s="26"/>
      <c r="AO200" s="66" t="s">
        <v>399</v>
      </c>
      <c r="AP200" s="74"/>
      <c r="AQ200" s="75"/>
      <c r="AR200" s="76"/>
      <c r="AS200" s="77"/>
      <c r="AT200" s="77"/>
      <c r="AU200" s="78"/>
      <c r="AV200" s="77"/>
      <c r="AW200" s="77"/>
      <c r="AX200" s="77"/>
      <c r="AY200" s="77"/>
      <c r="AZ200" s="77"/>
      <c r="BA200" s="77"/>
      <c r="BB200" s="99">
        <f t="shared" si="56"/>
        <v>36</v>
      </c>
      <c r="BC200" s="99">
        <f t="shared" si="57"/>
        <v>9</v>
      </c>
      <c r="BD200" s="100" t="str">
        <f t="shared" si="58"/>
        <v>025-C130000641-356马雪威36</v>
      </c>
      <c r="BE200" s="101">
        <f t="shared" si="59"/>
        <v>0.25</v>
      </c>
      <c r="BF200" s="101">
        <f t="shared" si="60"/>
        <v>0.33333333333333331</v>
      </c>
      <c r="BG200" s="102" t="str">
        <f t="shared" si="61"/>
        <v>025-C130000641-35636</v>
      </c>
      <c r="BH200" s="84" t="str">
        <f>IF(IF(ISNA(MATCH(BG200,BG201:$BG$94434,0)),1,"")="","",IF(ISNA(MATCH(BG200,BG201:$BG$94434,0)),1,"")&amp;BB200)</f>
        <v/>
      </c>
      <c r="BI200" s="84" t="str">
        <f>IF(BH200="","",BB200&amp;COUNTIFS($BH$1:BH200,BH200))</f>
        <v/>
      </c>
      <c r="BJ200" s="84" t="str">
        <f t="shared" si="62"/>
        <v/>
      </c>
      <c r="BK200" s="84"/>
      <c r="BL200" s="84"/>
      <c r="BM200" s="84"/>
      <c r="BN200" s="84"/>
      <c r="BO200" s="84"/>
      <c r="BP200" s="84"/>
      <c r="BQ200" s="84"/>
      <c r="BR200" s="84"/>
      <c r="BS200" s="84"/>
      <c r="BT200" s="84"/>
      <c r="BU200" s="84"/>
      <c r="BV200" s="84"/>
      <c r="BW200" s="84"/>
      <c r="BX200" s="84"/>
      <c r="BY200" s="84"/>
      <c r="BZ200" s="84"/>
      <c r="CA200" s="84"/>
      <c r="CB200" s="84"/>
      <c r="CC200" s="84"/>
      <c r="CD200" s="84"/>
      <c r="CE200" s="84"/>
      <c r="CF200" s="84"/>
      <c r="CG200" s="84"/>
      <c r="CH200" s="84"/>
      <c r="CI200" s="84"/>
      <c r="CJ200" s="84"/>
      <c r="CK200" s="84"/>
      <c r="CL200" s="84"/>
      <c r="CM200" s="84"/>
      <c r="CN200" s="84"/>
      <c r="CO200" s="84"/>
      <c r="CP200" s="84"/>
      <c r="CQ200" s="84"/>
      <c r="CR200" s="84"/>
      <c r="CS200" s="84"/>
      <c r="CT200" s="84"/>
      <c r="CU200" s="84"/>
      <c r="CV200" s="84"/>
      <c r="CW200" s="84"/>
      <c r="CX200" s="84"/>
      <c r="CY200" s="84"/>
      <c r="CZ200" s="84"/>
      <c r="DA200" s="84"/>
      <c r="DB200" s="84"/>
      <c r="DC200" s="84"/>
      <c r="DD200" s="84"/>
      <c r="DE200" s="84"/>
      <c r="DF200" s="84"/>
      <c r="DG200" s="84"/>
      <c r="DH200" s="84"/>
      <c r="DI200" s="84"/>
      <c r="DJ200" s="84"/>
      <c r="DK200" s="84"/>
      <c r="DL200" s="84"/>
      <c r="DM200" s="84"/>
      <c r="DN200" s="84"/>
      <c r="DO200" s="84"/>
      <c r="DP200" s="84"/>
      <c r="DQ200" s="84"/>
      <c r="DR200" s="84"/>
      <c r="DS200" s="84"/>
      <c r="DT200" s="84"/>
      <c r="DU200" s="84"/>
      <c r="DV200" s="84"/>
      <c r="DW200" s="84"/>
      <c r="DX200" s="84"/>
      <c r="DY200" s="84"/>
      <c r="DZ200" s="84"/>
      <c r="EA200" s="84"/>
      <c r="EB200" s="84"/>
      <c r="EC200" s="84"/>
      <c r="ED200" s="84"/>
      <c r="EE200" s="84"/>
      <c r="EF200" s="84"/>
      <c r="EG200" s="84"/>
      <c r="EH200" s="84"/>
      <c r="EI200" s="84"/>
      <c r="EJ200" s="84"/>
      <c r="EK200" s="84"/>
      <c r="EL200" s="84"/>
      <c r="EM200" s="84"/>
      <c r="EN200" s="84"/>
      <c r="EO200" s="84"/>
      <c r="EP200" s="84"/>
      <c r="EQ200" s="84"/>
      <c r="ER200" s="84"/>
      <c r="ES200" s="84"/>
      <c r="ET200" s="84"/>
      <c r="EU200" s="84"/>
      <c r="EV200" s="84"/>
      <c r="EW200" s="84"/>
      <c r="EX200" s="84"/>
      <c r="EY200" s="84"/>
      <c r="EZ200" s="84"/>
      <c r="FA200" s="84"/>
      <c r="FB200" s="84"/>
      <c r="FC200" s="84"/>
      <c r="FD200" s="84"/>
      <c r="FE200" s="84"/>
      <c r="FF200" s="84"/>
      <c r="FG200" s="84"/>
      <c r="FH200" s="84"/>
      <c r="FI200" s="84"/>
      <c r="FJ200" s="84"/>
      <c r="FK200" s="84"/>
      <c r="FL200" s="84"/>
      <c r="FM200" s="84"/>
      <c r="FN200" s="84"/>
      <c r="FO200" s="84"/>
      <c r="FP200" s="84"/>
      <c r="FQ200" s="84"/>
      <c r="FR200" s="84"/>
      <c r="FS200" s="84"/>
      <c r="FT200" s="84"/>
      <c r="FU200" s="84"/>
      <c r="FV200" s="84"/>
      <c r="FW200" s="84"/>
      <c r="FX200" s="84"/>
      <c r="FY200" s="84"/>
      <c r="FZ200" s="84"/>
      <c r="GA200" s="84"/>
      <c r="GB200" s="84"/>
      <c r="GC200" s="84"/>
      <c r="GD200" s="84"/>
      <c r="GE200" s="84"/>
      <c r="GF200" s="84"/>
      <c r="GG200" s="84"/>
      <c r="GH200" s="84"/>
      <c r="GI200" s="84"/>
      <c r="GJ200" s="84"/>
      <c r="GK200" s="84"/>
      <c r="GL200" s="84"/>
      <c r="GM200" s="84"/>
      <c r="GN200" s="84"/>
      <c r="GO200" s="84"/>
      <c r="GP200" s="84"/>
      <c r="GQ200" s="84"/>
      <c r="GR200" s="84"/>
      <c r="GS200" s="84"/>
      <c r="GT200" s="84"/>
      <c r="GU200" s="84"/>
      <c r="GV200" s="84"/>
      <c r="GW200" s="84"/>
      <c r="GX200" s="84"/>
      <c r="GY200" s="84"/>
      <c r="GZ200" s="84"/>
      <c r="HA200" s="84"/>
      <c r="HB200" s="84"/>
      <c r="HC200" s="84"/>
      <c r="HD200" s="84"/>
      <c r="HE200" s="84"/>
      <c r="HF200" s="84"/>
      <c r="HG200" s="84"/>
      <c r="HH200" s="84"/>
      <c r="HI200" s="84"/>
      <c r="HJ200" s="84"/>
      <c r="HK200" s="84"/>
      <c r="HL200" s="84"/>
      <c r="HM200" s="84"/>
      <c r="HN200" s="84"/>
      <c r="HO200" s="84"/>
      <c r="HP200" s="84"/>
      <c r="HQ200" s="84"/>
      <c r="HR200" s="84"/>
      <c r="HS200" s="84"/>
      <c r="HT200" s="84"/>
      <c r="HU200" s="84"/>
      <c r="HV200" s="84"/>
      <c r="HW200" s="84"/>
      <c r="HX200" s="84"/>
      <c r="HY200" s="84"/>
      <c r="HZ200" s="84"/>
      <c r="IA200" s="84"/>
      <c r="IB200" s="84"/>
      <c r="IC200" s="84"/>
      <c r="ID200" s="84"/>
      <c r="IE200" s="84"/>
      <c r="IF200" s="84"/>
      <c r="IG200" s="84"/>
      <c r="IH200" s="84"/>
      <c r="II200" s="84"/>
      <c r="IJ200" s="84"/>
      <c r="IK200" s="84"/>
      <c r="IL200" s="84"/>
      <c r="IM200" s="84"/>
      <c r="IN200" s="84"/>
      <c r="IO200" s="84"/>
      <c r="IP200" s="84"/>
      <c r="IQ200" s="84"/>
      <c r="IR200" s="84"/>
      <c r="IS200" s="84"/>
      <c r="IT200" s="84"/>
      <c r="IU200" s="84"/>
      <c r="IV200" s="84"/>
      <c r="IW200" s="84"/>
      <c r="IX200" s="84"/>
      <c r="IY200" s="84"/>
      <c r="IZ200" s="84"/>
      <c r="JA200" s="84"/>
      <c r="JB200" s="84"/>
    </row>
    <row r="201" spans="1:262" s="22" customFormat="1" ht="15" customHeight="1" x14ac:dyDescent="0.15">
      <c r="A201" s="176" t="s">
        <v>132</v>
      </c>
      <c r="B201" s="26" t="s">
        <v>275</v>
      </c>
      <c r="C201" s="27" t="s">
        <v>375</v>
      </c>
      <c r="D201" s="28" t="s">
        <v>421</v>
      </c>
      <c r="E201" s="26" t="s">
        <v>278</v>
      </c>
      <c r="F201" s="29" t="s">
        <v>422</v>
      </c>
      <c r="G201" s="30" t="s">
        <v>280</v>
      </c>
      <c r="H201" s="30" t="s">
        <v>79</v>
      </c>
      <c r="I201" s="37">
        <v>1500000</v>
      </c>
      <c r="J201" s="38" t="s">
        <v>281</v>
      </c>
      <c r="K201" s="37">
        <v>0</v>
      </c>
      <c r="L201" s="26"/>
      <c r="M201" s="26"/>
      <c r="N201" s="26"/>
      <c r="O201" s="39" t="s">
        <v>420</v>
      </c>
      <c r="P201" s="40">
        <v>0.5</v>
      </c>
      <c r="Q201" s="40">
        <v>0.5</v>
      </c>
      <c r="R201" s="40">
        <v>3.9245283018867898</v>
      </c>
      <c r="S201" s="40">
        <v>3.8297872340425498</v>
      </c>
      <c r="T201" s="40">
        <v>3</v>
      </c>
      <c r="U201" s="40">
        <v>5.5</v>
      </c>
      <c r="V201" s="41">
        <v>12</v>
      </c>
      <c r="W201" s="42">
        <v>80000</v>
      </c>
      <c r="X201" s="43">
        <v>200</v>
      </c>
      <c r="Y201" s="50">
        <v>1</v>
      </c>
      <c r="Z201" s="50">
        <v>1</v>
      </c>
      <c r="AA201" s="51"/>
      <c r="AB201" s="51"/>
      <c r="AC201" s="51"/>
      <c r="AD201" s="51"/>
      <c r="AE201" s="51"/>
      <c r="AF201" s="38">
        <v>144000</v>
      </c>
      <c r="AG201" s="61">
        <v>6.6666666666666696</v>
      </c>
      <c r="AH201" s="62">
        <v>0.55555555555555602</v>
      </c>
      <c r="AI201" s="63"/>
      <c r="AJ201" s="64"/>
      <c r="AK201" s="65">
        <v>0</v>
      </c>
      <c r="AL201" s="64" t="s">
        <v>283</v>
      </c>
      <c r="AM201" s="66" t="s">
        <v>379</v>
      </c>
      <c r="AN201" s="26"/>
      <c r="AO201" s="66" t="s">
        <v>399</v>
      </c>
      <c r="AP201" s="74"/>
      <c r="AQ201" s="75"/>
      <c r="AR201" s="76"/>
      <c r="AS201" s="77"/>
      <c r="AT201" s="77"/>
      <c r="AU201" s="78"/>
      <c r="AV201" s="77"/>
      <c r="AW201" s="77"/>
      <c r="AX201" s="77"/>
      <c r="AY201" s="77"/>
      <c r="AZ201" s="77"/>
      <c r="BA201" s="77"/>
      <c r="BB201" s="99">
        <f t="shared" si="56"/>
        <v>36</v>
      </c>
      <c r="BC201" s="99">
        <f t="shared" si="57"/>
        <v>9</v>
      </c>
      <c r="BD201" s="100" t="str">
        <f t="shared" si="58"/>
        <v>025-C130000642-356马雪威36</v>
      </c>
      <c r="BE201" s="101">
        <f t="shared" si="59"/>
        <v>0.25</v>
      </c>
      <c r="BF201" s="101">
        <f t="shared" si="60"/>
        <v>0.33333333333333331</v>
      </c>
      <c r="BG201" s="102" t="str">
        <f t="shared" si="61"/>
        <v>025-C130000642-35636</v>
      </c>
      <c r="BH201" s="84" t="str">
        <f>IF(IF(ISNA(MATCH(BG201,BG202:$BG$94434,0)),1,"")="","",IF(ISNA(MATCH(BG201,BG202:$BG$94434,0)),1,"")&amp;BB201)</f>
        <v/>
      </c>
      <c r="BI201" s="84" t="str">
        <f>IF(BH201="","",BB201&amp;COUNTIFS($BH$1:BH201,BH201))</f>
        <v/>
      </c>
      <c r="BJ201" s="84" t="str">
        <f t="shared" si="62"/>
        <v/>
      </c>
      <c r="BK201" s="84"/>
      <c r="BL201" s="84"/>
      <c r="BM201" s="84"/>
      <c r="BN201" s="84"/>
      <c r="BO201" s="84"/>
      <c r="BP201" s="84"/>
      <c r="BQ201" s="84"/>
      <c r="BR201" s="84"/>
      <c r="BS201" s="84"/>
      <c r="BT201" s="84"/>
      <c r="BU201" s="84"/>
      <c r="BV201" s="84"/>
      <c r="BW201" s="84"/>
      <c r="BX201" s="84"/>
      <c r="BY201" s="84"/>
      <c r="BZ201" s="84"/>
      <c r="CA201" s="84"/>
      <c r="CB201" s="84"/>
      <c r="CC201" s="84"/>
      <c r="CD201" s="84"/>
      <c r="CE201" s="84"/>
      <c r="CF201" s="84"/>
      <c r="CG201" s="84"/>
      <c r="CH201" s="84"/>
      <c r="CI201" s="84"/>
      <c r="CJ201" s="84"/>
      <c r="CK201" s="84"/>
      <c r="CL201" s="84"/>
      <c r="CM201" s="84"/>
      <c r="CN201" s="84"/>
      <c r="CO201" s="84"/>
      <c r="CP201" s="84"/>
      <c r="CQ201" s="84"/>
      <c r="CR201" s="84"/>
      <c r="CS201" s="84"/>
      <c r="CT201" s="84"/>
      <c r="CU201" s="84"/>
      <c r="CV201" s="84"/>
      <c r="CW201" s="84"/>
      <c r="CX201" s="84"/>
      <c r="CY201" s="84"/>
      <c r="CZ201" s="84"/>
      <c r="DA201" s="84"/>
      <c r="DB201" s="84"/>
      <c r="DC201" s="84"/>
      <c r="DD201" s="84"/>
      <c r="DE201" s="84"/>
      <c r="DF201" s="84"/>
      <c r="DG201" s="84"/>
      <c r="DH201" s="84"/>
      <c r="DI201" s="84"/>
      <c r="DJ201" s="84"/>
      <c r="DK201" s="84"/>
      <c r="DL201" s="84"/>
      <c r="DM201" s="84"/>
      <c r="DN201" s="84"/>
      <c r="DO201" s="84"/>
      <c r="DP201" s="84"/>
      <c r="DQ201" s="84"/>
      <c r="DR201" s="84"/>
      <c r="DS201" s="84"/>
      <c r="DT201" s="84"/>
      <c r="DU201" s="84"/>
      <c r="DV201" s="84"/>
      <c r="DW201" s="84"/>
      <c r="DX201" s="84"/>
      <c r="DY201" s="84"/>
      <c r="DZ201" s="84"/>
      <c r="EA201" s="84"/>
      <c r="EB201" s="84"/>
      <c r="EC201" s="84"/>
      <c r="ED201" s="84"/>
      <c r="EE201" s="84"/>
      <c r="EF201" s="84"/>
      <c r="EG201" s="84"/>
      <c r="EH201" s="84"/>
      <c r="EI201" s="84"/>
      <c r="EJ201" s="84"/>
      <c r="EK201" s="84"/>
      <c r="EL201" s="84"/>
      <c r="EM201" s="84"/>
      <c r="EN201" s="84"/>
      <c r="EO201" s="84"/>
      <c r="EP201" s="84"/>
      <c r="EQ201" s="84"/>
      <c r="ER201" s="84"/>
      <c r="ES201" s="84"/>
      <c r="ET201" s="84"/>
      <c r="EU201" s="84"/>
      <c r="EV201" s="84"/>
      <c r="EW201" s="84"/>
      <c r="EX201" s="84"/>
      <c r="EY201" s="84"/>
      <c r="EZ201" s="84"/>
      <c r="FA201" s="84"/>
      <c r="FB201" s="84"/>
      <c r="FC201" s="84"/>
      <c r="FD201" s="84"/>
      <c r="FE201" s="84"/>
      <c r="FF201" s="84"/>
      <c r="FG201" s="84"/>
      <c r="FH201" s="84"/>
      <c r="FI201" s="84"/>
      <c r="FJ201" s="84"/>
      <c r="FK201" s="84"/>
      <c r="FL201" s="84"/>
      <c r="FM201" s="84"/>
      <c r="FN201" s="84"/>
      <c r="FO201" s="84"/>
      <c r="FP201" s="84"/>
      <c r="FQ201" s="84"/>
      <c r="FR201" s="84"/>
      <c r="FS201" s="84"/>
      <c r="FT201" s="84"/>
      <c r="FU201" s="84"/>
      <c r="FV201" s="84"/>
      <c r="FW201" s="84"/>
      <c r="FX201" s="84"/>
      <c r="FY201" s="84"/>
      <c r="FZ201" s="84"/>
      <c r="GA201" s="84"/>
      <c r="GB201" s="84"/>
      <c r="GC201" s="84"/>
      <c r="GD201" s="84"/>
      <c r="GE201" s="84"/>
      <c r="GF201" s="84"/>
      <c r="GG201" s="84"/>
      <c r="GH201" s="84"/>
      <c r="GI201" s="84"/>
      <c r="GJ201" s="84"/>
      <c r="GK201" s="84"/>
      <c r="GL201" s="84"/>
      <c r="GM201" s="84"/>
      <c r="GN201" s="84"/>
      <c r="GO201" s="84"/>
      <c r="GP201" s="84"/>
      <c r="GQ201" s="84"/>
      <c r="GR201" s="84"/>
      <c r="GS201" s="84"/>
      <c r="GT201" s="84"/>
      <c r="GU201" s="84"/>
      <c r="GV201" s="84"/>
      <c r="GW201" s="84"/>
      <c r="GX201" s="84"/>
      <c r="GY201" s="84"/>
      <c r="GZ201" s="84"/>
      <c r="HA201" s="84"/>
      <c r="HB201" s="84"/>
      <c r="HC201" s="84"/>
      <c r="HD201" s="84"/>
      <c r="HE201" s="84"/>
      <c r="HF201" s="84"/>
      <c r="HG201" s="84"/>
      <c r="HH201" s="84"/>
      <c r="HI201" s="84"/>
      <c r="HJ201" s="84"/>
      <c r="HK201" s="84"/>
      <c r="HL201" s="84"/>
      <c r="HM201" s="84"/>
      <c r="HN201" s="84"/>
      <c r="HO201" s="84"/>
      <c r="HP201" s="84"/>
      <c r="HQ201" s="84"/>
      <c r="HR201" s="84"/>
      <c r="HS201" s="84"/>
      <c r="HT201" s="84"/>
      <c r="HU201" s="84"/>
      <c r="HV201" s="84"/>
      <c r="HW201" s="84"/>
      <c r="HX201" s="84"/>
      <c r="HY201" s="84"/>
      <c r="HZ201" s="84"/>
      <c r="IA201" s="84"/>
      <c r="IB201" s="84"/>
      <c r="IC201" s="84"/>
      <c r="ID201" s="84"/>
      <c r="IE201" s="84"/>
      <c r="IF201" s="84"/>
      <c r="IG201" s="84"/>
      <c r="IH201" s="84"/>
      <c r="II201" s="84"/>
      <c r="IJ201" s="84"/>
      <c r="IK201" s="84"/>
      <c r="IL201" s="84"/>
      <c r="IM201" s="84"/>
      <c r="IN201" s="84"/>
      <c r="IO201" s="84"/>
      <c r="IP201" s="84"/>
      <c r="IQ201" s="84"/>
      <c r="IR201" s="84"/>
      <c r="IS201" s="84"/>
      <c r="IT201" s="84"/>
      <c r="IU201" s="84"/>
      <c r="IV201" s="84"/>
      <c r="IW201" s="84"/>
      <c r="IX201" s="84"/>
      <c r="IY201" s="84"/>
      <c r="IZ201" s="84"/>
      <c r="JA201" s="84"/>
      <c r="JB201" s="84"/>
    </row>
    <row r="202" spans="1:262" s="22" customFormat="1" ht="15" customHeight="1" x14ac:dyDescent="0.15">
      <c r="A202" s="176" t="s">
        <v>132</v>
      </c>
      <c r="B202" s="26" t="s">
        <v>275</v>
      </c>
      <c r="C202" s="27" t="s">
        <v>276</v>
      </c>
      <c r="D202" s="28" t="s">
        <v>423</v>
      </c>
      <c r="E202" s="26" t="s">
        <v>278</v>
      </c>
      <c r="F202" s="29" t="s">
        <v>388</v>
      </c>
      <c r="G202" s="30" t="s">
        <v>280</v>
      </c>
      <c r="H202" s="30" t="s">
        <v>79</v>
      </c>
      <c r="I202" s="37">
        <v>2000000</v>
      </c>
      <c r="J202" s="38" t="s">
        <v>281</v>
      </c>
      <c r="K202" s="37">
        <v>100000</v>
      </c>
      <c r="L202" s="26"/>
      <c r="M202" s="26"/>
      <c r="N202" s="26"/>
      <c r="O202" s="39" t="s">
        <v>389</v>
      </c>
      <c r="P202" s="40">
        <v>0.5</v>
      </c>
      <c r="Q202" s="40">
        <v>0.5</v>
      </c>
      <c r="R202" s="40">
        <v>3.9245283018867898</v>
      </c>
      <c r="S202" s="40">
        <v>3.8297872340425498</v>
      </c>
      <c r="T202" s="40">
        <v>3</v>
      </c>
      <c r="U202" s="40">
        <v>3</v>
      </c>
      <c r="V202" s="41">
        <v>12</v>
      </c>
      <c r="W202" s="42">
        <v>130000</v>
      </c>
      <c r="X202" s="43">
        <v>300</v>
      </c>
      <c r="Y202" s="50">
        <v>1</v>
      </c>
      <c r="Z202" s="50">
        <v>1</v>
      </c>
      <c r="AA202" s="51"/>
      <c r="AB202" s="51"/>
      <c r="AC202" s="51"/>
      <c r="AD202" s="51"/>
      <c r="AE202" s="51"/>
      <c r="AF202" s="38">
        <v>216000</v>
      </c>
      <c r="AG202" s="61">
        <v>7.2222222222222197</v>
      </c>
      <c r="AH202" s="62">
        <v>0.60185185185185197</v>
      </c>
      <c r="AI202" s="63"/>
      <c r="AJ202" s="64"/>
      <c r="AK202" s="65">
        <v>0</v>
      </c>
      <c r="AL202" s="64" t="s">
        <v>283</v>
      </c>
      <c r="AM202" s="66" t="s">
        <v>337</v>
      </c>
      <c r="AN202" s="26"/>
      <c r="AO202" s="66" t="s">
        <v>61</v>
      </c>
      <c r="AP202" s="74"/>
      <c r="AQ202" s="75"/>
      <c r="AR202" s="76"/>
      <c r="AS202" s="77"/>
      <c r="AT202" s="77"/>
      <c r="AU202" s="78"/>
      <c r="AV202" s="77"/>
      <c r="AW202" s="77"/>
      <c r="AX202" s="77"/>
      <c r="AY202" s="77"/>
      <c r="AZ202" s="77"/>
      <c r="BA202" s="77"/>
      <c r="BB202" s="99">
        <f t="shared" si="56"/>
        <v>36</v>
      </c>
      <c r="BC202" s="99">
        <f t="shared" si="57"/>
        <v>9</v>
      </c>
      <c r="BD202" s="100" t="str">
        <f t="shared" si="58"/>
        <v>025-C130000631-358王友36</v>
      </c>
      <c r="BE202" s="101">
        <f t="shared" si="59"/>
        <v>1</v>
      </c>
      <c r="BF202" s="101">
        <f t="shared" si="60"/>
        <v>1</v>
      </c>
      <c r="BG202" s="102" t="str">
        <f t="shared" si="61"/>
        <v>025-C130000631-35836</v>
      </c>
      <c r="BH202" s="84" t="str">
        <f>IF(IF(ISNA(MATCH(BG202,BG203:$BG$94434,0)),1,"")="","",IF(ISNA(MATCH(BG202,BG203:$BG$94434,0)),1,"")&amp;BB202)</f>
        <v/>
      </c>
      <c r="BI202" s="84" t="str">
        <f>IF(BH202="","",BB202&amp;COUNTIFS($BH$1:BH202,BH202))</f>
        <v/>
      </c>
      <c r="BJ202" s="84" t="str">
        <f t="shared" si="62"/>
        <v/>
      </c>
      <c r="BK202" s="84"/>
      <c r="BL202" s="84"/>
      <c r="BM202" s="84"/>
      <c r="BN202" s="84"/>
      <c r="BO202" s="84"/>
      <c r="BP202" s="84"/>
      <c r="BQ202" s="84"/>
      <c r="BR202" s="84"/>
      <c r="BS202" s="84"/>
      <c r="BT202" s="84"/>
      <c r="BU202" s="84"/>
      <c r="BV202" s="84"/>
      <c r="BW202" s="84"/>
      <c r="BX202" s="84"/>
      <c r="BY202" s="84"/>
      <c r="BZ202" s="84"/>
      <c r="CA202" s="84"/>
      <c r="CB202" s="84"/>
      <c r="CC202" s="84"/>
      <c r="CD202" s="84"/>
      <c r="CE202" s="84"/>
      <c r="CF202" s="84"/>
      <c r="CG202" s="84"/>
      <c r="CH202" s="84"/>
      <c r="CI202" s="84"/>
      <c r="CJ202" s="84"/>
      <c r="CK202" s="84"/>
      <c r="CL202" s="84"/>
      <c r="CM202" s="84"/>
      <c r="CN202" s="84"/>
      <c r="CO202" s="84"/>
      <c r="CP202" s="84"/>
      <c r="CQ202" s="84"/>
      <c r="CR202" s="84"/>
      <c r="CS202" s="84"/>
      <c r="CT202" s="84"/>
      <c r="CU202" s="84"/>
      <c r="CV202" s="84"/>
      <c r="CW202" s="84"/>
      <c r="CX202" s="84"/>
      <c r="CY202" s="84"/>
      <c r="CZ202" s="84"/>
      <c r="DA202" s="84"/>
      <c r="DB202" s="84"/>
      <c r="DC202" s="84"/>
      <c r="DD202" s="84"/>
      <c r="DE202" s="84"/>
      <c r="DF202" s="84"/>
      <c r="DG202" s="84"/>
      <c r="DH202" s="84"/>
      <c r="DI202" s="84"/>
      <c r="DJ202" s="84"/>
      <c r="DK202" s="84"/>
      <c r="DL202" s="84"/>
      <c r="DM202" s="84"/>
      <c r="DN202" s="84"/>
      <c r="DO202" s="84"/>
      <c r="DP202" s="84"/>
      <c r="DQ202" s="84"/>
      <c r="DR202" s="84"/>
      <c r="DS202" s="84"/>
      <c r="DT202" s="84"/>
      <c r="DU202" s="84"/>
      <c r="DV202" s="84"/>
      <c r="DW202" s="84"/>
      <c r="DX202" s="84"/>
      <c r="DY202" s="84"/>
      <c r="DZ202" s="84"/>
      <c r="EA202" s="84"/>
      <c r="EB202" s="84"/>
      <c r="EC202" s="84"/>
      <c r="ED202" s="84"/>
      <c r="EE202" s="84"/>
      <c r="EF202" s="84"/>
      <c r="EG202" s="84"/>
      <c r="EH202" s="84"/>
      <c r="EI202" s="84"/>
      <c r="EJ202" s="84"/>
      <c r="EK202" s="84"/>
      <c r="EL202" s="84"/>
      <c r="EM202" s="84"/>
      <c r="EN202" s="84"/>
      <c r="EO202" s="84"/>
      <c r="EP202" s="84"/>
      <c r="EQ202" s="84"/>
      <c r="ER202" s="84"/>
      <c r="ES202" s="84"/>
      <c r="ET202" s="84"/>
      <c r="EU202" s="84"/>
      <c r="EV202" s="84"/>
      <c r="EW202" s="84"/>
      <c r="EX202" s="84"/>
      <c r="EY202" s="84"/>
      <c r="EZ202" s="84"/>
      <c r="FA202" s="84"/>
      <c r="FB202" s="84"/>
      <c r="FC202" s="84"/>
      <c r="FD202" s="84"/>
      <c r="FE202" s="84"/>
      <c r="FF202" s="84"/>
      <c r="FG202" s="84"/>
      <c r="FH202" s="84"/>
      <c r="FI202" s="84"/>
      <c r="FJ202" s="84"/>
      <c r="FK202" s="84"/>
      <c r="FL202" s="84"/>
      <c r="FM202" s="84"/>
      <c r="FN202" s="84"/>
      <c r="FO202" s="84"/>
      <c r="FP202" s="84"/>
      <c r="FQ202" s="84"/>
      <c r="FR202" s="84"/>
      <c r="FS202" s="84"/>
      <c r="FT202" s="84"/>
      <c r="FU202" s="84"/>
      <c r="FV202" s="84"/>
      <c r="FW202" s="84"/>
      <c r="FX202" s="84"/>
      <c r="FY202" s="84"/>
      <c r="FZ202" s="84"/>
      <c r="GA202" s="84"/>
      <c r="GB202" s="84"/>
      <c r="GC202" s="84"/>
      <c r="GD202" s="84"/>
      <c r="GE202" s="84"/>
      <c r="GF202" s="84"/>
      <c r="GG202" s="84"/>
      <c r="GH202" s="84"/>
      <c r="GI202" s="84"/>
      <c r="GJ202" s="84"/>
      <c r="GK202" s="84"/>
      <c r="GL202" s="84"/>
      <c r="GM202" s="84"/>
      <c r="GN202" s="84"/>
      <c r="GO202" s="84"/>
      <c r="GP202" s="84"/>
      <c r="GQ202" s="84"/>
      <c r="GR202" s="84"/>
      <c r="GS202" s="84"/>
      <c r="GT202" s="84"/>
      <c r="GU202" s="84"/>
      <c r="GV202" s="84"/>
      <c r="GW202" s="84"/>
      <c r="GX202" s="84"/>
      <c r="GY202" s="84"/>
      <c r="GZ202" s="84"/>
      <c r="HA202" s="84"/>
      <c r="HB202" s="84"/>
      <c r="HC202" s="84"/>
      <c r="HD202" s="84"/>
      <c r="HE202" s="84"/>
      <c r="HF202" s="84"/>
      <c r="HG202" s="84"/>
      <c r="HH202" s="84"/>
      <c r="HI202" s="84"/>
      <c r="HJ202" s="84"/>
      <c r="HK202" s="84"/>
      <c r="HL202" s="84"/>
      <c r="HM202" s="84"/>
      <c r="HN202" s="84"/>
      <c r="HO202" s="84"/>
      <c r="HP202" s="84"/>
      <c r="HQ202" s="84"/>
      <c r="HR202" s="84"/>
      <c r="HS202" s="84"/>
      <c r="HT202" s="84"/>
      <c r="HU202" s="84"/>
      <c r="HV202" s="84"/>
      <c r="HW202" s="84"/>
      <c r="HX202" s="84"/>
      <c r="HY202" s="84"/>
      <c r="HZ202" s="84"/>
      <c r="IA202" s="84"/>
      <c r="IB202" s="84"/>
      <c r="IC202" s="84"/>
      <c r="ID202" s="84"/>
      <c r="IE202" s="84"/>
      <c r="IF202" s="84"/>
      <c r="IG202" s="84"/>
      <c r="IH202" s="84"/>
      <c r="II202" s="84"/>
      <c r="IJ202" s="84"/>
      <c r="IK202" s="84"/>
      <c r="IL202" s="84"/>
      <c r="IM202" s="84"/>
      <c r="IN202" s="84"/>
      <c r="IO202" s="84"/>
      <c r="IP202" s="84"/>
      <c r="IQ202" s="84"/>
      <c r="IR202" s="84"/>
      <c r="IS202" s="84"/>
      <c r="IT202" s="84"/>
      <c r="IU202" s="84"/>
      <c r="IV202" s="84"/>
      <c r="IW202" s="84"/>
      <c r="IX202" s="84"/>
      <c r="IY202" s="84"/>
      <c r="IZ202" s="84"/>
      <c r="JA202" s="84"/>
      <c r="JB202" s="84"/>
    </row>
    <row r="203" spans="1:262" s="13" customFormat="1" ht="15" customHeight="1" x14ac:dyDescent="0.15">
      <c r="A203" s="176" t="s">
        <v>132</v>
      </c>
      <c r="B203" s="26" t="s">
        <v>285</v>
      </c>
      <c r="C203" s="27" t="s">
        <v>361</v>
      </c>
      <c r="D203" s="28" t="s">
        <v>424</v>
      </c>
      <c r="E203" s="26" t="s">
        <v>278</v>
      </c>
      <c r="F203" s="29" t="s">
        <v>96</v>
      </c>
      <c r="G203" s="30" t="s">
        <v>356</v>
      </c>
      <c r="H203" s="30" t="s">
        <v>94</v>
      </c>
      <c r="I203" s="37">
        <v>1000</v>
      </c>
      <c r="J203" s="38" t="s">
        <v>281</v>
      </c>
      <c r="K203" s="37">
        <v>0</v>
      </c>
      <c r="L203" s="26"/>
      <c r="M203" s="26"/>
      <c r="N203" s="26"/>
      <c r="O203" s="39" t="s">
        <v>425</v>
      </c>
      <c r="P203" s="40">
        <v>0.5</v>
      </c>
      <c r="Q203" s="40">
        <v>0.5</v>
      </c>
      <c r="R203" s="40">
        <v>1.4308943089430901</v>
      </c>
      <c r="S203" s="40">
        <v>2.5531914893617</v>
      </c>
      <c r="T203" s="40">
        <v>5.5</v>
      </c>
      <c r="U203" s="40">
        <v>5.5</v>
      </c>
      <c r="V203" s="41">
        <v>8</v>
      </c>
      <c r="W203" s="42">
        <v>30</v>
      </c>
      <c r="X203" s="43">
        <v>200</v>
      </c>
      <c r="Y203" s="50">
        <v>1</v>
      </c>
      <c r="Z203" s="50">
        <v>1</v>
      </c>
      <c r="AA203" s="51"/>
      <c r="AB203" s="51"/>
      <c r="AC203" s="51"/>
      <c r="AD203" s="51"/>
      <c r="AE203" s="51"/>
      <c r="AF203" s="38">
        <v>96</v>
      </c>
      <c r="AG203" s="61">
        <v>2.5</v>
      </c>
      <c r="AH203" s="62">
        <v>0.3125</v>
      </c>
      <c r="AI203" s="63"/>
      <c r="AJ203" s="64"/>
      <c r="AK203" s="65">
        <v>0</v>
      </c>
      <c r="AL203" s="64" t="s">
        <v>283</v>
      </c>
      <c r="AM203" s="66" t="s">
        <v>313</v>
      </c>
      <c r="AN203" s="26"/>
      <c r="AO203" s="66" t="s">
        <v>298</v>
      </c>
      <c r="AP203" s="74"/>
      <c r="AQ203" s="75"/>
      <c r="AR203" s="76"/>
      <c r="AS203" s="77"/>
      <c r="AT203" s="77"/>
      <c r="AU203" s="78"/>
      <c r="AV203" s="77"/>
      <c r="AW203" s="77"/>
      <c r="AX203" s="77"/>
      <c r="AY203" s="77"/>
      <c r="AZ203" s="77"/>
      <c r="BA203" s="77"/>
      <c r="BB203" s="99">
        <f t="shared" si="56"/>
        <v>36</v>
      </c>
      <c r="BC203" s="99">
        <f t="shared" si="57"/>
        <v>9</v>
      </c>
      <c r="BD203" s="100" t="str">
        <f t="shared" si="58"/>
        <v>050-0009-482李太昆36</v>
      </c>
      <c r="BE203" s="101">
        <f t="shared" si="59"/>
        <v>0.14285714285714285</v>
      </c>
      <c r="BF203" s="101">
        <f t="shared" si="60"/>
        <v>1</v>
      </c>
      <c r="BG203" s="102" t="str">
        <f t="shared" si="61"/>
        <v>050-0009-48236</v>
      </c>
      <c r="BH203" s="84" t="str">
        <f>IF(IF(ISNA(MATCH(BG203,BG204:$BG$94434,0)),1,"")="","",IF(ISNA(MATCH(BG203,BG204:$BG$94434,0)),1,"")&amp;BB203)</f>
        <v/>
      </c>
      <c r="BI203" s="84" t="str">
        <f>IF(BH203="","",BB203&amp;COUNTIFS($BH$1:BH203,BH203))</f>
        <v/>
      </c>
      <c r="BJ203" s="84" t="str">
        <f t="shared" si="62"/>
        <v/>
      </c>
      <c r="BK203" s="84"/>
      <c r="BL203" s="84"/>
      <c r="BM203" s="84"/>
      <c r="BN203" s="84"/>
      <c r="BO203" s="84"/>
      <c r="BP203" s="84"/>
      <c r="BQ203" s="84"/>
      <c r="BR203" s="84"/>
      <c r="BS203" s="84"/>
      <c r="BT203" s="84"/>
      <c r="BU203" s="84"/>
      <c r="BV203" s="84"/>
      <c r="BW203" s="84"/>
      <c r="BX203" s="84"/>
      <c r="BY203" s="84"/>
      <c r="BZ203" s="84"/>
      <c r="CA203" s="84"/>
      <c r="CB203" s="84"/>
      <c r="CC203" s="84"/>
      <c r="CD203" s="84"/>
      <c r="CE203" s="84"/>
      <c r="CF203" s="84"/>
      <c r="CG203" s="84"/>
      <c r="CH203" s="84"/>
      <c r="CI203" s="84"/>
      <c r="CJ203" s="84"/>
      <c r="CK203" s="84"/>
      <c r="CL203" s="84"/>
      <c r="CM203" s="84"/>
      <c r="CN203" s="84"/>
      <c r="CO203" s="84"/>
      <c r="CP203" s="84"/>
      <c r="CQ203" s="84"/>
      <c r="CR203" s="84"/>
      <c r="CS203" s="84"/>
      <c r="CT203" s="84"/>
      <c r="CU203" s="84"/>
      <c r="CV203" s="84"/>
      <c r="CW203" s="84"/>
      <c r="CX203" s="84"/>
      <c r="CY203" s="84"/>
      <c r="CZ203" s="84"/>
      <c r="DA203" s="84"/>
      <c r="DB203" s="84"/>
      <c r="DC203" s="84"/>
      <c r="DD203" s="84"/>
      <c r="DE203" s="84"/>
      <c r="DF203" s="84"/>
      <c r="DG203" s="84"/>
      <c r="DH203" s="84"/>
      <c r="DI203" s="84"/>
      <c r="DJ203" s="84"/>
      <c r="DK203" s="84"/>
      <c r="DL203" s="84"/>
      <c r="DM203" s="84"/>
      <c r="DN203" s="84"/>
      <c r="DO203" s="84"/>
      <c r="DP203" s="84"/>
      <c r="DQ203" s="84"/>
      <c r="DR203" s="84"/>
      <c r="DS203" s="84"/>
      <c r="DT203" s="84"/>
      <c r="DU203" s="84"/>
      <c r="DV203" s="84"/>
      <c r="DW203" s="84"/>
      <c r="DX203" s="84"/>
      <c r="DY203" s="84"/>
      <c r="DZ203" s="84"/>
      <c r="EA203" s="84"/>
      <c r="EB203" s="84"/>
      <c r="EC203" s="84"/>
      <c r="ED203" s="84"/>
      <c r="EE203" s="84"/>
      <c r="EF203" s="84"/>
      <c r="EG203" s="84"/>
      <c r="EH203" s="84"/>
      <c r="EI203" s="84"/>
      <c r="EJ203" s="84"/>
      <c r="EK203" s="84"/>
      <c r="EL203" s="84"/>
      <c r="EM203" s="84"/>
      <c r="EN203" s="84"/>
      <c r="EO203" s="84"/>
      <c r="EP203" s="84"/>
      <c r="EQ203" s="84"/>
      <c r="ER203" s="84"/>
      <c r="ES203" s="84"/>
      <c r="ET203" s="84"/>
      <c r="EU203" s="84"/>
      <c r="EV203" s="84"/>
      <c r="EW203" s="84"/>
      <c r="EX203" s="84"/>
      <c r="EY203" s="84"/>
      <c r="EZ203" s="84"/>
      <c r="FA203" s="84"/>
      <c r="FB203" s="84"/>
      <c r="FC203" s="84"/>
      <c r="FD203" s="84"/>
      <c r="FE203" s="84"/>
      <c r="FF203" s="84"/>
      <c r="FG203" s="84"/>
      <c r="FH203" s="84"/>
      <c r="FI203" s="84"/>
      <c r="FJ203" s="84"/>
      <c r="FK203" s="84"/>
      <c r="FL203" s="84"/>
      <c r="FM203" s="84"/>
      <c r="FN203" s="84"/>
      <c r="FO203" s="84"/>
      <c r="FP203" s="84"/>
      <c r="FQ203" s="84"/>
      <c r="FR203" s="84"/>
      <c r="FS203" s="84"/>
      <c r="FT203" s="84"/>
      <c r="FU203" s="84"/>
      <c r="FV203" s="84"/>
      <c r="FW203" s="84"/>
      <c r="FX203" s="84"/>
      <c r="FY203" s="84"/>
      <c r="FZ203" s="84"/>
      <c r="GA203" s="84"/>
      <c r="GB203" s="84"/>
      <c r="GC203" s="84"/>
      <c r="GD203" s="84"/>
      <c r="GE203" s="84"/>
      <c r="GF203" s="84"/>
      <c r="GG203" s="84"/>
      <c r="GH203" s="84"/>
      <c r="GI203" s="84"/>
      <c r="GJ203" s="84"/>
      <c r="GK203" s="84"/>
      <c r="GL203" s="84"/>
      <c r="GM203" s="84"/>
      <c r="GN203" s="84"/>
      <c r="GO203" s="84"/>
      <c r="GP203" s="84"/>
      <c r="GQ203" s="84"/>
      <c r="GR203" s="84"/>
      <c r="GS203" s="84"/>
      <c r="GT203" s="84"/>
      <c r="GU203" s="84"/>
      <c r="GV203" s="84"/>
      <c r="GW203" s="84"/>
      <c r="GX203" s="84"/>
      <c r="GY203" s="84"/>
      <c r="GZ203" s="84"/>
      <c r="HA203" s="84"/>
      <c r="HB203" s="84"/>
      <c r="HC203" s="84"/>
      <c r="HD203" s="84"/>
      <c r="HE203" s="84"/>
      <c r="HF203" s="84"/>
      <c r="HG203" s="84"/>
      <c r="HH203" s="84"/>
      <c r="HI203" s="84"/>
      <c r="HJ203" s="84"/>
      <c r="HK203" s="84"/>
      <c r="HL203" s="84"/>
      <c r="HM203" s="84"/>
      <c r="HN203" s="84"/>
      <c r="HO203" s="84"/>
      <c r="HP203" s="84"/>
      <c r="HQ203" s="84"/>
      <c r="HR203" s="84"/>
      <c r="HS203" s="84"/>
      <c r="HT203" s="84"/>
      <c r="HU203" s="84"/>
      <c r="HV203" s="84"/>
      <c r="HW203" s="84"/>
      <c r="HX203" s="84"/>
      <c r="HY203" s="84"/>
      <c r="HZ203" s="84"/>
      <c r="IA203" s="84"/>
      <c r="IB203" s="84"/>
      <c r="IC203" s="84"/>
      <c r="ID203" s="84"/>
      <c r="IE203" s="84"/>
      <c r="IF203" s="84"/>
      <c r="IG203" s="84"/>
      <c r="IH203" s="84"/>
      <c r="II203" s="84"/>
      <c r="IJ203" s="84"/>
      <c r="IK203" s="84"/>
      <c r="IL203" s="84"/>
      <c r="IM203" s="84"/>
      <c r="IN203" s="84"/>
      <c r="IO203" s="84"/>
      <c r="IP203" s="84"/>
      <c r="IQ203" s="84"/>
      <c r="IR203" s="84"/>
      <c r="IS203" s="84"/>
      <c r="IT203" s="84"/>
      <c r="IU203" s="84"/>
      <c r="IV203" s="84"/>
      <c r="IW203" s="84"/>
      <c r="IX203" s="84"/>
      <c r="IY203" s="84"/>
      <c r="IZ203" s="84"/>
      <c r="JA203" s="84"/>
      <c r="JB203" s="84"/>
    </row>
    <row r="204" spans="1:262" s="13" customFormat="1" ht="15" customHeight="1" x14ac:dyDescent="0.15">
      <c r="A204" s="176" t="s">
        <v>132</v>
      </c>
      <c r="B204" s="26" t="s">
        <v>275</v>
      </c>
      <c r="C204" s="27" t="s">
        <v>121</v>
      </c>
      <c r="D204" s="28" t="s">
        <v>426</v>
      </c>
      <c r="E204" s="26" t="s">
        <v>278</v>
      </c>
      <c r="F204" s="29" t="s">
        <v>366</v>
      </c>
      <c r="G204" s="30" t="s">
        <v>290</v>
      </c>
      <c r="H204" s="30" t="s">
        <v>94</v>
      </c>
      <c r="I204" s="37">
        <v>700</v>
      </c>
      <c r="J204" s="38" t="s">
        <v>281</v>
      </c>
      <c r="K204" s="37">
        <v>692</v>
      </c>
      <c r="L204" s="26"/>
      <c r="M204" s="26"/>
      <c r="N204" s="26"/>
      <c r="O204" s="39" t="s">
        <v>367</v>
      </c>
      <c r="P204" s="40">
        <v>0.5</v>
      </c>
      <c r="Q204" s="40">
        <v>0.5</v>
      </c>
      <c r="R204" s="40">
        <v>3.9245283018867898</v>
      </c>
      <c r="S204" s="40">
        <v>3.8297872340425498</v>
      </c>
      <c r="T204" s="40">
        <v>3</v>
      </c>
      <c r="U204" s="40">
        <v>5.5</v>
      </c>
      <c r="V204" s="41">
        <v>12</v>
      </c>
      <c r="W204" s="42">
        <v>95</v>
      </c>
      <c r="X204" s="43">
        <v>350</v>
      </c>
      <c r="Y204" s="50">
        <v>1</v>
      </c>
      <c r="Z204" s="50">
        <v>1</v>
      </c>
      <c r="AA204" s="51"/>
      <c r="AB204" s="51"/>
      <c r="AC204" s="51"/>
      <c r="AD204" s="51"/>
      <c r="AE204" s="51"/>
      <c r="AF204" s="38">
        <v>252</v>
      </c>
      <c r="AG204" s="61">
        <v>4.5238095238095202</v>
      </c>
      <c r="AH204" s="62">
        <v>0.37698412698412698</v>
      </c>
      <c r="AI204" s="63"/>
      <c r="AJ204" s="64"/>
      <c r="AK204" s="65">
        <v>0</v>
      </c>
      <c r="AL204" s="64" t="s">
        <v>283</v>
      </c>
      <c r="AM204" s="66" t="s">
        <v>317</v>
      </c>
      <c r="AN204" s="26"/>
      <c r="AO204" s="66" t="s">
        <v>399</v>
      </c>
      <c r="AP204" s="74"/>
      <c r="AQ204" s="75"/>
      <c r="AR204" s="76"/>
      <c r="AS204" s="77"/>
      <c r="AT204" s="77"/>
      <c r="AU204" s="78"/>
      <c r="AV204" s="77"/>
      <c r="AW204" s="77"/>
      <c r="AX204" s="77"/>
      <c r="AY204" s="77"/>
      <c r="AZ204" s="77"/>
      <c r="BA204" s="77"/>
      <c r="BB204" s="99">
        <f t="shared" si="56"/>
        <v>36</v>
      </c>
      <c r="BC204" s="99">
        <f t="shared" si="57"/>
        <v>9</v>
      </c>
      <c r="BD204" s="100" t="str">
        <f t="shared" si="58"/>
        <v>050-0009-335马雪威36</v>
      </c>
      <c r="BE204" s="101">
        <f t="shared" si="59"/>
        <v>0.33333333333333331</v>
      </c>
      <c r="BF204" s="101">
        <f t="shared" si="60"/>
        <v>1</v>
      </c>
      <c r="BG204" s="102" t="str">
        <f t="shared" si="61"/>
        <v>050-0009-33536</v>
      </c>
      <c r="BH204" s="84" t="str">
        <f>IF(IF(ISNA(MATCH(BG204,BG205:$BG$94434,0)),1,"")="","",IF(ISNA(MATCH(BG204,BG205:$BG$94434,0)),1,"")&amp;BB204)</f>
        <v/>
      </c>
      <c r="BI204" s="84" t="str">
        <f>IF(BH204="","",BB204&amp;COUNTIFS($BH$1:BH204,BH204))</f>
        <v/>
      </c>
      <c r="BJ204" s="84" t="str">
        <f t="shared" si="62"/>
        <v/>
      </c>
      <c r="BK204" s="84"/>
      <c r="BL204" s="84"/>
      <c r="BM204" s="84"/>
      <c r="BN204" s="84"/>
      <c r="BO204" s="84"/>
      <c r="BP204" s="84"/>
      <c r="BQ204" s="84"/>
      <c r="BR204" s="84"/>
      <c r="BS204" s="84"/>
      <c r="BT204" s="84"/>
      <c r="BU204" s="84"/>
      <c r="BV204" s="84"/>
      <c r="BW204" s="84"/>
      <c r="BX204" s="84"/>
      <c r="BY204" s="84"/>
      <c r="BZ204" s="84"/>
      <c r="CA204" s="84"/>
      <c r="CB204" s="84"/>
      <c r="CC204" s="84"/>
      <c r="CD204" s="84"/>
      <c r="CE204" s="84"/>
      <c r="CF204" s="84"/>
      <c r="CG204" s="84"/>
      <c r="CH204" s="84"/>
      <c r="CI204" s="84"/>
      <c r="CJ204" s="84"/>
      <c r="CK204" s="84"/>
      <c r="CL204" s="84"/>
      <c r="CM204" s="84"/>
      <c r="CN204" s="84"/>
      <c r="CO204" s="84"/>
      <c r="CP204" s="84"/>
      <c r="CQ204" s="84"/>
      <c r="CR204" s="84"/>
      <c r="CS204" s="84"/>
      <c r="CT204" s="84"/>
      <c r="CU204" s="84"/>
      <c r="CV204" s="84"/>
      <c r="CW204" s="84"/>
      <c r="CX204" s="84"/>
      <c r="CY204" s="84"/>
      <c r="CZ204" s="84"/>
      <c r="DA204" s="84"/>
      <c r="DB204" s="84"/>
      <c r="DC204" s="84"/>
      <c r="DD204" s="84"/>
      <c r="DE204" s="84"/>
      <c r="DF204" s="84"/>
      <c r="DG204" s="84"/>
      <c r="DH204" s="84"/>
      <c r="DI204" s="84"/>
      <c r="DJ204" s="84"/>
      <c r="DK204" s="84"/>
      <c r="DL204" s="84"/>
      <c r="DM204" s="84"/>
      <c r="DN204" s="84"/>
      <c r="DO204" s="84"/>
      <c r="DP204" s="84"/>
      <c r="DQ204" s="84"/>
      <c r="DR204" s="84"/>
      <c r="DS204" s="84"/>
      <c r="DT204" s="84"/>
      <c r="DU204" s="84"/>
      <c r="DV204" s="84"/>
      <c r="DW204" s="84"/>
      <c r="DX204" s="84"/>
      <c r="DY204" s="84"/>
      <c r="DZ204" s="84"/>
      <c r="EA204" s="84"/>
      <c r="EB204" s="84"/>
      <c r="EC204" s="84"/>
      <c r="ED204" s="84"/>
      <c r="EE204" s="84"/>
      <c r="EF204" s="84"/>
      <c r="EG204" s="84"/>
      <c r="EH204" s="84"/>
      <c r="EI204" s="84"/>
      <c r="EJ204" s="84"/>
      <c r="EK204" s="84"/>
      <c r="EL204" s="84"/>
      <c r="EM204" s="84"/>
      <c r="EN204" s="84"/>
      <c r="EO204" s="84"/>
      <c r="EP204" s="84"/>
      <c r="EQ204" s="84"/>
      <c r="ER204" s="84"/>
      <c r="ES204" s="84"/>
      <c r="ET204" s="84"/>
      <c r="EU204" s="84"/>
      <c r="EV204" s="84"/>
      <c r="EW204" s="84"/>
      <c r="EX204" s="84"/>
      <c r="EY204" s="84"/>
      <c r="EZ204" s="84"/>
      <c r="FA204" s="84"/>
      <c r="FB204" s="84"/>
      <c r="FC204" s="84"/>
      <c r="FD204" s="84"/>
      <c r="FE204" s="84"/>
      <c r="FF204" s="84"/>
      <c r="FG204" s="84"/>
      <c r="FH204" s="84"/>
      <c r="FI204" s="84"/>
      <c r="FJ204" s="84"/>
      <c r="FK204" s="84"/>
      <c r="FL204" s="84"/>
      <c r="FM204" s="84"/>
      <c r="FN204" s="84"/>
      <c r="FO204" s="84"/>
      <c r="FP204" s="84"/>
      <c r="FQ204" s="84"/>
      <c r="FR204" s="84"/>
      <c r="FS204" s="84"/>
      <c r="FT204" s="84"/>
      <c r="FU204" s="84"/>
      <c r="FV204" s="84"/>
      <c r="FW204" s="84"/>
      <c r="FX204" s="84"/>
      <c r="FY204" s="84"/>
      <c r="FZ204" s="84"/>
      <c r="GA204" s="84"/>
      <c r="GB204" s="84"/>
      <c r="GC204" s="84"/>
      <c r="GD204" s="84"/>
      <c r="GE204" s="84"/>
      <c r="GF204" s="84"/>
      <c r="GG204" s="84"/>
      <c r="GH204" s="84"/>
      <c r="GI204" s="84"/>
      <c r="GJ204" s="84"/>
      <c r="GK204" s="84"/>
      <c r="GL204" s="84"/>
      <c r="GM204" s="84"/>
      <c r="GN204" s="84"/>
      <c r="GO204" s="84"/>
      <c r="GP204" s="84"/>
      <c r="GQ204" s="84"/>
      <c r="GR204" s="84"/>
      <c r="GS204" s="84"/>
      <c r="GT204" s="84"/>
      <c r="GU204" s="84"/>
      <c r="GV204" s="84"/>
      <c r="GW204" s="84"/>
      <c r="GX204" s="84"/>
      <c r="GY204" s="84"/>
      <c r="GZ204" s="84"/>
      <c r="HA204" s="84"/>
      <c r="HB204" s="84"/>
      <c r="HC204" s="84"/>
      <c r="HD204" s="84"/>
      <c r="HE204" s="84"/>
      <c r="HF204" s="84"/>
      <c r="HG204" s="84"/>
      <c r="HH204" s="84"/>
      <c r="HI204" s="84"/>
      <c r="HJ204" s="84"/>
      <c r="HK204" s="84"/>
      <c r="HL204" s="84"/>
      <c r="HM204" s="84"/>
      <c r="HN204" s="84"/>
      <c r="HO204" s="84"/>
      <c r="HP204" s="84"/>
      <c r="HQ204" s="84"/>
      <c r="HR204" s="84"/>
      <c r="HS204" s="84"/>
      <c r="HT204" s="84"/>
      <c r="HU204" s="84"/>
      <c r="HV204" s="84"/>
      <c r="HW204" s="84"/>
      <c r="HX204" s="84"/>
      <c r="HY204" s="84"/>
      <c r="HZ204" s="84"/>
      <c r="IA204" s="84"/>
      <c r="IB204" s="84"/>
      <c r="IC204" s="84"/>
      <c r="ID204" s="84"/>
      <c r="IE204" s="84"/>
      <c r="IF204" s="84"/>
      <c r="IG204" s="84"/>
      <c r="IH204" s="84"/>
      <c r="II204" s="84"/>
      <c r="IJ204" s="84"/>
      <c r="IK204" s="84"/>
      <c r="IL204" s="84"/>
      <c r="IM204" s="84"/>
      <c r="IN204" s="84"/>
      <c r="IO204" s="84"/>
      <c r="IP204" s="84"/>
      <c r="IQ204" s="84"/>
      <c r="IR204" s="84"/>
      <c r="IS204" s="84"/>
      <c r="IT204" s="84"/>
      <c r="IU204" s="84"/>
      <c r="IV204" s="84"/>
      <c r="IW204" s="84"/>
      <c r="IX204" s="84"/>
      <c r="IY204" s="84"/>
      <c r="IZ204" s="84"/>
      <c r="JA204" s="84"/>
      <c r="JB204" s="84"/>
    </row>
    <row r="205" spans="1:262" s="13" customFormat="1" ht="15" customHeight="1" x14ac:dyDescent="0.15">
      <c r="A205" s="176" t="s">
        <v>132</v>
      </c>
      <c r="B205" s="26" t="s">
        <v>275</v>
      </c>
      <c r="C205" s="27" t="s">
        <v>122</v>
      </c>
      <c r="D205" s="28" t="s">
        <v>427</v>
      </c>
      <c r="E205" s="26" t="s">
        <v>278</v>
      </c>
      <c r="F205" s="29" t="s">
        <v>428</v>
      </c>
      <c r="G205" s="30" t="s">
        <v>294</v>
      </c>
      <c r="H205" s="30" t="s">
        <v>79</v>
      </c>
      <c r="I205" s="37">
        <v>400</v>
      </c>
      <c r="J205" s="38" t="s">
        <v>281</v>
      </c>
      <c r="K205" s="37">
        <v>0</v>
      </c>
      <c r="L205" s="26"/>
      <c r="M205" s="26"/>
      <c r="N205" s="26"/>
      <c r="O205" s="39" t="s">
        <v>429</v>
      </c>
      <c r="P205" s="40">
        <v>0.5</v>
      </c>
      <c r="Q205" s="40">
        <v>0.5</v>
      </c>
      <c r="R205" s="40">
        <v>1.9622641509434</v>
      </c>
      <c r="S205" s="40">
        <v>1.91489361702128</v>
      </c>
      <c r="T205" s="40">
        <v>3</v>
      </c>
      <c r="U205" s="40">
        <v>3</v>
      </c>
      <c r="V205" s="41">
        <v>6</v>
      </c>
      <c r="W205" s="42">
        <v>14500</v>
      </c>
      <c r="X205" s="43">
        <v>200</v>
      </c>
      <c r="Y205" s="50">
        <v>1</v>
      </c>
      <c r="Z205" s="50">
        <v>1</v>
      </c>
      <c r="AA205" s="51"/>
      <c r="AB205" s="51"/>
      <c r="AC205" s="51"/>
      <c r="AD205" s="51"/>
      <c r="AE205" s="51"/>
      <c r="AF205" s="38">
        <v>72000</v>
      </c>
      <c r="AG205" s="61">
        <v>1.2083333333333299</v>
      </c>
      <c r="AH205" s="62">
        <v>0.20138888888888901</v>
      </c>
      <c r="AI205" s="63"/>
      <c r="AJ205" s="64"/>
      <c r="AK205" s="65">
        <v>0</v>
      </c>
      <c r="AL205" s="64" t="s">
        <v>283</v>
      </c>
      <c r="AM205" s="66" t="s">
        <v>320</v>
      </c>
      <c r="AN205" s="26"/>
      <c r="AO205" s="66" t="s">
        <v>49</v>
      </c>
      <c r="AP205" s="74"/>
      <c r="AQ205" s="75"/>
      <c r="AR205" s="76"/>
      <c r="AS205" s="77"/>
      <c r="AT205" s="77"/>
      <c r="AU205" s="78"/>
      <c r="AV205" s="77"/>
      <c r="AW205" s="77"/>
      <c r="AX205" s="77"/>
      <c r="AY205" s="77"/>
      <c r="AZ205" s="77"/>
      <c r="BA205" s="77"/>
      <c r="BB205" s="99">
        <f t="shared" si="56"/>
        <v>36</v>
      </c>
      <c r="BC205" s="99">
        <f t="shared" si="57"/>
        <v>9</v>
      </c>
      <c r="BD205" s="100" t="str">
        <f t="shared" si="58"/>
        <v>025-0009-325李翔36</v>
      </c>
      <c r="BE205" s="101">
        <f t="shared" si="59"/>
        <v>0.25</v>
      </c>
      <c r="BF205" s="101">
        <f t="shared" si="60"/>
        <v>1</v>
      </c>
      <c r="BG205" s="102" t="str">
        <f t="shared" si="61"/>
        <v>025-0009-32536</v>
      </c>
      <c r="BH205" s="84" t="str">
        <f>IF(IF(ISNA(MATCH(BG205,BG206:$BG$94434,0)),1,"")="","",IF(ISNA(MATCH(BG205,BG206:$BG$94434,0)),1,"")&amp;BB205)</f>
        <v/>
      </c>
      <c r="BI205" s="84" t="str">
        <f>IF(BH205="","",BB205&amp;COUNTIFS($BH$1:BH205,BH205))</f>
        <v/>
      </c>
      <c r="BJ205" s="84" t="str">
        <f t="shared" si="62"/>
        <v/>
      </c>
      <c r="BK205" s="84"/>
      <c r="BL205" s="84"/>
      <c r="BM205" s="84"/>
      <c r="BN205" s="84"/>
      <c r="BO205" s="84"/>
      <c r="BP205" s="84"/>
      <c r="BQ205" s="84"/>
      <c r="BR205" s="84"/>
      <c r="BS205" s="84"/>
      <c r="BT205" s="84"/>
      <c r="BU205" s="84"/>
      <c r="BV205" s="84"/>
      <c r="BW205" s="84"/>
      <c r="BX205" s="84"/>
      <c r="BY205" s="84"/>
      <c r="BZ205" s="84"/>
      <c r="CA205" s="84"/>
      <c r="CB205" s="84"/>
      <c r="CC205" s="84"/>
      <c r="CD205" s="84"/>
      <c r="CE205" s="84"/>
      <c r="CF205" s="84"/>
      <c r="CG205" s="84"/>
      <c r="CH205" s="84"/>
      <c r="CI205" s="84"/>
      <c r="CJ205" s="84"/>
      <c r="CK205" s="84"/>
      <c r="CL205" s="84"/>
      <c r="CM205" s="84"/>
      <c r="CN205" s="84"/>
      <c r="CO205" s="84"/>
      <c r="CP205" s="84"/>
      <c r="CQ205" s="84"/>
      <c r="CR205" s="84"/>
      <c r="CS205" s="84"/>
      <c r="CT205" s="84"/>
      <c r="CU205" s="84"/>
      <c r="CV205" s="84"/>
      <c r="CW205" s="84"/>
      <c r="CX205" s="84"/>
      <c r="CY205" s="84"/>
      <c r="CZ205" s="84"/>
      <c r="DA205" s="84"/>
      <c r="DB205" s="84"/>
      <c r="DC205" s="84"/>
      <c r="DD205" s="84"/>
      <c r="DE205" s="84"/>
      <c r="DF205" s="84"/>
      <c r="DG205" s="84"/>
      <c r="DH205" s="84"/>
      <c r="DI205" s="84"/>
      <c r="DJ205" s="84"/>
      <c r="DK205" s="84"/>
      <c r="DL205" s="84"/>
      <c r="DM205" s="84"/>
      <c r="DN205" s="84"/>
      <c r="DO205" s="84"/>
      <c r="DP205" s="84"/>
      <c r="DQ205" s="84"/>
      <c r="DR205" s="84"/>
      <c r="DS205" s="84"/>
      <c r="DT205" s="84"/>
      <c r="DU205" s="84"/>
      <c r="DV205" s="84"/>
      <c r="DW205" s="84"/>
      <c r="DX205" s="84"/>
      <c r="DY205" s="84"/>
      <c r="DZ205" s="84"/>
      <c r="EA205" s="84"/>
      <c r="EB205" s="84"/>
      <c r="EC205" s="84"/>
      <c r="ED205" s="84"/>
      <c r="EE205" s="84"/>
      <c r="EF205" s="84"/>
      <c r="EG205" s="84"/>
      <c r="EH205" s="84"/>
      <c r="EI205" s="84"/>
      <c r="EJ205" s="84"/>
      <c r="EK205" s="84"/>
      <c r="EL205" s="84"/>
      <c r="EM205" s="84"/>
      <c r="EN205" s="84"/>
      <c r="EO205" s="84"/>
      <c r="EP205" s="84"/>
      <c r="EQ205" s="84"/>
      <c r="ER205" s="84"/>
      <c r="ES205" s="84"/>
      <c r="ET205" s="84"/>
      <c r="EU205" s="84"/>
      <c r="EV205" s="84"/>
      <c r="EW205" s="84"/>
      <c r="EX205" s="84"/>
      <c r="EY205" s="84"/>
      <c r="EZ205" s="84"/>
      <c r="FA205" s="84"/>
      <c r="FB205" s="84"/>
      <c r="FC205" s="84"/>
      <c r="FD205" s="84"/>
      <c r="FE205" s="84"/>
      <c r="FF205" s="84"/>
      <c r="FG205" s="84"/>
      <c r="FH205" s="84"/>
      <c r="FI205" s="84"/>
      <c r="FJ205" s="84"/>
      <c r="FK205" s="84"/>
      <c r="FL205" s="84"/>
      <c r="FM205" s="84"/>
      <c r="FN205" s="84"/>
      <c r="FO205" s="84"/>
      <c r="FP205" s="84"/>
      <c r="FQ205" s="84"/>
      <c r="FR205" s="84"/>
      <c r="FS205" s="84"/>
      <c r="FT205" s="84"/>
      <c r="FU205" s="84"/>
      <c r="FV205" s="84"/>
      <c r="FW205" s="84"/>
      <c r="FX205" s="84"/>
      <c r="FY205" s="84"/>
      <c r="FZ205" s="84"/>
      <c r="GA205" s="84"/>
      <c r="GB205" s="84"/>
      <c r="GC205" s="84"/>
      <c r="GD205" s="84"/>
      <c r="GE205" s="84"/>
      <c r="GF205" s="84"/>
      <c r="GG205" s="84"/>
      <c r="GH205" s="84"/>
      <c r="GI205" s="84"/>
      <c r="GJ205" s="84"/>
      <c r="GK205" s="84"/>
      <c r="GL205" s="84"/>
      <c r="GM205" s="84"/>
      <c r="GN205" s="84"/>
      <c r="GO205" s="84"/>
      <c r="GP205" s="84"/>
      <c r="GQ205" s="84"/>
      <c r="GR205" s="84"/>
      <c r="GS205" s="84"/>
      <c r="GT205" s="84"/>
      <c r="GU205" s="84"/>
      <c r="GV205" s="84"/>
      <c r="GW205" s="84"/>
      <c r="GX205" s="84"/>
      <c r="GY205" s="84"/>
      <c r="GZ205" s="84"/>
      <c r="HA205" s="84"/>
      <c r="HB205" s="84"/>
      <c r="HC205" s="84"/>
      <c r="HD205" s="84"/>
      <c r="HE205" s="84"/>
      <c r="HF205" s="84"/>
      <c r="HG205" s="84"/>
      <c r="HH205" s="84"/>
      <c r="HI205" s="84"/>
      <c r="HJ205" s="84"/>
      <c r="HK205" s="84"/>
      <c r="HL205" s="84"/>
      <c r="HM205" s="84"/>
      <c r="HN205" s="84"/>
      <c r="HO205" s="84"/>
      <c r="HP205" s="84"/>
      <c r="HQ205" s="84"/>
      <c r="HR205" s="84"/>
      <c r="HS205" s="84"/>
      <c r="HT205" s="84"/>
      <c r="HU205" s="84"/>
      <c r="HV205" s="84"/>
      <c r="HW205" s="84"/>
      <c r="HX205" s="84"/>
      <c r="HY205" s="84"/>
      <c r="HZ205" s="84"/>
      <c r="IA205" s="84"/>
      <c r="IB205" s="84"/>
      <c r="IC205" s="84"/>
      <c r="ID205" s="84"/>
      <c r="IE205" s="84"/>
      <c r="IF205" s="84"/>
      <c r="IG205" s="84"/>
      <c r="IH205" s="84"/>
      <c r="II205" s="84"/>
      <c r="IJ205" s="84"/>
      <c r="IK205" s="84"/>
      <c r="IL205" s="84"/>
      <c r="IM205" s="84"/>
      <c r="IN205" s="84"/>
      <c r="IO205" s="84"/>
      <c r="IP205" s="84"/>
      <c r="IQ205" s="84"/>
      <c r="IR205" s="84"/>
      <c r="IS205" s="84"/>
      <c r="IT205" s="84"/>
      <c r="IU205" s="84"/>
      <c r="IV205" s="84"/>
      <c r="IW205" s="84"/>
      <c r="IX205" s="84"/>
      <c r="IY205" s="84"/>
      <c r="IZ205" s="84"/>
      <c r="JA205" s="84"/>
      <c r="JB205" s="84"/>
    </row>
    <row r="206" spans="1:262" s="13" customFormat="1" ht="15" customHeight="1" x14ac:dyDescent="0.15">
      <c r="A206" s="176" t="s">
        <v>132</v>
      </c>
      <c r="B206" s="26" t="s">
        <v>275</v>
      </c>
      <c r="C206" s="27" t="s">
        <v>299</v>
      </c>
      <c r="D206" s="28" t="s">
        <v>430</v>
      </c>
      <c r="E206" s="26" t="s">
        <v>278</v>
      </c>
      <c r="F206" s="29" t="s">
        <v>37</v>
      </c>
      <c r="G206" s="30" t="s">
        <v>301</v>
      </c>
      <c r="H206" s="30" t="s">
        <v>94</v>
      </c>
      <c r="I206" s="37">
        <v>2000</v>
      </c>
      <c r="J206" s="38" t="s">
        <v>281</v>
      </c>
      <c r="K206" s="37">
        <v>1133</v>
      </c>
      <c r="L206" s="26"/>
      <c r="M206" s="26"/>
      <c r="N206" s="26"/>
      <c r="O206" s="39" t="s">
        <v>36</v>
      </c>
      <c r="P206" s="40">
        <v>0.5</v>
      </c>
      <c r="Q206" s="40">
        <v>0.5</v>
      </c>
      <c r="R206" s="40">
        <v>3.9245283018867898</v>
      </c>
      <c r="S206" s="40">
        <v>3.8297872340425498</v>
      </c>
      <c r="T206" s="40">
        <v>4</v>
      </c>
      <c r="U206" s="40">
        <v>4</v>
      </c>
      <c r="V206" s="41">
        <v>12</v>
      </c>
      <c r="W206" s="42">
        <v>380</v>
      </c>
      <c r="X206" s="43">
        <v>550</v>
      </c>
      <c r="Y206" s="50">
        <v>1</v>
      </c>
      <c r="Z206" s="50">
        <v>1</v>
      </c>
      <c r="AA206" s="51"/>
      <c r="AB206" s="51"/>
      <c r="AC206" s="51"/>
      <c r="AD206" s="51"/>
      <c r="AE206" s="51"/>
      <c r="AF206" s="38">
        <v>396</v>
      </c>
      <c r="AG206" s="61">
        <v>11.5151515151515</v>
      </c>
      <c r="AH206" s="62">
        <v>0.95959595959596</v>
      </c>
      <c r="AI206" s="63"/>
      <c r="AJ206" s="64"/>
      <c r="AK206" s="65">
        <v>0</v>
      </c>
      <c r="AL206" s="64" t="s">
        <v>283</v>
      </c>
      <c r="AM206" s="66" t="s">
        <v>320</v>
      </c>
      <c r="AN206" s="26"/>
      <c r="AO206" s="66" t="s">
        <v>49</v>
      </c>
      <c r="AP206" s="74"/>
      <c r="AQ206" s="75"/>
      <c r="AR206" s="76"/>
      <c r="AS206" s="77"/>
      <c r="AT206" s="77"/>
      <c r="AU206" s="78"/>
      <c r="AV206" s="77"/>
      <c r="AW206" s="77"/>
      <c r="AX206" s="77"/>
      <c r="AY206" s="77"/>
      <c r="AZ206" s="77"/>
      <c r="BA206" s="77"/>
      <c r="BB206" s="99">
        <f t="shared" si="56"/>
        <v>36</v>
      </c>
      <c r="BC206" s="99">
        <f t="shared" si="57"/>
        <v>9</v>
      </c>
      <c r="BD206" s="100" t="str">
        <f t="shared" si="58"/>
        <v>050-S190000641-0550李翔36</v>
      </c>
      <c r="BE206" s="101">
        <f t="shared" si="59"/>
        <v>0.33333333333333331</v>
      </c>
      <c r="BF206" s="101">
        <f t="shared" si="60"/>
        <v>0.5</v>
      </c>
      <c r="BG206" s="102" t="str">
        <f t="shared" si="61"/>
        <v>050-S190000641-055036</v>
      </c>
      <c r="BH206" s="84" t="str">
        <f>IF(IF(ISNA(MATCH(BG206,BG207:$BG$94434,0)),1,"")="","",IF(ISNA(MATCH(BG206,BG207:$BG$94434,0)),1,"")&amp;BB206)</f>
        <v/>
      </c>
      <c r="BI206" s="84" t="str">
        <f>IF(BH206="","",BB206&amp;COUNTIFS($BH$1:BH206,BH206))</f>
        <v/>
      </c>
      <c r="BJ206" s="84" t="str">
        <f t="shared" si="62"/>
        <v/>
      </c>
      <c r="BK206" s="84"/>
      <c r="BL206" s="84"/>
      <c r="BM206" s="84"/>
      <c r="BN206" s="84"/>
      <c r="BO206" s="84"/>
      <c r="BP206" s="84"/>
      <c r="BQ206" s="84"/>
      <c r="BR206" s="84"/>
      <c r="BS206" s="84"/>
      <c r="BT206" s="84"/>
      <c r="BU206" s="84"/>
      <c r="BV206" s="84"/>
      <c r="BW206" s="84"/>
      <c r="BX206" s="84"/>
      <c r="BY206" s="84"/>
      <c r="BZ206" s="84"/>
      <c r="CA206" s="84"/>
      <c r="CB206" s="84"/>
      <c r="CC206" s="84"/>
      <c r="CD206" s="84"/>
      <c r="CE206" s="84"/>
      <c r="CF206" s="84"/>
      <c r="CG206" s="84"/>
      <c r="CH206" s="84"/>
      <c r="CI206" s="84"/>
      <c r="CJ206" s="84"/>
      <c r="CK206" s="84"/>
      <c r="CL206" s="84"/>
      <c r="CM206" s="84"/>
      <c r="CN206" s="84"/>
      <c r="CO206" s="84"/>
      <c r="CP206" s="84"/>
      <c r="CQ206" s="84"/>
      <c r="CR206" s="84"/>
      <c r="CS206" s="84"/>
      <c r="CT206" s="84"/>
      <c r="CU206" s="84"/>
      <c r="CV206" s="84"/>
      <c r="CW206" s="84"/>
      <c r="CX206" s="84"/>
      <c r="CY206" s="84"/>
      <c r="CZ206" s="84"/>
      <c r="DA206" s="84"/>
      <c r="DB206" s="84"/>
      <c r="DC206" s="84"/>
      <c r="DD206" s="84"/>
      <c r="DE206" s="84"/>
      <c r="DF206" s="84"/>
      <c r="DG206" s="84"/>
      <c r="DH206" s="84"/>
      <c r="DI206" s="84"/>
      <c r="DJ206" s="84"/>
      <c r="DK206" s="84"/>
      <c r="DL206" s="84"/>
      <c r="DM206" s="84"/>
      <c r="DN206" s="84"/>
      <c r="DO206" s="84"/>
      <c r="DP206" s="84"/>
      <c r="DQ206" s="84"/>
      <c r="DR206" s="84"/>
      <c r="DS206" s="84"/>
      <c r="DT206" s="84"/>
      <c r="DU206" s="84"/>
      <c r="DV206" s="84"/>
      <c r="DW206" s="84"/>
      <c r="DX206" s="84"/>
      <c r="DY206" s="84"/>
      <c r="DZ206" s="84"/>
      <c r="EA206" s="84"/>
      <c r="EB206" s="84"/>
      <c r="EC206" s="84"/>
      <c r="ED206" s="84"/>
      <c r="EE206" s="84"/>
      <c r="EF206" s="84"/>
      <c r="EG206" s="84"/>
      <c r="EH206" s="84"/>
      <c r="EI206" s="84"/>
      <c r="EJ206" s="84"/>
      <c r="EK206" s="84"/>
      <c r="EL206" s="84"/>
      <c r="EM206" s="84"/>
      <c r="EN206" s="84"/>
      <c r="EO206" s="84"/>
      <c r="EP206" s="84"/>
      <c r="EQ206" s="84"/>
      <c r="ER206" s="84"/>
      <c r="ES206" s="84"/>
      <c r="ET206" s="84"/>
      <c r="EU206" s="84"/>
      <c r="EV206" s="84"/>
      <c r="EW206" s="84"/>
      <c r="EX206" s="84"/>
      <c r="EY206" s="84"/>
      <c r="EZ206" s="84"/>
      <c r="FA206" s="84"/>
      <c r="FB206" s="84"/>
      <c r="FC206" s="84"/>
      <c r="FD206" s="84"/>
      <c r="FE206" s="84"/>
      <c r="FF206" s="84"/>
      <c r="FG206" s="84"/>
      <c r="FH206" s="84"/>
      <c r="FI206" s="84"/>
      <c r="FJ206" s="84"/>
      <c r="FK206" s="84"/>
      <c r="FL206" s="84"/>
      <c r="FM206" s="84"/>
      <c r="FN206" s="84"/>
      <c r="FO206" s="84"/>
      <c r="FP206" s="84"/>
      <c r="FQ206" s="84"/>
      <c r="FR206" s="84"/>
      <c r="FS206" s="84"/>
      <c r="FT206" s="84"/>
      <c r="FU206" s="84"/>
      <c r="FV206" s="84"/>
      <c r="FW206" s="84"/>
      <c r="FX206" s="84"/>
      <c r="FY206" s="84"/>
      <c r="FZ206" s="84"/>
      <c r="GA206" s="84"/>
      <c r="GB206" s="84"/>
      <c r="GC206" s="84"/>
      <c r="GD206" s="84"/>
      <c r="GE206" s="84"/>
      <c r="GF206" s="84"/>
      <c r="GG206" s="84"/>
      <c r="GH206" s="84"/>
      <c r="GI206" s="84"/>
      <c r="GJ206" s="84"/>
      <c r="GK206" s="84"/>
      <c r="GL206" s="84"/>
      <c r="GM206" s="84"/>
      <c r="GN206" s="84"/>
      <c r="GO206" s="84"/>
      <c r="GP206" s="84"/>
      <c r="GQ206" s="84"/>
      <c r="GR206" s="84"/>
      <c r="GS206" s="84"/>
      <c r="GT206" s="84"/>
      <c r="GU206" s="84"/>
      <c r="GV206" s="84"/>
      <c r="GW206" s="84"/>
      <c r="GX206" s="84"/>
      <c r="GY206" s="84"/>
      <c r="GZ206" s="84"/>
      <c r="HA206" s="84"/>
      <c r="HB206" s="84"/>
      <c r="HC206" s="84"/>
      <c r="HD206" s="84"/>
      <c r="HE206" s="84"/>
      <c r="HF206" s="84"/>
      <c r="HG206" s="84"/>
      <c r="HH206" s="84"/>
      <c r="HI206" s="84"/>
      <c r="HJ206" s="84"/>
      <c r="HK206" s="84"/>
      <c r="HL206" s="84"/>
      <c r="HM206" s="84"/>
      <c r="HN206" s="84"/>
      <c r="HO206" s="84"/>
      <c r="HP206" s="84"/>
      <c r="HQ206" s="84"/>
      <c r="HR206" s="84"/>
      <c r="HS206" s="84"/>
      <c r="HT206" s="84"/>
      <c r="HU206" s="84"/>
      <c r="HV206" s="84"/>
      <c r="HW206" s="84"/>
      <c r="HX206" s="84"/>
      <c r="HY206" s="84"/>
      <c r="HZ206" s="84"/>
      <c r="IA206" s="84"/>
      <c r="IB206" s="84"/>
      <c r="IC206" s="84"/>
      <c r="ID206" s="84"/>
      <c r="IE206" s="84"/>
      <c r="IF206" s="84"/>
      <c r="IG206" s="84"/>
      <c r="IH206" s="84"/>
      <c r="II206" s="84"/>
      <c r="IJ206" s="84"/>
      <c r="IK206" s="84"/>
      <c r="IL206" s="84"/>
      <c r="IM206" s="84"/>
      <c r="IN206" s="84"/>
      <c r="IO206" s="84"/>
      <c r="IP206" s="84"/>
      <c r="IQ206" s="84"/>
      <c r="IR206" s="84"/>
      <c r="IS206" s="84"/>
      <c r="IT206" s="84"/>
      <c r="IU206" s="84"/>
      <c r="IV206" s="84"/>
      <c r="IW206" s="84"/>
      <c r="IX206" s="84"/>
      <c r="IY206" s="84"/>
      <c r="IZ206" s="84"/>
      <c r="JA206" s="84"/>
      <c r="JB206" s="84"/>
    </row>
    <row r="207" spans="1:262" s="13" customFormat="1" ht="15" customHeight="1" x14ac:dyDescent="0.15">
      <c r="A207" s="176" t="s">
        <v>132</v>
      </c>
      <c r="B207" s="26" t="s">
        <v>285</v>
      </c>
      <c r="C207" s="27" t="s">
        <v>299</v>
      </c>
      <c r="D207" s="28" t="s">
        <v>430</v>
      </c>
      <c r="E207" s="26" t="s">
        <v>278</v>
      </c>
      <c r="F207" s="29" t="s">
        <v>37</v>
      </c>
      <c r="G207" s="30" t="s">
        <v>301</v>
      </c>
      <c r="H207" s="30" t="s">
        <v>94</v>
      </c>
      <c r="I207" s="37">
        <v>2000</v>
      </c>
      <c r="J207" s="38" t="s">
        <v>281</v>
      </c>
      <c r="K207" s="37">
        <v>1133</v>
      </c>
      <c r="L207" s="26"/>
      <c r="M207" s="26"/>
      <c r="N207" s="26"/>
      <c r="O207" s="39" t="s">
        <v>36</v>
      </c>
      <c r="P207" s="40">
        <v>0.5</v>
      </c>
      <c r="Q207" s="40">
        <v>0.5</v>
      </c>
      <c r="R207" s="40">
        <v>2.1463414634146298</v>
      </c>
      <c r="S207" s="40">
        <v>3.8297872340425498</v>
      </c>
      <c r="T207" s="40">
        <v>5.5</v>
      </c>
      <c r="U207" s="40">
        <v>5.5</v>
      </c>
      <c r="V207" s="41">
        <v>12</v>
      </c>
      <c r="W207" s="42">
        <v>320</v>
      </c>
      <c r="X207" s="43">
        <v>550</v>
      </c>
      <c r="Y207" s="50">
        <v>1</v>
      </c>
      <c r="Z207" s="50">
        <v>1</v>
      </c>
      <c r="AA207" s="51"/>
      <c r="AB207" s="51"/>
      <c r="AC207" s="51"/>
      <c r="AD207" s="51"/>
      <c r="AE207" s="51"/>
      <c r="AF207" s="38">
        <v>396</v>
      </c>
      <c r="AG207" s="61">
        <v>9.6969696969697008</v>
      </c>
      <c r="AH207" s="62">
        <v>0.80808080808080796</v>
      </c>
      <c r="AI207" s="63"/>
      <c r="AJ207" s="64"/>
      <c r="AK207" s="65">
        <v>0</v>
      </c>
      <c r="AL207" s="64" t="s">
        <v>283</v>
      </c>
      <c r="AM207" s="66" t="s">
        <v>313</v>
      </c>
      <c r="AN207" s="26"/>
      <c r="AO207" s="66" t="s">
        <v>298</v>
      </c>
      <c r="AP207" s="74"/>
      <c r="AQ207" s="75"/>
      <c r="AR207" s="76"/>
      <c r="AS207" s="77"/>
      <c r="AT207" s="77"/>
      <c r="AU207" s="78"/>
      <c r="AV207" s="77"/>
      <c r="AW207" s="77"/>
      <c r="AX207" s="77"/>
      <c r="AY207" s="77"/>
      <c r="AZ207" s="77"/>
      <c r="BA207" s="77"/>
      <c r="BB207" s="99">
        <f t="shared" si="56"/>
        <v>36</v>
      </c>
      <c r="BC207" s="99">
        <f t="shared" si="57"/>
        <v>9</v>
      </c>
      <c r="BD207" s="100" t="str">
        <f t="shared" si="58"/>
        <v>050-S190000641-0550李太昆36</v>
      </c>
      <c r="BE207" s="101">
        <f t="shared" si="59"/>
        <v>0.33333333333333331</v>
      </c>
      <c r="BF207" s="101">
        <f t="shared" si="60"/>
        <v>0.5</v>
      </c>
      <c r="BG207" s="102" t="str">
        <f t="shared" si="61"/>
        <v>050-S190000641-055036</v>
      </c>
      <c r="BH207" s="84" t="str">
        <f>IF(IF(ISNA(MATCH(BG207,BG208:$BG$94434,0)),1,"")="","",IF(ISNA(MATCH(BG207,BG208:$BG$94434,0)),1,"")&amp;BB207)</f>
        <v/>
      </c>
      <c r="BI207" s="84" t="str">
        <f>IF(BH207="","",BB207&amp;COUNTIFS($BH$1:BH207,BH207))</f>
        <v/>
      </c>
      <c r="BJ207" s="84" t="str">
        <f t="shared" si="62"/>
        <v/>
      </c>
      <c r="BK207" s="84"/>
      <c r="BL207" s="84"/>
      <c r="BM207" s="84"/>
      <c r="BN207" s="84"/>
      <c r="BO207" s="84"/>
      <c r="BP207" s="84"/>
      <c r="BQ207" s="84"/>
      <c r="BR207" s="84"/>
      <c r="BS207" s="84"/>
      <c r="BT207" s="84"/>
      <c r="BU207" s="84"/>
      <c r="BV207" s="84"/>
      <c r="BW207" s="84"/>
      <c r="BX207" s="84"/>
      <c r="BY207" s="84"/>
      <c r="BZ207" s="84"/>
      <c r="CA207" s="84"/>
      <c r="CB207" s="84"/>
      <c r="CC207" s="84"/>
      <c r="CD207" s="84"/>
      <c r="CE207" s="84"/>
      <c r="CF207" s="84"/>
      <c r="CG207" s="84"/>
      <c r="CH207" s="84"/>
      <c r="CI207" s="84"/>
      <c r="CJ207" s="84"/>
      <c r="CK207" s="84"/>
      <c r="CL207" s="84"/>
      <c r="CM207" s="84"/>
      <c r="CN207" s="84"/>
      <c r="CO207" s="84"/>
      <c r="CP207" s="84"/>
      <c r="CQ207" s="84"/>
      <c r="CR207" s="84"/>
      <c r="CS207" s="84"/>
      <c r="CT207" s="84"/>
      <c r="CU207" s="84"/>
      <c r="CV207" s="84"/>
      <c r="CW207" s="84"/>
      <c r="CX207" s="84"/>
      <c r="CY207" s="84"/>
      <c r="CZ207" s="84"/>
      <c r="DA207" s="84"/>
      <c r="DB207" s="84"/>
      <c r="DC207" s="84"/>
      <c r="DD207" s="84"/>
      <c r="DE207" s="84"/>
      <c r="DF207" s="84"/>
      <c r="DG207" s="84"/>
      <c r="DH207" s="84"/>
      <c r="DI207" s="84"/>
      <c r="DJ207" s="84"/>
      <c r="DK207" s="84"/>
      <c r="DL207" s="84"/>
      <c r="DM207" s="84"/>
      <c r="DN207" s="84"/>
      <c r="DO207" s="84"/>
      <c r="DP207" s="84"/>
      <c r="DQ207" s="84"/>
      <c r="DR207" s="84"/>
      <c r="DS207" s="84"/>
      <c r="DT207" s="84"/>
      <c r="DU207" s="84"/>
      <c r="DV207" s="84"/>
      <c r="DW207" s="84"/>
      <c r="DX207" s="84"/>
      <c r="DY207" s="84"/>
      <c r="DZ207" s="84"/>
      <c r="EA207" s="84"/>
      <c r="EB207" s="84"/>
      <c r="EC207" s="84"/>
      <c r="ED207" s="84"/>
      <c r="EE207" s="84"/>
      <c r="EF207" s="84"/>
      <c r="EG207" s="84"/>
      <c r="EH207" s="84"/>
      <c r="EI207" s="84"/>
      <c r="EJ207" s="84"/>
      <c r="EK207" s="84"/>
      <c r="EL207" s="84"/>
      <c r="EM207" s="84"/>
      <c r="EN207" s="84"/>
      <c r="EO207" s="84"/>
      <c r="EP207" s="84"/>
      <c r="EQ207" s="84"/>
      <c r="ER207" s="84"/>
      <c r="ES207" s="84"/>
      <c r="ET207" s="84"/>
      <c r="EU207" s="84"/>
      <c r="EV207" s="84"/>
      <c r="EW207" s="84"/>
      <c r="EX207" s="84"/>
      <c r="EY207" s="84"/>
      <c r="EZ207" s="84"/>
      <c r="FA207" s="84"/>
      <c r="FB207" s="84"/>
      <c r="FC207" s="84"/>
      <c r="FD207" s="84"/>
      <c r="FE207" s="84"/>
      <c r="FF207" s="84"/>
      <c r="FG207" s="84"/>
      <c r="FH207" s="84"/>
      <c r="FI207" s="84"/>
      <c r="FJ207" s="84"/>
      <c r="FK207" s="84"/>
      <c r="FL207" s="84"/>
      <c r="FM207" s="84"/>
      <c r="FN207" s="84"/>
      <c r="FO207" s="84"/>
      <c r="FP207" s="84"/>
      <c r="FQ207" s="84"/>
      <c r="FR207" s="84"/>
      <c r="FS207" s="84"/>
      <c r="FT207" s="84"/>
      <c r="FU207" s="84"/>
      <c r="FV207" s="84"/>
      <c r="FW207" s="84"/>
      <c r="FX207" s="84"/>
      <c r="FY207" s="84"/>
      <c r="FZ207" s="84"/>
      <c r="GA207" s="84"/>
      <c r="GB207" s="84"/>
      <c r="GC207" s="84"/>
      <c r="GD207" s="84"/>
      <c r="GE207" s="84"/>
      <c r="GF207" s="84"/>
      <c r="GG207" s="84"/>
      <c r="GH207" s="84"/>
      <c r="GI207" s="84"/>
      <c r="GJ207" s="84"/>
      <c r="GK207" s="84"/>
      <c r="GL207" s="84"/>
      <c r="GM207" s="84"/>
      <c r="GN207" s="84"/>
      <c r="GO207" s="84"/>
      <c r="GP207" s="84"/>
      <c r="GQ207" s="84"/>
      <c r="GR207" s="84"/>
      <c r="GS207" s="84"/>
      <c r="GT207" s="84"/>
      <c r="GU207" s="84"/>
      <c r="GV207" s="84"/>
      <c r="GW207" s="84"/>
      <c r="GX207" s="84"/>
      <c r="GY207" s="84"/>
      <c r="GZ207" s="84"/>
      <c r="HA207" s="84"/>
      <c r="HB207" s="84"/>
      <c r="HC207" s="84"/>
      <c r="HD207" s="84"/>
      <c r="HE207" s="84"/>
      <c r="HF207" s="84"/>
      <c r="HG207" s="84"/>
      <c r="HH207" s="84"/>
      <c r="HI207" s="84"/>
      <c r="HJ207" s="84"/>
      <c r="HK207" s="84"/>
      <c r="HL207" s="84"/>
      <c r="HM207" s="84"/>
      <c r="HN207" s="84"/>
      <c r="HO207" s="84"/>
      <c r="HP207" s="84"/>
      <c r="HQ207" s="84"/>
      <c r="HR207" s="84"/>
      <c r="HS207" s="84"/>
      <c r="HT207" s="84"/>
      <c r="HU207" s="84"/>
      <c r="HV207" s="84"/>
      <c r="HW207" s="84"/>
      <c r="HX207" s="84"/>
      <c r="HY207" s="84"/>
      <c r="HZ207" s="84"/>
      <c r="IA207" s="84"/>
      <c r="IB207" s="84"/>
      <c r="IC207" s="84"/>
      <c r="ID207" s="84"/>
      <c r="IE207" s="84"/>
      <c r="IF207" s="84"/>
      <c r="IG207" s="84"/>
      <c r="IH207" s="84"/>
      <c r="II207" s="84"/>
      <c r="IJ207" s="84"/>
      <c r="IK207" s="84"/>
      <c r="IL207" s="84"/>
      <c r="IM207" s="84"/>
      <c r="IN207" s="84"/>
      <c r="IO207" s="84"/>
      <c r="IP207" s="84"/>
      <c r="IQ207" s="84"/>
      <c r="IR207" s="84"/>
      <c r="IS207" s="84"/>
      <c r="IT207" s="84"/>
      <c r="IU207" s="84"/>
      <c r="IV207" s="84"/>
      <c r="IW207" s="84"/>
      <c r="IX207" s="84"/>
      <c r="IY207" s="84"/>
      <c r="IZ207" s="84"/>
      <c r="JA207" s="84"/>
      <c r="JB207" s="84"/>
    </row>
    <row r="208" spans="1:262" s="22" customFormat="1" ht="15" customHeight="1" x14ac:dyDescent="0.15">
      <c r="A208" s="176" t="s">
        <v>132</v>
      </c>
      <c r="B208" s="26" t="s">
        <v>285</v>
      </c>
      <c r="C208" s="27" t="s">
        <v>303</v>
      </c>
      <c r="D208" s="28" t="s">
        <v>431</v>
      </c>
      <c r="E208" s="26" t="s">
        <v>278</v>
      </c>
      <c r="F208" s="29" t="s">
        <v>432</v>
      </c>
      <c r="G208" s="30" t="s">
        <v>356</v>
      </c>
      <c r="H208" s="30" t="s">
        <v>79</v>
      </c>
      <c r="I208" s="37">
        <v>300000</v>
      </c>
      <c r="J208" s="38" t="s">
        <v>281</v>
      </c>
      <c r="K208" s="37">
        <v>0</v>
      </c>
      <c r="L208" s="26"/>
      <c r="M208" s="26"/>
      <c r="N208" s="26"/>
      <c r="O208" s="39" t="s">
        <v>433</v>
      </c>
      <c r="P208" s="40">
        <v>0.5</v>
      </c>
      <c r="Q208" s="40">
        <v>0.5</v>
      </c>
      <c r="R208" s="40">
        <v>2.1463414634146298</v>
      </c>
      <c r="S208" s="40">
        <v>3.8297872340425498</v>
      </c>
      <c r="T208" s="40">
        <v>5.5</v>
      </c>
      <c r="U208" s="40">
        <v>5.5</v>
      </c>
      <c r="V208" s="41">
        <v>12</v>
      </c>
      <c r="W208" s="42">
        <v>60500</v>
      </c>
      <c r="X208" s="43">
        <v>200</v>
      </c>
      <c r="Y208" s="50">
        <v>1</v>
      </c>
      <c r="Z208" s="50">
        <v>1</v>
      </c>
      <c r="AA208" s="51"/>
      <c r="AB208" s="51"/>
      <c r="AC208" s="51"/>
      <c r="AD208" s="51"/>
      <c r="AE208" s="51"/>
      <c r="AF208" s="38">
        <v>144000</v>
      </c>
      <c r="AG208" s="61">
        <v>5.0416666666666696</v>
      </c>
      <c r="AH208" s="62">
        <v>0.42013888888888901</v>
      </c>
      <c r="AI208" s="63"/>
      <c r="AJ208" s="64"/>
      <c r="AK208" s="65">
        <v>0</v>
      </c>
      <c r="AL208" s="64" t="s">
        <v>283</v>
      </c>
      <c r="AM208" s="66" t="s">
        <v>322</v>
      </c>
      <c r="AN208" s="26"/>
      <c r="AO208" s="66" t="s">
        <v>64</v>
      </c>
      <c r="AP208" s="74"/>
      <c r="AQ208" s="75"/>
      <c r="AR208" s="76"/>
      <c r="AS208" s="77"/>
      <c r="AT208" s="77"/>
      <c r="AU208" s="78"/>
      <c r="AV208" s="77"/>
      <c r="AW208" s="77"/>
      <c r="AX208" s="77"/>
      <c r="AY208" s="77"/>
      <c r="AZ208" s="77"/>
      <c r="BA208" s="77"/>
      <c r="BB208" s="99">
        <f t="shared" si="56"/>
        <v>36</v>
      </c>
      <c r="BC208" s="99">
        <f t="shared" si="57"/>
        <v>9</v>
      </c>
      <c r="BD208" s="100" t="str">
        <f t="shared" si="58"/>
        <v>025-0009-310杨青松36</v>
      </c>
      <c r="BE208" s="101">
        <f t="shared" si="59"/>
        <v>0.5</v>
      </c>
      <c r="BF208" s="101">
        <f t="shared" si="60"/>
        <v>1</v>
      </c>
      <c r="BG208" s="102" t="str">
        <f t="shared" si="61"/>
        <v>025-0009-31036</v>
      </c>
      <c r="BH208" s="84" t="str">
        <f>IF(IF(ISNA(MATCH(BG208,BG209:$BG$94434,0)),1,"")="","",IF(ISNA(MATCH(BG208,BG209:$BG$94434,0)),1,"")&amp;BB208)</f>
        <v/>
      </c>
      <c r="BI208" s="84" t="str">
        <f>IF(BH208="","",BB208&amp;COUNTIFS($BH$1:BH208,BH208))</f>
        <v/>
      </c>
      <c r="BJ208" s="84" t="str">
        <f t="shared" si="62"/>
        <v/>
      </c>
      <c r="BK208" s="84"/>
      <c r="BL208" s="84"/>
      <c r="BM208" s="84"/>
      <c r="BN208" s="84"/>
      <c r="BO208" s="84"/>
      <c r="BP208" s="84"/>
      <c r="BQ208" s="84"/>
      <c r="BR208" s="84"/>
      <c r="BS208" s="84"/>
      <c r="BT208" s="84"/>
      <c r="BU208" s="84"/>
      <c r="BV208" s="84"/>
      <c r="BW208" s="84"/>
      <c r="BX208" s="84"/>
      <c r="BY208" s="84"/>
      <c r="BZ208" s="84"/>
      <c r="CA208" s="84"/>
      <c r="CB208" s="84"/>
      <c r="CC208" s="84"/>
      <c r="CD208" s="84"/>
      <c r="CE208" s="84"/>
      <c r="CF208" s="84"/>
      <c r="CG208" s="84"/>
      <c r="CH208" s="84"/>
      <c r="CI208" s="84"/>
      <c r="CJ208" s="84"/>
      <c r="CK208" s="84"/>
      <c r="CL208" s="84"/>
      <c r="CM208" s="84"/>
      <c r="CN208" s="84"/>
      <c r="CO208" s="84"/>
      <c r="CP208" s="84"/>
      <c r="CQ208" s="84"/>
      <c r="CR208" s="84"/>
      <c r="CS208" s="84"/>
      <c r="CT208" s="84"/>
      <c r="CU208" s="84"/>
      <c r="CV208" s="84"/>
      <c r="CW208" s="84"/>
      <c r="CX208" s="84"/>
      <c r="CY208" s="84"/>
      <c r="CZ208" s="84"/>
      <c r="DA208" s="84"/>
      <c r="DB208" s="84"/>
      <c r="DC208" s="84"/>
      <c r="DD208" s="84"/>
      <c r="DE208" s="84"/>
      <c r="DF208" s="84"/>
      <c r="DG208" s="84"/>
      <c r="DH208" s="84"/>
      <c r="DI208" s="84"/>
      <c r="DJ208" s="84"/>
      <c r="DK208" s="84"/>
      <c r="DL208" s="84"/>
      <c r="DM208" s="84"/>
      <c r="DN208" s="84"/>
      <c r="DO208" s="84"/>
      <c r="DP208" s="84"/>
      <c r="DQ208" s="84"/>
      <c r="DR208" s="84"/>
      <c r="DS208" s="84"/>
      <c r="DT208" s="84"/>
      <c r="DU208" s="84"/>
      <c r="DV208" s="84"/>
      <c r="DW208" s="84"/>
      <c r="DX208" s="84"/>
      <c r="DY208" s="84"/>
      <c r="DZ208" s="84"/>
      <c r="EA208" s="84"/>
      <c r="EB208" s="84"/>
      <c r="EC208" s="84"/>
      <c r="ED208" s="84"/>
      <c r="EE208" s="84"/>
      <c r="EF208" s="84"/>
      <c r="EG208" s="84"/>
      <c r="EH208" s="84"/>
      <c r="EI208" s="84"/>
      <c r="EJ208" s="84"/>
      <c r="EK208" s="84"/>
      <c r="EL208" s="84"/>
      <c r="EM208" s="84"/>
      <c r="EN208" s="84"/>
      <c r="EO208" s="84"/>
      <c r="EP208" s="84"/>
      <c r="EQ208" s="84"/>
      <c r="ER208" s="84"/>
      <c r="ES208" s="84"/>
      <c r="ET208" s="84"/>
      <c r="EU208" s="84"/>
      <c r="EV208" s="84"/>
      <c r="EW208" s="84"/>
      <c r="EX208" s="84"/>
      <c r="EY208" s="84"/>
      <c r="EZ208" s="84"/>
      <c r="FA208" s="84"/>
      <c r="FB208" s="84"/>
      <c r="FC208" s="84"/>
      <c r="FD208" s="84"/>
      <c r="FE208" s="84"/>
      <c r="FF208" s="84"/>
      <c r="FG208" s="84"/>
      <c r="FH208" s="84"/>
      <c r="FI208" s="84"/>
      <c r="FJ208" s="84"/>
      <c r="FK208" s="84"/>
      <c r="FL208" s="84"/>
      <c r="FM208" s="84"/>
      <c r="FN208" s="84"/>
      <c r="FO208" s="84"/>
      <c r="FP208" s="84"/>
      <c r="FQ208" s="84"/>
      <c r="FR208" s="84"/>
      <c r="FS208" s="84"/>
      <c r="FT208" s="84"/>
      <c r="FU208" s="84"/>
      <c r="FV208" s="84"/>
      <c r="FW208" s="84"/>
      <c r="FX208" s="84"/>
      <c r="FY208" s="84"/>
      <c r="FZ208" s="84"/>
      <c r="GA208" s="84"/>
      <c r="GB208" s="84"/>
      <c r="GC208" s="84"/>
      <c r="GD208" s="84"/>
      <c r="GE208" s="84"/>
      <c r="GF208" s="84"/>
      <c r="GG208" s="84"/>
      <c r="GH208" s="84"/>
      <c r="GI208" s="84"/>
      <c r="GJ208" s="84"/>
      <c r="GK208" s="84"/>
      <c r="GL208" s="84"/>
      <c r="GM208" s="84"/>
      <c r="GN208" s="84"/>
      <c r="GO208" s="84"/>
      <c r="GP208" s="84"/>
      <c r="GQ208" s="84"/>
      <c r="GR208" s="84"/>
      <c r="GS208" s="84"/>
      <c r="GT208" s="84"/>
      <c r="GU208" s="84"/>
      <c r="GV208" s="84"/>
      <c r="GW208" s="84"/>
      <c r="GX208" s="84"/>
      <c r="GY208" s="84"/>
      <c r="GZ208" s="84"/>
      <c r="HA208" s="84"/>
      <c r="HB208" s="84"/>
      <c r="HC208" s="84"/>
      <c r="HD208" s="84"/>
      <c r="HE208" s="84"/>
      <c r="HF208" s="84"/>
      <c r="HG208" s="84"/>
      <c r="HH208" s="84"/>
      <c r="HI208" s="84"/>
      <c r="HJ208" s="84"/>
      <c r="HK208" s="84"/>
      <c r="HL208" s="84"/>
      <c r="HM208" s="84"/>
      <c r="HN208" s="84"/>
      <c r="HO208" s="84"/>
      <c r="HP208" s="84"/>
      <c r="HQ208" s="84"/>
      <c r="HR208" s="84"/>
      <c r="HS208" s="84"/>
      <c r="HT208" s="84"/>
      <c r="HU208" s="84"/>
      <c r="HV208" s="84"/>
      <c r="HW208" s="84"/>
      <c r="HX208" s="84"/>
      <c r="HY208" s="84"/>
      <c r="HZ208" s="84"/>
      <c r="IA208" s="84"/>
      <c r="IB208" s="84"/>
      <c r="IC208" s="84"/>
      <c r="ID208" s="84"/>
      <c r="IE208" s="84"/>
      <c r="IF208" s="84"/>
      <c r="IG208" s="84"/>
      <c r="IH208" s="84"/>
      <c r="II208" s="84"/>
      <c r="IJ208" s="84"/>
      <c r="IK208" s="84"/>
      <c r="IL208" s="84"/>
      <c r="IM208" s="84"/>
      <c r="IN208" s="84"/>
      <c r="IO208" s="84"/>
      <c r="IP208" s="84"/>
      <c r="IQ208" s="84"/>
      <c r="IR208" s="84"/>
      <c r="IS208" s="84"/>
      <c r="IT208" s="84"/>
      <c r="IU208" s="84"/>
      <c r="IV208" s="84"/>
      <c r="IW208" s="84"/>
      <c r="IX208" s="84"/>
      <c r="IY208" s="84"/>
      <c r="IZ208" s="84"/>
      <c r="JA208" s="84"/>
      <c r="JB208" s="84"/>
    </row>
    <row r="209" spans="1:262" s="22" customFormat="1" ht="15" customHeight="1" x14ac:dyDescent="0.15">
      <c r="A209" s="176" t="s">
        <v>132</v>
      </c>
      <c r="B209" s="26" t="s">
        <v>275</v>
      </c>
      <c r="C209" s="27" t="s">
        <v>371</v>
      </c>
      <c r="D209" s="28" t="s">
        <v>434</v>
      </c>
      <c r="E209" s="26" t="s">
        <v>278</v>
      </c>
      <c r="F209" s="29" t="s">
        <v>55</v>
      </c>
      <c r="G209" s="30" t="s">
        <v>280</v>
      </c>
      <c r="H209" s="30" t="s">
        <v>94</v>
      </c>
      <c r="I209" s="37">
        <v>2000</v>
      </c>
      <c r="J209" s="38" t="s">
        <v>281</v>
      </c>
      <c r="K209" s="37">
        <v>1999.5</v>
      </c>
      <c r="L209" s="26"/>
      <c r="M209" s="26"/>
      <c r="N209" s="26"/>
      <c r="O209" s="39" t="s">
        <v>54</v>
      </c>
      <c r="P209" s="40">
        <v>0.5</v>
      </c>
      <c r="Q209" s="40">
        <v>0.5</v>
      </c>
      <c r="R209" s="40">
        <v>3.9245283018867898</v>
      </c>
      <c r="S209" s="40">
        <v>3.8297872340425498</v>
      </c>
      <c r="T209" s="40">
        <v>4</v>
      </c>
      <c r="U209" s="40">
        <v>4</v>
      </c>
      <c r="V209" s="41">
        <v>12</v>
      </c>
      <c r="W209" s="42">
        <v>396</v>
      </c>
      <c r="X209" s="43">
        <v>600</v>
      </c>
      <c r="Y209" s="50">
        <v>1</v>
      </c>
      <c r="Z209" s="50">
        <v>1</v>
      </c>
      <c r="AA209" s="51"/>
      <c r="AB209" s="51"/>
      <c r="AC209" s="51"/>
      <c r="AD209" s="51"/>
      <c r="AE209" s="51"/>
      <c r="AF209" s="38">
        <v>432</v>
      </c>
      <c r="AG209" s="61">
        <v>11</v>
      </c>
      <c r="AH209" s="62">
        <v>0.91666666666666696</v>
      </c>
      <c r="AI209" s="63"/>
      <c r="AJ209" s="64"/>
      <c r="AK209" s="65">
        <v>0</v>
      </c>
      <c r="AL209" s="64" t="s">
        <v>283</v>
      </c>
      <c r="AM209" s="66" t="s">
        <v>302</v>
      </c>
      <c r="AN209" s="26"/>
      <c r="AO209" s="66" t="s">
        <v>68</v>
      </c>
      <c r="AP209" s="74"/>
      <c r="AQ209" s="75"/>
      <c r="AR209" s="76"/>
      <c r="AS209" s="77"/>
      <c r="AT209" s="77"/>
      <c r="AU209" s="78"/>
      <c r="AV209" s="77"/>
      <c r="AW209" s="77"/>
      <c r="AX209" s="77"/>
      <c r="AY209" s="77"/>
      <c r="AZ209" s="77"/>
      <c r="BA209" s="77"/>
      <c r="BB209" s="99">
        <f t="shared" si="56"/>
        <v>36</v>
      </c>
      <c r="BC209" s="99">
        <f t="shared" si="57"/>
        <v>9</v>
      </c>
      <c r="BD209" s="100" t="str">
        <f t="shared" si="58"/>
        <v>050-C130000141-508赵亚平36</v>
      </c>
      <c r="BE209" s="101">
        <f t="shared" si="59"/>
        <v>0.25</v>
      </c>
      <c r="BF209" s="101">
        <f t="shared" si="60"/>
        <v>0.5</v>
      </c>
      <c r="BG209" s="102" t="str">
        <f t="shared" si="61"/>
        <v>050-C130000141-50836</v>
      </c>
      <c r="BH209" s="84" t="str">
        <f>IF(IF(ISNA(MATCH(BG209,BG210:$BG$94434,0)),1,"")="","",IF(ISNA(MATCH(BG209,BG210:$BG$94434,0)),1,"")&amp;BB209)</f>
        <v/>
      </c>
      <c r="BI209" s="84" t="str">
        <f>IF(BH209="","",BB209&amp;COUNTIFS($BH$1:BH209,BH209))</f>
        <v/>
      </c>
      <c r="BJ209" s="84" t="str">
        <f t="shared" si="62"/>
        <v/>
      </c>
      <c r="BK209" s="84"/>
      <c r="BL209" s="84"/>
      <c r="BM209" s="84"/>
      <c r="BN209" s="84"/>
      <c r="BO209" s="84"/>
      <c r="BP209" s="84"/>
      <c r="BQ209" s="84"/>
      <c r="BR209" s="84"/>
      <c r="BS209" s="84"/>
      <c r="BT209" s="84"/>
      <c r="BU209" s="84"/>
      <c r="BV209" s="84"/>
      <c r="BW209" s="84"/>
      <c r="BX209" s="84"/>
      <c r="BY209" s="84"/>
      <c r="BZ209" s="84"/>
      <c r="CA209" s="84"/>
      <c r="CB209" s="84"/>
      <c r="CC209" s="84"/>
      <c r="CD209" s="84"/>
      <c r="CE209" s="84"/>
      <c r="CF209" s="84"/>
      <c r="CG209" s="84"/>
      <c r="CH209" s="84"/>
      <c r="CI209" s="84"/>
      <c r="CJ209" s="84"/>
      <c r="CK209" s="84"/>
      <c r="CL209" s="84"/>
      <c r="CM209" s="84"/>
      <c r="CN209" s="84"/>
      <c r="CO209" s="84"/>
      <c r="CP209" s="84"/>
      <c r="CQ209" s="84"/>
      <c r="CR209" s="84"/>
      <c r="CS209" s="84"/>
      <c r="CT209" s="84"/>
      <c r="CU209" s="84"/>
      <c r="CV209" s="84"/>
      <c r="CW209" s="84"/>
      <c r="CX209" s="84"/>
      <c r="CY209" s="84"/>
      <c r="CZ209" s="84"/>
      <c r="DA209" s="84"/>
      <c r="DB209" s="84"/>
      <c r="DC209" s="84"/>
      <c r="DD209" s="84"/>
      <c r="DE209" s="84"/>
      <c r="DF209" s="84"/>
      <c r="DG209" s="84"/>
      <c r="DH209" s="84"/>
      <c r="DI209" s="84"/>
      <c r="DJ209" s="84"/>
      <c r="DK209" s="84"/>
      <c r="DL209" s="84"/>
      <c r="DM209" s="84"/>
      <c r="DN209" s="84"/>
      <c r="DO209" s="84"/>
      <c r="DP209" s="84"/>
      <c r="DQ209" s="84"/>
      <c r="DR209" s="84"/>
      <c r="DS209" s="84"/>
      <c r="DT209" s="84"/>
      <c r="DU209" s="84"/>
      <c r="DV209" s="84"/>
      <c r="DW209" s="84"/>
      <c r="DX209" s="84"/>
      <c r="DY209" s="84"/>
      <c r="DZ209" s="84"/>
      <c r="EA209" s="84"/>
      <c r="EB209" s="84"/>
      <c r="EC209" s="84"/>
      <c r="ED209" s="84"/>
      <c r="EE209" s="84"/>
      <c r="EF209" s="84"/>
      <c r="EG209" s="84"/>
      <c r="EH209" s="84"/>
      <c r="EI209" s="84"/>
      <c r="EJ209" s="84"/>
      <c r="EK209" s="84"/>
      <c r="EL209" s="84"/>
      <c r="EM209" s="84"/>
      <c r="EN209" s="84"/>
      <c r="EO209" s="84"/>
      <c r="EP209" s="84"/>
      <c r="EQ209" s="84"/>
      <c r="ER209" s="84"/>
      <c r="ES209" s="84"/>
      <c r="ET209" s="84"/>
      <c r="EU209" s="84"/>
      <c r="EV209" s="84"/>
      <c r="EW209" s="84"/>
      <c r="EX209" s="84"/>
      <c r="EY209" s="84"/>
      <c r="EZ209" s="84"/>
      <c r="FA209" s="84"/>
      <c r="FB209" s="84"/>
      <c r="FC209" s="84"/>
      <c r="FD209" s="84"/>
      <c r="FE209" s="84"/>
      <c r="FF209" s="84"/>
      <c r="FG209" s="84"/>
      <c r="FH209" s="84"/>
      <c r="FI209" s="84"/>
      <c r="FJ209" s="84"/>
      <c r="FK209" s="84"/>
      <c r="FL209" s="84"/>
      <c r="FM209" s="84"/>
      <c r="FN209" s="84"/>
      <c r="FO209" s="84"/>
      <c r="FP209" s="84"/>
      <c r="FQ209" s="84"/>
      <c r="FR209" s="84"/>
      <c r="FS209" s="84"/>
      <c r="FT209" s="84"/>
      <c r="FU209" s="84"/>
      <c r="FV209" s="84"/>
      <c r="FW209" s="84"/>
      <c r="FX209" s="84"/>
      <c r="FY209" s="84"/>
      <c r="FZ209" s="84"/>
      <c r="GA209" s="84"/>
      <c r="GB209" s="84"/>
      <c r="GC209" s="84"/>
      <c r="GD209" s="84"/>
      <c r="GE209" s="84"/>
      <c r="GF209" s="84"/>
      <c r="GG209" s="84"/>
      <c r="GH209" s="84"/>
      <c r="GI209" s="84"/>
      <c r="GJ209" s="84"/>
      <c r="GK209" s="84"/>
      <c r="GL209" s="84"/>
      <c r="GM209" s="84"/>
      <c r="GN209" s="84"/>
      <c r="GO209" s="84"/>
      <c r="GP209" s="84"/>
      <c r="GQ209" s="84"/>
      <c r="GR209" s="84"/>
      <c r="GS209" s="84"/>
      <c r="GT209" s="84"/>
      <c r="GU209" s="84"/>
      <c r="GV209" s="84"/>
      <c r="GW209" s="84"/>
      <c r="GX209" s="84"/>
      <c r="GY209" s="84"/>
      <c r="GZ209" s="84"/>
      <c r="HA209" s="84"/>
      <c r="HB209" s="84"/>
      <c r="HC209" s="84"/>
      <c r="HD209" s="84"/>
      <c r="HE209" s="84"/>
      <c r="HF209" s="84"/>
      <c r="HG209" s="84"/>
      <c r="HH209" s="84"/>
      <c r="HI209" s="84"/>
      <c r="HJ209" s="84"/>
      <c r="HK209" s="84"/>
      <c r="HL209" s="84"/>
      <c r="HM209" s="84"/>
      <c r="HN209" s="84"/>
      <c r="HO209" s="84"/>
      <c r="HP209" s="84"/>
      <c r="HQ209" s="84"/>
      <c r="HR209" s="84"/>
      <c r="HS209" s="84"/>
      <c r="HT209" s="84"/>
      <c r="HU209" s="84"/>
      <c r="HV209" s="84"/>
      <c r="HW209" s="84"/>
      <c r="HX209" s="84"/>
      <c r="HY209" s="84"/>
      <c r="HZ209" s="84"/>
      <c r="IA209" s="84"/>
      <c r="IB209" s="84"/>
      <c r="IC209" s="84"/>
      <c r="ID209" s="84"/>
      <c r="IE209" s="84"/>
      <c r="IF209" s="84"/>
      <c r="IG209" s="84"/>
      <c r="IH209" s="84"/>
      <c r="II209" s="84"/>
      <c r="IJ209" s="84"/>
      <c r="IK209" s="84"/>
      <c r="IL209" s="84"/>
      <c r="IM209" s="84"/>
      <c r="IN209" s="84"/>
      <c r="IO209" s="84"/>
      <c r="IP209" s="84"/>
      <c r="IQ209" s="84"/>
      <c r="IR209" s="84"/>
      <c r="IS209" s="84"/>
      <c r="IT209" s="84"/>
      <c r="IU209" s="84"/>
      <c r="IV209" s="84"/>
      <c r="IW209" s="84"/>
      <c r="IX209" s="84"/>
      <c r="IY209" s="84"/>
      <c r="IZ209" s="84"/>
      <c r="JA209" s="84"/>
      <c r="JB209" s="84"/>
    </row>
    <row r="210" spans="1:262" s="22" customFormat="1" ht="15" customHeight="1" x14ac:dyDescent="0.15">
      <c r="A210" s="176" t="s">
        <v>132</v>
      </c>
      <c r="B210" s="26" t="s">
        <v>285</v>
      </c>
      <c r="C210" s="27" t="s">
        <v>371</v>
      </c>
      <c r="D210" s="28" t="s">
        <v>434</v>
      </c>
      <c r="E210" s="26" t="s">
        <v>278</v>
      </c>
      <c r="F210" s="29" t="s">
        <v>55</v>
      </c>
      <c r="G210" s="30" t="s">
        <v>280</v>
      </c>
      <c r="H210" s="30" t="s">
        <v>94</v>
      </c>
      <c r="I210" s="37">
        <v>2000</v>
      </c>
      <c r="J210" s="38" t="s">
        <v>281</v>
      </c>
      <c r="K210" s="37">
        <v>1999.5</v>
      </c>
      <c r="L210" s="26"/>
      <c r="M210" s="26"/>
      <c r="N210" s="26"/>
      <c r="O210" s="39" t="s">
        <v>54</v>
      </c>
      <c r="P210" s="40">
        <v>0.5</v>
      </c>
      <c r="Q210" s="40">
        <v>0.5</v>
      </c>
      <c r="R210" s="40">
        <v>2.1463414634146298</v>
      </c>
      <c r="S210" s="40">
        <v>3.8297872340425498</v>
      </c>
      <c r="T210" s="40">
        <v>5.5</v>
      </c>
      <c r="U210" s="40">
        <v>5.5</v>
      </c>
      <c r="V210" s="41">
        <v>12</v>
      </c>
      <c r="W210" s="42">
        <v>325</v>
      </c>
      <c r="X210" s="43">
        <v>600</v>
      </c>
      <c r="Y210" s="50">
        <v>1</v>
      </c>
      <c r="Z210" s="50">
        <v>1</v>
      </c>
      <c r="AA210" s="51"/>
      <c r="AB210" s="51"/>
      <c r="AC210" s="51"/>
      <c r="AD210" s="51"/>
      <c r="AE210" s="51"/>
      <c r="AF210" s="38">
        <v>432</v>
      </c>
      <c r="AG210" s="61">
        <v>9.0277777777777803</v>
      </c>
      <c r="AH210" s="62">
        <v>0.75231481481481499</v>
      </c>
      <c r="AI210" s="63"/>
      <c r="AJ210" s="64"/>
      <c r="AK210" s="65">
        <v>0</v>
      </c>
      <c r="AL210" s="64" t="s">
        <v>283</v>
      </c>
      <c r="AM210" s="66" t="s">
        <v>403</v>
      </c>
      <c r="AN210" s="26"/>
      <c r="AO210" s="66" t="s">
        <v>40</v>
      </c>
      <c r="AP210" s="74"/>
      <c r="AQ210" s="75"/>
      <c r="AR210" s="76"/>
      <c r="AS210" s="77"/>
      <c r="AT210" s="77"/>
      <c r="AU210" s="78"/>
      <c r="AV210" s="77"/>
      <c r="AW210" s="77"/>
      <c r="AX210" s="77"/>
      <c r="AY210" s="77"/>
      <c r="AZ210" s="77"/>
      <c r="BA210" s="77"/>
      <c r="BB210" s="99">
        <f t="shared" si="56"/>
        <v>36</v>
      </c>
      <c r="BC210" s="99">
        <f t="shared" si="57"/>
        <v>9</v>
      </c>
      <c r="BD210" s="100" t="str">
        <f t="shared" si="58"/>
        <v>050-C130000141-508雷小林36</v>
      </c>
      <c r="BE210" s="101">
        <f t="shared" si="59"/>
        <v>0.25</v>
      </c>
      <c r="BF210" s="101">
        <f t="shared" si="60"/>
        <v>0.5</v>
      </c>
      <c r="BG210" s="102" t="str">
        <f t="shared" si="61"/>
        <v>050-C130000141-50836</v>
      </c>
      <c r="BH210" s="84" t="str">
        <f>IF(IF(ISNA(MATCH(BG210,BG211:$BG$94434,0)),1,"")="","",IF(ISNA(MATCH(BG210,BG211:$BG$94434,0)),1,"")&amp;BB210)</f>
        <v/>
      </c>
      <c r="BI210" s="84" t="str">
        <f>IF(BH210="","",BB210&amp;COUNTIFS($BH$1:BH210,BH210))</f>
        <v/>
      </c>
      <c r="BJ210" s="84" t="str">
        <f t="shared" si="62"/>
        <v/>
      </c>
      <c r="BK210" s="84"/>
      <c r="BL210" s="84"/>
      <c r="BM210" s="84"/>
      <c r="BN210" s="84"/>
      <c r="BO210" s="84"/>
      <c r="BP210" s="84"/>
      <c r="BQ210" s="84"/>
      <c r="BR210" s="84"/>
      <c r="BS210" s="84"/>
      <c r="BT210" s="84"/>
      <c r="BU210" s="84"/>
      <c r="BV210" s="84"/>
      <c r="BW210" s="84"/>
      <c r="BX210" s="84"/>
      <c r="BY210" s="84"/>
      <c r="BZ210" s="84"/>
      <c r="CA210" s="84"/>
      <c r="CB210" s="84"/>
      <c r="CC210" s="84"/>
      <c r="CD210" s="84"/>
      <c r="CE210" s="84"/>
      <c r="CF210" s="84"/>
      <c r="CG210" s="84"/>
      <c r="CH210" s="84"/>
      <c r="CI210" s="84"/>
      <c r="CJ210" s="84"/>
      <c r="CK210" s="84"/>
      <c r="CL210" s="84"/>
      <c r="CM210" s="84"/>
      <c r="CN210" s="84"/>
      <c r="CO210" s="84"/>
      <c r="CP210" s="84"/>
      <c r="CQ210" s="84"/>
      <c r="CR210" s="84"/>
      <c r="CS210" s="84"/>
      <c r="CT210" s="84"/>
      <c r="CU210" s="84"/>
      <c r="CV210" s="84"/>
      <c r="CW210" s="84"/>
      <c r="CX210" s="84"/>
      <c r="CY210" s="84"/>
      <c r="CZ210" s="84"/>
      <c r="DA210" s="84"/>
      <c r="DB210" s="84"/>
      <c r="DC210" s="84"/>
      <c r="DD210" s="84"/>
      <c r="DE210" s="84"/>
      <c r="DF210" s="84"/>
      <c r="DG210" s="84"/>
      <c r="DH210" s="84"/>
      <c r="DI210" s="84"/>
      <c r="DJ210" s="84"/>
      <c r="DK210" s="84"/>
      <c r="DL210" s="84"/>
      <c r="DM210" s="84"/>
      <c r="DN210" s="84"/>
      <c r="DO210" s="84"/>
      <c r="DP210" s="84"/>
      <c r="DQ210" s="84"/>
      <c r="DR210" s="84"/>
      <c r="DS210" s="84"/>
      <c r="DT210" s="84"/>
      <c r="DU210" s="84"/>
      <c r="DV210" s="84"/>
      <c r="DW210" s="84"/>
      <c r="DX210" s="84"/>
      <c r="DY210" s="84"/>
      <c r="DZ210" s="84"/>
      <c r="EA210" s="84"/>
      <c r="EB210" s="84"/>
      <c r="EC210" s="84"/>
      <c r="ED210" s="84"/>
      <c r="EE210" s="84"/>
      <c r="EF210" s="84"/>
      <c r="EG210" s="84"/>
      <c r="EH210" s="84"/>
      <c r="EI210" s="84"/>
      <c r="EJ210" s="84"/>
      <c r="EK210" s="84"/>
      <c r="EL210" s="84"/>
      <c r="EM210" s="84"/>
      <c r="EN210" s="84"/>
      <c r="EO210" s="84"/>
      <c r="EP210" s="84"/>
      <c r="EQ210" s="84"/>
      <c r="ER210" s="84"/>
      <c r="ES210" s="84"/>
      <c r="ET210" s="84"/>
      <c r="EU210" s="84"/>
      <c r="EV210" s="84"/>
      <c r="EW210" s="84"/>
      <c r="EX210" s="84"/>
      <c r="EY210" s="84"/>
      <c r="EZ210" s="84"/>
      <c r="FA210" s="84"/>
      <c r="FB210" s="84"/>
      <c r="FC210" s="84"/>
      <c r="FD210" s="84"/>
      <c r="FE210" s="84"/>
      <c r="FF210" s="84"/>
      <c r="FG210" s="84"/>
      <c r="FH210" s="84"/>
      <c r="FI210" s="84"/>
      <c r="FJ210" s="84"/>
      <c r="FK210" s="84"/>
      <c r="FL210" s="84"/>
      <c r="FM210" s="84"/>
      <c r="FN210" s="84"/>
      <c r="FO210" s="84"/>
      <c r="FP210" s="84"/>
      <c r="FQ210" s="84"/>
      <c r="FR210" s="84"/>
      <c r="FS210" s="84"/>
      <c r="FT210" s="84"/>
      <c r="FU210" s="84"/>
      <c r="FV210" s="84"/>
      <c r="FW210" s="84"/>
      <c r="FX210" s="84"/>
      <c r="FY210" s="84"/>
      <c r="FZ210" s="84"/>
      <c r="GA210" s="84"/>
      <c r="GB210" s="84"/>
      <c r="GC210" s="84"/>
      <c r="GD210" s="84"/>
      <c r="GE210" s="84"/>
      <c r="GF210" s="84"/>
      <c r="GG210" s="84"/>
      <c r="GH210" s="84"/>
      <c r="GI210" s="84"/>
      <c r="GJ210" s="84"/>
      <c r="GK210" s="84"/>
      <c r="GL210" s="84"/>
      <c r="GM210" s="84"/>
      <c r="GN210" s="84"/>
      <c r="GO210" s="84"/>
      <c r="GP210" s="84"/>
      <c r="GQ210" s="84"/>
      <c r="GR210" s="84"/>
      <c r="GS210" s="84"/>
      <c r="GT210" s="84"/>
      <c r="GU210" s="84"/>
      <c r="GV210" s="84"/>
      <c r="GW210" s="84"/>
      <c r="GX210" s="84"/>
      <c r="GY210" s="84"/>
      <c r="GZ210" s="84"/>
      <c r="HA210" s="84"/>
      <c r="HB210" s="84"/>
      <c r="HC210" s="84"/>
      <c r="HD210" s="84"/>
      <c r="HE210" s="84"/>
      <c r="HF210" s="84"/>
      <c r="HG210" s="84"/>
      <c r="HH210" s="84"/>
      <c r="HI210" s="84"/>
      <c r="HJ210" s="84"/>
      <c r="HK210" s="84"/>
      <c r="HL210" s="84"/>
      <c r="HM210" s="84"/>
      <c r="HN210" s="84"/>
      <c r="HO210" s="84"/>
      <c r="HP210" s="84"/>
      <c r="HQ210" s="84"/>
      <c r="HR210" s="84"/>
      <c r="HS210" s="84"/>
      <c r="HT210" s="84"/>
      <c r="HU210" s="84"/>
      <c r="HV210" s="84"/>
      <c r="HW210" s="84"/>
      <c r="HX210" s="84"/>
      <c r="HY210" s="84"/>
      <c r="HZ210" s="84"/>
      <c r="IA210" s="84"/>
      <c r="IB210" s="84"/>
      <c r="IC210" s="84"/>
      <c r="ID210" s="84"/>
      <c r="IE210" s="84"/>
      <c r="IF210" s="84"/>
      <c r="IG210" s="84"/>
      <c r="IH210" s="84"/>
      <c r="II210" s="84"/>
      <c r="IJ210" s="84"/>
      <c r="IK210" s="84"/>
      <c r="IL210" s="84"/>
      <c r="IM210" s="84"/>
      <c r="IN210" s="84"/>
      <c r="IO210" s="84"/>
      <c r="IP210" s="84"/>
      <c r="IQ210" s="84"/>
      <c r="IR210" s="84"/>
      <c r="IS210" s="84"/>
      <c r="IT210" s="84"/>
      <c r="IU210" s="84"/>
      <c r="IV210" s="84"/>
      <c r="IW210" s="84"/>
      <c r="IX210" s="84"/>
      <c r="IY210" s="84"/>
      <c r="IZ210" s="84"/>
      <c r="JA210" s="84"/>
      <c r="JB210" s="84"/>
    </row>
    <row r="211" spans="1:262" s="22" customFormat="1" ht="15" customHeight="1" x14ac:dyDescent="0.15">
      <c r="A211" s="176" t="s">
        <v>132</v>
      </c>
      <c r="B211" s="26" t="s">
        <v>285</v>
      </c>
      <c r="C211" s="27" t="s">
        <v>318</v>
      </c>
      <c r="D211" s="28" t="s">
        <v>435</v>
      </c>
      <c r="E211" s="26" t="s">
        <v>278</v>
      </c>
      <c r="F211" s="29" t="s">
        <v>436</v>
      </c>
      <c r="G211" s="30" t="s">
        <v>305</v>
      </c>
      <c r="H211" s="30" t="s">
        <v>94</v>
      </c>
      <c r="I211" s="37">
        <v>200</v>
      </c>
      <c r="J211" s="38" t="s">
        <v>281</v>
      </c>
      <c r="K211" s="37">
        <v>0</v>
      </c>
      <c r="L211" s="26"/>
      <c r="M211" s="26"/>
      <c r="N211" s="26"/>
      <c r="O211" s="39" t="s">
        <v>385</v>
      </c>
      <c r="P211" s="40">
        <v>0.5</v>
      </c>
      <c r="Q211" s="40">
        <v>0.5</v>
      </c>
      <c r="R211" s="40">
        <v>2.1463414634146298</v>
      </c>
      <c r="S211" s="40">
        <v>3.8297872340425498</v>
      </c>
      <c r="T211" s="40">
        <v>4</v>
      </c>
      <c r="U211" s="40">
        <v>4</v>
      </c>
      <c r="V211" s="41">
        <v>12</v>
      </c>
      <c r="W211" s="42">
        <v>252</v>
      </c>
      <c r="X211" s="43">
        <v>350</v>
      </c>
      <c r="Y211" s="50">
        <v>1</v>
      </c>
      <c r="Z211" s="50">
        <v>1</v>
      </c>
      <c r="AA211" s="51"/>
      <c r="AB211" s="51"/>
      <c r="AC211" s="51"/>
      <c r="AD211" s="51"/>
      <c r="AE211" s="51"/>
      <c r="AF211" s="38">
        <v>252</v>
      </c>
      <c r="AG211" s="61">
        <v>12</v>
      </c>
      <c r="AH211" s="62">
        <v>1</v>
      </c>
      <c r="AI211" s="63"/>
      <c r="AJ211" s="64"/>
      <c r="AK211" s="65">
        <v>0</v>
      </c>
      <c r="AL211" s="64" t="s">
        <v>283</v>
      </c>
      <c r="AM211" s="66" t="s">
        <v>326</v>
      </c>
      <c r="AN211" s="26"/>
      <c r="AO211" s="66" t="s">
        <v>332</v>
      </c>
      <c r="AP211" s="74"/>
      <c r="AQ211" s="75"/>
      <c r="AR211" s="76"/>
      <c r="AS211" s="77"/>
      <c r="AT211" s="77"/>
      <c r="AU211" s="78"/>
      <c r="AV211" s="77"/>
      <c r="AW211" s="77"/>
      <c r="AX211" s="77"/>
      <c r="AY211" s="77"/>
      <c r="AZ211" s="77"/>
      <c r="BA211" s="77"/>
      <c r="BB211" s="99">
        <f t="shared" si="56"/>
        <v>36</v>
      </c>
      <c r="BC211" s="99">
        <f t="shared" si="57"/>
        <v>9</v>
      </c>
      <c r="BD211" s="100" t="str">
        <f t="shared" si="58"/>
        <v>050-3009-429杨高坤36</v>
      </c>
      <c r="BE211" s="101">
        <f t="shared" si="59"/>
        <v>1</v>
      </c>
      <c r="BF211" s="101">
        <f t="shared" si="60"/>
        <v>0.5</v>
      </c>
      <c r="BG211" s="102" t="str">
        <f t="shared" si="61"/>
        <v>050-3009-42936</v>
      </c>
      <c r="BH211" s="84" t="str">
        <f>IF(IF(ISNA(MATCH(BG211,BG212:$BG$94434,0)),1,"")="","",IF(ISNA(MATCH(BG211,BG212:$BG$94434,0)),1,"")&amp;BB211)</f>
        <v>136</v>
      </c>
      <c r="BI211" s="84" t="str">
        <f>IF(BH211="","",BB211&amp;COUNTIFS($BH$1:BH211,BH211))</f>
        <v>362</v>
      </c>
      <c r="BJ211" s="84" t="str">
        <f t="shared" si="62"/>
        <v>050-3009-429</v>
      </c>
      <c r="BK211" s="84"/>
      <c r="BL211" s="84"/>
      <c r="BM211" s="84"/>
      <c r="BN211" s="84"/>
      <c r="BO211" s="84"/>
      <c r="BP211" s="84"/>
      <c r="BQ211" s="84"/>
      <c r="BR211" s="84"/>
      <c r="BS211" s="84"/>
      <c r="BT211" s="84"/>
      <c r="BU211" s="84"/>
      <c r="BV211" s="84"/>
      <c r="BW211" s="84"/>
      <c r="BX211" s="84"/>
      <c r="BY211" s="84"/>
      <c r="BZ211" s="84"/>
      <c r="CA211" s="84"/>
      <c r="CB211" s="84"/>
      <c r="CC211" s="84"/>
      <c r="CD211" s="84"/>
      <c r="CE211" s="84"/>
      <c r="CF211" s="84"/>
      <c r="CG211" s="84"/>
      <c r="CH211" s="84"/>
      <c r="CI211" s="84"/>
      <c r="CJ211" s="84"/>
      <c r="CK211" s="84"/>
      <c r="CL211" s="84"/>
      <c r="CM211" s="84"/>
      <c r="CN211" s="84"/>
      <c r="CO211" s="84"/>
      <c r="CP211" s="84"/>
      <c r="CQ211" s="84"/>
      <c r="CR211" s="84"/>
      <c r="CS211" s="84"/>
      <c r="CT211" s="84"/>
      <c r="CU211" s="84"/>
      <c r="CV211" s="84"/>
      <c r="CW211" s="84"/>
      <c r="CX211" s="84"/>
      <c r="CY211" s="84"/>
      <c r="CZ211" s="84"/>
      <c r="DA211" s="84"/>
      <c r="DB211" s="84"/>
      <c r="DC211" s="84"/>
      <c r="DD211" s="84"/>
      <c r="DE211" s="84"/>
      <c r="DF211" s="84"/>
      <c r="DG211" s="84"/>
      <c r="DH211" s="84"/>
      <c r="DI211" s="84"/>
      <c r="DJ211" s="84"/>
      <c r="DK211" s="84"/>
      <c r="DL211" s="84"/>
      <c r="DM211" s="84"/>
      <c r="DN211" s="84"/>
      <c r="DO211" s="84"/>
      <c r="DP211" s="84"/>
      <c r="DQ211" s="84"/>
      <c r="DR211" s="84"/>
      <c r="DS211" s="84"/>
      <c r="DT211" s="84"/>
      <c r="DU211" s="84"/>
      <c r="DV211" s="84"/>
      <c r="DW211" s="84"/>
      <c r="DX211" s="84"/>
      <c r="DY211" s="84"/>
      <c r="DZ211" s="84"/>
      <c r="EA211" s="84"/>
      <c r="EB211" s="84"/>
      <c r="EC211" s="84"/>
      <c r="ED211" s="84"/>
      <c r="EE211" s="84"/>
      <c r="EF211" s="84"/>
      <c r="EG211" s="84"/>
      <c r="EH211" s="84"/>
      <c r="EI211" s="84"/>
      <c r="EJ211" s="84"/>
      <c r="EK211" s="84"/>
      <c r="EL211" s="84"/>
      <c r="EM211" s="84"/>
      <c r="EN211" s="84"/>
      <c r="EO211" s="84"/>
      <c r="EP211" s="84"/>
      <c r="EQ211" s="84"/>
      <c r="ER211" s="84"/>
      <c r="ES211" s="84"/>
      <c r="ET211" s="84"/>
      <c r="EU211" s="84"/>
      <c r="EV211" s="84"/>
      <c r="EW211" s="84"/>
      <c r="EX211" s="84"/>
      <c r="EY211" s="84"/>
      <c r="EZ211" s="84"/>
      <c r="FA211" s="84"/>
      <c r="FB211" s="84"/>
      <c r="FC211" s="84"/>
      <c r="FD211" s="84"/>
      <c r="FE211" s="84"/>
      <c r="FF211" s="84"/>
      <c r="FG211" s="84"/>
      <c r="FH211" s="84"/>
      <c r="FI211" s="84"/>
      <c r="FJ211" s="84"/>
      <c r="FK211" s="84"/>
      <c r="FL211" s="84"/>
      <c r="FM211" s="84"/>
      <c r="FN211" s="84"/>
      <c r="FO211" s="84"/>
      <c r="FP211" s="84"/>
      <c r="FQ211" s="84"/>
      <c r="FR211" s="84"/>
      <c r="FS211" s="84"/>
      <c r="FT211" s="84"/>
      <c r="FU211" s="84"/>
      <c r="FV211" s="84"/>
      <c r="FW211" s="84"/>
      <c r="FX211" s="84"/>
      <c r="FY211" s="84"/>
      <c r="FZ211" s="84"/>
      <c r="GA211" s="84"/>
      <c r="GB211" s="84"/>
      <c r="GC211" s="84"/>
      <c r="GD211" s="84"/>
      <c r="GE211" s="84"/>
      <c r="GF211" s="84"/>
      <c r="GG211" s="84"/>
      <c r="GH211" s="84"/>
      <c r="GI211" s="84"/>
      <c r="GJ211" s="84"/>
      <c r="GK211" s="84"/>
      <c r="GL211" s="84"/>
      <c r="GM211" s="84"/>
      <c r="GN211" s="84"/>
      <c r="GO211" s="84"/>
      <c r="GP211" s="84"/>
      <c r="GQ211" s="84"/>
      <c r="GR211" s="84"/>
      <c r="GS211" s="84"/>
      <c r="GT211" s="84"/>
      <c r="GU211" s="84"/>
      <c r="GV211" s="84"/>
      <c r="GW211" s="84"/>
      <c r="GX211" s="84"/>
      <c r="GY211" s="84"/>
      <c r="GZ211" s="84"/>
      <c r="HA211" s="84"/>
      <c r="HB211" s="84"/>
      <c r="HC211" s="84"/>
      <c r="HD211" s="84"/>
      <c r="HE211" s="84"/>
      <c r="HF211" s="84"/>
      <c r="HG211" s="84"/>
      <c r="HH211" s="84"/>
      <c r="HI211" s="84"/>
      <c r="HJ211" s="84"/>
      <c r="HK211" s="84"/>
      <c r="HL211" s="84"/>
      <c r="HM211" s="84"/>
      <c r="HN211" s="84"/>
      <c r="HO211" s="84"/>
      <c r="HP211" s="84"/>
      <c r="HQ211" s="84"/>
      <c r="HR211" s="84"/>
      <c r="HS211" s="84"/>
      <c r="HT211" s="84"/>
      <c r="HU211" s="84"/>
      <c r="HV211" s="84"/>
      <c r="HW211" s="84"/>
      <c r="HX211" s="84"/>
      <c r="HY211" s="84"/>
      <c r="HZ211" s="84"/>
      <c r="IA211" s="84"/>
      <c r="IB211" s="84"/>
      <c r="IC211" s="84"/>
      <c r="ID211" s="84"/>
      <c r="IE211" s="84"/>
      <c r="IF211" s="84"/>
      <c r="IG211" s="84"/>
      <c r="IH211" s="84"/>
      <c r="II211" s="84"/>
      <c r="IJ211" s="84"/>
      <c r="IK211" s="84"/>
      <c r="IL211" s="84"/>
      <c r="IM211" s="84"/>
      <c r="IN211" s="84"/>
      <c r="IO211" s="84"/>
      <c r="IP211" s="84"/>
      <c r="IQ211" s="84"/>
      <c r="IR211" s="84"/>
      <c r="IS211" s="84"/>
      <c r="IT211" s="84"/>
      <c r="IU211" s="84"/>
      <c r="IV211" s="84"/>
      <c r="IW211" s="84"/>
      <c r="IX211" s="84"/>
      <c r="IY211" s="84"/>
      <c r="IZ211" s="84"/>
      <c r="JA211" s="84"/>
      <c r="JB211" s="84"/>
    </row>
    <row r="212" spans="1:262" s="22" customFormat="1" ht="15" customHeight="1" x14ac:dyDescent="0.15">
      <c r="A212" s="176" t="s">
        <v>132</v>
      </c>
      <c r="B212" s="26" t="s">
        <v>285</v>
      </c>
      <c r="C212" s="27" t="s">
        <v>318</v>
      </c>
      <c r="D212" s="28" t="s">
        <v>437</v>
      </c>
      <c r="E212" s="26" t="s">
        <v>278</v>
      </c>
      <c r="F212" s="29" t="s">
        <v>438</v>
      </c>
      <c r="G212" s="30" t="s">
        <v>305</v>
      </c>
      <c r="H212" s="30" t="s">
        <v>94</v>
      </c>
      <c r="I212" s="37">
        <v>200</v>
      </c>
      <c r="J212" s="38" t="s">
        <v>281</v>
      </c>
      <c r="K212" s="37">
        <v>0</v>
      </c>
      <c r="L212" s="26"/>
      <c r="M212" s="26"/>
      <c r="N212" s="26"/>
      <c r="O212" s="39" t="s">
        <v>385</v>
      </c>
      <c r="P212" s="40">
        <v>0.5</v>
      </c>
      <c r="Q212" s="40">
        <v>0.5</v>
      </c>
      <c r="R212" s="40">
        <v>2.1463414634146298</v>
      </c>
      <c r="S212" s="40">
        <v>3.8297872340425498</v>
      </c>
      <c r="T212" s="40">
        <v>4</v>
      </c>
      <c r="U212" s="40">
        <v>4</v>
      </c>
      <c r="V212" s="41">
        <v>12</v>
      </c>
      <c r="W212" s="42">
        <v>252</v>
      </c>
      <c r="X212" s="43">
        <v>350</v>
      </c>
      <c r="Y212" s="50">
        <v>1</v>
      </c>
      <c r="Z212" s="50">
        <v>1</v>
      </c>
      <c r="AA212" s="51"/>
      <c r="AB212" s="51"/>
      <c r="AC212" s="51"/>
      <c r="AD212" s="51"/>
      <c r="AE212" s="51"/>
      <c r="AF212" s="38">
        <v>252</v>
      </c>
      <c r="AG212" s="61">
        <v>12</v>
      </c>
      <c r="AH212" s="62">
        <v>1</v>
      </c>
      <c r="AI212" s="63"/>
      <c r="AJ212" s="64"/>
      <c r="AK212" s="65">
        <v>0</v>
      </c>
      <c r="AL212" s="64" t="s">
        <v>283</v>
      </c>
      <c r="AM212" s="66" t="s">
        <v>326</v>
      </c>
      <c r="AN212" s="26"/>
      <c r="AO212" s="66" t="s">
        <v>332</v>
      </c>
      <c r="AP212" s="74"/>
      <c r="AQ212" s="75"/>
      <c r="AR212" s="76"/>
      <c r="AS212" s="77"/>
      <c r="AT212" s="77"/>
      <c r="AU212" s="78"/>
      <c r="AV212" s="77"/>
      <c r="AW212" s="77"/>
      <c r="AX212" s="77"/>
      <c r="AY212" s="77"/>
      <c r="AZ212" s="77"/>
      <c r="BA212" s="77"/>
      <c r="BB212" s="99">
        <f t="shared" si="56"/>
        <v>36</v>
      </c>
      <c r="BC212" s="99">
        <f t="shared" si="57"/>
        <v>9</v>
      </c>
      <c r="BD212" s="100" t="str">
        <f t="shared" si="58"/>
        <v>050-4009-429杨高坤36</v>
      </c>
      <c r="BE212" s="101">
        <f t="shared" si="59"/>
        <v>1</v>
      </c>
      <c r="BF212" s="101">
        <f t="shared" si="60"/>
        <v>0.5</v>
      </c>
      <c r="BG212" s="102" t="str">
        <f t="shared" si="61"/>
        <v>050-4009-42936</v>
      </c>
      <c r="BH212" s="84" t="str">
        <f>IF(IF(ISNA(MATCH(BG212,BG213:$BG$94434,0)),1,"")="","",IF(ISNA(MATCH(BG212,BG213:$BG$94434,0)),1,"")&amp;BB212)</f>
        <v>136</v>
      </c>
      <c r="BI212" s="84" t="str">
        <f>IF(BH212="","",BB212&amp;COUNTIFS($BH$1:BH212,BH212))</f>
        <v>363</v>
      </c>
      <c r="BJ212" s="84" t="str">
        <f t="shared" si="62"/>
        <v>050-4009-429</v>
      </c>
      <c r="BK212" s="84"/>
      <c r="BL212" s="84"/>
      <c r="BM212" s="84"/>
      <c r="BN212" s="84"/>
      <c r="BO212" s="84"/>
      <c r="BP212" s="84"/>
      <c r="BQ212" s="84"/>
      <c r="BR212" s="84"/>
      <c r="BS212" s="84"/>
      <c r="BT212" s="84"/>
      <c r="BU212" s="84"/>
      <c r="BV212" s="84"/>
      <c r="BW212" s="84"/>
      <c r="BX212" s="84"/>
      <c r="BY212" s="84"/>
      <c r="BZ212" s="84"/>
      <c r="CA212" s="84"/>
      <c r="CB212" s="84"/>
      <c r="CC212" s="84"/>
      <c r="CD212" s="84"/>
      <c r="CE212" s="84"/>
      <c r="CF212" s="84"/>
      <c r="CG212" s="84"/>
      <c r="CH212" s="84"/>
      <c r="CI212" s="84"/>
      <c r="CJ212" s="84"/>
      <c r="CK212" s="84"/>
      <c r="CL212" s="84"/>
      <c r="CM212" s="84"/>
      <c r="CN212" s="84"/>
      <c r="CO212" s="84"/>
      <c r="CP212" s="84"/>
      <c r="CQ212" s="84"/>
      <c r="CR212" s="84"/>
      <c r="CS212" s="84"/>
      <c r="CT212" s="84"/>
      <c r="CU212" s="84"/>
      <c r="CV212" s="84"/>
      <c r="CW212" s="84"/>
      <c r="CX212" s="84"/>
      <c r="CY212" s="84"/>
      <c r="CZ212" s="84"/>
      <c r="DA212" s="84"/>
      <c r="DB212" s="84"/>
      <c r="DC212" s="84"/>
      <c r="DD212" s="84"/>
      <c r="DE212" s="84"/>
      <c r="DF212" s="84"/>
      <c r="DG212" s="84"/>
      <c r="DH212" s="84"/>
      <c r="DI212" s="84"/>
      <c r="DJ212" s="84"/>
      <c r="DK212" s="84"/>
      <c r="DL212" s="84"/>
      <c r="DM212" s="84"/>
      <c r="DN212" s="84"/>
      <c r="DO212" s="84"/>
      <c r="DP212" s="84"/>
      <c r="DQ212" s="84"/>
      <c r="DR212" s="84"/>
      <c r="DS212" s="84"/>
      <c r="DT212" s="84"/>
      <c r="DU212" s="84"/>
      <c r="DV212" s="84"/>
      <c r="DW212" s="84"/>
      <c r="DX212" s="84"/>
      <c r="DY212" s="84"/>
      <c r="DZ212" s="84"/>
      <c r="EA212" s="84"/>
      <c r="EB212" s="84"/>
      <c r="EC212" s="84"/>
      <c r="ED212" s="84"/>
      <c r="EE212" s="84"/>
      <c r="EF212" s="84"/>
      <c r="EG212" s="84"/>
      <c r="EH212" s="84"/>
      <c r="EI212" s="84"/>
      <c r="EJ212" s="84"/>
      <c r="EK212" s="84"/>
      <c r="EL212" s="84"/>
      <c r="EM212" s="84"/>
      <c r="EN212" s="84"/>
      <c r="EO212" s="84"/>
      <c r="EP212" s="84"/>
      <c r="EQ212" s="84"/>
      <c r="ER212" s="84"/>
      <c r="ES212" s="84"/>
      <c r="ET212" s="84"/>
      <c r="EU212" s="84"/>
      <c r="EV212" s="84"/>
      <c r="EW212" s="84"/>
      <c r="EX212" s="84"/>
      <c r="EY212" s="84"/>
      <c r="EZ212" s="84"/>
      <c r="FA212" s="84"/>
      <c r="FB212" s="84"/>
      <c r="FC212" s="84"/>
      <c r="FD212" s="84"/>
      <c r="FE212" s="84"/>
      <c r="FF212" s="84"/>
      <c r="FG212" s="84"/>
      <c r="FH212" s="84"/>
      <c r="FI212" s="84"/>
      <c r="FJ212" s="84"/>
      <c r="FK212" s="84"/>
      <c r="FL212" s="84"/>
      <c r="FM212" s="84"/>
      <c r="FN212" s="84"/>
      <c r="FO212" s="84"/>
      <c r="FP212" s="84"/>
      <c r="FQ212" s="84"/>
      <c r="FR212" s="84"/>
      <c r="FS212" s="84"/>
      <c r="FT212" s="84"/>
      <c r="FU212" s="84"/>
      <c r="FV212" s="84"/>
      <c r="FW212" s="84"/>
      <c r="FX212" s="84"/>
      <c r="FY212" s="84"/>
      <c r="FZ212" s="84"/>
      <c r="GA212" s="84"/>
      <c r="GB212" s="84"/>
      <c r="GC212" s="84"/>
      <c r="GD212" s="84"/>
      <c r="GE212" s="84"/>
      <c r="GF212" s="84"/>
      <c r="GG212" s="84"/>
      <c r="GH212" s="84"/>
      <c r="GI212" s="84"/>
      <c r="GJ212" s="84"/>
      <c r="GK212" s="84"/>
      <c r="GL212" s="84"/>
      <c r="GM212" s="84"/>
      <c r="GN212" s="84"/>
      <c r="GO212" s="84"/>
      <c r="GP212" s="84"/>
      <c r="GQ212" s="84"/>
      <c r="GR212" s="84"/>
      <c r="GS212" s="84"/>
      <c r="GT212" s="84"/>
      <c r="GU212" s="84"/>
      <c r="GV212" s="84"/>
      <c r="GW212" s="84"/>
      <c r="GX212" s="84"/>
      <c r="GY212" s="84"/>
      <c r="GZ212" s="84"/>
      <c r="HA212" s="84"/>
      <c r="HB212" s="84"/>
      <c r="HC212" s="84"/>
      <c r="HD212" s="84"/>
      <c r="HE212" s="84"/>
      <c r="HF212" s="84"/>
      <c r="HG212" s="84"/>
      <c r="HH212" s="84"/>
      <c r="HI212" s="84"/>
      <c r="HJ212" s="84"/>
      <c r="HK212" s="84"/>
      <c r="HL212" s="84"/>
      <c r="HM212" s="84"/>
      <c r="HN212" s="84"/>
      <c r="HO212" s="84"/>
      <c r="HP212" s="84"/>
      <c r="HQ212" s="84"/>
      <c r="HR212" s="84"/>
      <c r="HS212" s="84"/>
      <c r="HT212" s="84"/>
      <c r="HU212" s="84"/>
      <c r="HV212" s="84"/>
      <c r="HW212" s="84"/>
      <c r="HX212" s="84"/>
      <c r="HY212" s="84"/>
      <c r="HZ212" s="84"/>
      <c r="IA212" s="84"/>
      <c r="IB212" s="84"/>
      <c r="IC212" s="84"/>
      <c r="ID212" s="84"/>
      <c r="IE212" s="84"/>
      <c r="IF212" s="84"/>
      <c r="IG212" s="84"/>
      <c r="IH212" s="84"/>
      <c r="II212" s="84"/>
      <c r="IJ212" s="84"/>
      <c r="IK212" s="84"/>
      <c r="IL212" s="84"/>
      <c r="IM212" s="84"/>
      <c r="IN212" s="84"/>
      <c r="IO212" s="84"/>
      <c r="IP212" s="84"/>
      <c r="IQ212" s="84"/>
      <c r="IR212" s="84"/>
      <c r="IS212" s="84"/>
      <c r="IT212" s="84"/>
      <c r="IU212" s="84"/>
      <c r="IV212" s="84"/>
      <c r="IW212" s="84"/>
      <c r="IX212" s="84"/>
      <c r="IY212" s="84"/>
      <c r="IZ212" s="84"/>
      <c r="JA212" s="84"/>
      <c r="JB212" s="84"/>
    </row>
    <row r="213" spans="1:262" s="22" customFormat="1" ht="15" customHeight="1" x14ac:dyDescent="0.15">
      <c r="A213" s="176" t="s">
        <v>132</v>
      </c>
      <c r="B213" s="26" t="s">
        <v>285</v>
      </c>
      <c r="C213" s="27" t="s">
        <v>323</v>
      </c>
      <c r="D213" s="28" t="s">
        <v>409</v>
      </c>
      <c r="E213" s="26" t="s">
        <v>278</v>
      </c>
      <c r="F213" s="29" t="s">
        <v>410</v>
      </c>
      <c r="G213" s="30" t="s">
        <v>305</v>
      </c>
      <c r="H213" s="30" t="s">
        <v>94</v>
      </c>
      <c r="I213" s="37">
        <v>600</v>
      </c>
      <c r="J213" s="38" t="s">
        <v>281</v>
      </c>
      <c r="K213" s="37">
        <v>116.5</v>
      </c>
      <c r="L213" s="26"/>
      <c r="M213" s="26"/>
      <c r="N213" s="26"/>
      <c r="O213" s="39" t="s">
        <v>411</v>
      </c>
      <c r="P213" s="40">
        <v>0.5</v>
      </c>
      <c r="Q213" s="40">
        <v>0.5</v>
      </c>
      <c r="R213" s="40">
        <v>1.07317073170732</v>
      </c>
      <c r="S213" s="40">
        <v>1.91489361702128</v>
      </c>
      <c r="T213" s="40">
        <v>3</v>
      </c>
      <c r="U213" s="40">
        <v>3</v>
      </c>
      <c r="V213" s="41">
        <v>6</v>
      </c>
      <c r="W213" s="42">
        <v>21.5</v>
      </c>
      <c r="X213" s="43">
        <v>300</v>
      </c>
      <c r="Y213" s="50">
        <v>1</v>
      </c>
      <c r="Z213" s="50">
        <v>1</v>
      </c>
      <c r="AA213" s="51"/>
      <c r="AB213" s="51"/>
      <c r="AC213" s="51"/>
      <c r="AD213" s="51"/>
      <c r="AE213" s="51"/>
      <c r="AF213" s="38">
        <v>108</v>
      </c>
      <c r="AG213" s="61">
        <v>1.19444444444444</v>
      </c>
      <c r="AH213" s="62">
        <v>0.19907407407407399</v>
      </c>
      <c r="AI213" s="63"/>
      <c r="AJ213" s="64"/>
      <c r="AK213" s="65">
        <v>0</v>
      </c>
      <c r="AL213" s="64" t="s">
        <v>283</v>
      </c>
      <c r="AM213" s="66" t="s">
        <v>326</v>
      </c>
      <c r="AN213" s="26"/>
      <c r="AO213" s="66" t="s">
        <v>332</v>
      </c>
      <c r="AP213" s="74"/>
      <c r="AQ213" s="75"/>
      <c r="AR213" s="76"/>
      <c r="AS213" s="77"/>
      <c r="AT213" s="77"/>
      <c r="AU213" s="78"/>
      <c r="AV213" s="77"/>
      <c r="AW213" s="77"/>
      <c r="AX213" s="77"/>
      <c r="AY213" s="77"/>
      <c r="AZ213" s="77"/>
      <c r="BA213" s="77"/>
      <c r="BB213" s="99">
        <f t="shared" si="56"/>
        <v>36</v>
      </c>
      <c r="BC213" s="99">
        <f t="shared" si="57"/>
        <v>9</v>
      </c>
      <c r="BD213" s="100" t="str">
        <f t="shared" si="58"/>
        <v>050-1009-357杨高坤36</v>
      </c>
      <c r="BE213" s="101">
        <f t="shared" si="59"/>
        <v>1</v>
      </c>
      <c r="BF213" s="101">
        <f t="shared" si="60"/>
        <v>1</v>
      </c>
      <c r="BG213" s="102" t="str">
        <f t="shared" si="61"/>
        <v>050-1009-35736</v>
      </c>
      <c r="BH213" s="84" t="str">
        <f>IF(IF(ISNA(MATCH(BG213,BG214:$BG$94434,0)),1,"")="","",IF(ISNA(MATCH(BG213,BG214:$BG$94434,0)),1,"")&amp;BB213)</f>
        <v>136</v>
      </c>
      <c r="BI213" s="84" t="str">
        <f>IF(BH213="","",BB213&amp;COUNTIFS($BH$1:BH213,BH213))</f>
        <v>364</v>
      </c>
      <c r="BJ213" s="84" t="str">
        <f t="shared" si="62"/>
        <v>050-1009-357</v>
      </c>
      <c r="BK213" s="84"/>
      <c r="BL213" s="84"/>
      <c r="BM213" s="84"/>
      <c r="BN213" s="84"/>
      <c r="BO213" s="84"/>
      <c r="BP213" s="84"/>
      <c r="BQ213" s="84"/>
      <c r="BR213" s="84"/>
      <c r="BS213" s="84"/>
      <c r="BT213" s="84"/>
      <c r="BU213" s="84"/>
      <c r="BV213" s="84"/>
      <c r="BW213" s="84"/>
      <c r="BX213" s="84"/>
      <c r="BY213" s="84"/>
      <c r="BZ213" s="84"/>
      <c r="CA213" s="84"/>
      <c r="CB213" s="84"/>
      <c r="CC213" s="84"/>
      <c r="CD213" s="84"/>
      <c r="CE213" s="84"/>
      <c r="CF213" s="84"/>
      <c r="CG213" s="84"/>
      <c r="CH213" s="84"/>
      <c r="CI213" s="84"/>
      <c r="CJ213" s="84"/>
      <c r="CK213" s="84"/>
      <c r="CL213" s="84"/>
      <c r="CM213" s="84"/>
      <c r="CN213" s="84"/>
      <c r="CO213" s="84"/>
      <c r="CP213" s="84"/>
      <c r="CQ213" s="84"/>
      <c r="CR213" s="84"/>
      <c r="CS213" s="84"/>
      <c r="CT213" s="84"/>
      <c r="CU213" s="84"/>
      <c r="CV213" s="84"/>
      <c r="CW213" s="84"/>
      <c r="CX213" s="84"/>
      <c r="CY213" s="84"/>
      <c r="CZ213" s="84"/>
      <c r="DA213" s="84"/>
      <c r="DB213" s="84"/>
      <c r="DC213" s="84"/>
      <c r="DD213" s="84"/>
      <c r="DE213" s="84"/>
      <c r="DF213" s="84"/>
      <c r="DG213" s="84"/>
      <c r="DH213" s="84"/>
      <c r="DI213" s="84"/>
      <c r="DJ213" s="84"/>
      <c r="DK213" s="84"/>
      <c r="DL213" s="84"/>
      <c r="DM213" s="84"/>
      <c r="DN213" s="84"/>
      <c r="DO213" s="84"/>
      <c r="DP213" s="84"/>
      <c r="DQ213" s="84"/>
      <c r="DR213" s="84"/>
      <c r="DS213" s="84"/>
      <c r="DT213" s="84"/>
      <c r="DU213" s="84"/>
      <c r="DV213" s="84"/>
      <c r="DW213" s="84"/>
      <c r="DX213" s="84"/>
      <c r="DY213" s="84"/>
      <c r="DZ213" s="84"/>
      <c r="EA213" s="84"/>
      <c r="EB213" s="84"/>
      <c r="EC213" s="84"/>
      <c r="ED213" s="84"/>
      <c r="EE213" s="84"/>
      <c r="EF213" s="84"/>
      <c r="EG213" s="84"/>
      <c r="EH213" s="84"/>
      <c r="EI213" s="84"/>
      <c r="EJ213" s="84"/>
      <c r="EK213" s="84"/>
      <c r="EL213" s="84"/>
      <c r="EM213" s="84"/>
      <c r="EN213" s="84"/>
      <c r="EO213" s="84"/>
      <c r="EP213" s="84"/>
      <c r="EQ213" s="84"/>
      <c r="ER213" s="84"/>
      <c r="ES213" s="84"/>
      <c r="ET213" s="84"/>
      <c r="EU213" s="84"/>
      <c r="EV213" s="84"/>
      <c r="EW213" s="84"/>
      <c r="EX213" s="84"/>
      <c r="EY213" s="84"/>
      <c r="EZ213" s="84"/>
      <c r="FA213" s="84"/>
      <c r="FB213" s="84"/>
      <c r="FC213" s="84"/>
      <c r="FD213" s="84"/>
      <c r="FE213" s="84"/>
      <c r="FF213" s="84"/>
      <c r="FG213" s="84"/>
      <c r="FH213" s="84"/>
      <c r="FI213" s="84"/>
      <c r="FJ213" s="84"/>
      <c r="FK213" s="84"/>
      <c r="FL213" s="84"/>
      <c r="FM213" s="84"/>
      <c r="FN213" s="84"/>
      <c r="FO213" s="84"/>
      <c r="FP213" s="84"/>
      <c r="FQ213" s="84"/>
      <c r="FR213" s="84"/>
      <c r="FS213" s="84"/>
      <c r="FT213" s="84"/>
      <c r="FU213" s="84"/>
      <c r="FV213" s="84"/>
      <c r="FW213" s="84"/>
      <c r="FX213" s="84"/>
      <c r="FY213" s="84"/>
      <c r="FZ213" s="84"/>
      <c r="GA213" s="84"/>
      <c r="GB213" s="84"/>
      <c r="GC213" s="84"/>
      <c r="GD213" s="84"/>
      <c r="GE213" s="84"/>
      <c r="GF213" s="84"/>
      <c r="GG213" s="84"/>
      <c r="GH213" s="84"/>
      <c r="GI213" s="84"/>
      <c r="GJ213" s="84"/>
      <c r="GK213" s="84"/>
      <c r="GL213" s="84"/>
      <c r="GM213" s="84"/>
      <c r="GN213" s="84"/>
      <c r="GO213" s="84"/>
      <c r="GP213" s="84"/>
      <c r="GQ213" s="84"/>
      <c r="GR213" s="84"/>
      <c r="GS213" s="84"/>
      <c r="GT213" s="84"/>
      <c r="GU213" s="84"/>
      <c r="GV213" s="84"/>
      <c r="GW213" s="84"/>
      <c r="GX213" s="84"/>
      <c r="GY213" s="84"/>
      <c r="GZ213" s="84"/>
      <c r="HA213" s="84"/>
      <c r="HB213" s="84"/>
      <c r="HC213" s="84"/>
      <c r="HD213" s="84"/>
      <c r="HE213" s="84"/>
      <c r="HF213" s="84"/>
      <c r="HG213" s="84"/>
      <c r="HH213" s="84"/>
      <c r="HI213" s="84"/>
      <c r="HJ213" s="84"/>
      <c r="HK213" s="84"/>
      <c r="HL213" s="84"/>
      <c r="HM213" s="84"/>
      <c r="HN213" s="84"/>
      <c r="HO213" s="84"/>
      <c r="HP213" s="84"/>
      <c r="HQ213" s="84"/>
      <c r="HR213" s="84"/>
      <c r="HS213" s="84"/>
      <c r="HT213" s="84"/>
      <c r="HU213" s="84"/>
      <c r="HV213" s="84"/>
      <c r="HW213" s="84"/>
      <c r="HX213" s="84"/>
      <c r="HY213" s="84"/>
      <c r="HZ213" s="84"/>
      <c r="IA213" s="84"/>
      <c r="IB213" s="84"/>
      <c r="IC213" s="84"/>
      <c r="ID213" s="84"/>
      <c r="IE213" s="84"/>
      <c r="IF213" s="84"/>
      <c r="IG213" s="84"/>
      <c r="IH213" s="84"/>
      <c r="II213" s="84"/>
      <c r="IJ213" s="84"/>
      <c r="IK213" s="84"/>
      <c r="IL213" s="84"/>
      <c r="IM213" s="84"/>
      <c r="IN213" s="84"/>
      <c r="IO213" s="84"/>
      <c r="IP213" s="84"/>
      <c r="IQ213" s="84"/>
      <c r="IR213" s="84"/>
      <c r="IS213" s="84"/>
      <c r="IT213" s="84"/>
      <c r="IU213" s="84"/>
      <c r="IV213" s="84"/>
      <c r="IW213" s="84"/>
      <c r="IX213" s="84"/>
      <c r="IY213" s="84"/>
      <c r="IZ213" s="84"/>
      <c r="JA213" s="84"/>
      <c r="JB213" s="84"/>
    </row>
    <row r="214" spans="1:262" s="22" customFormat="1" ht="15" customHeight="1" x14ac:dyDescent="0.15">
      <c r="A214" s="176" t="s">
        <v>132</v>
      </c>
      <c r="B214" s="26" t="s">
        <v>275</v>
      </c>
      <c r="C214" s="27" t="s">
        <v>327</v>
      </c>
      <c r="D214" s="28" t="s">
        <v>412</v>
      </c>
      <c r="E214" s="26" t="s">
        <v>278</v>
      </c>
      <c r="F214" s="29" t="s">
        <v>413</v>
      </c>
      <c r="G214" s="30" t="s">
        <v>305</v>
      </c>
      <c r="H214" s="30" t="s">
        <v>94</v>
      </c>
      <c r="I214" s="37">
        <v>400</v>
      </c>
      <c r="J214" s="38" t="s">
        <v>281</v>
      </c>
      <c r="K214" s="37">
        <v>28</v>
      </c>
      <c r="L214" s="26"/>
      <c r="M214" s="26"/>
      <c r="N214" s="26"/>
      <c r="O214" s="39" t="s">
        <v>414</v>
      </c>
      <c r="P214" s="40">
        <v>0.5</v>
      </c>
      <c r="Q214" s="40">
        <v>0.5</v>
      </c>
      <c r="R214" s="40">
        <v>3.9245283018867898</v>
      </c>
      <c r="S214" s="40">
        <v>3.8297872340425498</v>
      </c>
      <c r="T214" s="40">
        <v>4</v>
      </c>
      <c r="U214" s="40">
        <v>4</v>
      </c>
      <c r="V214" s="41">
        <v>12</v>
      </c>
      <c r="W214" s="42">
        <v>161</v>
      </c>
      <c r="X214" s="43">
        <v>350</v>
      </c>
      <c r="Y214" s="50">
        <v>1</v>
      </c>
      <c r="Z214" s="50">
        <v>1</v>
      </c>
      <c r="AA214" s="51"/>
      <c r="AB214" s="51"/>
      <c r="AC214" s="51"/>
      <c r="AD214" s="51"/>
      <c r="AE214" s="51"/>
      <c r="AF214" s="38">
        <v>252</v>
      </c>
      <c r="AG214" s="61">
        <v>7.6666666666666696</v>
      </c>
      <c r="AH214" s="62">
        <v>0.63888888888888895</v>
      </c>
      <c r="AI214" s="63"/>
      <c r="AJ214" s="64"/>
      <c r="AK214" s="65">
        <v>0</v>
      </c>
      <c r="AL214" s="64" t="s">
        <v>283</v>
      </c>
      <c r="AM214" s="66" t="s">
        <v>320</v>
      </c>
      <c r="AN214" s="26"/>
      <c r="AO214" s="66" t="s">
        <v>49</v>
      </c>
      <c r="AP214" s="74"/>
      <c r="AQ214" s="75"/>
      <c r="AR214" s="76"/>
      <c r="AS214" s="77"/>
      <c r="AT214" s="77"/>
      <c r="AU214" s="78"/>
      <c r="AV214" s="77"/>
      <c r="AW214" s="77"/>
      <c r="AX214" s="77"/>
      <c r="AY214" s="77"/>
      <c r="AZ214" s="77"/>
      <c r="BA214" s="77"/>
      <c r="BB214" s="99">
        <f t="shared" si="56"/>
        <v>36</v>
      </c>
      <c r="BC214" s="99">
        <f t="shared" si="57"/>
        <v>9</v>
      </c>
      <c r="BD214" s="100" t="str">
        <f t="shared" si="58"/>
        <v>050-J100000121-0567李翔36</v>
      </c>
      <c r="BE214" s="101">
        <f t="shared" si="59"/>
        <v>1</v>
      </c>
      <c r="BF214" s="101">
        <f t="shared" si="60"/>
        <v>0.5</v>
      </c>
      <c r="BG214" s="102" t="str">
        <f t="shared" si="61"/>
        <v>050-J100000121-056736</v>
      </c>
      <c r="BH214" s="84" t="str">
        <f>IF(IF(ISNA(MATCH(BG214,BG215:$BG$94434,0)),1,"")="","",IF(ISNA(MATCH(BG214,BG215:$BG$94434,0)),1,"")&amp;BB214)</f>
        <v/>
      </c>
      <c r="BI214" s="84" t="str">
        <f>IF(BH214="","",BB214&amp;COUNTIFS($BH$1:BH214,BH214))</f>
        <v/>
      </c>
      <c r="BJ214" s="84" t="str">
        <f t="shared" si="62"/>
        <v/>
      </c>
      <c r="BK214" s="84"/>
      <c r="BL214" s="84"/>
      <c r="BM214" s="84"/>
      <c r="BN214" s="84"/>
      <c r="BO214" s="84"/>
      <c r="BP214" s="84"/>
      <c r="BQ214" s="84"/>
      <c r="BR214" s="84"/>
      <c r="BS214" s="84"/>
      <c r="BT214" s="84"/>
      <c r="BU214" s="84"/>
      <c r="BV214" s="84"/>
      <c r="BW214" s="84"/>
      <c r="BX214" s="84"/>
      <c r="BY214" s="84"/>
      <c r="BZ214" s="84"/>
      <c r="CA214" s="84"/>
      <c r="CB214" s="84"/>
      <c r="CC214" s="84"/>
      <c r="CD214" s="84"/>
      <c r="CE214" s="84"/>
      <c r="CF214" s="84"/>
      <c r="CG214" s="84"/>
      <c r="CH214" s="84"/>
      <c r="CI214" s="84"/>
      <c r="CJ214" s="84"/>
      <c r="CK214" s="84"/>
      <c r="CL214" s="84"/>
      <c r="CM214" s="84"/>
      <c r="CN214" s="84"/>
      <c r="CO214" s="84"/>
      <c r="CP214" s="84"/>
      <c r="CQ214" s="84"/>
      <c r="CR214" s="84"/>
      <c r="CS214" s="84"/>
      <c r="CT214" s="84"/>
      <c r="CU214" s="84"/>
      <c r="CV214" s="84"/>
      <c r="CW214" s="84"/>
      <c r="CX214" s="84"/>
      <c r="CY214" s="84"/>
      <c r="CZ214" s="84"/>
      <c r="DA214" s="84"/>
      <c r="DB214" s="84"/>
      <c r="DC214" s="84"/>
      <c r="DD214" s="84"/>
      <c r="DE214" s="84"/>
      <c r="DF214" s="84"/>
      <c r="DG214" s="84"/>
      <c r="DH214" s="84"/>
      <c r="DI214" s="84"/>
      <c r="DJ214" s="84"/>
      <c r="DK214" s="84"/>
      <c r="DL214" s="84"/>
      <c r="DM214" s="84"/>
      <c r="DN214" s="84"/>
      <c r="DO214" s="84"/>
      <c r="DP214" s="84"/>
      <c r="DQ214" s="84"/>
      <c r="DR214" s="84"/>
      <c r="DS214" s="84"/>
      <c r="DT214" s="84"/>
      <c r="DU214" s="84"/>
      <c r="DV214" s="84"/>
      <c r="DW214" s="84"/>
      <c r="DX214" s="84"/>
      <c r="DY214" s="84"/>
      <c r="DZ214" s="84"/>
      <c r="EA214" s="84"/>
      <c r="EB214" s="84"/>
      <c r="EC214" s="84"/>
      <c r="ED214" s="84"/>
      <c r="EE214" s="84"/>
      <c r="EF214" s="84"/>
      <c r="EG214" s="84"/>
      <c r="EH214" s="84"/>
      <c r="EI214" s="84"/>
      <c r="EJ214" s="84"/>
      <c r="EK214" s="84"/>
      <c r="EL214" s="84"/>
      <c r="EM214" s="84"/>
      <c r="EN214" s="84"/>
      <c r="EO214" s="84"/>
      <c r="EP214" s="84"/>
      <c r="EQ214" s="84"/>
      <c r="ER214" s="84"/>
      <c r="ES214" s="84"/>
      <c r="ET214" s="84"/>
      <c r="EU214" s="84"/>
      <c r="EV214" s="84"/>
      <c r="EW214" s="84"/>
      <c r="EX214" s="84"/>
      <c r="EY214" s="84"/>
      <c r="EZ214" s="84"/>
      <c r="FA214" s="84"/>
      <c r="FB214" s="84"/>
      <c r="FC214" s="84"/>
      <c r="FD214" s="84"/>
      <c r="FE214" s="84"/>
      <c r="FF214" s="84"/>
      <c r="FG214" s="84"/>
      <c r="FH214" s="84"/>
      <c r="FI214" s="84"/>
      <c r="FJ214" s="84"/>
      <c r="FK214" s="84"/>
      <c r="FL214" s="84"/>
      <c r="FM214" s="84"/>
      <c r="FN214" s="84"/>
      <c r="FO214" s="84"/>
      <c r="FP214" s="84"/>
      <c r="FQ214" s="84"/>
      <c r="FR214" s="84"/>
      <c r="FS214" s="84"/>
      <c r="FT214" s="84"/>
      <c r="FU214" s="84"/>
      <c r="FV214" s="84"/>
      <c r="FW214" s="84"/>
      <c r="FX214" s="84"/>
      <c r="FY214" s="84"/>
      <c r="FZ214" s="84"/>
      <c r="GA214" s="84"/>
      <c r="GB214" s="84"/>
      <c r="GC214" s="84"/>
      <c r="GD214" s="84"/>
      <c r="GE214" s="84"/>
      <c r="GF214" s="84"/>
      <c r="GG214" s="84"/>
      <c r="GH214" s="84"/>
      <c r="GI214" s="84"/>
      <c r="GJ214" s="84"/>
      <c r="GK214" s="84"/>
      <c r="GL214" s="84"/>
      <c r="GM214" s="84"/>
      <c r="GN214" s="84"/>
      <c r="GO214" s="84"/>
      <c r="GP214" s="84"/>
      <c r="GQ214" s="84"/>
      <c r="GR214" s="84"/>
      <c r="GS214" s="84"/>
      <c r="GT214" s="84"/>
      <c r="GU214" s="84"/>
      <c r="GV214" s="84"/>
      <c r="GW214" s="84"/>
      <c r="GX214" s="84"/>
      <c r="GY214" s="84"/>
      <c r="GZ214" s="84"/>
      <c r="HA214" s="84"/>
      <c r="HB214" s="84"/>
      <c r="HC214" s="84"/>
      <c r="HD214" s="84"/>
      <c r="HE214" s="84"/>
      <c r="HF214" s="84"/>
      <c r="HG214" s="84"/>
      <c r="HH214" s="84"/>
      <c r="HI214" s="84"/>
      <c r="HJ214" s="84"/>
      <c r="HK214" s="84"/>
      <c r="HL214" s="84"/>
      <c r="HM214" s="84"/>
      <c r="HN214" s="84"/>
      <c r="HO214" s="84"/>
      <c r="HP214" s="84"/>
      <c r="HQ214" s="84"/>
      <c r="HR214" s="84"/>
      <c r="HS214" s="84"/>
      <c r="HT214" s="84"/>
      <c r="HU214" s="84"/>
      <c r="HV214" s="84"/>
      <c r="HW214" s="84"/>
      <c r="HX214" s="84"/>
      <c r="HY214" s="84"/>
      <c r="HZ214" s="84"/>
      <c r="IA214" s="84"/>
      <c r="IB214" s="84"/>
      <c r="IC214" s="84"/>
      <c r="ID214" s="84"/>
      <c r="IE214" s="84"/>
      <c r="IF214" s="84"/>
      <c r="IG214" s="84"/>
      <c r="IH214" s="84"/>
      <c r="II214" s="84"/>
      <c r="IJ214" s="84"/>
      <c r="IK214" s="84"/>
      <c r="IL214" s="84"/>
      <c r="IM214" s="84"/>
      <c r="IN214" s="84"/>
      <c r="IO214" s="84"/>
      <c r="IP214" s="84"/>
      <c r="IQ214" s="84"/>
      <c r="IR214" s="84"/>
      <c r="IS214" s="84"/>
      <c r="IT214" s="84"/>
      <c r="IU214" s="84"/>
      <c r="IV214" s="84"/>
      <c r="IW214" s="84"/>
      <c r="IX214" s="84"/>
      <c r="IY214" s="84"/>
      <c r="IZ214" s="84"/>
      <c r="JA214" s="84"/>
      <c r="JB214" s="84"/>
    </row>
    <row r="215" spans="1:262" s="22" customFormat="1" ht="15" customHeight="1" x14ac:dyDescent="0.15">
      <c r="A215" s="176" t="s">
        <v>132</v>
      </c>
      <c r="B215" s="26" t="s">
        <v>285</v>
      </c>
      <c r="C215" s="27" t="s">
        <v>327</v>
      </c>
      <c r="D215" s="28" t="s">
        <v>412</v>
      </c>
      <c r="E215" s="26" t="s">
        <v>278</v>
      </c>
      <c r="F215" s="29" t="s">
        <v>413</v>
      </c>
      <c r="G215" s="30" t="s">
        <v>305</v>
      </c>
      <c r="H215" s="30" t="s">
        <v>94</v>
      </c>
      <c r="I215" s="37">
        <v>400</v>
      </c>
      <c r="J215" s="38" t="s">
        <v>281</v>
      </c>
      <c r="K215" s="37">
        <v>28</v>
      </c>
      <c r="L215" s="26"/>
      <c r="M215" s="26"/>
      <c r="N215" s="26"/>
      <c r="O215" s="39" t="s">
        <v>414</v>
      </c>
      <c r="P215" s="40">
        <v>0.5</v>
      </c>
      <c r="Q215" s="40">
        <v>0.5</v>
      </c>
      <c r="R215" s="40">
        <v>1.4308943089430901</v>
      </c>
      <c r="S215" s="40">
        <v>2.5531914893617</v>
      </c>
      <c r="T215" s="40">
        <v>3</v>
      </c>
      <c r="U215" s="40">
        <v>5.5</v>
      </c>
      <c r="V215" s="41">
        <v>8</v>
      </c>
      <c r="W215" s="42">
        <v>95</v>
      </c>
      <c r="X215" s="43">
        <v>350</v>
      </c>
      <c r="Y215" s="50">
        <v>1</v>
      </c>
      <c r="Z215" s="50">
        <v>1</v>
      </c>
      <c r="AA215" s="51"/>
      <c r="AB215" s="51"/>
      <c r="AC215" s="51"/>
      <c r="AD215" s="51"/>
      <c r="AE215" s="51"/>
      <c r="AF215" s="38">
        <v>168</v>
      </c>
      <c r="AG215" s="61">
        <v>4.5238095238095202</v>
      </c>
      <c r="AH215" s="62">
        <v>0.56547619047619002</v>
      </c>
      <c r="AI215" s="63"/>
      <c r="AJ215" s="64"/>
      <c r="AK215" s="65">
        <v>0</v>
      </c>
      <c r="AL215" s="64" t="s">
        <v>283</v>
      </c>
      <c r="AM215" s="66" t="s">
        <v>331</v>
      </c>
      <c r="AN215" s="26"/>
      <c r="AO215" s="66" t="s">
        <v>127</v>
      </c>
      <c r="AP215" s="74"/>
      <c r="AQ215" s="75"/>
      <c r="AR215" s="76"/>
      <c r="AS215" s="77"/>
      <c r="AT215" s="77"/>
      <c r="AU215" s="78"/>
      <c r="AV215" s="77"/>
      <c r="AW215" s="77"/>
      <c r="AX215" s="77"/>
      <c r="AY215" s="77"/>
      <c r="AZ215" s="77"/>
      <c r="BA215" s="77"/>
      <c r="BB215" s="99">
        <f t="shared" si="56"/>
        <v>36</v>
      </c>
      <c r="BC215" s="99">
        <f t="shared" si="57"/>
        <v>9</v>
      </c>
      <c r="BD215" s="100" t="str">
        <f t="shared" si="58"/>
        <v>050-J100000121-0567吕勇36</v>
      </c>
      <c r="BE215" s="101">
        <f t="shared" si="59"/>
        <v>1</v>
      </c>
      <c r="BF215" s="101">
        <f t="shared" si="60"/>
        <v>0.5</v>
      </c>
      <c r="BG215" s="102" t="str">
        <f t="shared" si="61"/>
        <v>050-J100000121-056736</v>
      </c>
      <c r="BH215" s="84" t="str">
        <f>IF(IF(ISNA(MATCH(BG215,BG216:$BG$94434,0)),1,"")="","",IF(ISNA(MATCH(BG215,BG216:$BG$94434,0)),1,"")&amp;BB215)</f>
        <v>136</v>
      </c>
      <c r="BI215" s="84" t="str">
        <f>IF(BH215="","",BB215&amp;COUNTIFS($BH$1:BH215,BH215))</f>
        <v>365</v>
      </c>
      <c r="BJ215" s="84" t="str">
        <f t="shared" si="62"/>
        <v>050-J100000121-0567</v>
      </c>
      <c r="BK215" s="84"/>
      <c r="BL215" s="84"/>
      <c r="BM215" s="84"/>
      <c r="BN215" s="84"/>
      <c r="BO215" s="84"/>
      <c r="BP215" s="84"/>
      <c r="BQ215" s="84"/>
      <c r="BR215" s="84"/>
      <c r="BS215" s="84"/>
      <c r="BT215" s="84"/>
      <c r="BU215" s="84"/>
      <c r="BV215" s="84"/>
      <c r="BW215" s="84"/>
      <c r="BX215" s="84"/>
      <c r="BY215" s="84"/>
      <c r="BZ215" s="84"/>
      <c r="CA215" s="84"/>
      <c r="CB215" s="84"/>
      <c r="CC215" s="84"/>
      <c r="CD215" s="84"/>
      <c r="CE215" s="84"/>
      <c r="CF215" s="84"/>
      <c r="CG215" s="84"/>
      <c r="CH215" s="84"/>
      <c r="CI215" s="84"/>
      <c r="CJ215" s="84"/>
      <c r="CK215" s="84"/>
      <c r="CL215" s="84"/>
      <c r="CM215" s="84"/>
      <c r="CN215" s="84"/>
      <c r="CO215" s="84"/>
      <c r="CP215" s="84"/>
      <c r="CQ215" s="84"/>
      <c r="CR215" s="84"/>
      <c r="CS215" s="84"/>
      <c r="CT215" s="84"/>
      <c r="CU215" s="84"/>
      <c r="CV215" s="84"/>
      <c r="CW215" s="84"/>
      <c r="CX215" s="84"/>
      <c r="CY215" s="84"/>
      <c r="CZ215" s="84"/>
      <c r="DA215" s="84"/>
      <c r="DB215" s="84"/>
      <c r="DC215" s="84"/>
      <c r="DD215" s="84"/>
      <c r="DE215" s="84"/>
      <c r="DF215" s="84"/>
      <c r="DG215" s="84"/>
      <c r="DH215" s="84"/>
      <c r="DI215" s="84"/>
      <c r="DJ215" s="84"/>
      <c r="DK215" s="84"/>
      <c r="DL215" s="84"/>
      <c r="DM215" s="84"/>
      <c r="DN215" s="84"/>
      <c r="DO215" s="84"/>
      <c r="DP215" s="84"/>
      <c r="DQ215" s="84"/>
      <c r="DR215" s="84"/>
      <c r="DS215" s="84"/>
      <c r="DT215" s="84"/>
      <c r="DU215" s="84"/>
      <c r="DV215" s="84"/>
      <c r="DW215" s="84"/>
      <c r="DX215" s="84"/>
      <c r="DY215" s="84"/>
      <c r="DZ215" s="84"/>
      <c r="EA215" s="84"/>
      <c r="EB215" s="84"/>
      <c r="EC215" s="84"/>
      <c r="ED215" s="84"/>
      <c r="EE215" s="84"/>
      <c r="EF215" s="84"/>
      <c r="EG215" s="84"/>
      <c r="EH215" s="84"/>
      <c r="EI215" s="84"/>
      <c r="EJ215" s="84"/>
      <c r="EK215" s="84"/>
      <c r="EL215" s="84"/>
      <c r="EM215" s="84"/>
      <c r="EN215" s="84"/>
      <c r="EO215" s="84"/>
      <c r="EP215" s="84"/>
      <c r="EQ215" s="84"/>
      <c r="ER215" s="84"/>
      <c r="ES215" s="84"/>
      <c r="ET215" s="84"/>
      <c r="EU215" s="84"/>
      <c r="EV215" s="84"/>
      <c r="EW215" s="84"/>
      <c r="EX215" s="84"/>
      <c r="EY215" s="84"/>
      <c r="EZ215" s="84"/>
      <c r="FA215" s="84"/>
      <c r="FB215" s="84"/>
      <c r="FC215" s="84"/>
      <c r="FD215" s="84"/>
      <c r="FE215" s="84"/>
      <c r="FF215" s="84"/>
      <c r="FG215" s="84"/>
      <c r="FH215" s="84"/>
      <c r="FI215" s="84"/>
      <c r="FJ215" s="84"/>
      <c r="FK215" s="84"/>
      <c r="FL215" s="84"/>
      <c r="FM215" s="84"/>
      <c r="FN215" s="84"/>
      <c r="FO215" s="84"/>
      <c r="FP215" s="84"/>
      <c r="FQ215" s="84"/>
      <c r="FR215" s="84"/>
      <c r="FS215" s="84"/>
      <c r="FT215" s="84"/>
      <c r="FU215" s="84"/>
      <c r="FV215" s="84"/>
      <c r="FW215" s="84"/>
      <c r="FX215" s="84"/>
      <c r="FY215" s="84"/>
      <c r="FZ215" s="84"/>
      <c r="GA215" s="84"/>
      <c r="GB215" s="84"/>
      <c r="GC215" s="84"/>
      <c r="GD215" s="84"/>
      <c r="GE215" s="84"/>
      <c r="GF215" s="84"/>
      <c r="GG215" s="84"/>
      <c r="GH215" s="84"/>
      <c r="GI215" s="84"/>
      <c r="GJ215" s="84"/>
      <c r="GK215" s="84"/>
      <c r="GL215" s="84"/>
      <c r="GM215" s="84"/>
      <c r="GN215" s="84"/>
      <c r="GO215" s="84"/>
      <c r="GP215" s="84"/>
      <c r="GQ215" s="84"/>
      <c r="GR215" s="84"/>
      <c r="GS215" s="84"/>
      <c r="GT215" s="84"/>
      <c r="GU215" s="84"/>
      <c r="GV215" s="84"/>
      <c r="GW215" s="84"/>
      <c r="GX215" s="84"/>
      <c r="GY215" s="84"/>
      <c r="GZ215" s="84"/>
      <c r="HA215" s="84"/>
      <c r="HB215" s="84"/>
      <c r="HC215" s="84"/>
      <c r="HD215" s="84"/>
      <c r="HE215" s="84"/>
      <c r="HF215" s="84"/>
      <c r="HG215" s="84"/>
      <c r="HH215" s="84"/>
      <c r="HI215" s="84"/>
      <c r="HJ215" s="84"/>
      <c r="HK215" s="84"/>
      <c r="HL215" s="84"/>
      <c r="HM215" s="84"/>
      <c r="HN215" s="84"/>
      <c r="HO215" s="84"/>
      <c r="HP215" s="84"/>
      <c r="HQ215" s="84"/>
      <c r="HR215" s="84"/>
      <c r="HS215" s="84"/>
      <c r="HT215" s="84"/>
      <c r="HU215" s="84"/>
      <c r="HV215" s="84"/>
      <c r="HW215" s="84"/>
      <c r="HX215" s="84"/>
      <c r="HY215" s="84"/>
      <c r="HZ215" s="84"/>
      <c r="IA215" s="84"/>
      <c r="IB215" s="84"/>
      <c r="IC215" s="84"/>
      <c r="ID215" s="84"/>
      <c r="IE215" s="84"/>
      <c r="IF215" s="84"/>
      <c r="IG215" s="84"/>
      <c r="IH215" s="84"/>
      <c r="II215" s="84"/>
      <c r="IJ215" s="84"/>
      <c r="IK215" s="84"/>
      <c r="IL215" s="84"/>
      <c r="IM215" s="84"/>
      <c r="IN215" s="84"/>
      <c r="IO215" s="84"/>
      <c r="IP215" s="84"/>
      <c r="IQ215" s="84"/>
      <c r="IR215" s="84"/>
      <c r="IS215" s="84"/>
      <c r="IT215" s="84"/>
      <c r="IU215" s="84"/>
      <c r="IV215" s="84"/>
      <c r="IW215" s="84"/>
      <c r="IX215" s="84"/>
      <c r="IY215" s="84"/>
      <c r="IZ215" s="84"/>
      <c r="JA215" s="84"/>
      <c r="JB215" s="84"/>
    </row>
    <row r="216" spans="1:262" s="22" customFormat="1" ht="15" customHeight="1" x14ac:dyDescent="0.15">
      <c r="A216" s="176" t="s">
        <v>132</v>
      </c>
      <c r="B216" s="26" t="s">
        <v>275</v>
      </c>
      <c r="C216" s="27" t="s">
        <v>335</v>
      </c>
      <c r="D216" s="28" t="s">
        <v>439</v>
      </c>
      <c r="E216" s="26" t="s">
        <v>278</v>
      </c>
      <c r="F216" s="29" t="s">
        <v>47</v>
      </c>
      <c r="G216" s="30" t="s">
        <v>280</v>
      </c>
      <c r="H216" s="30" t="s">
        <v>79</v>
      </c>
      <c r="I216" s="37">
        <v>2000000</v>
      </c>
      <c r="J216" s="38" t="s">
        <v>281</v>
      </c>
      <c r="K216" s="37">
        <v>1031100</v>
      </c>
      <c r="L216" s="26"/>
      <c r="M216" s="26"/>
      <c r="N216" s="26"/>
      <c r="O216" s="39" t="s">
        <v>46</v>
      </c>
      <c r="P216" s="40">
        <v>0.5</v>
      </c>
      <c r="Q216" s="40">
        <v>0.5</v>
      </c>
      <c r="R216" s="40">
        <v>3.9245283018867898</v>
      </c>
      <c r="S216" s="40">
        <v>3.8297872340425498</v>
      </c>
      <c r="T216" s="40">
        <v>4</v>
      </c>
      <c r="U216" s="40">
        <v>4</v>
      </c>
      <c r="V216" s="41">
        <v>12</v>
      </c>
      <c r="W216" s="42">
        <v>240000</v>
      </c>
      <c r="X216" s="43">
        <v>350</v>
      </c>
      <c r="Y216" s="50">
        <v>1</v>
      </c>
      <c r="Z216" s="50">
        <v>1</v>
      </c>
      <c r="AA216" s="51"/>
      <c r="AB216" s="51"/>
      <c r="AC216" s="51"/>
      <c r="AD216" s="51"/>
      <c r="AE216" s="51"/>
      <c r="AF216" s="38">
        <v>252000</v>
      </c>
      <c r="AG216" s="61">
        <v>11.4285714285714</v>
      </c>
      <c r="AH216" s="62">
        <v>0.952380952380952</v>
      </c>
      <c r="AI216" s="63"/>
      <c r="AJ216" s="64"/>
      <c r="AK216" s="65">
        <v>0</v>
      </c>
      <c r="AL216" s="64" t="s">
        <v>283</v>
      </c>
      <c r="AM216" s="66" t="s">
        <v>337</v>
      </c>
      <c r="AN216" s="26"/>
      <c r="AO216" s="66" t="s">
        <v>61</v>
      </c>
      <c r="AP216" s="74"/>
      <c r="AQ216" s="75"/>
      <c r="AR216" s="76"/>
      <c r="AS216" s="77"/>
      <c r="AT216" s="77"/>
      <c r="AU216" s="78"/>
      <c r="AV216" s="77"/>
      <c r="AW216" s="77"/>
      <c r="AX216" s="77"/>
      <c r="AY216" s="77"/>
      <c r="AZ216" s="77"/>
      <c r="BA216" s="77"/>
      <c r="BB216" s="99">
        <f t="shared" si="56"/>
        <v>36</v>
      </c>
      <c r="BC216" s="99">
        <f t="shared" si="57"/>
        <v>9</v>
      </c>
      <c r="BD216" s="100" t="str">
        <f t="shared" si="58"/>
        <v>025-C130000641-363王友36</v>
      </c>
      <c r="BE216" s="101">
        <f t="shared" si="59"/>
        <v>0.25</v>
      </c>
      <c r="BF216" s="101">
        <f t="shared" si="60"/>
        <v>0.5</v>
      </c>
      <c r="BG216" s="102" t="str">
        <f t="shared" si="61"/>
        <v>025-C130000641-36336</v>
      </c>
      <c r="BH216" s="84" t="str">
        <f>IF(IF(ISNA(MATCH(BG216,BG217:$BG$94434,0)),1,"")="","",IF(ISNA(MATCH(BG216,BG217:$BG$94434,0)),1,"")&amp;BB216)</f>
        <v/>
      </c>
      <c r="BI216" s="84" t="str">
        <f>IF(BH216="","",BB216&amp;COUNTIFS($BH$1:BH216,BH216))</f>
        <v/>
      </c>
      <c r="BJ216" s="84" t="str">
        <f t="shared" si="62"/>
        <v/>
      </c>
      <c r="BK216" s="84"/>
      <c r="BL216" s="84"/>
      <c r="BM216" s="84"/>
      <c r="BN216" s="84"/>
      <c r="BO216" s="84"/>
      <c r="BP216" s="84"/>
      <c r="BQ216" s="84"/>
      <c r="BR216" s="84"/>
      <c r="BS216" s="84"/>
      <c r="BT216" s="84"/>
      <c r="BU216" s="84"/>
      <c r="BV216" s="84"/>
      <c r="BW216" s="84"/>
      <c r="BX216" s="84"/>
      <c r="BY216" s="84"/>
      <c r="BZ216" s="84"/>
      <c r="CA216" s="84"/>
      <c r="CB216" s="84"/>
      <c r="CC216" s="84"/>
      <c r="CD216" s="84"/>
      <c r="CE216" s="84"/>
      <c r="CF216" s="84"/>
      <c r="CG216" s="84"/>
      <c r="CH216" s="84"/>
      <c r="CI216" s="84"/>
      <c r="CJ216" s="84"/>
      <c r="CK216" s="84"/>
      <c r="CL216" s="84"/>
      <c r="CM216" s="84"/>
      <c r="CN216" s="84"/>
      <c r="CO216" s="84"/>
      <c r="CP216" s="84"/>
      <c r="CQ216" s="84"/>
      <c r="CR216" s="84"/>
      <c r="CS216" s="84"/>
      <c r="CT216" s="84"/>
      <c r="CU216" s="84"/>
      <c r="CV216" s="84"/>
      <c r="CW216" s="84"/>
      <c r="CX216" s="84"/>
      <c r="CY216" s="84"/>
      <c r="CZ216" s="84"/>
      <c r="DA216" s="84"/>
      <c r="DB216" s="84"/>
      <c r="DC216" s="84"/>
      <c r="DD216" s="84"/>
      <c r="DE216" s="84"/>
      <c r="DF216" s="84"/>
      <c r="DG216" s="84"/>
      <c r="DH216" s="84"/>
      <c r="DI216" s="84"/>
      <c r="DJ216" s="84"/>
      <c r="DK216" s="84"/>
      <c r="DL216" s="84"/>
      <c r="DM216" s="84"/>
      <c r="DN216" s="84"/>
      <c r="DO216" s="84"/>
      <c r="DP216" s="84"/>
      <c r="DQ216" s="84"/>
      <c r="DR216" s="84"/>
      <c r="DS216" s="84"/>
      <c r="DT216" s="84"/>
      <c r="DU216" s="84"/>
      <c r="DV216" s="84"/>
      <c r="DW216" s="84"/>
      <c r="DX216" s="84"/>
      <c r="DY216" s="84"/>
      <c r="DZ216" s="84"/>
      <c r="EA216" s="84"/>
      <c r="EB216" s="84"/>
      <c r="EC216" s="84"/>
      <c r="ED216" s="84"/>
      <c r="EE216" s="84"/>
      <c r="EF216" s="84"/>
      <c r="EG216" s="84"/>
      <c r="EH216" s="84"/>
      <c r="EI216" s="84"/>
      <c r="EJ216" s="84"/>
      <c r="EK216" s="84"/>
      <c r="EL216" s="84"/>
      <c r="EM216" s="84"/>
      <c r="EN216" s="84"/>
      <c r="EO216" s="84"/>
      <c r="EP216" s="84"/>
      <c r="EQ216" s="84"/>
      <c r="ER216" s="84"/>
      <c r="ES216" s="84"/>
      <c r="ET216" s="84"/>
      <c r="EU216" s="84"/>
      <c r="EV216" s="84"/>
      <c r="EW216" s="84"/>
      <c r="EX216" s="84"/>
      <c r="EY216" s="84"/>
      <c r="EZ216" s="84"/>
      <c r="FA216" s="84"/>
      <c r="FB216" s="84"/>
      <c r="FC216" s="84"/>
      <c r="FD216" s="84"/>
      <c r="FE216" s="84"/>
      <c r="FF216" s="84"/>
      <c r="FG216" s="84"/>
      <c r="FH216" s="84"/>
      <c r="FI216" s="84"/>
      <c r="FJ216" s="84"/>
      <c r="FK216" s="84"/>
      <c r="FL216" s="84"/>
      <c r="FM216" s="84"/>
      <c r="FN216" s="84"/>
      <c r="FO216" s="84"/>
      <c r="FP216" s="84"/>
      <c r="FQ216" s="84"/>
      <c r="FR216" s="84"/>
      <c r="FS216" s="84"/>
      <c r="FT216" s="84"/>
      <c r="FU216" s="84"/>
      <c r="FV216" s="84"/>
      <c r="FW216" s="84"/>
      <c r="FX216" s="84"/>
      <c r="FY216" s="84"/>
      <c r="FZ216" s="84"/>
      <c r="GA216" s="84"/>
      <c r="GB216" s="84"/>
      <c r="GC216" s="84"/>
      <c r="GD216" s="84"/>
      <c r="GE216" s="84"/>
      <c r="GF216" s="84"/>
      <c r="GG216" s="84"/>
      <c r="GH216" s="84"/>
      <c r="GI216" s="84"/>
      <c r="GJ216" s="84"/>
      <c r="GK216" s="84"/>
      <c r="GL216" s="84"/>
      <c r="GM216" s="84"/>
      <c r="GN216" s="84"/>
      <c r="GO216" s="84"/>
      <c r="GP216" s="84"/>
      <c r="GQ216" s="84"/>
      <c r="GR216" s="84"/>
      <c r="GS216" s="84"/>
      <c r="GT216" s="84"/>
      <c r="GU216" s="84"/>
      <c r="GV216" s="84"/>
      <c r="GW216" s="84"/>
      <c r="GX216" s="84"/>
      <c r="GY216" s="84"/>
      <c r="GZ216" s="84"/>
      <c r="HA216" s="84"/>
      <c r="HB216" s="84"/>
      <c r="HC216" s="84"/>
      <c r="HD216" s="84"/>
      <c r="HE216" s="84"/>
      <c r="HF216" s="84"/>
      <c r="HG216" s="84"/>
      <c r="HH216" s="84"/>
      <c r="HI216" s="84"/>
      <c r="HJ216" s="84"/>
      <c r="HK216" s="84"/>
      <c r="HL216" s="84"/>
      <c r="HM216" s="84"/>
      <c r="HN216" s="84"/>
      <c r="HO216" s="84"/>
      <c r="HP216" s="84"/>
      <c r="HQ216" s="84"/>
      <c r="HR216" s="84"/>
      <c r="HS216" s="84"/>
      <c r="HT216" s="84"/>
      <c r="HU216" s="84"/>
      <c r="HV216" s="84"/>
      <c r="HW216" s="84"/>
      <c r="HX216" s="84"/>
      <c r="HY216" s="84"/>
      <c r="HZ216" s="84"/>
      <c r="IA216" s="84"/>
      <c r="IB216" s="84"/>
      <c r="IC216" s="84"/>
      <c r="ID216" s="84"/>
      <c r="IE216" s="84"/>
      <c r="IF216" s="84"/>
      <c r="IG216" s="84"/>
      <c r="IH216" s="84"/>
      <c r="II216" s="84"/>
      <c r="IJ216" s="84"/>
      <c r="IK216" s="84"/>
      <c r="IL216" s="84"/>
      <c r="IM216" s="84"/>
      <c r="IN216" s="84"/>
      <c r="IO216" s="84"/>
      <c r="IP216" s="84"/>
      <c r="IQ216" s="84"/>
      <c r="IR216" s="84"/>
      <c r="IS216" s="84"/>
      <c r="IT216" s="84"/>
      <c r="IU216" s="84"/>
      <c r="IV216" s="84"/>
      <c r="IW216" s="84"/>
      <c r="IX216" s="84"/>
      <c r="IY216" s="84"/>
      <c r="IZ216" s="84"/>
      <c r="JA216" s="84"/>
      <c r="JB216" s="84"/>
    </row>
    <row r="217" spans="1:262" s="22" customFormat="1" ht="15" customHeight="1" x14ac:dyDescent="0.15">
      <c r="A217" s="176" t="s">
        <v>132</v>
      </c>
      <c r="B217" s="26" t="s">
        <v>285</v>
      </c>
      <c r="C217" s="27" t="s">
        <v>335</v>
      </c>
      <c r="D217" s="28" t="s">
        <v>439</v>
      </c>
      <c r="E217" s="26" t="s">
        <v>278</v>
      </c>
      <c r="F217" s="29" t="s">
        <v>47</v>
      </c>
      <c r="G217" s="30" t="s">
        <v>280</v>
      </c>
      <c r="H217" s="30" t="s">
        <v>79</v>
      </c>
      <c r="I217" s="37">
        <v>2000000</v>
      </c>
      <c r="J217" s="38" t="s">
        <v>281</v>
      </c>
      <c r="K217" s="37">
        <v>1031100</v>
      </c>
      <c r="L217" s="26"/>
      <c r="M217" s="26"/>
      <c r="N217" s="26"/>
      <c r="O217" s="39" t="s">
        <v>46</v>
      </c>
      <c r="P217" s="40">
        <v>0.5</v>
      </c>
      <c r="Q217" s="40">
        <v>0.5</v>
      </c>
      <c r="R217" s="40">
        <v>2.1463414634146298</v>
      </c>
      <c r="S217" s="40">
        <v>3.8297872340425498</v>
      </c>
      <c r="T217" s="40">
        <v>5.5</v>
      </c>
      <c r="U217" s="40">
        <v>5.5</v>
      </c>
      <c r="V217" s="41">
        <v>12</v>
      </c>
      <c r="W217" s="42">
        <v>228000</v>
      </c>
      <c r="X217" s="43">
        <v>350</v>
      </c>
      <c r="Y217" s="50">
        <v>1</v>
      </c>
      <c r="Z217" s="50">
        <v>1</v>
      </c>
      <c r="AA217" s="51"/>
      <c r="AB217" s="51"/>
      <c r="AC217" s="51"/>
      <c r="AD217" s="51"/>
      <c r="AE217" s="51"/>
      <c r="AF217" s="38">
        <v>252000</v>
      </c>
      <c r="AG217" s="61">
        <v>10.8571428571429</v>
      </c>
      <c r="AH217" s="62">
        <v>0.90476190476190499</v>
      </c>
      <c r="AI217" s="63"/>
      <c r="AJ217" s="64"/>
      <c r="AK217" s="65">
        <v>0</v>
      </c>
      <c r="AL217" s="64" t="s">
        <v>283</v>
      </c>
      <c r="AM217" s="66" t="s">
        <v>322</v>
      </c>
      <c r="AN217" s="26"/>
      <c r="AO217" s="66" t="s">
        <v>64</v>
      </c>
      <c r="AP217" s="74"/>
      <c r="AQ217" s="75"/>
      <c r="AR217" s="76"/>
      <c r="AS217" s="77"/>
      <c r="AT217" s="77"/>
      <c r="AU217" s="78"/>
      <c r="AV217" s="77"/>
      <c r="AW217" s="77"/>
      <c r="AX217" s="77"/>
      <c r="AY217" s="77"/>
      <c r="AZ217" s="77"/>
      <c r="BA217" s="77"/>
      <c r="BB217" s="99">
        <f t="shared" si="56"/>
        <v>36</v>
      </c>
      <c r="BC217" s="99">
        <f t="shared" si="57"/>
        <v>9</v>
      </c>
      <c r="BD217" s="100" t="str">
        <f t="shared" si="58"/>
        <v>025-C130000641-363杨青松36</v>
      </c>
      <c r="BE217" s="101">
        <f t="shared" si="59"/>
        <v>1</v>
      </c>
      <c r="BF217" s="101">
        <f t="shared" si="60"/>
        <v>0.5</v>
      </c>
      <c r="BG217" s="102" t="str">
        <f t="shared" si="61"/>
        <v>025-C130000641-36336</v>
      </c>
      <c r="BH217" s="84" t="str">
        <f>IF(IF(ISNA(MATCH(BG217,BG218:$BG$94434,0)),1,"")="","",IF(ISNA(MATCH(BG217,BG218:$BG$94434,0)),1,"")&amp;BB217)</f>
        <v/>
      </c>
      <c r="BI217" s="84" t="str">
        <f>IF(BH217="","",BB217&amp;COUNTIFS($BH$1:BH217,BH217))</f>
        <v/>
      </c>
      <c r="BJ217" s="84" t="str">
        <f t="shared" si="62"/>
        <v/>
      </c>
      <c r="BK217" s="84"/>
      <c r="BL217" s="84"/>
      <c r="BM217" s="84"/>
      <c r="BN217" s="84"/>
      <c r="BO217" s="84"/>
      <c r="BP217" s="84"/>
      <c r="BQ217" s="84"/>
      <c r="BR217" s="84"/>
      <c r="BS217" s="84"/>
      <c r="BT217" s="84"/>
      <c r="BU217" s="84"/>
      <c r="BV217" s="84"/>
      <c r="BW217" s="84"/>
      <c r="BX217" s="84"/>
      <c r="BY217" s="84"/>
      <c r="BZ217" s="84"/>
      <c r="CA217" s="84"/>
      <c r="CB217" s="84"/>
      <c r="CC217" s="84"/>
      <c r="CD217" s="84"/>
      <c r="CE217" s="84"/>
      <c r="CF217" s="84"/>
      <c r="CG217" s="84"/>
      <c r="CH217" s="84"/>
      <c r="CI217" s="84"/>
      <c r="CJ217" s="84"/>
      <c r="CK217" s="84"/>
      <c r="CL217" s="84"/>
      <c r="CM217" s="84"/>
      <c r="CN217" s="84"/>
      <c r="CO217" s="84"/>
      <c r="CP217" s="84"/>
      <c r="CQ217" s="84"/>
      <c r="CR217" s="84"/>
      <c r="CS217" s="84"/>
      <c r="CT217" s="84"/>
      <c r="CU217" s="84"/>
      <c r="CV217" s="84"/>
      <c r="CW217" s="84"/>
      <c r="CX217" s="84"/>
      <c r="CY217" s="84"/>
      <c r="CZ217" s="84"/>
      <c r="DA217" s="84"/>
      <c r="DB217" s="84"/>
      <c r="DC217" s="84"/>
      <c r="DD217" s="84"/>
      <c r="DE217" s="84"/>
      <c r="DF217" s="84"/>
      <c r="DG217" s="84"/>
      <c r="DH217" s="84"/>
      <c r="DI217" s="84"/>
      <c r="DJ217" s="84"/>
      <c r="DK217" s="84"/>
      <c r="DL217" s="84"/>
      <c r="DM217" s="84"/>
      <c r="DN217" s="84"/>
      <c r="DO217" s="84"/>
      <c r="DP217" s="84"/>
      <c r="DQ217" s="84"/>
      <c r="DR217" s="84"/>
      <c r="DS217" s="84"/>
      <c r="DT217" s="84"/>
      <c r="DU217" s="84"/>
      <c r="DV217" s="84"/>
      <c r="DW217" s="84"/>
      <c r="DX217" s="84"/>
      <c r="DY217" s="84"/>
      <c r="DZ217" s="84"/>
      <c r="EA217" s="84"/>
      <c r="EB217" s="84"/>
      <c r="EC217" s="84"/>
      <c r="ED217" s="84"/>
      <c r="EE217" s="84"/>
      <c r="EF217" s="84"/>
      <c r="EG217" s="84"/>
      <c r="EH217" s="84"/>
      <c r="EI217" s="84"/>
      <c r="EJ217" s="84"/>
      <c r="EK217" s="84"/>
      <c r="EL217" s="84"/>
      <c r="EM217" s="84"/>
      <c r="EN217" s="84"/>
      <c r="EO217" s="84"/>
      <c r="EP217" s="84"/>
      <c r="EQ217" s="84"/>
      <c r="ER217" s="84"/>
      <c r="ES217" s="84"/>
      <c r="ET217" s="84"/>
      <c r="EU217" s="84"/>
      <c r="EV217" s="84"/>
      <c r="EW217" s="84"/>
      <c r="EX217" s="84"/>
      <c r="EY217" s="84"/>
      <c r="EZ217" s="84"/>
      <c r="FA217" s="84"/>
      <c r="FB217" s="84"/>
      <c r="FC217" s="84"/>
      <c r="FD217" s="84"/>
      <c r="FE217" s="84"/>
      <c r="FF217" s="84"/>
      <c r="FG217" s="84"/>
      <c r="FH217" s="84"/>
      <c r="FI217" s="84"/>
      <c r="FJ217" s="84"/>
      <c r="FK217" s="84"/>
      <c r="FL217" s="84"/>
      <c r="FM217" s="84"/>
      <c r="FN217" s="84"/>
      <c r="FO217" s="84"/>
      <c r="FP217" s="84"/>
      <c r="FQ217" s="84"/>
      <c r="FR217" s="84"/>
      <c r="FS217" s="84"/>
      <c r="FT217" s="84"/>
      <c r="FU217" s="84"/>
      <c r="FV217" s="84"/>
      <c r="FW217" s="84"/>
      <c r="FX217" s="84"/>
      <c r="FY217" s="84"/>
      <c r="FZ217" s="84"/>
      <c r="GA217" s="84"/>
      <c r="GB217" s="84"/>
      <c r="GC217" s="84"/>
      <c r="GD217" s="84"/>
      <c r="GE217" s="84"/>
      <c r="GF217" s="84"/>
      <c r="GG217" s="84"/>
      <c r="GH217" s="84"/>
      <c r="GI217" s="84"/>
      <c r="GJ217" s="84"/>
      <c r="GK217" s="84"/>
      <c r="GL217" s="84"/>
      <c r="GM217" s="84"/>
      <c r="GN217" s="84"/>
      <c r="GO217" s="84"/>
      <c r="GP217" s="84"/>
      <c r="GQ217" s="84"/>
      <c r="GR217" s="84"/>
      <c r="GS217" s="84"/>
      <c r="GT217" s="84"/>
      <c r="GU217" s="84"/>
      <c r="GV217" s="84"/>
      <c r="GW217" s="84"/>
      <c r="GX217" s="84"/>
      <c r="GY217" s="84"/>
      <c r="GZ217" s="84"/>
      <c r="HA217" s="84"/>
      <c r="HB217" s="84"/>
      <c r="HC217" s="84"/>
      <c r="HD217" s="84"/>
      <c r="HE217" s="84"/>
      <c r="HF217" s="84"/>
      <c r="HG217" s="84"/>
      <c r="HH217" s="84"/>
      <c r="HI217" s="84"/>
      <c r="HJ217" s="84"/>
      <c r="HK217" s="84"/>
      <c r="HL217" s="84"/>
      <c r="HM217" s="84"/>
      <c r="HN217" s="84"/>
      <c r="HO217" s="84"/>
      <c r="HP217" s="84"/>
      <c r="HQ217" s="84"/>
      <c r="HR217" s="84"/>
      <c r="HS217" s="84"/>
      <c r="HT217" s="84"/>
      <c r="HU217" s="84"/>
      <c r="HV217" s="84"/>
      <c r="HW217" s="84"/>
      <c r="HX217" s="84"/>
      <c r="HY217" s="84"/>
      <c r="HZ217" s="84"/>
      <c r="IA217" s="84"/>
      <c r="IB217" s="84"/>
      <c r="IC217" s="84"/>
      <c r="ID217" s="84"/>
      <c r="IE217" s="84"/>
      <c r="IF217" s="84"/>
      <c r="IG217" s="84"/>
      <c r="IH217" s="84"/>
      <c r="II217" s="84"/>
      <c r="IJ217" s="84"/>
      <c r="IK217" s="84"/>
      <c r="IL217" s="84"/>
      <c r="IM217" s="84"/>
      <c r="IN217" s="84"/>
      <c r="IO217" s="84"/>
      <c r="IP217" s="84"/>
      <c r="IQ217" s="84"/>
      <c r="IR217" s="84"/>
      <c r="IS217" s="84"/>
      <c r="IT217" s="84"/>
      <c r="IU217" s="84"/>
      <c r="IV217" s="84"/>
      <c r="IW217" s="84"/>
      <c r="IX217" s="84"/>
      <c r="IY217" s="84"/>
      <c r="IZ217" s="84"/>
      <c r="JA217" s="84"/>
      <c r="JB217" s="84"/>
    </row>
    <row r="218" spans="1:262" s="22" customFormat="1" ht="15" customHeight="1" x14ac:dyDescent="0.15">
      <c r="A218" s="176" t="s">
        <v>132</v>
      </c>
      <c r="B218" s="26" t="s">
        <v>275</v>
      </c>
      <c r="C218" s="27" t="s">
        <v>393</v>
      </c>
      <c r="D218" s="28" t="s">
        <v>440</v>
      </c>
      <c r="E218" s="26" t="s">
        <v>278</v>
      </c>
      <c r="F218" s="29" t="s">
        <v>395</v>
      </c>
      <c r="G218" s="30" t="s">
        <v>280</v>
      </c>
      <c r="H218" s="30" t="s">
        <v>94</v>
      </c>
      <c r="I218" s="37">
        <v>400</v>
      </c>
      <c r="J218" s="38" t="s">
        <v>281</v>
      </c>
      <c r="K218" s="37">
        <v>394</v>
      </c>
      <c r="L218" s="26"/>
      <c r="M218" s="26"/>
      <c r="N218" s="26"/>
      <c r="O218" s="39" t="s">
        <v>396</v>
      </c>
      <c r="P218" s="40">
        <v>0.5</v>
      </c>
      <c r="Q218" s="40">
        <v>0.5</v>
      </c>
      <c r="R218" s="40">
        <v>2.6163522012578602</v>
      </c>
      <c r="S218" s="40">
        <v>2.5531914893617</v>
      </c>
      <c r="T218" s="40">
        <v>4</v>
      </c>
      <c r="U218" s="40">
        <v>4</v>
      </c>
      <c r="V218" s="41">
        <v>8</v>
      </c>
      <c r="W218" s="42">
        <v>120</v>
      </c>
      <c r="X218" s="43">
        <v>300</v>
      </c>
      <c r="Y218" s="50">
        <v>1</v>
      </c>
      <c r="Z218" s="50">
        <v>1</v>
      </c>
      <c r="AA218" s="51"/>
      <c r="AB218" s="51"/>
      <c r="AC218" s="51"/>
      <c r="AD218" s="51"/>
      <c r="AE218" s="51"/>
      <c r="AF218" s="38">
        <v>144</v>
      </c>
      <c r="AG218" s="61">
        <v>6.6666666666666696</v>
      </c>
      <c r="AH218" s="62">
        <v>0.83333333333333304</v>
      </c>
      <c r="AI218" s="63"/>
      <c r="AJ218" s="64"/>
      <c r="AK218" s="65">
        <v>0</v>
      </c>
      <c r="AL218" s="64" t="s">
        <v>283</v>
      </c>
      <c r="AM218" s="66" t="s">
        <v>302</v>
      </c>
      <c r="AN218" s="26"/>
      <c r="AO218" s="66" t="s">
        <v>68</v>
      </c>
      <c r="AP218" s="74"/>
      <c r="AQ218" s="75"/>
      <c r="AR218" s="76"/>
      <c r="AS218" s="77"/>
      <c r="AT218" s="77"/>
      <c r="AU218" s="78"/>
      <c r="AV218" s="77"/>
      <c r="AW218" s="77"/>
      <c r="AX218" s="77"/>
      <c r="AY218" s="77"/>
      <c r="AZ218" s="77"/>
      <c r="BA218" s="77"/>
      <c r="BB218" s="99">
        <f t="shared" si="56"/>
        <v>36</v>
      </c>
      <c r="BC218" s="99">
        <f t="shared" si="57"/>
        <v>9</v>
      </c>
      <c r="BD218" s="100" t="str">
        <f t="shared" si="58"/>
        <v>050-C130000441-521赵亚平36</v>
      </c>
      <c r="BE218" s="101">
        <f t="shared" si="59"/>
        <v>1</v>
      </c>
      <c r="BF218" s="101">
        <f t="shared" si="60"/>
        <v>0.5</v>
      </c>
      <c r="BG218" s="102" t="str">
        <f t="shared" si="61"/>
        <v>050-C130000441-52136</v>
      </c>
      <c r="BH218" s="84" t="str">
        <f>IF(IF(ISNA(MATCH(BG218,BG219:$BG$94434,0)),1,"")="","",IF(ISNA(MATCH(BG218,BG219:$BG$94434,0)),1,"")&amp;BB218)</f>
        <v>136</v>
      </c>
      <c r="BI218" s="84" t="str">
        <f>IF(BH218="","",BB218&amp;COUNTIFS($BH$1:BH218,BH218))</f>
        <v>366</v>
      </c>
      <c r="BJ218" s="84" t="str">
        <f t="shared" si="62"/>
        <v>050-C130000441-521</v>
      </c>
      <c r="BK218" s="84"/>
      <c r="BL218" s="84"/>
      <c r="BM218" s="84"/>
      <c r="BN218" s="84"/>
      <c r="BO218" s="84"/>
      <c r="BP218" s="84"/>
      <c r="BQ218" s="84"/>
      <c r="BR218" s="84"/>
      <c r="BS218" s="84"/>
      <c r="BT218" s="84"/>
      <c r="BU218" s="84"/>
      <c r="BV218" s="84"/>
      <c r="BW218" s="84"/>
      <c r="BX218" s="84"/>
      <c r="BY218" s="84"/>
      <c r="BZ218" s="84"/>
      <c r="CA218" s="84"/>
      <c r="CB218" s="84"/>
      <c r="CC218" s="84"/>
      <c r="CD218" s="84"/>
      <c r="CE218" s="84"/>
      <c r="CF218" s="84"/>
      <c r="CG218" s="84"/>
      <c r="CH218" s="84"/>
      <c r="CI218" s="84"/>
      <c r="CJ218" s="84"/>
      <c r="CK218" s="84"/>
      <c r="CL218" s="84"/>
      <c r="CM218" s="84"/>
      <c r="CN218" s="84"/>
      <c r="CO218" s="84"/>
      <c r="CP218" s="84"/>
      <c r="CQ218" s="84"/>
      <c r="CR218" s="84"/>
      <c r="CS218" s="84"/>
      <c r="CT218" s="84"/>
      <c r="CU218" s="84"/>
      <c r="CV218" s="84"/>
      <c r="CW218" s="84"/>
      <c r="CX218" s="84"/>
      <c r="CY218" s="84"/>
      <c r="CZ218" s="84"/>
      <c r="DA218" s="84"/>
      <c r="DB218" s="84"/>
      <c r="DC218" s="84"/>
      <c r="DD218" s="84"/>
      <c r="DE218" s="84"/>
      <c r="DF218" s="84"/>
      <c r="DG218" s="84"/>
      <c r="DH218" s="84"/>
      <c r="DI218" s="84"/>
      <c r="DJ218" s="84"/>
      <c r="DK218" s="84"/>
      <c r="DL218" s="84"/>
      <c r="DM218" s="84"/>
      <c r="DN218" s="84"/>
      <c r="DO218" s="84"/>
      <c r="DP218" s="84"/>
      <c r="DQ218" s="84"/>
      <c r="DR218" s="84"/>
      <c r="DS218" s="84"/>
      <c r="DT218" s="84"/>
      <c r="DU218" s="84"/>
      <c r="DV218" s="84"/>
      <c r="DW218" s="84"/>
      <c r="DX218" s="84"/>
      <c r="DY218" s="84"/>
      <c r="DZ218" s="84"/>
      <c r="EA218" s="84"/>
      <c r="EB218" s="84"/>
      <c r="EC218" s="84"/>
      <c r="ED218" s="84"/>
      <c r="EE218" s="84"/>
      <c r="EF218" s="84"/>
      <c r="EG218" s="84"/>
      <c r="EH218" s="84"/>
      <c r="EI218" s="84"/>
      <c r="EJ218" s="84"/>
      <c r="EK218" s="84"/>
      <c r="EL218" s="84"/>
      <c r="EM218" s="84"/>
      <c r="EN218" s="84"/>
      <c r="EO218" s="84"/>
      <c r="EP218" s="84"/>
      <c r="EQ218" s="84"/>
      <c r="ER218" s="84"/>
      <c r="ES218" s="84"/>
      <c r="ET218" s="84"/>
      <c r="EU218" s="84"/>
      <c r="EV218" s="84"/>
      <c r="EW218" s="84"/>
      <c r="EX218" s="84"/>
      <c r="EY218" s="84"/>
      <c r="EZ218" s="84"/>
      <c r="FA218" s="84"/>
      <c r="FB218" s="84"/>
      <c r="FC218" s="84"/>
      <c r="FD218" s="84"/>
      <c r="FE218" s="84"/>
      <c r="FF218" s="84"/>
      <c r="FG218" s="84"/>
      <c r="FH218" s="84"/>
      <c r="FI218" s="84"/>
      <c r="FJ218" s="84"/>
      <c r="FK218" s="84"/>
      <c r="FL218" s="84"/>
      <c r="FM218" s="84"/>
      <c r="FN218" s="84"/>
      <c r="FO218" s="84"/>
      <c r="FP218" s="84"/>
      <c r="FQ218" s="84"/>
      <c r="FR218" s="84"/>
      <c r="FS218" s="84"/>
      <c r="FT218" s="84"/>
      <c r="FU218" s="84"/>
      <c r="FV218" s="84"/>
      <c r="FW218" s="84"/>
      <c r="FX218" s="84"/>
      <c r="FY218" s="84"/>
      <c r="FZ218" s="84"/>
      <c r="GA218" s="84"/>
      <c r="GB218" s="84"/>
      <c r="GC218" s="84"/>
      <c r="GD218" s="84"/>
      <c r="GE218" s="84"/>
      <c r="GF218" s="84"/>
      <c r="GG218" s="84"/>
      <c r="GH218" s="84"/>
      <c r="GI218" s="84"/>
      <c r="GJ218" s="84"/>
      <c r="GK218" s="84"/>
      <c r="GL218" s="84"/>
      <c r="GM218" s="84"/>
      <c r="GN218" s="84"/>
      <c r="GO218" s="84"/>
      <c r="GP218" s="84"/>
      <c r="GQ218" s="84"/>
      <c r="GR218" s="84"/>
      <c r="GS218" s="84"/>
      <c r="GT218" s="84"/>
      <c r="GU218" s="84"/>
      <c r="GV218" s="84"/>
      <c r="GW218" s="84"/>
      <c r="GX218" s="84"/>
      <c r="GY218" s="84"/>
      <c r="GZ218" s="84"/>
      <c r="HA218" s="84"/>
      <c r="HB218" s="84"/>
      <c r="HC218" s="84"/>
      <c r="HD218" s="84"/>
      <c r="HE218" s="84"/>
      <c r="HF218" s="84"/>
      <c r="HG218" s="84"/>
      <c r="HH218" s="84"/>
      <c r="HI218" s="84"/>
      <c r="HJ218" s="84"/>
      <c r="HK218" s="84"/>
      <c r="HL218" s="84"/>
      <c r="HM218" s="84"/>
      <c r="HN218" s="84"/>
      <c r="HO218" s="84"/>
      <c r="HP218" s="84"/>
      <c r="HQ218" s="84"/>
      <c r="HR218" s="84"/>
      <c r="HS218" s="84"/>
      <c r="HT218" s="84"/>
      <c r="HU218" s="84"/>
      <c r="HV218" s="84"/>
      <c r="HW218" s="84"/>
      <c r="HX218" s="84"/>
      <c r="HY218" s="84"/>
      <c r="HZ218" s="84"/>
      <c r="IA218" s="84"/>
      <c r="IB218" s="84"/>
      <c r="IC218" s="84"/>
      <c r="ID218" s="84"/>
      <c r="IE218" s="84"/>
      <c r="IF218" s="84"/>
      <c r="IG218" s="84"/>
      <c r="IH218" s="84"/>
      <c r="II218" s="84"/>
      <c r="IJ218" s="84"/>
      <c r="IK218" s="84"/>
      <c r="IL218" s="84"/>
      <c r="IM218" s="84"/>
      <c r="IN218" s="84"/>
      <c r="IO218" s="84"/>
      <c r="IP218" s="84"/>
      <c r="IQ218" s="84"/>
      <c r="IR218" s="84"/>
      <c r="IS218" s="84"/>
      <c r="IT218" s="84"/>
      <c r="IU218" s="84"/>
      <c r="IV218" s="84"/>
      <c r="IW218" s="84"/>
      <c r="IX218" s="84"/>
      <c r="IY218" s="84"/>
      <c r="IZ218" s="84"/>
      <c r="JA218" s="84"/>
      <c r="JB218" s="84"/>
    </row>
    <row r="219" spans="1:262" s="22" customFormat="1" ht="15" customHeight="1" x14ac:dyDescent="0.15">
      <c r="A219" s="176" t="s">
        <v>132</v>
      </c>
      <c r="B219" s="26" t="s">
        <v>275</v>
      </c>
      <c r="C219" s="27" t="s">
        <v>340</v>
      </c>
      <c r="D219" s="28" t="s">
        <v>441</v>
      </c>
      <c r="E219" s="26" t="s">
        <v>278</v>
      </c>
      <c r="F219" s="29" t="s">
        <v>374</v>
      </c>
      <c r="G219" s="30" t="s">
        <v>280</v>
      </c>
      <c r="H219" s="30" t="s">
        <v>79</v>
      </c>
      <c r="I219" s="37">
        <v>2000000</v>
      </c>
      <c r="J219" s="38" t="s">
        <v>281</v>
      </c>
      <c r="K219" s="37">
        <v>116600</v>
      </c>
      <c r="L219" s="26"/>
      <c r="M219" s="26"/>
      <c r="N219" s="26"/>
      <c r="O219" s="39" t="s">
        <v>316</v>
      </c>
      <c r="P219" s="40">
        <v>0.5</v>
      </c>
      <c r="Q219" s="40">
        <v>0.5</v>
      </c>
      <c r="R219" s="40">
        <v>2.2893081761006302</v>
      </c>
      <c r="S219" s="40">
        <v>2.23404255319149</v>
      </c>
      <c r="T219" s="40">
        <v>3</v>
      </c>
      <c r="U219" s="40">
        <v>3</v>
      </c>
      <c r="V219" s="41">
        <v>7</v>
      </c>
      <c r="W219" s="42">
        <v>120000</v>
      </c>
      <c r="X219" s="43">
        <v>320</v>
      </c>
      <c r="Y219" s="50">
        <v>1</v>
      </c>
      <c r="Z219" s="50">
        <v>1</v>
      </c>
      <c r="AA219" s="51"/>
      <c r="AB219" s="51"/>
      <c r="AC219" s="51"/>
      <c r="AD219" s="51"/>
      <c r="AE219" s="51"/>
      <c r="AF219" s="38">
        <v>134400</v>
      </c>
      <c r="AG219" s="61">
        <v>6.25</v>
      </c>
      <c r="AH219" s="62">
        <v>0.89285714285714302</v>
      </c>
      <c r="AI219" s="63"/>
      <c r="AJ219" s="64"/>
      <c r="AK219" s="65">
        <v>0</v>
      </c>
      <c r="AL219" s="64" t="s">
        <v>283</v>
      </c>
      <c r="AM219" s="66" t="s">
        <v>302</v>
      </c>
      <c r="AN219" s="26"/>
      <c r="AO219" s="66" t="s">
        <v>68</v>
      </c>
      <c r="AP219" s="74"/>
      <c r="AQ219" s="75"/>
      <c r="AR219" s="76"/>
      <c r="AS219" s="77"/>
      <c r="AT219" s="77"/>
      <c r="AU219" s="78"/>
      <c r="AV219" s="77"/>
      <c r="AW219" s="77"/>
      <c r="AX219" s="77"/>
      <c r="AY219" s="77"/>
      <c r="AZ219" s="77"/>
      <c r="BA219" s="77"/>
      <c r="BB219" s="99">
        <f t="shared" si="56"/>
        <v>36</v>
      </c>
      <c r="BC219" s="99">
        <f t="shared" si="57"/>
        <v>9</v>
      </c>
      <c r="BD219" s="100" t="str">
        <f t="shared" si="58"/>
        <v>025-C130000681-357赵亚平36</v>
      </c>
      <c r="BE219" s="101">
        <f t="shared" si="59"/>
        <v>0.33333333333333331</v>
      </c>
      <c r="BF219" s="101">
        <f t="shared" si="60"/>
        <v>1</v>
      </c>
      <c r="BG219" s="102" t="str">
        <f t="shared" si="61"/>
        <v>025-C130000681-35736</v>
      </c>
      <c r="BH219" s="84" t="str">
        <f>IF(IF(ISNA(MATCH(BG219,BG220:$BG$94434,0)),1,"")="","",IF(ISNA(MATCH(BG219,BG220:$BG$94434,0)),1,"")&amp;BB219)</f>
        <v/>
      </c>
      <c r="BI219" s="84" t="str">
        <f>IF(BH219="","",BB219&amp;COUNTIFS($BH$1:BH219,BH219))</f>
        <v/>
      </c>
      <c r="BJ219" s="84" t="str">
        <f t="shared" si="62"/>
        <v/>
      </c>
      <c r="BK219" s="84"/>
      <c r="BL219" s="84"/>
      <c r="BM219" s="84"/>
      <c r="BN219" s="84"/>
      <c r="BO219" s="84"/>
      <c r="BP219" s="84"/>
      <c r="BQ219" s="84"/>
      <c r="BR219" s="84"/>
      <c r="BS219" s="84"/>
      <c r="BT219" s="84"/>
      <c r="BU219" s="84"/>
      <c r="BV219" s="84"/>
      <c r="BW219" s="84"/>
      <c r="BX219" s="84"/>
      <c r="BY219" s="84"/>
      <c r="BZ219" s="84"/>
      <c r="CA219" s="84"/>
      <c r="CB219" s="84"/>
      <c r="CC219" s="84"/>
      <c r="CD219" s="84"/>
      <c r="CE219" s="84"/>
      <c r="CF219" s="84"/>
      <c r="CG219" s="84"/>
      <c r="CH219" s="84"/>
      <c r="CI219" s="84"/>
      <c r="CJ219" s="84"/>
      <c r="CK219" s="84"/>
      <c r="CL219" s="84"/>
      <c r="CM219" s="84"/>
      <c r="CN219" s="84"/>
      <c r="CO219" s="84"/>
      <c r="CP219" s="84"/>
      <c r="CQ219" s="84"/>
      <c r="CR219" s="84"/>
      <c r="CS219" s="84"/>
      <c r="CT219" s="84"/>
      <c r="CU219" s="84"/>
      <c r="CV219" s="84"/>
      <c r="CW219" s="84"/>
      <c r="CX219" s="84"/>
      <c r="CY219" s="84"/>
      <c r="CZ219" s="84"/>
      <c r="DA219" s="84"/>
      <c r="DB219" s="84"/>
      <c r="DC219" s="84"/>
      <c r="DD219" s="84"/>
      <c r="DE219" s="84"/>
      <c r="DF219" s="84"/>
      <c r="DG219" s="84"/>
      <c r="DH219" s="84"/>
      <c r="DI219" s="84"/>
      <c r="DJ219" s="84"/>
      <c r="DK219" s="84"/>
      <c r="DL219" s="84"/>
      <c r="DM219" s="84"/>
      <c r="DN219" s="84"/>
      <c r="DO219" s="84"/>
      <c r="DP219" s="84"/>
      <c r="DQ219" s="84"/>
      <c r="DR219" s="84"/>
      <c r="DS219" s="84"/>
      <c r="DT219" s="84"/>
      <c r="DU219" s="84"/>
      <c r="DV219" s="84"/>
      <c r="DW219" s="84"/>
      <c r="DX219" s="84"/>
      <c r="DY219" s="84"/>
      <c r="DZ219" s="84"/>
      <c r="EA219" s="84"/>
      <c r="EB219" s="84"/>
      <c r="EC219" s="84"/>
      <c r="ED219" s="84"/>
      <c r="EE219" s="84"/>
      <c r="EF219" s="84"/>
      <c r="EG219" s="84"/>
      <c r="EH219" s="84"/>
      <c r="EI219" s="84"/>
      <c r="EJ219" s="84"/>
      <c r="EK219" s="84"/>
      <c r="EL219" s="84"/>
      <c r="EM219" s="84"/>
      <c r="EN219" s="84"/>
      <c r="EO219" s="84"/>
      <c r="EP219" s="84"/>
      <c r="EQ219" s="84"/>
      <c r="ER219" s="84"/>
      <c r="ES219" s="84"/>
      <c r="ET219" s="84"/>
      <c r="EU219" s="84"/>
      <c r="EV219" s="84"/>
      <c r="EW219" s="84"/>
      <c r="EX219" s="84"/>
      <c r="EY219" s="84"/>
      <c r="EZ219" s="84"/>
      <c r="FA219" s="84"/>
      <c r="FB219" s="84"/>
      <c r="FC219" s="84"/>
      <c r="FD219" s="84"/>
      <c r="FE219" s="84"/>
      <c r="FF219" s="84"/>
      <c r="FG219" s="84"/>
      <c r="FH219" s="84"/>
      <c r="FI219" s="84"/>
      <c r="FJ219" s="84"/>
      <c r="FK219" s="84"/>
      <c r="FL219" s="84"/>
      <c r="FM219" s="84"/>
      <c r="FN219" s="84"/>
      <c r="FO219" s="84"/>
      <c r="FP219" s="84"/>
      <c r="FQ219" s="84"/>
      <c r="FR219" s="84"/>
      <c r="FS219" s="84"/>
      <c r="FT219" s="84"/>
      <c r="FU219" s="84"/>
      <c r="FV219" s="84"/>
      <c r="FW219" s="84"/>
      <c r="FX219" s="84"/>
      <c r="FY219" s="84"/>
      <c r="FZ219" s="84"/>
      <c r="GA219" s="84"/>
      <c r="GB219" s="84"/>
      <c r="GC219" s="84"/>
      <c r="GD219" s="84"/>
      <c r="GE219" s="84"/>
      <c r="GF219" s="84"/>
      <c r="GG219" s="84"/>
      <c r="GH219" s="84"/>
      <c r="GI219" s="84"/>
      <c r="GJ219" s="84"/>
      <c r="GK219" s="84"/>
      <c r="GL219" s="84"/>
      <c r="GM219" s="84"/>
      <c r="GN219" s="84"/>
      <c r="GO219" s="84"/>
      <c r="GP219" s="84"/>
      <c r="GQ219" s="84"/>
      <c r="GR219" s="84"/>
      <c r="GS219" s="84"/>
      <c r="GT219" s="84"/>
      <c r="GU219" s="84"/>
      <c r="GV219" s="84"/>
      <c r="GW219" s="84"/>
      <c r="GX219" s="84"/>
      <c r="GY219" s="84"/>
      <c r="GZ219" s="84"/>
      <c r="HA219" s="84"/>
      <c r="HB219" s="84"/>
      <c r="HC219" s="84"/>
      <c r="HD219" s="84"/>
      <c r="HE219" s="84"/>
      <c r="HF219" s="84"/>
      <c r="HG219" s="84"/>
      <c r="HH219" s="84"/>
      <c r="HI219" s="84"/>
      <c r="HJ219" s="84"/>
      <c r="HK219" s="84"/>
      <c r="HL219" s="84"/>
      <c r="HM219" s="84"/>
      <c r="HN219" s="84"/>
      <c r="HO219" s="84"/>
      <c r="HP219" s="84"/>
      <c r="HQ219" s="84"/>
      <c r="HR219" s="84"/>
      <c r="HS219" s="84"/>
      <c r="HT219" s="84"/>
      <c r="HU219" s="84"/>
      <c r="HV219" s="84"/>
      <c r="HW219" s="84"/>
      <c r="HX219" s="84"/>
      <c r="HY219" s="84"/>
      <c r="HZ219" s="84"/>
      <c r="IA219" s="84"/>
      <c r="IB219" s="84"/>
      <c r="IC219" s="84"/>
      <c r="ID219" s="84"/>
      <c r="IE219" s="84"/>
      <c r="IF219" s="84"/>
      <c r="IG219" s="84"/>
      <c r="IH219" s="84"/>
      <c r="II219" s="84"/>
      <c r="IJ219" s="84"/>
      <c r="IK219" s="84"/>
      <c r="IL219" s="84"/>
      <c r="IM219" s="84"/>
      <c r="IN219" s="84"/>
      <c r="IO219" s="84"/>
      <c r="IP219" s="84"/>
      <c r="IQ219" s="84"/>
      <c r="IR219" s="84"/>
      <c r="IS219" s="84"/>
      <c r="IT219" s="84"/>
      <c r="IU219" s="84"/>
      <c r="IV219" s="84"/>
      <c r="IW219" s="84"/>
      <c r="IX219" s="84"/>
      <c r="IY219" s="84"/>
      <c r="IZ219" s="84"/>
      <c r="JA219" s="84"/>
      <c r="JB219" s="84"/>
    </row>
    <row r="220" spans="1:262" s="22" customFormat="1" ht="15" customHeight="1" x14ac:dyDescent="0.15">
      <c r="A220" s="176" t="s">
        <v>132</v>
      </c>
      <c r="B220" s="26" t="s">
        <v>285</v>
      </c>
      <c r="C220" s="27" t="s">
        <v>393</v>
      </c>
      <c r="D220" s="28" t="s">
        <v>441</v>
      </c>
      <c r="E220" s="26" t="s">
        <v>278</v>
      </c>
      <c r="F220" s="29" t="s">
        <v>374</v>
      </c>
      <c r="G220" s="30" t="s">
        <v>280</v>
      </c>
      <c r="H220" s="30" t="s">
        <v>79</v>
      </c>
      <c r="I220" s="37">
        <v>2000000</v>
      </c>
      <c r="J220" s="38" t="s">
        <v>281</v>
      </c>
      <c r="K220" s="37">
        <v>116600</v>
      </c>
      <c r="L220" s="26"/>
      <c r="M220" s="26"/>
      <c r="N220" s="26"/>
      <c r="O220" s="39" t="s">
        <v>316</v>
      </c>
      <c r="P220" s="40">
        <v>0.5</v>
      </c>
      <c r="Q220" s="40">
        <v>0.5</v>
      </c>
      <c r="R220" s="40">
        <v>1.4308943089430901</v>
      </c>
      <c r="S220" s="40">
        <v>2.5531914893617</v>
      </c>
      <c r="T220" s="40">
        <v>5.5</v>
      </c>
      <c r="U220" s="40">
        <v>5.5</v>
      </c>
      <c r="V220" s="41">
        <v>8</v>
      </c>
      <c r="W220" s="42">
        <v>132500</v>
      </c>
      <c r="X220" s="43">
        <v>320</v>
      </c>
      <c r="Y220" s="50">
        <v>1</v>
      </c>
      <c r="Z220" s="50">
        <v>1</v>
      </c>
      <c r="AA220" s="51"/>
      <c r="AB220" s="51"/>
      <c r="AC220" s="51"/>
      <c r="AD220" s="51"/>
      <c r="AE220" s="51"/>
      <c r="AF220" s="38">
        <v>153600</v>
      </c>
      <c r="AG220" s="61">
        <v>6.9010416666666696</v>
      </c>
      <c r="AH220" s="62">
        <v>0.86263020833333304</v>
      </c>
      <c r="AI220" s="63"/>
      <c r="AJ220" s="64"/>
      <c r="AK220" s="65">
        <v>0</v>
      </c>
      <c r="AL220" s="64" t="s">
        <v>283</v>
      </c>
      <c r="AM220" s="66" t="s">
        <v>403</v>
      </c>
      <c r="AN220" s="66" t="s">
        <v>40</v>
      </c>
      <c r="AO220" s="66" t="s">
        <v>40</v>
      </c>
      <c r="AP220" s="74"/>
      <c r="AQ220" s="75"/>
      <c r="AR220" s="76"/>
      <c r="AS220" s="77"/>
      <c r="AT220" s="77"/>
      <c r="AU220" s="78"/>
      <c r="AV220" s="77"/>
      <c r="AW220" s="77"/>
      <c r="AX220" s="77"/>
      <c r="AY220" s="77"/>
      <c r="AZ220" s="77"/>
      <c r="BA220" s="77"/>
      <c r="BB220" s="99">
        <f t="shared" si="56"/>
        <v>36</v>
      </c>
      <c r="BC220" s="99">
        <f t="shared" si="57"/>
        <v>9</v>
      </c>
      <c r="BD220" s="100" t="str">
        <f t="shared" si="58"/>
        <v>025-C130000681-357雷小林36</v>
      </c>
      <c r="BE220" s="101">
        <f t="shared" si="59"/>
        <v>1</v>
      </c>
      <c r="BF220" s="101">
        <f t="shared" si="60"/>
        <v>0.5</v>
      </c>
      <c r="BG220" s="102" t="str">
        <f t="shared" si="61"/>
        <v>025-C130000681-35736</v>
      </c>
      <c r="BH220" s="84" t="str">
        <f>IF(IF(ISNA(MATCH(BG220,BG221:$BG$94434,0)),1,"")="","",IF(ISNA(MATCH(BG220,BG221:$BG$94434,0)),1,"")&amp;BB220)</f>
        <v/>
      </c>
      <c r="BI220" s="84" t="str">
        <f>IF(BH220="","",BB220&amp;COUNTIFS($BH$1:BH220,BH220))</f>
        <v/>
      </c>
      <c r="BJ220" s="84" t="str">
        <f t="shared" si="62"/>
        <v/>
      </c>
      <c r="BK220" s="84"/>
      <c r="BL220" s="84"/>
      <c r="BM220" s="84"/>
      <c r="BN220" s="84"/>
      <c r="BO220" s="84"/>
      <c r="BP220" s="84"/>
      <c r="BQ220" s="84"/>
      <c r="BR220" s="84"/>
      <c r="BS220" s="84"/>
      <c r="BT220" s="84"/>
      <c r="BU220" s="84"/>
      <c r="BV220" s="84"/>
      <c r="BW220" s="84"/>
      <c r="BX220" s="84"/>
      <c r="BY220" s="84"/>
      <c r="BZ220" s="84"/>
      <c r="CA220" s="84"/>
      <c r="CB220" s="84"/>
      <c r="CC220" s="84"/>
      <c r="CD220" s="84"/>
      <c r="CE220" s="84"/>
      <c r="CF220" s="84"/>
      <c r="CG220" s="84"/>
      <c r="CH220" s="84"/>
      <c r="CI220" s="84"/>
      <c r="CJ220" s="84"/>
      <c r="CK220" s="84"/>
      <c r="CL220" s="84"/>
      <c r="CM220" s="84"/>
      <c r="CN220" s="84"/>
      <c r="CO220" s="84"/>
      <c r="CP220" s="84"/>
      <c r="CQ220" s="84"/>
      <c r="CR220" s="84"/>
      <c r="CS220" s="84"/>
      <c r="CT220" s="84"/>
      <c r="CU220" s="84"/>
      <c r="CV220" s="84"/>
      <c r="CW220" s="84"/>
      <c r="CX220" s="84"/>
      <c r="CY220" s="84"/>
      <c r="CZ220" s="84"/>
      <c r="DA220" s="84"/>
      <c r="DB220" s="84"/>
      <c r="DC220" s="84"/>
      <c r="DD220" s="84"/>
      <c r="DE220" s="84"/>
      <c r="DF220" s="84"/>
      <c r="DG220" s="84"/>
      <c r="DH220" s="84"/>
      <c r="DI220" s="84"/>
      <c r="DJ220" s="84"/>
      <c r="DK220" s="84"/>
      <c r="DL220" s="84"/>
      <c r="DM220" s="84"/>
      <c r="DN220" s="84"/>
      <c r="DO220" s="84"/>
      <c r="DP220" s="84"/>
      <c r="DQ220" s="84"/>
      <c r="DR220" s="84"/>
      <c r="DS220" s="84"/>
      <c r="DT220" s="84"/>
      <c r="DU220" s="84"/>
      <c r="DV220" s="84"/>
      <c r="DW220" s="84"/>
      <c r="DX220" s="84"/>
      <c r="DY220" s="84"/>
      <c r="DZ220" s="84"/>
      <c r="EA220" s="84"/>
      <c r="EB220" s="84"/>
      <c r="EC220" s="84"/>
      <c r="ED220" s="84"/>
      <c r="EE220" s="84"/>
      <c r="EF220" s="84"/>
      <c r="EG220" s="84"/>
      <c r="EH220" s="84"/>
      <c r="EI220" s="84"/>
      <c r="EJ220" s="84"/>
      <c r="EK220" s="84"/>
      <c r="EL220" s="84"/>
      <c r="EM220" s="84"/>
      <c r="EN220" s="84"/>
      <c r="EO220" s="84"/>
      <c r="EP220" s="84"/>
      <c r="EQ220" s="84"/>
      <c r="ER220" s="84"/>
      <c r="ES220" s="84"/>
      <c r="ET220" s="84"/>
      <c r="EU220" s="84"/>
      <c r="EV220" s="84"/>
      <c r="EW220" s="84"/>
      <c r="EX220" s="84"/>
      <c r="EY220" s="84"/>
      <c r="EZ220" s="84"/>
      <c r="FA220" s="84"/>
      <c r="FB220" s="84"/>
      <c r="FC220" s="84"/>
      <c r="FD220" s="84"/>
      <c r="FE220" s="84"/>
      <c r="FF220" s="84"/>
      <c r="FG220" s="84"/>
      <c r="FH220" s="84"/>
      <c r="FI220" s="84"/>
      <c r="FJ220" s="84"/>
      <c r="FK220" s="84"/>
      <c r="FL220" s="84"/>
      <c r="FM220" s="84"/>
      <c r="FN220" s="84"/>
      <c r="FO220" s="84"/>
      <c r="FP220" s="84"/>
      <c r="FQ220" s="84"/>
      <c r="FR220" s="84"/>
      <c r="FS220" s="84"/>
      <c r="FT220" s="84"/>
      <c r="FU220" s="84"/>
      <c r="FV220" s="84"/>
      <c r="FW220" s="84"/>
      <c r="FX220" s="84"/>
      <c r="FY220" s="84"/>
      <c r="FZ220" s="84"/>
      <c r="GA220" s="84"/>
      <c r="GB220" s="84"/>
      <c r="GC220" s="84"/>
      <c r="GD220" s="84"/>
      <c r="GE220" s="84"/>
      <c r="GF220" s="84"/>
      <c r="GG220" s="84"/>
      <c r="GH220" s="84"/>
      <c r="GI220" s="84"/>
      <c r="GJ220" s="84"/>
      <c r="GK220" s="84"/>
      <c r="GL220" s="84"/>
      <c r="GM220" s="84"/>
      <c r="GN220" s="84"/>
      <c r="GO220" s="84"/>
      <c r="GP220" s="84"/>
      <c r="GQ220" s="84"/>
      <c r="GR220" s="84"/>
      <c r="GS220" s="84"/>
      <c r="GT220" s="84"/>
      <c r="GU220" s="84"/>
      <c r="GV220" s="84"/>
      <c r="GW220" s="84"/>
      <c r="GX220" s="84"/>
      <c r="GY220" s="84"/>
      <c r="GZ220" s="84"/>
      <c r="HA220" s="84"/>
      <c r="HB220" s="84"/>
      <c r="HC220" s="84"/>
      <c r="HD220" s="84"/>
      <c r="HE220" s="84"/>
      <c r="HF220" s="84"/>
      <c r="HG220" s="84"/>
      <c r="HH220" s="84"/>
      <c r="HI220" s="84"/>
      <c r="HJ220" s="84"/>
      <c r="HK220" s="84"/>
      <c r="HL220" s="84"/>
      <c r="HM220" s="84"/>
      <c r="HN220" s="84"/>
      <c r="HO220" s="84"/>
      <c r="HP220" s="84"/>
      <c r="HQ220" s="84"/>
      <c r="HR220" s="84"/>
      <c r="HS220" s="84"/>
      <c r="HT220" s="84"/>
      <c r="HU220" s="84"/>
      <c r="HV220" s="84"/>
      <c r="HW220" s="84"/>
      <c r="HX220" s="84"/>
      <c r="HY220" s="84"/>
      <c r="HZ220" s="84"/>
      <c r="IA220" s="84"/>
      <c r="IB220" s="84"/>
      <c r="IC220" s="84"/>
      <c r="ID220" s="84"/>
      <c r="IE220" s="84"/>
      <c r="IF220" s="84"/>
      <c r="IG220" s="84"/>
      <c r="IH220" s="84"/>
      <c r="II220" s="84"/>
      <c r="IJ220" s="84"/>
      <c r="IK220" s="84"/>
      <c r="IL220" s="84"/>
      <c r="IM220" s="84"/>
      <c r="IN220" s="84"/>
      <c r="IO220" s="84"/>
      <c r="IP220" s="84"/>
      <c r="IQ220" s="84"/>
      <c r="IR220" s="84"/>
      <c r="IS220" s="84"/>
      <c r="IT220" s="84"/>
      <c r="IU220" s="84"/>
      <c r="IV220" s="84"/>
      <c r="IW220" s="84"/>
      <c r="IX220" s="84"/>
      <c r="IY220" s="84"/>
      <c r="IZ220" s="84"/>
      <c r="JA220" s="84"/>
      <c r="JB220" s="84"/>
    </row>
    <row r="221" spans="1:262" s="22" customFormat="1" ht="15" customHeight="1" x14ac:dyDescent="0.15">
      <c r="A221" s="176" t="s">
        <v>132</v>
      </c>
      <c r="B221" s="26" t="s">
        <v>275</v>
      </c>
      <c r="C221" s="27" t="s">
        <v>344</v>
      </c>
      <c r="D221" s="28" t="s">
        <v>442</v>
      </c>
      <c r="E221" s="26" t="s">
        <v>278</v>
      </c>
      <c r="F221" s="29" t="s">
        <v>346</v>
      </c>
      <c r="G221" s="30" t="s">
        <v>280</v>
      </c>
      <c r="H221" s="30" t="s">
        <v>79</v>
      </c>
      <c r="I221" s="37">
        <v>1500000</v>
      </c>
      <c r="J221" s="38" t="s">
        <v>281</v>
      </c>
      <c r="K221" s="37">
        <v>552300</v>
      </c>
      <c r="L221" s="26"/>
      <c r="M221" s="26"/>
      <c r="N221" s="26"/>
      <c r="O221" s="39" t="s">
        <v>29</v>
      </c>
      <c r="P221" s="40">
        <v>0.5</v>
      </c>
      <c r="Q221" s="40">
        <v>0.5</v>
      </c>
      <c r="R221" s="40">
        <v>3.9245283018867898</v>
      </c>
      <c r="S221" s="40">
        <v>3.8297872340425498</v>
      </c>
      <c r="T221" s="40">
        <v>11</v>
      </c>
      <c r="U221" s="40">
        <v>0</v>
      </c>
      <c r="V221" s="41">
        <v>12</v>
      </c>
      <c r="W221" s="42">
        <v>129500</v>
      </c>
      <c r="X221" s="43">
        <v>200</v>
      </c>
      <c r="Y221" s="50">
        <v>1</v>
      </c>
      <c r="Z221" s="50">
        <v>1</v>
      </c>
      <c r="AA221" s="51"/>
      <c r="AB221" s="51"/>
      <c r="AC221" s="51"/>
      <c r="AD221" s="51"/>
      <c r="AE221" s="51"/>
      <c r="AF221" s="38">
        <v>144000</v>
      </c>
      <c r="AG221" s="61">
        <v>10.7916666666667</v>
      </c>
      <c r="AH221" s="62">
        <v>0.89930555555555602</v>
      </c>
      <c r="AI221" s="63"/>
      <c r="AJ221" s="64"/>
      <c r="AK221" s="65">
        <v>0</v>
      </c>
      <c r="AL221" s="64" t="s">
        <v>283</v>
      </c>
      <c r="AM221" s="66"/>
      <c r="AN221" s="26"/>
      <c r="AO221" s="66" t="s">
        <v>59</v>
      </c>
      <c r="AP221" s="74"/>
      <c r="AQ221" s="75"/>
      <c r="AR221" s="76"/>
      <c r="AS221" s="77"/>
      <c r="AT221" s="77"/>
      <c r="AU221" s="78"/>
      <c r="AV221" s="77"/>
      <c r="AW221" s="77"/>
      <c r="AX221" s="77"/>
      <c r="AY221" s="77"/>
      <c r="AZ221" s="77"/>
      <c r="BA221" s="77"/>
      <c r="BB221" s="99">
        <f t="shared" si="56"/>
        <v>36</v>
      </c>
      <c r="BC221" s="99">
        <f t="shared" si="57"/>
        <v>9</v>
      </c>
      <c r="BD221" s="100" t="str">
        <f t="shared" si="58"/>
        <v>025-C130000641-0397苏宁亚36</v>
      </c>
      <c r="BE221" s="101">
        <f t="shared" si="59"/>
        <v>0.14285714285714285</v>
      </c>
      <c r="BF221" s="101">
        <f t="shared" si="60"/>
        <v>0.5</v>
      </c>
      <c r="BG221" s="102" t="str">
        <f t="shared" si="61"/>
        <v>025-C130000641-039736</v>
      </c>
      <c r="BH221" s="84" t="str">
        <f>IF(IF(ISNA(MATCH(BG221,BG222:$BG$94434,0)),1,"")="","",IF(ISNA(MATCH(BG221,BG222:$BG$94434,0)),1,"")&amp;BB221)</f>
        <v/>
      </c>
      <c r="BI221" s="84" t="str">
        <f>IF(BH221="","",BB221&amp;COUNTIFS($BH$1:BH221,BH221))</f>
        <v/>
      </c>
      <c r="BJ221" s="84" t="str">
        <f t="shared" si="62"/>
        <v/>
      </c>
      <c r="BK221" s="84"/>
      <c r="BL221" s="84"/>
      <c r="BM221" s="84"/>
      <c r="BN221" s="84"/>
      <c r="BO221" s="84"/>
      <c r="BP221" s="84"/>
      <c r="BQ221" s="84"/>
      <c r="BR221" s="84"/>
      <c r="BS221" s="84"/>
      <c r="BT221" s="84"/>
      <c r="BU221" s="84"/>
      <c r="BV221" s="84"/>
      <c r="BW221" s="84"/>
      <c r="BX221" s="84"/>
      <c r="BY221" s="84"/>
      <c r="BZ221" s="84"/>
      <c r="CA221" s="84"/>
      <c r="CB221" s="84"/>
      <c r="CC221" s="84"/>
      <c r="CD221" s="84"/>
      <c r="CE221" s="84"/>
      <c r="CF221" s="84"/>
      <c r="CG221" s="84"/>
      <c r="CH221" s="84"/>
      <c r="CI221" s="84"/>
      <c r="CJ221" s="84"/>
      <c r="CK221" s="84"/>
      <c r="CL221" s="84"/>
      <c r="CM221" s="84"/>
      <c r="CN221" s="84"/>
      <c r="CO221" s="84"/>
      <c r="CP221" s="84"/>
      <c r="CQ221" s="84"/>
      <c r="CR221" s="84"/>
      <c r="CS221" s="84"/>
      <c r="CT221" s="84"/>
      <c r="CU221" s="84"/>
      <c r="CV221" s="84"/>
      <c r="CW221" s="84"/>
      <c r="CX221" s="84"/>
      <c r="CY221" s="84"/>
      <c r="CZ221" s="84"/>
      <c r="DA221" s="84"/>
      <c r="DB221" s="84"/>
      <c r="DC221" s="84"/>
      <c r="DD221" s="84"/>
      <c r="DE221" s="84"/>
      <c r="DF221" s="84"/>
      <c r="DG221" s="84"/>
      <c r="DH221" s="84"/>
      <c r="DI221" s="84"/>
      <c r="DJ221" s="84"/>
      <c r="DK221" s="84"/>
      <c r="DL221" s="84"/>
      <c r="DM221" s="84"/>
      <c r="DN221" s="84"/>
      <c r="DO221" s="84"/>
      <c r="DP221" s="84"/>
      <c r="DQ221" s="84"/>
      <c r="DR221" s="84"/>
      <c r="DS221" s="84"/>
      <c r="DT221" s="84"/>
      <c r="DU221" s="84"/>
      <c r="DV221" s="84"/>
      <c r="DW221" s="84"/>
      <c r="DX221" s="84"/>
      <c r="DY221" s="84"/>
      <c r="DZ221" s="84"/>
      <c r="EA221" s="84"/>
      <c r="EB221" s="84"/>
      <c r="EC221" s="84"/>
      <c r="ED221" s="84"/>
      <c r="EE221" s="84"/>
      <c r="EF221" s="84"/>
      <c r="EG221" s="84"/>
      <c r="EH221" s="84"/>
      <c r="EI221" s="84"/>
      <c r="EJ221" s="84"/>
      <c r="EK221" s="84"/>
      <c r="EL221" s="84"/>
      <c r="EM221" s="84"/>
      <c r="EN221" s="84"/>
      <c r="EO221" s="84"/>
      <c r="EP221" s="84"/>
      <c r="EQ221" s="84"/>
      <c r="ER221" s="84"/>
      <c r="ES221" s="84"/>
      <c r="ET221" s="84"/>
      <c r="EU221" s="84"/>
      <c r="EV221" s="84"/>
      <c r="EW221" s="84"/>
      <c r="EX221" s="84"/>
      <c r="EY221" s="84"/>
      <c r="EZ221" s="84"/>
      <c r="FA221" s="84"/>
      <c r="FB221" s="84"/>
      <c r="FC221" s="84"/>
      <c r="FD221" s="84"/>
      <c r="FE221" s="84"/>
      <c r="FF221" s="84"/>
      <c r="FG221" s="84"/>
      <c r="FH221" s="84"/>
      <c r="FI221" s="84"/>
      <c r="FJ221" s="84"/>
      <c r="FK221" s="84"/>
      <c r="FL221" s="84"/>
      <c r="FM221" s="84"/>
      <c r="FN221" s="84"/>
      <c r="FO221" s="84"/>
      <c r="FP221" s="84"/>
      <c r="FQ221" s="84"/>
      <c r="FR221" s="84"/>
      <c r="FS221" s="84"/>
      <c r="FT221" s="84"/>
      <c r="FU221" s="84"/>
      <c r="FV221" s="84"/>
      <c r="FW221" s="84"/>
      <c r="FX221" s="84"/>
      <c r="FY221" s="84"/>
      <c r="FZ221" s="84"/>
      <c r="GA221" s="84"/>
      <c r="GB221" s="84"/>
      <c r="GC221" s="84"/>
      <c r="GD221" s="84"/>
      <c r="GE221" s="84"/>
      <c r="GF221" s="84"/>
      <c r="GG221" s="84"/>
      <c r="GH221" s="84"/>
      <c r="GI221" s="84"/>
      <c r="GJ221" s="84"/>
      <c r="GK221" s="84"/>
      <c r="GL221" s="84"/>
      <c r="GM221" s="84"/>
      <c r="GN221" s="84"/>
      <c r="GO221" s="84"/>
      <c r="GP221" s="84"/>
      <c r="GQ221" s="84"/>
      <c r="GR221" s="84"/>
      <c r="GS221" s="84"/>
      <c r="GT221" s="84"/>
      <c r="GU221" s="84"/>
      <c r="GV221" s="84"/>
      <c r="GW221" s="84"/>
      <c r="GX221" s="84"/>
      <c r="GY221" s="84"/>
      <c r="GZ221" s="84"/>
      <c r="HA221" s="84"/>
      <c r="HB221" s="84"/>
      <c r="HC221" s="84"/>
      <c r="HD221" s="84"/>
      <c r="HE221" s="84"/>
      <c r="HF221" s="84"/>
      <c r="HG221" s="84"/>
      <c r="HH221" s="84"/>
      <c r="HI221" s="84"/>
      <c r="HJ221" s="84"/>
      <c r="HK221" s="84"/>
      <c r="HL221" s="84"/>
      <c r="HM221" s="84"/>
      <c r="HN221" s="84"/>
      <c r="HO221" s="84"/>
      <c r="HP221" s="84"/>
      <c r="HQ221" s="84"/>
      <c r="HR221" s="84"/>
      <c r="HS221" s="84"/>
      <c r="HT221" s="84"/>
      <c r="HU221" s="84"/>
      <c r="HV221" s="84"/>
      <c r="HW221" s="84"/>
      <c r="HX221" s="84"/>
      <c r="HY221" s="84"/>
      <c r="HZ221" s="84"/>
      <c r="IA221" s="84"/>
      <c r="IB221" s="84"/>
      <c r="IC221" s="84"/>
      <c r="ID221" s="84"/>
      <c r="IE221" s="84"/>
      <c r="IF221" s="84"/>
      <c r="IG221" s="84"/>
      <c r="IH221" s="84"/>
      <c r="II221" s="84"/>
      <c r="IJ221" s="84"/>
      <c r="IK221" s="84"/>
      <c r="IL221" s="84"/>
      <c r="IM221" s="84"/>
      <c r="IN221" s="84"/>
      <c r="IO221" s="84"/>
      <c r="IP221" s="84"/>
      <c r="IQ221" s="84"/>
      <c r="IR221" s="84"/>
      <c r="IS221" s="84"/>
      <c r="IT221" s="84"/>
      <c r="IU221" s="84"/>
      <c r="IV221" s="84"/>
      <c r="IW221" s="84"/>
      <c r="IX221" s="84"/>
      <c r="IY221" s="84"/>
      <c r="IZ221" s="84"/>
      <c r="JA221" s="84"/>
      <c r="JB221" s="84"/>
    </row>
    <row r="222" spans="1:262" s="22" customFormat="1" ht="15" customHeight="1" x14ac:dyDescent="0.15">
      <c r="A222" s="176" t="s">
        <v>132</v>
      </c>
      <c r="B222" s="26" t="s">
        <v>285</v>
      </c>
      <c r="C222" s="27" t="s">
        <v>344</v>
      </c>
      <c r="D222" s="28" t="s">
        <v>442</v>
      </c>
      <c r="E222" s="26" t="s">
        <v>278</v>
      </c>
      <c r="F222" s="29" t="s">
        <v>346</v>
      </c>
      <c r="G222" s="30" t="s">
        <v>280</v>
      </c>
      <c r="H222" s="30" t="s">
        <v>79</v>
      </c>
      <c r="I222" s="37">
        <v>1500000</v>
      </c>
      <c r="J222" s="38" t="s">
        <v>281</v>
      </c>
      <c r="K222" s="37">
        <v>552300</v>
      </c>
      <c r="L222" s="26"/>
      <c r="M222" s="26"/>
      <c r="N222" s="26"/>
      <c r="O222" s="39" t="s">
        <v>29</v>
      </c>
      <c r="P222" s="40">
        <v>0.5</v>
      </c>
      <c r="Q222" s="40">
        <v>0.5</v>
      </c>
      <c r="R222" s="40">
        <v>1.4308943089430901</v>
      </c>
      <c r="S222" s="40">
        <v>2.5531914893617</v>
      </c>
      <c r="T222" s="40">
        <v>8</v>
      </c>
      <c r="U222" s="40">
        <v>6</v>
      </c>
      <c r="V222" s="41">
        <v>8</v>
      </c>
      <c r="W222" s="42">
        <v>4100</v>
      </c>
      <c r="X222" s="43">
        <v>200</v>
      </c>
      <c r="Y222" s="50">
        <v>1</v>
      </c>
      <c r="Z222" s="50">
        <v>1</v>
      </c>
      <c r="AA222" s="51"/>
      <c r="AB222" s="51"/>
      <c r="AC222" s="51"/>
      <c r="AD222" s="51"/>
      <c r="AE222" s="51"/>
      <c r="AF222" s="38">
        <v>96000</v>
      </c>
      <c r="AG222" s="61">
        <v>0.34166666666666701</v>
      </c>
      <c r="AH222" s="62">
        <v>4.27083333333333E-2</v>
      </c>
      <c r="AI222" s="63"/>
      <c r="AJ222" s="64"/>
      <c r="AK222" s="65">
        <v>0</v>
      </c>
      <c r="AL222" s="64" t="s">
        <v>283</v>
      </c>
      <c r="AM222" s="66" t="s">
        <v>286</v>
      </c>
      <c r="AN222" s="26"/>
      <c r="AO222" s="66" t="s">
        <v>28</v>
      </c>
      <c r="AP222" s="74"/>
      <c r="AQ222" s="75"/>
      <c r="AR222" s="76"/>
      <c r="AS222" s="77"/>
      <c r="AT222" s="77"/>
      <c r="AU222" s="78"/>
      <c r="AV222" s="77"/>
      <c r="AW222" s="77"/>
      <c r="AX222" s="77"/>
      <c r="AY222" s="77"/>
      <c r="AZ222" s="77"/>
      <c r="BA222" s="77"/>
      <c r="BB222" s="99">
        <f t="shared" si="56"/>
        <v>36</v>
      </c>
      <c r="BC222" s="99">
        <f t="shared" si="57"/>
        <v>9</v>
      </c>
      <c r="BD222" s="100" t="str">
        <f t="shared" si="58"/>
        <v>025-C130000641-0397韩学奇36</v>
      </c>
      <c r="BE222" s="101">
        <f t="shared" si="59"/>
        <v>0.14285714285714285</v>
      </c>
      <c r="BF222" s="101">
        <f t="shared" si="60"/>
        <v>0.5</v>
      </c>
      <c r="BG222" s="102" t="str">
        <f t="shared" si="61"/>
        <v>025-C130000641-039736</v>
      </c>
      <c r="BH222" s="84" t="str">
        <f>IF(IF(ISNA(MATCH(BG222,BG223:$BG$94434,0)),1,"")="","",IF(ISNA(MATCH(BG222,BG223:$BG$94434,0)),1,"")&amp;BB222)</f>
        <v/>
      </c>
      <c r="BI222" s="84" t="str">
        <f>IF(BH222="","",BB222&amp;COUNTIFS($BH$1:BH222,BH222))</f>
        <v/>
      </c>
      <c r="BJ222" s="84" t="str">
        <f t="shared" si="62"/>
        <v/>
      </c>
      <c r="BK222" s="84"/>
      <c r="BL222" s="84"/>
      <c r="BM222" s="84"/>
      <c r="BN222" s="84"/>
      <c r="BO222" s="84"/>
      <c r="BP222" s="84"/>
      <c r="BQ222" s="84"/>
      <c r="BR222" s="84"/>
      <c r="BS222" s="84"/>
      <c r="BT222" s="84"/>
      <c r="BU222" s="84"/>
      <c r="BV222" s="84"/>
      <c r="BW222" s="84"/>
      <c r="BX222" s="84"/>
      <c r="BY222" s="84"/>
      <c r="BZ222" s="84"/>
      <c r="CA222" s="84"/>
      <c r="CB222" s="84"/>
      <c r="CC222" s="84"/>
      <c r="CD222" s="84"/>
      <c r="CE222" s="84"/>
      <c r="CF222" s="84"/>
      <c r="CG222" s="84"/>
      <c r="CH222" s="84"/>
      <c r="CI222" s="84"/>
      <c r="CJ222" s="84"/>
      <c r="CK222" s="84"/>
      <c r="CL222" s="84"/>
      <c r="CM222" s="84"/>
      <c r="CN222" s="84"/>
      <c r="CO222" s="84"/>
      <c r="CP222" s="84"/>
      <c r="CQ222" s="84"/>
      <c r="CR222" s="84"/>
      <c r="CS222" s="84"/>
      <c r="CT222" s="84"/>
      <c r="CU222" s="84"/>
      <c r="CV222" s="84"/>
      <c r="CW222" s="84"/>
      <c r="CX222" s="84"/>
      <c r="CY222" s="84"/>
      <c r="CZ222" s="84"/>
      <c r="DA222" s="84"/>
      <c r="DB222" s="84"/>
      <c r="DC222" s="84"/>
      <c r="DD222" s="84"/>
      <c r="DE222" s="84"/>
      <c r="DF222" s="84"/>
      <c r="DG222" s="84"/>
      <c r="DH222" s="84"/>
      <c r="DI222" s="84"/>
      <c r="DJ222" s="84"/>
      <c r="DK222" s="84"/>
      <c r="DL222" s="84"/>
      <c r="DM222" s="84"/>
      <c r="DN222" s="84"/>
      <c r="DO222" s="84"/>
      <c r="DP222" s="84"/>
      <c r="DQ222" s="84"/>
      <c r="DR222" s="84"/>
      <c r="DS222" s="84"/>
      <c r="DT222" s="84"/>
      <c r="DU222" s="84"/>
      <c r="DV222" s="84"/>
      <c r="DW222" s="84"/>
      <c r="DX222" s="84"/>
      <c r="DY222" s="84"/>
      <c r="DZ222" s="84"/>
      <c r="EA222" s="84"/>
      <c r="EB222" s="84"/>
      <c r="EC222" s="84"/>
      <c r="ED222" s="84"/>
      <c r="EE222" s="84"/>
      <c r="EF222" s="84"/>
      <c r="EG222" s="84"/>
      <c r="EH222" s="84"/>
      <c r="EI222" s="84"/>
      <c r="EJ222" s="84"/>
      <c r="EK222" s="84"/>
      <c r="EL222" s="84"/>
      <c r="EM222" s="84"/>
      <c r="EN222" s="84"/>
      <c r="EO222" s="84"/>
      <c r="EP222" s="84"/>
      <c r="EQ222" s="84"/>
      <c r="ER222" s="84"/>
      <c r="ES222" s="84"/>
      <c r="ET222" s="84"/>
      <c r="EU222" s="84"/>
      <c r="EV222" s="84"/>
      <c r="EW222" s="84"/>
      <c r="EX222" s="84"/>
      <c r="EY222" s="84"/>
      <c r="EZ222" s="84"/>
      <c r="FA222" s="84"/>
      <c r="FB222" s="84"/>
      <c r="FC222" s="84"/>
      <c r="FD222" s="84"/>
      <c r="FE222" s="84"/>
      <c r="FF222" s="84"/>
      <c r="FG222" s="84"/>
      <c r="FH222" s="84"/>
      <c r="FI222" s="84"/>
      <c r="FJ222" s="84"/>
      <c r="FK222" s="84"/>
      <c r="FL222" s="84"/>
      <c r="FM222" s="84"/>
      <c r="FN222" s="84"/>
      <c r="FO222" s="84"/>
      <c r="FP222" s="84"/>
      <c r="FQ222" s="84"/>
      <c r="FR222" s="84"/>
      <c r="FS222" s="84"/>
      <c r="FT222" s="84"/>
      <c r="FU222" s="84"/>
      <c r="FV222" s="84"/>
      <c r="FW222" s="84"/>
      <c r="FX222" s="84"/>
      <c r="FY222" s="84"/>
      <c r="FZ222" s="84"/>
      <c r="GA222" s="84"/>
      <c r="GB222" s="84"/>
      <c r="GC222" s="84"/>
      <c r="GD222" s="84"/>
      <c r="GE222" s="84"/>
      <c r="GF222" s="84"/>
      <c r="GG222" s="84"/>
      <c r="GH222" s="84"/>
      <c r="GI222" s="84"/>
      <c r="GJ222" s="84"/>
      <c r="GK222" s="84"/>
      <c r="GL222" s="84"/>
      <c r="GM222" s="84"/>
      <c r="GN222" s="84"/>
      <c r="GO222" s="84"/>
      <c r="GP222" s="84"/>
      <c r="GQ222" s="84"/>
      <c r="GR222" s="84"/>
      <c r="GS222" s="84"/>
      <c r="GT222" s="84"/>
      <c r="GU222" s="84"/>
      <c r="GV222" s="84"/>
      <c r="GW222" s="84"/>
      <c r="GX222" s="84"/>
      <c r="GY222" s="84"/>
      <c r="GZ222" s="84"/>
      <c r="HA222" s="84"/>
      <c r="HB222" s="84"/>
      <c r="HC222" s="84"/>
      <c r="HD222" s="84"/>
      <c r="HE222" s="84"/>
      <c r="HF222" s="84"/>
      <c r="HG222" s="84"/>
      <c r="HH222" s="84"/>
      <c r="HI222" s="84"/>
      <c r="HJ222" s="84"/>
      <c r="HK222" s="84"/>
      <c r="HL222" s="84"/>
      <c r="HM222" s="84"/>
      <c r="HN222" s="84"/>
      <c r="HO222" s="84"/>
      <c r="HP222" s="84"/>
      <c r="HQ222" s="84"/>
      <c r="HR222" s="84"/>
      <c r="HS222" s="84"/>
      <c r="HT222" s="84"/>
      <c r="HU222" s="84"/>
      <c r="HV222" s="84"/>
      <c r="HW222" s="84"/>
      <c r="HX222" s="84"/>
      <c r="HY222" s="84"/>
      <c r="HZ222" s="84"/>
      <c r="IA222" s="84"/>
      <c r="IB222" s="84"/>
      <c r="IC222" s="84"/>
      <c r="ID222" s="84"/>
      <c r="IE222" s="84"/>
      <c r="IF222" s="84"/>
      <c r="IG222" s="84"/>
      <c r="IH222" s="84"/>
      <c r="II222" s="84"/>
      <c r="IJ222" s="84"/>
      <c r="IK222" s="84"/>
      <c r="IL222" s="84"/>
      <c r="IM222" s="84"/>
      <c r="IN222" s="84"/>
      <c r="IO222" s="84"/>
      <c r="IP222" s="84"/>
      <c r="IQ222" s="84"/>
      <c r="IR222" s="84"/>
      <c r="IS222" s="84"/>
      <c r="IT222" s="84"/>
      <c r="IU222" s="84"/>
      <c r="IV222" s="84"/>
      <c r="IW222" s="84"/>
      <c r="IX222" s="84"/>
      <c r="IY222" s="84"/>
      <c r="IZ222" s="84"/>
      <c r="JA222" s="84"/>
      <c r="JB222" s="84"/>
    </row>
    <row r="223" spans="1:262" s="22" customFormat="1" ht="15" customHeight="1" x14ac:dyDescent="0.15">
      <c r="A223" s="176" t="s">
        <v>132</v>
      </c>
      <c r="B223" s="26" t="s">
        <v>285</v>
      </c>
      <c r="C223" s="27" t="s">
        <v>189</v>
      </c>
      <c r="D223" s="28" t="s">
        <v>443</v>
      </c>
      <c r="E223" s="26" t="s">
        <v>278</v>
      </c>
      <c r="F223" s="29" t="s">
        <v>95</v>
      </c>
      <c r="G223" s="30" t="s">
        <v>356</v>
      </c>
      <c r="H223" s="30" t="s">
        <v>94</v>
      </c>
      <c r="I223" s="37">
        <v>1000</v>
      </c>
      <c r="J223" s="38" t="s">
        <v>281</v>
      </c>
      <c r="K223" s="37">
        <v>0</v>
      </c>
      <c r="L223" s="26"/>
      <c r="M223" s="26"/>
      <c r="N223" s="26"/>
      <c r="O223" s="39" t="s">
        <v>444</v>
      </c>
      <c r="P223" s="40">
        <v>0.5</v>
      </c>
      <c r="Q223" s="40">
        <v>0.5</v>
      </c>
      <c r="R223" s="40">
        <v>0.89430894308943099</v>
      </c>
      <c r="S223" s="40">
        <v>1.59574468085106</v>
      </c>
      <c r="T223" s="40">
        <v>3</v>
      </c>
      <c r="U223" s="40">
        <v>5</v>
      </c>
      <c r="V223" s="41">
        <v>5</v>
      </c>
      <c r="W223" s="42">
        <v>25</v>
      </c>
      <c r="X223" s="43">
        <v>300</v>
      </c>
      <c r="Y223" s="50">
        <v>1</v>
      </c>
      <c r="Z223" s="50">
        <v>1</v>
      </c>
      <c r="AA223" s="51"/>
      <c r="AB223" s="51"/>
      <c r="AC223" s="51"/>
      <c r="AD223" s="51"/>
      <c r="AE223" s="51"/>
      <c r="AF223" s="38">
        <v>90</v>
      </c>
      <c r="AG223" s="61">
        <v>1.3888888888888899</v>
      </c>
      <c r="AH223" s="62">
        <v>0.27777777777777801</v>
      </c>
      <c r="AI223" s="63"/>
      <c r="AJ223" s="64"/>
      <c r="AK223" s="65">
        <v>0</v>
      </c>
      <c r="AL223" s="64" t="s">
        <v>283</v>
      </c>
      <c r="AM223" s="66" t="s">
        <v>286</v>
      </c>
      <c r="AN223" s="26"/>
      <c r="AO223" s="66" t="s">
        <v>127</v>
      </c>
      <c r="AP223" s="74"/>
      <c r="AQ223" s="75"/>
      <c r="AR223" s="76"/>
      <c r="AS223" s="77"/>
      <c r="AT223" s="77"/>
      <c r="AU223" s="78"/>
      <c r="AV223" s="77"/>
      <c r="AW223" s="77"/>
      <c r="AX223" s="77"/>
      <c r="AY223" s="77"/>
      <c r="AZ223" s="77"/>
      <c r="BA223" s="77"/>
      <c r="BB223" s="99">
        <f t="shared" si="56"/>
        <v>36</v>
      </c>
      <c r="BC223" s="99">
        <f t="shared" si="57"/>
        <v>9</v>
      </c>
      <c r="BD223" s="100" t="str">
        <f t="shared" si="58"/>
        <v>050-0009-481吕勇36</v>
      </c>
      <c r="BE223" s="101">
        <f t="shared" si="59"/>
        <v>1</v>
      </c>
      <c r="BF223" s="101">
        <f t="shared" si="60"/>
        <v>1</v>
      </c>
      <c r="BG223" s="102" t="str">
        <f t="shared" si="61"/>
        <v>050-0009-48136</v>
      </c>
      <c r="BH223" s="84" t="str">
        <f>IF(IF(ISNA(MATCH(BG223,BG224:$BG$94434,0)),1,"")="","",IF(ISNA(MATCH(BG223,BG224:$BG$94434,0)),1,"")&amp;BB223)</f>
        <v/>
      </c>
      <c r="BI223" s="84" t="str">
        <f>IF(BH223="","",BB223&amp;COUNTIFS($BH$1:BH223,BH223))</f>
        <v/>
      </c>
      <c r="BJ223" s="84" t="str">
        <f t="shared" si="62"/>
        <v/>
      </c>
      <c r="BK223" s="84"/>
      <c r="BL223" s="84"/>
      <c r="BM223" s="84"/>
      <c r="BN223" s="84"/>
      <c r="BO223" s="84"/>
      <c r="BP223" s="84"/>
      <c r="BQ223" s="84"/>
      <c r="BR223" s="84"/>
      <c r="BS223" s="84"/>
      <c r="BT223" s="84"/>
      <c r="BU223" s="84"/>
      <c r="BV223" s="84"/>
      <c r="BW223" s="84"/>
      <c r="BX223" s="84"/>
      <c r="BY223" s="84"/>
      <c r="BZ223" s="84"/>
      <c r="CA223" s="84"/>
      <c r="CB223" s="84"/>
      <c r="CC223" s="84"/>
      <c r="CD223" s="84"/>
      <c r="CE223" s="84"/>
      <c r="CF223" s="84"/>
      <c r="CG223" s="84"/>
      <c r="CH223" s="84"/>
      <c r="CI223" s="84"/>
      <c r="CJ223" s="84"/>
      <c r="CK223" s="84"/>
      <c r="CL223" s="84"/>
      <c r="CM223" s="84"/>
      <c r="CN223" s="84"/>
      <c r="CO223" s="84"/>
      <c r="CP223" s="84"/>
      <c r="CQ223" s="84"/>
      <c r="CR223" s="84"/>
      <c r="CS223" s="84"/>
      <c r="CT223" s="84"/>
      <c r="CU223" s="84"/>
      <c r="CV223" s="84"/>
      <c r="CW223" s="84"/>
      <c r="CX223" s="84"/>
      <c r="CY223" s="84"/>
      <c r="CZ223" s="84"/>
      <c r="DA223" s="84"/>
      <c r="DB223" s="84"/>
      <c r="DC223" s="84"/>
      <c r="DD223" s="84"/>
      <c r="DE223" s="84"/>
      <c r="DF223" s="84"/>
      <c r="DG223" s="84"/>
      <c r="DH223" s="84"/>
      <c r="DI223" s="84"/>
      <c r="DJ223" s="84"/>
      <c r="DK223" s="84"/>
      <c r="DL223" s="84"/>
      <c r="DM223" s="84"/>
      <c r="DN223" s="84"/>
      <c r="DO223" s="84"/>
      <c r="DP223" s="84"/>
      <c r="DQ223" s="84"/>
      <c r="DR223" s="84"/>
      <c r="DS223" s="84"/>
      <c r="DT223" s="84"/>
      <c r="DU223" s="84"/>
      <c r="DV223" s="84"/>
      <c r="DW223" s="84"/>
      <c r="DX223" s="84"/>
      <c r="DY223" s="84"/>
      <c r="DZ223" s="84"/>
      <c r="EA223" s="84"/>
      <c r="EB223" s="84"/>
      <c r="EC223" s="84"/>
      <c r="ED223" s="84"/>
      <c r="EE223" s="84"/>
      <c r="EF223" s="84"/>
      <c r="EG223" s="84"/>
      <c r="EH223" s="84"/>
      <c r="EI223" s="84"/>
      <c r="EJ223" s="84"/>
      <c r="EK223" s="84"/>
      <c r="EL223" s="84"/>
      <c r="EM223" s="84"/>
      <c r="EN223" s="84"/>
      <c r="EO223" s="84"/>
      <c r="EP223" s="84"/>
      <c r="EQ223" s="84"/>
      <c r="ER223" s="84"/>
      <c r="ES223" s="84"/>
      <c r="ET223" s="84"/>
      <c r="EU223" s="84"/>
      <c r="EV223" s="84"/>
      <c r="EW223" s="84"/>
      <c r="EX223" s="84"/>
      <c r="EY223" s="84"/>
      <c r="EZ223" s="84"/>
      <c r="FA223" s="84"/>
      <c r="FB223" s="84"/>
      <c r="FC223" s="84"/>
      <c r="FD223" s="84"/>
      <c r="FE223" s="84"/>
      <c r="FF223" s="84"/>
      <c r="FG223" s="84"/>
      <c r="FH223" s="84"/>
      <c r="FI223" s="84"/>
      <c r="FJ223" s="84"/>
      <c r="FK223" s="84"/>
      <c r="FL223" s="84"/>
      <c r="FM223" s="84"/>
      <c r="FN223" s="84"/>
      <c r="FO223" s="84"/>
      <c r="FP223" s="84"/>
      <c r="FQ223" s="84"/>
      <c r="FR223" s="84"/>
      <c r="FS223" s="84"/>
      <c r="FT223" s="84"/>
      <c r="FU223" s="84"/>
      <c r="FV223" s="84"/>
      <c r="FW223" s="84"/>
      <c r="FX223" s="84"/>
      <c r="FY223" s="84"/>
      <c r="FZ223" s="84"/>
      <c r="GA223" s="84"/>
      <c r="GB223" s="84"/>
      <c r="GC223" s="84"/>
      <c r="GD223" s="84"/>
      <c r="GE223" s="84"/>
      <c r="GF223" s="84"/>
      <c r="GG223" s="84"/>
      <c r="GH223" s="84"/>
      <c r="GI223" s="84"/>
      <c r="GJ223" s="84"/>
      <c r="GK223" s="84"/>
      <c r="GL223" s="84"/>
      <c r="GM223" s="84"/>
      <c r="GN223" s="84"/>
      <c r="GO223" s="84"/>
      <c r="GP223" s="84"/>
      <c r="GQ223" s="84"/>
      <c r="GR223" s="84"/>
      <c r="GS223" s="84"/>
      <c r="GT223" s="84"/>
      <c r="GU223" s="84"/>
      <c r="GV223" s="84"/>
      <c r="GW223" s="84"/>
      <c r="GX223" s="84"/>
      <c r="GY223" s="84"/>
      <c r="GZ223" s="84"/>
      <c r="HA223" s="84"/>
      <c r="HB223" s="84"/>
      <c r="HC223" s="84"/>
      <c r="HD223" s="84"/>
      <c r="HE223" s="84"/>
      <c r="HF223" s="84"/>
      <c r="HG223" s="84"/>
      <c r="HH223" s="84"/>
      <c r="HI223" s="84"/>
      <c r="HJ223" s="84"/>
      <c r="HK223" s="84"/>
      <c r="HL223" s="84"/>
      <c r="HM223" s="84"/>
      <c r="HN223" s="84"/>
      <c r="HO223" s="84"/>
      <c r="HP223" s="84"/>
      <c r="HQ223" s="84"/>
      <c r="HR223" s="84"/>
      <c r="HS223" s="84"/>
      <c r="HT223" s="84"/>
      <c r="HU223" s="84"/>
      <c r="HV223" s="84"/>
      <c r="HW223" s="84"/>
      <c r="HX223" s="84"/>
      <c r="HY223" s="84"/>
      <c r="HZ223" s="84"/>
      <c r="IA223" s="84"/>
      <c r="IB223" s="84"/>
      <c r="IC223" s="84"/>
      <c r="ID223" s="84"/>
      <c r="IE223" s="84"/>
      <c r="IF223" s="84"/>
      <c r="IG223" s="84"/>
      <c r="IH223" s="84"/>
      <c r="II223" s="84"/>
      <c r="IJ223" s="84"/>
      <c r="IK223" s="84"/>
      <c r="IL223" s="84"/>
      <c r="IM223" s="84"/>
      <c r="IN223" s="84"/>
      <c r="IO223" s="84"/>
      <c r="IP223" s="84"/>
      <c r="IQ223" s="84"/>
      <c r="IR223" s="84"/>
      <c r="IS223" s="84"/>
      <c r="IT223" s="84"/>
      <c r="IU223" s="84"/>
      <c r="IV223" s="84"/>
      <c r="IW223" s="84"/>
      <c r="IX223" s="84"/>
      <c r="IY223" s="84"/>
      <c r="IZ223" s="84"/>
      <c r="JA223" s="84"/>
      <c r="JB223" s="84"/>
    </row>
    <row r="224" spans="1:262" s="22" customFormat="1" ht="15" customHeight="1" x14ac:dyDescent="0.15">
      <c r="A224" s="176" t="s">
        <v>132</v>
      </c>
      <c r="B224" s="26" t="s">
        <v>275</v>
      </c>
      <c r="C224" s="27" t="s">
        <v>190</v>
      </c>
      <c r="D224" s="28" t="s">
        <v>408</v>
      </c>
      <c r="E224" s="26" t="s">
        <v>278</v>
      </c>
      <c r="F224" s="29" t="s">
        <v>83</v>
      </c>
      <c r="G224" s="30" t="s">
        <v>280</v>
      </c>
      <c r="H224" s="30" t="s">
        <v>79</v>
      </c>
      <c r="I224" s="37">
        <v>2000000</v>
      </c>
      <c r="J224" s="38" t="s">
        <v>281</v>
      </c>
      <c r="K224" s="37">
        <v>119800</v>
      </c>
      <c r="L224" s="26"/>
      <c r="M224" s="26"/>
      <c r="N224" s="26"/>
      <c r="O224" s="39" t="s">
        <v>396</v>
      </c>
      <c r="P224" s="40">
        <v>0.5</v>
      </c>
      <c r="Q224" s="40">
        <v>0.5</v>
      </c>
      <c r="R224" s="40">
        <v>3.2704402515723299</v>
      </c>
      <c r="S224" s="40">
        <v>3.1914893617021298</v>
      </c>
      <c r="T224" s="40">
        <v>4</v>
      </c>
      <c r="U224" s="40">
        <v>4</v>
      </c>
      <c r="V224" s="41">
        <v>10</v>
      </c>
      <c r="W224" s="42">
        <v>58000</v>
      </c>
      <c r="X224" s="43">
        <v>200</v>
      </c>
      <c r="Y224" s="50">
        <v>1</v>
      </c>
      <c r="Z224" s="50">
        <v>1</v>
      </c>
      <c r="AA224" s="51"/>
      <c r="AB224" s="51"/>
      <c r="AC224" s="51"/>
      <c r="AD224" s="51"/>
      <c r="AE224" s="51"/>
      <c r="AF224" s="38">
        <v>120000</v>
      </c>
      <c r="AG224" s="61">
        <v>4.8333333333333304</v>
      </c>
      <c r="AH224" s="62">
        <v>0.483333333333333</v>
      </c>
      <c r="AI224" s="63"/>
      <c r="AJ224" s="64"/>
      <c r="AK224" s="65">
        <v>0</v>
      </c>
      <c r="AL224" s="64" t="s">
        <v>283</v>
      </c>
      <c r="AM224" s="66" t="s">
        <v>337</v>
      </c>
      <c r="AN224" s="26"/>
      <c r="AO224" s="66" t="s">
        <v>61</v>
      </c>
      <c r="AP224" s="74"/>
      <c r="AQ224" s="75"/>
      <c r="AR224" s="76"/>
      <c r="AS224" s="77"/>
      <c r="AT224" s="77"/>
      <c r="AU224" s="78"/>
      <c r="AV224" s="77"/>
      <c r="AW224" s="77"/>
      <c r="AX224" s="77"/>
      <c r="AY224" s="77"/>
      <c r="AZ224" s="77"/>
      <c r="BA224" s="77"/>
      <c r="BB224" s="99">
        <f t="shared" si="56"/>
        <v>36</v>
      </c>
      <c r="BC224" s="99">
        <f t="shared" si="57"/>
        <v>9</v>
      </c>
      <c r="BD224" s="100" t="str">
        <f t="shared" si="58"/>
        <v>025-C130000641-370王友36</v>
      </c>
      <c r="BE224" s="101">
        <f t="shared" si="59"/>
        <v>0.33333333333333331</v>
      </c>
      <c r="BF224" s="101">
        <f t="shared" si="60"/>
        <v>0.5</v>
      </c>
      <c r="BG224" s="102" t="str">
        <f t="shared" si="61"/>
        <v>025-C130000641-37036</v>
      </c>
      <c r="BH224" s="84" t="str">
        <f>IF(IF(ISNA(MATCH(BG224,BG225:$BG$94434,0)),1,"")="","",IF(ISNA(MATCH(BG224,BG225:$BG$94434,0)),1,"")&amp;BB224)</f>
        <v/>
      </c>
      <c r="BI224" s="84" t="str">
        <f>IF(BH224="","",BB224&amp;COUNTIFS($BH$1:BH224,BH224))</f>
        <v/>
      </c>
      <c r="BJ224" s="84" t="str">
        <f t="shared" si="62"/>
        <v/>
      </c>
      <c r="BK224" s="84"/>
      <c r="BL224" s="84"/>
      <c r="BM224" s="84"/>
      <c r="BN224" s="84"/>
      <c r="BO224" s="84"/>
      <c r="BP224" s="84"/>
      <c r="BQ224" s="84"/>
      <c r="BR224" s="84"/>
      <c r="BS224" s="84"/>
      <c r="BT224" s="84"/>
      <c r="BU224" s="84"/>
      <c r="BV224" s="84"/>
      <c r="BW224" s="84"/>
      <c r="BX224" s="84"/>
      <c r="BY224" s="84"/>
      <c r="BZ224" s="84"/>
      <c r="CA224" s="84"/>
      <c r="CB224" s="84"/>
      <c r="CC224" s="84"/>
      <c r="CD224" s="84"/>
      <c r="CE224" s="84"/>
      <c r="CF224" s="84"/>
      <c r="CG224" s="84"/>
      <c r="CH224" s="84"/>
      <c r="CI224" s="84"/>
      <c r="CJ224" s="84"/>
      <c r="CK224" s="84"/>
      <c r="CL224" s="84"/>
      <c r="CM224" s="84"/>
      <c r="CN224" s="84"/>
      <c r="CO224" s="84"/>
      <c r="CP224" s="84"/>
      <c r="CQ224" s="84"/>
      <c r="CR224" s="84"/>
      <c r="CS224" s="84"/>
      <c r="CT224" s="84"/>
      <c r="CU224" s="84"/>
      <c r="CV224" s="84"/>
      <c r="CW224" s="84"/>
      <c r="CX224" s="84"/>
      <c r="CY224" s="84"/>
      <c r="CZ224" s="84"/>
      <c r="DA224" s="84"/>
      <c r="DB224" s="84"/>
      <c r="DC224" s="84"/>
      <c r="DD224" s="84"/>
      <c r="DE224" s="84"/>
      <c r="DF224" s="84"/>
      <c r="DG224" s="84"/>
      <c r="DH224" s="84"/>
      <c r="DI224" s="84"/>
      <c r="DJ224" s="84"/>
      <c r="DK224" s="84"/>
      <c r="DL224" s="84"/>
      <c r="DM224" s="84"/>
      <c r="DN224" s="84"/>
      <c r="DO224" s="84"/>
      <c r="DP224" s="84"/>
      <c r="DQ224" s="84"/>
      <c r="DR224" s="84"/>
      <c r="DS224" s="84"/>
      <c r="DT224" s="84"/>
      <c r="DU224" s="84"/>
      <c r="DV224" s="84"/>
      <c r="DW224" s="84"/>
      <c r="DX224" s="84"/>
      <c r="DY224" s="84"/>
      <c r="DZ224" s="84"/>
      <c r="EA224" s="84"/>
      <c r="EB224" s="84"/>
      <c r="EC224" s="84"/>
      <c r="ED224" s="84"/>
      <c r="EE224" s="84"/>
      <c r="EF224" s="84"/>
      <c r="EG224" s="84"/>
      <c r="EH224" s="84"/>
      <c r="EI224" s="84"/>
      <c r="EJ224" s="84"/>
      <c r="EK224" s="84"/>
      <c r="EL224" s="84"/>
      <c r="EM224" s="84"/>
      <c r="EN224" s="84"/>
      <c r="EO224" s="84"/>
      <c r="EP224" s="84"/>
      <c r="EQ224" s="84"/>
      <c r="ER224" s="84"/>
      <c r="ES224" s="84"/>
      <c r="ET224" s="84"/>
      <c r="EU224" s="84"/>
      <c r="EV224" s="84"/>
      <c r="EW224" s="84"/>
      <c r="EX224" s="84"/>
      <c r="EY224" s="84"/>
      <c r="EZ224" s="84"/>
      <c r="FA224" s="84"/>
      <c r="FB224" s="84"/>
      <c r="FC224" s="84"/>
      <c r="FD224" s="84"/>
      <c r="FE224" s="84"/>
      <c r="FF224" s="84"/>
      <c r="FG224" s="84"/>
      <c r="FH224" s="84"/>
      <c r="FI224" s="84"/>
      <c r="FJ224" s="84"/>
      <c r="FK224" s="84"/>
      <c r="FL224" s="84"/>
      <c r="FM224" s="84"/>
      <c r="FN224" s="84"/>
      <c r="FO224" s="84"/>
      <c r="FP224" s="84"/>
      <c r="FQ224" s="84"/>
      <c r="FR224" s="84"/>
      <c r="FS224" s="84"/>
      <c r="FT224" s="84"/>
      <c r="FU224" s="84"/>
      <c r="FV224" s="84"/>
      <c r="FW224" s="84"/>
      <c r="FX224" s="84"/>
      <c r="FY224" s="84"/>
      <c r="FZ224" s="84"/>
      <c r="GA224" s="84"/>
      <c r="GB224" s="84"/>
      <c r="GC224" s="84"/>
      <c r="GD224" s="84"/>
      <c r="GE224" s="84"/>
      <c r="GF224" s="84"/>
      <c r="GG224" s="84"/>
      <c r="GH224" s="84"/>
      <c r="GI224" s="84"/>
      <c r="GJ224" s="84"/>
      <c r="GK224" s="84"/>
      <c r="GL224" s="84"/>
      <c r="GM224" s="84"/>
      <c r="GN224" s="84"/>
      <c r="GO224" s="84"/>
      <c r="GP224" s="84"/>
      <c r="GQ224" s="84"/>
      <c r="GR224" s="84"/>
      <c r="GS224" s="84"/>
      <c r="GT224" s="84"/>
      <c r="GU224" s="84"/>
      <c r="GV224" s="84"/>
      <c r="GW224" s="84"/>
      <c r="GX224" s="84"/>
      <c r="GY224" s="84"/>
      <c r="GZ224" s="84"/>
      <c r="HA224" s="84"/>
      <c r="HB224" s="84"/>
      <c r="HC224" s="84"/>
      <c r="HD224" s="84"/>
      <c r="HE224" s="84"/>
      <c r="HF224" s="84"/>
      <c r="HG224" s="84"/>
      <c r="HH224" s="84"/>
      <c r="HI224" s="84"/>
      <c r="HJ224" s="84"/>
      <c r="HK224" s="84"/>
      <c r="HL224" s="84"/>
      <c r="HM224" s="84"/>
      <c r="HN224" s="84"/>
      <c r="HO224" s="84"/>
      <c r="HP224" s="84"/>
      <c r="HQ224" s="84"/>
      <c r="HR224" s="84"/>
      <c r="HS224" s="84"/>
      <c r="HT224" s="84"/>
      <c r="HU224" s="84"/>
      <c r="HV224" s="84"/>
      <c r="HW224" s="84"/>
      <c r="HX224" s="84"/>
      <c r="HY224" s="84"/>
      <c r="HZ224" s="84"/>
      <c r="IA224" s="84"/>
      <c r="IB224" s="84"/>
      <c r="IC224" s="84"/>
      <c r="ID224" s="84"/>
      <c r="IE224" s="84"/>
      <c r="IF224" s="84"/>
      <c r="IG224" s="84"/>
      <c r="IH224" s="84"/>
      <c r="II224" s="84"/>
      <c r="IJ224" s="84"/>
      <c r="IK224" s="84"/>
      <c r="IL224" s="84"/>
      <c r="IM224" s="84"/>
      <c r="IN224" s="84"/>
      <c r="IO224" s="84"/>
      <c r="IP224" s="84"/>
      <c r="IQ224" s="84"/>
      <c r="IR224" s="84"/>
      <c r="IS224" s="84"/>
      <c r="IT224" s="84"/>
      <c r="IU224" s="84"/>
      <c r="IV224" s="84"/>
      <c r="IW224" s="84"/>
      <c r="IX224" s="84"/>
      <c r="IY224" s="84"/>
      <c r="IZ224" s="84"/>
      <c r="JA224" s="84"/>
      <c r="JB224" s="84"/>
    </row>
    <row r="225" spans="1:262" s="22" customFormat="1" ht="15" customHeight="1" x14ac:dyDescent="0.15">
      <c r="A225" s="176" t="s">
        <v>132</v>
      </c>
      <c r="B225" s="26" t="s">
        <v>285</v>
      </c>
      <c r="C225" s="27" t="s">
        <v>190</v>
      </c>
      <c r="D225" s="28" t="s">
        <v>408</v>
      </c>
      <c r="E225" s="26" t="s">
        <v>278</v>
      </c>
      <c r="F225" s="29" t="s">
        <v>83</v>
      </c>
      <c r="G225" s="30" t="s">
        <v>280</v>
      </c>
      <c r="H225" s="30" t="s">
        <v>79</v>
      </c>
      <c r="I225" s="37">
        <v>2000000</v>
      </c>
      <c r="J225" s="38" t="s">
        <v>281</v>
      </c>
      <c r="K225" s="37">
        <v>119800</v>
      </c>
      <c r="L225" s="26"/>
      <c r="M225" s="26"/>
      <c r="N225" s="26"/>
      <c r="O225" s="39" t="s">
        <v>396</v>
      </c>
      <c r="P225" s="40">
        <v>0.5</v>
      </c>
      <c r="Q225" s="40">
        <v>0.5</v>
      </c>
      <c r="R225" s="40">
        <v>1.4308943089430901</v>
      </c>
      <c r="S225" s="40">
        <v>2.5531914893617</v>
      </c>
      <c r="T225" s="40">
        <v>5</v>
      </c>
      <c r="U225" s="40">
        <v>5.5</v>
      </c>
      <c r="V225" s="41">
        <v>8</v>
      </c>
      <c r="W225" s="42">
        <v>38500</v>
      </c>
      <c r="X225" s="43">
        <v>200</v>
      </c>
      <c r="Y225" s="50">
        <v>1</v>
      </c>
      <c r="Z225" s="50">
        <v>1</v>
      </c>
      <c r="AA225" s="51"/>
      <c r="AB225" s="51"/>
      <c r="AC225" s="51"/>
      <c r="AD225" s="51"/>
      <c r="AE225" s="51"/>
      <c r="AF225" s="38">
        <v>96000</v>
      </c>
      <c r="AG225" s="61">
        <v>3.2083333333333299</v>
      </c>
      <c r="AH225" s="62">
        <v>0.40104166666666702</v>
      </c>
      <c r="AI225" s="63"/>
      <c r="AJ225" s="64"/>
      <c r="AK225" s="65">
        <v>0</v>
      </c>
      <c r="AL225" s="64" t="s">
        <v>283</v>
      </c>
      <c r="AM225" s="66" t="s">
        <v>331</v>
      </c>
      <c r="AN225" s="26"/>
      <c r="AO225" s="66" t="s">
        <v>127</v>
      </c>
      <c r="AP225" s="74"/>
      <c r="AQ225" s="75"/>
      <c r="AR225" s="76"/>
      <c r="AS225" s="77"/>
      <c r="AT225" s="77"/>
      <c r="AU225" s="78"/>
      <c r="AV225" s="77"/>
      <c r="AW225" s="77"/>
      <c r="AX225" s="77"/>
      <c r="AY225" s="77"/>
      <c r="AZ225" s="77"/>
      <c r="BA225" s="77"/>
      <c r="BB225" s="99">
        <f t="shared" si="56"/>
        <v>36</v>
      </c>
      <c r="BC225" s="99">
        <f t="shared" si="57"/>
        <v>9</v>
      </c>
      <c r="BD225" s="100" t="str">
        <f t="shared" si="58"/>
        <v>025-C130000641-370吕勇36</v>
      </c>
      <c r="BE225" s="101">
        <f t="shared" si="59"/>
        <v>0.33333333333333331</v>
      </c>
      <c r="BF225" s="101">
        <f t="shared" si="60"/>
        <v>0.5</v>
      </c>
      <c r="BG225" s="102" t="str">
        <f t="shared" si="61"/>
        <v>025-C130000641-37036</v>
      </c>
      <c r="BH225" s="84" t="str">
        <f>IF(IF(ISNA(MATCH(BG225,BG226:$BG$94434,0)),1,"")="","",IF(ISNA(MATCH(BG225,BG226:$BG$94434,0)),1,"")&amp;BB225)</f>
        <v/>
      </c>
      <c r="BI225" s="84" t="str">
        <f>IF(BH225="","",BB225&amp;COUNTIFS($BH$1:BH225,BH225))</f>
        <v/>
      </c>
      <c r="BJ225" s="84" t="str">
        <f t="shared" si="62"/>
        <v/>
      </c>
      <c r="BK225" s="84"/>
      <c r="BL225" s="84"/>
      <c r="BM225" s="84"/>
      <c r="BN225" s="84"/>
      <c r="BO225" s="84"/>
      <c r="BP225" s="84"/>
      <c r="BQ225" s="84"/>
      <c r="BR225" s="84"/>
      <c r="BS225" s="84"/>
      <c r="BT225" s="84"/>
      <c r="BU225" s="84"/>
      <c r="BV225" s="84"/>
      <c r="BW225" s="84"/>
      <c r="BX225" s="84"/>
      <c r="BY225" s="84"/>
      <c r="BZ225" s="84"/>
      <c r="CA225" s="84"/>
      <c r="CB225" s="84"/>
      <c r="CC225" s="84"/>
      <c r="CD225" s="84"/>
      <c r="CE225" s="84"/>
      <c r="CF225" s="84"/>
      <c r="CG225" s="84"/>
      <c r="CH225" s="84"/>
      <c r="CI225" s="84"/>
      <c r="CJ225" s="84"/>
      <c r="CK225" s="84"/>
      <c r="CL225" s="84"/>
      <c r="CM225" s="84"/>
      <c r="CN225" s="84"/>
      <c r="CO225" s="84"/>
      <c r="CP225" s="84"/>
      <c r="CQ225" s="84"/>
      <c r="CR225" s="84"/>
      <c r="CS225" s="84"/>
      <c r="CT225" s="84"/>
      <c r="CU225" s="84"/>
      <c r="CV225" s="84"/>
      <c r="CW225" s="84"/>
      <c r="CX225" s="84"/>
      <c r="CY225" s="84"/>
      <c r="CZ225" s="84"/>
      <c r="DA225" s="84"/>
      <c r="DB225" s="84"/>
      <c r="DC225" s="84"/>
      <c r="DD225" s="84"/>
      <c r="DE225" s="84"/>
      <c r="DF225" s="84"/>
      <c r="DG225" s="84"/>
      <c r="DH225" s="84"/>
      <c r="DI225" s="84"/>
      <c r="DJ225" s="84"/>
      <c r="DK225" s="84"/>
      <c r="DL225" s="84"/>
      <c r="DM225" s="84"/>
      <c r="DN225" s="84"/>
      <c r="DO225" s="84"/>
      <c r="DP225" s="84"/>
      <c r="DQ225" s="84"/>
      <c r="DR225" s="84"/>
      <c r="DS225" s="84"/>
      <c r="DT225" s="84"/>
      <c r="DU225" s="84"/>
      <c r="DV225" s="84"/>
      <c r="DW225" s="84"/>
      <c r="DX225" s="84"/>
      <c r="DY225" s="84"/>
      <c r="DZ225" s="84"/>
      <c r="EA225" s="84"/>
      <c r="EB225" s="84"/>
      <c r="EC225" s="84"/>
      <c r="ED225" s="84"/>
      <c r="EE225" s="84"/>
      <c r="EF225" s="84"/>
      <c r="EG225" s="84"/>
      <c r="EH225" s="84"/>
      <c r="EI225" s="84"/>
      <c r="EJ225" s="84"/>
      <c r="EK225" s="84"/>
      <c r="EL225" s="84"/>
      <c r="EM225" s="84"/>
      <c r="EN225" s="84"/>
      <c r="EO225" s="84"/>
      <c r="EP225" s="84"/>
      <c r="EQ225" s="84"/>
      <c r="ER225" s="84"/>
      <c r="ES225" s="84"/>
      <c r="ET225" s="84"/>
      <c r="EU225" s="84"/>
      <c r="EV225" s="84"/>
      <c r="EW225" s="84"/>
      <c r="EX225" s="84"/>
      <c r="EY225" s="84"/>
      <c r="EZ225" s="84"/>
      <c r="FA225" s="84"/>
      <c r="FB225" s="84"/>
      <c r="FC225" s="84"/>
      <c r="FD225" s="84"/>
      <c r="FE225" s="84"/>
      <c r="FF225" s="84"/>
      <c r="FG225" s="84"/>
      <c r="FH225" s="84"/>
      <c r="FI225" s="84"/>
      <c r="FJ225" s="84"/>
      <c r="FK225" s="84"/>
      <c r="FL225" s="84"/>
      <c r="FM225" s="84"/>
      <c r="FN225" s="84"/>
      <c r="FO225" s="84"/>
      <c r="FP225" s="84"/>
      <c r="FQ225" s="84"/>
      <c r="FR225" s="84"/>
      <c r="FS225" s="84"/>
      <c r="FT225" s="84"/>
      <c r="FU225" s="84"/>
      <c r="FV225" s="84"/>
      <c r="FW225" s="84"/>
      <c r="FX225" s="84"/>
      <c r="FY225" s="84"/>
      <c r="FZ225" s="84"/>
      <c r="GA225" s="84"/>
      <c r="GB225" s="84"/>
      <c r="GC225" s="84"/>
      <c r="GD225" s="84"/>
      <c r="GE225" s="84"/>
      <c r="GF225" s="84"/>
      <c r="GG225" s="84"/>
      <c r="GH225" s="84"/>
      <c r="GI225" s="84"/>
      <c r="GJ225" s="84"/>
      <c r="GK225" s="84"/>
      <c r="GL225" s="84"/>
      <c r="GM225" s="84"/>
      <c r="GN225" s="84"/>
      <c r="GO225" s="84"/>
      <c r="GP225" s="84"/>
      <c r="GQ225" s="84"/>
      <c r="GR225" s="84"/>
      <c r="GS225" s="84"/>
      <c r="GT225" s="84"/>
      <c r="GU225" s="84"/>
      <c r="GV225" s="84"/>
      <c r="GW225" s="84"/>
      <c r="GX225" s="84"/>
      <c r="GY225" s="84"/>
      <c r="GZ225" s="84"/>
      <c r="HA225" s="84"/>
      <c r="HB225" s="84"/>
      <c r="HC225" s="84"/>
      <c r="HD225" s="84"/>
      <c r="HE225" s="84"/>
      <c r="HF225" s="84"/>
      <c r="HG225" s="84"/>
      <c r="HH225" s="84"/>
      <c r="HI225" s="84"/>
      <c r="HJ225" s="84"/>
      <c r="HK225" s="84"/>
      <c r="HL225" s="84"/>
      <c r="HM225" s="84"/>
      <c r="HN225" s="84"/>
      <c r="HO225" s="84"/>
      <c r="HP225" s="84"/>
      <c r="HQ225" s="84"/>
      <c r="HR225" s="84"/>
      <c r="HS225" s="84"/>
      <c r="HT225" s="84"/>
      <c r="HU225" s="84"/>
      <c r="HV225" s="84"/>
      <c r="HW225" s="84"/>
      <c r="HX225" s="84"/>
      <c r="HY225" s="84"/>
      <c r="HZ225" s="84"/>
      <c r="IA225" s="84"/>
      <c r="IB225" s="84"/>
      <c r="IC225" s="84"/>
      <c r="ID225" s="84"/>
      <c r="IE225" s="84"/>
      <c r="IF225" s="84"/>
      <c r="IG225" s="84"/>
      <c r="IH225" s="84"/>
      <c r="II225" s="84"/>
      <c r="IJ225" s="84"/>
      <c r="IK225" s="84"/>
      <c r="IL225" s="84"/>
      <c r="IM225" s="84"/>
      <c r="IN225" s="84"/>
      <c r="IO225" s="84"/>
      <c r="IP225" s="84"/>
      <c r="IQ225" s="84"/>
      <c r="IR225" s="84"/>
      <c r="IS225" s="84"/>
      <c r="IT225" s="84"/>
      <c r="IU225" s="84"/>
      <c r="IV225" s="84"/>
      <c r="IW225" s="84"/>
      <c r="IX225" s="84"/>
      <c r="IY225" s="84"/>
      <c r="IZ225" s="84"/>
      <c r="JA225" s="84"/>
      <c r="JB225" s="84"/>
    </row>
    <row r="226" spans="1:262" s="22" customFormat="1" ht="15" customHeight="1" x14ac:dyDescent="0.15">
      <c r="A226" s="176" t="s">
        <v>132</v>
      </c>
      <c r="B226" s="26" t="s">
        <v>275</v>
      </c>
      <c r="C226" s="27" t="s">
        <v>350</v>
      </c>
      <c r="D226" s="28" t="s">
        <v>442</v>
      </c>
      <c r="E226" s="26" t="s">
        <v>278</v>
      </c>
      <c r="F226" s="29" t="s">
        <v>346</v>
      </c>
      <c r="G226" s="30" t="s">
        <v>280</v>
      </c>
      <c r="H226" s="30" t="s">
        <v>79</v>
      </c>
      <c r="I226" s="37">
        <v>1500000</v>
      </c>
      <c r="J226" s="38" t="s">
        <v>281</v>
      </c>
      <c r="K226" s="37">
        <v>552300</v>
      </c>
      <c r="L226" s="26"/>
      <c r="M226" s="26"/>
      <c r="N226" s="26"/>
      <c r="O226" s="39" t="s">
        <v>29</v>
      </c>
      <c r="P226" s="40">
        <v>0.5</v>
      </c>
      <c r="Q226" s="40">
        <v>0.5</v>
      </c>
      <c r="R226" s="40">
        <v>3.9245283018867898</v>
      </c>
      <c r="S226" s="40">
        <v>3.8297872340425498</v>
      </c>
      <c r="T226" s="40">
        <v>11</v>
      </c>
      <c r="U226" s="40">
        <v>0</v>
      </c>
      <c r="V226" s="41">
        <v>12</v>
      </c>
      <c r="W226" s="42">
        <v>84000</v>
      </c>
      <c r="X226" s="43">
        <v>200</v>
      </c>
      <c r="Y226" s="50">
        <v>1</v>
      </c>
      <c r="Z226" s="50">
        <v>1</v>
      </c>
      <c r="AA226" s="51"/>
      <c r="AB226" s="51"/>
      <c r="AC226" s="51"/>
      <c r="AD226" s="51"/>
      <c r="AE226" s="51"/>
      <c r="AF226" s="38">
        <v>144000</v>
      </c>
      <c r="AG226" s="61">
        <v>7</v>
      </c>
      <c r="AH226" s="62">
        <v>0.58333333333333304</v>
      </c>
      <c r="AI226" s="63"/>
      <c r="AJ226" s="64"/>
      <c r="AK226" s="65">
        <v>0</v>
      </c>
      <c r="AL226" s="64" t="s">
        <v>283</v>
      </c>
      <c r="AM226" s="66"/>
      <c r="AN226" s="26"/>
      <c r="AO226" s="66" t="s">
        <v>5</v>
      </c>
      <c r="AP226" s="74"/>
      <c r="AQ226" s="75"/>
      <c r="AR226" s="76"/>
      <c r="AS226" s="77"/>
      <c r="AT226" s="77"/>
      <c r="AU226" s="78"/>
      <c r="AV226" s="77"/>
      <c r="AW226" s="77"/>
      <c r="AX226" s="77"/>
      <c r="AY226" s="77"/>
      <c r="AZ226" s="77"/>
      <c r="BA226" s="77"/>
      <c r="BB226" s="99">
        <f t="shared" si="56"/>
        <v>36</v>
      </c>
      <c r="BC226" s="99">
        <f t="shared" si="57"/>
        <v>9</v>
      </c>
      <c r="BD226" s="100" t="str">
        <f t="shared" si="58"/>
        <v>025-C130000641-0397代国升36</v>
      </c>
      <c r="BE226" s="101">
        <f t="shared" si="59"/>
        <v>0.14285714285714285</v>
      </c>
      <c r="BF226" s="101">
        <f t="shared" si="60"/>
        <v>1</v>
      </c>
      <c r="BG226" s="102" t="str">
        <f t="shared" si="61"/>
        <v>025-C130000641-039736</v>
      </c>
      <c r="BH226" s="84" t="str">
        <f>IF(IF(ISNA(MATCH(BG226,BG227:$BG$94434,0)),1,"")="","",IF(ISNA(MATCH(BG226,BG227:$BG$94434,0)),1,"")&amp;BB226)</f>
        <v/>
      </c>
      <c r="BI226" s="84" t="str">
        <f>IF(BH226="","",BB226&amp;COUNTIFS($BH$1:BH226,BH226))</f>
        <v/>
      </c>
      <c r="BJ226" s="84" t="str">
        <f t="shared" si="62"/>
        <v/>
      </c>
      <c r="BK226" s="84"/>
      <c r="BL226" s="84"/>
      <c r="BM226" s="84"/>
      <c r="BN226" s="84"/>
      <c r="BO226" s="84"/>
      <c r="BP226" s="84"/>
      <c r="BQ226" s="84"/>
      <c r="BR226" s="84"/>
      <c r="BS226" s="84"/>
      <c r="BT226" s="84"/>
      <c r="BU226" s="84"/>
      <c r="BV226" s="84"/>
      <c r="BW226" s="84"/>
      <c r="BX226" s="84"/>
      <c r="BY226" s="84"/>
      <c r="BZ226" s="84"/>
      <c r="CA226" s="84"/>
      <c r="CB226" s="84"/>
      <c r="CC226" s="84"/>
      <c r="CD226" s="84"/>
      <c r="CE226" s="84"/>
      <c r="CF226" s="84"/>
      <c r="CG226" s="84"/>
      <c r="CH226" s="84"/>
      <c r="CI226" s="84"/>
      <c r="CJ226" s="84"/>
      <c r="CK226" s="84"/>
      <c r="CL226" s="84"/>
      <c r="CM226" s="84"/>
      <c r="CN226" s="84"/>
      <c r="CO226" s="84"/>
      <c r="CP226" s="84"/>
      <c r="CQ226" s="84"/>
      <c r="CR226" s="84"/>
      <c r="CS226" s="84"/>
      <c r="CT226" s="84"/>
      <c r="CU226" s="84"/>
      <c r="CV226" s="84"/>
      <c r="CW226" s="84"/>
      <c r="CX226" s="84"/>
      <c r="CY226" s="84"/>
      <c r="CZ226" s="84"/>
      <c r="DA226" s="84"/>
      <c r="DB226" s="84"/>
      <c r="DC226" s="84"/>
      <c r="DD226" s="84"/>
      <c r="DE226" s="84"/>
      <c r="DF226" s="84"/>
      <c r="DG226" s="84"/>
      <c r="DH226" s="84"/>
      <c r="DI226" s="84"/>
      <c r="DJ226" s="84"/>
      <c r="DK226" s="84"/>
      <c r="DL226" s="84"/>
      <c r="DM226" s="84"/>
      <c r="DN226" s="84"/>
      <c r="DO226" s="84"/>
      <c r="DP226" s="84"/>
      <c r="DQ226" s="84"/>
      <c r="DR226" s="84"/>
      <c r="DS226" s="84"/>
      <c r="DT226" s="84"/>
      <c r="DU226" s="84"/>
      <c r="DV226" s="84"/>
      <c r="DW226" s="84"/>
      <c r="DX226" s="84"/>
      <c r="DY226" s="84"/>
      <c r="DZ226" s="84"/>
      <c r="EA226" s="84"/>
      <c r="EB226" s="84"/>
      <c r="EC226" s="84"/>
      <c r="ED226" s="84"/>
      <c r="EE226" s="84"/>
      <c r="EF226" s="84"/>
      <c r="EG226" s="84"/>
      <c r="EH226" s="84"/>
      <c r="EI226" s="84"/>
      <c r="EJ226" s="84"/>
      <c r="EK226" s="84"/>
      <c r="EL226" s="84"/>
      <c r="EM226" s="84"/>
      <c r="EN226" s="84"/>
      <c r="EO226" s="84"/>
      <c r="EP226" s="84"/>
      <c r="EQ226" s="84"/>
      <c r="ER226" s="84"/>
      <c r="ES226" s="84"/>
      <c r="ET226" s="84"/>
      <c r="EU226" s="84"/>
      <c r="EV226" s="84"/>
      <c r="EW226" s="84"/>
      <c r="EX226" s="84"/>
      <c r="EY226" s="84"/>
      <c r="EZ226" s="84"/>
      <c r="FA226" s="84"/>
      <c r="FB226" s="84"/>
      <c r="FC226" s="84"/>
      <c r="FD226" s="84"/>
      <c r="FE226" s="84"/>
      <c r="FF226" s="84"/>
      <c r="FG226" s="84"/>
      <c r="FH226" s="84"/>
      <c r="FI226" s="84"/>
      <c r="FJ226" s="84"/>
      <c r="FK226" s="84"/>
      <c r="FL226" s="84"/>
      <c r="FM226" s="84"/>
      <c r="FN226" s="84"/>
      <c r="FO226" s="84"/>
      <c r="FP226" s="84"/>
      <c r="FQ226" s="84"/>
      <c r="FR226" s="84"/>
      <c r="FS226" s="84"/>
      <c r="FT226" s="84"/>
      <c r="FU226" s="84"/>
      <c r="FV226" s="84"/>
      <c r="FW226" s="84"/>
      <c r="FX226" s="84"/>
      <c r="FY226" s="84"/>
      <c r="FZ226" s="84"/>
      <c r="GA226" s="84"/>
      <c r="GB226" s="84"/>
      <c r="GC226" s="84"/>
      <c r="GD226" s="84"/>
      <c r="GE226" s="84"/>
      <c r="GF226" s="84"/>
      <c r="GG226" s="84"/>
      <c r="GH226" s="84"/>
      <c r="GI226" s="84"/>
      <c r="GJ226" s="84"/>
      <c r="GK226" s="84"/>
      <c r="GL226" s="84"/>
      <c r="GM226" s="84"/>
      <c r="GN226" s="84"/>
      <c r="GO226" s="84"/>
      <c r="GP226" s="84"/>
      <c r="GQ226" s="84"/>
      <c r="GR226" s="84"/>
      <c r="GS226" s="84"/>
      <c r="GT226" s="84"/>
      <c r="GU226" s="84"/>
      <c r="GV226" s="84"/>
      <c r="GW226" s="84"/>
      <c r="GX226" s="84"/>
      <c r="GY226" s="84"/>
      <c r="GZ226" s="84"/>
      <c r="HA226" s="84"/>
      <c r="HB226" s="84"/>
      <c r="HC226" s="84"/>
      <c r="HD226" s="84"/>
      <c r="HE226" s="84"/>
      <c r="HF226" s="84"/>
      <c r="HG226" s="84"/>
      <c r="HH226" s="84"/>
      <c r="HI226" s="84"/>
      <c r="HJ226" s="84"/>
      <c r="HK226" s="84"/>
      <c r="HL226" s="84"/>
      <c r="HM226" s="84"/>
      <c r="HN226" s="84"/>
      <c r="HO226" s="84"/>
      <c r="HP226" s="84"/>
      <c r="HQ226" s="84"/>
      <c r="HR226" s="84"/>
      <c r="HS226" s="84"/>
      <c r="HT226" s="84"/>
      <c r="HU226" s="84"/>
      <c r="HV226" s="84"/>
      <c r="HW226" s="84"/>
      <c r="HX226" s="84"/>
      <c r="HY226" s="84"/>
      <c r="HZ226" s="84"/>
      <c r="IA226" s="84"/>
      <c r="IB226" s="84"/>
      <c r="IC226" s="84"/>
      <c r="ID226" s="84"/>
      <c r="IE226" s="84"/>
      <c r="IF226" s="84"/>
      <c r="IG226" s="84"/>
      <c r="IH226" s="84"/>
      <c r="II226" s="84"/>
      <c r="IJ226" s="84"/>
      <c r="IK226" s="84"/>
      <c r="IL226" s="84"/>
      <c r="IM226" s="84"/>
      <c r="IN226" s="84"/>
      <c r="IO226" s="84"/>
      <c r="IP226" s="84"/>
      <c r="IQ226" s="84"/>
      <c r="IR226" s="84"/>
      <c r="IS226" s="84"/>
      <c r="IT226" s="84"/>
      <c r="IU226" s="84"/>
      <c r="IV226" s="84"/>
      <c r="IW226" s="84"/>
      <c r="IX226" s="84"/>
      <c r="IY226" s="84"/>
      <c r="IZ226" s="84"/>
      <c r="JA226" s="84"/>
      <c r="JB226" s="84"/>
    </row>
    <row r="227" spans="1:262" s="22" customFormat="1" ht="15" customHeight="1" x14ac:dyDescent="0.15">
      <c r="A227" s="176" t="s">
        <v>135</v>
      </c>
      <c r="B227" s="26" t="s">
        <v>275</v>
      </c>
      <c r="C227" s="27" t="s">
        <v>375</v>
      </c>
      <c r="D227" s="28" t="s">
        <v>418</v>
      </c>
      <c r="E227" s="26" t="s">
        <v>278</v>
      </c>
      <c r="F227" s="29" t="s">
        <v>419</v>
      </c>
      <c r="G227" s="30" t="s">
        <v>280</v>
      </c>
      <c r="H227" s="30" t="s">
        <v>79</v>
      </c>
      <c r="I227" s="37">
        <v>1500000</v>
      </c>
      <c r="J227" s="38" t="s">
        <v>281</v>
      </c>
      <c r="K227" s="37">
        <v>0</v>
      </c>
      <c r="L227" s="26"/>
      <c r="M227" s="26"/>
      <c r="N227" s="26"/>
      <c r="O227" s="39" t="s">
        <v>420</v>
      </c>
      <c r="P227" s="40">
        <v>0.5</v>
      </c>
      <c r="Q227" s="40">
        <v>0.5</v>
      </c>
      <c r="R227" s="40">
        <v>3.1755725190839699</v>
      </c>
      <c r="S227" s="40">
        <v>2.4881889763779501</v>
      </c>
      <c r="T227" s="40">
        <v>3</v>
      </c>
      <c r="U227" s="40">
        <v>5</v>
      </c>
      <c r="V227" s="41">
        <v>8</v>
      </c>
      <c r="W227" s="42">
        <v>75000</v>
      </c>
      <c r="X227" s="43">
        <v>200</v>
      </c>
      <c r="Y227" s="50">
        <v>1</v>
      </c>
      <c r="Z227" s="50">
        <v>1</v>
      </c>
      <c r="AA227" s="51"/>
      <c r="AB227" s="51"/>
      <c r="AC227" s="51"/>
      <c r="AD227" s="51"/>
      <c r="AE227" s="51"/>
      <c r="AF227" s="38">
        <v>96000</v>
      </c>
      <c r="AG227" s="61">
        <v>6.25</v>
      </c>
      <c r="AH227" s="62">
        <v>0.78125</v>
      </c>
      <c r="AI227" s="63"/>
      <c r="AJ227" s="64"/>
      <c r="AK227" s="65">
        <v>0</v>
      </c>
      <c r="AL227" s="64" t="s">
        <v>283</v>
      </c>
      <c r="AM227" s="66" t="s">
        <v>317</v>
      </c>
      <c r="AN227" s="26"/>
      <c r="AO227" s="66" t="s">
        <v>445</v>
      </c>
      <c r="AP227" s="74"/>
      <c r="AQ227" s="75"/>
      <c r="AR227" s="76"/>
      <c r="AS227" s="77"/>
      <c r="AT227" s="77"/>
      <c r="AU227" s="78"/>
      <c r="AV227" s="77"/>
      <c r="AW227" s="77"/>
      <c r="AX227" s="77"/>
      <c r="AY227" s="77"/>
      <c r="AZ227" s="77"/>
      <c r="BA227" s="77"/>
      <c r="BB227" s="99">
        <f t="shared" si="56"/>
        <v>36</v>
      </c>
      <c r="BC227" s="99">
        <f t="shared" si="57"/>
        <v>9</v>
      </c>
      <c r="BD227" s="100" t="str">
        <f t="shared" si="58"/>
        <v>025-C130000641-356冯红光36</v>
      </c>
      <c r="BE227" s="101">
        <f t="shared" si="59"/>
        <v>0.5</v>
      </c>
      <c r="BF227" s="101">
        <f t="shared" si="60"/>
        <v>0.5</v>
      </c>
      <c r="BG227" s="102" t="str">
        <f t="shared" si="61"/>
        <v>025-C130000641-35636</v>
      </c>
      <c r="BH227" s="84" t="str">
        <f>IF(IF(ISNA(MATCH(BG227,BG228:$BG$94434,0)),1,"")="","",IF(ISNA(MATCH(BG227,BG228:$BG$94434,0)),1,"")&amp;BB227)</f>
        <v/>
      </c>
      <c r="BI227" s="84" t="str">
        <f>IF(BH227="","",BB227&amp;COUNTIFS($BH$1:BH227,BH227))</f>
        <v/>
      </c>
      <c r="BJ227" s="84" t="str">
        <f t="shared" si="62"/>
        <v/>
      </c>
      <c r="BK227" s="84"/>
      <c r="BL227" s="84"/>
      <c r="BM227" s="84"/>
      <c r="BN227" s="84"/>
      <c r="BO227" s="84"/>
      <c r="BP227" s="84"/>
      <c r="BQ227" s="84"/>
      <c r="BR227" s="84"/>
      <c r="BS227" s="84"/>
      <c r="BT227" s="84"/>
      <c r="BU227" s="84"/>
      <c r="BV227" s="84"/>
      <c r="BW227" s="84"/>
      <c r="BX227" s="84"/>
      <c r="BY227" s="84"/>
      <c r="BZ227" s="84"/>
      <c r="CA227" s="84"/>
      <c r="CB227" s="84"/>
      <c r="CC227" s="84"/>
      <c r="CD227" s="84"/>
      <c r="CE227" s="84"/>
      <c r="CF227" s="84"/>
      <c r="CG227" s="84"/>
      <c r="CH227" s="84"/>
      <c r="CI227" s="84"/>
      <c r="CJ227" s="84"/>
      <c r="CK227" s="84"/>
      <c r="CL227" s="84"/>
      <c r="CM227" s="84"/>
      <c r="CN227" s="84"/>
      <c r="CO227" s="84"/>
      <c r="CP227" s="84"/>
      <c r="CQ227" s="84"/>
      <c r="CR227" s="84"/>
      <c r="CS227" s="84"/>
      <c r="CT227" s="84"/>
      <c r="CU227" s="84"/>
      <c r="CV227" s="84"/>
      <c r="CW227" s="84"/>
      <c r="CX227" s="84"/>
      <c r="CY227" s="84"/>
      <c r="CZ227" s="84"/>
      <c r="DA227" s="84"/>
      <c r="DB227" s="84"/>
      <c r="DC227" s="84"/>
      <c r="DD227" s="84"/>
      <c r="DE227" s="84"/>
      <c r="DF227" s="84"/>
      <c r="DG227" s="84"/>
      <c r="DH227" s="84"/>
      <c r="DI227" s="84"/>
      <c r="DJ227" s="84"/>
      <c r="DK227" s="84"/>
      <c r="DL227" s="84"/>
      <c r="DM227" s="84"/>
      <c r="DN227" s="84"/>
      <c r="DO227" s="84"/>
      <c r="DP227" s="84"/>
      <c r="DQ227" s="84"/>
      <c r="DR227" s="84"/>
      <c r="DS227" s="84"/>
      <c r="DT227" s="84"/>
      <c r="DU227" s="84"/>
      <c r="DV227" s="84"/>
      <c r="DW227" s="84"/>
      <c r="DX227" s="84"/>
      <c r="DY227" s="84"/>
      <c r="DZ227" s="84"/>
      <c r="EA227" s="84"/>
      <c r="EB227" s="84"/>
      <c r="EC227" s="84"/>
      <c r="ED227" s="84"/>
      <c r="EE227" s="84"/>
      <c r="EF227" s="84"/>
      <c r="EG227" s="84"/>
      <c r="EH227" s="84"/>
      <c r="EI227" s="84"/>
      <c r="EJ227" s="84"/>
      <c r="EK227" s="84"/>
      <c r="EL227" s="84"/>
      <c r="EM227" s="84"/>
      <c r="EN227" s="84"/>
      <c r="EO227" s="84"/>
      <c r="EP227" s="84"/>
      <c r="EQ227" s="84"/>
      <c r="ER227" s="84"/>
      <c r="ES227" s="84"/>
      <c r="ET227" s="84"/>
      <c r="EU227" s="84"/>
      <c r="EV227" s="84"/>
      <c r="EW227" s="84"/>
      <c r="EX227" s="84"/>
      <c r="EY227" s="84"/>
      <c r="EZ227" s="84"/>
      <c r="FA227" s="84"/>
      <c r="FB227" s="84"/>
      <c r="FC227" s="84"/>
      <c r="FD227" s="84"/>
      <c r="FE227" s="84"/>
      <c r="FF227" s="84"/>
      <c r="FG227" s="84"/>
      <c r="FH227" s="84"/>
      <c r="FI227" s="84"/>
      <c r="FJ227" s="84"/>
      <c r="FK227" s="84"/>
      <c r="FL227" s="84"/>
      <c r="FM227" s="84"/>
      <c r="FN227" s="84"/>
      <c r="FO227" s="84"/>
      <c r="FP227" s="84"/>
      <c r="FQ227" s="84"/>
      <c r="FR227" s="84"/>
      <c r="FS227" s="84"/>
      <c r="FT227" s="84"/>
      <c r="FU227" s="84"/>
      <c r="FV227" s="84"/>
      <c r="FW227" s="84"/>
      <c r="FX227" s="84"/>
      <c r="FY227" s="84"/>
      <c r="FZ227" s="84"/>
      <c r="GA227" s="84"/>
      <c r="GB227" s="84"/>
      <c r="GC227" s="84"/>
      <c r="GD227" s="84"/>
      <c r="GE227" s="84"/>
      <c r="GF227" s="84"/>
      <c r="GG227" s="84"/>
      <c r="GH227" s="84"/>
      <c r="GI227" s="84"/>
      <c r="GJ227" s="84"/>
      <c r="GK227" s="84"/>
      <c r="GL227" s="84"/>
      <c r="GM227" s="84"/>
      <c r="GN227" s="84"/>
      <c r="GO227" s="84"/>
      <c r="GP227" s="84"/>
      <c r="GQ227" s="84"/>
      <c r="GR227" s="84"/>
      <c r="GS227" s="84"/>
      <c r="GT227" s="84"/>
      <c r="GU227" s="84"/>
      <c r="GV227" s="84"/>
      <c r="GW227" s="84"/>
      <c r="GX227" s="84"/>
      <c r="GY227" s="84"/>
      <c r="GZ227" s="84"/>
      <c r="HA227" s="84"/>
      <c r="HB227" s="84"/>
      <c r="HC227" s="84"/>
      <c r="HD227" s="84"/>
      <c r="HE227" s="84"/>
      <c r="HF227" s="84"/>
      <c r="HG227" s="84"/>
      <c r="HH227" s="84"/>
      <c r="HI227" s="84"/>
      <c r="HJ227" s="84"/>
      <c r="HK227" s="84"/>
      <c r="HL227" s="84"/>
      <c r="HM227" s="84"/>
      <c r="HN227" s="84"/>
      <c r="HO227" s="84"/>
      <c r="HP227" s="84"/>
      <c r="HQ227" s="84"/>
      <c r="HR227" s="84"/>
      <c r="HS227" s="84"/>
      <c r="HT227" s="84"/>
      <c r="HU227" s="84"/>
      <c r="HV227" s="84"/>
      <c r="HW227" s="84"/>
      <c r="HX227" s="84"/>
      <c r="HY227" s="84"/>
      <c r="HZ227" s="84"/>
      <c r="IA227" s="84"/>
      <c r="IB227" s="84"/>
      <c r="IC227" s="84"/>
      <c r="ID227" s="84"/>
      <c r="IE227" s="84"/>
      <c r="IF227" s="84"/>
      <c r="IG227" s="84"/>
      <c r="IH227" s="84"/>
      <c r="II227" s="84"/>
      <c r="IJ227" s="84"/>
      <c r="IK227" s="84"/>
      <c r="IL227" s="84"/>
      <c r="IM227" s="84"/>
      <c r="IN227" s="84"/>
      <c r="IO227" s="84"/>
      <c r="IP227" s="84"/>
      <c r="IQ227" s="84"/>
      <c r="IR227" s="84"/>
      <c r="IS227" s="84"/>
      <c r="IT227" s="84"/>
      <c r="IU227" s="84"/>
      <c r="IV227" s="84"/>
      <c r="IW227" s="84"/>
      <c r="IX227" s="84"/>
      <c r="IY227" s="84"/>
      <c r="IZ227" s="84"/>
      <c r="JA227" s="84"/>
      <c r="JB227" s="84"/>
    </row>
    <row r="228" spans="1:262" s="22" customFormat="1" ht="15" customHeight="1" x14ac:dyDescent="0.15">
      <c r="A228" s="176" t="s">
        <v>135</v>
      </c>
      <c r="B228" s="26" t="s">
        <v>275</v>
      </c>
      <c r="C228" s="27" t="s">
        <v>375</v>
      </c>
      <c r="D228" s="28" t="s">
        <v>421</v>
      </c>
      <c r="E228" s="26" t="s">
        <v>278</v>
      </c>
      <c r="F228" s="29" t="s">
        <v>422</v>
      </c>
      <c r="G228" s="30" t="s">
        <v>280</v>
      </c>
      <c r="H228" s="30" t="s">
        <v>79</v>
      </c>
      <c r="I228" s="37">
        <v>1500000</v>
      </c>
      <c r="J228" s="38" t="s">
        <v>281</v>
      </c>
      <c r="K228" s="37">
        <v>0</v>
      </c>
      <c r="L228" s="26"/>
      <c r="M228" s="26"/>
      <c r="N228" s="26"/>
      <c r="O228" s="39" t="s">
        <v>420</v>
      </c>
      <c r="P228" s="40">
        <v>0.5</v>
      </c>
      <c r="Q228" s="40">
        <v>0.5</v>
      </c>
      <c r="R228" s="40">
        <v>3.1755725190839699</v>
      </c>
      <c r="S228" s="40">
        <v>2.4881889763779501</v>
      </c>
      <c r="T228" s="40">
        <v>4</v>
      </c>
      <c r="U228" s="40">
        <v>4</v>
      </c>
      <c r="V228" s="41">
        <v>8</v>
      </c>
      <c r="W228" s="42">
        <v>75000</v>
      </c>
      <c r="X228" s="43">
        <v>200</v>
      </c>
      <c r="Y228" s="50">
        <v>1</v>
      </c>
      <c r="Z228" s="50">
        <v>1</v>
      </c>
      <c r="AA228" s="51"/>
      <c r="AB228" s="51"/>
      <c r="AC228" s="51"/>
      <c r="AD228" s="51"/>
      <c r="AE228" s="51"/>
      <c r="AF228" s="38">
        <v>96000</v>
      </c>
      <c r="AG228" s="61">
        <v>6.25</v>
      </c>
      <c r="AH228" s="62">
        <v>0.78125</v>
      </c>
      <c r="AI228" s="63"/>
      <c r="AJ228" s="64"/>
      <c r="AK228" s="65">
        <v>0</v>
      </c>
      <c r="AL228" s="64" t="s">
        <v>283</v>
      </c>
      <c r="AM228" s="66" t="s">
        <v>317</v>
      </c>
      <c r="AN228" s="26"/>
      <c r="AO228" s="66" t="s">
        <v>445</v>
      </c>
      <c r="AP228" s="74"/>
      <c r="AQ228" s="75"/>
      <c r="AR228" s="76"/>
      <c r="AS228" s="77"/>
      <c r="AT228" s="77"/>
      <c r="AU228" s="78"/>
      <c r="AV228" s="77"/>
      <c r="AW228" s="77"/>
      <c r="AX228" s="77"/>
      <c r="AY228" s="77"/>
      <c r="AZ228" s="77"/>
      <c r="BA228" s="77"/>
      <c r="BB228" s="99">
        <f t="shared" si="56"/>
        <v>36</v>
      </c>
      <c r="BC228" s="99">
        <f t="shared" si="57"/>
        <v>9</v>
      </c>
      <c r="BD228" s="100" t="str">
        <f t="shared" si="58"/>
        <v>025-C130000642-356冯红光36</v>
      </c>
      <c r="BE228" s="101">
        <f t="shared" si="59"/>
        <v>0.5</v>
      </c>
      <c r="BF228" s="101">
        <f t="shared" si="60"/>
        <v>0.5</v>
      </c>
      <c r="BG228" s="102" t="str">
        <f t="shared" si="61"/>
        <v>025-C130000642-35636</v>
      </c>
      <c r="BH228" s="84" t="str">
        <f>IF(IF(ISNA(MATCH(BG228,BG229:$BG$94434,0)),1,"")="","",IF(ISNA(MATCH(BG228,BG229:$BG$94434,0)),1,"")&amp;BB228)</f>
        <v/>
      </c>
      <c r="BI228" s="84" t="str">
        <f>IF(BH228="","",BB228&amp;COUNTIFS($BH$1:BH228,BH228))</f>
        <v/>
      </c>
      <c r="BJ228" s="84" t="str">
        <f t="shared" si="62"/>
        <v/>
      </c>
      <c r="BK228" s="84"/>
      <c r="BL228" s="84"/>
      <c r="BM228" s="84"/>
      <c r="BN228" s="84"/>
      <c r="BO228" s="84"/>
      <c r="BP228" s="84"/>
      <c r="BQ228" s="84"/>
      <c r="BR228" s="84"/>
      <c r="BS228" s="84"/>
      <c r="BT228" s="84"/>
      <c r="BU228" s="84"/>
      <c r="BV228" s="84"/>
      <c r="BW228" s="84"/>
      <c r="BX228" s="84"/>
      <c r="BY228" s="84"/>
      <c r="BZ228" s="84"/>
      <c r="CA228" s="84"/>
      <c r="CB228" s="84"/>
      <c r="CC228" s="84"/>
      <c r="CD228" s="84"/>
      <c r="CE228" s="84"/>
      <c r="CF228" s="84"/>
      <c r="CG228" s="84"/>
      <c r="CH228" s="84"/>
      <c r="CI228" s="84"/>
      <c r="CJ228" s="84"/>
      <c r="CK228" s="84"/>
      <c r="CL228" s="84"/>
      <c r="CM228" s="84"/>
      <c r="CN228" s="84"/>
      <c r="CO228" s="84"/>
      <c r="CP228" s="84"/>
      <c r="CQ228" s="84"/>
      <c r="CR228" s="84"/>
      <c r="CS228" s="84"/>
      <c r="CT228" s="84"/>
      <c r="CU228" s="84"/>
      <c r="CV228" s="84"/>
      <c r="CW228" s="84"/>
      <c r="CX228" s="84"/>
      <c r="CY228" s="84"/>
      <c r="CZ228" s="84"/>
      <c r="DA228" s="84"/>
      <c r="DB228" s="84"/>
      <c r="DC228" s="84"/>
      <c r="DD228" s="84"/>
      <c r="DE228" s="84"/>
      <c r="DF228" s="84"/>
      <c r="DG228" s="84"/>
      <c r="DH228" s="84"/>
      <c r="DI228" s="84"/>
      <c r="DJ228" s="84"/>
      <c r="DK228" s="84"/>
      <c r="DL228" s="84"/>
      <c r="DM228" s="84"/>
      <c r="DN228" s="84"/>
      <c r="DO228" s="84"/>
      <c r="DP228" s="84"/>
      <c r="DQ228" s="84"/>
      <c r="DR228" s="84"/>
      <c r="DS228" s="84"/>
      <c r="DT228" s="84"/>
      <c r="DU228" s="84"/>
      <c r="DV228" s="84"/>
      <c r="DW228" s="84"/>
      <c r="DX228" s="84"/>
      <c r="DY228" s="84"/>
      <c r="DZ228" s="84"/>
      <c r="EA228" s="84"/>
      <c r="EB228" s="84"/>
      <c r="EC228" s="84"/>
      <c r="ED228" s="84"/>
      <c r="EE228" s="84"/>
      <c r="EF228" s="84"/>
      <c r="EG228" s="84"/>
      <c r="EH228" s="84"/>
      <c r="EI228" s="84"/>
      <c r="EJ228" s="84"/>
      <c r="EK228" s="84"/>
      <c r="EL228" s="84"/>
      <c r="EM228" s="84"/>
      <c r="EN228" s="84"/>
      <c r="EO228" s="84"/>
      <c r="EP228" s="84"/>
      <c r="EQ228" s="84"/>
      <c r="ER228" s="84"/>
      <c r="ES228" s="84"/>
      <c r="ET228" s="84"/>
      <c r="EU228" s="84"/>
      <c r="EV228" s="84"/>
      <c r="EW228" s="84"/>
      <c r="EX228" s="84"/>
      <c r="EY228" s="84"/>
      <c r="EZ228" s="84"/>
      <c r="FA228" s="84"/>
      <c r="FB228" s="84"/>
      <c r="FC228" s="84"/>
      <c r="FD228" s="84"/>
      <c r="FE228" s="84"/>
      <c r="FF228" s="84"/>
      <c r="FG228" s="84"/>
      <c r="FH228" s="84"/>
      <c r="FI228" s="84"/>
      <c r="FJ228" s="84"/>
      <c r="FK228" s="84"/>
      <c r="FL228" s="84"/>
      <c r="FM228" s="84"/>
      <c r="FN228" s="84"/>
      <c r="FO228" s="84"/>
      <c r="FP228" s="84"/>
      <c r="FQ228" s="84"/>
      <c r="FR228" s="84"/>
      <c r="FS228" s="84"/>
      <c r="FT228" s="84"/>
      <c r="FU228" s="84"/>
      <c r="FV228" s="84"/>
      <c r="FW228" s="84"/>
      <c r="FX228" s="84"/>
      <c r="FY228" s="84"/>
      <c r="FZ228" s="84"/>
      <c r="GA228" s="84"/>
      <c r="GB228" s="84"/>
      <c r="GC228" s="84"/>
      <c r="GD228" s="84"/>
      <c r="GE228" s="84"/>
      <c r="GF228" s="84"/>
      <c r="GG228" s="84"/>
      <c r="GH228" s="84"/>
      <c r="GI228" s="84"/>
      <c r="GJ228" s="84"/>
      <c r="GK228" s="84"/>
      <c r="GL228" s="84"/>
      <c r="GM228" s="84"/>
      <c r="GN228" s="84"/>
      <c r="GO228" s="84"/>
      <c r="GP228" s="84"/>
      <c r="GQ228" s="84"/>
      <c r="GR228" s="84"/>
      <c r="GS228" s="84"/>
      <c r="GT228" s="84"/>
      <c r="GU228" s="84"/>
      <c r="GV228" s="84"/>
      <c r="GW228" s="84"/>
      <c r="GX228" s="84"/>
      <c r="GY228" s="84"/>
      <c r="GZ228" s="84"/>
      <c r="HA228" s="84"/>
      <c r="HB228" s="84"/>
      <c r="HC228" s="84"/>
      <c r="HD228" s="84"/>
      <c r="HE228" s="84"/>
      <c r="HF228" s="84"/>
      <c r="HG228" s="84"/>
      <c r="HH228" s="84"/>
      <c r="HI228" s="84"/>
      <c r="HJ228" s="84"/>
      <c r="HK228" s="84"/>
      <c r="HL228" s="84"/>
      <c r="HM228" s="84"/>
      <c r="HN228" s="84"/>
      <c r="HO228" s="84"/>
      <c r="HP228" s="84"/>
      <c r="HQ228" s="84"/>
      <c r="HR228" s="84"/>
      <c r="HS228" s="84"/>
      <c r="HT228" s="84"/>
      <c r="HU228" s="84"/>
      <c r="HV228" s="84"/>
      <c r="HW228" s="84"/>
      <c r="HX228" s="84"/>
      <c r="HY228" s="84"/>
      <c r="HZ228" s="84"/>
      <c r="IA228" s="84"/>
      <c r="IB228" s="84"/>
      <c r="IC228" s="84"/>
      <c r="ID228" s="84"/>
      <c r="IE228" s="84"/>
      <c r="IF228" s="84"/>
      <c r="IG228" s="84"/>
      <c r="IH228" s="84"/>
      <c r="II228" s="84"/>
      <c r="IJ228" s="84"/>
      <c r="IK228" s="84"/>
      <c r="IL228" s="84"/>
      <c r="IM228" s="84"/>
      <c r="IN228" s="84"/>
      <c r="IO228" s="84"/>
      <c r="IP228" s="84"/>
      <c r="IQ228" s="84"/>
      <c r="IR228" s="84"/>
      <c r="IS228" s="84"/>
      <c r="IT228" s="84"/>
      <c r="IU228" s="84"/>
      <c r="IV228" s="84"/>
      <c r="IW228" s="84"/>
      <c r="IX228" s="84"/>
      <c r="IY228" s="84"/>
      <c r="IZ228" s="84"/>
      <c r="JA228" s="84"/>
      <c r="JB228" s="84"/>
    </row>
    <row r="229" spans="1:262" s="22" customFormat="1" ht="15" customHeight="1" x14ac:dyDescent="0.15">
      <c r="A229" s="176" t="s">
        <v>135</v>
      </c>
      <c r="B229" s="26" t="s">
        <v>275</v>
      </c>
      <c r="C229" s="27" t="s">
        <v>276</v>
      </c>
      <c r="D229" s="28" t="s">
        <v>423</v>
      </c>
      <c r="E229" s="26" t="s">
        <v>278</v>
      </c>
      <c r="F229" s="29" t="s">
        <v>388</v>
      </c>
      <c r="G229" s="30" t="s">
        <v>280</v>
      </c>
      <c r="H229" s="30" t="s">
        <v>79</v>
      </c>
      <c r="I229" s="37">
        <v>2000000</v>
      </c>
      <c r="J229" s="38" t="s">
        <v>281</v>
      </c>
      <c r="K229" s="37">
        <v>100000</v>
      </c>
      <c r="L229" s="26"/>
      <c r="M229" s="26"/>
      <c r="N229" s="26"/>
      <c r="O229" s="39" t="s">
        <v>389</v>
      </c>
      <c r="P229" s="40">
        <v>0.5</v>
      </c>
      <c r="Q229" s="40">
        <v>0.5</v>
      </c>
      <c r="R229" s="40">
        <v>4.7633587786259497</v>
      </c>
      <c r="S229" s="40">
        <v>3.7322834645669301</v>
      </c>
      <c r="T229" s="40">
        <v>4</v>
      </c>
      <c r="U229" s="40">
        <v>8</v>
      </c>
      <c r="V229" s="41">
        <v>12</v>
      </c>
      <c r="W229" s="42">
        <v>225000</v>
      </c>
      <c r="X229" s="43">
        <v>320</v>
      </c>
      <c r="Y229" s="50">
        <v>1</v>
      </c>
      <c r="Z229" s="50">
        <v>1</v>
      </c>
      <c r="AA229" s="51"/>
      <c r="AB229" s="51"/>
      <c r="AC229" s="51"/>
      <c r="AD229" s="51"/>
      <c r="AE229" s="51"/>
      <c r="AF229" s="38">
        <v>230400</v>
      </c>
      <c r="AG229" s="61">
        <v>11.71875</v>
      </c>
      <c r="AH229" s="62">
        <v>0.9765625</v>
      </c>
      <c r="AI229" s="63"/>
      <c r="AJ229" s="64"/>
      <c r="AK229" s="65">
        <v>0</v>
      </c>
      <c r="AL229" s="64" t="s">
        <v>283</v>
      </c>
      <c r="AM229" s="66" t="s">
        <v>379</v>
      </c>
      <c r="AN229" s="26"/>
      <c r="AO229" s="66" t="s">
        <v>445</v>
      </c>
      <c r="AP229" s="74"/>
      <c r="AQ229" s="75"/>
      <c r="AR229" s="76"/>
      <c r="AS229" s="77"/>
      <c r="AT229" s="77"/>
      <c r="AU229" s="78"/>
      <c r="AV229" s="77"/>
      <c r="AW229" s="77"/>
      <c r="AX229" s="77"/>
      <c r="AY229" s="77"/>
      <c r="AZ229" s="77"/>
      <c r="BA229" s="77"/>
      <c r="BB229" s="99">
        <f t="shared" si="56"/>
        <v>36</v>
      </c>
      <c r="BC229" s="99">
        <f t="shared" si="57"/>
        <v>9</v>
      </c>
      <c r="BD229" s="100" t="str">
        <f t="shared" si="58"/>
        <v>025-C130000631-358冯红光36</v>
      </c>
      <c r="BE229" s="101">
        <f t="shared" si="59"/>
        <v>1</v>
      </c>
      <c r="BF229" s="101">
        <f t="shared" si="60"/>
        <v>0.5</v>
      </c>
      <c r="BG229" s="102" t="str">
        <f t="shared" si="61"/>
        <v>025-C130000631-35836</v>
      </c>
      <c r="BH229" s="84" t="str">
        <f>IF(IF(ISNA(MATCH(BG229,BG230:$BG$94434,0)),1,"")="","",IF(ISNA(MATCH(BG229,BG230:$BG$94434,0)),1,"")&amp;BB229)</f>
        <v/>
      </c>
      <c r="BI229" s="84" t="str">
        <f>IF(BH229="","",BB229&amp;COUNTIFS($BH$1:BH229,BH229))</f>
        <v/>
      </c>
      <c r="BJ229" s="84" t="str">
        <f t="shared" si="62"/>
        <v/>
      </c>
      <c r="BK229" s="84"/>
      <c r="BL229" s="84"/>
      <c r="BM229" s="84"/>
      <c r="BN229" s="84"/>
      <c r="BO229" s="84"/>
      <c r="BP229" s="84"/>
      <c r="BQ229" s="84"/>
      <c r="BR229" s="84"/>
      <c r="BS229" s="84"/>
      <c r="BT229" s="84"/>
      <c r="BU229" s="84"/>
      <c r="BV229" s="84"/>
      <c r="BW229" s="84"/>
      <c r="BX229" s="84"/>
      <c r="BY229" s="84"/>
      <c r="BZ229" s="84"/>
      <c r="CA229" s="84"/>
      <c r="CB229" s="84"/>
      <c r="CC229" s="84"/>
      <c r="CD229" s="84"/>
      <c r="CE229" s="84"/>
      <c r="CF229" s="84"/>
      <c r="CG229" s="84"/>
      <c r="CH229" s="84"/>
      <c r="CI229" s="84"/>
      <c r="CJ229" s="84"/>
      <c r="CK229" s="84"/>
      <c r="CL229" s="84"/>
      <c r="CM229" s="84"/>
      <c r="CN229" s="84"/>
      <c r="CO229" s="84"/>
      <c r="CP229" s="84"/>
      <c r="CQ229" s="84"/>
      <c r="CR229" s="84"/>
      <c r="CS229" s="84"/>
      <c r="CT229" s="84"/>
      <c r="CU229" s="84"/>
      <c r="CV229" s="84"/>
      <c r="CW229" s="84"/>
      <c r="CX229" s="84"/>
      <c r="CY229" s="84"/>
      <c r="CZ229" s="84"/>
      <c r="DA229" s="84"/>
      <c r="DB229" s="84"/>
      <c r="DC229" s="84"/>
      <c r="DD229" s="84"/>
      <c r="DE229" s="84"/>
      <c r="DF229" s="84"/>
      <c r="DG229" s="84"/>
      <c r="DH229" s="84"/>
      <c r="DI229" s="84"/>
      <c r="DJ229" s="84"/>
      <c r="DK229" s="84"/>
      <c r="DL229" s="84"/>
      <c r="DM229" s="84"/>
      <c r="DN229" s="84"/>
      <c r="DO229" s="84"/>
      <c r="DP229" s="84"/>
      <c r="DQ229" s="84"/>
      <c r="DR229" s="84"/>
      <c r="DS229" s="84"/>
      <c r="DT229" s="84"/>
      <c r="DU229" s="84"/>
      <c r="DV229" s="84"/>
      <c r="DW229" s="84"/>
      <c r="DX229" s="84"/>
      <c r="DY229" s="84"/>
      <c r="DZ229" s="84"/>
      <c r="EA229" s="84"/>
      <c r="EB229" s="84"/>
      <c r="EC229" s="84"/>
      <c r="ED229" s="84"/>
      <c r="EE229" s="84"/>
      <c r="EF229" s="84"/>
      <c r="EG229" s="84"/>
      <c r="EH229" s="84"/>
      <c r="EI229" s="84"/>
      <c r="EJ229" s="84"/>
      <c r="EK229" s="84"/>
      <c r="EL229" s="84"/>
      <c r="EM229" s="84"/>
      <c r="EN229" s="84"/>
      <c r="EO229" s="84"/>
      <c r="EP229" s="84"/>
      <c r="EQ229" s="84"/>
      <c r="ER229" s="84"/>
      <c r="ES229" s="84"/>
      <c r="ET229" s="84"/>
      <c r="EU229" s="84"/>
      <c r="EV229" s="84"/>
      <c r="EW229" s="84"/>
      <c r="EX229" s="84"/>
      <c r="EY229" s="84"/>
      <c r="EZ229" s="84"/>
      <c r="FA229" s="84"/>
      <c r="FB229" s="84"/>
      <c r="FC229" s="84"/>
      <c r="FD229" s="84"/>
      <c r="FE229" s="84"/>
      <c r="FF229" s="84"/>
      <c r="FG229" s="84"/>
      <c r="FH229" s="84"/>
      <c r="FI229" s="84"/>
      <c r="FJ229" s="84"/>
      <c r="FK229" s="84"/>
      <c r="FL229" s="84"/>
      <c r="FM229" s="84"/>
      <c r="FN229" s="84"/>
      <c r="FO229" s="84"/>
      <c r="FP229" s="84"/>
      <c r="FQ229" s="84"/>
      <c r="FR229" s="84"/>
      <c r="FS229" s="84"/>
      <c r="FT229" s="84"/>
      <c r="FU229" s="84"/>
      <c r="FV229" s="84"/>
      <c r="FW229" s="84"/>
      <c r="FX229" s="84"/>
      <c r="FY229" s="84"/>
      <c r="FZ229" s="84"/>
      <c r="GA229" s="84"/>
      <c r="GB229" s="84"/>
      <c r="GC229" s="84"/>
      <c r="GD229" s="84"/>
      <c r="GE229" s="84"/>
      <c r="GF229" s="84"/>
      <c r="GG229" s="84"/>
      <c r="GH229" s="84"/>
      <c r="GI229" s="84"/>
      <c r="GJ229" s="84"/>
      <c r="GK229" s="84"/>
      <c r="GL229" s="84"/>
      <c r="GM229" s="84"/>
      <c r="GN229" s="84"/>
      <c r="GO229" s="84"/>
      <c r="GP229" s="84"/>
      <c r="GQ229" s="84"/>
      <c r="GR229" s="84"/>
      <c r="GS229" s="84"/>
      <c r="GT229" s="84"/>
      <c r="GU229" s="84"/>
      <c r="GV229" s="84"/>
      <c r="GW229" s="84"/>
      <c r="GX229" s="84"/>
      <c r="GY229" s="84"/>
      <c r="GZ229" s="84"/>
      <c r="HA229" s="84"/>
      <c r="HB229" s="84"/>
      <c r="HC229" s="84"/>
      <c r="HD229" s="84"/>
      <c r="HE229" s="84"/>
      <c r="HF229" s="84"/>
      <c r="HG229" s="84"/>
      <c r="HH229" s="84"/>
      <c r="HI229" s="84"/>
      <c r="HJ229" s="84"/>
      <c r="HK229" s="84"/>
      <c r="HL229" s="84"/>
      <c r="HM229" s="84"/>
      <c r="HN229" s="84"/>
      <c r="HO229" s="84"/>
      <c r="HP229" s="84"/>
      <c r="HQ229" s="84"/>
      <c r="HR229" s="84"/>
      <c r="HS229" s="84"/>
      <c r="HT229" s="84"/>
      <c r="HU229" s="84"/>
      <c r="HV229" s="84"/>
      <c r="HW229" s="84"/>
      <c r="HX229" s="84"/>
      <c r="HY229" s="84"/>
      <c r="HZ229" s="84"/>
      <c r="IA229" s="84"/>
      <c r="IB229" s="84"/>
      <c r="IC229" s="84"/>
      <c r="ID229" s="84"/>
      <c r="IE229" s="84"/>
      <c r="IF229" s="84"/>
      <c r="IG229" s="84"/>
      <c r="IH229" s="84"/>
      <c r="II229" s="84"/>
      <c r="IJ229" s="84"/>
      <c r="IK229" s="84"/>
      <c r="IL229" s="84"/>
      <c r="IM229" s="84"/>
      <c r="IN229" s="84"/>
      <c r="IO229" s="84"/>
      <c r="IP229" s="84"/>
      <c r="IQ229" s="84"/>
      <c r="IR229" s="84"/>
      <c r="IS229" s="84"/>
      <c r="IT229" s="84"/>
      <c r="IU229" s="84"/>
      <c r="IV229" s="84"/>
      <c r="IW229" s="84"/>
      <c r="IX229" s="84"/>
      <c r="IY229" s="84"/>
      <c r="IZ229" s="84"/>
      <c r="JA229" s="84"/>
      <c r="JB229" s="84"/>
    </row>
    <row r="230" spans="1:262" s="22" customFormat="1" ht="15" customHeight="1" x14ac:dyDescent="0.15">
      <c r="A230" s="176" t="s">
        <v>135</v>
      </c>
      <c r="B230" s="26" t="s">
        <v>285</v>
      </c>
      <c r="C230" s="27" t="s">
        <v>276</v>
      </c>
      <c r="D230" s="28" t="s">
        <v>423</v>
      </c>
      <c r="E230" s="26" t="s">
        <v>278</v>
      </c>
      <c r="F230" s="29" t="s">
        <v>388</v>
      </c>
      <c r="G230" s="30" t="s">
        <v>280</v>
      </c>
      <c r="H230" s="30" t="s">
        <v>79</v>
      </c>
      <c r="I230" s="37">
        <v>2000000</v>
      </c>
      <c r="J230" s="38" t="s">
        <v>281</v>
      </c>
      <c r="K230" s="37">
        <v>100000</v>
      </c>
      <c r="L230" s="26"/>
      <c r="M230" s="26"/>
      <c r="N230" s="26"/>
      <c r="O230" s="39" t="s">
        <v>389</v>
      </c>
      <c r="P230" s="40">
        <v>0.5</v>
      </c>
      <c r="Q230" s="40">
        <v>0.5</v>
      </c>
      <c r="R230" s="40">
        <v>2.1463414634146298</v>
      </c>
      <c r="S230" s="40">
        <v>3.7322834645669301</v>
      </c>
      <c r="T230" s="40">
        <v>3</v>
      </c>
      <c r="U230" s="40">
        <v>3</v>
      </c>
      <c r="V230" s="41">
        <v>12</v>
      </c>
      <c r="W230" s="42">
        <v>225000</v>
      </c>
      <c r="X230" s="43">
        <v>320</v>
      </c>
      <c r="Y230" s="50">
        <v>1</v>
      </c>
      <c r="Z230" s="50">
        <v>1</v>
      </c>
      <c r="AA230" s="51"/>
      <c r="AB230" s="51"/>
      <c r="AC230" s="51"/>
      <c r="AD230" s="51"/>
      <c r="AE230" s="51"/>
      <c r="AF230" s="38">
        <v>230400</v>
      </c>
      <c r="AG230" s="61">
        <v>11.71875</v>
      </c>
      <c r="AH230" s="62">
        <v>0.9765625</v>
      </c>
      <c r="AI230" s="63"/>
      <c r="AJ230" s="64"/>
      <c r="AK230" s="65">
        <v>0</v>
      </c>
      <c r="AL230" s="64" t="s">
        <v>283</v>
      </c>
      <c r="AM230" s="66" t="s">
        <v>331</v>
      </c>
      <c r="AN230" s="26"/>
      <c r="AO230" s="66" t="s">
        <v>127</v>
      </c>
      <c r="AP230" s="74"/>
      <c r="AQ230" s="75"/>
      <c r="AR230" s="76"/>
      <c r="AS230" s="77"/>
      <c r="AT230" s="77"/>
      <c r="AU230" s="78"/>
      <c r="AV230" s="77"/>
      <c r="AW230" s="77"/>
      <c r="AX230" s="77"/>
      <c r="AY230" s="77"/>
      <c r="AZ230" s="77"/>
      <c r="BA230" s="77"/>
      <c r="BB230" s="99">
        <f t="shared" si="56"/>
        <v>36</v>
      </c>
      <c r="BC230" s="99">
        <f t="shared" si="57"/>
        <v>9</v>
      </c>
      <c r="BD230" s="100" t="str">
        <f t="shared" si="58"/>
        <v>025-C130000631-358吕勇36</v>
      </c>
      <c r="BE230" s="101">
        <f t="shared" si="59"/>
        <v>0.5</v>
      </c>
      <c r="BF230" s="101">
        <f t="shared" si="60"/>
        <v>0.5</v>
      </c>
      <c r="BG230" s="102" t="str">
        <f t="shared" si="61"/>
        <v>025-C130000631-35836</v>
      </c>
      <c r="BH230" s="84" t="str">
        <f>IF(IF(ISNA(MATCH(BG230,BG231:$BG$94434,0)),1,"")="","",IF(ISNA(MATCH(BG230,BG231:$BG$94434,0)),1,"")&amp;BB230)</f>
        <v/>
      </c>
      <c r="BI230" s="84" t="str">
        <f>IF(BH230="","",BB230&amp;COUNTIFS($BH$1:BH230,BH230))</f>
        <v/>
      </c>
      <c r="BJ230" s="84" t="str">
        <f t="shared" si="62"/>
        <v/>
      </c>
      <c r="BK230" s="84"/>
      <c r="BL230" s="84"/>
      <c r="BM230" s="84"/>
      <c r="BN230" s="84"/>
      <c r="BO230" s="84"/>
      <c r="BP230" s="84"/>
      <c r="BQ230" s="84"/>
      <c r="BR230" s="84"/>
      <c r="BS230" s="84"/>
      <c r="BT230" s="84"/>
      <c r="BU230" s="84"/>
      <c r="BV230" s="84"/>
      <c r="BW230" s="84"/>
      <c r="BX230" s="84"/>
      <c r="BY230" s="84"/>
      <c r="BZ230" s="84"/>
      <c r="CA230" s="84"/>
      <c r="CB230" s="84"/>
      <c r="CC230" s="84"/>
      <c r="CD230" s="84"/>
      <c r="CE230" s="84"/>
      <c r="CF230" s="84"/>
      <c r="CG230" s="84"/>
      <c r="CH230" s="84"/>
      <c r="CI230" s="84"/>
      <c r="CJ230" s="84"/>
      <c r="CK230" s="84"/>
      <c r="CL230" s="84"/>
      <c r="CM230" s="84"/>
      <c r="CN230" s="84"/>
      <c r="CO230" s="84"/>
      <c r="CP230" s="84"/>
      <c r="CQ230" s="84"/>
      <c r="CR230" s="84"/>
      <c r="CS230" s="84"/>
      <c r="CT230" s="84"/>
      <c r="CU230" s="84"/>
      <c r="CV230" s="84"/>
      <c r="CW230" s="84"/>
      <c r="CX230" s="84"/>
      <c r="CY230" s="84"/>
      <c r="CZ230" s="84"/>
      <c r="DA230" s="84"/>
      <c r="DB230" s="84"/>
      <c r="DC230" s="84"/>
      <c r="DD230" s="84"/>
      <c r="DE230" s="84"/>
      <c r="DF230" s="84"/>
      <c r="DG230" s="84"/>
      <c r="DH230" s="84"/>
      <c r="DI230" s="84"/>
      <c r="DJ230" s="84"/>
      <c r="DK230" s="84"/>
      <c r="DL230" s="84"/>
      <c r="DM230" s="84"/>
      <c r="DN230" s="84"/>
      <c r="DO230" s="84"/>
      <c r="DP230" s="84"/>
      <c r="DQ230" s="84"/>
      <c r="DR230" s="84"/>
      <c r="DS230" s="84"/>
      <c r="DT230" s="84"/>
      <c r="DU230" s="84"/>
      <c r="DV230" s="84"/>
      <c r="DW230" s="84"/>
      <c r="DX230" s="84"/>
      <c r="DY230" s="84"/>
      <c r="DZ230" s="84"/>
      <c r="EA230" s="84"/>
      <c r="EB230" s="84"/>
      <c r="EC230" s="84"/>
      <c r="ED230" s="84"/>
      <c r="EE230" s="84"/>
      <c r="EF230" s="84"/>
      <c r="EG230" s="84"/>
      <c r="EH230" s="84"/>
      <c r="EI230" s="84"/>
      <c r="EJ230" s="84"/>
      <c r="EK230" s="84"/>
      <c r="EL230" s="84"/>
      <c r="EM230" s="84"/>
      <c r="EN230" s="84"/>
      <c r="EO230" s="84"/>
      <c r="EP230" s="84"/>
      <c r="EQ230" s="84"/>
      <c r="ER230" s="84"/>
      <c r="ES230" s="84"/>
      <c r="ET230" s="84"/>
      <c r="EU230" s="84"/>
      <c r="EV230" s="84"/>
      <c r="EW230" s="84"/>
      <c r="EX230" s="84"/>
      <c r="EY230" s="84"/>
      <c r="EZ230" s="84"/>
      <c r="FA230" s="84"/>
      <c r="FB230" s="84"/>
      <c r="FC230" s="84"/>
      <c r="FD230" s="84"/>
      <c r="FE230" s="84"/>
      <c r="FF230" s="84"/>
      <c r="FG230" s="84"/>
      <c r="FH230" s="84"/>
      <c r="FI230" s="84"/>
      <c r="FJ230" s="84"/>
      <c r="FK230" s="84"/>
      <c r="FL230" s="84"/>
      <c r="FM230" s="84"/>
      <c r="FN230" s="84"/>
      <c r="FO230" s="84"/>
      <c r="FP230" s="84"/>
      <c r="FQ230" s="84"/>
      <c r="FR230" s="84"/>
      <c r="FS230" s="84"/>
      <c r="FT230" s="84"/>
      <c r="FU230" s="84"/>
      <c r="FV230" s="84"/>
      <c r="FW230" s="84"/>
      <c r="FX230" s="84"/>
      <c r="FY230" s="84"/>
      <c r="FZ230" s="84"/>
      <c r="GA230" s="84"/>
      <c r="GB230" s="84"/>
      <c r="GC230" s="84"/>
      <c r="GD230" s="84"/>
      <c r="GE230" s="84"/>
      <c r="GF230" s="84"/>
      <c r="GG230" s="84"/>
      <c r="GH230" s="84"/>
      <c r="GI230" s="84"/>
      <c r="GJ230" s="84"/>
      <c r="GK230" s="84"/>
      <c r="GL230" s="84"/>
      <c r="GM230" s="84"/>
      <c r="GN230" s="84"/>
      <c r="GO230" s="84"/>
      <c r="GP230" s="84"/>
      <c r="GQ230" s="84"/>
      <c r="GR230" s="84"/>
      <c r="GS230" s="84"/>
      <c r="GT230" s="84"/>
      <c r="GU230" s="84"/>
      <c r="GV230" s="84"/>
      <c r="GW230" s="84"/>
      <c r="GX230" s="84"/>
      <c r="GY230" s="84"/>
      <c r="GZ230" s="84"/>
      <c r="HA230" s="84"/>
      <c r="HB230" s="84"/>
      <c r="HC230" s="84"/>
      <c r="HD230" s="84"/>
      <c r="HE230" s="84"/>
      <c r="HF230" s="84"/>
      <c r="HG230" s="84"/>
      <c r="HH230" s="84"/>
      <c r="HI230" s="84"/>
      <c r="HJ230" s="84"/>
      <c r="HK230" s="84"/>
      <c r="HL230" s="84"/>
      <c r="HM230" s="84"/>
      <c r="HN230" s="84"/>
      <c r="HO230" s="84"/>
      <c r="HP230" s="84"/>
      <c r="HQ230" s="84"/>
      <c r="HR230" s="84"/>
      <c r="HS230" s="84"/>
      <c r="HT230" s="84"/>
      <c r="HU230" s="84"/>
      <c r="HV230" s="84"/>
      <c r="HW230" s="84"/>
      <c r="HX230" s="84"/>
      <c r="HY230" s="84"/>
      <c r="HZ230" s="84"/>
      <c r="IA230" s="84"/>
      <c r="IB230" s="84"/>
      <c r="IC230" s="84"/>
      <c r="ID230" s="84"/>
      <c r="IE230" s="84"/>
      <c r="IF230" s="84"/>
      <c r="IG230" s="84"/>
      <c r="IH230" s="84"/>
      <c r="II230" s="84"/>
      <c r="IJ230" s="84"/>
      <c r="IK230" s="84"/>
      <c r="IL230" s="84"/>
      <c r="IM230" s="84"/>
      <c r="IN230" s="84"/>
      <c r="IO230" s="84"/>
      <c r="IP230" s="84"/>
      <c r="IQ230" s="84"/>
      <c r="IR230" s="84"/>
      <c r="IS230" s="84"/>
      <c r="IT230" s="84"/>
      <c r="IU230" s="84"/>
      <c r="IV230" s="84"/>
      <c r="IW230" s="84"/>
      <c r="IX230" s="84"/>
      <c r="IY230" s="84"/>
      <c r="IZ230" s="84"/>
      <c r="JA230" s="84"/>
      <c r="JB230" s="84"/>
    </row>
    <row r="231" spans="1:262" s="13" customFormat="1" ht="15" customHeight="1" x14ac:dyDescent="0.15">
      <c r="A231" s="176" t="s">
        <v>135</v>
      </c>
      <c r="B231" s="26" t="s">
        <v>275</v>
      </c>
      <c r="C231" s="27" t="s">
        <v>292</v>
      </c>
      <c r="D231" s="28" t="s">
        <v>446</v>
      </c>
      <c r="E231" s="26" t="s">
        <v>278</v>
      </c>
      <c r="F231" s="29" t="s">
        <v>88</v>
      </c>
      <c r="G231" s="30" t="s">
        <v>294</v>
      </c>
      <c r="H231" s="30" t="s">
        <v>79</v>
      </c>
      <c r="I231" s="37">
        <v>600000</v>
      </c>
      <c r="J231" s="38" t="s">
        <v>281</v>
      </c>
      <c r="K231" s="37">
        <v>0</v>
      </c>
      <c r="L231" s="26"/>
      <c r="M231" s="26"/>
      <c r="N231" s="26"/>
      <c r="O231" s="39" t="s">
        <v>295</v>
      </c>
      <c r="P231" s="40">
        <v>0.5</v>
      </c>
      <c r="Q231" s="40">
        <v>0.5</v>
      </c>
      <c r="R231" s="40">
        <v>0.79389312977099202</v>
      </c>
      <c r="S231" s="40">
        <v>0.62204724409448797</v>
      </c>
      <c r="T231" s="40">
        <v>2</v>
      </c>
      <c r="U231" s="40">
        <v>2</v>
      </c>
      <c r="V231" s="41">
        <v>2</v>
      </c>
      <c r="W231" s="42">
        <v>14000</v>
      </c>
      <c r="X231" s="43">
        <v>200</v>
      </c>
      <c r="Y231" s="50">
        <v>1</v>
      </c>
      <c r="Z231" s="50">
        <v>1</v>
      </c>
      <c r="AA231" s="51"/>
      <c r="AB231" s="51"/>
      <c r="AC231" s="51"/>
      <c r="AD231" s="51"/>
      <c r="AE231" s="51"/>
      <c r="AF231" s="38">
        <v>24000</v>
      </c>
      <c r="AG231" s="61">
        <v>1.1666666666666701</v>
      </c>
      <c r="AH231" s="62">
        <v>0.58333333333333304</v>
      </c>
      <c r="AI231" s="63"/>
      <c r="AJ231" s="64"/>
      <c r="AK231" s="65">
        <v>0</v>
      </c>
      <c r="AL231" s="64" t="s">
        <v>283</v>
      </c>
      <c r="AM231" s="66" t="s">
        <v>284</v>
      </c>
      <c r="AN231" s="26"/>
      <c r="AO231" s="66" t="s">
        <v>49</v>
      </c>
      <c r="AP231" s="74"/>
      <c r="AQ231" s="75"/>
      <c r="AR231" s="76"/>
      <c r="AS231" s="77"/>
      <c r="AT231" s="77"/>
      <c r="AU231" s="78"/>
      <c r="AV231" s="77"/>
      <c r="AW231" s="77"/>
      <c r="AX231" s="77"/>
      <c r="AY231" s="77"/>
      <c r="AZ231" s="77"/>
      <c r="BA231" s="77"/>
      <c r="BB231" s="99">
        <f t="shared" ref="BB231:BB255" si="63">WEEKNUM(LEFT(A231,4)&amp;"-"&amp;MID(A231,5,2)&amp;"-"&amp;RIGHT(A231,2),2)</f>
        <v>36</v>
      </c>
      <c r="BC231" s="99">
        <f t="shared" ref="BC231:BC255" si="64">MONTH(LEFT(A231,4)&amp;"-"&amp;MID(A231,5,2)&amp;"-"&amp;RIGHT(A231,2))</f>
        <v>9</v>
      </c>
      <c r="BD231" s="100" t="str">
        <f t="shared" ref="BD231:BD255" si="65">F231&amp;AO231&amp;BB231</f>
        <v>025-U139500621-373李翔36</v>
      </c>
      <c r="BE231" s="101">
        <f t="shared" ref="BE231:BE255" si="66">IF(COUNTIFS(BD:BD,BD231)&gt;1,COUNTIFS(BD:BD,BD231)/POWER(COUNTIFS(BD:BD,BD231),2),COUNTIFS(BD:BD,BD231))</f>
        <v>0.25</v>
      </c>
      <c r="BF231" s="101">
        <f t="shared" ref="BF231:BF255" si="67">IF(COUNTIFS(C:C,C231,A:A,A231)&gt;1,COUNTIFS(C:C,C231,A:A,A231)/POWER(COUNTIFS(C:C,C231,A:A,A231),2),COUNTIFS(C:C,C231,A:A,A231))</f>
        <v>1</v>
      </c>
      <c r="BG231" s="102" t="str">
        <f t="shared" ref="BG231:BG255" si="68">F231&amp;BB231</f>
        <v>025-U139500621-37336</v>
      </c>
      <c r="BH231" s="84" t="str">
        <f>IF(IF(ISNA(MATCH(BG231,BG232:$BG$94434,0)),1,"")="","",IF(ISNA(MATCH(BG231,BG232:$BG$94434,0)),1,"")&amp;BB231)</f>
        <v/>
      </c>
      <c r="BI231" s="84" t="str">
        <f>IF(BH231="","",BB231&amp;COUNTIFS($BH$1:BH231,BH231))</f>
        <v/>
      </c>
      <c r="BJ231" s="84" t="str">
        <f t="shared" ref="BJ231:BJ255" si="69">IF(BI231="","",F231)</f>
        <v/>
      </c>
      <c r="BK231" s="84"/>
      <c r="BL231" s="84"/>
      <c r="BM231" s="84"/>
      <c r="BN231" s="84"/>
      <c r="BO231" s="84"/>
      <c r="BP231" s="84"/>
      <c r="BQ231" s="84"/>
      <c r="BR231" s="84"/>
      <c r="BS231" s="84"/>
      <c r="BT231" s="84"/>
      <c r="BU231" s="84"/>
      <c r="BV231" s="84"/>
      <c r="BW231" s="84"/>
      <c r="BX231" s="84"/>
      <c r="BY231" s="84"/>
      <c r="BZ231" s="84"/>
      <c r="CA231" s="84"/>
      <c r="CB231" s="84"/>
      <c r="CC231" s="84"/>
      <c r="CD231" s="84"/>
      <c r="CE231" s="84"/>
      <c r="CF231" s="84"/>
      <c r="CG231" s="84"/>
      <c r="CH231" s="84"/>
      <c r="CI231" s="84"/>
      <c r="CJ231" s="84"/>
      <c r="CK231" s="84"/>
      <c r="CL231" s="84"/>
      <c r="CM231" s="84"/>
      <c r="CN231" s="84"/>
      <c r="CO231" s="84"/>
      <c r="CP231" s="84"/>
      <c r="CQ231" s="84"/>
      <c r="CR231" s="84"/>
      <c r="CS231" s="84"/>
      <c r="CT231" s="84"/>
      <c r="CU231" s="84"/>
      <c r="CV231" s="84"/>
      <c r="CW231" s="84"/>
      <c r="CX231" s="84"/>
      <c r="CY231" s="84"/>
      <c r="CZ231" s="84"/>
      <c r="DA231" s="84"/>
      <c r="DB231" s="84"/>
      <c r="DC231" s="84"/>
      <c r="DD231" s="84"/>
      <c r="DE231" s="84"/>
      <c r="DF231" s="84"/>
      <c r="DG231" s="84"/>
      <c r="DH231" s="84"/>
      <c r="DI231" s="84"/>
      <c r="DJ231" s="84"/>
      <c r="DK231" s="84"/>
      <c r="DL231" s="84"/>
      <c r="DM231" s="84"/>
      <c r="DN231" s="84"/>
      <c r="DO231" s="84"/>
      <c r="DP231" s="84"/>
      <c r="DQ231" s="84"/>
      <c r="DR231" s="84"/>
      <c r="DS231" s="84"/>
      <c r="DT231" s="84"/>
      <c r="DU231" s="84"/>
      <c r="DV231" s="84"/>
      <c r="DW231" s="84"/>
      <c r="DX231" s="84"/>
      <c r="DY231" s="84"/>
      <c r="DZ231" s="84"/>
      <c r="EA231" s="84"/>
      <c r="EB231" s="84"/>
      <c r="EC231" s="84"/>
      <c r="ED231" s="84"/>
      <c r="EE231" s="84"/>
      <c r="EF231" s="84"/>
      <c r="EG231" s="84"/>
      <c r="EH231" s="84"/>
      <c r="EI231" s="84"/>
      <c r="EJ231" s="84"/>
      <c r="EK231" s="84"/>
      <c r="EL231" s="84"/>
      <c r="EM231" s="84"/>
      <c r="EN231" s="84"/>
      <c r="EO231" s="84"/>
      <c r="EP231" s="84"/>
      <c r="EQ231" s="84"/>
      <c r="ER231" s="84"/>
      <c r="ES231" s="84"/>
      <c r="ET231" s="84"/>
      <c r="EU231" s="84"/>
      <c r="EV231" s="84"/>
      <c r="EW231" s="84"/>
      <c r="EX231" s="84"/>
      <c r="EY231" s="84"/>
      <c r="EZ231" s="84"/>
      <c r="FA231" s="84"/>
      <c r="FB231" s="84"/>
      <c r="FC231" s="84"/>
      <c r="FD231" s="84"/>
      <c r="FE231" s="84"/>
      <c r="FF231" s="84"/>
      <c r="FG231" s="84"/>
      <c r="FH231" s="84"/>
      <c r="FI231" s="84"/>
      <c r="FJ231" s="84"/>
      <c r="FK231" s="84"/>
      <c r="FL231" s="84"/>
      <c r="FM231" s="84"/>
      <c r="FN231" s="84"/>
      <c r="FO231" s="84"/>
      <c r="FP231" s="84"/>
      <c r="FQ231" s="84"/>
      <c r="FR231" s="84"/>
      <c r="FS231" s="84"/>
      <c r="FT231" s="84"/>
      <c r="FU231" s="84"/>
      <c r="FV231" s="84"/>
      <c r="FW231" s="84"/>
      <c r="FX231" s="84"/>
      <c r="FY231" s="84"/>
      <c r="FZ231" s="84"/>
      <c r="GA231" s="84"/>
      <c r="GB231" s="84"/>
      <c r="GC231" s="84"/>
      <c r="GD231" s="84"/>
      <c r="GE231" s="84"/>
      <c r="GF231" s="84"/>
      <c r="GG231" s="84"/>
      <c r="GH231" s="84"/>
      <c r="GI231" s="84"/>
      <c r="GJ231" s="84"/>
      <c r="GK231" s="84"/>
      <c r="GL231" s="84"/>
      <c r="GM231" s="84"/>
      <c r="GN231" s="84"/>
      <c r="GO231" s="84"/>
      <c r="GP231" s="84"/>
      <c r="GQ231" s="84"/>
      <c r="GR231" s="84"/>
      <c r="GS231" s="84"/>
      <c r="GT231" s="84"/>
      <c r="GU231" s="84"/>
      <c r="GV231" s="84"/>
      <c r="GW231" s="84"/>
      <c r="GX231" s="84"/>
      <c r="GY231" s="84"/>
      <c r="GZ231" s="84"/>
      <c r="HA231" s="84"/>
      <c r="HB231" s="84"/>
      <c r="HC231" s="84"/>
      <c r="HD231" s="84"/>
      <c r="HE231" s="84"/>
      <c r="HF231" s="84"/>
      <c r="HG231" s="84"/>
      <c r="HH231" s="84"/>
      <c r="HI231" s="84"/>
      <c r="HJ231" s="84"/>
      <c r="HK231" s="84"/>
      <c r="HL231" s="84"/>
      <c r="HM231" s="84"/>
      <c r="HN231" s="84"/>
      <c r="HO231" s="84"/>
      <c r="HP231" s="84"/>
      <c r="HQ231" s="84"/>
      <c r="HR231" s="84"/>
      <c r="HS231" s="84"/>
      <c r="HT231" s="84"/>
      <c r="HU231" s="84"/>
      <c r="HV231" s="84"/>
      <c r="HW231" s="84"/>
      <c r="HX231" s="84"/>
      <c r="HY231" s="84"/>
      <c r="HZ231" s="84"/>
      <c r="IA231" s="84"/>
      <c r="IB231" s="84"/>
      <c r="IC231" s="84"/>
      <c r="ID231" s="84"/>
      <c r="IE231" s="84"/>
      <c r="IF231" s="84"/>
      <c r="IG231" s="84"/>
      <c r="IH231" s="84"/>
      <c r="II231" s="84"/>
      <c r="IJ231" s="84"/>
      <c r="IK231" s="84"/>
      <c r="IL231" s="84"/>
      <c r="IM231" s="84"/>
      <c r="IN231" s="84"/>
      <c r="IO231" s="84"/>
      <c r="IP231" s="84"/>
      <c r="IQ231" s="84"/>
      <c r="IR231" s="84"/>
      <c r="IS231" s="84"/>
      <c r="IT231" s="84"/>
      <c r="IU231" s="84"/>
      <c r="IV231" s="84"/>
      <c r="IW231" s="84"/>
      <c r="IX231" s="84"/>
      <c r="IY231" s="84"/>
      <c r="IZ231" s="84"/>
      <c r="JA231" s="84"/>
      <c r="JB231" s="84"/>
    </row>
    <row r="232" spans="1:262" s="13" customFormat="1" ht="15" customHeight="1" x14ac:dyDescent="0.15">
      <c r="A232" s="176" t="s">
        <v>135</v>
      </c>
      <c r="B232" s="26" t="s">
        <v>285</v>
      </c>
      <c r="C232" s="27" t="s">
        <v>361</v>
      </c>
      <c r="D232" s="28" t="s">
        <v>424</v>
      </c>
      <c r="E232" s="26" t="s">
        <v>278</v>
      </c>
      <c r="F232" s="29" t="s">
        <v>96</v>
      </c>
      <c r="G232" s="30" t="s">
        <v>356</v>
      </c>
      <c r="H232" s="30" t="s">
        <v>94</v>
      </c>
      <c r="I232" s="37">
        <v>1000</v>
      </c>
      <c r="J232" s="38" t="s">
        <v>281</v>
      </c>
      <c r="K232" s="37">
        <v>0</v>
      </c>
      <c r="L232" s="26"/>
      <c r="M232" s="26"/>
      <c r="N232" s="26"/>
      <c r="O232" s="39" t="s">
        <v>425</v>
      </c>
      <c r="P232" s="40">
        <v>0.5</v>
      </c>
      <c r="Q232" s="40">
        <v>0.5</v>
      </c>
      <c r="R232" s="40">
        <v>1.4308943089430901</v>
      </c>
      <c r="S232" s="40">
        <v>2.4881889763779501</v>
      </c>
      <c r="T232" s="40">
        <v>5.5</v>
      </c>
      <c r="U232" s="40">
        <v>5.5</v>
      </c>
      <c r="V232" s="41">
        <v>8</v>
      </c>
      <c r="W232" s="42">
        <v>41</v>
      </c>
      <c r="X232" s="43">
        <v>300</v>
      </c>
      <c r="Y232" s="50">
        <v>1</v>
      </c>
      <c r="Z232" s="50">
        <v>1</v>
      </c>
      <c r="AA232" s="51"/>
      <c r="AB232" s="51"/>
      <c r="AC232" s="51"/>
      <c r="AD232" s="51"/>
      <c r="AE232" s="51"/>
      <c r="AF232" s="38">
        <v>144</v>
      </c>
      <c r="AG232" s="61">
        <v>2.2777777777777799</v>
      </c>
      <c r="AH232" s="62">
        <v>0.28472222222222199</v>
      </c>
      <c r="AI232" s="63"/>
      <c r="AJ232" s="64"/>
      <c r="AK232" s="65">
        <v>0</v>
      </c>
      <c r="AL232" s="64" t="s">
        <v>283</v>
      </c>
      <c r="AM232" s="66" t="s">
        <v>313</v>
      </c>
      <c r="AN232" s="26"/>
      <c r="AO232" s="66" t="s">
        <v>298</v>
      </c>
      <c r="AP232" s="74"/>
      <c r="AQ232" s="75"/>
      <c r="AR232" s="76"/>
      <c r="AS232" s="77"/>
      <c r="AT232" s="77"/>
      <c r="AU232" s="78"/>
      <c r="AV232" s="77"/>
      <c r="AW232" s="77"/>
      <c r="AX232" s="77"/>
      <c r="AY232" s="77"/>
      <c r="AZ232" s="77"/>
      <c r="BA232" s="77"/>
      <c r="BB232" s="99">
        <f t="shared" si="63"/>
        <v>36</v>
      </c>
      <c r="BC232" s="99">
        <f t="shared" si="64"/>
        <v>9</v>
      </c>
      <c r="BD232" s="100" t="str">
        <f t="shared" si="65"/>
        <v>050-0009-482李太昆36</v>
      </c>
      <c r="BE232" s="101">
        <f t="shared" si="66"/>
        <v>0.14285714285714285</v>
      </c>
      <c r="BF232" s="101">
        <f t="shared" si="67"/>
        <v>1</v>
      </c>
      <c r="BG232" s="102" t="str">
        <f t="shared" si="68"/>
        <v>050-0009-48236</v>
      </c>
      <c r="BH232" s="84" t="str">
        <f>IF(IF(ISNA(MATCH(BG232,BG233:$BG$94434,0)),1,"")="","",IF(ISNA(MATCH(BG232,BG233:$BG$94434,0)),1,"")&amp;BB232)</f>
        <v/>
      </c>
      <c r="BI232" s="84" t="str">
        <f>IF(BH232="","",BB232&amp;COUNTIFS($BH$1:BH232,BH232))</f>
        <v/>
      </c>
      <c r="BJ232" s="84" t="str">
        <f t="shared" si="69"/>
        <v/>
      </c>
      <c r="BK232" s="84"/>
      <c r="BL232" s="84"/>
      <c r="BM232" s="84"/>
      <c r="BN232" s="84"/>
      <c r="BO232" s="84"/>
      <c r="BP232" s="84"/>
      <c r="BQ232" s="84"/>
      <c r="BR232" s="84"/>
      <c r="BS232" s="84"/>
      <c r="BT232" s="84"/>
      <c r="BU232" s="84"/>
      <c r="BV232" s="84"/>
      <c r="BW232" s="84"/>
      <c r="BX232" s="84"/>
      <c r="BY232" s="84"/>
      <c r="BZ232" s="84"/>
      <c r="CA232" s="84"/>
      <c r="CB232" s="84"/>
      <c r="CC232" s="84"/>
      <c r="CD232" s="84"/>
      <c r="CE232" s="84"/>
      <c r="CF232" s="84"/>
      <c r="CG232" s="84"/>
      <c r="CH232" s="84"/>
      <c r="CI232" s="84"/>
      <c r="CJ232" s="84"/>
      <c r="CK232" s="84"/>
      <c r="CL232" s="84"/>
      <c r="CM232" s="84"/>
      <c r="CN232" s="84"/>
      <c r="CO232" s="84"/>
      <c r="CP232" s="84"/>
      <c r="CQ232" s="84"/>
      <c r="CR232" s="84"/>
      <c r="CS232" s="84"/>
      <c r="CT232" s="84"/>
      <c r="CU232" s="84"/>
      <c r="CV232" s="84"/>
      <c r="CW232" s="84"/>
      <c r="CX232" s="84"/>
      <c r="CY232" s="84"/>
      <c r="CZ232" s="84"/>
      <c r="DA232" s="84"/>
      <c r="DB232" s="84"/>
      <c r="DC232" s="84"/>
      <c r="DD232" s="84"/>
      <c r="DE232" s="84"/>
      <c r="DF232" s="84"/>
      <c r="DG232" s="84"/>
      <c r="DH232" s="84"/>
      <c r="DI232" s="84"/>
      <c r="DJ232" s="84"/>
      <c r="DK232" s="84"/>
      <c r="DL232" s="84"/>
      <c r="DM232" s="84"/>
      <c r="DN232" s="84"/>
      <c r="DO232" s="84"/>
      <c r="DP232" s="84"/>
      <c r="DQ232" s="84"/>
      <c r="DR232" s="84"/>
      <c r="DS232" s="84"/>
      <c r="DT232" s="84"/>
      <c r="DU232" s="84"/>
      <c r="DV232" s="84"/>
      <c r="DW232" s="84"/>
      <c r="DX232" s="84"/>
      <c r="DY232" s="84"/>
      <c r="DZ232" s="84"/>
      <c r="EA232" s="84"/>
      <c r="EB232" s="84"/>
      <c r="EC232" s="84"/>
      <c r="ED232" s="84"/>
      <c r="EE232" s="84"/>
      <c r="EF232" s="84"/>
      <c r="EG232" s="84"/>
      <c r="EH232" s="84"/>
      <c r="EI232" s="84"/>
      <c r="EJ232" s="84"/>
      <c r="EK232" s="84"/>
      <c r="EL232" s="84"/>
      <c r="EM232" s="84"/>
      <c r="EN232" s="84"/>
      <c r="EO232" s="84"/>
      <c r="EP232" s="84"/>
      <c r="EQ232" s="84"/>
      <c r="ER232" s="84"/>
      <c r="ES232" s="84"/>
      <c r="ET232" s="84"/>
      <c r="EU232" s="84"/>
      <c r="EV232" s="84"/>
      <c r="EW232" s="84"/>
      <c r="EX232" s="84"/>
      <c r="EY232" s="84"/>
      <c r="EZ232" s="84"/>
      <c r="FA232" s="84"/>
      <c r="FB232" s="84"/>
      <c r="FC232" s="84"/>
      <c r="FD232" s="84"/>
      <c r="FE232" s="84"/>
      <c r="FF232" s="84"/>
      <c r="FG232" s="84"/>
      <c r="FH232" s="84"/>
      <c r="FI232" s="84"/>
      <c r="FJ232" s="84"/>
      <c r="FK232" s="84"/>
      <c r="FL232" s="84"/>
      <c r="FM232" s="84"/>
      <c r="FN232" s="84"/>
      <c r="FO232" s="84"/>
      <c r="FP232" s="84"/>
      <c r="FQ232" s="84"/>
      <c r="FR232" s="84"/>
      <c r="FS232" s="84"/>
      <c r="FT232" s="84"/>
      <c r="FU232" s="84"/>
      <c r="FV232" s="84"/>
      <c r="FW232" s="84"/>
      <c r="FX232" s="84"/>
      <c r="FY232" s="84"/>
      <c r="FZ232" s="84"/>
      <c r="GA232" s="84"/>
      <c r="GB232" s="84"/>
      <c r="GC232" s="84"/>
      <c r="GD232" s="84"/>
      <c r="GE232" s="84"/>
      <c r="GF232" s="84"/>
      <c r="GG232" s="84"/>
      <c r="GH232" s="84"/>
      <c r="GI232" s="84"/>
      <c r="GJ232" s="84"/>
      <c r="GK232" s="84"/>
      <c r="GL232" s="84"/>
      <c r="GM232" s="84"/>
      <c r="GN232" s="84"/>
      <c r="GO232" s="84"/>
      <c r="GP232" s="84"/>
      <c r="GQ232" s="84"/>
      <c r="GR232" s="84"/>
      <c r="GS232" s="84"/>
      <c r="GT232" s="84"/>
      <c r="GU232" s="84"/>
      <c r="GV232" s="84"/>
      <c r="GW232" s="84"/>
      <c r="GX232" s="84"/>
      <c r="GY232" s="84"/>
      <c r="GZ232" s="84"/>
      <c r="HA232" s="84"/>
      <c r="HB232" s="84"/>
      <c r="HC232" s="84"/>
      <c r="HD232" s="84"/>
      <c r="HE232" s="84"/>
      <c r="HF232" s="84"/>
      <c r="HG232" s="84"/>
      <c r="HH232" s="84"/>
      <c r="HI232" s="84"/>
      <c r="HJ232" s="84"/>
      <c r="HK232" s="84"/>
      <c r="HL232" s="84"/>
      <c r="HM232" s="84"/>
      <c r="HN232" s="84"/>
      <c r="HO232" s="84"/>
      <c r="HP232" s="84"/>
      <c r="HQ232" s="84"/>
      <c r="HR232" s="84"/>
      <c r="HS232" s="84"/>
      <c r="HT232" s="84"/>
      <c r="HU232" s="84"/>
      <c r="HV232" s="84"/>
      <c r="HW232" s="84"/>
      <c r="HX232" s="84"/>
      <c r="HY232" s="84"/>
      <c r="HZ232" s="84"/>
      <c r="IA232" s="84"/>
      <c r="IB232" s="84"/>
      <c r="IC232" s="84"/>
      <c r="ID232" s="84"/>
      <c r="IE232" s="84"/>
      <c r="IF232" s="84"/>
      <c r="IG232" s="84"/>
      <c r="IH232" s="84"/>
      <c r="II232" s="84"/>
      <c r="IJ232" s="84"/>
      <c r="IK232" s="84"/>
      <c r="IL232" s="84"/>
      <c r="IM232" s="84"/>
      <c r="IN232" s="84"/>
      <c r="IO232" s="84"/>
      <c r="IP232" s="84"/>
      <c r="IQ232" s="84"/>
      <c r="IR232" s="84"/>
      <c r="IS232" s="84"/>
      <c r="IT232" s="84"/>
      <c r="IU232" s="84"/>
      <c r="IV232" s="84"/>
      <c r="IW232" s="84"/>
      <c r="IX232" s="84"/>
      <c r="IY232" s="84"/>
      <c r="IZ232" s="84"/>
      <c r="JA232" s="84"/>
      <c r="JB232" s="84"/>
    </row>
    <row r="233" spans="1:262" s="13" customFormat="1" ht="15" customHeight="1" x14ac:dyDescent="0.15">
      <c r="A233" s="176" t="s">
        <v>135</v>
      </c>
      <c r="B233" s="26" t="s">
        <v>275</v>
      </c>
      <c r="C233" s="27" t="s">
        <v>121</v>
      </c>
      <c r="D233" s="28" t="s">
        <v>426</v>
      </c>
      <c r="E233" s="26" t="s">
        <v>278</v>
      </c>
      <c r="F233" s="29" t="s">
        <v>366</v>
      </c>
      <c r="G233" s="30" t="s">
        <v>290</v>
      </c>
      <c r="H233" s="30" t="s">
        <v>94</v>
      </c>
      <c r="I233" s="37">
        <v>700</v>
      </c>
      <c r="J233" s="38" t="s">
        <v>281</v>
      </c>
      <c r="K233" s="37">
        <v>692</v>
      </c>
      <c r="L233" s="26"/>
      <c r="M233" s="26"/>
      <c r="N233" s="26"/>
      <c r="O233" s="39" t="s">
        <v>367</v>
      </c>
      <c r="P233" s="40">
        <v>0.5</v>
      </c>
      <c r="Q233" s="40">
        <v>0.5</v>
      </c>
      <c r="R233" s="40">
        <v>0.79389312977099202</v>
      </c>
      <c r="S233" s="40">
        <v>0.62204724409448797</v>
      </c>
      <c r="T233" s="40">
        <v>2</v>
      </c>
      <c r="U233" s="40">
        <v>2</v>
      </c>
      <c r="V233" s="41">
        <v>2</v>
      </c>
      <c r="W233" s="42">
        <v>15</v>
      </c>
      <c r="X233" s="43">
        <v>300</v>
      </c>
      <c r="Y233" s="50">
        <v>1</v>
      </c>
      <c r="Z233" s="50">
        <v>1</v>
      </c>
      <c r="AA233" s="51"/>
      <c r="AB233" s="51"/>
      <c r="AC233" s="51"/>
      <c r="AD233" s="51"/>
      <c r="AE233" s="51"/>
      <c r="AF233" s="38">
        <v>36</v>
      </c>
      <c r="AG233" s="61">
        <v>0.83333333333333304</v>
      </c>
      <c r="AH233" s="62">
        <v>0.41666666666666702</v>
      </c>
      <c r="AI233" s="63"/>
      <c r="AJ233" s="64"/>
      <c r="AK233" s="65">
        <v>0</v>
      </c>
      <c r="AL233" s="64" t="s">
        <v>283</v>
      </c>
      <c r="AM233" s="66" t="s">
        <v>317</v>
      </c>
      <c r="AN233" s="26"/>
      <c r="AO233" s="66" t="s">
        <v>68</v>
      </c>
      <c r="AP233" s="74"/>
      <c r="AQ233" s="75"/>
      <c r="AR233" s="76"/>
      <c r="AS233" s="77"/>
      <c r="AT233" s="77"/>
      <c r="AU233" s="78"/>
      <c r="AV233" s="77"/>
      <c r="AW233" s="77"/>
      <c r="AX233" s="77"/>
      <c r="AY233" s="77"/>
      <c r="AZ233" s="77"/>
      <c r="BA233" s="77"/>
      <c r="BB233" s="99">
        <f t="shared" si="63"/>
        <v>36</v>
      </c>
      <c r="BC233" s="99">
        <f t="shared" si="64"/>
        <v>9</v>
      </c>
      <c r="BD233" s="100" t="str">
        <f t="shared" si="65"/>
        <v>050-0009-335赵亚平36</v>
      </c>
      <c r="BE233" s="101">
        <f t="shared" si="66"/>
        <v>1</v>
      </c>
      <c r="BF233" s="101">
        <f t="shared" si="67"/>
        <v>1</v>
      </c>
      <c r="BG233" s="102" t="str">
        <f t="shared" si="68"/>
        <v>050-0009-33536</v>
      </c>
      <c r="BH233" s="84" t="str">
        <f>IF(IF(ISNA(MATCH(BG233,BG234:$BG$94434,0)),1,"")="","",IF(ISNA(MATCH(BG233,BG234:$BG$94434,0)),1,"")&amp;BB233)</f>
        <v/>
      </c>
      <c r="BI233" s="84" t="str">
        <f>IF(BH233="","",BB233&amp;COUNTIFS($BH$1:BH233,BH233))</f>
        <v/>
      </c>
      <c r="BJ233" s="84" t="str">
        <f t="shared" si="69"/>
        <v/>
      </c>
      <c r="BK233" s="84"/>
      <c r="BL233" s="84"/>
      <c r="BM233" s="84"/>
      <c r="BN233" s="84"/>
      <c r="BO233" s="84"/>
      <c r="BP233" s="84"/>
      <c r="BQ233" s="84"/>
      <c r="BR233" s="84"/>
      <c r="BS233" s="84"/>
      <c r="BT233" s="84"/>
      <c r="BU233" s="84"/>
      <c r="BV233" s="84"/>
      <c r="BW233" s="84"/>
      <c r="BX233" s="84"/>
      <c r="BY233" s="84"/>
      <c r="BZ233" s="84"/>
      <c r="CA233" s="84"/>
      <c r="CB233" s="84"/>
      <c r="CC233" s="84"/>
      <c r="CD233" s="84"/>
      <c r="CE233" s="84"/>
      <c r="CF233" s="84"/>
      <c r="CG233" s="84"/>
      <c r="CH233" s="84"/>
      <c r="CI233" s="84"/>
      <c r="CJ233" s="84"/>
      <c r="CK233" s="84"/>
      <c r="CL233" s="84"/>
      <c r="CM233" s="84"/>
      <c r="CN233" s="84"/>
      <c r="CO233" s="84"/>
      <c r="CP233" s="84"/>
      <c r="CQ233" s="84"/>
      <c r="CR233" s="84"/>
      <c r="CS233" s="84"/>
      <c r="CT233" s="84"/>
      <c r="CU233" s="84"/>
      <c r="CV233" s="84"/>
      <c r="CW233" s="84"/>
      <c r="CX233" s="84"/>
      <c r="CY233" s="84"/>
      <c r="CZ233" s="84"/>
      <c r="DA233" s="84"/>
      <c r="DB233" s="84"/>
      <c r="DC233" s="84"/>
      <c r="DD233" s="84"/>
      <c r="DE233" s="84"/>
      <c r="DF233" s="84"/>
      <c r="DG233" s="84"/>
      <c r="DH233" s="84"/>
      <c r="DI233" s="84"/>
      <c r="DJ233" s="84"/>
      <c r="DK233" s="84"/>
      <c r="DL233" s="84"/>
      <c r="DM233" s="84"/>
      <c r="DN233" s="84"/>
      <c r="DO233" s="84"/>
      <c r="DP233" s="84"/>
      <c r="DQ233" s="84"/>
      <c r="DR233" s="84"/>
      <c r="DS233" s="84"/>
      <c r="DT233" s="84"/>
      <c r="DU233" s="84"/>
      <c r="DV233" s="84"/>
      <c r="DW233" s="84"/>
      <c r="DX233" s="84"/>
      <c r="DY233" s="84"/>
      <c r="DZ233" s="84"/>
      <c r="EA233" s="84"/>
      <c r="EB233" s="84"/>
      <c r="EC233" s="84"/>
      <c r="ED233" s="84"/>
      <c r="EE233" s="84"/>
      <c r="EF233" s="84"/>
      <c r="EG233" s="84"/>
      <c r="EH233" s="84"/>
      <c r="EI233" s="84"/>
      <c r="EJ233" s="84"/>
      <c r="EK233" s="84"/>
      <c r="EL233" s="84"/>
      <c r="EM233" s="84"/>
      <c r="EN233" s="84"/>
      <c r="EO233" s="84"/>
      <c r="EP233" s="84"/>
      <c r="EQ233" s="84"/>
      <c r="ER233" s="84"/>
      <c r="ES233" s="84"/>
      <c r="ET233" s="84"/>
      <c r="EU233" s="84"/>
      <c r="EV233" s="84"/>
      <c r="EW233" s="84"/>
      <c r="EX233" s="84"/>
      <c r="EY233" s="84"/>
      <c r="EZ233" s="84"/>
      <c r="FA233" s="84"/>
      <c r="FB233" s="84"/>
      <c r="FC233" s="84"/>
      <c r="FD233" s="84"/>
      <c r="FE233" s="84"/>
      <c r="FF233" s="84"/>
      <c r="FG233" s="84"/>
      <c r="FH233" s="84"/>
      <c r="FI233" s="84"/>
      <c r="FJ233" s="84"/>
      <c r="FK233" s="84"/>
      <c r="FL233" s="84"/>
      <c r="FM233" s="84"/>
      <c r="FN233" s="84"/>
      <c r="FO233" s="84"/>
      <c r="FP233" s="84"/>
      <c r="FQ233" s="84"/>
      <c r="FR233" s="84"/>
      <c r="FS233" s="84"/>
      <c r="FT233" s="84"/>
      <c r="FU233" s="84"/>
      <c r="FV233" s="84"/>
      <c r="FW233" s="84"/>
      <c r="FX233" s="84"/>
      <c r="FY233" s="84"/>
      <c r="FZ233" s="84"/>
      <c r="GA233" s="84"/>
      <c r="GB233" s="84"/>
      <c r="GC233" s="84"/>
      <c r="GD233" s="84"/>
      <c r="GE233" s="84"/>
      <c r="GF233" s="84"/>
      <c r="GG233" s="84"/>
      <c r="GH233" s="84"/>
      <c r="GI233" s="84"/>
      <c r="GJ233" s="84"/>
      <c r="GK233" s="84"/>
      <c r="GL233" s="84"/>
      <c r="GM233" s="84"/>
      <c r="GN233" s="84"/>
      <c r="GO233" s="84"/>
      <c r="GP233" s="84"/>
      <c r="GQ233" s="84"/>
      <c r="GR233" s="84"/>
      <c r="GS233" s="84"/>
      <c r="GT233" s="84"/>
      <c r="GU233" s="84"/>
      <c r="GV233" s="84"/>
      <c r="GW233" s="84"/>
      <c r="GX233" s="84"/>
      <c r="GY233" s="84"/>
      <c r="GZ233" s="84"/>
      <c r="HA233" s="84"/>
      <c r="HB233" s="84"/>
      <c r="HC233" s="84"/>
      <c r="HD233" s="84"/>
      <c r="HE233" s="84"/>
      <c r="HF233" s="84"/>
      <c r="HG233" s="84"/>
      <c r="HH233" s="84"/>
      <c r="HI233" s="84"/>
      <c r="HJ233" s="84"/>
      <c r="HK233" s="84"/>
      <c r="HL233" s="84"/>
      <c r="HM233" s="84"/>
      <c r="HN233" s="84"/>
      <c r="HO233" s="84"/>
      <c r="HP233" s="84"/>
      <c r="HQ233" s="84"/>
      <c r="HR233" s="84"/>
      <c r="HS233" s="84"/>
      <c r="HT233" s="84"/>
      <c r="HU233" s="84"/>
      <c r="HV233" s="84"/>
      <c r="HW233" s="84"/>
      <c r="HX233" s="84"/>
      <c r="HY233" s="84"/>
      <c r="HZ233" s="84"/>
      <c r="IA233" s="84"/>
      <c r="IB233" s="84"/>
      <c r="IC233" s="84"/>
      <c r="ID233" s="84"/>
      <c r="IE233" s="84"/>
      <c r="IF233" s="84"/>
      <c r="IG233" s="84"/>
      <c r="IH233" s="84"/>
      <c r="II233" s="84"/>
      <c r="IJ233" s="84"/>
      <c r="IK233" s="84"/>
      <c r="IL233" s="84"/>
      <c r="IM233" s="84"/>
      <c r="IN233" s="84"/>
      <c r="IO233" s="84"/>
      <c r="IP233" s="84"/>
      <c r="IQ233" s="84"/>
      <c r="IR233" s="84"/>
      <c r="IS233" s="84"/>
      <c r="IT233" s="84"/>
      <c r="IU233" s="84"/>
      <c r="IV233" s="84"/>
      <c r="IW233" s="84"/>
      <c r="IX233" s="84"/>
      <c r="IY233" s="84"/>
      <c r="IZ233" s="84"/>
      <c r="JA233" s="84"/>
      <c r="JB233" s="84"/>
    </row>
    <row r="234" spans="1:262" s="13" customFormat="1" ht="15" customHeight="1" x14ac:dyDescent="0.15">
      <c r="A234" s="176" t="s">
        <v>135</v>
      </c>
      <c r="B234" s="26" t="s">
        <v>275</v>
      </c>
      <c r="C234" s="27" t="s">
        <v>122</v>
      </c>
      <c r="D234" s="28" t="s">
        <v>427</v>
      </c>
      <c r="E234" s="26" t="s">
        <v>278</v>
      </c>
      <c r="F234" s="29" t="s">
        <v>428</v>
      </c>
      <c r="G234" s="30" t="s">
        <v>294</v>
      </c>
      <c r="H234" s="30" t="s">
        <v>79</v>
      </c>
      <c r="I234" s="37">
        <v>400</v>
      </c>
      <c r="J234" s="38" t="s">
        <v>281</v>
      </c>
      <c r="K234" s="37">
        <v>0</v>
      </c>
      <c r="L234" s="26"/>
      <c r="M234" s="26"/>
      <c r="N234" s="26"/>
      <c r="O234" s="39" t="s">
        <v>429</v>
      </c>
      <c r="P234" s="40">
        <v>0.5</v>
      </c>
      <c r="Q234" s="40">
        <v>0.5</v>
      </c>
      <c r="R234" s="40">
        <v>4.7633587786259497</v>
      </c>
      <c r="S234" s="40">
        <v>3.7322834645669301</v>
      </c>
      <c r="T234" s="40">
        <v>4</v>
      </c>
      <c r="U234" s="40">
        <v>4</v>
      </c>
      <c r="V234" s="41">
        <v>12</v>
      </c>
      <c r="W234" s="42">
        <v>63000</v>
      </c>
      <c r="X234" s="43">
        <v>200</v>
      </c>
      <c r="Y234" s="50">
        <v>1</v>
      </c>
      <c r="Z234" s="50">
        <v>1</v>
      </c>
      <c r="AA234" s="51"/>
      <c r="AB234" s="51"/>
      <c r="AC234" s="51"/>
      <c r="AD234" s="51"/>
      <c r="AE234" s="51"/>
      <c r="AF234" s="38">
        <v>144000</v>
      </c>
      <c r="AG234" s="61">
        <v>5.25</v>
      </c>
      <c r="AH234" s="62">
        <v>0.4375</v>
      </c>
      <c r="AI234" s="63"/>
      <c r="AJ234" s="64"/>
      <c r="AK234" s="65">
        <v>0</v>
      </c>
      <c r="AL234" s="64" t="s">
        <v>283</v>
      </c>
      <c r="AM234" s="66" t="s">
        <v>284</v>
      </c>
      <c r="AN234" s="26"/>
      <c r="AO234" s="66" t="s">
        <v>49</v>
      </c>
      <c r="AP234" s="74"/>
      <c r="AQ234" s="75"/>
      <c r="AR234" s="76"/>
      <c r="AS234" s="77"/>
      <c r="AT234" s="77"/>
      <c r="AU234" s="78"/>
      <c r="AV234" s="77"/>
      <c r="AW234" s="77"/>
      <c r="AX234" s="77"/>
      <c r="AY234" s="77"/>
      <c r="AZ234" s="77"/>
      <c r="BA234" s="77"/>
      <c r="BB234" s="99">
        <f t="shared" si="63"/>
        <v>36</v>
      </c>
      <c r="BC234" s="99">
        <f t="shared" si="64"/>
        <v>9</v>
      </c>
      <c r="BD234" s="100" t="str">
        <f t="shared" si="65"/>
        <v>025-0009-325李翔36</v>
      </c>
      <c r="BE234" s="101">
        <f t="shared" si="66"/>
        <v>0.25</v>
      </c>
      <c r="BF234" s="101">
        <f t="shared" si="67"/>
        <v>1</v>
      </c>
      <c r="BG234" s="102" t="str">
        <f t="shared" si="68"/>
        <v>025-0009-32536</v>
      </c>
      <c r="BH234" s="84" t="str">
        <f>IF(IF(ISNA(MATCH(BG234,BG235:$BG$94434,0)),1,"")="","",IF(ISNA(MATCH(BG234,BG235:$BG$94434,0)),1,"")&amp;BB234)</f>
        <v/>
      </c>
      <c r="BI234" s="84" t="str">
        <f>IF(BH234="","",BB234&amp;COUNTIFS($BH$1:BH234,BH234))</f>
        <v/>
      </c>
      <c r="BJ234" s="84" t="str">
        <f t="shared" si="69"/>
        <v/>
      </c>
      <c r="BK234" s="84"/>
      <c r="BL234" s="84"/>
      <c r="BM234" s="84"/>
      <c r="BN234" s="84"/>
      <c r="BO234" s="84"/>
      <c r="BP234" s="84"/>
      <c r="BQ234" s="84"/>
      <c r="BR234" s="84"/>
      <c r="BS234" s="84"/>
      <c r="BT234" s="84"/>
      <c r="BU234" s="84"/>
      <c r="BV234" s="84"/>
      <c r="BW234" s="84"/>
      <c r="BX234" s="84"/>
      <c r="BY234" s="84"/>
      <c r="BZ234" s="84"/>
      <c r="CA234" s="84"/>
      <c r="CB234" s="84"/>
      <c r="CC234" s="84"/>
      <c r="CD234" s="84"/>
      <c r="CE234" s="84"/>
      <c r="CF234" s="84"/>
      <c r="CG234" s="84"/>
      <c r="CH234" s="84"/>
      <c r="CI234" s="84"/>
      <c r="CJ234" s="84"/>
      <c r="CK234" s="84"/>
      <c r="CL234" s="84"/>
      <c r="CM234" s="84"/>
      <c r="CN234" s="84"/>
      <c r="CO234" s="84"/>
      <c r="CP234" s="84"/>
      <c r="CQ234" s="84"/>
      <c r="CR234" s="84"/>
      <c r="CS234" s="84"/>
      <c r="CT234" s="84"/>
      <c r="CU234" s="84"/>
      <c r="CV234" s="84"/>
      <c r="CW234" s="84"/>
      <c r="CX234" s="84"/>
      <c r="CY234" s="84"/>
      <c r="CZ234" s="84"/>
      <c r="DA234" s="84"/>
      <c r="DB234" s="84"/>
      <c r="DC234" s="84"/>
      <c r="DD234" s="84"/>
      <c r="DE234" s="84"/>
      <c r="DF234" s="84"/>
      <c r="DG234" s="84"/>
      <c r="DH234" s="84"/>
      <c r="DI234" s="84"/>
      <c r="DJ234" s="84"/>
      <c r="DK234" s="84"/>
      <c r="DL234" s="84"/>
      <c r="DM234" s="84"/>
      <c r="DN234" s="84"/>
      <c r="DO234" s="84"/>
      <c r="DP234" s="84"/>
      <c r="DQ234" s="84"/>
      <c r="DR234" s="84"/>
      <c r="DS234" s="84"/>
      <c r="DT234" s="84"/>
      <c r="DU234" s="84"/>
      <c r="DV234" s="84"/>
      <c r="DW234" s="84"/>
      <c r="DX234" s="84"/>
      <c r="DY234" s="84"/>
      <c r="DZ234" s="84"/>
      <c r="EA234" s="84"/>
      <c r="EB234" s="84"/>
      <c r="EC234" s="84"/>
      <c r="ED234" s="84"/>
      <c r="EE234" s="84"/>
      <c r="EF234" s="84"/>
      <c r="EG234" s="84"/>
      <c r="EH234" s="84"/>
      <c r="EI234" s="84"/>
      <c r="EJ234" s="84"/>
      <c r="EK234" s="84"/>
      <c r="EL234" s="84"/>
      <c r="EM234" s="84"/>
      <c r="EN234" s="84"/>
      <c r="EO234" s="84"/>
      <c r="EP234" s="84"/>
      <c r="EQ234" s="84"/>
      <c r="ER234" s="84"/>
      <c r="ES234" s="84"/>
      <c r="ET234" s="84"/>
      <c r="EU234" s="84"/>
      <c r="EV234" s="84"/>
      <c r="EW234" s="84"/>
      <c r="EX234" s="84"/>
      <c r="EY234" s="84"/>
      <c r="EZ234" s="84"/>
      <c r="FA234" s="84"/>
      <c r="FB234" s="84"/>
      <c r="FC234" s="84"/>
      <c r="FD234" s="84"/>
      <c r="FE234" s="84"/>
      <c r="FF234" s="84"/>
      <c r="FG234" s="84"/>
      <c r="FH234" s="84"/>
      <c r="FI234" s="84"/>
      <c r="FJ234" s="84"/>
      <c r="FK234" s="84"/>
      <c r="FL234" s="84"/>
      <c r="FM234" s="84"/>
      <c r="FN234" s="84"/>
      <c r="FO234" s="84"/>
      <c r="FP234" s="84"/>
      <c r="FQ234" s="84"/>
      <c r="FR234" s="84"/>
      <c r="FS234" s="84"/>
      <c r="FT234" s="84"/>
      <c r="FU234" s="84"/>
      <c r="FV234" s="84"/>
      <c r="FW234" s="84"/>
      <c r="FX234" s="84"/>
      <c r="FY234" s="84"/>
      <c r="FZ234" s="84"/>
      <c r="GA234" s="84"/>
      <c r="GB234" s="84"/>
      <c r="GC234" s="84"/>
      <c r="GD234" s="84"/>
      <c r="GE234" s="84"/>
      <c r="GF234" s="84"/>
      <c r="GG234" s="84"/>
      <c r="GH234" s="84"/>
      <c r="GI234" s="84"/>
      <c r="GJ234" s="84"/>
      <c r="GK234" s="84"/>
      <c r="GL234" s="84"/>
      <c r="GM234" s="84"/>
      <c r="GN234" s="84"/>
      <c r="GO234" s="84"/>
      <c r="GP234" s="84"/>
      <c r="GQ234" s="84"/>
      <c r="GR234" s="84"/>
      <c r="GS234" s="84"/>
      <c r="GT234" s="84"/>
      <c r="GU234" s="84"/>
      <c r="GV234" s="84"/>
      <c r="GW234" s="84"/>
      <c r="GX234" s="84"/>
      <c r="GY234" s="84"/>
      <c r="GZ234" s="84"/>
      <c r="HA234" s="84"/>
      <c r="HB234" s="84"/>
      <c r="HC234" s="84"/>
      <c r="HD234" s="84"/>
      <c r="HE234" s="84"/>
      <c r="HF234" s="84"/>
      <c r="HG234" s="84"/>
      <c r="HH234" s="84"/>
      <c r="HI234" s="84"/>
      <c r="HJ234" s="84"/>
      <c r="HK234" s="84"/>
      <c r="HL234" s="84"/>
      <c r="HM234" s="84"/>
      <c r="HN234" s="84"/>
      <c r="HO234" s="84"/>
      <c r="HP234" s="84"/>
      <c r="HQ234" s="84"/>
      <c r="HR234" s="84"/>
      <c r="HS234" s="84"/>
      <c r="HT234" s="84"/>
      <c r="HU234" s="84"/>
      <c r="HV234" s="84"/>
      <c r="HW234" s="84"/>
      <c r="HX234" s="84"/>
      <c r="HY234" s="84"/>
      <c r="HZ234" s="84"/>
      <c r="IA234" s="84"/>
      <c r="IB234" s="84"/>
      <c r="IC234" s="84"/>
      <c r="ID234" s="84"/>
      <c r="IE234" s="84"/>
      <c r="IF234" s="84"/>
      <c r="IG234" s="84"/>
      <c r="IH234" s="84"/>
      <c r="II234" s="84"/>
      <c r="IJ234" s="84"/>
      <c r="IK234" s="84"/>
      <c r="IL234" s="84"/>
      <c r="IM234" s="84"/>
      <c r="IN234" s="84"/>
      <c r="IO234" s="84"/>
      <c r="IP234" s="84"/>
      <c r="IQ234" s="84"/>
      <c r="IR234" s="84"/>
      <c r="IS234" s="84"/>
      <c r="IT234" s="84"/>
      <c r="IU234" s="84"/>
      <c r="IV234" s="84"/>
      <c r="IW234" s="84"/>
      <c r="IX234" s="84"/>
      <c r="IY234" s="84"/>
      <c r="IZ234" s="84"/>
      <c r="JA234" s="84"/>
      <c r="JB234" s="84"/>
    </row>
    <row r="235" spans="1:262" s="13" customFormat="1" ht="15" customHeight="1" x14ac:dyDescent="0.15">
      <c r="A235" s="176" t="s">
        <v>135</v>
      </c>
      <c r="B235" s="26" t="s">
        <v>275</v>
      </c>
      <c r="C235" s="27" t="s">
        <v>299</v>
      </c>
      <c r="D235" s="28" t="s">
        <v>430</v>
      </c>
      <c r="E235" s="26" t="s">
        <v>278</v>
      </c>
      <c r="F235" s="29" t="s">
        <v>37</v>
      </c>
      <c r="G235" s="30" t="s">
        <v>301</v>
      </c>
      <c r="H235" s="30" t="s">
        <v>94</v>
      </c>
      <c r="I235" s="37">
        <v>2000</v>
      </c>
      <c r="J235" s="38" t="s">
        <v>281</v>
      </c>
      <c r="K235" s="37">
        <v>1133</v>
      </c>
      <c r="L235" s="26"/>
      <c r="M235" s="26"/>
      <c r="N235" s="26"/>
      <c r="O235" s="39" t="s">
        <v>36</v>
      </c>
      <c r="P235" s="40">
        <v>0.5</v>
      </c>
      <c r="Q235" s="40">
        <v>0.5</v>
      </c>
      <c r="R235" s="40">
        <v>4.7633587786259497</v>
      </c>
      <c r="S235" s="40">
        <v>3.7322834645669301</v>
      </c>
      <c r="T235" s="40">
        <v>5</v>
      </c>
      <c r="U235" s="40">
        <v>5</v>
      </c>
      <c r="V235" s="41">
        <v>12</v>
      </c>
      <c r="W235" s="42">
        <v>234.5</v>
      </c>
      <c r="X235" s="43">
        <v>550</v>
      </c>
      <c r="Y235" s="50">
        <v>1</v>
      </c>
      <c r="Z235" s="50">
        <v>1</v>
      </c>
      <c r="AA235" s="51"/>
      <c r="AB235" s="51"/>
      <c r="AC235" s="51"/>
      <c r="AD235" s="51"/>
      <c r="AE235" s="51"/>
      <c r="AF235" s="38">
        <v>396</v>
      </c>
      <c r="AG235" s="61">
        <v>7.10606060606061</v>
      </c>
      <c r="AH235" s="62">
        <v>0.59217171717171702</v>
      </c>
      <c r="AI235" s="63"/>
      <c r="AJ235" s="64"/>
      <c r="AK235" s="65">
        <v>0</v>
      </c>
      <c r="AL235" s="64" t="s">
        <v>283</v>
      </c>
      <c r="AM235" s="66" t="s">
        <v>284</v>
      </c>
      <c r="AN235" s="26"/>
      <c r="AO235" s="66" t="s">
        <v>49</v>
      </c>
      <c r="AP235" s="74"/>
      <c r="AQ235" s="75"/>
      <c r="AR235" s="76"/>
      <c r="AS235" s="77"/>
      <c r="AT235" s="77"/>
      <c r="AU235" s="78"/>
      <c r="AV235" s="77"/>
      <c r="AW235" s="77"/>
      <c r="AX235" s="77"/>
      <c r="AY235" s="77"/>
      <c r="AZ235" s="77"/>
      <c r="BA235" s="77"/>
      <c r="BB235" s="99">
        <f t="shared" si="63"/>
        <v>36</v>
      </c>
      <c r="BC235" s="99">
        <f t="shared" si="64"/>
        <v>9</v>
      </c>
      <c r="BD235" s="100" t="str">
        <f t="shared" si="65"/>
        <v>050-S190000641-0550李翔36</v>
      </c>
      <c r="BE235" s="101">
        <f t="shared" si="66"/>
        <v>0.33333333333333331</v>
      </c>
      <c r="BF235" s="101">
        <f t="shared" si="67"/>
        <v>0.5</v>
      </c>
      <c r="BG235" s="102" t="str">
        <f t="shared" si="68"/>
        <v>050-S190000641-055036</v>
      </c>
      <c r="BH235" s="84" t="str">
        <f>IF(IF(ISNA(MATCH(BG235,BG236:$BG$94434,0)),1,"")="","",IF(ISNA(MATCH(BG235,BG236:$BG$94434,0)),1,"")&amp;BB235)</f>
        <v/>
      </c>
      <c r="BI235" s="84" t="str">
        <f>IF(BH235="","",BB235&amp;COUNTIFS($BH$1:BH235,BH235))</f>
        <v/>
      </c>
      <c r="BJ235" s="84" t="str">
        <f t="shared" si="69"/>
        <v/>
      </c>
      <c r="BK235" s="84"/>
      <c r="BL235" s="84"/>
      <c r="BM235" s="84"/>
      <c r="BN235" s="84"/>
      <c r="BO235" s="84"/>
      <c r="BP235" s="84"/>
      <c r="BQ235" s="84"/>
      <c r="BR235" s="84"/>
      <c r="BS235" s="84"/>
      <c r="BT235" s="84"/>
      <c r="BU235" s="84"/>
      <c r="BV235" s="84"/>
      <c r="BW235" s="84"/>
      <c r="BX235" s="84"/>
      <c r="BY235" s="84"/>
      <c r="BZ235" s="84"/>
      <c r="CA235" s="84"/>
      <c r="CB235" s="84"/>
      <c r="CC235" s="84"/>
      <c r="CD235" s="84"/>
      <c r="CE235" s="84"/>
      <c r="CF235" s="84"/>
      <c r="CG235" s="84"/>
      <c r="CH235" s="84"/>
      <c r="CI235" s="84"/>
      <c r="CJ235" s="84"/>
      <c r="CK235" s="84"/>
      <c r="CL235" s="84"/>
      <c r="CM235" s="84"/>
      <c r="CN235" s="84"/>
      <c r="CO235" s="84"/>
      <c r="CP235" s="84"/>
      <c r="CQ235" s="84"/>
      <c r="CR235" s="84"/>
      <c r="CS235" s="84"/>
      <c r="CT235" s="84"/>
      <c r="CU235" s="84"/>
      <c r="CV235" s="84"/>
      <c r="CW235" s="84"/>
      <c r="CX235" s="84"/>
      <c r="CY235" s="84"/>
      <c r="CZ235" s="84"/>
      <c r="DA235" s="84"/>
      <c r="DB235" s="84"/>
      <c r="DC235" s="84"/>
      <c r="DD235" s="84"/>
      <c r="DE235" s="84"/>
      <c r="DF235" s="84"/>
      <c r="DG235" s="84"/>
      <c r="DH235" s="84"/>
      <c r="DI235" s="84"/>
      <c r="DJ235" s="84"/>
      <c r="DK235" s="84"/>
      <c r="DL235" s="84"/>
      <c r="DM235" s="84"/>
      <c r="DN235" s="84"/>
      <c r="DO235" s="84"/>
      <c r="DP235" s="84"/>
      <c r="DQ235" s="84"/>
      <c r="DR235" s="84"/>
      <c r="DS235" s="84"/>
      <c r="DT235" s="84"/>
      <c r="DU235" s="84"/>
      <c r="DV235" s="84"/>
      <c r="DW235" s="84"/>
      <c r="DX235" s="84"/>
      <c r="DY235" s="84"/>
      <c r="DZ235" s="84"/>
      <c r="EA235" s="84"/>
      <c r="EB235" s="84"/>
      <c r="EC235" s="84"/>
      <c r="ED235" s="84"/>
      <c r="EE235" s="84"/>
      <c r="EF235" s="84"/>
      <c r="EG235" s="84"/>
      <c r="EH235" s="84"/>
      <c r="EI235" s="84"/>
      <c r="EJ235" s="84"/>
      <c r="EK235" s="84"/>
      <c r="EL235" s="84"/>
      <c r="EM235" s="84"/>
      <c r="EN235" s="84"/>
      <c r="EO235" s="84"/>
      <c r="EP235" s="84"/>
      <c r="EQ235" s="84"/>
      <c r="ER235" s="84"/>
      <c r="ES235" s="84"/>
      <c r="ET235" s="84"/>
      <c r="EU235" s="84"/>
      <c r="EV235" s="84"/>
      <c r="EW235" s="84"/>
      <c r="EX235" s="84"/>
      <c r="EY235" s="84"/>
      <c r="EZ235" s="84"/>
      <c r="FA235" s="84"/>
      <c r="FB235" s="84"/>
      <c r="FC235" s="84"/>
      <c r="FD235" s="84"/>
      <c r="FE235" s="84"/>
      <c r="FF235" s="84"/>
      <c r="FG235" s="84"/>
      <c r="FH235" s="84"/>
      <c r="FI235" s="84"/>
      <c r="FJ235" s="84"/>
      <c r="FK235" s="84"/>
      <c r="FL235" s="84"/>
      <c r="FM235" s="84"/>
      <c r="FN235" s="84"/>
      <c r="FO235" s="84"/>
      <c r="FP235" s="84"/>
      <c r="FQ235" s="84"/>
      <c r="FR235" s="84"/>
      <c r="FS235" s="84"/>
      <c r="FT235" s="84"/>
      <c r="FU235" s="84"/>
      <c r="FV235" s="84"/>
      <c r="FW235" s="84"/>
      <c r="FX235" s="84"/>
      <c r="FY235" s="84"/>
      <c r="FZ235" s="84"/>
      <c r="GA235" s="84"/>
      <c r="GB235" s="84"/>
      <c r="GC235" s="84"/>
      <c r="GD235" s="84"/>
      <c r="GE235" s="84"/>
      <c r="GF235" s="84"/>
      <c r="GG235" s="84"/>
      <c r="GH235" s="84"/>
      <c r="GI235" s="84"/>
      <c r="GJ235" s="84"/>
      <c r="GK235" s="84"/>
      <c r="GL235" s="84"/>
      <c r="GM235" s="84"/>
      <c r="GN235" s="84"/>
      <c r="GO235" s="84"/>
      <c r="GP235" s="84"/>
      <c r="GQ235" s="84"/>
      <c r="GR235" s="84"/>
      <c r="GS235" s="84"/>
      <c r="GT235" s="84"/>
      <c r="GU235" s="84"/>
      <c r="GV235" s="84"/>
      <c r="GW235" s="84"/>
      <c r="GX235" s="84"/>
      <c r="GY235" s="84"/>
      <c r="GZ235" s="84"/>
      <c r="HA235" s="84"/>
      <c r="HB235" s="84"/>
      <c r="HC235" s="84"/>
      <c r="HD235" s="84"/>
      <c r="HE235" s="84"/>
      <c r="HF235" s="84"/>
      <c r="HG235" s="84"/>
      <c r="HH235" s="84"/>
      <c r="HI235" s="84"/>
      <c r="HJ235" s="84"/>
      <c r="HK235" s="84"/>
      <c r="HL235" s="84"/>
      <c r="HM235" s="84"/>
      <c r="HN235" s="84"/>
      <c r="HO235" s="84"/>
      <c r="HP235" s="84"/>
      <c r="HQ235" s="84"/>
      <c r="HR235" s="84"/>
      <c r="HS235" s="84"/>
      <c r="HT235" s="84"/>
      <c r="HU235" s="84"/>
      <c r="HV235" s="84"/>
      <c r="HW235" s="84"/>
      <c r="HX235" s="84"/>
      <c r="HY235" s="84"/>
      <c r="HZ235" s="84"/>
      <c r="IA235" s="84"/>
      <c r="IB235" s="84"/>
      <c r="IC235" s="84"/>
      <c r="ID235" s="84"/>
      <c r="IE235" s="84"/>
      <c r="IF235" s="84"/>
      <c r="IG235" s="84"/>
      <c r="IH235" s="84"/>
      <c r="II235" s="84"/>
      <c r="IJ235" s="84"/>
      <c r="IK235" s="84"/>
      <c r="IL235" s="84"/>
      <c r="IM235" s="84"/>
      <c r="IN235" s="84"/>
      <c r="IO235" s="84"/>
      <c r="IP235" s="84"/>
      <c r="IQ235" s="84"/>
      <c r="IR235" s="84"/>
      <c r="IS235" s="84"/>
      <c r="IT235" s="84"/>
      <c r="IU235" s="84"/>
      <c r="IV235" s="84"/>
      <c r="IW235" s="84"/>
      <c r="IX235" s="84"/>
      <c r="IY235" s="84"/>
      <c r="IZ235" s="84"/>
      <c r="JA235" s="84"/>
      <c r="JB235" s="84"/>
    </row>
    <row r="236" spans="1:262" s="13" customFormat="1" ht="15" customHeight="1" x14ac:dyDescent="0.15">
      <c r="A236" s="176" t="s">
        <v>135</v>
      </c>
      <c r="B236" s="26" t="s">
        <v>285</v>
      </c>
      <c r="C236" s="27" t="s">
        <v>299</v>
      </c>
      <c r="D236" s="28" t="s">
        <v>430</v>
      </c>
      <c r="E236" s="26" t="s">
        <v>278</v>
      </c>
      <c r="F236" s="29" t="s">
        <v>37</v>
      </c>
      <c r="G236" s="30" t="s">
        <v>301</v>
      </c>
      <c r="H236" s="30" t="s">
        <v>94</v>
      </c>
      <c r="I236" s="37">
        <v>2000</v>
      </c>
      <c r="J236" s="38" t="s">
        <v>281</v>
      </c>
      <c r="K236" s="37">
        <v>1133</v>
      </c>
      <c r="L236" s="26"/>
      <c r="M236" s="26"/>
      <c r="N236" s="26"/>
      <c r="O236" s="39" t="s">
        <v>36</v>
      </c>
      <c r="P236" s="40">
        <v>0.5</v>
      </c>
      <c r="Q236" s="40">
        <v>0.5</v>
      </c>
      <c r="R236" s="40">
        <v>2.1463414634146298</v>
      </c>
      <c r="S236" s="40">
        <v>3.7322834645669301</v>
      </c>
      <c r="T236" s="40">
        <v>5.5</v>
      </c>
      <c r="U236" s="40">
        <v>5.5</v>
      </c>
      <c r="V236" s="41">
        <v>12</v>
      </c>
      <c r="W236" s="42">
        <v>322.5</v>
      </c>
      <c r="X236" s="43">
        <v>550</v>
      </c>
      <c r="Y236" s="50">
        <v>1</v>
      </c>
      <c r="Z236" s="50">
        <v>1</v>
      </c>
      <c r="AA236" s="51"/>
      <c r="AB236" s="51"/>
      <c r="AC236" s="51"/>
      <c r="AD236" s="51"/>
      <c r="AE236" s="51"/>
      <c r="AF236" s="38">
        <v>396</v>
      </c>
      <c r="AG236" s="61">
        <v>9.7727272727272698</v>
      </c>
      <c r="AH236" s="62">
        <v>0.814393939393939</v>
      </c>
      <c r="AI236" s="63"/>
      <c r="AJ236" s="64"/>
      <c r="AK236" s="65">
        <v>0</v>
      </c>
      <c r="AL236" s="64" t="s">
        <v>283</v>
      </c>
      <c r="AM236" s="66" t="s">
        <v>313</v>
      </c>
      <c r="AN236" s="26"/>
      <c r="AO236" s="66" t="s">
        <v>298</v>
      </c>
      <c r="AP236" s="74"/>
      <c r="AQ236" s="75"/>
      <c r="AR236" s="76"/>
      <c r="AS236" s="77"/>
      <c r="AT236" s="77"/>
      <c r="AU236" s="78"/>
      <c r="AV236" s="77"/>
      <c r="AW236" s="77"/>
      <c r="AX236" s="77"/>
      <c r="AY236" s="77"/>
      <c r="AZ236" s="77"/>
      <c r="BA236" s="77"/>
      <c r="BB236" s="99">
        <f t="shared" si="63"/>
        <v>36</v>
      </c>
      <c r="BC236" s="99">
        <f t="shared" si="64"/>
        <v>9</v>
      </c>
      <c r="BD236" s="100" t="str">
        <f t="shared" si="65"/>
        <v>050-S190000641-0550李太昆36</v>
      </c>
      <c r="BE236" s="101">
        <f t="shared" si="66"/>
        <v>0.33333333333333331</v>
      </c>
      <c r="BF236" s="101">
        <f t="shared" si="67"/>
        <v>0.5</v>
      </c>
      <c r="BG236" s="102" t="str">
        <f t="shared" si="68"/>
        <v>050-S190000641-055036</v>
      </c>
      <c r="BH236" s="84" t="str">
        <f>IF(IF(ISNA(MATCH(BG236,BG237:$BG$94434,0)),1,"")="","",IF(ISNA(MATCH(BG236,BG237:$BG$94434,0)),1,"")&amp;BB236)</f>
        <v/>
      </c>
      <c r="BI236" s="84" t="str">
        <f>IF(BH236="","",BB236&amp;COUNTIFS($BH$1:BH236,BH236))</f>
        <v/>
      </c>
      <c r="BJ236" s="84" t="str">
        <f t="shared" si="69"/>
        <v/>
      </c>
      <c r="BK236" s="84"/>
      <c r="BL236" s="84"/>
      <c r="BM236" s="84"/>
      <c r="BN236" s="84"/>
      <c r="BO236" s="84"/>
      <c r="BP236" s="84"/>
      <c r="BQ236" s="84"/>
      <c r="BR236" s="84"/>
      <c r="BS236" s="84"/>
      <c r="BT236" s="84"/>
      <c r="BU236" s="84"/>
      <c r="BV236" s="84"/>
      <c r="BW236" s="84"/>
      <c r="BX236" s="84"/>
      <c r="BY236" s="84"/>
      <c r="BZ236" s="84"/>
      <c r="CA236" s="84"/>
      <c r="CB236" s="84"/>
      <c r="CC236" s="84"/>
      <c r="CD236" s="84"/>
      <c r="CE236" s="84"/>
      <c r="CF236" s="84"/>
      <c r="CG236" s="84"/>
      <c r="CH236" s="84"/>
      <c r="CI236" s="84"/>
      <c r="CJ236" s="84"/>
      <c r="CK236" s="84"/>
      <c r="CL236" s="84"/>
      <c r="CM236" s="84"/>
      <c r="CN236" s="84"/>
      <c r="CO236" s="84"/>
      <c r="CP236" s="84"/>
      <c r="CQ236" s="84"/>
      <c r="CR236" s="84"/>
      <c r="CS236" s="84"/>
      <c r="CT236" s="84"/>
      <c r="CU236" s="84"/>
      <c r="CV236" s="84"/>
      <c r="CW236" s="84"/>
      <c r="CX236" s="84"/>
      <c r="CY236" s="84"/>
      <c r="CZ236" s="84"/>
      <c r="DA236" s="84"/>
      <c r="DB236" s="84"/>
      <c r="DC236" s="84"/>
      <c r="DD236" s="84"/>
      <c r="DE236" s="84"/>
      <c r="DF236" s="84"/>
      <c r="DG236" s="84"/>
      <c r="DH236" s="84"/>
      <c r="DI236" s="84"/>
      <c r="DJ236" s="84"/>
      <c r="DK236" s="84"/>
      <c r="DL236" s="84"/>
      <c r="DM236" s="84"/>
      <c r="DN236" s="84"/>
      <c r="DO236" s="84"/>
      <c r="DP236" s="84"/>
      <c r="DQ236" s="84"/>
      <c r="DR236" s="84"/>
      <c r="DS236" s="84"/>
      <c r="DT236" s="84"/>
      <c r="DU236" s="84"/>
      <c r="DV236" s="84"/>
      <c r="DW236" s="84"/>
      <c r="DX236" s="84"/>
      <c r="DY236" s="84"/>
      <c r="DZ236" s="84"/>
      <c r="EA236" s="84"/>
      <c r="EB236" s="84"/>
      <c r="EC236" s="84"/>
      <c r="ED236" s="84"/>
      <c r="EE236" s="84"/>
      <c r="EF236" s="84"/>
      <c r="EG236" s="84"/>
      <c r="EH236" s="84"/>
      <c r="EI236" s="84"/>
      <c r="EJ236" s="84"/>
      <c r="EK236" s="84"/>
      <c r="EL236" s="84"/>
      <c r="EM236" s="84"/>
      <c r="EN236" s="84"/>
      <c r="EO236" s="84"/>
      <c r="EP236" s="84"/>
      <c r="EQ236" s="84"/>
      <c r="ER236" s="84"/>
      <c r="ES236" s="84"/>
      <c r="ET236" s="84"/>
      <c r="EU236" s="84"/>
      <c r="EV236" s="84"/>
      <c r="EW236" s="84"/>
      <c r="EX236" s="84"/>
      <c r="EY236" s="84"/>
      <c r="EZ236" s="84"/>
      <c r="FA236" s="84"/>
      <c r="FB236" s="84"/>
      <c r="FC236" s="84"/>
      <c r="FD236" s="84"/>
      <c r="FE236" s="84"/>
      <c r="FF236" s="84"/>
      <c r="FG236" s="84"/>
      <c r="FH236" s="84"/>
      <c r="FI236" s="84"/>
      <c r="FJ236" s="84"/>
      <c r="FK236" s="84"/>
      <c r="FL236" s="84"/>
      <c r="FM236" s="84"/>
      <c r="FN236" s="84"/>
      <c r="FO236" s="84"/>
      <c r="FP236" s="84"/>
      <c r="FQ236" s="84"/>
      <c r="FR236" s="84"/>
      <c r="FS236" s="84"/>
      <c r="FT236" s="84"/>
      <c r="FU236" s="84"/>
      <c r="FV236" s="84"/>
      <c r="FW236" s="84"/>
      <c r="FX236" s="84"/>
      <c r="FY236" s="84"/>
      <c r="FZ236" s="84"/>
      <c r="GA236" s="84"/>
      <c r="GB236" s="84"/>
      <c r="GC236" s="84"/>
      <c r="GD236" s="84"/>
      <c r="GE236" s="84"/>
      <c r="GF236" s="84"/>
      <c r="GG236" s="84"/>
      <c r="GH236" s="84"/>
      <c r="GI236" s="84"/>
      <c r="GJ236" s="84"/>
      <c r="GK236" s="84"/>
      <c r="GL236" s="84"/>
      <c r="GM236" s="84"/>
      <c r="GN236" s="84"/>
      <c r="GO236" s="84"/>
      <c r="GP236" s="84"/>
      <c r="GQ236" s="84"/>
      <c r="GR236" s="84"/>
      <c r="GS236" s="84"/>
      <c r="GT236" s="84"/>
      <c r="GU236" s="84"/>
      <c r="GV236" s="84"/>
      <c r="GW236" s="84"/>
      <c r="GX236" s="84"/>
      <c r="GY236" s="84"/>
      <c r="GZ236" s="84"/>
      <c r="HA236" s="84"/>
      <c r="HB236" s="84"/>
      <c r="HC236" s="84"/>
      <c r="HD236" s="84"/>
      <c r="HE236" s="84"/>
      <c r="HF236" s="84"/>
      <c r="HG236" s="84"/>
      <c r="HH236" s="84"/>
      <c r="HI236" s="84"/>
      <c r="HJ236" s="84"/>
      <c r="HK236" s="84"/>
      <c r="HL236" s="84"/>
      <c r="HM236" s="84"/>
      <c r="HN236" s="84"/>
      <c r="HO236" s="84"/>
      <c r="HP236" s="84"/>
      <c r="HQ236" s="84"/>
      <c r="HR236" s="84"/>
      <c r="HS236" s="84"/>
      <c r="HT236" s="84"/>
      <c r="HU236" s="84"/>
      <c r="HV236" s="84"/>
      <c r="HW236" s="84"/>
      <c r="HX236" s="84"/>
      <c r="HY236" s="84"/>
      <c r="HZ236" s="84"/>
      <c r="IA236" s="84"/>
      <c r="IB236" s="84"/>
      <c r="IC236" s="84"/>
      <c r="ID236" s="84"/>
      <c r="IE236" s="84"/>
      <c r="IF236" s="84"/>
      <c r="IG236" s="84"/>
      <c r="IH236" s="84"/>
      <c r="II236" s="84"/>
      <c r="IJ236" s="84"/>
      <c r="IK236" s="84"/>
      <c r="IL236" s="84"/>
      <c r="IM236" s="84"/>
      <c r="IN236" s="84"/>
      <c r="IO236" s="84"/>
      <c r="IP236" s="84"/>
      <c r="IQ236" s="84"/>
      <c r="IR236" s="84"/>
      <c r="IS236" s="84"/>
      <c r="IT236" s="84"/>
      <c r="IU236" s="84"/>
      <c r="IV236" s="84"/>
      <c r="IW236" s="84"/>
      <c r="IX236" s="84"/>
      <c r="IY236" s="84"/>
      <c r="IZ236" s="84"/>
      <c r="JA236" s="84"/>
      <c r="JB236" s="84"/>
    </row>
    <row r="237" spans="1:262" s="22" customFormat="1" ht="15" customHeight="1" x14ac:dyDescent="0.15">
      <c r="A237" s="176" t="s">
        <v>135</v>
      </c>
      <c r="B237" s="26" t="s">
        <v>275</v>
      </c>
      <c r="C237" s="27" t="s">
        <v>368</v>
      </c>
      <c r="D237" s="28" t="s">
        <v>447</v>
      </c>
      <c r="E237" s="26" t="s">
        <v>278</v>
      </c>
      <c r="F237" s="29" t="s">
        <v>93</v>
      </c>
      <c r="G237" s="30" t="s">
        <v>301</v>
      </c>
      <c r="H237" s="30" t="s">
        <v>94</v>
      </c>
      <c r="I237" s="37">
        <v>2000</v>
      </c>
      <c r="J237" s="38" t="s">
        <v>281</v>
      </c>
      <c r="K237" s="37">
        <v>18</v>
      </c>
      <c r="L237" s="26"/>
      <c r="M237" s="26"/>
      <c r="N237" s="26"/>
      <c r="O237" s="39" t="s">
        <v>370</v>
      </c>
      <c r="P237" s="40">
        <v>0.5</v>
      </c>
      <c r="Q237" s="40">
        <v>0.5</v>
      </c>
      <c r="R237" s="40">
        <v>1.1908396946564901</v>
      </c>
      <c r="S237" s="40">
        <v>0.93307086614173196</v>
      </c>
      <c r="T237" s="40">
        <v>3</v>
      </c>
      <c r="U237" s="40">
        <v>3</v>
      </c>
      <c r="V237" s="41">
        <v>3</v>
      </c>
      <c r="W237" s="42">
        <v>80</v>
      </c>
      <c r="X237" s="43">
        <v>500</v>
      </c>
      <c r="Y237" s="50">
        <v>1</v>
      </c>
      <c r="Z237" s="50">
        <v>1</v>
      </c>
      <c r="AA237" s="51"/>
      <c r="AB237" s="51"/>
      <c r="AC237" s="51"/>
      <c r="AD237" s="51"/>
      <c r="AE237" s="51"/>
      <c r="AF237" s="38">
        <v>90</v>
      </c>
      <c r="AG237" s="61">
        <v>2.6666666666666701</v>
      </c>
      <c r="AH237" s="62">
        <v>0.88888888888888895</v>
      </c>
      <c r="AI237" s="63"/>
      <c r="AJ237" s="64"/>
      <c r="AK237" s="65">
        <v>0</v>
      </c>
      <c r="AL237" s="64" t="s">
        <v>283</v>
      </c>
      <c r="AM237" s="66" t="s">
        <v>379</v>
      </c>
      <c r="AN237" s="26"/>
      <c r="AO237" s="66" t="s">
        <v>68</v>
      </c>
      <c r="AP237" s="74"/>
      <c r="AQ237" s="75"/>
      <c r="AR237" s="76"/>
      <c r="AS237" s="77"/>
      <c r="AT237" s="77"/>
      <c r="AU237" s="78"/>
      <c r="AV237" s="77"/>
      <c r="AW237" s="77"/>
      <c r="AX237" s="77"/>
      <c r="AY237" s="77"/>
      <c r="AZ237" s="77"/>
      <c r="BA237" s="77"/>
      <c r="BB237" s="99">
        <f t="shared" si="63"/>
        <v>36</v>
      </c>
      <c r="BC237" s="99">
        <f t="shared" si="64"/>
        <v>9</v>
      </c>
      <c r="BD237" s="100" t="str">
        <f t="shared" si="65"/>
        <v>050-0009-467赵亚平36</v>
      </c>
      <c r="BE237" s="101">
        <f t="shared" si="66"/>
        <v>1</v>
      </c>
      <c r="BF237" s="101">
        <f t="shared" si="67"/>
        <v>0.5</v>
      </c>
      <c r="BG237" s="102" t="str">
        <f t="shared" si="68"/>
        <v>050-0009-46736</v>
      </c>
      <c r="BH237" s="84" t="str">
        <f>IF(IF(ISNA(MATCH(BG237,BG238:$BG$94434,0)),1,"")="","",IF(ISNA(MATCH(BG237,BG238:$BG$94434,0)),1,"")&amp;BB237)</f>
        <v/>
      </c>
      <c r="BI237" s="84" t="str">
        <f>IF(BH237="","",BB237&amp;COUNTIFS($BH$1:BH237,BH237))</f>
        <v/>
      </c>
      <c r="BJ237" s="84" t="str">
        <f t="shared" si="69"/>
        <v/>
      </c>
      <c r="BK237" s="84"/>
      <c r="BL237" s="84"/>
      <c r="BM237" s="84"/>
      <c r="BN237" s="84"/>
      <c r="BO237" s="84"/>
      <c r="BP237" s="84"/>
      <c r="BQ237" s="84"/>
      <c r="BR237" s="84"/>
      <c r="BS237" s="84"/>
      <c r="BT237" s="84"/>
      <c r="BU237" s="84"/>
      <c r="BV237" s="84"/>
      <c r="BW237" s="84"/>
      <c r="BX237" s="84"/>
      <c r="BY237" s="84"/>
      <c r="BZ237" s="84"/>
      <c r="CA237" s="84"/>
      <c r="CB237" s="84"/>
      <c r="CC237" s="84"/>
      <c r="CD237" s="84"/>
      <c r="CE237" s="84"/>
      <c r="CF237" s="84"/>
      <c r="CG237" s="84"/>
      <c r="CH237" s="84"/>
      <c r="CI237" s="84"/>
      <c r="CJ237" s="84"/>
      <c r="CK237" s="84"/>
      <c r="CL237" s="84"/>
      <c r="CM237" s="84"/>
      <c r="CN237" s="84"/>
      <c r="CO237" s="84"/>
      <c r="CP237" s="84"/>
      <c r="CQ237" s="84"/>
      <c r="CR237" s="84"/>
      <c r="CS237" s="84"/>
      <c r="CT237" s="84"/>
      <c r="CU237" s="84"/>
      <c r="CV237" s="84"/>
      <c r="CW237" s="84"/>
      <c r="CX237" s="84"/>
      <c r="CY237" s="84"/>
      <c r="CZ237" s="84"/>
      <c r="DA237" s="84"/>
      <c r="DB237" s="84"/>
      <c r="DC237" s="84"/>
      <c r="DD237" s="84"/>
      <c r="DE237" s="84"/>
      <c r="DF237" s="84"/>
      <c r="DG237" s="84"/>
      <c r="DH237" s="84"/>
      <c r="DI237" s="84"/>
      <c r="DJ237" s="84"/>
      <c r="DK237" s="84"/>
      <c r="DL237" s="84"/>
      <c r="DM237" s="84"/>
      <c r="DN237" s="84"/>
      <c r="DO237" s="84"/>
      <c r="DP237" s="84"/>
      <c r="DQ237" s="84"/>
      <c r="DR237" s="84"/>
      <c r="DS237" s="84"/>
      <c r="DT237" s="84"/>
      <c r="DU237" s="84"/>
      <c r="DV237" s="84"/>
      <c r="DW237" s="84"/>
      <c r="DX237" s="84"/>
      <c r="DY237" s="84"/>
      <c r="DZ237" s="84"/>
      <c r="EA237" s="84"/>
      <c r="EB237" s="84"/>
      <c r="EC237" s="84"/>
      <c r="ED237" s="84"/>
      <c r="EE237" s="84"/>
      <c r="EF237" s="84"/>
      <c r="EG237" s="84"/>
      <c r="EH237" s="84"/>
      <c r="EI237" s="84"/>
      <c r="EJ237" s="84"/>
      <c r="EK237" s="84"/>
      <c r="EL237" s="84"/>
      <c r="EM237" s="84"/>
      <c r="EN237" s="84"/>
      <c r="EO237" s="84"/>
      <c r="EP237" s="84"/>
      <c r="EQ237" s="84"/>
      <c r="ER237" s="84"/>
      <c r="ES237" s="84"/>
      <c r="ET237" s="84"/>
      <c r="EU237" s="84"/>
      <c r="EV237" s="84"/>
      <c r="EW237" s="84"/>
      <c r="EX237" s="84"/>
      <c r="EY237" s="84"/>
      <c r="EZ237" s="84"/>
      <c r="FA237" s="84"/>
      <c r="FB237" s="84"/>
      <c r="FC237" s="84"/>
      <c r="FD237" s="84"/>
      <c r="FE237" s="84"/>
      <c r="FF237" s="84"/>
      <c r="FG237" s="84"/>
      <c r="FH237" s="84"/>
      <c r="FI237" s="84"/>
      <c r="FJ237" s="84"/>
      <c r="FK237" s="84"/>
      <c r="FL237" s="84"/>
      <c r="FM237" s="84"/>
      <c r="FN237" s="84"/>
      <c r="FO237" s="84"/>
      <c r="FP237" s="84"/>
      <c r="FQ237" s="84"/>
      <c r="FR237" s="84"/>
      <c r="FS237" s="84"/>
      <c r="FT237" s="84"/>
      <c r="FU237" s="84"/>
      <c r="FV237" s="84"/>
      <c r="FW237" s="84"/>
      <c r="FX237" s="84"/>
      <c r="FY237" s="84"/>
      <c r="FZ237" s="84"/>
      <c r="GA237" s="84"/>
      <c r="GB237" s="84"/>
      <c r="GC237" s="84"/>
      <c r="GD237" s="84"/>
      <c r="GE237" s="84"/>
      <c r="GF237" s="84"/>
      <c r="GG237" s="84"/>
      <c r="GH237" s="84"/>
      <c r="GI237" s="84"/>
      <c r="GJ237" s="84"/>
      <c r="GK237" s="84"/>
      <c r="GL237" s="84"/>
      <c r="GM237" s="84"/>
      <c r="GN237" s="84"/>
      <c r="GO237" s="84"/>
      <c r="GP237" s="84"/>
      <c r="GQ237" s="84"/>
      <c r="GR237" s="84"/>
      <c r="GS237" s="84"/>
      <c r="GT237" s="84"/>
      <c r="GU237" s="84"/>
      <c r="GV237" s="84"/>
      <c r="GW237" s="84"/>
      <c r="GX237" s="84"/>
      <c r="GY237" s="84"/>
      <c r="GZ237" s="84"/>
      <c r="HA237" s="84"/>
      <c r="HB237" s="84"/>
      <c r="HC237" s="84"/>
      <c r="HD237" s="84"/>
      <c r="HE237" s="84"/>
      <c r="HF237" s="84"/>
      <c r="HG237" s="84"/>
      <c r="HH237" s="84"/>
      <c r="HI237" s="84"/>
      <c r="HJ237" s="84"/>
      <c r="HK237" s="84"/>
      <c r="HL237" s="84"/>
      <c r="HM237" s="84"/>
      <c r="HN237" s="84"/>
      <c r="HO237" s="84"/>
      <c r="HP237" s="84"/>
      <c r="HQ237" s="84"/>
      <c r="HR237" s="84"/>
      <c r="HS237" s="84"/>
      <c r="HT237" s="84"/>
      <c r="HU237" s="84"/>
      <c r="HV237" s="84"/>
      <c r="HW237" s="84"/>
      <c r="HX237" s="84"/>
      <c r="HY237" s="84"/>
      <c r="HZ237" s="84"/>
      <c r="IA237" s="84"/>
      <c r="IB237" s="84"/>
      <c r="IC237" s="84"/>
      <c r="ID237" s="84"/>
      <c r="IE237" s="84"/>
      <c r="IF237" s="84"/>
      <c r="IG237" s="84"/>
      <c r="IH237" s="84"/>
      <c r="II237" s="84"/>
      <c r="IJ237" s="84"/>
      <c r="IK237" s="84"/>
      <c r="IL237" s="84"/>
      <c r="IM237" s="84"/>
      <c r="IN237" s="84"/>
      <c r="IO237" s="84"/>
      <c r="IP237" s="84"/>
      <c r="IQ237" s="84"/>
      <c r="IR237" s="84"/>
      <c r="IS237" s="84"/>
      <c r="IT237" s="84"/>
      <c r="IU237" s="84"/>
      <c r="IV237" s="84"/>
      <c r="IW237" s="84"/>
      <c r="IX237" s="84"/>
      <c r="IY237" s="84"/>
      <c r="IZ237" s="84"/>
      <c r="JA237" s="84"/>
      <c r="JB237" s="84"/>
    </row>
    <row r="238" spans="1:262" s="22" customFormat="1" ht="15" customHeight="1" x14ac:dyDescent="0.15">
      <c r="A238" s="176" t="s">
        <v>135</v>
      </c>
      <c r="B238" s="26" t="s">
        <v>285</v>
      </c>
      <c r="C238" s="27" t="s">
        <v>368</v>
      </c>
      <c r="D238" s="28" t="s">
        <v>447</v>
      </c>
      <c r="E238" s="26" t="s">
        <v>278</v>
      </c>
      <c r="F238" s="29" t="s">
        <v>93</v>
      </c>
      <c r="G238" s="30" t="s">
        <v>301</v>
      </c>
      <c r="H238" s="30" t="s">
        <v>94</v>
      </c>
      <c r="I238" s="37">
        <v>2000</v>
      </c>
      <c r="J238" s="38" t="s">
        <v>281</v>
      </c>
      <c r="K238" s="37">
        <v>18</v>
      </c>
      <c r="L238" s="26"/>
      <c r="M238" s="26"/>
      <c r="N238" s="26"/>
      <c r="O238" s="39" t="s">
        <v>370</v>
      </c>
      <c r="P238" s="40">
        <v>0.5</v>
      </c>
      <c r="Q238" s="40">
        <v>0.5</v>
      </c>
      <c r="R238" s="40">
        <v>2.1463414634146298</v>
      </c>
      <c r="S238" s="40">
        <v>3.7322834645669301</v>
      </c>
      <c r="T238" s="40">
        <v>9</v>
      </c>
      <c r="U238" s="40">
        <v>9</v>
      </c>
      <c r="V238" s="41">
        <v>12</v>
      </c>
      <c r="W238" s="42">
        <v>355</v>
      </c>
      <c r="X238" s="43">
        <v>500</v>
      </c>
      <c r="Y238" s="50">
        <v>1</v>
      </c>
      <c r="Z238" s="50">
        <v>1</v>
      </c>
      <c r="AA238" s="51"/>
      <c r="AB238" s="51"/>
      <c r="AC238" s="51"/>
      <c r="AD238" s="51"/>
      <c r="AE238" s="51"/>
      <c r="AF238" s="38">
        <v>360</v>
      </c>
      <c r="AG238" s="61">
        <v>11.8333333333333</v>
      </c>
      <c r="AH238" s="62">
        <v>0.98611111111111105</v>
      </c>
      <c r="AI238" s="63"/>
      <c r="AJ238" s="64"/>
      <c r="AK238" s="65">
        <v>0</v>
      </c>
      <c r="AL238" s="64" t="s">
        <v>283</v>
      </c>
      <c r="AM238" s="66" t="s">
        <v>403</v>
      </c>
      <c r="AN238" s="26"/>
      <c r="AO238" s="66" t="s">
        <v>40</v>
      </c>
      <c r="AP238" s="74"/>
      <c r="AQ238" s="75"/>
      <c r="AR238" s="76"/>
      <c r="AS238" s="77"/>
      <c r="AT238" s="77"/>
      <c r="AU238" s="78"/>
      <c r="AV238" s="77"/>
      <c r="AW238" s="77"/>
      <c r="AX238" s="77"/>
      <c r="AY238" s="77"/>
      <c r="AZ238" s="77"/>
      <c r="BA238" s="77"/>
      <c r="BB238" s="99">
        <f t="shared" si="63"/>
        <v>36</v>
      </c>
      <c r="BC238" s="99">
        <f t="shared" si="64"/>
        <v>9</v>
      </c>
      <c r="BD238" s="100" t="str">
        <f t="shared" si="65"/>
        <v>050-0009-467雷小林36</v>
      </c>
      <c r="BE238" s="101">
        <f t="shared" si="66"/>
        <v>0.33333333333333331</v>
      </c>
      <c r="BF238" s="101">
        <f t="shared" si="67"/>
        <v>0.5</v>
      </c>
      <c r="BG238" s="102" t="str">
        <f t="shared" si="68"/>
        <v>050-0009-46736</v>
      </c>
      <c r="BH238" s="84" t="str">
        <f>IF(IF(ISNA(MATCH(BG238,BG239:$BG$94434,0)),1,"")="","",IF(ISNA(MATCH(BG238,BG239:$BG$94434,0)),1,"")&amp;BB238)</f>
        <v/>
      </c>
      <c r="BI238" s="84" t="str">
        <f>IF(BH238="","",BB238&amp;COUNTIFS($BH$1:BH238,BH238))</f>
        <v/>
      </c>
      <c r="BJ238" s="84" t="str">
        <f t="shared" si="69"/>
        <v/>
      </c>
      <c r="BK238" s="84"/>
      <c r="BL238" s="84"/>
      <c r="BM238" s="84"/>
      <c r="BN238" s="84"/>
      <c r="BO238" s="84"/>
      <c r="BP238" s="84"/>
      <c r="BQ238" s="84"/>
      <c r="BR238" s="84"/>
      <c r="BS238" s="84"/>
      <c r="BT238" s="84"/>
      <c r="BU238" s="84"/>
      <c r="BV238" s="84"/>
      <c r="BW238" s="84"/>
      <c r="BX238" s="84"/>
      <c r="BY238" s="84"/>
      <c r="BZ238" s="84"/>
      <c r="CA238" s="84"/>
      <c r="CB238" s="84"/>
      <c r="CC238" s="84"/>
      <c r="CD238" s="84"/>
      <c r="CE238" s="84"/>
      <c r="CF238" s="84"/>
      <c r="CG238" s="84"/>
      <c r="CH238" s="84"/>
      <c r="CI238" s="84"/>
      <c r="CJ238" s="84"/>
      <c r="CK238" s="84"/>
      <c r="CL238" s="84"/>
      <c r="CM238" s="84"/>
      <c r="CN238" s="84"/>
      <c r="CO238" s="84"/>
      <c r="CP238" s="84"/>
      <c r="CQ238" s="84"/>
      <c r="CR238" s="84"/>
      <c r="CS238" s="84"/>
      <c r="CT238" s="84"/>
      <c r="CU238" s="84"/>
      <c r="CV238" s="84"/>
      <c r="CW238" s="84"/>
      <c r="CX238" s="84"/>
      <c r="CY238" s="84"/>
      <c r="CZ238" s="84"/>
      <c r="DA238" s="84"/>
      <c r="DB238" s="84"/>
      <c r="DC238" s="84"/>
      <c r="DD238" s="84"/>
      <c r="DE238" s="84"/>
      <c r="DF238" s="84"/>
      <c r="DG238" s="84"/>
      <c r="DH238" s="84"/>
      <c r="DI238" s="84"/>
      <c r="DJ238" s="84"/>
      <c r="DK238" s="84"/>
      <c r="DL238" s="84"/>
      <c r="DM238" s="84"/>
      <c r="DN238" s="84"/>
      <c r="DO238" s="84"/>
      <c r="DP238" s="84"/>
      <c r="DQ238" s="84"/>
      <c r="DR238" s="84"/>
      <c r="DS238" s="84"/>
      <c r="DT238" s="84"/>
      <c r="DU238" s="84"/>
      <c r="DV238" s="84"/>
      <c r="DW238" s="84"/>
      <c r="DX238" s="84"/>
      <c r="DY238" s="84"/>
      <c r="DZ238" s="84"/>
      <c r="EA238" s="84"/>
      <c r="EB238" s="84"/>
      <c r="EC238" s="84"/>
      <c r="ED238" s="84"/>
      <c r="EE238" s="84"/>
      <c r="EF238" s="84"/>
      <c r="EG238" s="84"/>
      <c r="EH238" s="84"/>
      <c r="EI238" s="84"/>
      <c r="EJ238" s="84"/>
      <c r="EK238" s="84"/>
      <c r="EL238" s="84"/>
      <c r="EM238" s="84"/>
      <c r="EN238" s="84"/>
      <c r="EO238" s="84"/>
      <c r="EP238" s="84"/>
      <c r="EQ238" s="84"/>
      <c r="ER238" s="84"/>
      <c r="ES238" s="84"/>
      <c r="ET238" s="84"/>
      <c r="EU238" s="84"/>
      <c r="EV238" s="84"/>
      <c r="EW238" s="84"/>
      <c r="EX238" s="84"/>
      <c r="EY238" s="84"/>
      <c r="EZ238" s="84"/>
      <c r="FA238" s="84"/>
      <c r="FB238" s="84"/>
      <c r="FC238" s="84"/>
      <c r="FD238" s="84"/>
      <c r="FE238" s="84"/>
      <c r="FF238" s="84"/>
      <c r="FG238" s="84"/>
      <c r="FH238" s="84"/>
      <c r="FI238" s="84"/>
      <c r="FJ238" s="84"/>
      <c r="FK238" s="84"/>
      <c r="FL238" s="84"/>
      <c r="FM238" s="84"/>
      <c r="FN238" s="84"/>
      <c r="FO238" s="84"/>
      <c r="FP238" s="84"/>
      <c r="FQ238" s="84"/>
      <c r="FR238" s="84"/>
      <c r="FS238" s="84"/>
      <c r="FT238" s="84"/>
      <c r="FU238" s="84"/>
      <c r="FV238" s="84"/>
      <c r="FW238" s="84"/>
      <c r="FX238" s="84"/>
      <c r="FY238" s="84"/>
      <c r="FZ238" s="84"/>
      <c r="GA238" s="84"/>
      <c r="GB238" s="84"/>
      <c r="GC238" s="84"/>
      <c r="GD238" s="84"/>
      <c r="GE238" s="84"/>
      <c r="GF238" s="84"/>
      <c r="GG238" s="84"/>
      <c r="GH238" s="84"/>
      <c r="GI238" s="84"/>
      <c r="GJ238" s="84"/>
      <c r="GK238" s="84"/>
      <c r="GL238" s="84"/>
      <c r="GM238" s="84"/>
      <c r="GN238" s="84"/>
      <c r="GO238" s="84"/>
      <c r="GP238" s="84"/>
      <c r="GQ238" s="84"/>
      <c r="GR238" s="84"/>
      <c r="GS238" s="84"/>
      <c r="GT238" s="84"/>
      <c r="GU238" s="84"/>
      <c r="GV238" s="84"/>
      <c r="GW238" s="84"/>
      <c r="GX238" s="84"/>
      <c r="GY238" s="84"/>
      <c r="GZ238" s="84"/>
      <c r="HA238" s="84"/>
      <c r="HB238" s="84"/>
      <c r="HC238" s="84"/>
      <c r="HD238" s="84"/>
      <c r="HE238" s="84"/>
      <c r="HF238" s="84"/>
      <c r="HG238" s="84"/>
      <c r="HH238" s="84"/>
      <c r="HI238" s="84"/>
      <c r="HJ238" s="84"/>
      <c r="HK238" s="84"/>
      <c r="HL238" s="84"/>
      <c r="HM238" s="84"/>
      <c r="HN238" s="84"/>
      <c r="HO238" s="84"/>
      <c r="HP238" s="84"/>
      <c r="HQ238" s="84"/>
      <c r="HR238" s="84"/>
      <c r="HS238" s="84"/>
      <c r="HT238" s="84"/>
      <c r="HU238" s="84"/>
      <c r="HV238" s="84"/>
      <c r="HW238" s="84"/>
      <c r="HX238" s="84"/>
      <c r="HY238" s="84"/>
      <c r="HZ238" s="84"/>
      <c r="IA238" s="84"/>
      <c r="IB238" s="84"/>
      <c r="IC238" s="84"/>
      <c r="ID238" s="84"/>
      <c r="IE238" s="84"/>
      <c r="IF238" s="84"/>
      <c r="IG238" s="84"/>
      <c r="IH238" s="84"/>
      <c r="II238" s="84"/>
      <c r="IJ238" s="84"/>
      <c r="IK238" s="84"/>
      <c r="IL238" s="84"/>
      <c r="IM238" s="84"/>
      <c r="IN238" s="84"/>
      <c r="IO238" s="84"/>
      <c r="IP238" s="84"/>
      <c r="IQ238" s="84"/>
      <c r="IR238" s="84"/>
      <c r="IS238" s="84"/>
      <c r="IT238" s="84"/>
      <c r="IU238" s="84"/>
      <c r="IV238" s="84"/>
      <c r="IW238" s="84"/>
      <c r="IX238" s="84"/>
      <c r="IY238" s="84"/>
      <c r="IZ238" s="84"/>
      <c r="JA238" s="84"/>
      <c r="JB238" s="84"/>
    </row>
    <row r="239" spans="1:262" s="22" customFormat="1" ht="15" customHeight="1" x14ac:dyDescent="0.15">
      <c r="A239" s="176" t="s">
        <v>135</v>
      </c>
      <c r="B239" s="26" t="s">
        <v>275</v>
      </c>
      <c r="C239" s="27" t="s">
        <v>303</v>
      </c>
      <c r="D239" s="28" t="s">
        <v>431</v>
      </c>
      <c r="E239" s="26" t="s">
        <v>278</v>
      </c>
      <c r="F239" s="29" t="s">
        <v>432</v>
      </c>
      <c r="G239" s="30" t="s">
        <v>356</v>
      </c>
      <c r="H239" s="30" t="s">
        <v>79</v>
      </c>
      <c r="I239" s="37">
        <v>300000</v>
      </c>
      <c r="J239" s="38" t="s">
        <v>281</v>
      </c>
      <c r="K239" s="37">
        <v>0</v>
      </c>
      <c r="L239" s="26"/>
      <c r="M239" s="26"/>
      <c r="N239" s="26"/>
      <c r="O239" s="39" t="s">
        <v>433</v>
      </c>
      <c r="P239" s="40">
        <v>0.5</v>
      </c>
      <c r="Q239" s="40">
        <v>0.5</v>
      </c>
      <c r="R239" s="40">
        <v>4.7633587786259497</v>
      </c>
      <c r="S239" s="40">
        <v>3.7322834645669301</v>
      </c>
      <c r="T239" s="40">
        <v>7</v>
      </c>
      <c r="U239" s="40">
        <v>7</v>
      </c>
      <c r="V239" s="41">
        <v>12</v>
      </c>
      <c r="W239" s="42">
        <v>126000</v>
      </c>
      <c r="X239" s="43">
        <v>200</v>
      </c>
      <c r="Y239" s="50">
        <v>1</v>
      </c>
      <c r="Z239" s="50">
        <v>1</v>
      </c>
      <c r="AA239" s="51"/>
      <c r="AB239" s="51"/>
      <c r="AC239" s="51"/>
      <c r="AD239" s="51"/>
      <c r="AE239" s="51"/>
      <c r="AF239" s="38">
        <v>144000</v>
      </c>
      <c r="AG239" s="61">
        <v>10.5</v>
      </c>
      <c r="AH239" s="62">
        <v>0.875</v>
      </c>
      <c r="AI239" s="63"/>
      <c r="AJ239" s="64"/>
      <c r="AK239" s="65">
        <v>0</v>
      </c>
      <c r="AL239" s="64" t="s">
        <v>283</v>
      </c>
      <c r="AM239" s="66" t="s">
        <v>337</v>
      </c>
      <c r="AN239" s="26"/>
      <c r="AO239" s="66" t="s">
        <v>61</v>
      </c>
      <c r="AP239" s="74"/>
      <c r="AQ239" s="75"/>
      <c r="AR239" s="76"/>
      <c r="AS239" s="77"/>
      <c r="AT239" s="77"/>
      <c r="AU239" s="78"/>
      <c r="AV239" s="77"/>
      <c r="AW239" s="77"/>
      <c r="AX239" s="77"/>
      <c r="AY239" s="77"/>
      <c r="AZ239" s="77"/>
      <c r="BA239" s="77"/>
      <c r="BB239" s="99">
        <f t="shared" si="63"/>
        <v>36</v>
      </c>
      <c r="BC239" s="99">
        <f t="shared" si="64"/>
        <v>9</v>
      </c>
      <c r="BD239" s="100" t="str">
        <f t="shared" si="65"/>
        <v>025-0009-310王友36</v>
      </c>
      <c r="BE239" s="101">
        <f t="shared" si="66"/>
        <v>0.5</v>
      </c>
      <c r="BF239" s="101">
        <f t="shared" si="67"/>
        <v>0.5</v>
      </c>
      <c r="BG239" s="102" t="str">
        <f t="shared" si="68"/>
        <v>025-0009-31036</v>
      </c>
      <c r="BH239" s="84" t="str">
        <f>IF(IF(ISNA(MATCH(BG239,BG240:$BG$94434,0)),1,"")="","",IF(ISNA(MATCH(BG239,BG240:$BG$94434,0)),1,"")&amp;BB239)</f>
        <v/>
      </c>
      <c r="BI239" s="84" t="str">
        <f>IF(BH239="","",BB239&amp;COUNTIFS($BH$1:BH239,BH239))</f>
        <v/>
      </c>
      <c r="BJ239" s="84" t="str">
        <f t="shared" si="69"/>
        <v/>
      </c>
      <c r="BK239" s="84"/>
      <c r="BL239" s="84"/>
      <c r="BM239" s="84"/>
      <c r="BN239" s="84"/>
      <c r="BO239" s="84"/>
      <c r="BP239" s="84"/>
      <c r="BQ239" s="84"/>
      <c r="BR239" s="84"/>
      <c r="BS239" s="84"/>
      <c r="BT239" s="84"/>
      <c r="BU239" s="84"/>
      <c r="BV239" s="84"/>
      <c r="BW239" s="84"/>
      <c r="BX239" s="84"/>
      <c r="BY239" s="84"/>
      <c r="BZ239" s="84"/>
      <c r="CA239" s="84"/>
      <c r="CB239" s="84"/>
      <c r="CC239" s="84"/>
      <c r="CD239" s="84"/>
      <c r="CE239" s="84"/>
      <c r="CF239" s="84"/>
      <c r="CG239" s="84"/>
      <c r="CH239" s="84"/>
      <c r="CI239" s="84"/>
      <c r="CJ239" s="84"/>
      <c r="CK239" s="84"/>
      <c r="CL239" s="84"/>
      <c r="CM239" s="84"/>
      <c r="CN239" s="84"/>
      <c r="CO239" s="84"/>
      <c r="CP239" s="84"/>
      <c r="CQ239" s="84"/>
      <c r="CR239" s="84"/>
      <c r="CS239" s="84"/>
      <c r="CT239" s="84"/>
      <c r="CU239" s="84"/>
      <c r="CV239" s="84"/>
      <c r="CW239" s="84"/>
      <c r="CX239" s="84"/>
      <c r="CY239" s="84"/>
      <c r="CZ239" s="84"/>
      <c r="DA239" s="84"/>
      <c r="DB239" s="84"/>
      <c r="DC239" s="84"/>
      <c r="DD239" s="84"/>
      <c r="DE239" s="84"/>
      <c r="DF239" s="84"/>
      <c r="DG239" s="84"/>
      <c r="DH239" s="84"/>
      <c r="DI239" s="84"/>
      <c r="DJ239" s="84"/>
      <c r="DK239" s="84"/>
      <c r="DL239" s="84"/>
      <c r="DM239" s="84"/>
      <c r="DN239" s="84"/>
      <c r="DO239" s="84"/>
      <c r="DP239" s="84"/>
      <c r="DQ239" s="84"/>
      <c r="DR239" s="84"/>
      <c r="DS239" s="84"/>
      <c r="DT239" s="84"/>
      <c r="DU239" s="84"/>
      <c r="DV239" s="84"/>
      <c r="DW239" s="84"/>
      <c r="DX239" s="84"/>
      <c r="DY239" s="84"/>
      <c r="DZ239" s="84"/>
      <c r="EA239" s="84"/>
      <c r="EB239" s="84"/>
      <c r="EC239" s="84"/>
      <c r="ED239" s="84"/>
      <c r="EE239" s="84"/>
      <c r="EF239" s="84"/>
      <c r="EG239" s="84"/>
      <c r="EH239" s="84"/>
      <c r="EI239" s="84"/>
      <c r="EJ239" s="84"/>
      <c r="EK239" s="84"/>
      <c r="EL239" s="84"/>
      <c r="EM239" s="84"/>
      <c r="EN239" s="84"/>
      <c r="EO239" s="84"/>
      <c r="EP239" s="84"/>
      <c r="EQ239" s="84"/>
      <c r="ER239" s="84"/>
      <c r="ES239" s="84"/>
      <c r="ET239" s="84"/>
      <c r="EU239" s="84"/>
      <c r="EV239" s="84"/>
      <c r="EW239" s="84"/>
      <c r="EX239" s="84"/>
      <c r="EY239" s="84"/>
      <c r="EZ239" s="84"/>
      <c r="FA239" s="84"/>
      <c r="FB239" s="84"/>
      <c r="FC239" s="84"/>
      <c r="FD239" s="84"/>
      <c r="FE239" s="84"/>
      <c r="FF239" s="84"/>
      <c r="FG239" s="84"/>
      <c r="FH239" s="84"/>
      <c r="FI239" s="84"/>
      <c r="FJ239" s="84"/>
      <c r="FK239" s="84"/>
      <c r="FL239" s="84"/>
      <c r="FM239" s="84"/>
      <c r="FN239" s="84"/>
      <c r="FO239" s="84"/>
      <c r="FP239" s="84"/>
      <c r="FQ239" s="84"/>
      <c r="FR239" s="84"/>
      <c r="FS239" s="84"/>
      <c r="FT239" s="84"/>
      <c r="FU239" s="84"/>
      <c r="FV239" s="84"/>
      <c r="FW239" s="84"/>
      <c r="FX239" s="84"/>
      <c r="FY239" s="84"/>
      <c r="FZ239" s="84"/>
      <c r="GA239" s="84"/>
      <c r="GB239" s="84"/>
      <c r="GC239" s="84"/>
      <c r="GD239" s="84"/>
      <c r="GE239" s="84"/>
      <c r="GF239" s="84"/>
      <c r="GG239" s="84"/>
      <c r="GH239" s="84"/>
      <c r="GI239" s="84"/>
      <c r="GJ239" s="84"/>
      <c r="GK239" s="84"/>
      <c r="GL239" s="84"/>
      <c r="GM239" s="84"/>
      <c r="GN239" s="84"/>
      <c r="GO239" s="84"/>
      <c r="GP239" s="84"/>
      <c r="GQ239" s="84"/>
      <c r="GR239" s="84"/>
      <c r="GS239" s="84"/>
      <c r="GT239" s="84"/>
      <c r="GU239" s="84"/>
      <c r="GV239" s="84"/>
      <c r="GW239" s="84"/>
      <c r="GX239" s="84"/>
      <c r="GY239" s="84"/>
      <c r="GZ239" s="84"/>
      <c r="HA239" s="84"/>
      <c r="HB239" s="84"/>
      <c r="HC239" s="84"/>
      <c r="HD239" s="84"/>
      <c r="HE239" s="84"/>
      <c r="HF239" s="84"/>
      <c r="HG239" s="84"/>
      <c r="HH239" s="84"/>
      <c r="HI239" s="84"/>
      <c r="HJ239" s="84"/>
      <c r="HK239" s="84"/>
      <c r="HL239" s="84"/>
      <c r="HM239" s="84"/>
      <c r="HN239" s="84"/>
      <c r="HO239" s="84"/>
      <c r="HP239" s="84"/>
      <c r="HQ239" s="84"/>
      <c r="HR239" s="84"/>
      <c r="HS239" s="84"/>
      <c r="HT239" s="84"/>
      <c r="HU239" s="84"/>
      <c r="HV239" s="84"/>
      <c r="HW239" s="84"/>
      <c r="HX239" s="84"/>
      <c r="HY239" s="84"/>
      <c r="HZ239" s="84"/>
      <c r="IA239" s="84"/>
      <c r="IB239" s="84"/>
      <c r="IC239" s="84"/>
      <c r="ID239" s="84"/>
      <c r="IE239" s="84"/>
      <c r="IF239" s="84"/>
      <c r="IG239" s="84"/>
      <c r="IH239" s="84"/>
      <c r="II239" s="84"/>
      <c r="IJ239" s="84"/>
      <c r="IK239" s="84"/>
      <c r="IL239" s="84"/>
      <c r="IM239" s="84"/>
      <c r="IN239" s="84"/>
      <c r="IO239" s="84"/>
      <c r="IP239" s="84"/>
      <c r="IQ239" s="84"/>
      <c r="IR239" s="84"/>
      <c r="IS239" s="84"/>
      <c r="IT239" s="84"/>
      <c r="IU239" s="84"/>
      <c r="IV239" s="84"/>
      <c r="IW239" s="84"/>
      <c r="IX239" s="84"/>
      <c r="IY239" s="84"/>
      <c r="IZ239" s="84"/>
      <c r="JA239" s="84"/>
      <c r="JB239" s="84"/>
    </row>
    <row r="240" spans="1:262" s="22" customFormat="1" ht="15" customHeight="1" x14ac:dyDescent="0.15">
      <c r="A240" s="176" t="s">
        <v>135</v>
      </c>
      <c r="B240" s="26" t="s">
        <v>285</v>
      </c>
      <c r="C240" s="27" t="s">
        <v>303</v>
      </c>
      <c r="D240" s="28" t="s">
        <v>431</v>
      </c>
      <c r="E240" s="26" t="s">
        <v>278</v>
      </c>
      <c r="F240" s="29" t="s">
        <v>432</v>
      </c>
      <c r="G240" s="30" t="s">
        <v>356</v>
      </c>
      <c r="H240" s="30" t="s">
        <v>79</v>
      </c>
      <c r="I240" s="37">
        <v>300000</v>
      </c>
      <c r="J240" s="38" t="s">
        <v>281</v>
      </c>
      <c r="K240" s="37">
        <v>0</v>
      </c>
      <c r="L240" s="26"/>
      <c r="M240" s="26"/>
      <c r="N240" s="26"/>
      <c r="O240" s="39" t="s">
        <v>433</v>
      </c>
      <c r="P240" s="40">
        <v>0.5</v>
      </c>
      <c r="Q240" s="40">
        <v>0.5</v>
      </c>
      <c r="R240" s="40">
        <v>2.1463414634146298</v>
      </c>
      <c r="S240" s="40">
        <v>3.7322834645669301</v>
      </c>
      <c r="T240" s="40">
        <v>4</v>
      </c>
      <c r="U240" s="40">
        <v>4</v>
      </c>
      <c r="V240" s="41">
        <v>12</v>
      </c>
      <c r="W240" s="42">
        <v>100000</v>
      </c>
      <c r="X240" s="43">
        <v>200</v>
      </c>
      <c r="Y240" s="50">
        <v>1</v>
      </c>
      <c r="Z240" s="50">
        <v>1</v>
      </c>
      <c r="AA240" s="51"/>
      <c r="AB240" s="51"/>
      <c r="AC240" s="51"/>
      <c r="AD240" s="51"/>
      <c r="AE240" s="51"/>
      <c r="AF240" s="38">
        <v>144000</v>
      </c>
      <c r="AG240" s="61">
        <v>8.3333333333333304</v>
      </c>
      <c r="AH240" s="62">
        <v>0.69444444444444398</v>
      </c>
      <c r="AI240" s="63"/>
      <c r="AJ240" s="64"/>
      <c r="AK240" s="65">
        <v>0</v>
      </c>
      <c r="AL240" s="64" t="s">
        <v>283</v>
      </c>
      <c r="AM240" s="66" t="s">
        <v>322</v>
      </c>
      <c r="AN240" s="26"/>
      <c r="AO240" s="66" t="s">
        <v>64</v>
      </c>
      <c r="AP240" s="74"/>
      <c r="AQ240" s="75"/>
      <c r="AR240" s="76"/>
      <c r="AS240" s="77"/>
      <c r="AT240" s="77"/>
      <c r="AU240" s="78"/>
      <c r="AV240" s="77"/>
      <c r="AW240" s="77"/>
      <c r="AX240" s="77"/>
      <c r="AY240" s="77"/>
      <c r="AZ240" s="77"/>
      <c r="BA240" s="77"/>
      <c r="BB240" s="99">
        <f t="shared" si="63"/>
        <v>36</v>
      </c>
      <c r="BC240" s="99">
        <f t="shared" si="64"/>
        <v>9</v>
      </c>
      <c r="BD240" s="100" t="str">
        <f t="shared" si="65"/>
        <v>025-0009-310杨青松36</v>
      </c>
      <c r="BE240" s="101">
        <f t="shared" si="66"/>
        <v>0.5</v>
      </c>
      <c r="BF240" s="101">
        <f t="shared" si="67"/>
        <v>0.5</v>
      </c>
      <c r="BG240" s="102" t="str">
        <f t="shared" si="68"/>
        <v>025-0009-31036</v>
      </c>
      <c r="BH240" s="84" t="str">
        <f>IF(IF(ISNA(MATCH(BG240,BG241:$BG$94434,0)),1,"")="","",IF(ISNA(MATCH(BG240,BG241:$BG$94434,0)),1,"")&amp;BB240)</f>
        <v/>
      </c>
      <c r="BI240" s="84" t="str">
        <f>IF(BH240="","",BB240&amp;COUNTIFS($BH$1:BH240,BH240))</f>
        <v/>
      </c>
      <c r="BJ240" s="84" t="str">
        <f t="shared" si="69"/>
        <v/>
      </c>
      <c r="BK240" s="84"/>
      <c r="BL240" s="84"/>
      <c r="BM240" s="84"/>
      <c r="BN240" s="84"/>
      <c r="BO240" s="84"/>
      <c r="BP240" s="84"/>
      <c r="BQ240" s="84"/>
      <c r="BR240" s="84"/>
      <c r="BS240" s="84"/>
      <c r="BT240" s="84"/>
      <c r="BU240" s="84"/>
      <c r="BV240" s="84"/>
      <c r="BW240" s="84"/>
      <c r="BX240" s="84"/>
      <c r="BY240" s="84"/>
      <c r="BZ240" s="84"/>
      <c r="CA240" s="84"/>
      <c r="CB240" s="84"/>
      <c r="CC240" s="84"/>
      <c r="CD240" s="84"/>
      <c r="CE240" s="84"/>
      <c r="CF240" s="84"/>
      <c r="CG240" s="84"/>
      <c r="CH240" s="84"/>
      <c r="CI240" s="84"/>
      <c r="CJ240" s="84"/>
      <c r="CK240" s="84"/>
      <c r="CL240" s="84"/>
      <c r="CM240" s="84"/>
      <c r="CN240" s="84"/>
      <c r="CO240" s="84"/>
      <c r="CP240" s="84"/>
      <c r="CQ240" s="84"/>
      <c r="CR240" s="84"/>
      <c r="CS240" s="84"/>
      <c r="CT240" s="84"/>
      <c r="CU240" s="84"/>
      <c r="CV240" s="84"/>
      <c r="CW240" s="84"/>
      <c r="CX240" s="84"/>
      <c r="CY240" s="84"/>
      <c r="CZ240" s="84"/>
      <c r="DA240" s="84"/>
      <c r="DB240" s="84"/>
      <c r="DC240" s="84"/>
      <c r="DD240" s="84"/>
      <c r="DE240" s="84"/>
      <c r="DF240" s="84"/>
      <c r="DG240" s="84"/>
      <c r="DH240" s="84"/>
      <c r="DI240" s="84"/>
      <c r="DJ240" s="84"/>
      <c r="DK240" s="84"/>
      <c r="DL240" s="84"/>
      <c r="DM240" s="84"/>
      <c r="DN240" s="84"/>
      <c r="DO240" s="84"/>
      <c r="DP240" s="84"/>
      <c r="DQ240" s="84"/>
      <c r="DR240" s="84"/>
      <c r="DS240" s="84"/>
      <c r="DT240" s="84"/>
      <c r="DU240" s="84"/>
      <c r="DV240" s="84"/>
      <c r="DW240" s="84"/>
      <c r="DX240" s="84"/>
      <c r="DY240" s="84"/>
      <c r="DZ240" s="84"/>
      <c r="EA240" s="84"/>
      <c r="EB240" s="84"/>
      <c r="EC240" s="84"/>
      <c r="ED240" s="84"/>
      <c r="EE240" s="84"/>
      <c r="EF240" s="84"/>
      <c r="EG240" s="84"/>
      <c r="EH240" s="84"/>
      <c r="EI240" s="84"/>
      <c r="EJ240" s="84"/>
      <c r="EK240" s="84"/>
      <c r="EL240" s="84"/>
      <c r="EM240" s="84"/>
      <c r="EN240" s="84"/>
      <c r="EO240" s="84"/>
      <c r="EP240" s="84"/>
      <c r="EQ240" s="84"/>
      <c r="ER240" s="84"/>
      <c r="ES240" s="84"/>
      <c r="ET240" s="84"/>
      <c r="EU240" s="84"/>
      <c r="EV240" s="84"/>
      <c r="EW240" s="84"/>
      <c r="EX240" s="84"/>
      <c r="EY240" s="84"/>
      <c r="EZ240" s="84"/>
      <c r="FA240" s="84"/>
      <c r="FB240" s="84"/>
      <c r="FC240" s="84"/>
      <c r="FD240" s="84"/>
      <c r="FE240" s="84"/>
      <c r="FF240" s="84"/>
      <c r="FG240" s="84"/>
      <c r="FH240" s="84"/>
      <c r="FI240" s="84"/>
      <c r="FJ240" s="84"/>
      <c r="FK240" s="84"/>
      <c r="FL240" s="84"/>
      <c r="FM240" s="84"/>
      <c r="FN240" s="84"/>
      <c r="FO240" s="84"/>
      <c r="FP240" s="84"/>
      <c r="FQ240" s="84"/>
      <c r="FR240" s="84"/>
      <c r="FS240" s="84"/>
      <c r="FT240" s="84"/>
      <c r="FU240" s="84"/>
      <c r="FV240" s="84"/>
      <c r="FW240" s="84"/>
      <c r="FX240" s="84"/>
      <c r="FY240" s="84"/>
      <c r="FZ240" s="84"/>
      <c r="GA240" s="84"/>
      <c r="GB240" s="84"/>
      <c r="GC240" s="84"/>
      <c r="GD240" s="84"/>
      <c r="GE240" s="84"/>
      <c r="GF240" s="84"/>
      <c r="GG240" s="84"/>
      <c r="GH240" s="84"/>
      <c r="GI240" s="84"/>
      <c r="GJ240" s="84"/>
      <c r="GK240" s="84"/>
      <c r="GL240" s="84"/>
      <c r="GM240" s="84"/>
      <c r="GN240" s="84"/>
      <c r="GO240" s="84"/>
      <c r="GP240" s="84"/>
      <c r="GQ240" s="84"/>
      <c r="GR240" s="84"/>
      <c r="GS240" s="84"/>
      <c r="GT240" s="84"/>
      <c r="GU240" s="84"/>
      <c r="GV240" s="84"/>
      <c r="GW240" s="84"/>
      <c r="GX240" s="84"/>
      <c r="GY240" s="84"/>
      <c r="GZ240" s="84"/>
      <c r="HA240" s="84"/>
      <c r="HB240" s="84"/>
      <c r="HC240" s="84"/>
      <c r="HD240" s="84"/>
      <c r="HE240" s="84"/>
      <c r="HF240" s="84"/>
      <c r="HG240" s="84"/>
      <c r="HH240" s="84"/>
      <c r="HI240" s="84"/>
      <c r="HJ240" s="84"/>
      <c r="HK240" s="84"/>
      <c r="HL240" s="84"/>
      <c r="HM240" s="84"/>
      <c r="HN240" s="84"/>
      <c r="HO240" s="84"/>
      <c r="HP240" s="84"/>
      <c r="HQ240" s="84"/>
      <c r="HR240" s="84"/>
      <c r="HS240" s="84"/>
      <c r="HT240" s="84"/>
      <c r="HU240" s="84"/>
      <c r="HV240" s="84"/>
      <c r="HW240" s="84"/>
      <c r="HX240" s="84"/>
      <c r="HY240" s="84"/>
      <c r="HZ240" s="84"/>
      <c r="IA240" s="84"/>
      <c r="IB240" s="84"/>
      <c r="IC240" s="84"/>
      <c r="ID240" s="84"/>
      <c r="IE240" s="84"/>
      <c r="IF240" s="84"/>
      <c r="IG240" s="84"/>
      <c r="IH240" s="84"/>
      <c r="II240" s="84"/>
      <c r="IJ240" s="84"/>
      <c r="IK240" s="84"/>
      <c r="IL240" s="84"/>
      <c r="IM240" s="84"/>
      <c r="IN240" s="84"/>
      <c r="IO240" s="84"/>
      <c r="IP240" s="84"/>
      <c r="IQ240" s="84"/>
      <c r="IR240" s="84"/>
      <c r="IS240" s="84"/>
      <c r="IT240" s="84"/>
      <c r="IU240" s="84"/>
      <c r="IV240" s="84"/>
      <c r="IW240" s="84"/>
      <c r="IX240" s="84"/>
      <c r="IY240" s="84"/>
      <c r="IZ240" s="84"/>
      <c r="JA240" s="84"/>
      <c r="JB240" s="84"/>
    </row>
    <row r="241" spans="1:262" s="22" customFormat="1" ht="15" customHeight="1" x14ac:dyDescent="0.15">
      <c r="A241" s="176" t="s">
        <v>135</v>
      </c>
      <c r="B241" s="26" t="s">
        <v>285</v>
      </c>
      <c r="C241" s="27" t="s">
        <v>310</v>
      </c>
      <c r="D241" s="28" t="s">
        <v>448</v>
      </c>
      <c r="E241" s="26" t="s">
        <v>278</v>
      </c>
      <c r="F241" s="29" t="s">
        <v>98</v>
      </c>
      <c r="G241" s="30" t="s">
        <v>280</v>
      </c>
      <c r="H241" s="30" t="s">
        <v>94</v>
      </c>
      <c r="I241" s="37">
        <v>2000</v>
      </c>
      <c r="J241" s="38" t="s">
        <v>281</v>
      </c>
      <c r="K241" s="37">
        <v>388</v>
      </c>
      <c r="L241" s="26"/>
      <c r="M241" s="26"/>
      <c r="N241" s="26"/>
      <c r="O241" s="39" t="s">
        <v>312</v>
      </c>
      <c r="P241" s="40">
        <v>0.5</v>
      </c>
      <c r="Q241" s="40">
        <v>0.5</v>
      </c>
      <c r="R241" s="40">
        <v>0.35772357723577197</v>
      </c>
      <c r="S241" s="40">
        <v>0.62204724409448797</v>
      </c>
      <c r="T241" s="40">
        <v>2</v>
      </c>
      <c r="U241" s="40">
        <v>2</v>
      </c>
      <c r="V241" s="41">
        <v>2</v>
      </c>
      <c r="W241" s="42">
        <v>24</v>
      </c>
      <c r="X241" s="43">
        <v>490</v>
      </c>
      <c r="Y241" s="50">
        <v>1</v>
      </c>
      <c r="Z241" s="50">
        <v>1</v>
      </c>
      <c r="AA241" s="51"/>
      <c r="AB241" s="51"/>
      <c r="AC241" s="51"/>
      <c r="AD241" s="51"/>
      <c r="AE241" s="51"/>
      <c r="AF241" s="38">
        <v>58.8</v>
      </c>
      <c r="AG241" s="61">
        <v>0.81632653061224503</v>
      </c>
      <c r="AH241" s="62">
        <v>0.40816326530612201</v>
      </c>
      <c r="AI241" s="63"/>
      <c r="AJ241" s="64"/>
      <c r="AK241" s="65">
        <v>0</v>
      </c>
      <c r="AL241" s="64" t="s">
        <v>283</v>
      </c>
      <c r="AM241" s="66" t="s">
        <v>403</v>
      </c>
      <c r="AN241" s="26"/>
      <c r="AO241" s="66" t="s">
        <v>40</v>
      </c>
      <c r="AP241" s="74"/>
      <c r="AQ241" s="75"/>
      <c r="AR241" s="76"/>
      <c r="AS241" s="77"/>
      <c r="AT241" s="77"/>
      <c r="AU241" s="78"/>
      <c r="AV241" s="77"/>
      <c r="AW241" s="77"/>
      <c r="AX241" s="77"/>
      <c r="AY241" s="77"/>
      <c r="AZ241" s="77"/>
      <c r="BA241" s="77"/>
      <c r="BB241" s="99">
        <f t="shared" si="63"/>
        <v>36</v>
      </c>
      <c r="BC241" s="99">
        <f t="shared" si="64"/>
        <v>9</v>
      </c>
      <c r="BD241" s="100" t="str">
        <f t="shared" si="65"/>
        <v>050-C031100131-507雷小林36</v>
      </c>
      <c r="BE241" s="101">
        <f t="shared" si="66"/>
        <v>0.33333333333333331</v>
      </c>
      <c r="BF241" s="101">
        <f t="shared" si="67"/>
        <v>1</v>
      </c>
      <c r="BG241" s="102" t="str">
        <f t="shared" si="68"/>
        <v>050-C031100131-50736</v>
      </c>
      <c r="BH241" s="84" t="str">
        <f>IF(IF(ISNA(MATCH(BG241,BG242:$BG$94434,0)),1,"")="","",IF(ISNA(MATCH(BG241,BG242:$BG$94434,0)),1,"")&amp;BB241)</f>
        <v/>
      </c>
      <c r="BI241" s="84" t="str">
        <f>IF(BH241="","",BB241&amp;COUNTIFS($BH$1:BH241,BH241))</f>
        <v/>
      </c>
      <c r="BJ241" s="84" t="str">
        <f t="shared" si="69"/>
        <v/>
      </c>
      <c r="BK241" s="84"/>
      <c r="BL241" s="84"/>
      <c r="BM241" s="84"/>
      <c r="BN241" s="84"/>
      <c r="BO241" s="84"/>
      <c r="BP241" s="84"/>
      <c r="BQ241" s="84"/>
      <c r="BR241" s="84"/>
      <c r="BS241" s="84"/>
      <c r="BT241" s="84"/>
      <c r="BU241" s="84"/>
      <c r="BV241" s="84"/>
      <c r="BW241" s="84"/>
      <c r="BX241" s="84"/>
      <c r="BY241" s="84"/>
      <c r="BZ241" s="84"/>
      <c r="CA241" s="84"/>
      <c r="CB241" s="84"/>
      <c r="CC241" s="84"/>
      <c r="CD241" s="84"/>
      <c r="CE241" s="84"/>
      <c r="CF241" s="84"/>
      <c r="CG241" s="84"/>
      <c r="CH241" s="84"/>
      <c r="CI241" s="84"/>
      <c r="CJ241" s="84"/>
      <c r="CK241" s="84"/>
      <c r="CL241" s="84"/>
      <c r="CM241" s="84"/>
      <c r="CN241" s="84"/>
      <c r="CO241" s="84"/>
      <c r="CP241" s="84"/>
      <c r="CQ241" s="84"/>
      <c r="CR241" s="84"/>
      <c r="CS241" s="84"/>
      <c r="CT241" s="84"/>
      <c r="CU241" s="84"/>
      <c r="CV241" s="84"/>
      <c r="CW241" s="84"/>
      <c r="CX241" s="84"/>
      <c r="CY241" s="84"/>
      <c r="CZ241" s="84"/>
      <c r="DA241" s="84"/>
      <c r="DB241" s="84"/>
      <c r="DC241" s="84"/>
      <c r="DD241" s="84"/>
      <c r="DE241" s="84"/>
      <c r="DF241" s="84"/>
      <c r="DG241" s="84"/>
      <c r="DH241" s="84"/>
      <c r="DI241" s="84"/>
      <c r="DJ241" s="84"/>
      <c r="DK241" s="84"/>
      <c r="DL241" s="84"/>
      <c r="DM241" s="84"/>
      <c r="DN241" s="84"/>
      <c r="DO241" s="84"/>
      <c r="DP241" s="84"/>
      <c r="DQ241" s="84"/>
      <c r="DR241" s="84"/>
      <c r="DS241" s="84"/>
      <c r="DT241" s="84"/>
      <c r="DU241" s="84"/>
      <c r="DV241" s="84"/>
      <c r="DW241" s="84"/>
      <c r="DX241" s="84"/>
      <c r="DY241" s="84"/>
      <c r="DZ241" s="84"/>
      <c r="EA241" s="84"/>
      <c r="EB241" s="84"/>
      <c r="EC241" s="84"/>
      <c r="ED241" s="84"/>
      <c r="EE241" s="84"/>
      <c r="EF241" s="84"/>
      <c r="EG241" s="84"/>
      <c r="EH241" s="84"/>
      <c r="EI241" s="84"/>
      <c r="EJ241" s="84"/>
      <c r="EK241" s="84"/>
      <c r="EL241" s="84"/>
      <c r="EM241" s="84"/>
      <c r="EN241" s="84"/>
      <c r="EO241" s="84"/>
      <c r="EP241" s="84"/>
      <c r="EQ241" s="84"/>
      <c r="ER241" s="84"/>
      <c r="ES241" s="84"/>
      <c r="ET241" s="84"/>
      <c r="EU241" s="84"/>
      <c r="EV241" s="84"/>
      <c r="EW241" s="84"/>
      <c r="EX241" s="84"/>
      <c r="EY241" s="84"/>
      <c r="EZ241" s="84"/>
      <c r="FA241" s="84"/>
      <c r="FB241" s="84"/>
      <c r="FC241" s="84"/>
      <c r="FD241" s="84"/>
      <c r="FE241" s="84"/>
      <c r="FF241" s="84"/>
      <c r="FG241" s="84"/>
      <c r="FH241" s="84"/>
      <c r="FI241" s="84"/>
      <c r="FJ241" s="84"/>
      <c r="FK241" s="84"/>
      <c r="FL241" s="84"/>
      <c r="FM241" s="84"/>
      <c r="FN241" s="84"/>
      <c r="FO241" s="84"/>
      <c r="FP241" s="84"/>
      <c r="FQ241" s="84"/>
      <c r="FR241" s="84"/>
      <c r="FS241" s="84"/>
      <c r="FT241" s="84"/>
      <c r="FU241" s="84"/>
      <c r="FV241" s="84"/>
      <c r="FW241" s="84"/>
      <c r="FX241" s="84"/>
      <c r="FY241" s="84"/>
      <c r="FZ241" s="84"/>
      <c r="GA241" s="84"/>
      <c r="GB241" s="84"/>
      <c r="GC241" s="84"/>
      <c r="GD241" s="84"/>
      <c r="GE241" s="84"/>
      <c r="GF241" s="84"/>
      <c r="GG241" s="84"/>
      <c r="GH241" s="84"/>
      <c r="GI241" s="84"/>
      <c r="GJ241" s="84"/>
      <c r="GK241" s="84"/>
      <c r="GL241" s="84"/>
      <c r="GM241" s="84"/>
      <c r="GN241" s="84"/>
      <c r="GO241" s="84"/>
      <c r="GP241" s="84"/>
      <c r="GQ241" s="84"/>
      <c r="GR241" s="84"/>
      <c r="GS241" s="84"/>
      <c r="GT241" s="84"/>
      <c r="GU241" s="84"/>
      <c r="GV241" s="84"/>
      <c r="GW241" s="84"/>
      <c r="GX241" s="84"/>
      <c r="GY241" s="84"/>
      <c r="GZ241" s="84"/>
      <c r="HA241" s="84"/>
      <c r="HB241" s="84"/>
      <c r="HC241" s="84"/>
      <c r="HD241" s="84"/>
      <c r="HE241" s="84"/>
      <c r="HF241" s="84"/>
      <c r="HG241" s="84"/>
      <c r="HH241" s="84"/>
      <c r="HI241" s="84"/>
      <c r="HJ241" s="84"/>
      <c r="HK241" s="84"/>
      <c r="HL241" s="84"/>
      <c r="HM241" s="84"/>
      <c r="HN241" s="84"/>
      <c r="HO241" s="84"/>
      <c r="HP241" s="84"/>
      <c r="HQ241" s="84"/>
      <c r="HR241" s="84"/>
      <c r="HS241" s="84"/>
      <c r="HT241" s="84"/>
      <c r="HU241" s="84"/>
      <c r="HV241" s="84"/>
      <c r="HW241" s="84"/>
      <c r="HX241" s="84"/>
      <c r="HY241" s="84"/>
      <c r="HZ241" s="84"/>
      <c r="IA241" s="84"/>
      <c r="IB241" s="84"/>
      <c r="IC241" s="84"/>
      <c r="ID241" s="84"/>
      <c r="IE241" s="84"/>
      <c r="IF241" s="84"/>
      <c r="IG241" s="84"/>
      <c r="IH241" s="84"/>
      <c r="II241" s="84"/>
      <c r="IJ241" s="84"/>
      <c r="IK241" s="84"/>
      <c r="IL241" s="84"/>
      <c r="IM241" s="84"/>
      <c r="IN241" s="84"/>
      <c r="IO241" s="84"/>
      <c r="IP241" s="84"/>
      <c r="IQ241" s="84"/>
      <c r="IR241" s="84"/>
      <c r="IS241" s="84"/>
      <c r="IT241" s="84"/>
      <c r="IU241" s="84"/>
      <c r="IV241" s="84"/>
      <c r="IW241" s="84"/>
      <c r="IX241" s="84"/>
      <c r="IY241" s="84"/>
      <c r="IZ241" s="84"/>
      <c r="JA241" s="84"/>
      <c r="JB241" s="84"/>
    </row>
    <row r="242" spans="1:262" s="22" customFormat="1" ht="15" customHeight="1" x14ac:dyDescent="0.15">
      <c r="A242" s="176" t="s">
        <v>135</v>
      </c>
      <c r="B242" s="26" t="s">
        <v>275</v>
      </c>
      <c r="C242" s="27" t="s">
        <v>318</v>
      </c>
      <c r="D242" s="28" t="s">
        <v>449</v>
      </c>
      <c r="E242" s="26" t="s">
        <v>278</v>
      </c>
      <c r="F242" s="29" t="s">
        <v>114</v>
      </c>
      <c r="G242" s="30" t="s">
        <v>305</v>
      </c>
      <c r="H242" s="30" t="s">
        <v>94</v>
      </c>
      <c r="I242" s="37">
        <v>600</v>
      </c>
      <c r="J242" s="38" t="s">
        <v>281</v>
      </c>
      <c r="K242" s="37">
        <v>158.4</v>
      </c>
      <c r="L242" s="26"/>
      <c r="M242" s="26"/>
      <c r="N242" s="26"/>
      <c r="O242" s="39" t="s">
        <v>385</v>
      </c>
      <c r="P242" s="40">
        <v>0.5</v>
      </c>
      <c r="Q242" s="40">
        <v>0.5</v>
      </c>
      <c r="R242" s="40">
        <v>2.3816793893129802</v>
      </c>
      <c r="S242" s="40">
        <v>1.8661417322834599</v>
      </c>
      <c r="T242" s="40">
        <v>2</v>
      </c>
      <c r="U242" s="40">
        <v>2</v>
      </c>
      <c r="V242" s="41">
        <v>6</v>
      </c>
      <c r="W242" s="42">
        <v>103</v>
      </c>
      <c r="X242" s="43">
        <v>300</v>
      </c>
      <c r="Y242" s="50">
        <v>1</v>
      </c>
      <c r="Z242" s="50">
        <v>1</v>
      </c>
      <c r="AA242" s="51"/>
      <c r="AB242" s="51"/>
      <c r="AC242" s="51"/>
      <c r="AD242" s="51"/>
      <c r="AE242" s="51"/>
      <c r="AF242" s="38">
        <v>108</v>
      </c>
      <c r="AG242" s="61">
        <v>5.7222222222222197</v>
      </c>
      <c r="AH242" s="62">
        <v>0.95370370370370405</v>
      </c>
      <c r="AI242" s="63"/>
      <c r="AJ242" s="64"/>
      <c r="AK242" s="65">
        <v>0</v>
      </c>
      <c r="AL242" s="64" t="s">
        <v>283</v>
      </c>
      <c r="AM242" s="66" t="s">
        <v>337</v>
      </c>
      <c r="AN242" s="26"/>
      <c r="AO242" s="66" t="s">
        <v>61</v>
      </c>
      <c r="AP242" s="74"/>
      <c r="AQ242" s="75"/>
      <c r="AR242" s="76"/>
      <c r="AS242" s="77"/>
      <c r="AT242" s="77"/>
      <c r="AU242" s="78"/>
      <c r="AV242" s="77"/>
      <c r="AW242" s="77"/>
      <c r="AX242" s="77"/>
      <c r="AY242" s="77"/>
      <c r="AZ242" s="77"/>
      <c r="BA242" s="77"/>
      <c r="BB242" s="99">
        <f t="shared" si="63"/>
        <v>36</v>
      </c>
      <c r="BC242" s="99">
        <f t="shared" si="64"/>
        <v>9</v>
      </c>
      <c r="BD242" s="100" t="str">
        <f t="shared" si="65"/>
        <v>050-J310000621-538王友36</v>
      </c>
      <c r="BE242" s="101">
        <f t="shared" si="66"/>
        <v>0.5</v>
      </c>
      <c r="BF242" s="101">
        <f t="shared" si="67"/>
        <v>0.5</v>
      </c>
      <c r="BG242" s="102" t="str">
        <f t="shared" si="68"/>
        <v>050-J310000621-53836</v>
      </c>
      <c r="BH242" s="84" t="str">
        <f>IF(IF(ISNA(MATCH(BG242,BG243:$BG$94434,0)),1,"")="","",IF(ISNA(MATCH(BG242,BG243:$BG$94434,0)),1,"")&amp;BB242)</f>
        <v/>
      </c>
      <c r="BI242" s="84" t="str">
        <f>IF(BH242="","",BB242&amp;COUNTIFS($BH$1:BH242,BH242))</f>
        <v/>
      </c>
      <c r="BJ242" s="84" t="str">
        <f t="shared" si="69"/>
        <v/>
      </c>
      <c r="BK242" s="84"/>
      <c r="BL242" s="84"/>
      <c r="BM242" s="84"/>
      <c r="BN242" s="84"/>
      <c r="BO242" s="84"/>
      <c r="BP242" s="84"/>
      <c r="BQ242" s="84"/>
      <c r="BR242" s="84"/>
      <c r="BS242" s="84"/>
      <c r="BT242" s="84"/>
      <c r="BU242" s="84"/>
      <c r="BV242" s="84"/>
      <c r="BW242" s="84"/>
      <c r="BX242" s="84"/>
      <c r="BY242" s="84"/>
      <c r="BZ242" s="84"/>
      <c r="CA242" s="84"/>
      <c r="CB242" s="84"/>
      <c r="CC242" s="84"/>
      <c r="CD242" s="84"/>
      <c r="CE242" s="84"/>
      <c r="CF242" s="84"/>
      <c r="CG242" s="84"/>
      <c r="CH242" s="84"/>
      <c r="CI242" s="84"/>
      <c r="CJ242" s="84"/>
      <c r="CK242" s="84"/>
      <c r="CL242" s="84"/>
      <c r="CM242" s="84"/>
      <c r="CN242" s="84"/>
      <c r="CO242" s="84"/>
      <c r="CP242" s="84"/>
      <c r="CQ242" s="84"/>
      <c r="CR242" s="84"/>
      <c r="CS242" s="84"/>
      <c r="CT242" s="84"/>
      <c r="CU242" s="84"/>
      <c r="CV242" s="84"/>
      <c r="CW242" s="84"/>
      <c r="CX242" s="84"/>
      <c r="CY242" s="84"/>
      <c r="CZ242" s="84"/>
      <c r="DA242" s="84"/>
      <c r="DB242" s="84"/>
      <c r="DC242" s="84"/>
      <c r="DD242" s="84"/>
      <c r="DE242" s="84"/>
      <c r="DF242" s="84"/>
      <c r="DG242" s="84"/>
      <c r="DH242" s="84"/>
      <c r="DI242" s="84"/>
      <c r="DJ242" s="84"/>
      <c r="DK242" s="84"/>
      <c r="DL242" s="84"/>
      <c r="DM242" s="84"/>
      <c r="DN242" s="84"/>
      <c r="DO242" s="84"/>
      <c r="DP242" s="84"/>
      <c r="DQ242" s="84"/>
      <c r="DR242" s="84"/>
      <c r="DS242" s="84"/>
      <c r="DT242" s="84"/>
      <c r="DU242" s="84"/>
      <c r="DV242" s="84"/>
      <c r="DW242" s="84"/>
      <c r="DX242" s="84"/>
      <c r="DY242" s="84"/>
      <c r="DZ242" s="84"/>
      <c r="EA242" s="84"/>
      <c r="EB242" s="84"/>
      <c r="EC242" s="84"/>
      <c r="ED242" s="84"/>
      <c r="EE242" s="84"/>
      <c r="EF242" s="84"/>
      <c r="EG242" s="84"/>
      <c r="EH242" s="84"/>
      <c r="EI242" s="84"/>
      <c r="EJ242" s="84"/>
      <c r="EK242" s="84"/>
      <c r="EL242" s="84"/>
      <c r="EM242" s="84"/>
      <c r="EN242" s="84"/>
      <c r="EO242" s="84"/>
      <c r="EP242" s="84"/>
      <c r="EQ242" s="84"/>
      <c r="ER242" s="84"/>
      <c r="ES242" s="84"/>
      <c r="ET242" s="84"/>
      <c r="EU242" s="84"/>
      <c r="EV242" s="84"/>
      <c r="EW242" s="84"/>
      <c r="EX242" s="84"/>
      <c r="EY242" s="84"/>
      <c r="EZ242" s="84"/>
      <c r="FA242" s="84"/>
      <c r="FB242" s="84"/>
      <c r="FC242" s="84"/>
      <c r="FD242" s="84"/>
      <c r="FE242" s="84"/>
      <c r="FF242" s="84"/>
      <c r="FG242" s="84"/>
      <c r="FH242" s="84"/>
      <c r="FI242" s="84"/>
      <c r="FJ242" s="84"/>
      <c r="FK242" s="84"/>
      <c r="FL242" s="84"/>
      <c r="FM242" s="84"/>
      <c r="FN242" s="84"/>
      <c r="FO242" s="84"/>
      <c r="FP242" s="84"/>
      <c r="FQ242" s="84"/>
      <c r="FR242" s="84"/>
      <c r="FS242" s="84"/>
      <c r="FT242" s="84"/>
      <c r="FU242" s="84"/>
      <c r="FV242" s="84"/>
      <c r="FW242" s="84"/>
      <c r="FX242" s="84"/>
      <c r="FY242" s="84"/>
      <c r="FZ242" s="84"/>
      <c r="GA242" s="84"/>
      <c r="GB242" s="84"/>
      <c r="GC242" s="84"/>
      <c r="GD242" s="84"/>
      <c r="GE242" s="84"/>
      <c r="GF242" s="84"/>
      <c r="GG242" s="84"/>
      <c r="GH242" s="84"/>
      <c r="GI242" s="84"/>
      <c r="GJ242" s="84"/>
      <c r="GK242" s="84"/>
      <c r="GL242" s="84"/>
      <c r="GM242" s="84"/>
      <c r="GN242" s="84"/>
      <c r="GO242" s="84"/>
      <c r="GP242" s="84"/>
      <c r="GQ242" s="84"/>
      <c r="GR242" s="84"/>
      <c r="GS242" s="84"/>
      <c r="GT242" s="84"/>
      <c r="GU242" s="84"/>
      <c r="GV242" s="84"/>
      <c r="GW242" s="84"/>
      <c r="GX242" s="84"/>
      <c r="GY242" s="84"/>
      <c r="GZ242" s="84"/>
      <c r="HA242" s="84"/>
      <c r="HB242" s="84"/>
      <c r="HC242" s="84"/>
      <c r="HD242" s="84"/>
      <c r="HE242" s="84"/>
      <c r="HF242" s="84"/>
      <c r="HG242" s="84"/>
      <c r="HH242" s="84"/>
      <c r="HI242" s="84"/>
      <c r="HJ242" s="84"/>
      <c r="HK242" s="84"/>
      <c r="HL242" s="84"/>
      <c r="HM242" s="84"/>
      <c r="HN242" s="84"/>
      <c r="HO242" s="84"/>
      <c r="HP242" s="84"/>
      <c r="HQ242" s="84"/>
      <c r="HR242" s="84"/>
      <c r="HS242" s="84"/>
      <c r="HT242" s="84"/>
      <c r="HU242" s="84"/>
      <c r="HV242" s="84"/>
      <c r="HW242" s="84"/>
      <c r="HX242" s="84"/>
      <c r="HY242" s="84"/>
      <c r="HZ242" s="84"/>
      <c r="IA242" s="84"/>
      <c r="IB242" s="84"/>
      <c r="IC242" s="84"/>
      <c r="ID242" s="84"/>
      <c r="IE242" s="84"/>
      <c r="IF242" s="84"/>
      <c r="IG242" s="84"/>
      <c r="IH242" s="84"/>
      <c r="II242" s="84"/>
      <c r="IJ242" s="84"/>
      <c r="IK242" s="84"/>
      <c r="IL242" s="84"/>
      <c r="IM242" s="84"/>
      <c r="IN242" s="84"/>
      <c r="IO242" s="84"/>
      <c r="IP242" s="84"/>
      <c r="IQ242" s="84"/>
      <c r="IR242" s="84"/>
      <c r="IS242" s="84"/>
      <c r="IT242" s="84"/>
      <c r="IU242" s="84"/>
      <c r="IV242" s="84"/>
      <c r="IW242" s="84"/>
      <c r="IX242" s="84"/>
      <c r="IY242" s="84"/>
      <c r="IZ242" s="84"/>
      <c r="JA242" s="84"/>
      <c r="JB242" s="84"/>
    </row>
    <row r="243" spans="1:262" s="22" customFormat="1" ht="15" customHeight="1" x14ac:dyDescent="0.15">
      <c r="A243" s="176" t="s">
        <v>135</v>
      </c>
      <c r="B243" s="26" t="s">
        <v>275</v>
      </c>
      <c r="C243" s="27" t="s">
        <v>318</v>
      </c>
      <c r="D243" s="28" t="s">
        <v>450</v>
      </c>
      <c r="E243" s="26" t="s">
        <v>278</v>
      </c>
      <c r="F243" s="29" t="s">
        <v>115</v>
      </c>
      <c r="G243" s="30" t="s">
        <v>305</v>
      </c>
      <c r="H243" s="30" t="s">
        <v>94</v>
      </c>
      <c r="I243" s="37">
        <v>600</v>
      </c>
      <c r="J243" s="38" t="s">
        <v>281</v>
      </c>
      <c r="K243" s="37">
        <v>150.4</v>
      </c>
      <c r="L243" s="26"/>
      <c r="M243" s="26"/>
      <c r="N243" s="26"/>
      <c r="O243" s="39" t="s">
        <v>385</v>
      </c>
      <c r="P243" s="40">
        <v>0.5</v>
      </c>
      <c r="Q243" s="40">
        <v>0.5</v>
      </c>
      <c r="R243" s="40">
        <v>2.3816793893129802</v>
      </c>
      <c r="S243" s="40">
        <v>1.8661417322834599</v>
      </c>
      <c r="T243" s="40">
        <v>2</v>
      </c>
      <c r="U243" s="40">
        <v>2</v>
      </c>
      <c r="V243" s="41">
        <v>6</v>
      </c>
      <c r="W243" s="42">
        <v>103</v>
      </c>
      <c r="X243" s="43">
        <v>300</v>
      </c>
      <c r="Y243" s="50">
        <v>1</v>
      </c>
      <c r="Z243" s="50">
        <v>1</v>
      </c>
      <c r="AA243" s="51"/>
      <c r="AB243" s="51"/>
      <c r="AC243" s="51"/>
      <c r="AD243" s="51"/>
      <c r="AE243" s="51"/>
      <c r="AF243" s="38">
        <v>108</v>
      </c>
      <c r="AG243" s="61">
        <v>5.7222222222222197</v>
      </c>
      <c r="AH243" s="62">
        <v>0.95370370370370405</v>
      </c>
      <c r="AI243" s="63"/>
      <c r="AJ243" s="64"/>
      <c r="AK243" s="65">
        <v>0</v>
      </c>
      <c r="AL243" s="64" t="s">
        <v>283</v>
      </c>
      <c r="AM243" s="66" t="s">
        <v>337</v>
      </c>
      <c r="AN243" s="26"/>
      <c r="AO243" s="66" t="s">
        <v>61</v>
      </c>
      <c r="AP243" s="74"/>
      <c r="AQ243" s="75"/>
      <c r="AR243" s="76"/>
      <c r="AS243" s="77"/>
      <c r="AT243" s="77"/>
      <c r="AU243" s="78"/>
      <c r="AV243" s="77"/>
      <c r="AW243" s="77"/>
      <c r="AX243" s="77"/>
      <c r="AY243" s="77"/>
      <c r="AZ243" s="77"/>
      <c r="BA243" s="77"/>
      <c r="BB243" s="99">
        <f t="shared" si="63"/>
        <v>36</v>
      </c>
      <c r="BC243" s="99">
        <f t="shared" si="64"/>
        <v>9</v>
      </c>
      <c r="BD243" s="100" t="str">
        <f t="shared" si="65"/>
        <v>050-J310000622-538王友36</v>
      </c>
      <c r="BE243" s="101">
        <f t="shared" si="66"/>
        <v>0.5</v>
      </c>
      <c r="BF243" s="101">
        <f t="shared" si="67"/>
        <v>0.5</v>
      </c>
      <c r="BG243" s="102" t="str">
        <f t="shared" si="68"/>
        <v>050-J310000622-53836</v>
      </c>
      <c r="BH243" s="84" t="str">
        <f>IF(IF(ISNA(MATCH(BG243,BG244:$BG$94434,0)),1,"")="","",IF(ISNA(MATCH(BG243,BG244:$BG$94434,0)),1,"")&amp;BB243)</f>
        <v/>
      </c>
      <c r="BI243" s="84" t="str">
        <f>IF(BH243="","",BB243&amp;COUNTIFS($BH$1:BH243,BH243))</f>
        <v/>
      </c>
      <c r="BJ243" s="84" t="str">
        <f t="shared" si="69"/>
        <v/>
      </c>
      <c r="BK243" s="84"/>
      <c r="BL243" s="84"/>
      <c r="BM243" s="84"/>
      <c r="BN243" s="84"/>
      <c r="BO243" s="84"/>
      <c r="BP243" s="84"/>
      <c r="BQ243" s="84"/>
      <c r="BR243" s="84"/>
      <c r="BS243" s="84"/>
      <c r="BT243" s="84"/>
      <c r="BU243" s="84"/>
      <c r="BV243" s="84"/>
      <c r="BW243" s="84"/>
      <c r="BX243" s="84"/>
      <c r="BY243" s="84"/>
      <c r="BZ243" s="84"/>
      <c r="CA243" s="84"/>
      <c r="CB243" s="84"/>
      <c r="CC243" s="84"/>
      <c r="CD243" s="84"/>
      <c r="CE243" s="84"/>
      <c r="CF243" s="84"/>
      <c r="CG243" s="84"/>
      <c r="CH243" s="84"/>
      <c r="CI243" s="84"/>
      <c r="CJ243" s="84"/>
      <c r="CK243" s="84"/>
      <c r="CL243" s="84"/>
      <c r="CM243" s="84"/>
      <c r="CN243" s="84"/>
      <c r="CO243" s="84"/>
      <c r="CP243" s="84"/>
      <c r="CQ243" s="84"/>
      <c r="CR243" s="84"/>
      <c r="CS243" s="84"/>
      <c r="CT243" s="84"/>
      <c r="CU243" s="84"/>
      <c r="CV243" s="84"/>
      <c r="CW243" s="84"/>
      <c r="CX243" s="84"/>
      <c r="CY243" s="84"/>
      <c r="CZ243" s="84"/>
      <c r="DA243" s="84"/>
      <c r="DB243" s="84"/>
      <c r="DC243" s="84"/>
      <c r="DD243" s="84"/>
      <c r="DE243" s="84"/>
      <c r="DF243" s="84"/>
      <c r="DG243" s="84"/>
      <c r="DH243" s="84"/>
      <c r="DI243" s="84"/>
      <c r="DJ243" s="84"/>
      <c r="DK243" s="84"/>
      <c r="DL243" s="84"/>
      <c r="DM243" s="84"/>
      <c r="DN243" s="84"/>
      <c r="DO243" s="84"/>
      <c r="DP243" s="84"/>
      <c r="DQ243" s="84"/>
      <c r="DR243" s="84"/>
      <c r="DS243" s="84"/>
      <c r="DT243" s="84"/>
      <c r="DU243" s="84"/>
      <c r="DV243" s="84"/>
      <c r="DW243" s="84"/>
      <c r="DX243" s="84"/>
      <c r="DY243" s="84"/>
      <c r="DZ243" s="84"/>
      <c r="EA243" s="84"/>
      <c r="EB243" s="84"/>
      <c r="EC243" s="84"/>
      <c r="ED243" s="84"/>
      <c r="EE243" s="84"/>
      <c r="EF243" s="84"/>
      <c r="EG243" s="84"/>
      <c r="EH243" s="84"/>
      <c r="EI243" s="84"/>
      <c r="EJ243" s="84"/>
      <c r="EK243" s="84"/>
      <c r="EL243" s="84"/>
      <c r="EM243" s="84"/>
      <c r="EN243" s="84"/>
      <c r="EO243" s="84"/>
      <c r="EP243" s="84"/>
      <c r="EQ243" s="84"/>
      <c r="ER243" s="84"/>
      <c r="ES243" s="84"/>
      <c r="ET243" s="84"/>
      <c r="EU243" s="84"/>
      <c r="EV243" s="84"/>
      <c r="EW243" s="84"/>
      <c r="EX243" s="84"/>
      <c r="EY243" s="84"/>
      <c r="EZ243" s="84"/>
      <c r="FA243" s="84"/>
      <c r="FB243" s="84"/>
      <c r="FC243" s="84"/>
      <c r="FD243" s="84"/>
      <c r="FE243" s="84"/>
      <c r="FF243" s="84"/>
      <c r="FG243" s="84"/>
      <c r="FH243" s="84"/>
      <c r="FI243" s="84"/>
      <c r="FJ243" s="84"/>
      <c r="FK243" s="84"/>
      <c r="FL243" s="84"/>
      <c r="FM243" s="84"/>
      <c r="FN243" s="84"/>
      <c r="FO243" s="84"/>
      <c r="FP243" s="84"/>
      <c r="FQ243" s="84"/>
      <c r="FR243" s="84"/>
      <c r="FS243" s="84"/>
      <c r="FT243" s="84"/>
      <c r="FU243" s="84"/>
      <c r="FV243" s="84"/>
      <c r="FW243" s="84"/>
      <c r="FX243" s="84"/>
      <c r="FY243" s="84"/>
      <c r="FZ243" s="84"/>
      <c r="GA243" s="84"/>
      <c r="GB243" s="84"/>
      <c r="GC243" s="84"/>
      <c r="GD243" s="84"/>
      <c r="GE243" s="84"/>
      <c r="GF243" s="84"/>
      <c r="GG243" s="84"/>
      <c r="GH243" s="84"/>
      <c r="GI243" s="84"/>
      <c r="GJ243" s="84"/>
      <c r="GK243" s="84"/>
      <c r="GL243" s="84"/>
      <c r="GM243" s="84"/>
      <c r="GN243" s="84"/>
      <c r="GO243" s="84"/>
      <c r="GP243" s="84"/>
      <c r="GQ243" s="84"/>
      <c r="GR243" s="84"/>
      <c r="GS243" s="84"/>
      <c r="GT243" s="84"/>
      <c r="GU243" s="84"/>
      <c r="GV243" s="84"/>
      <c r="GW243" s="84"/>
      <c r="GX243" s="84"/>
      <c r="GY243" s="84"/>
      <c r="GZ243" s="84"/>
      <c r="HA243" s="84"/>
      <c r="HB243" s="84"/>
      <c r="HC243" s="84"/>
      <c r="HD243" s="84"/>
      <c r="HE243" s="84"/>
      <c r="HF243" s="84"/>
      <c r="HG243" s="84"/>
      <c r="HH243" s="84"/>
      <c r="HI243" s="84"/>
      <c r="HJ243" s="84"/>
      <c r="HK243" s="84"/>
      <c r="HL243" s="84"/>
      <c r="HM243" s="84"/>
      <c r="HN243" s="84"/>
      <c r="HO243" s="84"/>
      <c r="HP243" s="84"/>
      <c r="HQ243" s="84"/>
      <c r="HR243" s="84"/>
      <c r="HS243" s="84"/>
      <c r="HT243" s="84"/>
      <c r="HU243" s="84"/>
      <c r="HV243" s="84"/>
      <c r="HW243" s="84"/>
      <c r="HX243" s="84"/>
      <c r="HY243" s="84"/>
      <c r="HZ243" s="84"/>
      <c r="IA243" s="84"/>
      <c r="IB243" s="84"/>
      <c r="IC243" s="84"/>
      <c r="ID243" s="84"/>
      <c r="IE243" s="84"/>
      <c r="IF243" s="84"/>
      <c r="IG243" s="84"/>
      <c r="IH243" s="84"/>
      <c r="II243" s="84"/>
      <c r="IJ243" s="84"/>
      <c r="IK243" s="84"/>
      <c r="IL243" s="84"/>
      <c r="IM243" s="84"/>
      <c r="IN243" s="84"/>
      <c r="IO243" s="84"/>
      <c r="IP243" s="84"/>
      <c r="IQ243" s="84"/>
      <c r="IR243" s="84"/>
      <c r="IS243" s="84"/>
      <c r="IT243" s="84"/>
      <c r="IU243" s="84"/>
      <c r="IV243" s="84"/>
      <c r="IW243" s="84"/>
      <c r="IX243" s="84"/>
      <c r="IY243" s="84"/>
      <c r="IZ243" s="84"/>
      <c r="JA243" s="84"/>
      <c r="JB243" s="84"/>
    </row>
    <row r="244" spans="1:262" s="22" customFormat="1" ht="15" customHeight="1" x14ac:dyDescent="0.15">
      <c r="A244" s="176" t="s">
        <v>135</v>
      </c>
      <c r="B244" s="26" t="s">
        <v>285</v>
      </c>
      <c r="C244" s="27" t="s">
        <v>323</v>
      </c>
      <c r="D244" s="28" t="s">
        <v>451</v>
      </c>
      <c r="E244" s="26" t="s">
        <v>278</v>
      </c>
      <c r="F244" s="29" t="s">
        <v>452</v>
      </c>
      <c r="G244" s="30" t="s">
        <v>453</v>
      </c>
      <c r="H244" s="30" t="s">
        <v>79</v>
      </c>
      <c r="I244" s="37">
        <v>1500000</v>
      </c>
      <c r="J244" s="38" t="s">
        <v>281</v>
      </c>
      <c r="K244" s="37">
        <v>0</v>
      </c>
      <c r="L244" s="26"/>
      <c r="M244" s="26"/>
      <c r="N244" s="26"/>
      <c r="O244" s="39" t="s">
        <v>330</v>
      </c>
      <c r="P244" s="40">
        <v>0.5</v>
      </c>
      <c r="Q244" s="40">
        <v>0.5</v>
      </c>
      <c r="R244" s="40">
        <v>0.53658536585365901</v>
      </c>
      <c r="S244" s="40">
        <v>0.93307086614173196</v>
      </c>
      <c r="T244" s="40">
        <v>3</v>
      </c>
      <c r="U244" s="40">
        <v>3</v>
      </c>
      <c r="V244" s="41">
        <v>3</v>
      </c>
      <c r="W244" s="42">
        <v>28000</v>
      </c>
      <c r="X244" s="43">
        <v>300</v>
      </c>
      <c r="Y244" s="50">
        <v>1</v>
      </c>
      <c r="Z244" s="50">
        <v>1</v>
      </c>
      <c r="AA244" s="51"/>
      <c r="AB244" s="51"/>
      <c r="AC244" s="51"/>
      <c r="AD244" s="51"/>
      <c r="AE244" s="51"/>
      <c r="AF244" s="38">
        <v>54000</v>
      </c>
      <c r="AG244" s="61">
        <v>1.55555555555556</v>
      </c>
      <c r="AH244" s="62">
        <v>0.51851851851851805</v>
      </c>
      <c r="AI244" s="63"/>
      <c r="AJ244" s="64"/>
      <c r="AK244" s="65">
        <v>0</v>
      </c>
      <c r="AL244" s="64" t="s">
        <v>283</v>
      </c>
      <c r="AM244" s="66" t="s">
        <v>326</v>
      </c>
      <c r="AN244" s="26"/>
      <c r="AO244" s="66" t="s">
        <v>332</v>
      </c>
      <c r="AP244" s="74"/>
      <c r="AQ244" s="75"/>
      <c r="AR244" s="76"/>
      <c r="AS244" s="77"/>
      <c r="AT244" s="77"/>
      <c r="AU244" s="78"/>
      <c r="AV244" s="77"/>
      <c r="AW244" s="77"/>
      <c r="AX244" s="77"/>
      <c r="AY244" s="77"/>
      <c r="AZ244" s="77"/>
      <c r="BA244" s="77"/>
      <c r="BB244" s="99">
        <f t="shared" si="63"/>
        <v>36</v>
      </c>
      <c r="BC244" s="99">
        <f t="shared" si="64"/>
        <v>9</v>
      </c>
      <c r="BD244" s="100" t="str">
        <f t="shared" si="65"/>
        <v>025-C130000632-371杨高坤36</v>
      </c>
      <c r="BE244" s="101">
        <f t="shared" si="66"/>
        <v>0.25</v>
      </c>
      <c r="BF244" s="101">
        <f t="shared" si="67"/>
        <v>1</v>
      </c>
      <c r="BG244" s="102" t="str">
        <f t="shared" si="68"/>
        <v>025-C130000632-37136</v>
      </c>
      <c r="BH244" s="84" t="str">
        <f>IF(IF(ISNA(MATCH(BG244,BG245:$BG$94434,0)),1,"")="","",IF(ISNA(MATCH(BG244,BG245:$BG$94434,0)),1,"")&amp;BB244)</f>
        <v/>
      </c>
      <c r="BI244" s="84" t="str">
        <f>IF(BH244="","",BB244&amp;COUNTIFS($BH$1:BH244,BH244))</f>
        <v/>
      </c>
      <c r="BJ244" s="84" t="str">
        <f t="shared" si="69"/>
        <v/>
      </c>
      <c r="BK244" s="84"/>
      <c r="BL244" s="84"/>
      <c r="BM244" s="84"/>
      <c r="BN244" s="84"/>
      <c r="BO244" s="84"/>
      <c r="BP244" s="84"/>
      <c r="BQ244" s="84"/>
      <c r="BR244" s="84"/>
      <c r="BS244" s="84"/>
      <c r="BT244" s="84"/>
      <c r="BU244" s="84"/>
      <c r="BV244" s="84"/>
      <c r="BW244" s="84"/>
      <c r="BX244" s="84"/>
      <c r="BY244" s="84"/>
      <c r="BZ244" s="84"/>
      <c r="CA244" s="84"/>
      <c r="CB244" s="84"/>
      <c r="CC244" s="84"/>
      <c r="CD244" s="84"/>
      <c r="CE244" s="84"/>
      <c r="CF244" s="84"/>
      <c r="CG244" s="84"/>
      <c r="CH244" s="84"/>
      <c r="CI244" s="84"/>
      <c r="CJ244" s="84"/>
      <c r="CK244" s="84"/>
      <c r="CL244" s="84"/>
      <c r="CM244" s="84"/>
      <c r="CN244" s="84"/>
      <c r="CO244" s="84"/>
      <c r="CP244" s="84"/>
      <c r="CQ244" s="84"/>
      <c r="CR244" s="84"/>
      <c r="CS244" s="84"/>
      <c r="CT244" s="84"/>
      <c r="CU244" s="84"/>
      <c r="CV244" s="84"/>
      <c r="CW244" s="84"/>
      <c r="CX244" s="84"/>
      <c r="CY244" s="84"/>
      <c r="CZ244" s="84"/>
      <c r="DA244" s="84"/>
      <c r="DB244" s="84"/>
      <c r="DC244" s="84"/>
      <c r="DD244" s="84"/>
      <c r="DE244" s="84"/>
      <c r="DF244" s="84"/>
      <c r="DG244" s="84"/>
      <c r="DH244" s="84"/>
      <c r="DI244" s="84"/>
      <c r="DJ244" s="84"/>
      <c r="DK244" s="84"/>
      <c r="DL244" s="84"/>
      <c r="DM244" s="84"/>
      <c r="DN244" s="84"/>
      <c r="DO244" s="84"/>
      <c r="DP244" s="84"/>
      <c r="DQ244" s="84"/>
      <c r="DR244" s="84"/>
      <c r="DS244" s="84"/>
      <c r="DT244" s="84"/>
      <c r="DU244" s="84"/>
      <c r="DV244" s="84"/>
      <c r="DW244" s="84"/>
      <c r="DX244" s="84"/>
      <c r="DY244" s="84"/>
      <c r="DZ244" s="84"/>
      <c r="EA244" s="84"/>
      <c r="EB244" s="84"/>
      <c r="EC244" s="84"/>
      <c r="ED244" s="84"/>
      <c r="EE244" s="84"/>
      <c r="EF244" s="84"/>
      <c r="EG244" s="84"/>
      <c r="EH244" s="84"/>
      <c r="EI244" s="84"/>
      <c r="EJ244" s="84"/>
      <c r="EK244" s="84"/>
      <c r="EL244" s="84"/>
      <c r="EM244" s="84"/>
      <c r="EN244" s="84"/>
      <c r="EO244" s="84"/>
      <c r="EP244" s="84"/>
      <c r="EQ244" s="84"/>
      <c r="ER244" s="84"/>
      <c r="ES244" s="84"/>
      <c r="ET244" s="84"/>
      <c r="EU244" s="84"/>
      <c r="EV244" s="84"/>
      <c r="EW244" s="84"/>
      <c r="EX244" s="84"/>
      <c r="EY244" s="84"/>
      <c r="EZ244" s="84"/>
      <c r="FA244" s="84"/>
      <c r="FB244" s="84"/>
      <c r="FC244" s="84"/>
      <c r="FD244" s="84"/>
      <c r="FE244" s="84"/>
      <c r="FF244" s="84"/>
      <c r="FG244" s="84"/>
      <c r="FH244" s="84"/>
      <c r="FI244" s="84"/>
      <c r="FJ244" s="84"/>
      <c r="FK244" s="84"/>
      <c r="FL244" s="84"/>
      <c r="FM244" s="84"/>
      <c r="FN244" s="84"/>
      <c r="FO244" s="84"/>
      <c r="FP244" s="84"/>
      <c r="FQ244" s="84"/>
      <c r="FR244" s="84"/>
      <c r="FS244" s="84"/>
      <c r="FT244" s="84"/>
      <c r="FU244" s="84"/>
      <c r="FV244" s="84"/>
      <c r="FW244" s="84"/>
      <c r="FX244" s="84"/>
      <c r="FY244" s="84"/>
      <c r="FZ244" s="84"/>
      <c r="GA244" s="84"/>
      <c r="GB244" s="84"/>
      <c r="GC244" s="84"/>
      <c r="GD244" s="84"/>
      <c r="GE244" s="84"/>
      <c r="GF244" s="84"/>
      <c r="GG244" s="84"/>
      <c r="GH244" s="84"/>
      <c r="GI244" s="84"/>
      <c r="GJ244" s="84"/>
      <c r="GK244" s="84"/>
      <c r="GL244" s="84"/>
      <c r="GM244" s="84"/>
      <c r="GN244" s="84"/>
      <c r="GO244" s="84"/>
      <c r="GP244" s="84"/>
      <c r="GQ244" s="84"/>
      <c r="GR244" s="84"/>
      <c r="GS244" s="84"/>
      <c r="GT244" s="84"/>
      <c r="GU244" s="84"/>
      <c r="GV244" s="84"/>
      <c r="GW244" s="84"/>
      <c r="GX244" s="84"/>
      <c r="GY244" s="84"/>
      <c r="GZ244" s="84"/>
      <c r="HA244" s="84"/>
      <c r="HB244" s="84"/>
      <c r="HC244" s="84"/>
      <c r="HD244" s="84"/>
      <c r="HE244" s="84"/>
      <c r="HF244" s="84"/>
      <c r="HG244" s="84"/>
      <c r="HH244" s="84"/>
      <c r="HI244" s="84"/>
      <c r="HJ244" s="84"/>
      <c r="HK244" s="84"/>
      <c r="HL244" s="84"/>
      <c r="HM244" s="84"/>
      <c r="HN244" s="84"/>
      <c r="HO244" s="84"/>
      <c r="HP244" s="84"/>
      <c r="HQ244" s="84"/>
      <c r="HR244" s="84"/>
      <c r="HS244" s="84"/>
      <c r="HT244" s="84"/>
      <c r="HU244" s="84"/>
      <c r="HV244" s="84"/>
      <c r="HW244" s="84"/>
      <c r="HX244" s="84"/>
      <c r="HY244" s="84"/>
      <c r="HZ244" s="84"/>
      <c r="IA244" s="84"/>
      <c r="IB244" s="84"/>
      <c r="IC244" s="84"/>
      <c r="ID244" s="84"/>
      <c r="IE244" s="84"/>
      <c r="IF244" s="84"/>
      <c r="IG244" s="84"/>
      <c r="IH244" s="84"/>
      <c r="II244" s="84"/>
      <c r="IJ244" s="84"/>
      <c r="IK244" s="84"/>
      <c r="IL244" s="84"/>
      <c r="IM244" s="84"/>
      <c r="IN244" s="84"/>
      <c r="IO244" s="84"/>
      <c r="IP244" s="84"/>
      <c r="IQ244" s="84"/>
      <c r="IR244" s="84"/>
      <c r="IS244" s="84"/>
      <c r="IT244" s="84"/>
      <c r="IU244" s="84"/>
      <c r="IV244" s="84"/>
      <c r="IW244" s="84"/>
      <c r="IX244" s="84"/>
      <c r="IY244" s="84"/>
      <c r="IZ244" s="84"/>
      <c r="JA244" s="84"/>
      <c r="JB244" s="84"/>
    </row>
    <row r="245" spans="1:262" s="22" customFormat="1" ht="15" customHeight="1" x14ac:dyDescent="0.15">
      <c r="A245" s="176" t="s">
        <v>135</v>
      </c>
      <c r="B245" s="26" t="s">
        <v>275</v>
      </c>
      <c r="C245" s="27" t="s">
        <v>327</v>
      </c>
      <c r="D245" s="28" t="s">
        <v>454</v>
      </c>
      <c r="E245" s="26" t="s">
        <v>278</v>
      </c>
      <c r="F245" s="29" t="s">
        <v>89</v>
      </c>
      <c r="G245" s="30" t="s">
        <v>294</v>
      </c>
      <c r="H245" s="30" t="s">
        <v>79</v>
      </c>
      <c r="I245" s="37">
        <v>10000</v>
      </c>
      <c r="J245" s="38" t="s">
        <v>281</v>
      </c>
      <c r="K245" s="37">
        <v>8700</v>
      </c>
      <c r="L245" s="26"/>
      <c r="M245" s="26"/>
      <c r="N245" s="26"/>
      <c r="O245" s="39" t="s">
        <v>325</v>
      </c>
      <c r="P245" s="40">
        <v>0.5</v>
      </c>
      <c r="Q245" s="40">
        <v>0.5</v>
      </c>
      <c r="R245" s="40">
        <v>4.7633587786259497</v>
      </c>
      <c r="S245" s="40">
        <v>3.7322834645669301</v>
      </c>
      <c r="T245" s="40">
        <v>3</v>
      </c>
      <c r="U245" s="40">
        <v>5.5</v>
      </c>
      <c r="V245" s="41">
        <v>12</v>
      </c>
      <c r="W245" s="42">
        <v>118000</v>
      </c>
      <c r="X245" s="43">
        <v>300</v>
      </c>
      <c r="Y245" s="50">
        <v>1</v>
      </c>
      <c r="Z245" s="50">
        <v>1</v>
      </c>
      <c r="AA245" s="51"/>
      <c r="AB245" s="51"/>
      <c r="AC245" s="51"/>
      <c r="AD245" s="51"/>
      <c r="AE245" s="51"/>
      <c r="AF245" s="38">
        <v>216000</v>
      </c>
      <c r="AG245" s="61">
        <v>6.5555555555555598</v>
      </c>
      <c r="AH245" s="62">
        <v>0.54629629629629595</v>
      </c>
      <c r="AI245" s="63"/>
      <c r="AJ245" s="64"/>
      <c r="AK245" s="65">
        <v>0</v>
      </c>
      <c r="AL245" s="64" t="s">
        <v>283</v>
      </c>
      <c r="AM245" s="66" t="s">
        <v>320</v>
      </c>
      <c r="AN245" s="26"/>
      <c r="AO245" s="66" t="s">
        <v>68</v>
      </c>
      <c r="AP245" s="74"/>
      <c r="AQ245" s="75"/>
      <c r="AR245" s="76"/>
      <c r="AS245" s="77"/>
      <c r="AT245" s="77"/>
      <c r="AU245" s="78"/>
      <c r="AV245" s="77"/>
      <c r="AW245" s="77"/>
      <c r="AX245" s="77"/>
      <c r="AY245" s="77"/>
      <c r="AZ245" s="77"/>
      <c r="BA245" s="77"/>
      <c r="BB245" s="99">
        <f t="shared" si="63"/>
        <v>36</v>
      </c>
      <c r="BC245" s="99">
        <f t="shared" si="64"/>
        <v>9</v>
      </c>
      <c r="BD245" s="100" t="str">
        <f t="shared" si="65"/>
        <v>025-U139500622-373赵亚平36</v>
      </c>
      <c r="BE245" s="101">
        <f t="shared" si="66"/>
        <v>1</v>
      </c>
      <c r="BF245" s="101">
        <f t="shared" si="67"/>
        <v>0.5</v>
      </c>
      <c r="BG245" s="102" t="str">
        <f t="shared" si="68"/>
        <v>025-U139500622-37336</v>
      </c>
      <c r="BH245" s="84" t="str">
        <f>IF(IF(ISNA(MATCH(BG245,BG246:$BG$94434,0)),1,"")="","",IF(ISNA(MATCH(BG245,BG246:$BG$94434,0)),1,"")&amp;BB245)</f>
        <v/>
      </c>
      <c r="BI245" s="84" t="str">
        <f>IF(BH245="","",BB245&amp;COUNTIFS($BH$1:BH245,BH245))</f>
        <v/>
      </c>
      <c r="BJ245" s="84" t="str">
        <f t="shared" si="69"/>
        <v/>
      </c>
      <c r="BK245" s="84"/>
      <c r="BL245" s="84"/>
      <c r="BM245" s="84"/>
      <c r="BN245" s="84"/>
      <c r="BO245" s="84"/>
      <c r="BP245" s="84"/>
      <c r="BQ245" s="84"/>
      <c r="BR245" s="84"/>
      <c r="BS245" s="84"/>
      <c r="BT245" s="84"/>
      <c r="BU245" s="84"/>
      <c r="BV245" s="84"/>
      <c r="BW245" s="84"/>
      <c r="BX245" s="84"/>
      <c r="BY245" s="84"/>
      <c r="BZ245" s="84"/>
      <c r="CA245" s="84"/>
      <c r="CB245" s="84"/>
      <c r="CC245" s="84"/>
      <c r="CD245" s="84"/>
      <c r="CE245" s="84"/>
      <c r="CF245" s="84"/>
      <c r="CG245" s="84"/>
      <c r="CH245" s="84"/>
      <c r="CI245" s="84"/>
      <c r="CJ245" s="84"/>
      <c r="CK245" s="84"/>
      <c r="CL245" s="84"/>
      <c r="CM245" s="84"/>
      <c r="CN245" s="84"/>
      <c r="CO245" s="84"/>
      <c r="CP245" s="84"/>
      <c r="CQ245" s="84"/>
      <c r="CR245" s="84"/>
      <c r="CS245" s="84"/>
      <c r="CT245" s="84"/>
      <c r="CU245" s="84"/>
      <c r="CV245" s="84"/>
      <c r="CW245" s="84"/>
      <c r="CX245" s="84"/>
      <c r="CY245" s="84"/>
      <c r="CZ245" s="84"/>
      <c r="DA245" s="84"/>
      <c r="DB245" s="84"/>
      <c r="DC245" s="84"/>
      <c r="DD245" s="84"/>
      <c r="DE245" s="84"/>
      <c r="DF245" s="84"/>
      <c r="DG245" s="84"/>
      <c r="DH245" s="84"/>
      <c r="DI245" s="84"/>
      <c r="DJ245" s="84"/>
      <c r="DK245" s="84"/>
      <c r="DL245" s="84"/>
      <c r="DM245" s="84"/>
      <c r="DN245" s="84"/>
      <c r="DO245" s="84"/>
      <c r="DP245" s="84"/>
      <c r="DQ245" s="84"/>
      <c r="DR245" s="84"/>
      <c r="DS245" s="84"/>
      <c r="DT245" s="84"/>
      <c r="DU245" s="84"/>
      <c r="DV245" s="84"/>
      <c r="DW245" s="84"/>
      <c r="DX245" s="84"/>
      <c r="DY245" s="84"/>
      <c r="DZ245" s="84"/>
      <c r="EA245" s="84"/>
      <c r="EB245" s="84"/>
      <c r="EC245" s="84"/>
      <c r="ED245" s="84"/>
      <c r="EE245" s="84"/>
      <c r="EF245" s="84"/>
      <c r="EG245" s="84"/>
      <c r="EH245" s="84"/>
      <c r="EI245" s="84"/>
      <c r="EJ245" s="84"/>
      <c r="EK245" s="84"/>
      <c r="EL245" s="84"/>
      <c r="EM245" s="84"/>
      <c r="EN245" s="84"/>
      <c r="EO245" s="84"/>
      <c r="EP245" s="84"/>
      <c r="EQ245" s="84"/>
      <c r="ER245" s="84"/>
      <c r="ES245" s="84"/>
      <c r="ET245" s="84"/>
      <c r="EU245" s="84"/>
      <c r="EV245" s="84"/>
      <c r="EW245" s="84"/>
      <c r="EX245" s="84"/>
      <c r="EY245" s="84"/>
      <c r="EZ245" s="84"/>
      <c r="FA245" s="84"/>
      <c r="FB245" s="84"/>
      <c r="FC245" s="84"/>
      <c r="FD245" s="84"/>
      <c r="FE245" s="84"/>
      <c r="FF245" s="84"/>
      <c r="FG245" s="84"/>
      <c r="FH245" s="84"/>
      <c r="FI245" s="84"/>
      <c r="FJ245" s="84"/>
      <c r="FK245" s="84"/>
      <c r="FL245" s="84"/>
      <c r="FM245" s="84"/>
      <c r="FN245" s="84"/>
      <c r="FO245" s="84"/>
      <c r="FP245" s="84"/>
      <c r="FQ245" s="84"/>
      <c r="FR245" s="84"/>
      <c r="FS245" s="84"/>
      <c r="FT245" s="84"/>
      <c r="FU245" s="84"/>
      <c r="FV245" s="84"/>
      <c r="FW245" s="84"/>
      <c r="FX245" s="84"/>
      <c r="FY245" s="84"/>
      <c r="FZ245" s="84"/>
      <c r="GA245" s="84"/>
      <c r="GB245" s="84"/>
      <c r="GC245" s="84"/>
      <c r="GD245" s="84"/>
      <c r="GE245" s="84"/>
      <c r="GF245" s="84"/>
      <c r="GG245" s="84"/>
      <c r="GH245" s="84"/>
      <c r="GI245" s="84"/>
      <c r="GJ245" s="84"/>
      <c r="GK245" s="84"/>
      <c r="GL245" s="84"/>
      <c r="GM245" s="84"/>
      <c r="GN245" s="84"/>
      <c r="GO245" s="84"/>
      <c r="GP245" s="84"/>
      <c r="GQ245" s="84"/>
      <c r="GR245" s="84"/>
      <c r="GS245" s="84"/>
      <c r="GT245" s="84"/>
      <c r="GU245" s="84"/>
      <c r="GV245" s="84"/>
      <c r="GW245" s="84"/>
      <c r="GX245" s="84"/>
      <c r="GY245" s="84"/>
      <c r="GZ245" s="84"/>
      <c r="HA245" s="84"/>
      <c r="HB245" s="84"/>
      <c r="HC245" s="84"/>
      <c r="HD245" s="84"/>
      <c r="HE245" s="84"/>
      <c r="HF245" s="84"/>
      <c r="HG245" s="84"/>
      <c r="HH245" s="84"/>
      <c r="HI245" s="84"/>
      <c r="HJ245" s="84"/>
      <c r="HK245" s="84"/>
      <c r="HL245" s="84"/>
      <c r="HM245" s="84"/>
      <c r="HN245" s="84"/>
      <c r="HO245" s="84"/>
      <c r="HP245" s="84"/>
      <c r="HQ245" s="84"/>
      <c r="HR245" s="84"/>
      <c r="HS245" s="84"/>
      <c r="HT245" s="84"/>
      <c r="HU245" s="84"/>
      <c r="HV245" s="84"/>
      <c r="HW245" s="84"/>
      <c r="HX245" s="84"/>
      <c r="HY245" s="84"/>
      <c r="HZ245" s="84"/>
      <c r="IA245" s="84"/>
      <c r="IB245" s="84"/>
      <c r="IC245" s="84"/>
      <c r="ID245" s="84"/>
      <c r="IE245" s="84"/>
      <c r="IF245" s="84"/>
      <c r="IG245" s="84"/>
      <c r="IH245" s="84"/>
      <c r="II245" s="84"/>
      <c r="IJ245" s="84"/>
      <c r="IK245" s="84"/>
      <c r="IL245" s="84"/>
      <c r="IM245" s="84"/>
      <c r="IN245" s="84"/>
      <c r="IO245" s="84"/>
      <c r="IP245" s="84"/>
      <c r="IQ245" s="84"/>
      <c r="IR245" s="84"/>
      <c r="IS245" s="84"/>
      <c r="IT245" s="84"/>
      <c r="IU245" s="84"/>
      <c r="IV245" s="84"/>
      <c r="IW245" s="84"/>
      <c r="IX245" s="84"/>
      <c r="IY245" s="84"/>
      <c r="IZ245" s="84"/>
      <c r="JA245" s="84"/>
      <c r="JB245" s="84"/>
    </row>
    <row r="246" spans="1:262" s="22" customFormat="1" ht="15" customHeight="1" x14ac:dyDescent="0.15">
      <c r="A246" s="176" t="s">
        <v>135</v>
      </c>
      <c r="B246" s="26" t="s">
        <v>285</v>
      </c>
      <c r="C246" s="27" t="s">
        <v>327</v>
      </c>
      <c r="D246" s="28" t="s">
        <v>454</v>
      </c>
      <c r="E246" s="26" t="s">
        <v>278</v>
      </c>
      <c r="F246" s="29" t="s">
        <v>89</v>
      </c>
      <c r="G246" s="30" t="s">
        <v>294</v>
      </c>
      <c r="H246" s="30" t="s">
        <v>79</v>
      </c>
      <c r="I246" s="37">
        <v>10000</v>
      </c>
      <c r="J246" s="38" t="s">
        <v>281</v>
      </c>
      <c r="K246" s="37">
        <v>8700</v>
      </c>
      <c r="L246" s="26"/>
      <c r="M246" s="26"/>
      <c r="N246" s="26"/>
      <c r="O246" s="39" t="s">
        <v>325</v>
      </c>
      <c r="P246" s="40">
        <v>0.5</v>
      </c>
      <c r="Q246" s="40">
        <v>0.5</v>
      </c>
      <c r="R246" s="40">
        <v>2.1463414634146298</v>
      </c>
      <c r="S246" s="40">
        <v>3.7322834645669301</v>
      </c>
      <c r="T246" s="40">
        <v>4</v>
      </c>
      <c r="U246" s="40">
        <v>4</v>
      </c>
      <c r="V246" s="41">
        <v>12</v>
      </c>
      <c r="W246" s="42">
        <v>71500</v>
      </c>
      <c r="X246" s="43">
        <v>300</v>
      </c>
      <c r="Y246" s="50">
        <v>1</v>
      </c>
      <c r="Z246" s="50">
        <v>1</v>
      </c>
      <c r="AA246" s="51"/>
      <c r="AB246" s="51"/>
      <c r="AC246" s="51"/>
      <c r="AD246" s="51"/>
      <c r="AE246" s="51"/>
      <c r="AF246" s="38">
        <v>216000</v>
      </c>
      <c r="AG246" s="61">
        <v>3.9722222222222201</v>
      </c>
      <c r="AH246" s="62">
        <v>0.33101851851851899</v>
      </c>
      <c r="AI246" s="63"/>
      <c r="AJ246" s="64"/>
      <c r="AK246" s="65">
        <v>0</v>
      </c>
      <c r="AL246" s="64" t="s">
        <v>283</v>
      </c>
      <c r="AM246" s="66" t="s">
        <v>331</v>
      </c>
      <c r="AN246" s="26"/>
      <c r="AO246" s="66" t="s">
        <v>127</v>
      </c>
      <c r="AP246" s="74"/>
      <c r="AQ246" s="75"/>
      <c r="AR246" s="76"/>
      <c r="AS246" s="77"/>
      <c r="AT246" s="77"/>
      <c r="AU246" s="78"/>
      <c r="AV246" s="77"/>
      <c r="AW246" s="77"/>
      <c r="AX246" s="77"/>
      <c r="AY246" s="77"/>
      <c r="AZ246" s="77"/>
      <c r="BA246" s="77"/>
      <c r="BB246" s="99">
        <f t="shared" si="63"/>
        <v>36</v>
      </c>
      <c r="BC246" s="99">
        <f t="shared" si="64"/>
        <v>9</v>
      </c>
      <c r="BD246" s="100" t="str">
        <f t="shared" si="65"/>
        <v>025-U139500622-373吕勇36</v>
      </c>
      <c r="BE246" s="101">
        <f t="shared" si="66"/>
        <v>1</v>
      </c>
      <c r="BF246" s="101">
        <f t="shared" si="67"/>
        <v>0.5</v>
      </c>
      <c r="BG246" s="102" t="str">
        <f t="shared" si="68"/>
        <v>025-U139500622-37336</v>
      </c>
      <c r="BH246" s="84" t="str">
        <f>IF(IF(ISNA(MATCH(BG246,BG247:$BG$94434,0)),1,"")="","",IF(ISNA(MATCH(BG246,BG247:$BG$94434,0)),1,"")&amp;BB246)</f>
        <v>136</v>
      </c>
      <c r="BI246" s="84" t="str">
        <f>IF(BH246="","",BB246&amp;COUNTIFS($BH$1:BH246,BH246))</f>
        <v>367</v>
      </c>
      <c r="BJ246" s="84" t="str">
        <f t="shared" si="69"/>
        <v>025-U139500622-373</v>
      </c>
      <c r="BK246" s="84"/>
      <c r="BL246" s="84"/>
      <c r="BM246" s="84"/>
      <c r="BN246" s="84"/>
      <c r="BO246" s="84"/>
      <c r="BP246" s="84"/>
      <c r="BQ246" s="84"/>
      <c r="BR246" s="84"/>
      <c r="BS246" s="84"/>
      <c r="BT246" s="84"/>
      <c r="BU246" s="84"/>
      <c r="BV246" s="84"/>
      <c r="BW246" s="84"/>
      <c r="BX246" s="84"/>
      <c r="BY246" s="84"/>
      <c r="BZ246" s="84"/>
      <c r="CA246" s="84"/>
      <c r="CB246" s="84"/>
      <c r="CC246" s="84"/>
      <c r="CD246" s="84"/>
      <c r="CE246" s="84"/>
      <c r="CF246" s="84"/>
      <c r="CG246" s="84"/>
      <c r="CH246" s="84"/>
      <c r="CI246" s="84"/>
      <c r="CJ246" s="84"/>
      <c r="CK246" s="84"/>
      <c r="CL246" s="84"/>
      <c r="CM246" s="84"/>
      <c r="CN246" s="84"/>
      <c r="CO246" s="84"/>
      <c r="CP246" s="84"/>
      <c r="CQ246" s="84"/>
      <c r="CR246" s="84"/>
      <c r="CS246" s="84"/>
      <c r="CT246" s="84"/>
      <c r="CU246" s="84"/>
      <c r="CV246" s="84"/>
      <c r="CW246" s="84"/>
      <c r="CX246" s="84"/>
      <c r="CY246" s="84"/>
      <c r="CZ246" s="84"/>
      <c r="DA246" s="84"/>
      <c r="DB246" s="84"/>
      <c r="DC246" s="84"/>
      <c r="DD246" s="84"/>
      <c r="DE246" s="84"/>
      <c r="DF246" s="84"/>
      <c r="DG246" s="84"/>
      <c r="DH246" s="84"/>
      <c r="DI246" s="84"/>
      <c r="DJ246" s="84"/>
      <c r="DK246" s="84"/>
      <c r="DL246" s="84"/>
      <c r="DM246" s="84"/>
      <c r="DN246" s="84"/>
      <c r="DO246" s="84"/>
      <c r="DP246" s="84"/>
      <c r="DQ246" s="84"/>
      <c r="DR246" s="84"/>
      <c r="DS246" s="84"/>
      <c r="DT246" s="84"/>
      <c r="DU246" s="84"/>
      <c r="DV246" s="84"/>
      <c r="DW246" s="84"/>
      <c r="DX246" s="84"/>
      <c r="DY246" s="84"/>
      <c r="DZ246" s="84"/>
      <c r="EA246" s="84"/>
      <c r="EB246" s="84"/>
      <c r="EC246" s="84"/>
      <c r="ED246" s="84"/>
      <c r="EE246" s="84"/>
      <c r="EF246" s="84"/>
      <c r="EG246" s="84"/>
      <c r="EH246" s="84"/>
      <c r="EI246" s="84"/>
      <c r="EJ246" s="84"/>
      <c r="EK246" s="84"/>
      <c r="EL246" s="84"/>
      <c r="EM246" s="84"/>
      <c r="EN246" s="84"/>
      <c r="EO246" s="84"/>
      <c r="EP246" s="84"/>
      <c r="EQ246" s="84"/>
      <c r="ER246" s="84"/>
      <c r="ES246" s="84"/>
      <c r="ET246" s="84"/>
      <c r="EU246" s="84"/>
      <c r="EV246" s="84"/>
      <c r="EW246" s="84"/>
      <c r="EX246" s="84"/>
      <c r="EY246" s="84"/>
      <c r="EZ246" s="84"/>
      <c r="FA246" s="84"/>
      <c r="FB246" s="84"/>
      <c r="FC246" s="84"/>
      <c r="FD246" s="84"/>
      <c r="FE246" s="84"/>
      <c r="FF246" s="84"/>
      <c r="FG246" s="84"/>
      <c r="FH246" s="84"/>
      <c r="FI246" s="84"/>
      <c r="FJ246" s="84"/>
      <c r="FK246" s="84"/>
      <c r="FL246" s="84"/>
      <c r="FM246" s="84"/>
      <c r="FN246" s="84"/>
      <c r="FO246" s="84"/>
      <c r="FP246" s="84"/>
      <c r="FQ246" s="84"/>
      <c r="FR246" s="84"/>
      <c r="FS246" s="84"/>
      <c r="FT246" s="84"/>
      <c r="FU246" s="84"/>
      <c r="FV246" s="84"/>
      <c r="FW246" s="84"/>
      <c r="FX246" s="84"/>
      <c r="FY246" s="84"/>
      <c r="FZ246" s="84"/>
      <c r="GA246" s="84"/>
      <c r="GB246" s="84"/>
      <c r="GC246" s="84"/>
      <c r="GD246" s="84"/>
      <c r="GE246" s="84"/>
      <c r="GF246" s="84"/>
      <c r="GG246" s="84"/>
      <c r="GH246" s="84"/>
      <c r="GI246" s="84"/>
      <c r="GJ246" s="84"/>
      <c r="GK246" s="84"/>
      <c r="GL246" s="84"/>
      <c r="GM246" s="84"/>
      <c r="GN246" s="84"/>
      <c r="GO246" s="84"/>
      <c r="GP246" s="84"/>
      <c r="GQ246" s="84"/>
      <c r="GR246" s="84"/>
      <c r="GS246" s="84"/>
      <c r="GT246" s="84"/>
      <c r="GU246" s="84"/>
      <c r="GV246" s="84"/>
      <c r="GW246" s="84"/>
      <c r="GX246" s="84"/>
      <c r="GY246" s="84"/>
      <c r="GZ246" s="84"/>
      <c r="HA246" s="84"/>
      <c r="HB246" s="84"/>
      <c r="HC246" s="84"/>
      <c r="HD246" s="84"/>
      <c r="HE246" s="84"/>
      <c r="HF246" s="84"/>
      <c r="HG246" s="84"/>
      <c r="HH246" s="84"/>
      <c r="HI246" s="84"/>
      <c r="HJ246" s="84"/>
      <c r="HK246" s="84"/>
      <c r="HL246" s="84"/>
      <c r="HM246" s="84"/>
      <c r="HN246" s="84"/>
      <c r="HO246" s="84"/>
      <c r="HP246" s="84"/>
      <c r="HQ246" s="84"/>
      <c r="HR246" s="84"/>
      <c r="HS246" s="84"/>
      <c r="HT246" s="84"/>
      <c r="HU246" s="84"/>
      <c r="HV246" s="84"/>
      <c r="HW246" s="84"/>
      <c r="HX246" s="84"/>
      <c r="HY246" s="84"/>
      <c r="HZ246" s="84"/>
      <c r="IA246" s="84"/>
      <c r="IB246" s="84"/>
      <c r="IC246" s="84"/>
      <c r="ID246" s="84"/>
      <c r="IE246" s="84"/>
      <c r="IF246" s="84"/>
      <c r="IG246" s="84"/>
      <c r="IH246" s="84"/>
      <c r="II246" s="84"/>
      <c r="IJ246" s="84"/>
      <c r="IK246" s="84"/>
      <c r="IL246" s="84"/>
      <c r="IM246" s="84"/>
      <c r="IN246" s="84"/>
      <c r="IO246" s="84"/>
      <c r="IP246" s="84"/>
      <c r="IQ246" s="84"/>
      <c r="IR246" s="84"/>
      <c r="IS246" s="84"/>
      <c r="IT246" s="84"/>
      <c r="IU246" s="84"/>
      <c r="IV246" s="84"/>
      <c r="IW246" s="84"/>
      <c r="IX246" s="84"/>
      <c r="IY246" s="84"/>
      <c r="IZ246" s="84"/>
      <c r="JA246" s="84"/>
      <c r="JB246" s="84"/>
    </row>
    <row r="247" spans="1:262" s="22" customFormat="1" ht="15" customHeight="1" x14ac:dyDescent="0.15">
      <c r="A247" s="176" t="s">
        <v>135</v>
      </c>
      <c r="B247" s="26" t="s">
        <v>285</v>
      </c>
      <c r="C247" s="27" t="s">
        <v>333</v>
      </c>
      <c r="D247" s="28" t="s">
        <v>455</v>
      </c>
      <c r="E247" s="26" t="s">
        <v>278</v>
      </c>
      <c r="F247" s="29" t="s">
        <v>11</v>
      </c>
      <c r="G247" s="30" t="s">
        <v>280</v>
      </c>
      <c r="H247" s="30" t="s">
        <v>79</v>
      </c>
      <c r="I247" s="37">
        <v>2000000</v>
      </c>
      <c r="J247" s="38" t="s">
        <v>281</v>
      </c>
      <c r="K247" s="37">
        <v>331000</v>
      </c>
      <c r="L247" s="26"/>
      <c r="M247" s="26"/>
      <c r="N247" s="26"/>
      <c r="O247" s="39" t="s">
        <v>10</v>
      </c>
      <c r="P247" s="40">
        <v>0.5</v>
      </c>
      <c r="Q247" s="40">
        <v>0.5</v>
      </c>
      <c r="R247" s="40">
        <v>0.35772357723577197</v>
      </c>
      <c r="S247" s="40">
        <v>0.62204724409448797</v>
      </c>
      <c r="T247" s="40">
        <v>2</v>
      </c>
      <c r="U247" s="40">
        <v>2</v>
      </c>
      <c r="V247" s="41">
        <v>2</v>
      </c>
      <c r="W247" s="42">
        <v>15000</v>
      </c>
      <c r="X247" s="43">
        <v>300</v>
      </c>
      <c r="Y247" s="50">
        <v>1</v>
      </c>
      <c r="Z247" s="50">
        <v>1</v>
      </c>
      <c r="AA247" s="51"/>
      <c r="AB247" s="51"/>
      <c r="AC247" s="51"/>
      <c r="AD247" s="51"/>
      <c r="AE247" s="51"/>
      <c r="AF247" s="38">
        <v>36000</v>
      </c>
      <c r="AG247" s="61">
        <v>0.83333333333333304</v>
      </c>
      <c r="AH247" s="62">
        <v>0.41666666666666702</v>
      </c>
      <c r="AI247" s="63"/>
      <c r="AJ247" s="64"/>
      <c r="AK247" s="65">
        <v>0</v>
      </c>
      <c r="AL247" s="64" t="s">
        <v>283</v>
      </c>
      <c r="AM247" s="66" t="s">
        <v>322</v>
      </c>
      <c r="AN247" s="26"/>
      <c r="AO247" s="66" t="s">
        <v>64</v>
      </c>
      <c r="AP247" s="74"/>
      <c r="AQ247" s="75"/>
      <c r="AR247" s="76"/>
      <c r="AS247" s="77"/>
      <c r="AT247" s="77"/>
      <c r="AU247" s="78"/>
      <c r="AV247" s="77"/>
      <c r="AW247" s="77"/>
      <c r="AX247" s="77"/>
      <c r="AY247" s="77"/>
      <c r="AZ247" s="77"/>
      <c r="BA247" s="77"/>
      <c r="BB247" s="99">
        <f t="shared" si="63"/>
        <v>36</v>
      </c>
      <c r="BC247" s="99">
        <f t="shared" si="64"/>
        <v>9</v>
      </c>
      <c r="BD247" s="100" t="str">
        <f t="shared" si="65"/>
        <v>025-C130000631-362杨青松36</v>
      </c>
      <c r="BE247" s="101">
        <f t="shared" si="66"/>
        <v>0.33333333333333331</v>
      </c>
      <c r="BF247" s="101">
        <f t="shared" si="67"/>
        <v>1</v>
      </c>
      <c r="BG247" s="102" t="str">
        <f t="shared" si="68"/>
        <v>025-C130000631-36236</v>
      </c>
      <c r="BH247" s="84" t="str">
        <f>IF(IF(ISNA(MATCH(BG247,BG248:$BG$94434,0)),1,"")="","",IF(ISNA(MATCH(BG247,BG248:$BG$94434,0)),1,"")&amp;BB247)</f>
        <v/>
      </c>
      <c r="BI247" s="84" t="str">
        <f>IF(BH247="","",BB247&amp;COUNTIFS($BH$1:BH247,BH247))</f>
        <v/>
      </c>
      <c r="BJ247" s="84" t="str">
        <f t="shared" si="69"/>
        <v/>
      </c>
      <c r="BK247" s="84"/>
      <c r="BL247" s="84"/>
      <c r="BM247" s="84"/>
      <c r="BN247" s="84"/>
      <c r="BO247" s="84"/>
      <c r="BP247" s="84"/>
      <c r="BQ247" s="84"/>
      <c r="BR247" s="84"/>
      <c r="BS247" s="84"/>
      <c r="BT247" s="84"/>
      <c r="BU247" s="84"/>
      <c r="BV247" s="84"/>
      <c r="BW247" s="84"/>
      <c r="BX247" s="84"/>
      <c r="BY247" s="84"/>
      <c r="BZ247" s="84"/>
      <c r="CA247" s="84"/>
      <c r="CB247" s="84"/>
      <c r="CC247" s="84"/>
      <c r="CD247" s="84"/>
      <c r="CE247" s="84"/>
      <c r="CF247" s="84"/>
      <c r="CG247" s="84"/>
      <c r="CH247" s="84"/>
      <c r="CI247" s="84"/>
      <c r="CJ247" s="84"/>
      <c r="CK247" s="84"/>
      <c r="CL247" s="84"/>
      <c r="CM247" s="84"/>
      <c r="CN247" s="84"/>
      <c r="CO247" s="84"/>
      <c r="CP247" s="84"/>
      <c r="CQ247" s="84"/>
      <c r="CR247" s="84"/>
      <c r="CS247" s="84"/>
      <c r="CT247" s="84"/>
      <c r="CU247" s="84"/>
      <c r="CV247" s="84"/>
      <c r="CW247" s="84"/>
      <c r="CX247" s="84"/>
      <c r="CY247" s="84"/>
      <c r="CZ247" s="84"/>
      <c r="DA247" s="84"/>
      <c r="DB247" s="84"/>
      <c r="DC247" s="84"/>
      <c r="DD247" s="84"/>
      <c r="DE247" s="84"/>
      <c r="DF247" s="84"/>
      <c r="DG247" s="84"/>
      <c r="DH247" s="84"/>
      <c r="DI247" s="84"/>
      <c r="DJ247" s="84"/>
      <c r="DK247" s="84"/>
      <c r="DL247" s="84"/>
      <c r="DM247" s="84"/>
      <c r="DN247" s="84"/>
      <c r="DO247" s="84"/>
      <c r="DP247" s="84"/>
      <c r="DQ247" s="84"/>
      <c r="DR247" s="84"/>
      <c r="DS247" s="84"/>
      <c r="DT247" s="84"/>
      <c r="DU247" s="84"/>
      <c r="DV247" s="84"/>
      <c r="DW247" s="84"/>
      <c r="DX247" s="84"/>
      <c r="DY247" s="84"/>
      <c r="DZ247" s="84"/>
      <c r="EA247" s="84"/>
      <c r="EB247" s="84"/>
      <c r="EC247" s="84"/>
      <c r="ED247" s="84"/>
      <c r="EE247" s="84"/>
      <c r="EF247" s="84"/>
      <c r="EG247" s="84"/>
      <c r="EH247" s="84"/>
      <c r="EI247" s="84"/>
      <c r="EJ247" s="84"/>
      <c r="EK247" s="84"/>
      <c r="EL247" s="84"/>
      <c r="EM247" s="84"/>
      <c r="EN247" s="84"/>
      <c r="EO247" s="84"/>
      <c r="EP247" s="84"/>
      <c r="EQ247" s="84"/>
      <c r="ER247" s="84"/>
      <c r="ES247" s="84"/>
      <c r="ET247" s="84"/>
      <c r="EU247" s="84"/>
      <c r="EV247" s="84"/>
      <c r="EW247" s="84"/>
      <c r="EX247" s="84"/>
      <c r="EY247" s="84"/>
      <c r="EZ247" s="84"/>
      <c r="FA247" s="84"/>
      <c r="FB247" s="84"/>
      <c r="FC247" s="84"/>
      <c r="FD247" s="84"/>
      <c r="FE247" s="84"/>
      <c r="FF247" s="84"/>
      <c r="FG247" s="84"/>
      <c r="FH247" s="84"/>
      <c r="FI247" s="84"/>
      <c r="FJ247" s="84"/>
      <c r="FK247" s="84"/>
      <c r="FL247" s="84"/>
      <c r="FM247" s="84"/>
      <c r="FN247" s="84"/>
      <c r="FO247" s="84"/>
      <c r="FP247" s="84"/>
      <c r="FQ247" s="84"/>
      <c r="FR247" s="84"/>
      <c r="FS247" s="84"/>
      <c r="FT247" s="84"/>
      <c r="FU247" s="84"/>
      <c r="FV247" s="84"/>
      <c r="FW247" s="84"/>
      <c r="FX247" s="84"/>
      <c r="FY247" s="84"/>
      <c r="FZ247" s="84"/>
      <c r="GA247" s="84"/>
      <c r="GB247" s="84"/>
      <c r="GC247" s="84"/>
      <c r="GD247" s="84"/>
      <c r="GE247" s="84"/>
      <c r="GF247" s="84"/>
      <c r="GG247" s="84"/>
      <c r="GH247" s="84"/>
      <c r="GI247" s="84"/>
      <c r="GJ247" s="84"/>
      <c r="GK247" s="84"/>
      <c r="GL247" s="84"/>
      <c r="GM247" s="84"/>
      <c r="GN247" s="84"/>
      <c r="GO247" s="84"/>
      <c r="GP247" s="84"/>
      <c r="GQ247" s="84"/>
      <c r="GR247" s="84"/>
      <c r="GS247" s="84"/>
      <c r="GT247" s="84"/>
      <c r="GU247" s="84"/>
      <c r="GV247" s="84"/>
      <c r="GW247" s="84"/>
      <c r="GX247" s="84"/>
      <c r="GY247" s="84"/>
      <c r="GZ247" s="84"/>
      <c r="HA247" s="84"/>
      <c r="HB247" s="84"/>
      <c r="HC247" s="84"/>
      <c r="HD247" s="84"/>
      <c r="HE247" s="84"/>
      <c r="HF247" s="84"/>
      <c r="HG247" s="84"/>
      <c r="HH247" s="84"/>
      <c r="HI247" s="84"/>
      <c r="HJ247" s="84"/>
      <c r="HK247" s="84"/>
      <c r="HL247" s="84"/>
      <c r="HM247" s="84"/>
      <c r="HN247" s="84"/>
      <c r="HO247" s="84"/>
      <c r="HP247" s="84"/>
      <c r="HQ247" s="84"/>
      <c r="HR247" s="84"/>
      <c r="HS247" s="84"/>
      <c r="HT247" s="84"/>
      <c r="HU247" s="84"/>
      <c r="HV247" s="84"/>
      <c r="HW247" s="84"/>
      <c r="HX247" s="84"/>
      <c r="HY247" s="84"/>
      <c r="HZ247" s="84"/>
      <c r="IA247" s="84"/>
      <c r="IB247" s="84"/>
      <c r="IC247" s="84"/>
      <c r="ID247" s="84"/>
      <c r="IE247" s="84"/>
      <c r="IF247" s="84"/>
      <c r="IG247" s="84"/>
      <c r="IH247" s="84"/>
      <c r="II247" s="84"/>
      <c r="IJ247" s="84"/>
      <c r="IK247" s="84"/>
      <c r="IL247" s="84"/>
      <c r="IM247" s="84"/>
      <c r="IN247" s="84"/>
      <c r="IO247" s="84"/>
      <c r="IP247" s="84"/>
      <c r="IQ247" s="84"/>
      <c r="IR247" s="84"/>
      <c r="IS247" s="84"/>
      <c r="IT247" s="84"/>
      <c r="IU247" s="84"/>
      <c r="IV247" s="84"/>
      <c r="IW247" s="84"/>
      <c r="IX247" s="84"/>
      <c r="IY247" s="84"/>
      <c r="IZ247" s="84"/>
      <c r="JA247" s="84"/>
      <c r="JB247" s="84"/>
    </row>
    <row r="248" spans="1:262" s="22" customFormat="1" ht="15" customHeight="1" x14ac:dyDescent="0.15">
      <c r="A248" s="176" t="s">
        <v>135</v>
      </c>
      <c r="B248" s="26" t="s">
        <v>285</v>
      </c>
      <c r="C248" s="27" t="s">
        <v>393</v>
      </c>
      <c r="D248" s="28" t="s">
        <v>456</v>
      </c>
      <c r="E248" s="26" t="s">
        <v>278</v>
      </c>
      <c r="F248" s="29" t="s">
        <v>457</v>
      </c>
      <c r="G248" s="30" t="s">
        <v>280</v>
      </c>
      <c r="H248" s="30" t="s">
        <v>94</v>
      </c>
      <c r="I248" s="37">
        <v>1000</v>
      </c>
      <c r="J248" s="38" t="s">
        <v>281</v>
      </c>
      <c r="K248" s="37">
        <v>0</v>
      </c>
      <c r="L248" s="26"/>
      <c r="M248" s="26"/>
      <c r="N248" s="26"/>
      <c r="O248" s="39" t="s">
        <v>458</v>
      </c>
      <c r="P248" s="40">
        <v>0.5</v>
      </c>
      <c r="Q248" s="40">
        <v>0.5</v>
      </c>
      <c r="R248" s="40">
        <v>1.2520325203252001</v>
      </c>
      <c r="S248" s="40">
        <v>2.1771653543307101</v>
      </c>
      <c r="T248" s="40">
        <v>4</v>
      </c>
      <c r="U248" s="40">
        <v>4</v>
      </c>
      <c r="V248" s="41">
        <v>7</v>
      </c>
      <c r="W248" s="42">
        <v>120</v>
      </c>
      <c r="X248" s="43">
        <v>300</v>
      </c>
      <c r="Y248" s="50">
        <v>1</v>
      </c>
      <c r="Z248" s="50">
        <v>1</v>
      </c>
      <c r="AA248" s="51"/>
      <c r="AB248" s="51"/>
      <c r="AC248" s="51"/>
      <c r="AD248" s="51"/>
      <c r="AE248" s="51"/>
      <c r="AF248" s="38">
        <v>126</v>
      </c>
      <c r="AG248" s="61">
        <v>6.6666666666666696</v>
      </c>
      <c r="AH248" s="62">
        <v>0.952380952380952</v>
      </c>
      <c r="AI248" s="63"/>
      <c r="AJ248" s="64"/>
      <c r="AK248" s="65">
        <v>0</v>
      </c>
      <c r="AL248" s="64" t="s">
        <v>283</v>
      </c>
      <c r="AM248" s="66" t="s">
        <v>326</v>
      </c>
      <c r="AN248" s="26"/>
      <c r="AO248" s="66" t="s">
        <v>332</v>
      </c>
      <c r="AP248" s="74"/>
      <c r="AQ248" s="75"/>
      <c r="AR248" s="76"/>
      <c r="AS248" s="77"/>
      <c r="AT248" s="77"/>
      <c r="AU248" s="78"/>
      <c r="AV248" s="77"/>
      <c r="AW248" s="77"/>
      <c r="AX248" s="77"/>
      <c r="AY248" s="77"/>
      <c r="AZ248" s="77"/>
      <c r="BA248" s="77"/>
      <c r="BB248" s="99">
        <f t="shared" si="63"/>
        <v>36</v>
      </c>
      <c r="BC248" s="99">
        <f t="shared" si="64"/>
        <v>9</v>
      </c>
      <c r="BD248" s="100" t="str">
        <f t="shared" si="65"/>
        <v>050-C130000441-527杨高坤36</v>
      </c>
      <c r="BE248" s="101">
        <f t="shared" si="66"/>
        <v>0.2</v>
      </c>
      <c r="BF248" s="101">
        <f t="shared" si="67"/>
        <v>1</v>
      </c>
      <c r="BG248" s="102" t="str">
        <f t="shared" si="68"/>
        <v>050-C130000441-52736</v>
      </c>
      <c r="BH248" s="84" t="str">
        <f>IF(IF(ISNA(MATCH(BG248,BG249:$BG$94434,0)),1,"")="","",IF(ISNA(MATCH(BG248,BG249:$BG$94434,0)),1,"")&amp;BB248)</f>
        <v/>
      </c>
      <c r="BI248" s="84" t="str">
        <f>IF(BH248="","",BB248&amp;COUNTIFS($BH$1:BH248,BH248))</f>
        <v/>
      </c>
      <c r="BJ248" s="84" t="str">
        <f t="shared" si="69"/>
        <v/>
      </c>
      <c r="BK248" s="84"/>
      <c r="BL248" s="84"/>
      <c r="BM248" s="84"/>
      <c r="BN248" s="84"/>
      <c r="BO248" s="84"/>
      <c r="BP248" s="84"/>
      <c r="BQ248" s="84"/>
      <c r="BR248" s="84"/>
      <c r="BS248" s="84"/>
      <c r="BT248" s="84"/>
      <c r="BU248" s="84"/>
      <c r="BV248" s="84"/>
      <c r="BW248" s="84"/>
      <c r="BX248" s="84"/>
      <c r="BY248" s="84"/>
      <c r="BZ248" s="84"/>
      <c r="CA248" s="84"/>
      <c r="CB248" s="84"/>
      <c r="CC248" s="84"/>
      <c r="CD248" s="84"/>
      <c r="CE248" s="84"/>
      <c r="CF248" s="84"/>
      <c r="CG248" s="84"/>
      <c r="CH248" s="84"/>
      <c r="CI248" s="84"/>
      <c r="CJ248" s="84"/>
      <c r="CK248" s="84"/>
      <c r="CL248" s="84"/>
      <c r="CM248" s="84"/>
      <c r="CN248" s="84"/>
      <c r="CO248" s="84"/>
      <c r="CP248" s="84"/>
      <c r="CQ248" s="84"/>
      <c r="CR248" s="84"/>
      <c r="CS248" s="84"/>
      <c r="CT248" s="84"/>
      <c r="CU248" s="84"/>
      <c r="CV248" s="84"/>
      <c r="CW248" s="84"/>
      <c r="CX248" s="84"/>
      <c r="CY248" s="84"/>
      <c r="CZ248" s="84"/>
      <c r="DA248" s="84"/>
      <c r="DB248" s="84"/>
      <c r="DC248" s="84"/>
      <c r="DD248" s="84"/>
      <c r="DE248" s="84"/>
      <c r="DF248" s="84"/>
      <c r="DG248" s="84"/>
      <c r="DH248" s="84"/>
      <c r="DI248" s="84"/>
      <c r="DJ248" s="84"/>
      <c r="DK248" s="84"/>
      <c r="DL248" s="84"/>
      <c r="DM248" s="84"/>
      <c r="DN248" s="84"/>
      <c r="DO248" s="84"/>
      <c r="DP248" s="84"/>
      <c r="DQ248" s="84"/>
      <c r="DR248" s="84"/>
      <c r="DS248" s="84"/>
      <c r="DT248" s="84"/>
      <c r="DU248" s="84"/>
      <c r="DV248" s="84"/>
      <c r="DW248" s="84"/>
      <c r="DX248" s="84"/>
      <c r="DY248" s="84"/>
      <c r="DZ248" s="84"/>
      <c r="EA248" s="84"/>
      <c r="EB248" s="84"/>
      <c r="EC248" s="84"/>
      <c r="ED248" s="84"/>
      <c r="EE248" s="84"/>
      <c r="EF248" s="84"/>
      <c r="EG248" s="84"/>
      <c r="EH248" s="84"/>
      <c r="EI248" s="84"/>
      <c r="EJ248" s="84"/>
      <c r="EK248" s="84"/>
      <c r="EL248" s="84"/>
      <c r="EM248" s="84"/>
      <c r="EN248" s="84"/>
      <c r="EO248" s="84"/>
      <c r="EP248" s="84"/>
      <c r="EQ248" s="84"/>
      <c r="ER248" s="84"/>
      <c r="ES248" s="84"/>
      <c r="ET248" s="84"/>
      <c r="EU248" s="84"/>
      <c r="EV248" s="84"/>
      <c r="EW248" s="84"/>
      <c r="EX248" s="84"/>
      <c r="EY248" s="84"/>
      <c r="EZ248" s="84"/>
      <c r="FA248" s="84"/>
      <c r="FB248" s="84"/>
      <c r="FC248" s="84"/>
      <c r="FD248" s="84"/>
      <c r="FE248" s="84"/>
      <c r="FF248" s="84"/>
      <c r="FG248" s="84"/>
      <c r="FH248" s="84"/>
      <c r="FI248" s="84"/>
      <c r="FJ248" s="84"/>
      <c r="FK248" s="84"/>
      <c r="FL248" s="84"/>
      <c r="FM248" s="84"/>
      <c r="FN248" s="84"/>
      <c r="FO248" s="84"/>
      <c r="FP248" s="84"/>
      <c r="FQ248" s="84"/>
      <c r="FR248" s="84"/>
      <c r="FS248" s="84"/>
      <c r="FT248" s="84"/>
      <c r="FU248" s="84"/>
      <c r="FV248" s="84"/>
      <c r="FW248" s="84"/>
      <c r="FX248" s="84"/>
      <c r="FY248" s="84"/>
      <c r="FZ248" s="84"/>
      <c r="GA248" s="84"/>
      <c r="GB248" s="84"/>
      <c r="GC248" s="84"/>
      <c r="GD248" s="84"/>
      <c r="GE248" s="84"/>
      <c r="GF248" s="84"/>
      <c r="GG248" s="84"/>
      <c r="GH248" s="84"/>
      <c r="GI248" s="84"/>
      <c r="GJ248" s="84"/>
      <c r="GK248" s="84"/>
      <c r="GL248" s="84"/>
      <c r="GM248" s="84"/>
      <c r="GN248" s="84"/>
      <c r="GO248" s="84"/>
      <c r="GP248" s="84"/>
      <c r="GQ248" s="84"/>
      <c r="GR248" s="84"/>
      <c r="GS248" s="84"/>
      <c r="GT248" s="84"/>
      <c r="GU248" s="84"/>
      <c r="GV248" s="84"/>
      <c r="GW248" s="84"/>
      <c r="GX248" s="84"/>
      <c r="GY248" s="84"/>
      <c r="GZ248" s="84"/>
      <c r="HA248" s="84"/>
      <c r="HB248" s="84"/>
      <c r="HC248" s="84"/>
      <c r="HD248" s="84"/>
      <c r="HE248" s="84"/>
      <c r="HF248" s="84"/>
      <c r="HG248" s="84"/>
      <c r="HH248" s="84"/>
      <c r="HI248" s="84"/>
      <c r="HJ248" s="84"/>
      <c r="HK248" s="84"/>
      <c r="HL248" s="84"/>
      <c r="HM248" s="84"/>
      <c r="HN248" s="84"/>
      <c r="HO248" s="84"/>
      <c r="HP248" s="84"/>
      <c r="HQ248" s="84"/>
      <c r="HR248" s="84"/>
      <c r="HS248" s="84"/>
      <c r="HT248" s="84"/>
      <c r="HU248" s="84"/>
      <c r="HV248" s="84"/>
      <c r="HW248" s="84"/>
      <c r="HX248" s="84"/>
      <c r="HY248" s="84"/>
      <c r="HZ248" s="84"/>
      <c r="IA248" s="84"/>
      <c r="IB248" s="84"/>
      <c r="IC248" s="84"/>
      <c r="ID248" s="84"/>
      <c r="IE248" s="84"/>
      <c r="IF248" s="84"/>
      <c r="IG248" s="84"/>
      <c r="IH248" s="84"/>
      <c r="II248" s="84"/>
      <c r="IJ248" s="84"/>
      <c r="IK248" s="84"/>
      <c r="IL248" s="84"/>
      <c r="IM248" s="84"/>
      <c r="IN248" s="84"/>
      <c r="IO248" s="84"/>
      <c r="IP248" s="84"/>
      <c r="IQ248" s="84"/>
      <c r="IR248" s="84"/>
      <c r="IS248" s="84"/>
      <c r="IT248" s="84"/>
      <c r="IU248" s="84"/>
      <c r="IV248" s="84"/>
      <c r="IW248" s="84"/>
      <c r="IX248" s="84"/>
      <c r="IY248" s="84"/>
      <c r="IZ248" s="84"/>
      <c r="JA248" s="84"/>
      <c r="JB248" s="84"/>
    </row>
    <row r="249" spans="1:262" s="22" customFormat="1" ht="15" customHeight="1" x14ac:dyDescent="0.15">
      <c r="A249" s="176" t="s">
        <v>135</v>
      </c>
      <c r="B249" s="26" t="s">
        <v>275</v>
      </c>
      <c r="C249" s="27" t="s">
        <v>340</v>
      </c>
      <c r="D249" s="28" t="s">
        <v>441</v>
      </c>
      <c r="E249" s="26" t="s">
        <v>278</v>
      </c>
      <c r="F249" s="29" t="s">
        <v>374</v>
      </c>
      <c r="G249" s="30" t="s">
        <v>280</v>
      </c>
      <c r="H249" s="30" t="s">
        <v>79</v>
      </c>
      <c r="I249" s="37">
        <v>2000000</v>
      </c>
      <c r="J249" s="38" t="s">
        <v>281</v>
      </c>
      <c r="K249" s="37">
        <v>116600</v>
      </c>
      <c r="L249" s="26"/>
      <c r="M249" s="26"/>
      <c r="N249" s="26"/>
      <c r="O249" s="39" t="s">
        <v>316</v>
      </c>
      <c r="P249" s="40">
        <v>0.5</v>
      </c>
      <c r="Q249" s="40">
        <v>0.5</v>
      </c>
      <c r="R249" s="40">
        <v>4.7633587786259497</v>
      </c>
      <c r="S249" s="40">
        <v>3.7322834645669301</v>
      </c>
      <c r="T249" s="40">
        <v>3</v>
      </c>
      <c r="U249" s="40">
        <v>5.5</v>
      </c>
      <c r="V249" s="41">
        <v>12</v>
      </c>
      <c r="W249" s="42">
        <v>221000</v>
      </c>
      <c r="X249" s="43">
        <v>320</v>
      </c>
      <c r="Y249" s="50">
        <v>1</v>
      </c>
      <c r="Z249" s="50">
        <v>1</v>
      </c>
      <c r="AA249" s="51"/>
      <c r="AB249" s="51"/>
      <c r="AC249" s="51"/>
      <c r="AD249" s="51"/>
      <c r="AE249" s="51"/>
      <c r="AF249" s="38">
        <v>230400</v>
      </c>
      <c r="AG249" s="61">
        <v>11.5104166666667</v>
      </c>
      <c r="AH249" s="62">
        <v>0.95920138888888895</v>
      </c>
      <c r="AI249" s="63"/>
      <c r="AJ249" s="64"/>
      <c r="AK249" s="65">
        <v>0</v>
      </c>
      <c r="AL249" s="64" t="s">
        <v>283</v>
      </c>
      <c r="AM249" s="66" t="s">
        <v>320</v>
      </c>
      <c r="AN249" s="26"/>
      <c r="AO249" s="66" t="s">
        <v>68</v>
      </c>
      <c r="AP249" s="74"/>
      <c r="AQ249" s="75"/>
      <c r="AR249" s="76"/>
      <c r="AS249" s="77"/>
      <c r="AT249" s="77"/>
      <c r="AU249" s="78"/>
      <c r="AV249" s="77"/>
      <c r="AW249" s="77"/>
      <c r="AX249" s="77"/>
      <c r="AY249" s="77"/>
      <c r="AZ249" s="77"/>
      <c r="BA249" s="77"/>
      <c r="BB249" s="99">
        <f t="shared" si="63"/>
        <v>36</v>
      </c>
      <c r="BC249" s="99">
        <f t="shared" si="64"/>
        <v>9</v>
      </c>
      <c r="BD249" s="100" t="str">
        <f t="shared" si="65"/>
        <v>025-C130000681-357赵亚平36</v>
      </c>
      <c r="BE249" s="101">
        <f t="shared" si="66"/>
        <v>0.33333333333333331</v>
      </c>
      <c r="BF249" s="101">
        <f t="shared" si="67"/>
        <v>0.5</v>
      </c>
      <c r="BG249" s="102" t="str">
        <f t="shared" si="68"/>
        <v>025-C130000681-35736</v>
      </c>
      <c r="BH249" s="84" t="str">
        <f>IF(IF(ISNA(MATCH(BG249,BG250:$BG$94434,0)),1,"")="","",IF(ISNA(MATCH(BG249,BG250:$BG$94434,0)),1,"")&amp;BB249)</f>
        <v/>
      </c>
      <c r="BI249" s="84" t="str">
        <f>IF(BH249="","",BB249&amp;COUNTIFS($BH$1:BH249,BH249))</f>
        <v/>
      </c>
      <c r="BJ249" s="84" t="str">
        <f t="shared" si="69"/>
        <v/>
      </c>
      <c r="BK249" s="84"/>
      <c r="BL249" s="84"/>
      <c r="BM249" s="84"/>
      <c r="BN249" s="84"/>
      <c r="BO249" s="84"/>
      <c r="BP249" s="84"/>
      <c r="BQ249" s="84"/>
      <c r="BR249" s="84"/>
      <c r="BS249" s="84"/>
      <c r="BT249" s="84"/>
      <c r="BU249" s="84"/>
      <c r="BV249" s="84"/>
      <c r="BW249" s="84"/>
      <c r="BX249" s="84"/>
      <c r="BY249" s="84"/>
      <c r="BZ249" s="84"/>
      <c r="CA249" s="84"/>
      <c r="CB249" s="84"/>
      <c r="CC249" s="84"/>
      <c r="CD249" s="84"/>
      <c r="CE249" s="84"/>
      <c r="CF249" s="84"/>
      <c r="CG249" s="84"/>
      <c r="CH249" s="84"/>
      <c r="CI249" s="84"/>
      <c r="CJ249" s="84"/>
      <c r="CK249" s="84"/>
      <c r="CL249" s="84"/>
      <c r="CM249" s="84"/>
      <c r="CN249" s="84"/>
      <c r="CO249" s="84"/>
      <c r="CP249" s="84"/>
      <c r="CQ249" s="84"/>
      <c r="CR249" s="84"/>
      <c r="CS249" s="84"/>
      <c r="CT249" s="84"/>
      <c r="CU249" s="84"/>
      <c r="CV249" s="84"/>
      <c r="CW249" s="84"/>
      <c r="CX249" s="84"/>
      <c r="CY249" s="84"/>
      <c r="CZ249" s="84"/>
      <c r="DA249" s="84"/>
      <c r="DB249" s="84"/>
      <c r="DC249" s="84"/>
      <c r="DD249" s="84"/>
      <c r="DE249" s="84"/>
      <c r="DF249" s="84"/>
      <c r="DG249" s="84"/>
      <c r="DH249" s="84"/>
      <c r="DI249" s="84"/>
      <c r="DJ249" s="84"/>
      <c r="DK249" s="84"/>
      <c r="DL249" s="84"/>
      <c r="DM249" s="84"/>
      <c r="DN249" s="84"/>
      <c r="DO249" s="84"/>
      <c r="DP249" s="84"/>
      <c r="DQ249" s="84"/>
      <c r="DR249" s="84"/>
      <c r="DS249" s="84"/>
      <c r="DT249" s="84"/>
      <c r="DU249" s="84"/>
      <c r="DV249" s="84"/>
      <c r="DW249" s="84"/>
      <c r="DX249" s="84"/>
      <c r="DY249" s="84"/>
      <c r="DZ249" s="84"/>
      <c r="EA249" s="84"/>
      <c r="EB249" s="84"/>
      <c r="EC249" s="84"/>
      <c r="ED249" s="84"/>
      <c r="EE249" s="84"/>
      <c r="EF249" s="84"/>
      <c r="EG249" s="84"/>
      <c r="EH249" s="84"/>
      <c r="EI249" s="84"/>
      <c r="EJ249" s="84"/>
      <c r="EK249" s="84"/>
      <c r="EL249" s="84"/>
      <c r="EM249" s="84"/>
      <c r="EN249" s="84"/>
      <c r="EO249" s="84"/>
      <c r="EP249" s="84"/>
      <c r="EQ249" s="84"/>
      <c r="ER249" s="84"/>
      <c r="ES249" s="84"/>
      <c r="ET249" s="84"/>
      <c r="EU249" s="84"/>
      <c r="EV249" s="84"/>
      <c r="EW249" s="84"/>
      <c r="EX249" s="84"/>
      <c r="EY249" s="84"/>
      <c r="EZ249" s="84"/>
      <c r="FA249" s="84"/>
      <c r="FB249" s="84"/>
      <c r="FC249" s="84"/>
      <c r="FD249" s="84"/>
      <c r="FE249" s="84"/>
      <c r="FF249" s="84"/>
      <c r="FG249" s="84"/>
      <c r="FH249" s="84"/>
      <c r="FI249" s="84"/>
      <c r="FJ249" s="84"/>
      <c r="FK249" s="84"/>
      <c r="FL249" s="84"/>
      <c r="FM249" s="84"/>
      <c r="FN249" s="84"/>
      <c r="FO249" s="84"/>
      <c r="FP249" s="84"/>
      <c r="FQ249" s="84"/>
      <c r="FR249" s="84"/>
      <c r="FS249" s="84"/>
      <c r="FT249" s="84"/>
      <c r="FU249" s="84"/>
      <c r="FV249" s="84"/>
      <c r="FW249" s="84"/>
      <c r="FX249" s="84"/>
      <c r="FY249" s="84"/>
      <c r="FZ249" s="84"/>
      <c r="GA249" s="84"/>
      <c r="GB249" s="84"/>
      <c r="GC249" s="84"/>
      <c r="GD249" s="84"/>
      <c r="GE249" s="84"/>
      <c r="GF249" s="84"/>
      <c r="GG249" s="84"/>
      <c r="GH249" s="84"/>
      <c r="GI249" s="84"/>
      <c r="GJ249" s="84"/>
      <c r="GK249" s="84"/>
      <c r="GL249" s="84"/>
      <c r="GM249" s="84"/>
      <c r="GN249" s="84"/>
      <c r="GO249" s="84"/>
      <c r="GP249" s="84"/>
      <c r="GQ249" s="84"/>
      <c r="GR249" s="84"/>
      <c r="GS249" s="84"/>
      <c r="GT249" s="84"/>
      <c r="GU249" s="84"/>
      <c r="GV249" s="84"/>
      <c r="GW249" s="84"/>
      <c r="GX249" s="84"/>
      <c r="GY249" s="84"/>
      <c r="GZ249" s="84"/>
      <c r="HA249" s="84"/>
      <c r="HB249" s="84"/>
      <c r="HC249" s="84"/>
      <c r="HD249" s="84"/>
      <c r="HE249" s="84"/>
      <c r="HF249" s="84"/>
      <c r="HG249" s="84"/>
      <c r="HH249" s="84"/>
      <c r="HI249" s="84"/>
      <c r="HJ249" s="84"/>
      <c r="HK249" s="84"/>
      <c r="HL249" s="84"/>
      <c r="HM249" s="84"/>
      <c r="HN249" s="84"/>
      <c r="HO249" s="84"/>
      <c r="HP249" s="84"/>
      <c r="HQ249" s="84"/>
      <c r="HR249" s="84"/>
      <c r="HS249" s="84"/>
      <c r="HT249" s="84"/>
      <c r="HU249" s="84"/>
      <c r="HV249" s="84"/>
      <c r="HW249" s="84"/>
      <c r="HX249" s="84"/>
      <c r="HY249" s="84"/>
      <c r="HZ249" s="84"/>
      <c r="IA249" s="84"/>
      <c r="IB249" s="84"/>
      <c r="IC249" s="84"/>
      <c r="ID249" s="84"/>
      <c r="IE249" s="84"/>
      <c r="IF249" s="84"/>
      <c r="IG249" s="84"/>
      <c r="IH249" s="84"/>
      <c r="II249" s="84"/>
      <c r="IJ249" s="84"/>
      <c r="IK249" s="84"/>
      <c r="IL249" s="84"/>
      <c r="IM249" s="84"/>
      <c r="IN249" s="84"/>
      <c r="IO249" s="84"/>
      <c r="IP249" s="84"/>
      <c r="IQ249" s="84"/>
      <c r="IR249" s="84"/>
      <c r="IS249" s="84"/>
      <c r="IT249" s="84"/>
      <c r="IU249" s="84"/>
      <c r="IV249" s="84"/>
      <c r="IW249" s="84"/>
      <c r="IX249" s="84"/>
      <c r="IY249" s="84"/>
      <c r="IZ249" s="84"/>
      <c r="JA249" s="84"/>
      <c r="JB249" s="84"/>
    </row>
    <row r="250" spans="1:262" s="22" customFormat="1" ht="15" customHeight="1" x14ac:dyDescent="0.15">
      <c r="A250" s="176" t="s">
        <v>135</v>
      </c>
      <c r="B250" s="26" t="s">
        <v>285</v>
      </c>
      <c r="C250" s="27" t="s">
        <v>340</v>
      </c>
      <c r="D250" s="28" t="s">
        <v>441</v>
      </c>
      <c r="E250" s="26" t="s">
        <v>278</v>
      </c>
      <c r="F250" s="29" t="s">
        <v>374</v>
      </c>
      <c r="G250" s="30" t="s">
        <v>280</v>
      </c>
      <c r="H250" s="30" t="s">
        <v>79</v>
      </c>
      <c r="I250" s="37">
        <v>2000000</v>
      </c>
      <c r="J250" s="38" t="s">
        <v>281</v>
      </c>
      <c r="K250" s="37">
        <v>116600</v>
      </c>
      <c r="L250" s="26"/>
      <c r="M250" s="26"/>
      <c r="N250" s="26"/>
      <c r="O250" s="39" t="s">
        <v>316</v>
      </c>
      <c r="P250" s="40">
        <v>0.5</v>
      </c>
      <c r="Q250" s="40">
        <v>0.5</v>
      </c>
      <c r="R250" s="40">
        <v>2.1463414634146298</v>
      </c>
      <c r="S250" s="40">
        <v>3.7322834645669301</v>
      </c>
      <c r="T250" s="40">
        <v>5</v>
      </c>
      <c r="U250" s="40">
        <v>5</v>
      </c>
      <c r="V250" s="41">
        <v>12</v>
      </c>
      <c r="W250" s="42">
        <v>226000</v>
      </c>
      <c r="X250" s="43">
        <v>320</v>
      </c>
      <c r="Y250" s="50">
        <v>1</v>
      </c>
      <c r="Z250" s="50">
        <v>1</v>
      </c>
      <c r="AA250" s="51"/>
      <c r="AB250" s="51"/>
      <c r="AC250" s="51"/>
      <c r="AD250" s="51"/>
      <c r="AE250" s="51"/>
      <c r="AF250" s="38">
        <v>230400</v>
      </c>
      <c r="AG250" s="61">
        <v>11.7708333333333</v>
      </c>
      <c r="AH250" s="62">
        <v>0.98090277777777801</v>
      </c>
      <c r="AI250" s="63"/>
      <c r="AJ250" s="64"/>
      <c r="AK250" s="65">
        <v>0</v>
      </c>
      <c r="AL250" s="64" t="s">
        <v>283</v>
      </c>
      <c r="AM250" s="66" t="s">
        <v>322</v>
      </c>
      <c r="AN250" s="26"/>
      <c r="AO250" s="66" t="s">
        <v>64</v>
      </c>
      <c r="AP250" s="74"/>
      <c r="AQ250" s="75"/>
      <c r="AR250" s="76"/>
      <c r="AS250" s="77"/>
      <c r="AT250" s="77"/>
      <c r="AU250" s="78"/>
      <c r="AV250" s="77"/>
      <c r="AW250" s="77"/>
      <c r="AX250" s="77"/>
      <c r="AY250" s="77"/>
      <c r="AZ250" s="77"/>
      <c r="BA250" s="77"/>
      <c r="BB250" s="99">
        <f t="shared" si="63"/>
        <v>36</v>
      </c>
      <c r="BC250" s="99">
        <f t="shared" si="64"/>
        <v>9</v>
      </c>
      <c r="BD250" s="100" t="str">
        <f t="shared" si="65"/>
        <v>025-C130000681-357杨青松36</v>
      </c>
      <c r="BE250" s="101">
        <f t="shared" si="66"/>
        <v>1</v>
      </c>
      <c r="BF250" s="101">
        <f t="shared" si="67"/>
        <v>0.5</v>
      </c>
      <c r="BG250" s="102" t="str">
        <f t="shared" si="68"/>
        <v>025-C130000681-35736</v>
      </c>
      <c r="BH250" s="84" t="str">
        <f>IF(IF(ISNA(MATCH(BG250,BG251:$BG$94434,0)),1,"")="","",IF(ISNA(MATCH(BG250,BG251:$BG$94434,0)),1,"")&amp;BB250)</f>
        <v/>
      </c>
      <c r="BI250" s="84" t="str">
        <f>IF(BH250="","",BB250&amp;COUNTIFS($BH$1:BH250,BH250))</f>
        <v/>
      </c>
      <c r="BJ250" s="84" t="str">
        <f t="shared" si="69"/>
        <v/>
      </c>
      <c r="BK250" s="84"/>
      <c r="BL250" s="84"/>
      <c r="BM250" s="84"/>
      <c r="BN250" s="84"/>
      <c r="BO250" s="84"/>
      <c r="BP250" s="84"/>
      <c r="BQ250" s="84"/>
      <c r="BR250" s="84"/>
      <c r="BS250" s="84"/>
      <c r="BT250" s="84"/>
      <c r="BU250" s="84"/>
      <c r="BV250" s="84"/>
      <c r="BW250" s="84"/>
      <c r="BX250" s="84"/>
      <c r="BY250" s="84"/>
      <c r="BZ250" s="84"/>
      <c r="CA250" s="84"/>
      <c r="CB250" s="84"/>
      <c r="CC250" s="84"/>
      <c r="CD250" s="84"/>
      <c r="CE250" s="84"/>
      <c r="CF250" s="84"/>
      <c r="CG250" s="84"/>
      <c r="CH250" s="84"/>
      <c r="CI250" s="84"/>
      <c r="CJ250" s="84"/>
      <c r="CK250" s="84"/>
      <c r="CL250" s="84"/>
      <c r="CM250" s="84"/>
      <c r="CN250" s="84"/>
      <c r="CO250" s="84"/>
      <c r="CP250" s="84"/>
      <c r="CQ250" s="84"/>
      <c r="CR250" s="84"/>
      <c r="CS250" s="84"/>
      <c r="CT250" s="84"/>
      <c r="CU250" s="84"/>
      <c r="CV250" s="84"/>
      <c r="CW250" s="84"/>
      <c r="CX250" s="84"/>
      <c r="CY250" s="84"/>
      <c r="CZ250" s="84"/>
      <c r="DA250" s="84"/>
      <c r="DB250" s="84"/>
      <c r="DC250" s="84"/>
      <c r="DD250" s="84"/>
      <c r="DE250" s="84"/>
      <c r="DF250" s="84"/>
      <c r="DG250" s="84"/>
      <c r="DH250" s="84"/>
      <c r="DI250" s="84"/>
      <c r="DJ250" s="84"/>
      <c r="DK250" s="84"/>
      <c r="DL250" s="84"/>
      <c r="DM250" s="84"/>
      <c r="DN250" s="84"/>
      <c r="DO250" s="84"/>
      <c r="DP250" s="84"/>
      <c r="DQ250" s="84"/>
      <c r="DR250" s="84"/>
      <c r="DS250" s="84"/>
      <c r="DT250" s="84"/>
      <c r="DU250" s="84"/>
      <c r="DV250" s="84"/>
      <c r="DW250" s="84"/>
      <c r="DX250" s="84"/>
      <c r="DY250" s="84"/>
      <c r="DZ250" s="84"/>
      <c r="EA250" s="84"/>
      <c r="EB250" s="84"/>
      <c r="EC250" s="84"/>
      <c r="ED250" s="84"/>
      <c r="EE250" s="84"/>
      <c r="EF250" s="84"/>
      <c r="EG250" s="84"/>
      <c r="EH250" s="84"/>
      <c r="EI250" s="84"/>
      <c r="EJ250" s="84"/>
      <c r="EK250" s="84"/>
      <c r="EL250" s="84"/>
      <c r="EM250" s="84"/>
      <c r="EN250" s="84"/>
      <c r="EO250" s="84"/>
      <c r="EP250" s="84"/>
      <c r="EQ250" s="84"/>
      <c r="ER250" s="84"/>
      <c r="ES250" s="84"/>
      <c r="ET250" s="84"/>
      <c r="EU250" s="84"/>
      <c r="EV250" s="84"/>
      <c r="EW250" s="84"/>
      <c r="EX250" s="84"/>
      <c r="EY250" s="84"/>
      <c r="EZ250" s="84"/>
      <c r="FA250" s="84"/>
      <c r="FB250" s="84"/>
      <c r="FC250" s="84"/>
      <c r="FD250" s="84"/>
      <c r="FE250" s="84"/>
      <c r="FF250" s="84"/>
      <c r="FG250" s="84"/>
      <c r="FH250" s="84"/>
      <c r="FI250" s="84"/>
      <c r="FJ250" s="84"/>
      <c r="FK250" s="84"/>
      <c r="FL250" s="84"/>
      <c r="FM250" s="84"/>
      <c r="FN250" s="84"/>
      <c r="FO250" s="84"/>
      <c r="FP250" s="84"/>
      <c r="FQ250" s="84"/>
      <c r="FR250" s="84"/>
      <c r="FS250" s="84"/>
      <c r="FT250" s="84"/>
      <c r="FU250" s="84"/>
      <c r="FV250" s="84"/>
      <c r="FW250" s="84"/>
      <c r="FX250" s="84"/>
      <c r="FY250" s="84"/>
      <c r="FZ250" s="84"/>
      <c r="GA250" s="84"/>
      <c r="GB250" s="84"/>
      <c r="GC250" s="84"/>
      <c r="GD250" s="84"/>
      <c r="GE250" s="84"/>
      <c r="GF250" s="84"/>
      <c r="GG250" s="84"/>
      <c r="GH250" s="84"/>
      <c r="GI250" s="84"/>
      <c r="GJ250" s="84"/>
      <c r="GK250" s="84"/>
      <c r="GL250" s="84"/>
      <c r="GM250" s="84"/>
      <c r="GN250" s="84"/>
      <c r="GO250" s="84"/>
      <c r="GP250" s="84"/>
      <c r="GQ250" s="84"/>
      <c r="GR250" s="84"/>
      <c r="GS250" s="84"/>
      <c r="GT250" s="84"/>
      <c r="GU250" s="84"/>
      <c r="GV250" s="84"/>
      <c r="GW250" s="84"/>
      <c r="GX250" s="84"/>
      <c r="GY250" s="84"/>
      <c r="GZ250" s="84"/>
      <c r="HA250" s="84"/>
      <c r="HB250" s="84"/>
      <c r="HC250" s="84"/>
      <c r="HD250" s="84"/>
      <c r="HE250" s="84"/>
      <c r="HF250" s="84"/>
      <c r="HG250" s="84"/>
      <c r="HH250" s="84"/>
      <c r="HI250" s="84"/>
      <c r="HJ250" s="84"/>
      <c r="HK250" s="84"/>
      <c r="HL250" s="84"/>
      <c r="HM250" s="84"/>
      <c r="HN250" s="84"/>
      <c r="HO250" s="84"/>
      <c r="HP250" s="84"/>
      <c r="HQ250" s="84"/>
      <c r="HR250" s="84"/>
      <c r="HS250" s="84"/>
      <c r="HT250" s="84"/>
      <c r="HU250" s="84"/>
      <c r="HV250" s="84"/>
      <c r="HW250" s="84"/>
      <c r="HX250" s="84"/>
      <c r="HY250" s="84"/>
      <c r="HZ250" s="84"/>
      <c r="IA250" s="84"/>
      <c r="IB250" s="84"/>
      <c r="IC250" s="84"/>
      <c r="ID250" s="84"/>
      <c r="IE250" s="84"/>
      <c r="IF250" s="84"/>
      <c r="IG250" s="84"/>
      <c r="IH250" s="84"/>
      <c r="II250" s="84"/>
      <c r="IJ250" s="84"/>
      <c r="IK250" s="84"/>
      <c r="IL250" s="84"/>
      <c r="IM250" s="84"/>
      <c r="IN250" s="84"/>
      <c r="IO250" s="84"/>
      <c r="IP250" s="84"/>
      <c r="IQ250" s="84"/>
      <c r="IR250" s="84"/>
      <c r="IS250" s="84"/>
      <c r="IT250" s="84"/>
      <c r="IU250" s="84"/>
      <c r="IV250" s="84"/>
      <c r="IW250" s="84"/>
      <c r="IX250" s="84"/>
      <c r="IY250" s="84"/>
      <c r="IZ250" s="84"/>
      <c r="JA250" s="84"/>
      <c r="JB250" s="84"/>
    </row>
    <row r="251" spans="1:262" s="22" customFormat="1" ht="15" customHeight="1" x14ac:dyDescent="0.15">
      <c r="A251" s="176" t="s">
        <v>135</v>
      </c>
      <c r="B251" s="26" t="s">
        <v>275</v>
      </c>
      <c r="C251" s="27" t="s">
        <v>344</v>
      </c>
      <c r="D251" s="28" t="s">
        <v>442</v>
      </c>
      <c r="E251" s="26" t="s">
        <v>278</v>
      </c>
      <c r="F251" s="29" t="s">
        <v>346</v>
      </c>
      <c r="G251" s="30" t="s">
        <v>280</v>
      </c>
      <c r="H251" s="30" t="s">
        <v>79</v>
      </c>
      <c r="I251" s="37">
        <v>1500000</v>
      </c>
      <c r="J251" s="38" t="s">
        <v>281</v>
      </c>
      <c r="K251" s="37">
        <v>552300</v>
      </c>
      <c r="L251" s="26"/>
      <c r="M251" s="26"/>
      <c r="N251" s="26"/>
      <c r="O251" s="39" t="s">
        <v>29</v>
      </c>
      <c r="P251" s="40">
        <v>0.5</v>
      </c>
      <c r="Q251" s="40">
        <v>0.5</v>
      </c>
      <c r="R251" s="40">
        <v>4.7633587786259497</v>
      </c>
      <c r="S251" s="40">
        <v>3.7322834645669301</v>
      </c>
      <c r="T251" s="40">
        <v>11</v>
      </c>
      <c r="U251" s="40">
        <v>5.5</v>
      </c>
      <c r="V251" s="41">
        <v>12</v>
      </c>
      <c r="W251" s="42">
        <v>122500</v>
      </c>
      <c r="X251" s="43">
        <v>200</v>
      </c>
      <c r="Y251" s="50">
        <v>1</v>
      </c>
      <c r="Z251" s="50">
        <v>1</v>
      </c>
      <c r="AA251" s="51"/>
      <c r="AB251" s="51"/>
      <c r="AC251" s="51"/>
      <c r="AD251" s="51"/>
      <c r="AE251" s="51"/>
      <c r="AF251" s="38">
        <v>144000</v>
      </c>
      <c r="AG251" s="61">
        <v>10.2083333333333</v>
      </c>
      <c r="AH251" s="62">
        <v>0.85069444444444398</v>
      </c>
      <c r="AI251" s="63"/>
      <c r="AJ251" s="64"/>
      <c r="AK251" s="65">
        <v>0</v>
      </c>
      <c r="AL251" s="64" t="s">
        <v>283</v>
      </c>
      <c r="AM251" s="66" t="s">
        <v>302</v>
      </c>
      <c r="AN251" s="26"/>
      <c r="AO251" s="66" t="s">
        <v>59</v>
      </c>
      <c r="AP251" s="74"/>
      <c r="AQ251" s="75"/>
      <c r="AR251" s="76"/>
      <c r="AS251" s="77"/>
      <c r="AT251" s="77"/>
      <c r="AU251" s="78"/>
      <c r="AV251" s="77"/>
      <c r="AW251" s="77"/>
      <c r="AX251" s="77"/>
      <c r="AY251" s="77"/>
      <c r="AZ251" s="77"/>
      <c r="BA251" s="77"/>
      <c r="BB251" s="99">
        <f t="shared" si="63"/>
        <v>36</v>
      </c>
      <c r="BC251" s="99">
        <f t="shared" si="64"/>
        <v>9</v>
      </c>
      <c r="BD251" s="100" t="str">
        <f t="shared" si="65"/>
        <v>025-C130000641-0397苏宁亚36</v>
      </c>
      <c r="BE251" s="101">
        <f t="shared" si="66"/>
        <v>0.14285714285714285</v>
      </c>
      <c r="BF251" s="101">
        <f t="shared" si="67"/>
        <v>0.5</v>
      </c>
      <c r="BG251" s="102" t="str">
        <f t="shared" si="68"/>
        <v>025-C130000641-039736</v>
      </c>
      <c r="BH251" s="84" t="str">
        <f>IF(IF(ISNA(MATCH(BG251,BG252:$BG$94434,0)),1,"")="","",IF(ISNA(MATCH(BG251,BG252:$BG$94434,0)),1,"")&amp;BB251)</f>
        <v/>
      </c>
      <c r="BI251" s="84" t="str">
        <f>IF(BH251="","",BB251&amp;COUNTIFS($BH$1:BH251,BH251))</f>
        <v/>
      </c>
      <c r="BJ251" s="84" t="str">
        <f t="shared" si="69"/>
        <v/>
      </c>
      <c r="BK251" s="84"/>
      <c r="BL251" s="84"/>
      <c r="BM251" s="84"/>
      <c r="BN251" s="84"/>
      <c r="BO251" s="84"/>
      <c r="BP251" s="84"/>
      <c r="BQ251" s="84"/>
      <c r="BR251" s="84"/>
      <c r="BS251" s="84"/>
      <c r="BT251" s="84"/>
      <c r="BU251" s="84"/>
      <c r="BV251" s="84"/>
      <c r="BW251" s="84"/>
      <c r="BX251" s="84"/>
      <c r="BY251" s="84"/>
      <c r="BZ251" s="84"/>
      <c r="CA251" s="84"/>
      <c r="CB251" s="84"/>
      <c r="CC251" s="84"/>
      <c r="CD251" s="84"/>
      <c r="CE251" s="84"/>
      <c r="CF251" s="84"/>
      <c r="CG251" s="84"/>
      <c r="CH251" s="84"/>
      <c r="CI251" s="84"/>
      <c r="CJ251" s="84"/>
      <c r="CK251" s="84"/>
      <c r="CL251" s="84"/>
      <c r="CM251" s="84"/>
      <c r="CN251" s="84"/>
      <c r="CO251" s="84"/>
      <c r="CP251" s="84"/>
      <c r="CQ251" s="84"/>
      <c r="CR251" s="84"/>
      <c r="CS251" s="84"/>
      <c r="CT251" s="84"/>
      <c r="CU251" s="84"/>
      <c r="CV251" s="84"/>
      <c r="CW251" s="84"/>
      <c r="CX251" s="84"/>
      <c r="CY251" s="84"/>
      <c r="CZ251" s="84"/>
      <c r="DA251" s="84"/>
      <c r="DB251" s="84"/>
      <c r="DC251" s="84"/>
      <c r="DD251" s="84"/>
      <c r="DE251" s="84"/>
      <c r="DF251" s="84"/>
      <c r="DG251" s="84"/>
      <c r="DH251" s="84"/>
      <c r="DI251" s="84"/>
      <c r="DJ251" s="84"/>
      <c r="DK251" s="84"/>
      <c r="DL251" s="84"/>
      <c r="DM251" s="84"/>
      <c r="DN251" s="84"/>
      <c r="DO251" s="84"/>
      <c r="DP251" s="84"/>
      <c r="DQ251" s="84"/>
      <c r="DR251" s="84"/>
      <c r="DS251" s="84"/>
      <c r="DT251" s="84"/>
      <c r="DU251" s="84"/>
      <c r="DV251" s="84"/>
      <c r="DW251" s="84"/>
      <c r="DX251" s="84"/>
      <c r="DY251" s="84"/>
      <c r="DZ251" s="84"/>
      <c r="EA251" s="84"/>
      <c r="EB251" s="84"/>
      <c r="EC251" s="84"/>
      <c r="ED251" s="84"/>
      <c r="EE251" s="84"/>
      <c r="EF251" s="84"/>
      <c r="EG251" s="84"/>
      <c r="EH251" s="84"/>
      <c r="EI251" s="84"/>
      <c r="EJ251" s="84"/>
      <c r="EK251" s="84"/>
      <c r="EL251" s="84"/>
      <c r="EM251" s="84"/>
      <c r="EN251" s="84"/>
      <c r="EO251" s="84"/>
      <c r="EP251" s="84"/>
      <c r="EQ251" s="84"/>
      <c r="ER251" s="84"/>
      <c r="ES251" s="84"/>
      <c r="ET251" s="84"/>
      <c r="EU251" s="84"/>
      <c r="EV251" s="84"/>
      <c r="EW251" s="84"/>
      <c r="EX251" s="84"/>
      <c r="EY251" s="84"/>
      <c r="EZ251" s="84"/>
      <c r="FA251" s="84"/>
      <c r="FB251" s="84"/>
      <c r="FC251" s="84"/>
      <c r="FD251" s="84"/>
      <c r="FE251" s="84"/>
      <c r="FF251" s="84"/>
      <c r="FG251" s="84"/>
      <c r="FH251" s="84"/>
      <c r="FI251" s="84"/>
      <c r="FJ251" s="84"/>
      <c r="FK251" s="84"/>
      <c r="FL251" s="84"/>
      <c r="FM251" s="84"/>
      <c r="FN251" s="84"/>
      <c r="FO251" s="84"/>
      <c r="FP251" s="84"/>
      <c r="FQ251" s="84"/>
      <c r="FR251" s="84"/>
      <c r="FS251" s="84"/>
      <c r="FT251" s="84"/>
      <c r="FU251" s="84"/>
      <c r="FV251" s="84"/>
      <c r="FW251" s="84"/>
      <c r="FX251" s="84"/>
      <c r="FY251" s="84"/>
      <c r="FZ251" s="84"/>
      <c r="GA251" s="84"/>
      <c r="GB251" s="84"/>
      <c r="GC251" s="84"/>
      <c r="GD251" s="84"/>
      <c r="GE251" s="84"/>
      <c r="GF251" s="84"/>
      <c r="GG251" s="84"/>
      <c r="GH251" s="84"/>
      <c r="GI251" s="84"/>
      <c r="GJ251" s="84"/>
      <c r="GK251" s="84"/>
      <c r="GL251" s="84"/>
      <c r="GM251" s="84"/>
      <c r="GN251" s="84"/>
      <c r="GO251" s="84"/>
      <c r="GP251" s="84"/>
      <c r="GQ251" s="84"/>
      <c r="GR251" s="84"/>
      <c r="GS251" s="84"/>
      <c r="GT251" s="84"/>
      <c r="GU251" s="84"/>
      <c r="GV251" s="84"/>
      <c r="GW251" s="84"/>
      <c r="GX251" s="84"/>
      <c r="GY251" s="84"/>
      <c r="GZ251" s="84"/>
      <c r="HA251" s="84"/>
      <c r="HB251" s="84"/>
      <c r="HC251" s="84"/>
      <c r="HD251" s="84"/>
      <c r="HE251" s="84"/>
      <c r="HF251" s="84"/>
      <c r="HG251" s="84"/>
      <c r="HH251" s="84"/>
      <c r="HI251" s="84"/>
      <c r="HJ251" s="84"/>
      <c r="HK251" s="84"/>
      <c r="HL251" s="84"/>
      <c r="HM251" s="84"/>
      <c r="HN251" s="84"/>
      <c r="HO251" s="84"/>
      <c r="HP251" s="84"/>
      <c r="HQ251" s="84"/>
      <c r="HR251" s="84"/>
      <c r="HS251" s="84"/>
      <c r="HT251" s="84"/>
      <c r="HU251" s="84"/>
      <c r="HV251" s="84"/>
      <c r="HW251" s="84"/>
      <c r="HX251" s="84"/>
      <c r="HY251" s="84"/>
      <c r="HZ251" s="84"/>
      <c r="IA251" s="84"/>
      <c r="IB251" s="84"/>
      <c r="IC251" s="84"/>
      <c r="ID251" s="84"/>
      <c r="IE251" s="84"/>
      <c r="IF251" s="84"/>
      <c r="IG251" s="84"/>
      <c r="IH251" s="84"/>
      <c r="II251" s="84"/>
      <c r="IJ251" s="84"/>
      <c r="IK251" s="84"/>
      <c r="IL251" s="84"/>
      <c r="IM251" s="84"/>
      <c r="IN251" s="84"/>
      <c r="IO251" s="84"/>
      <c r="IP251" s="84"/>
      <c r="IQ251" s="84"/>
      <c r="IR251" s="84"/>
      <c r="IS251" s="84"/>
      <c r="IT251" s="84"/>
      <c r="IU251" s="84"/>
      <c r="IV251" s="84"/>
      <c r="IW251" s="84"/>
      <c r="IX251" s="84"/>
      <c r="IY251" s="84"/>
      <c r="IZ251" s="84"/>
      <c r="JA251" s="84"/>
      <c r="JB251" s="84"/>
    </row>
    <row r="252" spans="1:262" s="22" customFormat="1" ht="15" customHeight="1" x14ac:dyDescent="0.15">
      <c r="A252" s="176" t="s">
        <v>135</v>
      </c>
      <c r="B252" s="26" t="s">
        <v>285</v>
      </c>
      <c r="C252" s="27" t="s">
        <v>344</v>
      </c>
      <c r="D252" s="28" t="s">
        <v>442</v>
      </c>
      <c r="E252" s="26" t="s">
        <v>278</v>
      </c>
      <c r="F252" s="29" t="s">
        <v>346</v>
      </c>
      <c r="G252" s="30" t="s">
        <v>280</v>
      </c>
      <c r="H252" s="30" t="s">
        <v>79</v>
      </c>
      <c r="I252" s="37">
        <v>1500000</v>
      </c>
      <c r="J252" s="38" t="s">
        <v>281</v>
      </c>
      <c r="K252" s="37">
        <v>552300</v>
      </c>
      <c r="L252" s="26"/>
      <c r="M252" s="26"/>
      <c r="N252" s="26"/>
      <c r="O252" s="39" t="s">
        <v>29</v>
      </c>
      <c r="P252" s="40">
        <v>0.5</v>
      </c>
      <c r="Q252" s="40">
        <v>0.5</v>
      </c>
      <c r="R252" s="40">
        <v>2.1463414634146298</v>
      </c>
      <c r="S252" s="40">
        <v>3.7322834645669301</v>
      </c>
      <c r="T252" s="40">
        <v>11</v>
      </c>
      <c r="U252" s="40">
        <v>11</v>
      </c>
      <c r="V252" s="41">
        <v>12</v>
      </c>
      <c r="W252" s="42">
        <v>46000</v>
      </c>
      <c r="X252" s="43">
        <v>200</v>
      </c>
      <c r="Y252" s="50">
        <v>1</v>
      </c>
      <c r="Z252" s="50">
        <v>1</v>
      </c>
      <c r="AA252" s="51"/>
      <c r="AB252" s="51"/>
      <c r="AC252" s="51"/>
      <c r="AD252" s="51"/>
      <c r="AE252" s="51"/>
      <c r="AF252" s="38">
        <v>144000</v>
      </c>
      <c r="AG252" s="61">
        <v>3.8333333333333299</v>
      </c>
      <c r="AH252" s="62">
        <v>0.31944444444444398</v>
      </c>
      <c r="AI252" s="63"/>
      <c r="AJ252" s="64"/>
      <c r="AK252" s="65">
        <v>0</v>
      </c>
      <c r="AL252" s="64" t="s">
        <v>283</v>
      </c>
      <c r="AM252" s="66" t="s">
        <v>286</v>
      </c>
      <c r="AN252" s="26"/>
      <c r="AO252" s="66" t="s">
        <v>28</v>
      </c>
      <c r="AP252" s="74"/>
      <c r="AQ252" s="75"/>
      <c r="AR252" s="76"/>
      <c r="AS252" s="77"/>
      <c r="AT252" s="77"/>
      <c r="AU252" s="78"/>
      <c r="AV252" s="77"/>
      <c r="AW252" s="77"/>
      <c r="AX252" s="77"/>
      <c r="AY252" s="77"/>
      <c r="AZ252" s="77"/>
      <c r="BA252" s="77"/>
      <c r="BB252" s="99">
        <f t="shared" si="63"/>
        <v>36</v>
      </c>
      <c r="BC252" s="99">
        <f t="shared" si="64"/>
        <v>9</v>
      </c>
      <c r="BD252" s="100" t="str">
        <f t="shared" si="65"/>
        <v>025-C130000641-0397韩学奇36</v>
      </c>
      <c r="BE252" s="101">
        <f t="shared" si="66"/>
        <v>0.14285714285714285</v>
      </c>
      <c r="BF252" s="101">
        <f t="shared" si="67"/>
        <v>0.5</v>
      </c>
      <c r="BG252" s="102" t="str">
        <f t="shared" si="68"/>
        <v>025-C130000641-039736</v>
      </c>
      <c r="BH252" s="84" t="str">
        <f>IF(IF(ISNA(MATCH(BG252,BG253:$BG$94434,0)),1,"")="","",IF(ISNA(MATCH(BG252,BG253:$BG$94434,0)),1,"")&amp;BB252)</f>
        <v/>
      </c>
      <c r="BI252" s="84" t="str">
        <f>IF(BH252="","",BB252&amp;COUNTIFS($BH$1:BH252,BH252))</f>
        <v/>
      </c>
      <c r="BJ252" s="84" t="str">
        <f t="shared" si="69"/>
        <v/>
      </c>
      <c r="BK252" s="84"/>
      <c r="BL252" s="84"/>
      <c r="BM252" s="84"/>
      <c r="BN252" s="84"/>
      <c r="BO252" s="84"/>
      <c r="BP252" s="84"/>
      <c r="BQ252" s="84"/>
      <c r="BR252" s="84"/>
      <c r="BS252" s="84"/>
      <c r="BT252" s="84"/>
      <c r="BU252" s="84"/>
      <c r="BV252" s="84"/>
      <c r="BW252" s="84"/>
      <c r="BX252" s="84"/>
      <c r="BY252" s="84"/>
      <c r="BZ252" s="84"/>
      <c r="CA252" s="84"/>
      <c r="CB252" s="84"/>
      <c r="CC252" s="84"/>
      <c r="CD252" s="84"/>
      <c r="CE252" s="84"/>
      <c r="CF252" s="84"/>
      <c r="CG252" s="84"/>
      <c r="CH252" s="84"/>
      <c r="CI252" s="84"/>
      <c r="CJ252" s="84"/>
      <c r="CK252" s="84"/>
      <c r="CL252" s="84"/>
      <c r="CM252" s="84"/>
      <c r="CN252" s="84"/>
      <c r="CO252" s="84"/>
      <c r="CP252" s="84"/>
      <c r="CQ252" s="84"/>
      <c r="CR252" s="84"/>
      <c r="CS252" s="84"/>
      <c r="CT252" s="84"/>
      <c r="CU252" s="84"/>
      <c r="CV252" s="84"/>
      <c r="CW252" s="84"/>
      <c r="CX252" s="84"/>
      <c r="CY252" s="84"/>
      <c r="CZ252" s="84"/>
      <c r="DA252" s="84"/>
      <c r="DB252" s="84"/>
      <c r="DC252" s="84"/>
      <c r="DD252" s="84"/>
      <c r="DE252" s="84"/>
      <c r="DF252" s="84"/>
      <c r="DG252" s="84"/>
      <c r="DH252" s="84"/>
      <c r="DI252" s="84"/>
      <c r="DJ252" s="84"/>
      <c r="DK252" s="84"/>
      <c r="DL252" s="84"/>
      <c r="DM252" s="84"/>
      <c r="DN252" s="84"/>
      <c r="DO252" s="84"/>
      <c r="DP252" s="84"/>
      <c r="DQ252" s="84"/>
      <c r="DR252" s="84"/>
      <c r="DS252" s="84"/>
      <c r="DT252" s="84"/>
      <c r="DU252" s="84"/>
      <c r="DV252" s="84"/>
      <c r="DW252" s="84"/>
      <c r="DX252" s="84"/>
      <c r="DY252" s="84"/>
      <c r="DZ252" s="84"/>
      <c r="EA252" s="84"/>
      <c r="EB252" s="84"/>
      <c r="EC252" s="84"/>
      <c r="ED252" s="84"/>
      <c r="EE252" s="84"/>
      <c r="EF252" s="84"/>
      <c r="EG252" s="84"/>
      <c r="EH252" s="84"/>
      <c r="EI252" s="84"/>
      <c r="EJ252" s="84"/>
      <c r="EK252" s="84"/>
      <c r="EL252" s="84"/>
      <c r="EM252" s="84"/>
      <c r="EN252" s="84"/>
      <c r="EO252" s="84"/>
      <c r="EP252" s="84"/>
      <c r="EQ252" s="84"/>
      <c r="ER252" s="84"/>
      <c r="ES252" s="84"/>
      <c r="ET252" s="84"/>
      <c r="EU252" s="84"/>
      <c r="EV252" s="84"/>
      <c r="EW252" s="84"/>
      <c r="EX252" s="84"/>
      <c r="EY252" s="84"/>
      <c r="EZ252" s="84"/>
      <c r="FA252" s="84"/>
      <c r="FB252" s="84"/>
      <c r="FC252" s="84"/>
      <c r="FD252" s="84"/>
      <c r="FE252" s="84"/>
      <c r="FF252" s="84"/>
      <c r="FG252" s="84"/>
      <c r="FH252" s="84"/>
      <c r="FI252" s="84"/>
      <c r="FJ252" s="84"/>
      <c r="FK252" s="84"/>
      <c r="FL252" s="84"/>
      <c r="FM252" s="84"/>
      <c r="FN252" s="84"/>
      <c r="FO252" s="84"/>
      <c r="FP252" s="84"/>
      <c r="FQ252" s="84"/>
      <c r="FR252" s="84"/>
      <c r="FS252" s="84"/>
      <c r="FT252" s="84"/>
      <c r="FU252" s="84"/>
      <c r="FV252" s="84"/>
      <c r="FW252" s="84"/>
      <c r="FX252" s="84"/>
      <c r="FY252" s="84"/>
      <c r="FZ252" s="84"/>
      <c r="GA252" s="84"/>
      <c r="GB252" s="84"/>
      <c r="GC252" s="84"/>
      <c r="GD252" s="84"/>
      <c r="GE252" s="84"/>
      <c r="GF252" s="84"/>
      <c r="GG252" s="84"/>
      <c r="GH252" s="84"/>
      <c r="GI252" s="84"/>
      <c r="GJ252" s="84"/>
      <c r="GK252" s="84"/>
      <c r="GL252" s="84"/>
      <c r="GM252" s="84"/>
      <c r="GN252" s="84"/>
      <c r="GO252" s="84"/>
      <c r="GP252" s="84"/>
      <c r="GQ252" s="84"/>
      <c r="GR252" s="84"/>
      <c r="GS252" s="84"/>
      <c r="GT252" s="84"/>
      <c r="GU252" s="84"/>
      <c r="GV252" s="84"/>
      <c r="GW252" s="84"/>
      <c r="GX252" s="84"/>
      <c r="GY252" s="84"/>
      <c r="GZ252" s="84"/>
      <c r="HA252" s="84"/>
      <c r="HB252" s="84"/>
      <c r="HC252" s="84"/>
      <c r="HD252" s="84"/>
      <c r="HE252" s="84"/>
      <c r="HF252" s="84"/>
      <c r="HG252" s="84"/>
      <c r="HH252" s="84"/>
      <c r="HI252" s="84"/>
      <c r="HJ252" s="84"/>
      <c r="HK252" s="84"/>
      <c r="HL252" s="84"/>
      <c r="HM252" s="84"/>
      <c r="HN252" s="84"/>
      <c r="HO252" s="84"/>
      <c r="HP252" s="84"/>
      <c r="HQ252" s="84"/>
      <c r="HR252" s="84"/>
      <c r="HS252" s="84"/>
      <c r="HT252" s="84"/>
      <c r="HU252" s="84"/>
      <c r="HV252" s="84"/>
      <c r="HW252" s="84"/>
      <c r="HX252" s="84"/>
      <c r="HY252" s="84"/>
      <c r="HZ252" s="84"/>
      <c r="IA252" s="84"/>
      <c r="IB252" s="84"/>
      <c r="IC252" s="84"/>
      <c r="ID252" s="84"/>
      <c r="IE252" s="84"/>
      <c r="IF252" s="84"/>
      <c r="IG252" s="84"/>
      <c r="IH252" s="84"/>
      <c r="II252" s="84"/>
      <c r="IJ252" s="84"/>
      <c r="IK252" s="84"/>
      <c r="IL252" s="84"/>
      <c r="IM252" s="84"/>
      <c r="IN252" s="84"/>
      <c r="IO252" s="84"/>
      <c r="IP252" s="84"/>
      <c r="IQ252" s="84"/>
      <c r="IR252" s="84"/>
      <c r="IS252" s="84"/>
      <c r="IT252" s="84"/>
      <c r="IU252" s="84"/>
      <c r="IV252" s="84"/>
      <c r="IW252" s="84"/>
      <c r="IX252" s="84"/>
      <c r="IY252" s="84"/>
      <c r="IZ252" s="84"/>
      <c r="JA252" s="84"/>
      <c r="JB252" s="84"/>
    </row>
    <row r="253" spans="1:262" s="22" customFormat="1" ht="15" customHeight="1" x14ac:dyDescent="0.15">
      <c r="A253" s="176" t="s">
        <v>135</v>
      </c>
      <c r="B253" s="26" t="s">
        <v>285</v>
      </c>
      <c r="C253" s="27" t="s">
        <v>189</v>
      </c>
      <c r="D253" s="28" t="s">
        <v>443</v>
      </c>
      <c r="E253" s="26" t="s">
        <v>278</v>
      </c>
      <c r="F253" s="29" t="s">
        <v>95</v>
      </c>
      <c r="G253" s="30" t="s">
        <v>356</v>
      </c>
      <c r="H253" s="30" t="s">
        <v>94</v>
      </c>
      <c r="I253" s="37">
        <v>1000</v>
      </c>
      <c r="J253" s="38" t="s">
        <v>281</v>
      </c>
      <c r="K253" s="37">
        <v>0</v>
      </c>
      <c r="L253" s="26"/>
      <c r="M253" s="26"/>
      <c r="N253" s="26"/>
      <c r="O253" s="39" t="s">
        <v>444</v>
      </c>
      <c r="P253" s="40">
        <v>0.5</v>
      </c>
      <c r="Q253" s="40">
        <v>0.5</v>
      </c>
      <c r="R253" s="40">
        <v>0.89430894308943099</v>
      </c>
      <c r="S253" s="40">
        <v>1.5551181102362199</v>
      </c>
      <c r="T253" s="40">
        <v>4</v>
      </c>
      <c r="U253" s="40">
        <v>4</v>
      </c>
      <c r="V253" s="41">
        <v>5</v>
      </c>
      <c r="W253" s="42">
        <v>75</v>
      </c>
      <c r="X253" s="43">
        <v>300</v>
      </c>
      <c r="Y253" s="50">
        <v>1</v>
      </c>
      <c r="Z253" s="50">
        <v>1</v>
      </c>
      <c r="AA253" s="51"/>
      <c r="AB253" s="51"/>
      <c r="AC253" s="51"/>
      <c r="AD253" s="51"/>
      <c r="AE253" s="51"/>
      <c r="AF253" s="38">
        <v>90</v>
      </c>
      <c r="AG253" s="61">
        <v>4.1666666666666696</v>
      </c>
      <c r="AH253" s="62">
        <v>0.83333333333333304</v>
      </c>
      <c r="AI253" s="63"/>
      <c r="AJ253" s="64"/>
      <c r="AK253" s="65">
        <v>0</v>
      </c>
      <c r="AL253" s="64" t="s">
        <v>283</v>
      </c>
      <c r="AM253" s="66" t="s">
        <v>326</v>
      </c>
      <c r="AN253" s="26"/>
      <c r="AO253" s="66" t="s">
        <v>332</v>
      </c>
      <c r="AP253" s="74"/>
      <c r="AQ253" s="75"/>
      <c r="AR253" s="76"/>
      <c r="AS253" s="77"/>
      <c r="AT253" s="77"/>
      <c r="AU253" s="78"/>
      <c r="AV253" s="77"/>
      <c r="AW253" s="77"/>
      <c r="AX253" s="77"/>
      <c r="AY253" s="77"/>
      <c r="AZ253" s="77"/>
      <c r="BA253" s="77"/>
      <c r="BB253" s="99">
        <f t="shared" si="63"/>
        <v>36</v>
      </c>
      <c r="BC253" s="99">
        <f t="shared" si="64"/>
        <v>9</v>
      </c>
      <c r="BD253" s="100" t="str">
        <f t="shared" si="65"/>
        <v>050-0009-481杨高坤36</v>
      </c>
      <c r="BE253" s="101">
        <f t="shared" si="66"/>
        <v>0.5</v>
      </c>
      <c r="BF253" s="101">
        <f t="shared" si="67"/>
        <v>1</v>
      </c>
      <c r="BG253" s="102" t="str">
        <f t="shared" si="68"/>
        <v>050-0009-48136</v>
      </c>
      <c r="BH253" s="84" t="str">
        <f>IF(IF(ISNA(MATCH(BG253,BG254:$BG$94434,0)),1,"")="","",IF(ISNA(MATCH(BG253,BG254:$BG$94434,0)),1,"")&amp;BB253)</f>
        <v/>
      </c>
      <c r="BI253" s="84" t="str">
        <f>IF(BH253="","",BB253&amp;COUNTIFS($BH$1:BH253,BH253))</f>
        <v/>
      </c>
      <c r="BJ253" s="84" t="str">
        <f t="shared" si="69"/>
        <v/>
      </c>
      <c r="BK253" s="84"/>
      <c r="BL253" s="84"/>
      <c r="BM253" s="84"/>
      <c r="BN253" s="84"/>
      <c r="BO253" s="84"/>
      <c r="BP253" s="84"/>
      <c r="BQ253" s="84"/>
      <c r="BR253" s="84"/>
      <c r="BS253" s="84"/>
      <c r="BT253" s="84"/>
      <c r="BU253" s="84"/>
      <c r="BV253" s="84"/>
      <c r="BW253" s="84"/>
      <c r="BX253" s="84"/>
      <c r="BY253" s="84"/>
      <c r="BZ253" s="84"/>
      <c r="CA253" s="84"/>
      <c r="CB253" s="84"/>
      <c r="CC253" s="84"/>
      <c r="CD253" s="84"/>
      <c r="CE253" s="84"/>
      <c r="CF253" s="84"/>
      <c r="CG253" s="84"/>
      <c r="CH253" s="84"/>
      <c r="CI253" s="84"/>
      <c r="CJ253" s="84"/>
      <c r="CK253" s="84"/>
      <c r="CL253" s="84"/>
      <c r="CM253" s="84"/>
      <c r="CN253" s="84"/>
      <c r="CO253" s="84"/>
      <c r="CP253" s="84"/>
      <c r="CQ253" s="84"/>
      <c r="CR253" s="84"/>
      <c r="CS253" s="84"/>
      <c r="CT253" s="84"/>
      <c r="CU253" s="84"/>
      <c r="CV253" s="84"/>
      <c r="CW253" s="84"/>
      <c r="CX253" s="84"/>
      <c r="CY253" s="84"/>
      <c r="CZ253" s="84"/>
      <c r="DA253" s="84"/>
      <c r="DB253" s="84"/>
      <c r="DC253" s="84"/>
      <c r="DD253" s="84"/>
      <c r="DE253" s="84"/>
      <c r="DF253" s="84"/>
      <c r="DG253" s="84"/>
      <c r="DH253" s="84"/>
      <c r="DI253" s="84"/>
      <c r="DJ253" s="84"/>
      <c r="DK253" s="84"/>
      <c r="DL253" s="84"/>
      <c r="DM253" s="84"/>
      <c r="DN253" s="84"/>
      <c r="DO253" s="84"/>
      <c r="DP253" s="84"/>
      <c r="DQ253" s="84"/>
      <c r="DR253" s="84"/>
      <c r="DS253" s="84"/>
      <c r="DT253" s="84"/>
      <c r="DU253" s="84"/>
      <c r="DV253" s="84"/>
      <c r="DW253" s="84"/>
      <c r="DX253" s="84"/>
      <c r="DY253" s="84"/>
      <c r="DZ253" s="84"/>
      <c r="EA253" s="84"/>
      <c r="EB253" s="84"/>
      <c r="EC253" s="84"/>
      <c r="ED253" s="84"/>
      <c r="EE253" s="84"/>
      <c r="EF253" s="84"/>
      <c r="EG253" s="84"/>
      <c r="EH253" s="84"/>
      <c r="EI253" s="84"/>
      <c r="EJ253" s="84"/>
      <c r="EK253" s="84"/>
      <c r="EL253" s="84"/>
      <c r="EM253" s="84"/>
      <c r="EN253" s="84"/>
      <c r="EO253" s="84"/>
      <c r="EP253" s="84"/>
      <c r="EQ253" s="84"/>
      <c r="ER253" s="84"/>
      <c r="ES253" s="84"/>
      <c r="ET253" s="84"/>
      <c r="EU253" s="84"/>
      <c r="EV253" s="84"/>
      <c r="EW253" s="84"/>
      <c r="EX253" s="84"/>
      <c r="EY253" s="84"/>
      <c r="EZ253" s="84"/>
      <c r="FA253" s="84"/>
      <c r="FB253" s="84"/>
      <c r="FC253" s="84"/>
      <c r="FD253" s="84"/>
      <c r="FE253" s="84"/>
      <c r="FF253" s="84"/>
      <c r="FG253" s="84"/>
      <c r="FH253" s="84"/>
      <c r="FI253" s="84"/>
      <c r="FJ253" s="84"/>
      <c r="FK253" s="84"/>
      <c r="FL253" s="84"/>
      <c r="FM253" s="84"/>
      <c r="FN253" s="84"/>
      <c r="FO253" s="84"/>
      <c r="FP253" s="84"/>
      <c r="FQ253" s="84"/>
      <c r="FR253" s="84"/>
      <c r="FS253" s="84"/>
      <c r="FT253" s="84"/>
      <c r="FU253" s="84"/>
      <c r="FV253" s="84"/>
      <c r="FW253" s="84"/>
      <c r="FX253" s="84"/>
      <c r="FY253" s="84"/>
      <c r="FZ253" s="84"/>
      <c r="GA253" s="84"/>
      <c r="GB253" s="84"/>
      <c r="GC253" s="84"/>
      <c r="GD253" s="84"/>
      <c r="GE253" s="84"/>
      <c r="GF253" s="84"/>
      <c r="GG253" s="84"/>
      <c r="GH253" s="84"/>
      <c r="GI253" s="84"/>
      <c r="GJ253" s="84"/>
      <c r="GK253" s="84"/>
      <c r="GL253" s="84"/>
      <c r="GM253" s="84"/>
      <c r="GN253" s="84"/>
      <c r="GO253" s="84"/>
      <c r="GP253" s="84"/>
      <c r="GQ253" s="84"/>
      <c r="GR253" s="84"/>
      <c r="GS253" s="84"/>
      <c r="GT253" s="84"/>
      <c r="GU253" s="84"/>
      <c r="GV253" s="84"/>
      <c r="GW253" s="84"/>
      <c r="GX253" s="84"/>
      <c r="GY253" s="84"/>
      <c r="GZ253" s="84"/>
      <c r="HA253" s="84"/>
      <c r="HB253" s="84"/>
      <c r="HC253" s="84"/>
      <c r="HD253" s="84"/>
      <c r="HE253" s="84"/>
      <c r="HF253" s="84"/>
      <c r="HG253" s="84"/>
      <c r="HH253" s="84"/>
      <c r="HI253" s="84"/>
      <c r="HJ253" s="84"/>
      <c r="HK253" s="84"/>
      <c r="HL253" s="84"/>
      <c r="HM253" s="84"/>
      <c r="HN253" s="84"/>
      <c r="HO253" s="84"/>
      <c r="HP253" s="84"/>
      <c r="HQ253" s="84"/>
      <c r="HR253" s="84"/>
      <c r="HS253" s="84"/>
      <c r="HT253" s="84"/>
      <c r="HU253" s="84"/>
      <c r="HV253" s="84"/>
      <c r="HW253" s="84"/>
      <c r="HX253" s="84"/>
      <c r="HY253" s="84"/>
      <c r="HZ253" s="84"/>
      <c r="IA253" s="84"/>
      <c r="IB253" s="84"/>
      <c r="IC253" s="84"/>
      <c r="ID253" s="84"/>
      <c r="IE253" s="84"/>
      <c r="IF253" s="84"/>
      <c r="IG253" s="84"/>
      <c r="IH253" s="84"/>
      <c r="II253" s="84"/>
      <c r="IJ253" s="84"/>
      <c r="IK253" s="84"/>
      <c r="IL253" s="84"/>
      <c r="IM253" s="84"/>
      <c r="IN253" s="84"/>
      <c r="IO253" s="84"/>
      <c r="IP253" s="84"/>
      <c r="IQ253" s="84"/>
      <c r="IR253" s="84"/>
      <c r="IS253" s="84"/>
      <c r="IT253" s="84"/>
      <c r="IU253" s="84"/>
      <c r="IV253" s="84"/>
      <c r="IW253" s="84"/>
      <c r="IX253" s="84"/>
      <c r="IY253" s="84"/>
      <c r="IZ253" s="84"/>
      <c r="JA253" s="84"/>
      <c r="JB253" s="84"/>
    </row>
    <row r="254" spans="1:262" s="22" customFormat="1" ht="15" customHeight="1" x14ac:dyDescent="0.15">
      <c r="A254" s="176" t="s">
        <v>135</v>
      </c>
      <c r="B254" s="26" t="s">
        <v>285</v>
      </c>
      <c r="C254" s="27" t="s">
        <v>190</v>
      </c>
      <c r="D254" s="28" t="s">
        <v>408</v>
      </c>
      <c r="E254" s="26" t="s">
        <v>278</v>
      </c>
      <c r="F254" s="29" t="s">
        <v>83</v>
      </c>
      <c r="G254" s="30" t="s">
        <v>280</v>
      </c>
      <c r="H254" s="30" t="s">
        <v>79</v>
      </c>
      <c r="I254" s="37">
        <v>2000000</v>
      </c>
      <c r="J254" s="38" t="s">
        <v>281</v>
      </c>
      <c r="K254" s="37">
        <v>119800</v>
      </c>
      <c r="L254" s="26"/>
      <c r="M254" s="26"/>
      <c r="N254" s="26"/>
      <c r="O254" s="39" t="s">
        <v>396</v>
      </c>
      <c r="P254" s="40">
        <v>0.5</v>
      </c>
      <c r="Q254" s="40">
        <v>0.5</v>
      </c>
      <c r="R254" s="40">
        <v>2.1463414634146298</v>
      </c>
      <c r="S254" s="40">
        <v>3.7322834645669301</v>
      </c>
      <c r="T254" s="40">
        <v>4</v>
      </c>
      <c r="U254" s="40">
        <v>4</v>
      </c>
      <c r="V254" s="41">
        <v>12</v>
      </c>
      <c r="W254" s="42">
        <v>67000</v>
      </c>
      <c r="X254" s="43">
        <v>200</v>
      </c>
      <c r="Y254" s="50">
        <v>1</v>
      </c>
      <c r="Z254" s="50">
        <v>1</v>
      </c>
      <c r="AA254" s="51"/>
      <c r="AB254" s="51"/>
      <c r="AC254" s="51"/>
      <c r="AD254" s="51"/>
      <c r="AE254" s="51"/>
      <c r="AF254" s="38">
        <v>144000</v>
      </c>
      <c r="AG254" s="61">
        <v>5.5833333333333304</v>
      </c>
      <c r="AH254" s="62">
        <v>0.46527777777777801</v>
      </c>
      <c r="AI254" s="63"/>
      <c r="AJ254" s="64"/>
      <c r="AK254" s="65">
        <v>0</v>
      </c>
      <c r="AL254" s="64" t="s">
        <v>283</v>
      </c>
      <c r="AM254" s="66" t="s">
        <v>331</v>
      </c>
      <c r="AN254" s="26"/>
      <c r="AO254" s="66" t="s">
        <v>127</v>
      </c>
      <c r="AP254" s="74"/>
      <c r="AQ254" s="75"/>
      <c r="AR254" s="76"/>
      <c r="AS254" s="77"/>
      <c r="AT254" s="77"/>
      <c r="AU254" s="78"/>
      <c r="AV254" s="77"/>
      <c r="AW254" s="77"/>
      <c r="AX254" s="77"/>
      <c r="AY254" s="77"/>
      <c r="AZ254" s="77"/>
      <c r="BA254" s="77"/>
      <c r="BB254" s="99">
        <f t="shared" si="63"/>
        <v>36</v>
      </c>
      <c r="BC254" s="99">
        <f t="shared" si="64"/>
        <v>9</v>
      </c>
      <c r="BD254" s="100" t="str">
        <f t="shared" si="65"/>
        <v>025-C130000641-370吕勇36</v>
      </c>
      <c r="BE254" s="101">
        <f t="shared" si="66"/>
        <v>0.33333333333333331</v>
      </c>
      <c r="BF254" s="101">
        <f t="shared" si="67"/>
        <v>1</v>
      </c>
      <c r="BG254" s="102" t="str">
        <f t="shared" si="68"/>
        <v>025-C130000641-37036</v>
      </c>
      <c r="BH254" s="84" t="str">
        <f>IF(IF(ISNA(MATCH(BG254,BG255:$BG$94434,0)),1,"")="","",IF(ISNA(MATCH(BG254,BG255:$BG$94434,0)),1,"")&amp;BB254)</f>
        <v/>
      </c>
      <c r="BI254" s="84" t="str">
        <f>IF(BH254="","",BB254&amp;COUNTIFS($BH$1:BH254,BH254))</f>
        <v/>
      </c>
      <c r="BJ254" s="84" t="str">
        <f t="shared" si="69"/>
        <v/>
      </c>
      <c r="BK254" s="84"/>
      <c r="BL254" s="84"/>
      <c r="BM254" s="84"/>
      <c r="BN254" s="84"/>
      <c r="BO254" s="84"/>
      <c r="BP254" s="84"/>
      <c r="BQ254" s="84"/>
      <c r="BR254" s="84"/>
      <c r="BS254" s="84"/>
      <c r="BT254" s="84"/>
      <c r="BU254" s="84"/>
      <c r="BV254" s="84"/>
      <c r="BW254" s="84"/>
      <c r="BX254" s="84"/>
      <c r="BY254" s="84"/>
      <c r="BZ254" s="84"/>
      <c r="CA254" s="84"/>
      <c r="CB254" s="84"/>
      <c r="CC254" s="84"/>
      <c r="CD254" s="84"/>
      <c r="CE254" s="84"/>
      <c r="CF254" s="84"/>
      <c r="CG254" s="84"/>
      <c r="CH254" s="84"/>
      <c r="CI254" s="84"/>
      <c r="CJ254" s="84"/>
      <c r="CK254" s="84"/>
      <c r="CL254" s="84"/>
      <c r="CM254" s="84"/>
      <c r="CN254" s="84"/>
      <c r="CO254" s="84"/>
      <c r="CP254" s="84"/>
      <c r="CQ254" s="84"/>
      <c r="CR254" s="84"/>
      <c r="CS254" s="84"/>
      <c r="CT254" s="84"/>
      <c r="CU254" s="84"/>
      <c r="CV254" s="84"/>
      <c r="CW254" s="84"/>
      <c r="CX254" s="84"/>
      <c r="CY254" s="84"/>
      <c r="CZ254" s="84"/>
      <c r="DA254" s="84"/>
      <c r="DB254" s="84"/>
      <c r="DC254" s="84"/>
      <c r="DD254" s="84"/>
      <c r="DE254" s="84"/>
      <c r="DF254" s="84"/>
      <c r="DG254" s="84"/>
      <c r="DH254" s="84"/>
      <c r="DI254" s="84"/>
      <c r="DJ254" s="84"/>
      <c r="DK254" s="84"/>
      <c r="DL254" s="84"/>
      <c r="DM254" s="84"/>
      <c r="DN254" s="84"/>
      <c r="DO254" s="84"/>
      <c r="DP254" s="84"/>
      <c r="DQ254" s="84"/>
      <c r="DR254" s="84"/>
      <c r="DS254" s="84"/>
      <c r="DT254" s="84"/>
      <c r="DU254" s="84"/>
      <c r="DV254" s="84"/>
      <c r="DW254" s="84"/>
      <c r="DX254" s="84"/>
      <c r="DY254" s="84"/>
      <c r="DZ254" s="84"/>
      <c r="EA254" s="84"/>
      <c r="EB254" s="84"/>
      <c r="EC254" s="84"/>
      <c r="ED254" s="84"/>
      <c r="EE254" s="84"/>
      <c r="EF254" s="84"/>
      <c r="EG254" s="84"/>
      <c r="EH254" s="84"/>
      <c r="EI254" s="84"/>
      <c r="EJ254" s="84"/>
      <c r="EK254" s="84"/>
      <c r="EL254" s="84"/>
      <c r="EM254" s="84"/>
      <c r="EN254" s="84"/>
      <c r="EO254" s="84"/>
      <c r="EP254" s="84"/>
      <c r="EQ254" s="84"/>
      <c r="ER254" s="84"/>
      <c r="ES254" s="84"/>
      <c r="ET254" s="84"/>
      <c r="EU254" s="84"/>
      <c r="EV254" s="84"/>
      <c r="EW254" s="84"/>
      <c r="EX254" s="84"/>
      <c r="EY254" s="84"/>
      <c r="EZ254" s="84"/>
      <c r="FA254" s="84"/>
      <c r="FB254" s="84"/>
      <c r="FC254" s="84"/>
      <c r="FD254" s="84"/>
      <c r="FE254" s="84"/>
      <c r="FF254" s="84"/>
      <c r="FG254" s="84"/>
      <c r="FH254" s="84"/>
      <c r="FI254" s="84"/>
      <c r="FJ254" s="84"/>
      <c r="FK254" s="84"/>
      <c r="FL254" s="84"/>
      <c r="FM254" s="84"/>
      <c r="FN254" s="84"/>
      <c r="FO254" s="84"/>
      <c r="FP254" s="84"/>
      <c r="FQ254" s="84"/>
      <c r="FR254" s="84"/>
      <c r="FS254" s="84"/>
      <c r="FT254" s="84"/>
      <c r="FU254" s="84"/>
      <c r="FV254" s="84"/>
      <c r="FW254" s="84"/>
      <c r="FX254" s="84"/>
      <c r="FY254" s="84"/>
      <c r="FZ254" s="84"/>
      <c r="GA254" s="84"/>
      <c r="GB254" s="84"/>
      <c r="GC254" s="84"/>
      <c r="GD254" s="84"/>
      <c r="GE254" s="84"/>
      <c r="GF254" s="84"/>
      <c r="GG254" s="84"/>
      <c r="GH254" s="84"/>
      <c r="GI254" s="84"/>
      <c r="GJ254" s="84"/>
      <c r="GK254" s="84"/>
      <c r="GL254" s="84"/>
      <c r="GM254" s="84"/>
      <c r="GN254" s="84"/>
      <c r="GO254" s="84"/>
      <c r="GP254" s="84"/>
      <c r="GQ254" s="84"/>
      <c r="GR254" s="84"/>
      <c r="GS254" s="84"/>
      <c r="GT254" s="84"/>
      <c r="GU254" s="84"/>
      <c r="GV254" s="84"/>
      <c r="GW254" s="84"/>
      <c r="GX254" s="84"/>
      <c r="GY254" s="84"/>
      <c r="GZ254" s="84"/>
      <c r="HA254" s="84"/>
      <c r="HB254" s="84"/>
      <c r="HC254" s="84"/>
      <c r="HD254" s="84"/>
      <c r="HE254" s="84"/>
      <c r="HF254" s="84"/>
      <c r="HG254" s="84"/>
      <c r="HH254" s="84"/>
      <c r="HI254" s="84"/>
      <c r="HJ254" s="84"/>
      <c r="HK254" s="84"/>
      <c r="HL254" s="84"/>
      <c r="HM254" s="84"/>
      <c r="HN254" s="84"/>
      <c r="HO254" s="84"/>
      <c r="HP254" s="84"/>
      <c r="HQ254" s="84"/>
      <c r="HR254" s="84"/>
      <c r="HS254" s="84"/>
      <c r="HT254" s="84"/>
      <c r="HU254" s="84"/>
      <c r="HV254" s="84"/>
      <c r="HW254" s="84"/>
      <c r="HX254" s="84"/>
      <c r="HY254" s="84"/>
      <c r="HZ254" s="84"/>
      <c r="IA254" s="84"/>
      <c r="IB254" s="84"/>
      <c r="IC254" s="84"/>
      <c r="ID254" s="84"/>
      <c r="IE254" s="84"/>
      <c r="IF254" s="84"/>
      <c r="IG254" s="84"/>
      <c r="IH254" s="84"/>
      <c r="II254" s="84"/>
      <c r="IJ254" s="84"/>
      <c r="IK254" s="84"/>
      <c r="IL254" s="84"/>
      <c r="IM254" s="84"/>
      <c r="IN254" s="84"/>
      <c r="IO254" s="84"/>
      <c r="IP254" s="84"/>
      <c r="IQ254" s="84"/>
      <c r="IR254" s="84"/>
      <c r="IS254" s="84"/>
      <c r="IT254" s="84"/>
      <c r="IU254" s="84"/>
      <c r="IV254" s="84"/>
      <c r="IW254" s="84"/>
      <c r="IX254" s="84"/>
      <c r="IY254" s="84"/>
      <c r="IZ254" s="84"/>
      <c r="JA254" s="84"/>
      <c r="JB254" s="84"/>
    </row>
    <row r="255" spans="1:262" s="22" customFormat="1" ht="15" customHeight="1" x14ac:dyDescent="0.15">
      <c r="A255" s="176" t="s">
        <v>135</v>
      </c>
      <c r="B255" s="26" t="s">
        <v>275</v>
      </c>
      <c r="C255" s="27" t="s">
        <v>350</v>
      </c>
      <c r="D255" s="28" t="s">
        <v>442</v>
      </c>
      <c r="E255" s="26" t="s">
        <v>278</v>
      </c>
      <c r="F255" s="29" t="s">
        <v>346</v>
      </c>
      <c r="G255" s="30" t="s">
        <v>280</v>
      </c>
      <c r="H255" s="30" t="s">
        <v>79</v>
      </c>
      <c r="I255" s="37">
        <v>1500000</v>
      </c>
      <c r="J255" s="38" t="s">
        <v>281</v>
      </c>
      <c r="K255" s="37">
        <v>552300</v>
      </c>
      <c r="L255" s="26"/>
      <c r="M255" s="26"/>
      <c r="N255" s="26"/>
      <c r="O255" s="39" t="s">
        <v>29</v>
      </c>
      <c r="P255" s="40">
        <v>0.5</v>
      </c>
      <c r="Q255" s="40">
        <v>0.5</v>
      </c>
      <c r="R255" s="40">
        <v>4.7633587786259497</v>
      </c>
      <c r="S255" s="40">
        <v>3.7322834645669301</v>
      </c>
      <c r="T255" s="40">
        <v>11</v>
      </c>
      <c r="U255" s="40">
        <v>5.5</v>
      </c>
      <c r="V255" s="41">
        <v>12</v>
      </c>
      <c r="W255" s="42">
        <v>100000</v>
      </c>
      <c r="X255" s="43">
        <v>200</v>
      </c>
      <c r="Y255" s="50">
        <v>1</v>
      </c>
      <c r="Z255" s="50">
        <v>1</v>
      </c>
      <c r="AA255" s="51"/>
      <c r="AB255" s="51"/>
      <c r="AC255" s="51"/>
      <c r="AD255" s="51"/>
      <c r="AE255" s="51"/>
      <c r="AF255" s="38">
        <v>144000</v>
      </c>
      <c r="AG255" s="61">
        <v>8.3333333333333304</v>
      </c>
      <c r="AH255" s="62">
        <v>0.69444444444444398</v>
      </c>
      <c r="AI255" s="63"/>
      <c r="AJ255" s="64"/>
      <c r="AK255" s="65">
        <v>0</v>
      </c>
      <c r="AL255" s="64" t="s">
        <v>283</v>
      </c>
      <c r="AM255" s="66" t="s">
        <v>302</v>
      </c>
      <c r="AN255" s="26"/>
      <c r="AO255" s="66" t="s">
        <v>5</v>
      </c>
      <c r="AP255" s="74"/>
      <c r="AQ255" s="75"/>
      <c r="AR255" s="76"/>
      <c r="AS255" s="77"/>
      <c r="AT255" s="77"/>
      <c r="AU255" s="78"/>
      <c r="AV255" s="77"/>
      <c r="AW255" s="77"/>
      <c r="AX255" s="77"/>
      <c r="AY255" s="77"/>
      <c r="AZ255" s="77"/>
      <c r="BA255" s="77"/>
      <c r="BB255" s="99">
        <f t="shared" si="63"/>
        <v>36</v>
      </c>
      <c r="BC255" s="99">
        <f t="shared" si="64"/>
        <v>9</v>
      </c>
      <c r="BD255" s="100" t="str">
        <f t="shared" si="65"/>
        <v>025-C130000641-0397代国升36</v>
      </c>
      <c r="BE255" s="101">
        <f t="shared" si="66"/>
        <v>0.14285714285714285</v>
      </c>
      <c r="BF255" s="101">
        <f t="shared" si="67"/>
        <v>1</v>
      </c>
      <c r="BG255" s="102" t="str">
        <f t="shared" si="68"/>
        <v>025-C130000641-039736</v>
      </c>
      <c r="BH255" s="84" t="str">
        <f>IF(IF(ISNA(MATCH(BG255,BG256:$BG$94434,0)),1,"")="","",IF(ISNA(MATCH(BG255,BG256:$BG$94434,0)),1,"")&amp;BB255)</f>
        <v/>
      </c>
      <c r="BI255" s="84" t="str">
        <f>IF(BH255="","",BB255&amp;COUNTIFS($BH$1:BH255,BH255))</f>
        <v/>
      </c>
      <c r="BJ255" s="84" t="str">
        <f t="shared" si="69"/>
        <v/>
      </c>
      <c r="BK255" s="84"/>
      <c r="BL255" s="84"/>
      <c r="BM255" s="84"/>
      <c r="BN255" s="84"/>
      <c r="BO255" s="84"/>
      <c r="BP255" s="84"/>
      <c r="BQ255" s="84"/>
      <c r="BR255" s="84"/>
      <c r="BS255" s="84"/>
      <c r="BT255" s="84"/>
      <c r="BU255" s="84"/>
      <c r="BV255" s="84"/>
      <c r="BW255" s="84"/>
      <c r="BX255" s="84"/>
      <c r="BY255" s="84"/>
      <c r="BZ255" s="84"/>
      <c r="CA255" s="84"/>
      <c r="CB255" s="84"/>
      <c r="CC255" s="84"/>
      <c r="CD255" s="84"/>
      <c r="CE255" s="84"/>
      <c r="CF255" s="84"/>
      <c r="CG255" s="84"/>
      <c r="CH255" s="84"/>
      <c r="CI255" s="84"/>
      <c r="CJ255" s="84"/>
      <c r="CK255" s="84"/>
      <c r="CL255" s="84"/>
      <c r="CM255" s="84"/>
      <c r="CN255" s="84"/>
      <c r="CO255" s="84"/>
      <c r="CP255" s="84"/>
      <c r="CQ255" s="84"/>
      <c r="CR255" s="84"/>
      <c r="CS255" s="84"/>
      <c r="CT255" s="84"/>
      <c r="CU255" s="84"/>
      <c r="CV255" s="84"/>
      <c r="CW255" s="84"/>
      <c r="CX255" s="84"/>
      <c r="CY255" s="84"/>
      <c r="CZ255" s="84"/>
      <c r="DA255" s="84"/>
      <c r="DB255" s="84"/>
      <c r="DC255" s="84"/>
      <c r="DD255" s="84"/>
      <c r="DE255" s="84"/>
      <c r="DF255" s="84"/>
      <c r="DG255" s="84"/>
      <c r="DH255" s="84"/>
      <c r="DI255" s="84"/>
      <c r="DJ255" s="84"/>
      <c r="DK255" s="84"/>
      <c r="DL255" s="84"/>
      <c r="DM255" s="84"/>
      <c r="DN255" s="84"/>
      <c r="DO255" s="84"/>
      <c r="DP255" s="84"/>
      <c r="DQ255" s="84"/>
      <c r="DR255" s="84"/>
      <c r="DS255" s="84"/>
      <c r="DT255" s="84"/>
      <c r="DU255" s="84"/>
      <c r="DV255" s="84"/>
      <c r="DW255" s="84"/>
      <c r="DX255" s="84"/>
      <c r="DY255" s="84"/>
      <c r="DZ255" s="84"/>
      <c r="EA255" s="84"/>
      <c r="EB255" s="84"/>
      <c r="EC255" s="84"/>
      <c r="ED255" s="84"/>
      <c r="EE255" s="84"/>
      <c r="EF255" s="84"/>
      <c r="EG255" s="84"/>
      <c r="EH255" s="84"/>
      <c r="EI255" s="84"/>
      <c r="EJ255" s="84"/>
      <c r="EK255" s="84"/>
      <c r="EL255" s="84"/>
      <c r="EM255" s="84"/>
      <c r="EN255" s="84"/>
      <c r="EO255" s="84"/>
      <c r="EP255" s="84"/>
      <c r="EQ255" s="84"/>
      <c r="ER255" s="84"/>
      <c r="ES255" s="84"/>
      <c r="ET255" s="84"/>
      <c r="EU255" s="84"/>
      <c r="EV255" s="84"/>
      <c r="EW255" s="84"/>
      <c r="EX255" s="84"/>
      <c r="EY255" s="84"/>
      <c r="EZ255" s="84"/>
      <c r="FA255" s="84"/>
      <c r="FB255" s="84"/>
      <c r="FC255" s="84"/>
      <c r="FD255" s="84"/>
      <c r="FE255" s="84"/>
      <c r="FF255" s="84"/>
      <c r="FG255" s="84"/>
      <c r="FH255" s="84"/>
      <c r="FI255" s="84"/>
      <c r="FJ255" s="84"/>
      <c r="FK255" s="84"/>
      <c r="FL255" s="84"/>
      <c r="FM255" s="84"/>
      <c r="FN255" s="84"/>
      <c r="FO255" s="84"/>
      <c r="FP255" s="84"/>
      <c r="FQ255" s="84"/>
      <c r="FR255" s="84"/>
      <c r="FS255" s="84"/>
      <c r="FT255" s="84"/>
      <c r="FU255" s="84"/>
      <c r="FV255" s="84"/>
      <c r="FW255" s="84"/>
      <c r="FX255" s="84"/>
      <c r="FY255" s="84"/>
      <c r="FZ255" s="84"/>
      <c r="GA255" s="84"/>
      <c r="GB255" s="84"/>
      <c r="GC255" s="84"/>
      <c r="GD255" s="84"/>
      <c r="GE255" s="84"/>
      <c r="GF255" s="84"/>
      <c r="GG255" s="84"/>
      <c r="GH255" s="84"/>
      <c r="GI255" s="84"/>
      <c r="GJ255" s="84"/>
      <c r="GK255" s="84"/>
      <c r="GL255" s="84"/>
      <c r="GM255" s="84"/>
      <c r="GN255" s="84"/>
      <c r="GO255" s="84"/>
      <c r="GP255" s="84"/>
      <c r="GQ255" s="84"/>
      <c r="GR255" s="84"/>
      <c r="GS255" s="84"/>
      <c r="GT255" s="84"/>
      <c r="GU255" s="84"/>
      <c r="GV255" s="84"/>
      <c r="GW255" s="84"/>
      <c r="GX255" s="84"/>
      <c r="GY255" s="84"/>
      <c r="GZ255" s="84"/>
      <c r="HA255" s="84"/>
      <c r="HB255" s="84"/>
      <c r="HC255" s="84"/>
      <c r="HD255" s="84"/>
      <c r="HE255" s="84"/>
      <c r="HF255" s="84"/>
      <c r="HG255" s="84"/>
      <c r="HH255" s="84"/>
      <c r="HI255" s="84"/>
      <c r="HJ255" s="84"/>
      <c r="HK255" s="84"/>
      <c r="HL255" s="84"/>
      <c r="HM255" s="84"/>
      <c r="HN255" s="84"/>
      <c r="HO255" s="84"/>
      <c r="HP255" s="84"/>
      <c r="HQ255" s="84"/>
      <c r="HR255" s="84"/>
      <c r="HS255" s="84"/>
      <c r="HT255" s="84"/>
      <c r="HU255" s="84"/>
      <c r="HV255" s="84"/>
      <c r="HW255" s="84"/>
      <c r="HX255" s="84"/>
      <c r="HY255" s="84"/>
      <c r="HZ255" s="84"/>
      <c r="IA255" s="84"/>
      <c r="IB255" s="84"/>
      <c r="IC255" s="84"/>
      <c r="ID255" s="84"/>
      <c r="IE255" s="84"/>
      <c r="IF255" s="84"/>
      <c r="IG255" s="84"/>
      <c r="IH255" s="84"/>
      <c r="II255" s="84"/>
      <c r="IJ255" s="84"/>
      <c r="IK255" s="84"/>
      <c r="IL255" s="84"/>
      <c r="IM255" s="84"/>
      <c r="IN255" s="84"/>
      <c r="IO255" s="84"/>
      <c r="IP255" s="84"/>
      <c r="IQ255" s="84"/>
      <c r="IR255" s="84"/>
      <c r="IS255" s="84"/>
      <c r="IT255" s="84"/>
      <c r="IU255" s="84"/>
      <c r="IV255" s="84"/>
      <c r="IW255" s="84"/>
      <c r="IX255" s="84"/>
      <c r="IY255" s="84"/>
      <c r="IZ255" s="84"/>
      <c r="JA255" s="84"/>
      <c r="JB255" s="84"/>
    </row>
    <row r="256" spans="1:262" s="22" customFormat="1" ht="15" customHeight="1" x14ac:dyDescent="0.15">
      <c r="A256" s="176" t="s">
        <v>138</v>
      </c>
      <c r="B256" s="26" t="s">
        <v>275</v>
      </c>
      <c r="C256" s="27" t="s">
        <v>375</v>
      </c>
      <c r="D256" s="28" t="s">
        <v>418</v>
      </c>
      <c r="E256" s="26" t="s">
        <v>278</v>
      </c>
      <c r="F256" s="29" t="s">
        <v>419</v>
      </c>
      <c r="G256" s="30" t="s">
        <v>280</v>
      </c>
      <c r="H256" s="30" t="s">
        <v>79</v>
      </c>
      <c r="I256" s="37">
        <v>1500000</v>
      </c>
      <c r="J256" s="38" t="s">
        <v>281</v>
      </c>
      <c r="K256" s="37">
        <v>0</v>
      </c>
      <c r="L256" s="26"/>
      <c r="M256" s="26"/>
      <c r="N256" s="26"/>
      <c r="O256" s="39" t="s">
        <v>420</v>
      </c>
      <c r="P256" s="40">
        <v>0.5</v>
      </c>
      <c r="Q256" s="40">
        <v>0.5</v>
      </c>
      <c r="R256" s="40">
        <v>0.60997067448680398</v>
      </c>
      <c r="S256" s="40">
        <v>0.52401746724890796</v>
      </c>
      <c r="T256" s="40">
        <v>1</v>
      </c>
      <c r="U256" s="40">
        <v>2</v>
      </c>
      <c r="V256" s="41">
        <v>2</v>
      </c>
      <c r="W256" s="42">
        <v>18000</v>
      </c>
      <c r="X256" s="43">
        <v>200</v>
      </c>
      <c r="Y256" s="50">
        <v>1</v>
      </c>
      <c r="Z256" s="50">
        <v>1</v>
      </c>
      <c r="AA256" s="51"/>
      <c r="AB256" s="51"/>
      <c r="AC256" s="51"/>
      <c r="AD256" s="51"/>
      <c r="AE256" s="51"/>
      <c r="AF256" s="38">
        <v>24000</v>
      </c>
      <c r="AG256" s="61">
        <v>1.5</v>
      </c>
      <c r="AH256" s="62">
        <v>0.75</v>
      </c>
      <c r="AI256" s="63"/>
      <c r="AJ256" s="64"/>
      <c r="AK256" s="65">
        <v>0</v>
      </c>
      <c r="AL256" s="64" t="s">
        <v>283</v>
      </c>
      <c r="AM256" s="66" t="s">
        <v>379</v>
      </c>
      <c r="AN256" s="26"/>
      <c r="AO256" s="66" t="s">
        <v>49</v>
      </c>
      <c r="AP256" s="74"/>
      <c r="AQ256" s="75"/>
      <c r="AR256" s="76"/>
      <c r="AS256" s="77"/>
      <c r="AT256" s="77"/>
      <c r="AU256" s="78"/>
      <c r="AV256" s="77"/>
      <c r="AW256" s="77"/>
      <c r="AX256" s="77"/>
      <c r="AY256" s="77"/>
      <c r="AZ256" s="77"/>
      <c r="BA256" s="77"/>
      <c r="BB256" s="99">
        <f t="shared" ref="BB256:BB273" si="70">WEEKNUM(LEFT(A256,4)&amp;"-"&amp;MID(A256,5,2)&amp;"-"&amp;RIGHT(A256,2),2)</f>
        <v>36</v>
      </c>
      <c r="BC256" s="99">
        <f t="shared" ref="BC256:BC273" si="71">MONTH(LEFT(A256,4)&amp;"-"&amp;MID(A256,5,2)&amp;"-"&amp;RIGHT(A256,2))</f>
        <v>9</v>
      </c>
      <c r="BD256" s="100" t="str">
        <f t="shared" ref="BD256:BD273" si="72">F256&amp;AO256&amp;BB256</f>
        <v>025-C130000641-356李翔36</v>
      </c>
      <c r="BE256" s="101">
        <f t="shared" ref="BE256:BE273" si="73">IF(COUNTIFS(BD:BD,BD256)&gt;1,COUNTIFS(BD:BD,BD256)/POWER(COUNTIFS(BD:BD,BD256),2),COUNTIFS(BD:BD,BD256))</f>
        <v>1</v>
      </c>
      <c r="BF256" s="101">
        <f t="shared" ref="BF256:BF273" si="74">IF(COUNTIFS(C:C,C256,A:A,A256)&gt;1,COUNTIFS(C:C,C256,A:A,A256)/POWER(COUNTIFS(C:C,C256,A:A,A256),2),COUNTIFS(C:C,C256,A:A,A256))</f>
        <v>0.5</v>
      </c>
      <c r="BG256" s="102" t="str">
        <f t="shared" ref="BG256:BG273" si="75">F256&amp;BB256</f>
        <v>025-C130000641-35636</v>
      </c>
      <c r="BH256" s="84" t="str">
        <f>IF(IF(ISNA(MATCH(BG256,BG257:$BG$94434,0)),1,"")="","",IF(ISNA(MATCH(BG256,BG257:$BG$94434,0)),1,"")&amp;BB256)</f>
        <v/>
      </c>
      <c r="BI256" s="84" t="str">
        <f>IF(BH256="","",BB256&amp;COUNTIFS($BH$1:BH256,BH256))</f>
        <v/>
      </c>
      <c r="BJ256" s="84" t="str">
        <f t="shared" ref="BJ256:BJ273" si="76">IF(BI256="","",F256)</f>
        <v/>
      </c>
      <c r="BK256" s="84"/>
      <c r="BL256" s="84"/>
      <c r="BM256" s="84"/>
      <c r="BN256" s="84"/>
      <c r="BO256" s="84"/>
      <c r="BP256" s="84"/>
      <c r="BQ256" s="84"/>
      <c r="BR256" s="84"/>
      <c r="BS256" s="84"/>
      <c r="BT256" s="84"/>
      <c r="BU256" s="84"/>
      <c r="BV256" s="84"/>
      <c r="BW256" s="84"/>
      <c r="BX256" s="84"/>
      <c r="BY256" s="84"/>
      <c r="BZ256" s="84"/>
      <c r="CA256" s="84"/>
      <c r="CB256" s="84"/>
      <c r="CC256" s="84"/>
      <c r="CD256" s="84"/>
      <c r="CE256" s="84"/>
      <c r="CF256" s="84"/>
      <c r="CG256" s="84"/>
      <c r="CH256" s="84"/>
      <c r="CI256" s="84"/>
      <c r="CJ256" s="84"/>
      <c r="CK256" s="84"/>
      <c r="CL256" s="84"/>
      <c r="CM256" s="84"/>
      <c r="CN256" s="84"/>
      <c r="CO256" s="84"/>
      <c r="CP256" s="84"/>
      <c r="CQ256" s="84"/>
      <c r="CR256" s="84"/>
      <c r="CS256" s="84"/>
      <c r="CT256" s="84"/>
      <c r="CU256" s="84"/>
      <c r="CV256" s="84"/>
      <c r="CW256" s="84"/>
      <c r="CX256" s="84"/>
      <c r="CY256" s="84"/>
      <c r="CZ256" s="84"/>
      <c r="DA256" s="84"/>
      <c r="DB256" s="84"/>
      <c r="DC256" s="84"/>
      <c r="DD256" s="84"/>
      <c r="DE256" s="84"/>
      <c r="DF256" s="84"/>
      <c r="DG256" s="84"/>
      <c r="DH256" s="84"/>
      <c r="DI256" s="84"/>
      <c r="DJ256" s="84"/>
      <c r="DK256" s="84"/>
      <c r="DL256" s="84"/>
      <c r="DM256" s="84"/>
      <c r="DN256" s="84"/>
      <c r="DO256" s="84"/>
      <c r="DP256" s="84"/>
      <c r="DQ256" s="84"/>
      <c r="DR256" s="84"/>
      <c r="DS256" s="84"/>
      <c r="DT256" s="84"/>
      <c r="DU256" s="84"/>
      <c r="DV256" s="84"/>
      <c r="DW256" s="84"/>
      <c r="DX256" s="84"/>
      <c r="DY256" s="84"/>
      <c r="DZ256" s="84"/>
      <c r="EA256" s="84"/>
      <c r="EB256" s="84"/>
      <c r="EC256" s="84"/>
      <c r="ED256" s="84"/>
      <c r="EE256" s="84"/>
      <c r="EF256" s="84"/>
      <c r="EG256" s="84"/>
      <c r="EH256" s="84"/>
      <c r="EI256" s="84"/>
      <c r="EJ256" s="84"/>
      <c r="EK256" s="84"/>
      <c r="EL256" s="84"/>
      <c r="EM256" s="84"/>
      <c r="EN256" s="84"/>
      <c r="EO256" s="84"/>
      <c r="EP256" s="84"/>
      <c r="EQ256" s="84"/>
      <c r="ER256" s="84"/>
      <c r="ES256" s="84"/>
      <c r="ET256" s="84"/>
      <c r="EU256" s="84"/>
      <c r="EV256" s="84"/>
      <c r="EW256" s="84"/>
      <c r="EX256" s="84"/>
      <c r="EY256" s="84"/>
      <c r="EZ256" s="84"/>
      <c r="FA256" s="84"/>
      <c r="FB256" s="84"/>
      <c r="FC256" s="84"/>
      <c r="FD256" s="84"/>
      <c r="FE256" s="84"/>
      <c r="FF256" s="84"/>
      <c r="FG256" s="84"/>
      <c r="FH256" s="84"/>
      <c r="FI256" s="84"/>
      <c r="FJ256" s="84"/>
      <c r="FK256" s="84"/>
      <c r="FL256" s="84"/>
      <c r="FM256" s="84"/>
      <c r="FN256" s="84"/>
      <c r="FO256" s="84"/>
      <c r="FP256" s="84"/>
      <c r="FQ256" s="84"/>
      <c r="FR256" s="84"/>
      <c r="FS256" s="84"/>
      <c r="FT256" s="84"/>
      <c r="FU256" s="84"/>
      <c r="FV256" s="84"/>
      <c r="FW256" s="84"/>
      <c r="FX256" s="84"/>
      <c r="FY256" s="84"/>
      <c r="FZ256" s="84"/>
      <c r="GA256" s="84"/>
      <c r="GB256" s="84"/>
      <c r="GC256" s="84"/>
      <c r="GD256" s="84"/>
      <c r="GE256" s="84"/>
      <c r="GF256" s="84"/>
      <c r="GG256" s="84"/>
      <c r="GH256" s="84"/>
      <c r="GI256" s="84"/>
      <c r="GJ256" s="84"/>
      <c r="GK256" s="84"/>
      <c r="GL256" s="84"/>
      <c r="GM256" s="84"/>
      <c r="GN256" s="84"/>
      <c r="GO256" s="84"/>
      <c r="GP256" s="84"/>
      <c r="GQ256" s="84"/>
      <c r="GR256" s="84"/>
      <c r="GS256" s="84"/>
      <c r="GT256" s="84"/>
      <c r="GU256" s="84"/>
      <c r="GV256" s="84"/>
      <c r="GW256" s="84"/>
      <c r="GX256" s="84"/>
      <c r="GY256" s="84"/>
      <c r="GZ256" s="84"/>
      <c r="HA256" s="84"/>
      <c r="HB256" s="84"/>
      <c r="HC256" s="84"/>
      <c r="HD256" s="84"/>
      <c r="HE256" s="84"/>
      <c r="HF256" s="84"/>
      <c r="HG256" s="84"/>
      <c r="HH256" s="84"/>
      <c r="HI256" s="84"/>
      <c r="HJ256" s="84"/>
      <c r="HK256" s="84"/>
      <c r="HL256" s="84"/>
      <c r="HM256" s="84"/>
      <c r="HN256" s="84"/>
      <c r="HO256" s="84"/>
      <c r="HP256" s="84"/>
      <c r="HQ256" s="84"/>
      <c r="HR256" s="84"/>
      <c r="HS256" s="84"/>
      <c r="HT256" s="84"/>
      <c r="HU256" s="84"/>
      <c r="HV256" s="84"/>
      <c r="HW256" s="84"/>
      <c r="HX256" s="84"/>
      <c r="HY256" s="84"/>
      <c r="HZ256" s="84"/>
      <c r="IA256" s="84"/>
      <c r="IB256" s="84"/>
      <c r="IC256" s="84"/>
      <c r="ID256" s="84"/>
      <c r="IE256" s="84"/>
      <c r="IF256" s="84"/>
      <c r="IG256" s="84"/>
      <c r="IH256" s="84"/>
      <c r="II256" s="84"/>
      <c r="IJ256" s="84"/>
      <c r="IK256" s="84"/>
      <c r="IL256" s="84"/>
      <c r="IM256" s="84"/>
      <c r="IN256" s="84"/>
      <c r="IO256" s="84"/>
      <c r="IP256" s="84"/>
      <c r="IQ256" s="84"/>
      <c r="IR256" s="84"/>
      <c r="IS256" s="84"/>
      <c r="IT256" s="84"/>
      <c r="IU256" s="84"/>
      <c r="IV256" s="84"/>
      <c r="IW256" s="84"/>
      <c r="IX256" s="84"/>
      <c r="IY256" s="84"/>
      <c r="IZ256" s="84"/>
      <c r="JA256" s="84"/>
      <c r="JB256" s="84"/>
    </row>
    <row r="257" spans="1:262" s="22" customFormat="1" ht="15" customHeight="1" x14ac:dyDescent="0.15">
      <c r="A257" s="176" t="s">
        <v>138</v>
      </c>
      <c r="B257" s="26" t="s">
        <v>275</v>
      </c>
      <c r="C257" s="27" t="s">
        <v>375</v>
      </c>
      <c r="D257" s="28" t="s">
        <v>421</v>
      </c>
      <c r="E257" s="26" t="s">
        <v>278</v>
      </c>
      <c r="F257" s="29" t="s">
        <v>422</v>
      </c>
      <c r="G257" s="30" t="s">
        <v>280</v>
      </c>
      <c r="H257" s="30" t="s">
        <v>79</v>
      </c>
      <c r="I257" s="37">
        <v>1500000</v>
      </c>
      <c r="J257" s="38" t="s">
        <v>281</v>
      </c>
      <c r="K257" s="37">
        <v>0</v>
      </c>
      <c r="L257" s="26"/>
      <c r="M257" s="26"/>
      <c r="N257" s="26"/>
      <c r="O257" s="39" t="s">
        <v>420</v>
      </c>
      <c r="P257" s="40">
        <v>0.5</v>
      </c>
      <c r="Q257" s="40">
        <v>0.5</v>
      </c>
      <c r="R257" s="40">
        <v>0.60997067448680398</v>
      </c>
      <c r="S257" s="40">
        <v>0.52401746724890796</v>
      </c>
      <c r="T257" s="40">
        <v>1</v>
      </c>
      <c r="U257" s="40">
        <v>2</v>
      </c>
      <c r="V257" s="41">
        <v>2</v>
      </c>
      <c r="W257" s="42">
        <v>18000</v>
      </c>
      <c r="X257" s="43">
        <v>200</v>
      </c>
      <c r="Y257" s="50">
        <v>1</v>
      </c>
      <c r="Z257" s="50">
        <v>1</v>
      </c>
      <c r="AA257" s="51"/>
      <c r="AB257" s="51"/>
      <c r="AC257" s="51"/>
      <c r="AD257" s="51"/>
      <c r="AE257" s="51"/>
      <c r="AF257" s="38">
        <v>24000</v>
      </c>
      <c r="AG257" s="61">
        <v>1.5</v>
      </c>
      <c r="AH257" s="62">
        <v>0.75</v>
      </c>
      <c r="AI257" s="63"/>
      <c r="AJ257" s="64"/>
      <c r="AK257" s="65">
        <v>0</v>
      </c>
      <c r="AL257" s="64" t="s">
        <v>283</v>
      </c>
      <c r="AM257" s="66" t="s">
        <v>379</v>
      </c>
      <c r="AN257" s="26"/>
      <c r="AO257" s="66" t="s">
        <v>49</v>
      </c>
      <c r="AP257" s="74"/>
      <c r="AQ257" s="75"/>
      <c r="AR257" s="76"/>
      <c r="AS257" s="77"/>
      <c r="AT257" s="77"/>
      <c r="AU257" s="78"/>
      <c r="AV257" s="77"/>
      <c r="AW257" s="77"/>
      <c r="AX257" s="77"/>
      <c r="AY257" s="77"/>
      <c r="AZ257" s="77"/>
      <c r="BA257" s="77"/>
      <c r="BB257" s="99">
        <f t="shared" si="70"/>
        <v>36</v>
      </c>
      <c r="BC257" s="99">
        <f t="shared" si="71"/>
        <v>9</v>
      </c>
      <c r="BD257" s="100" t="str">
        <f t="shared" si="72"/>
        <v>025-C130000642-356李翔36</v>
      </c>
      <c r="BE257" s="101">
        <f t="shared" si="73"/>
        <v>1</v>
      </c>
      <c r="BF257" s="101">
        <f t="shared" si="74"/>
        <v>0.5</v>
      </c>
      <c r="BG257" s="102" t="str">
        <f t="shared" si="75"/>
        <v>025-C130000642-35636</v>
      </c>
      <c r="BH257" s="84" t="str">
        <f>IF(IF(ISNA(MATCH(BG257,BG258:$BG$94434,0)),1,"")="","",IF(ISNA(MATCH(BG257,BG258:$BG$94434,0)),1,"")&amp;BB257)</f>
        <v/>
      </c>
      <c r="BI257" s="84" t="str">
        <f>IF(BH257="","",BB257&amp;COUNTIFS($BH$1:BH257,BH257))</f>
        <v/>
      </c>
      <c r="BJ257" s="84" t="str">
        <f t="shared" si="76"/>
        <v/>
      </c>
      <c r="BK257" s="84"/>
      <c r="BL257" s="84"/>
      <c r="BM257" s="84"/>
      <c r="BN257" s="84"/>
      <c r="BO257" s="84"/>
      <c r="BP257" s="84"/>
      <c r="BQ257" s="84"/>
      <c r="BR257" s="84"/>
      <c r="BS257" s="84"/>
      <c r="BT257" s="84"/>
      <c r="BU257" s="84"/>
      <c r="BV257" s="84"/>
      <c r="BW257" s="84"/>
      <c r="BX257" s="84"/>
      <c r="BY257" s="84"/>
      <c r="BZ257" s="84"/>
      <c r="CA257" s="84"/>
      <c r="CB257" s="84"/>
      <c r="CC257" s="84"/>
      <c r="CD257" s="84"/>
      <c r="CE257" s="84"/>
      <c r="CF257" s="84"/>
      <c r="CG257" s="84"/>
      <c r="CH257" s="84"/>
      <c r="CI257" s="84"/>
      <c r="CJ257" s="84"/>
      <c r="CK257" s="84"/>
      <c r="CL257" s="84"/>
      <c r="CM257" s="84"/>
      <c r="CN257" s="84"/>
      <c r="CO257" s="84"/>
      <c r="CP257" s="84"/>
      <c r="CQ257" s="84"/>
      <c r="CR257" s="84"/>
      <c r="CS257" s="84"/>
      <c r="CT257" s="84"/>
      <c r="CU257" s="84"/>
      <c r="CV257" s="84"/>
      <c r="CW257" s="84"/>
      <c r="CX257" s="84"/>
      <c r="CY257" s="84"/>
      <c r="CZ257" s="84"/>
      <c r="DA257" s="84"/>
      <c r="DB257" s="84"/>
      <c r="DC257" s="84"/>
      <c r="DD257" s="84"/>
      <c r="DE257" s="84"/>
      <c r="DF257" s="84"/>
      <c r="DG257" s="84"/>
      <c r="DH257" s="84"/>
      <c r="DI257" s="84"/>
      <c r="DJ257" s="84"/>
      <c r="DK257" s="84"/>
      <c r="DL257" s="84"/>
      <c r="DM257" s="84"/>
      <c r="DN257" s="84"/>
      <c r="DO257" s="84"/>
      <c r="DP257" s="84"/>
      <c r="DQ257" s="84"/>
      <c r="DR257" s="84"/>
      <c r="DS257" s="84"/>
      <c r="DT257" s="84"/>
      <c r="DU257" s="84"/>
      <c r="DV257" s="84"/>
      <c r="DW257" s="84"/>
      <c r="DX257" s="84"/>
      <c r="DY257" s="84"/>
      <c r="DZ257" s="84"/>
      <c r="EA257" s="84"/>
      <c r="EB257" s="84"/>
      <c r="EC257" s="84"/>
      <c r="ED257" s="84"/>
      <c r="EE257" s="84"/>
      <c r="EF257" s="84"/>
      <c r="EG257" s="84"/>
      <c r="EH257" s="84"/>
      <c r="EI257" s="84"/>
      <c r="EJ257" s="84"/>
      <c r="EK257" s="84"/>
      <c r="EL257" s="84"/>
      <c r="EM257" s="84"/>
      <c r="EN257" s="84"/>
      <c r="EO257" s="84"/>
      <c r="EP257" s="84"/>
      <c r="EQ257" s="84"/>
      <c r="ER257" s="84"/>
      <c r="ES257" s="84"/>
      <c r="ET257" s="84"/>
      <c r="EU257" s="84"/>
      <c r="EV257" s="84"/>
      <c r="EW257" s="84"/>
      <c r="EX257" s="84"/>
      <c r="EY257" s="84"/>
      <c r="EZ257" s="84"/>
      <c r="FA257" s="84"/>
      <c r="FB257" s="84"/>
      <c r="FC257" s="84"/>
      <c r="FD257" s="84"/>
      <c r="FE257" s="84"/>
      <c r="FF257" s="84"/>
      <c r="FG257" s="84"/>
      <c r="FH257" s="84"/>
      <c r="FI257" s="84"/>
      <c r="FJ257" s="84"/>
      <c r="FK257" s="84"/>
      <c r="FL257" s="84"/>
      <c r="FM257" s="84"/>
      <c r="FN257" s="84"/>
      <c r="FO257" s="84"/>
      <c r="FP257" s="84"/>
      <c r="FQ257" s="84"/>
      <c r="FR257" s="84"/>
      <c r="FS257" s="84"/>
      <c r="FT257" s="84"/>
      <c r="FU257" s="84"/>
      <c r="FV257" s="84"/>
      <c r="FW257" s="84"/>
      <c r="FX257" s="84"/>
      <c r="FY257" s="84"/>
      <c r="FZ257" s="84"/>
      <c r="GA257" s="84"/>
      <c r="GB257" s="84"/>
      <c r="GC257" s="84"/>
      <c r="GD257" s="84"/>
      <c r="GE257" s="84"/>
      <c r="GF257" s="84"/>
      <c r="GG257" s="84"/>
      <c r="GH257" s="84"/>
      <c r="GI257" s="84"/>
      <c r="GJ257" s="84"/>
      <c r="GK257" s="84"/>
      <c r="GL257" s="84"/>
      <c r="GM257" s="84"/>
      <c r="GN257" s="84"/>
      <c r="GO257" s="84"/>
      <c r="GP257" s="84"/>
      <c r="GQ257" s="84"/>
      <c r="GR257" s="84"/>
      <c r="GS257" s="84"/>
      <c r="GT257" s="84"/>
      <c r="GU257" s="84"/>
      <c r="GV257" s="84"/>
      <c r="GW257" s="84"/>
      <c r="GX257" s="84"/>
      <c r="GY257" s="84"/>
      <c r="GZ257" s="84"/>
      <c r="HA257" s="84"/>
      <c r="HB257" s="84"/>
      <c r="HC257" s="84"/>
      <c r="HD257" s="84"/>
      <c r="HE257" s="84"/>
      <c r="HF257" s="84"/>
      <c r="HG257" s="84"/>
      <c r="HH257" s="84"/>
      <c r="HI257" s="84"/>
      <c r="HJ257" s="84"/>
      <c r="HK257" s="84"/>
      <c r="HL257" s="84"/>
      <c r="HM257" s="84"/>
      <c r="HN257" s="84"/>
      <c r="HO257" s="84"/>
      <c r="HP257" s="84"/>
      <c r="HQ257" s="84"/>
      <c r="HR257" s="84"/>
      <c r="HS257" s="84"/>
      <c r="HT257" s="84"/>
      <c r="HU257" s="84"/>
      <c r="HV257" s="84"/>
      <c r="HW257" s="84"/>
      <c r="HX257" s="84"/>
      <c r="HY257" s="84"/>
      <c r="HZ257" s="84"/>
      <c r="IA257" s="84"/>
      <c r="IB257" s="84"/>
      <c r="IC257" s="84"/>
      <c r="ID257" s="84"/>
      <c r="IE257" s="84"/>
      <c r="IF257" s="84"/>
      <c r="IG257" s="84"/>
      <c r="IH257" s="84"/>
      <c r="II257" s="84"/>
      <c r="IJ257" s="84"/>
      <c r="IK257" s="84"/>
      <c r="IL257" s="84"/>
      <c r="IM257" s="84"/>
      <c r="IN257" s="84"/>
      <c r="IO257" s="84"/>
      <c r="IP257" s="84"/>
      <c r="IQ257" s="84"/>
      <c r="IR257" s="84"/>
      <c r="IS257" s="84"/>
      <c r="IT257" s="84"/>
      <c r="IU257" s="84"/>
      <c r="IV257" s="84"/>
      <c r="IW257" s="84"/>
      <c r="IX257" s="84"/>
      <c r="IY257" s="84"/>
      <c r="IZ257" s="84"/>
      <c r="JA257" s="84"/>
      <c r="JB257" s="84"/>
    </row>
    <row r="258" spans="1:262" s="22" customFormat="1" ht="15" customHeight="1" x14ac:dyDescent="0.15">
      <c r="A258" s="176" t="s">
        <v>138</v>
      </c>
      <c r="B258" s="26" t="s">
        <v>275</v>
      </c>
      <c r="C258" s="27" t="s">
        <v>276</v>
      </c>
      <c r="D258" s="28" t="s">
        <v>423</v>
      </c>
      <c r="E258" s="26" t="s">
        <v>278</v>
      </c>
      <c r="F258" s="29" t="s">
        <v>388</v>
      </c>
      <c r="G258" s="30" t="s">
        <v>280</v>
      </c>
      <c r="H258" s="30" t="s">
        <v>79</v>
      </c>
      <c r="I258" s="37">
        <v>2000000</v>
      </c>
      <c r="J258" s="38" t="s">
        <v>281</v>
      </c>
      <c r="K258" s="37">
        <v>100000</v>
      </c>
      <c r="L258" s="26"/>
      <c r="M258" s="26"/>
      <c r="N258" s="26"/>
      <c r="O258" s="39" t="s">
        <v>389</v>
      </c>
      <c r="P258" s="40">
        <v>0.5</v>
      </c>
      <c r="Q258" s="40">
        <v>0.5</v>
      </c>
      <c r="R258" s="40">
        <v>3.6598240469208201</v>
      </c>
      <c r="S258" s="40">
        <v>3.14410480349345</v>
      </c>
      <c r="T258" s="40">
        <v>3</v>
      </c>
      <c r="U258" s="40">
        <v>7</v>
      </c>
      <c r="V258" s="41">
        <v>12</v>
      </c>
      <c r="W258" s="42">
        <v>210000</v>
      </c>
      <c r="X258" s="43">
        <v>320</v>
      </c>
      <c r="Y258" s="50">
        <v>1</v>
      </c>
      <c r="Z258" s="50">
        <v>1</v>
      </c>
      <c r="AA258" s="51"/>
      <c r="AB258" s="51"/>
      <c r="AC258" s="51"/>
      <c r="AD258" s="51"/>
      <c r="AE258" s="51"/>
      <c r="AF258" s="38">
        <v>230400</v>
      </c>
      <c r="AG258" s="61">
        <v>10.9375</v>
      </c>
      <c r="AH258" s="62">
        <v>0.91145833333333304</v>
      </c>
      <c r="AI258" s="63"/>
      <c r="AJ258" s="64"/>
      <c r="AK258" s="65">
        <v>0</v>
      </c>
      <c r="AL258" s="64" t="s">
        <v>283</v>
      </c>
      <c r="AM258" s="66" t="s">
        <v>379</v>
      </c>
      <c r="AN258" s="26"/>
      <c r="AO258" s="66" t="s">
        <v>399</v>
      </c>
      <c r="AP258" s="74"/>
      <c r="AQ258" s="75"/>
      <c r="AR258" s="76"/>
      <c r="AS258" s="77"/>
      <c r="AT258" s="77"/>
      <c r="AU258" s="78"/>
      <c r="AV258" s="77"/>
      <c r="AW258" s="77"/>
      <c r="AX258" s="77"/>
      <c r="AY258" s="77"/>
      <c r="AZ258" s="77"/>
      <c r="BA258" s="77"/>
      <c r="BB258" s="99">
        <f t="shared" si="70"/>
        <v>36</v>
      </c>
      <c r="BC258" s="99">
        <f t="shared" si="71"/>
        <v>9</v>
      </c>
      <c r="BD258" s="100" t="str">
        <f t="shared" si="72"/>
        <v>025-C130000631-358马雪威36</v>
      </c>
      <c r="BE258" s="101">
        <f t="shared" si="73"/>
        <v>1</v>
      </c>
      <c r="BF258" s="101">
        <f t="shared" si="74"/>
        <v>0.5</v>
      </c>
      <c r="BG258" s="102" t="str">
        <f t="shared" si="75"/>
        <v>025-C130000631-35836</v>
      </c>
      <c r="BH258" s="84" t="str">
        <f>IF(IF(ISNA(MATCH(BG258,BG259:$BG$94434,0)),1,"")="","",IF(ISNA(MATCH(BG258,BG259:$BG$94434,0)),1,"")&amp;BB258)</f>
        <v/>
      </c>
      <c r="BI258" s="84" t="str">
        <f>IF(BH258="","",BB258&amp;COUNTIFS($BH$1:BH258,BH258))</f>
        <v/>
      </c>
      <c r="BJ258" s="84" t="str">
        <f t="shared" si="76"/>
        <v/>
      </c>
      <c r="BK258" s="84"/>
      <c r="BL258" s="84"/>
      <c r="BM258" s="84"/>
      <c r="BN258" s="84"/>
      <c r="BO258" s="84"/>
      <c r="BP258" s="84"/>
      <c r="BQ258" s="84"/>
      <c r="BR258" s="84"/>
      <c r="BS258" s="84"/>
      <c r="BT258" s="84"/>
      <c r="BU258" s="84"/>
      <c r="BV258" s="84"/>
      <c r="BW258" s="84"/>
      <c r="BX258" s="84"/>
      <c r="BY258" s="84"/>
      <c r="BZ258" s="84"/>
      <c r="CA258" s="84"/>
      <c r="CB258" s="84"/>
      <c r="CC258" s="84"/>
      <c r="CD258" s="84"/>
      <c r="CE258" s="84"/>
      <c r="CF258" s="84"/>
      <c r="CG258" s="84"/>
      <c r="CH258" s="84"/>
      <c r="CI258" s="84"/>
      <c r="CJ258" s="84"/>
      <c r="CK258" s="84"/>
      <c r="CL258" s="84"/>
      <c r="CM258" s="84"/>
      <c r="CN258" s="84"/>
      <c r="CO258" s="84"/>
      <c r="CP258" s="84"/>
      <c r="CQ258" s="84"/>
      <c r="CR258" s="84"/>
      <c r="CS258" s="84"/>
      <c r="CT258" s="84"/>
      <c r="CU258" s="84"/>
      <c r="CV258" s="84"/>
      <c r="CW258" s="84"/>
      <c r="CX258" s="84"/>
      <c r="CY258" s="84"/>
      <c r="CZ258" s="84"/>
      <c r="DA258" s="84"/>
      <c r="DB258" s="84"/>
      <c r="DC258" s="84"/>
      <c r="DD258" s="84"/>
      <c r="DE258" s="84"/>
      <c r="DF258" s="84"/>
      <c r="DG258" s="84"/>
      <c r="DH258" s="84"/>
      <c r="DI258" s="84"/>
      <c r="DJ258" s="84"/>
      <c r="DK258" s="84"/>
      <c r="DL258" s="84"/>
      <c r="DM258" s="84"/>
      <c r="DN258" s="84"/>
      <c r="DO258" s="84"/>
      <c r="DP258" s="84"/>
      <c r="DQ258" s="84"/>
      <c r="DR258" s="84"/>
      <c r="DS258" s="84"/>
      <c r="DT258" s="84"/>
      <c r="DU258" s="84"/>
      <c r="DV258" s="84"/>
      <c r="DW258" s="84"/>
      <c r="DX258" s="84"/>
      <c r="DY258" s="84"/>
      <c r="DZ258" s="84"/>
      <c r="EA258" s="84"/>
      <c r="EB258" s="84"/>
      <c r="EC258" s="84"/>
      <c r="ED258" s="84"/>
      <c r="EE258" s="84"/>
      <c r="EF258" s="84"/>
      <c r="EG258" s="84"/>
      <c r="EH258" s="84"/>
      <c r="EI258" s="84"/>
      <c r="EJ258" s="84"/>
      <c r="EK258" s="84"/>
      <c r="EL258" s="84"/>
      <c r="EM258" s="84"/>
      <c r="EN258" s="84"/>
      <c r="EO258" s="84"/>
      <c r="EP258" s="84"/>
      <c r="EQ258" s="84"/>
      <c r="ER258" s="84"/>
      <c r="ES258" s="84"/>
      <c r="ET258" s="84"/>
      <c r="EU258" s="84"/>
      <c r="EV258" s="84"/>
      <c r="EW258" s="84"/>
      <c r="EX258" s="84"/>
      <c r="EY258" s="84"/>
      <c r="EZ258" s="84"/>
      <c r="FA258" s="84"/>
      <c r="FB258" s="84"/>
      <c r="FC258" s="84"/>
      <c r="FD258" s="84"/>
      <c r="FE258" s="84"/>
      <c r="FF258" s="84"/>
      <c r="FG258" s="84"/>
      <c r="FH258" s="84"/>
      <c r="FI258" s="84"/>
      <c r="FJ258" s="84"/>
      <c r="FK258" s="84"/>
      <c r="FL258" s="84"/>
      <c r="FM258" s="84"/>
      <c r="FN258" s="84"/>
      <c r="FO258" s="84"/>
      <c r="FP258" s="84"/>
      <c r="FQ258" s="84"/>
      <c r="FR258" s="84"/>
      <c r="FS258" s="84"/>
      <c r="FT258" s="84"/>
      <c r="FU258" s="84"/>
      <c r="FV258" s="84"/>
      <c r="FW258" s="84"/>
      <c r="FX258" s="84"/>
      <c r="FY258" s="84"/>
      <c r="FZ258" s="84"/>
      <c r="GA258" s="84"/>
      <c r="GB258" s="84"/>
      <c r="GC258" s="84"/>
      <c r="GD258" s="84"/>
      <c r="GE258" s="84"/>
      <c r="GF258" s="84"/>
      <c r="GG258" s="84"/>
      <c r="GH258" s="84"/>
      <c r="GI258" s="84"/>
      <c r="GJ258" s="84"/>
      <c r="GK258" s="84"/>
      <c r="GL258" s="84"/>
      <c r="GM258" s="84"/>
      <c r="GN258" s="84"/>
      <c r="GO258" s="84"/>
      <c r="GP258" s="84"/>
      <c r="GQ258" s="84"/>
      <c r="GR258" s="84"/>
      <c r="GS258" s="84"/>
      <c r="GT258" s="84"/>
      <c r="GU258" s="84"/>
      <c r="GV258" s="84"/>
      <c r="GW258" s="84"/>
      <c r="GX258" s="84"/>
      <c r="GY258" s="84"/>
      <c r="GZ258" s="84"/>
      <c r="HA258" s="84"/>
      <c r="HB258" s="84"/>
      <c r="HC258" s="84"/>
      <c r="HD258" s="84"/>
      <c r="HE258" s="84"/>
      <c r="HF258" s="84"/>
      <c r="HG258" s="84"/>
      <c r="HH258" s="84"/>
      <c r="HI258" s="84"/>
      <c r="HJ258" s="84"/>
      <c r="HK258" s="84"/>
      <c r="HL258" s="84"/>
      <c r="HM258" s="84"/>
      <c r="HN258" s="84"/>
      <c r="HO258" s="84"/>
      <c r="HP258" s="84"/>
      <c r="HQ258" s="84"/>
      <c r="HR258" s="84"/>
      <c r="HS258" s="84"/>
      <c r="HT258" s="84"/>
      <c r="HU258" s="84"/>
      <c r="HV258" s="84"/>
      <c r="HW258" s="84"/>
      <c r="HX258" s="84"/>
      <c r="HY258" s="84"/>
      <c r="HZ258" s="84"/>
      <c r="IA258" s="84"/>
      <c r="IB258" s="84"/>
      <c r="IC258" s="84"/>
      <c r="ID258" s="84"/>
      <c r="IE258" s="84"/>
      <c r="IF258" s="84"/>
      <c r="IG258" s="84"/>
      <c r="IH258" s="84"/>
      <c r="II258" s="84"/>
      <c r="IJ258" s="84"/>
      <c r="IK258" s="84"/>
      <c r="IL258" s="84"/>
      <c r="IM258" s="84"/>
      <c r="IN258" s="84"/>
      <c r="IO258" s="84"/>
      <c r="IP258" s="84"/>
      <c r="IQ258" s="84"/>
      <c r="IR258" s="84"/>
      <c r="IS258" s="84"/>
      <c r="IT258" s="84"/>
      <c r="IU258" s="84"/>
      <c r="IV258" s="84"/>
      <c r="IW258" s="84"/>
      <c r="IX258" s="84"/>
      <c r="IY258" s="84"/>
      <c r="IZ258" s="84"/>
      <c r="JA258" s="84"/>
      <c r="JB258" s="84"/>
    </row>
    <row r="259" spans="1:262" s="22" customFormat="1" ht="15" customHeight="1" x14ac:dyDescent="0.15">
      <c r="A259" s="176" t="s">
        <v>138</v>
      </c>
      <c r="B259" s="26" t="s">
        <v>285</v>
      </c>
      <c r="C259" s="27" t="s">
        <v>276</v>
      </c>
      <c r="D259" s="28" t="s">
        <v>423</v>
      </c>
      <c r="E259" s="26" t="s">
        <v>278</v>
      </c>
      <c r="F259" s="29" t="s">
        <v>388</v>
      </c>
      <c r="G259" s="30" t="s">
        <v>280</v>
      </c>
      <c r="H259" s="30" t="s">
        <v>79</v>
      </c>
      <c r="I259" s="37">
        <v>2000000</v>
      </c>
      <c r="J259" s="38" t="s">
        <v>281</v>
      </c>
      <c r="K259" s="37">
        <v>100000</v>
      </c>
      <c r="L259" s="26"/>
      <c r="M259" s="26"/>
      <c r="N259" s="26"/>
      <c r="O259" s="39" t="s">
        <v>389</v>
      </c>
      <c r="P259" s="40">
        <v>0.5</v>
      </c>
      <c r="Q259" s="40">
        <v>0.5</v>
      </c>
      <c r="R259" s="40">
        <v>1.52601156069364</v>
      </c>
      <c r="S259" s="40">
        <v>3.14410480349345</v>
      </c>
      <c r="T259" s="40">
        <v>3</v>
      </c>
      <c r="U259" s="40">
        <v>3</v>
      </c>
      <c r="V259" s="41">
        <v>12</v>
      </c>
      <c r="W259" s="42">
        <v>140000</v>
      </c>
      <c r="X259" s="43">
        <v>320</v>
      </c>
      <c r="Y259" s="50">
        <v>1</v>
      </c>
      <c r="Z259" s="50">
        <v>1</v>
      </c>
      <c r="AA259" s="51"/>
      <c r="AB259" s="51"/>
      <c r="AC259" s="51"/>
      <c r="AD259" s="51"/>
      <c r="AE259" s="51"/>
      <c r="AF259" s="38">
        <v>230400</v>
      </c>
      <c r="AG259" s="61">
        <v>7.2916666666666696</v>
      </c>
      <c r="AH259" s="62">
        <v>0.60763888888888895</v>
      </c>
      <c r="AI259" s="63"/>
      <c r="AJ259" s="64"/>
      <c r="AK259" s="65">
        <v>0</v>
      </c>
      <c r="AL259" s="64" t="s">
        <v>283</v>
      </c>
      <c r="AM259" s="66" t="s">
        <v>331</v>
      </c>
      <c r="AN259" s="26"/>
      <c r="AO259" s="66" t="s">
        <v>127</v>
      </c>
      <c r="AP259" s="74"/>
      <c r="AQ259" s="75"/>
      <c r="AR259" s="76"/>
      <c r="AS259" s="77"/>
      <c r="AT259" s="77"/>
      <c r="AU259" s="78"/>
      <c r="AV259" s="77"/>
      <c r="AW259" s="77"/>
      <c r="AX259" s="77"/>
      <c r="AY259" s="77"/>
      <c r="AZ259" s="77"/>
      <c r="BA259" s="77"/>
      <c r="BB259" s="99">
        <f t="shared" si="70"/>
        <v>36</v>
      </c>
      <c r="BC259" s="99">
        <f t="shared" si="71"/>
        <v>9</v>
      </c>
      <c r="BD259" s="100" t="str">
        <f t="shared" si="72"/>
        <v>025-C130000631-358吕勇36</v>
      </c>
      <c r="BE259" s="101">
        <f t="shared" si="73"/>
        <v>0.5</v>
      </c>
      <c r="BF259" s="101">
        <f t="shared" si="74"/>
        <v>0.5</v>
      </c>
      <c r="BG259" s="102" t="str">
        <f t="shared" si="75"/>
        <v>025-C130000631-35836</v>
      </c>
      <c r="BH259" s="84" t="str">
        <f>IF(IF(ISNA(MATCH(BG259,BG260:$BG$94434,0)),1,"")="","",IF(ISNA(MATCH(BG259,BG260:$BG$94434,0)),1,"")&amp;BB259)</f>
        <v/>
      </c>
      <c r="BI259" s="84" t="str">
        <f>IF(BH259="","",BB259&amp;COUNTIFS($BH$1:BH259,BH259))</f>
        <v/>
      </c>
      <c r="BJ259" s="84" t="str">
        <f t="shared" si="76"/>
        <v/>
      </c>
      <c r="BK259" s="84"/>
      <c r="BL259" s="84"/>
      <c r="BM259" s="84"/>
      <c r="BN259" s="84"/>
      <c r="BO259" s="84"/>
      <c r="BP259" s="84"/>
      <c r="BQ259" s="84"/>
      <c r="BR259" s="84"/>
      <c r="BS259" s="84"/>
      <c r="BT259" s="84"/>
      <c r="BU259" s="84"/>
      <c r="BV259" s="84"/>
      <c r="BW259" s="84"/>
      <c r="BX259" s="84"/>
      <c r="BY259" s="84"/>
      <c r="BZ259" s="84"/>
      <c r="CA259" s="84"/>
      <c r="CB259" s="84"/>
      <c r="CC259" s="84"/>
      <c r="CD259" s="84"/>
      <c r="CE259" s="84"/>
      <c r="CF259" s="84"/>
      <c r="CG259" s="84"/>
      <c r="CH259" s="84"/>
      <c r="CI259" s="84"/>
      <c r="CJ259" s="84"/>
      <c r="CK259" s="84"/>
      <c r="CL259" s="84"/>
      <c r="CM259" s="84"/>
      <c r="CN259" s="84"/>
      <c r="CO259" s="84"/>
      <c r="CP259" s="84"/>
      <c r="CQ259" s="84"/>
      <c r="CR259" s="84"/>
      <c r="CS259" s="84"/>
      <c r="CT259" s="84"/>
      <c r="CU259" s="84"/>
      <c r="CV259" s="84"/>
      <c r="CW259" s="84"/>
      <c r="CX259" s="84"/>
      <c r="CY259" s="84"/>
      <c r="CZ259" s="84"/>
      <c r="DA259" s="84"/>
      <c r="DB259" s="84"/>
      <c r="DC259" s="84"/>
      <c r="DD259" s="84"/>
      <c r="DE259" s="84"/>
      <c r="DF259" s="84"/>
      <c r="DG259" s="84"/>
      <c r="DH259" s="84"/>
      <c r="DI259" s="84"/>
      <c r="DJ259" s="84"/>
      <c r="DK259" s="84"/>
      <c r="DL259" s="84"/>
      <c r="DM259" s="84"/>
      <c r="DN259" s="84"/>
      <c r="DO259" s="84"/>
      <c r="DP259" s="84"/>
      <c r="DQ259" s="84"/>
      <c r="DR259" s="84"/>
      <c r="DS259" s="84"/>
      <c r="DT259" s="84"/>
      <c r="DU259" s="84"/>
      <c r="DV259" s="84"/>
      <c r="DW259" s="84"/>
      <c r="DX259" s="84"/>
      <c r="DY259" s="84"/>
      <c r="DZ259" s="84"/>
      <c r="EA259" s="84"/>
      <c r="EB259" s="84"/>
      <c r="EC259" s="84"/>
      <c r="ED259" s="84"/>
      <c r="EE259" s="84"/>
      <c r="EF259" s="84"/>
      <c r="EG259" s="84"/>
      <c r="EH259" s="84"/>
      <c r="EI259" s="84"/>
      <c r="EJ259" s="84"/>
      <c r="EK259" s="84"/>
      <c r="EL259" s="84"/>
      <c r="EM259" s="84"/>
      <c r="EN259" s="84"/>
      <c r="EO259" s="84"/>
      <c r="EP259" s="84"/>
      <c r="EQ259" s="84"/>
      <c r="ER259" s="84"/>
      <c r="ES259" s="84"/>
      <c r="ET259" s="84"/>
      <c r="EU259" s="84"/>
      <c r="EV259" s="84"/>
      <c r="EW259" s="84"/>
      <c r="EX259" s="84"/>
      <c r="EY259" s="84"/>
      <c r="EZ259" s="84"/>
      <c r="FA259" s="84"/>
      <c r="FB259" s="84"/>
      <c r="FC259" s="84"/>
      <c r="FD259" s="84"/>
      <c r="FE259" s="84"/>
      <c r="FF259" s="84"/>
      <c r="FG259" s="84"/>
      <c r="FH259" s="84"/>
      <c r="FI259" s="84"/>
      <c r="FJ259" s="84"/>
      <c r="FK259" s="84"/>
      <c r="FL259" s="84"/>
      <c r="FM259" s="84"/>
      <c r="FN259" s="84"/>
      <c r="FO259" s="84"/>
      <c r="FP259" s="84"/>
      <c r="FQ259" s="84"/>
      <c r="FR259" s="84"/>
      <c r="FS259" s="84"/>
      <c r="FT259" s="84"/>
      <c r="FU259" s="84"/>
      <c r="FV259" s="84"/>
      <c r="FW259" s="84"/>
      <c r="FX259" s="84"/>
      <c r="FY259" s="84"/>
      <c r="FZ259" s="84"/>
      <c r="GA259" s="84"/>
      <c r="GB259" s="84"/>
      <c r="GC259" s="84"/>
      <c r="GD259" s="84"/>
      <c r="GE259" s="84"/>
      <c r="GF259" s="84"/>
      <c r="GG259" s="84"/>
      <c r="GH259" s="84"/>
      <c r="GI259" s="84"/>
      <c r="GJ259" s="84"/>
      <c r="GK259" s="84"/>
      <c r="GL259" s="84"/>
      <c r="GM259" s="84"/>
      <c r="GN259" s="84"/>
      <c r="GO259" s="84"/>
      <c r="GP259" s="84"/>
      <c r="GQ259" s="84"/>
      <c r="GR259" s="84"/>
      <c r="GS259" s="84"/>
      <c r="GT259" s="84"/>
      <c r="GU259" s="84"/>
      <c r="GV259" s="84"/>
      <c r="GW259" s="84"/>
      <c r="GX259" s="84"/>
      <c r="GY259" s="84"/>
      <c r="GZ259" s="84"/>
      <c r="HA259" s="84"/>
      <c r="HB259" s="84"/>
      <c r="HC259" s="84"/>
      <c r="HD259" s="84"/>
      <c r="HE259" s="84"/>
      <c r="HF259" s="84"/>
      <c r="HG259" s="84"/>
      <c r="HH259" s="84"/>
      <c r="HI259" s="84"/>
      <c r="HJ259" s="84"/>
      <c r="HK259" s="84"/>
      <c r="HL259" s="84"/>
      <c r="HM259" s="84"/>
      <c r="HN259" s="84"/>
      <c r="HO259" s="84"/>
      <c r="HP259" s="84"/>
      <c r="HQ259" s="84"/>
      <c r="HR259" s="84"/>
      <c r="HS259" s="84"/>
      <c r="HT259" s="84"/>
      <c r="HU259" s="84"/>
      <c r="HV259" s="84"/>
      <c r="HW259" s="84"/>
      <c r="HX259" s="84"/>
      <c r="HY259" s="84"/>
      <c r="HZ259" s="84"/>
      <c r="IA259" s="84"/>
      <c r="IB259" s="84"/>
      <c r="IC259" s="84"/>
      <c r="ID259" s="84"/>
      <c r="IE259" s="84"/>
      <c r="IF259" s="84"/>
      <c r="IG259" s="84"/>
      <c r="IH259" s="84"/>
      <c r="II259" s="84"/>
      <c r="IJ259" s="84"/>
      <c r="IK259" s="84"/>
      <c r="IL259" s="84"/>
      <c r="IM259" s="84"/>
      <c r="IN259" s="84"/>
      <c r="IO259" s="84"/>
      <c r="IP259" s="84"/>
      <c r="IQ259" s="84"/>
      <c r="IR259" s="84"/>
      <c r="IS259" s="84"/>
      <c r="IT259" s="84"/>
      <c r="IU259" s="84"/>
      <c r="IV259" s="84"/>
      <c r="IW259" s="84"/>
      <c r="IX259" s="84"/>
      <c r="IY259" s="84"/>
      <c r="IZ259" s="84"/>
      <c r="JA259" s="84"/>
      <c r="JB259" s="84"/>
    </row>
    <row r="260" spans="1:262" s="13" customFormat="1" ht="15" customHeight="1" x14ac:dyDescent="0.15">
      <c r="A260" s="176" t="s">
        <v>138</v>
      </c>
      <c r="B260" s="26" t="s">
        <v>285</v>
      </c>
      <c r="C260" s="27" t="s">
        <v>292</v>
      </c>
      <c r="D260" s="28" t="s">
        <v>446</v>
      </c>
      <c r="E260" s="26" t="s">
        <v>278</v>
      </c>
      <c r="F260" s="29" t="s">
        <v>88</v>
      </c>
      <c r="G260" s="30" t="s">
        <v>294</v>
      </c>
      <c r="H260" s="30" t="s">
        <v>79</v>
      </c>
      <c r="I260" s="37">
        <v>600000</v>
      </c>
      <c r="J260" s="38" t="s">
        <v>281</v>
      </c>
      <c r="K260" s="37">
        <v>0</v>
      </c>
      <c r="L260" s="26"/>
      <c r="M260" s="26"/>
      <c r="N260" s="26"/>
      <c r="O260" s="39" t="s">
        <v>295</v>
      </c>
      <c r="P260" s="40">
        <v>0.5</v>
      </c>
      <c r="Q260" s="40">
        <v>0.5</v>
      </c>
      <c r="R260" s="40">
        <v>1.52601156069364</v>
      </c>
      <c r="S260" s="40">
        <v>3.14410480349345</v>
      </c>
      <c r="T260" s="40">
        <v>4</v>
      </c>
      <c r="U260" s="40">
        <v>4</v>
      </c>
      <c r="V260" s="41">
        <v>12</v>
      </c>
      <c r="W260" s="42">
        <v>71000</v>
      </c>
      <c r="X260" s="43">
        <v>200</v>
      </c>
      <c r="Y260" s="50">
        <v>1</v>
      </c>
      <c r="Z260" s="50">
        <v>1</v>
      </c>
      <c r="AA260" s="51"/>
      <c r="AB260" s="51"/>
      <c r="AC260" s="51"/>
      <c r="AD260" s="51"/>
      <c r="AE260" s="51"/>
      <c r="AF260" s="38">
        <v>144000</v>
      </c>
      <c r="AG260" s="61">
        <v>5.9166666666666696</v>
      </c>
      <c r="AH260" s="62">
        <v>0.49305555555555602</v>
      </c>
      <c r="AI260" s="63"/>
      <c r="AJ260" s="64"/>
      <c r="AK260" s="65">
        <v>0</v>
      </c>
      <c r="AL260" s="64" t="s">
        <v>283</v>
      </c>
      <c r="AM260" s="66" t="s">
        <v>313</v>
      </c>
      <c r="AN260" s="26"/>
      <c r="AO260" s="66" t="s">
        <v>298</v>
      </c>
      <c r="AP260" s="74"/>
      <c r="AQ260" s="75"/>
      <c r="AR260" s="76"/>
      <c r="AS260" s="77"/>
      <c r="AT260" s="77"/>
      <c r="AU260" s="78"/>
      <c r="AV260" s="77"/>
      <c r="AW260" s="77"/>
      <c r="AX260" s="77"/>
      <c r="AY260" s="77"/>
      <c r="AZ260" s="77"/>
      <c r="BA260" s="77"/>
      <c r="BB260" s="99">
        <f t="shared" si="70"/>
        <v>36</v>
      </c>
      <c r="BC260" s="99">
        <f t="shared" si="71"/>
        <v>9</v>
      </c>
      <c r="BD260" s="100" t="str">
        <f t="shared" si="72"/>
        <v>025-U139500621-373李太昆36</v>
      </c>
      <c r="BE260" s="101">
        <f t="shared" si="73"/>
        <v>1</v>
      </c>
      <c r="BF260" s="101">
        <f t="shared" si="74"/>
        <v>1</v>
      </c>
      <c r="BG260" s="102" t="str">
        <f t="shared" si="75"/>
        <v>025-U139500621-37336</v>
      </c>
      <c r="BH260" s="84" t="str">
        <f>IF(IF(ISNA(MATCH(BG260,BG261:$BG$94434,0)),1,"")="","",IF(ISNA(MATCH(BG260,BG261:$BG$94434,0)),1,"")&amp;BB260)</f>
        <v/>
      </c>
      <c r="BI260" s="84" t="str">
        <f>IF(BH260="","",BB260&amp;COUNTIFS($BH$1:BH260,BH260))</f>
        <v/>
      </c>
      <c r="BJ260" s="84" t="str">
        <f t="shared" si="76"/>
        <v/>
      </c>
      <c r="BK260" s="84"/>
      <c r="BL260" s="84"/>
      <c r="BM260" s="84"/>
      <c r="BN260" s="84"/>
      <c r="BO260" s="84"/>
      <c r="BP260" s="84"/>
      <c r="BQ260" s="84"/>
      <c r="BR260" s="84"/>
      <c r="BS260" s="84"/>
      <c r="BT260" s="84"/>
      <c r="BU260" s="84"/>
      <c r="BV260" s="84"/>
      <c r="BW260" s="84"/>
      <c r="BX260" s="84"/>
      <c r="BY260" s="84"/>
      <c r="BZ260" s="84"/>
      <c r="CA260" s="84"/>
      <c r="CB260" s="84"/>
      <c r="CC260" s="84"/>
      <c r="CD260" s="84"/>
      <c r="CE260" s="84"/>
      <c r="CF260" s="84"/>
      <c r="CG260" s="84"/>
      <c r="CH260" s="84"/>
      <c r="CI260" s="84"/>
      <c r="CJ260" s="84"/>
      <c r="CK260" s="84"/>
      <c r="CL260" s="84"/>
      <c r="CM260" s="84"/>
      <c r="CN260" s="84"/>
      <c r="CO260" s="84"/>
      <c r="CP260" s="84"/>
      <c r="CQ260" s="84"/>
      <c r="CR260" s="84"/>
      <c r="CS260" s="84"/>
      <c r="CT260" s="84"/>
      <c r="CU260" s="84"/>
      <c r="CV260" s="84"/>
      <c r="CW260" s="84"/>
      <c r="CX260" s="84"/>
      <c r="CY260" s="84"/>
      <c r="CZ260" s="84"/>
      <c r="DA260" s="84"/>
      <c r="DB260" s="84"/>
      <c r="DC260" s="84"/>
      <c r="DD260" s="84"/>
      <c r="DE260" s="84"/>
      <c r="DF260" s="84"/>
      <c r="DG260" s="84"/>
      <c r="DH260" s="84"/>
      <c r="DI260" s="84"/>
      <c r="DJ260" s="84"/>
      <c r="DK260" s="84"/>
      <c r="DL260" s="84"/>
      <c r="DM260" s="84"/>
      <c r="DN260" s="84"/>
      <c r="DO260" s="84"/>
      <c r="DP260" s="84"/>
      <c r="DQ260" s="84"/>
      <c r="DR260" s="84"/>
      <c r="DS260" s="84"/>
      <c r="DT260" s="84"/>
      <c r="DU260" s="84"/>
      <c r="DV260" s="84"/>
      <c r="DW260" s="84"/>
      <c r="DX260" s="84"/>
      <c r="DY260" s="84"/>
      <c r="DZ260" s="84"/>
      <c r="EA260" s="84"/>
      <c r="EB260" s="84"/>
      <c r="EC260" s="84"/>
      <c r="ED260" s="84"/>
      <c r="EE260" s="84"/>
      <c r="EF260" s="84"/>
      <c r="EG260" s="84"/>
      <c r="EH260" s="84"/>
      <c r="EI260" s="84"/>
      <c r="EJ260" s="84"/>
      <c r="EK260" s="84"/>
      <c r="EL260" s="84"/>
      <c r="EM260" s="84"/>
      <c r="EN260" s="84"/>
      <c r="EO260" s="84"/>
      <c r="EP260" s="84"/>
      <c r="EQ260" s="84"/>
      <c r="ER260" s="84"/>
      <c r="ES260" s="84"/>
      <c r="ET260" s="84"/>
      <c r="EU260" s="84"/>
      <c r="EV260" s="84"/>
      <c r="EW260" s="84"/>
      <c r="EX260" s="84"/>
      <c r="EY260" s="84"/>
      <c r="EZ260" s="84"/>
      <c r="FA260" s="84"/>
      <c r="FB260" s="84"/>
      <c r="FC260" s="84"/>
      <c r="FD260" s="84"/>
      <c r="FE260" s="84"/>
      <c r="FF260" s="84"/>
      <c r="FG260" s="84"/>
      <c r="FH260" s="84"/>
      <c r="FI260" s="84"/>
      <c r="FJ260" s="84"/>
      <c r="FK260" s="84"/>
      <c r="FL260" s="84"/>
      <c r="FM260" s="84"/>
      <c r="FN260" s="84"/>
      <c r="FO260" s="84"/>
      <c r="FP260" s="84"/>
      <c r="FQ260" s="84"/>
      <c r="FR260" s="84"/>
      <c r="FS260" s="84"/>
      <c r="FT260" s="84"/>
      <c r="FU260" s="84"/>
      <c r="FV260" s="84"/>
      <c r="FW260" s="84"/>
      <c r="FX260" s="84"/>
      <c r="FY260" s="84"/>
      <c r="FZ260" s="84"/>
      <c r="GA260" s="84"/>
      <c r="GB260" s="84"/>
      <c r="GC260" s="84"/>
      <c r="GD260" s="84"/>
      <c r="GE260" s="84"/>
      <c r="GF260" s="84"/>
      <c r="GG260" s="84"/>
      <c r="GH260" s="84"/>
      <c r="GI260" s="84"/>
      <c r="GJ260" s="84"/>
      <c r="GK260" s="84"/>
      <c r="GL260" s="84"/>
      <c r="GM260" s="84"/>
      <c r="GN260" s="84"/>
      <c r="GO260" s="84"/>
      <c r="GP260" s="84"/>
      <c r="GQ260" s="84"/>
      <c r="GR260" s="84"/>
      <c r="GS260" s="84"/>
      <c r="GT260" s="84"/>
      <c r="GU260" s="84"/>
      <c r="GV260" s="84"/>
      <c r="GW260" s="84"/>
      <c r="GX260" s="84"/>
      <c r="GY260" s="84"/>
      <c r="GZ260" s="84"/>
      <c r="HA260" s="84"/>
      <c r="HB260" s="84"/>
      <c r="HC260" s="84"/>
      <c r="HD260" s="84"/>
      <c r="HE260" s="84"/>
      <c r="HF260" s="84"/>
      <c r="HG260" s="84"/>
      <c r="HH260" s="84"/>
      <c r="HI260" s="84"/>
      <c r="HJ260" s="84"/>
      <c r="HK260" s="84"/>
      <c r="HL260" s="84"/>
      <c r="HM260" s="84"/>
      <c r="HN260" s="84"/>
      <c r="HO260" s="84"/>
      <c r="HP260" s="84"/>
      <c r="HQ260" s="84"/>
      <c r="HR260" s="84"/>
      <c r="HS260" s="84"/>
      <c r="HT260" s="84"/>
      <c r="HU260" s="84"/>
      <c r="HV260" s="84"/>
      <c r="HW260" s="84"/>
      <c r="HX260" s="84"/>
      <c r="HY260" s="84"/>
      <c r="HZ260" s="84"/>
      <c r="IA260" s="84"/>
      <c r="IB260" s="84"/>
      <c r="IC260" s="84"/>
      <c r="ID260" s="84"/>
      <c r="IE260" s="84"/>
      <c r="IF260" s="84"/>
      <c r="IG260" s="84"/>
      <c r="IH260" s="84"/>
      <c r="II260" s="84"/>
      <c r="IJ260" s="84"/>
      <c r="IK260" s="84"/>
      <c r="IL260" s="84"/>
      <c r="IM260" s="84"/>
      <c r="IN260" s="84"/>
      <c r="IO260" s="84"/>
      <c r="IP260" s="84"/>
      <c r="IQ260" s="84"/>
      <c r="IR260" s="84"/>
      <c r="IS260" s="84"/>
      <c r="IT260" s="84"/>
      <c r="IU260" s="84"/>
      <c r="IV260" s="84"/>
      <c r="IW260" s="84"/>
      <c r="IX260" s="84"/>
      <c r="IY260" s="84"/>
      <c r="IZ260" s="84"/>
      <c r="JA260" s="84"/>
      <c r="JB260" s="84"/>
    </row>
    <row r="261" spans="1:262" s="13" customFormat="1" ht="15" customHeight="1" x14ac:dyDescent="0.15">
      <c r="A261" s="176" t="s">
        <v>138</v>
      </c>
      <c r="B261" s="26" t="s">
        <v>285</v>
      </c>
      <c r="C261" s="27" t="s">
        <v>361</v>
      </c>
      <c r="D261" s="28" t="s">
        <v>424</v>
      </c>
      <c r="E261" s="26" t="s">
        <v>278</v>
      </c>
      <c r="F261" s="29" t="s">
        <v>96</v>
      </c>
      <c r="G261" s="30" t="s">
        <v>356</v>
      </c>
      <c r="H261" s="30" t="s">
        <v>94</v>
      </c>
      <c r="I261" s="37">
        <v>1000</v>
      </c>
      <c r="J261" s="38" t="s">
        <v>281</v>
      </c>
      <c r="K261" s="37">
        <v>0</v>
      </c>
      <c r="L261" s="26"/>
      <c r="M261" s="26"/>
      <c r="N261" s="26"/>
      <c r="O261" s="39" t="s">
        <v>425</v>
      </c>
      <c r="P261" s="40">
        <v>0.5</v>
      </c>
      <c r="Q261" s="40">
        <v>0.5</v>
      </c>
      <c r="R261" s="40">
        <v>0.38150289017340999</v>
      </c>
      <c r="S261" s="40">
        <v>0.78602620087336295</v>
      </c>
      <c r="T261" s="40">
        <v>3</v>
      </c>
      <c r="U261" s="40">
        <v>3</v>
      </c>
      <c r="V261" s="41">
        <v>3</v>
      </c>
      <c r="W261" s="42">
        <v>41</v>
      </c>
      <c r="X261" s="43">
        <v>300</v>
      </c>
      <c r="Y261" s="50">
        <v>1</v>
      </c>
      <c r="Z261" s="50">
        <v>1</v>
      </c>
      <c r="AA261" s="51"/>
      <c r="AB261" s="51"/>
      <c r="AC261" s="51"/>
      <c r="AD261" s="51"/>
      <c r="AE261" s="51"/>
      <c r="AF261" s="38">
        <v>54</v>
      </c>
      <c r="AG261" s="61">
        <v>2.2777777777777799</v>
      </c>
      <c r="AH261" s="62">
        <v>0.75925925925925897</v>
      </c>
      <c r="AI261" s="63"/>
      <c r="AJ261" s="64"/>
      <c r="AK261" s="65">
        <v>0</v>
      </c>
      <c r="AL261" s="64" t="s">
        <v>283</v>
      </c>
      <c r="AM261" s="66" t="s">
        <v>313</v>
      </c>
      <c r="AN261" s="26"/>
      <c r="AO261" s="66" t="s">
        <v>298</v>
      </c>
      <c r="AP261" s="74"/>
      <c r="AQ261" s="75"/>
      <c r="AR261" s="76"/>
      <c r="AS261" s="77"/>
      <c r="AT261" s="77"/>
      <c r="AU261" s="78"/>
      <c r="AV261" s="77"/>
      <c r="AW261" s="77"/>
      <c r="AX261" s="77"/>
      <c r="AY261" s="77"/>
      <c r="AZ261" s="77"/>
      <c r="BA261" s="77"/>
      <c r="BB261" s="99">
        <f t="shared" si="70"/>
        <v>36</v>
      </c>
      <c r="BC261" s="99">
        <f t="shared" si="71"/>
        <v>9</v>
      </c>
      <c r="BD261" s="100" t="str">
        <f t="shared" si="72"/>
        <v>050-0009-482李太昆36</v>
      </c>
      <c r="BE261" s="101">
        <f t="shared" si="73"/>
        <v>0.14285714285714285</v>
      </c>
      <c r="BF261" s="101">
        <f t="shared" si="74"/>
        <v>1</v>
      </c>
      <c r="BG261" s="102" t="str">
        <f t="shared" si="75"/>
        <v>050-0009-48236</v>
      </c>
      <c r="BH261" s="84" t="str">
        <f>IF(IF(ISNA(MATCH(BG261,BG262:$BG$94434,0)),1,"")="","",IF(ISNA(MATCH(BG261,BG262:$BG$94434,0)),1,"")&amp;BB261)</f>
        <v/>
      </c>
      <c r="BI261" s="84" t="str">
        <f>IF(BH261="","",BB261&amp;COUNTIFS($BH$1:BH261,BH261))</f>
        <v/>
      </c>
      <c r="BJ261" s="84" t="str">
        <f t="shared" si="76"/>
        <v/>
      </c>
      <c r="BK261" s="84"/>
      <c r="BL261" s="84"/>
      <c r="BM261" s="84"/>
      <c r="BN261" s="84"/>
      <c r="BO261" s="84"/>
      <c r="BP261" s="84"/>
      <c r="BQ261" s="84"/>
      <c r="BR261" s="84"/>
      <c r="BS261" s="84"/>
      <c r="BT261" s="84"/>
      <c r="BU261" s="84"/>
      <c r="BV261" s="84"/>
      <c r="BW261" s="84"/>
      <c r="BX261" s="84"/>
      <c r="BY261" s="84"/>
      <c r="BZ261" s="84"/>
      <c r="CA261" s="84"/>
      <c r="CB261" s="84"/>
      <c r="CC261" s="84"/>
      <c r="CD261" s="84"/>
      <c r="CE261" s="84"/>
      <c r="CF261" s="84"/>
      <c r="CG261" s="84"/>
      <c r="CH261" s="84"/>
      <c r="CI261" s="84"/>
      <c r="CJ261" s="84"/>
      <c r="CK261" s="84"/>
      <c r="CL261" s="84"/>
      <c r="CM261" s="84"/>
      <c r="CN261" s="84"/>
      <c r="CO261" s="84"/>
      <c r="CP261" s="84"/>
      <c r="CQ261" s="84"/>
      <c r="CR261" s="84"/>
      <c r="CS261" s="84"/>
      <c r="CT261" s="84"/>
      <c r="CU261" s="84"/>
      <c r="CV261" s="84"/>
      <c r="CW261" s="84"/>
      <c r="CX261" s="84"/>
      <c r="CY261" s="84"/>
      <c r="CZ261" s="84"/>
      <c r="DA261" s="84"/>
      <c r="DB261" s="84"/>
      <c r="DC261" s="84"/>
      <c r="DD261" s="84"/>
      <c r="DE261" s="84"/>
      <c r="DF261" s="84"/>
      <c r="DG261" s="84"/>
      <c r="DH261" s="84"/>
      <c r="DI261" s="84"/>
      <c r="DJ261" s="84"/>
      <c r="DK261" s="84"/>
      <c r="DL261" s="84"/>
      <c r="DM261" s="84"/>
      <c r="DN261" s="84"/>
      <c r="DO261" s="84"/>
      <c r="DP261" s="84"/>
      <c r="DQ261" s="84"/>
      <c r="DR261" s="84"/>
      <c r="DS261" s="84"/>
      <c r="DT261" s="84"/>
      <c r="DU261" s="84"/>
      <c r="DV261" s="84"/>
      <c r="DW261" s="84"/>
      <c r="DX261" s="84"/>
      <c r="DY261" s="84"/>
      <c r="DZ261" s="84"/>
      <c r="EA261" s="84"/>
      <c r="EB261" s="84"/>
      <c r="EC261" s="84"/>
      <c r="ED261" s="84"/>
      <c r="EE261" s="84"/>
      <c r="EF261" s="84"/>
      <c r="EG261" s="84"/>
      <c r="EH261" s="84"/>
      <c r="EI261" s="84"/>
      <c r="EJ261" s="84"/>
      <c r="EK261" s="84"/>
      <c r="EL261" s="84"/>
      <c r="EM261" s="84"/>
      <c r="EN261" s="84"/>
      <c r="EO261" s="84"/>
      <c r="EP261" s="84"/>
      <c r="EQ261" s="84"/>
      <c r="ER261" s="84"/>
      <c r="ES261" s="84"/>
      <c r="ET261" s="84"/>
      <c r="EU261" s="84"/>
      <c r="EV261" s="84"/>
      <c r="EW261" s="84"/>
      <c r="EX261" s="84"/>
      <c r="EY261" s="84"/>
      <c r="EZ261" s="84"/>
      <c r="FA261" s="84"/>
      <c r="FB261" s="84"/>
      <c r="FC261" s="84"/>
      <c r="FD261" s="84"/>
      <c r="FE261" s="84"/>
      <c r="FF261" s="84"/>
      <c r="FG261" s="84"/>
      <c r="FH261" s="84"/>
      <c r="FI261" s="84"/>
      <c r="FJ261" s="84"/>
      <c r="FK261" s="84"/>
      <c r="FL261" s="84"/>
      <c r="FM261" s="84"/>
      <c r="FN261" s="84"/>
      <c r="FO261" s="84"/>
      <c r="FP261" s="84"/>
      <c r="FQ261" s="84"/>
      <c r="FR261" s="84"/>
      <c r="FS261" s="84"/>
      <c r="FT261" s="84"/>
      <c r="FU261" s="84"/>
      <c r="FV261" s="84"/>
      <c r="FW261" s="84"/>
      <c r="FX261" s="84"/>
      <c r="FY261" s="84"/>
      <c r="FZ261" s="84"/>
      <c r="GA261" s="84"/>
      <c r="GB261" s="84"/>
      <c r="GC261" s="84"/>
      <c r="GD261" s="84"/>
      <c r="GE261" s="84"/>
      <c r="GF261" s="84"/>
      <c r="GG261" s="84"/>
      <c r="GH261" s="84"/>
      <c r="GI261" s="84"/>
      <c r="GJ261" s="84"/>
      <c r="GK261" s="84"/>
      <c r="GL261" s="84"/>
      <c r="GM261" s="84"/>
      <c r="GN261" s="84"/>
      <c r="GO261" s="84"/>
      <c r="GP261" s="84"/>
      <c r="GQ261" s="84"/>
      <c r="GR261" s="84"/>
      <c r="GS261" s="84"/>
      <c r="GT261" s="84"/>
      <c r="GU261" s="84"/>
      <c r="GV261" s="84"/>
      <c r="GW261" s="84"/>
      <c r="GX261" s="84"/>
      <c r="GY261" s="84"/>
      <c r="GZ261" s="84"/>
      <c r="HA261" s="84"/>
      <c r="HB261" s="84"/>
      <c r="HC261" s="84"/>
      <c r="HD261" s="84"/>
      <c r="HE261" s="84"/>
      <c r="HF261" s="84"/>
      <c r="HG261" s="84"/>
      <c r="HH261" s="84"/>
      <c r="HI261" s="84"/>
      <c r="HJ261" s="84"/>
      <c r="HK261" s="84"/>
      <c r="HL261" s="84"/>
      <c r="HM261" s="84"/>
      <c r="HN261" s="84"/>
      <c r="HO261" s="84"/>
      <c r="HP261" s="84"/>
      <c r="HQ261" s="84"/>
      <c r="HR261" s="84"/>
      <c r="HS261" s="84"/>
      <c r="HT261" s="84"/>
      <c r="HU261" s="84"/>
      <c r="HV261" s="84"/>
      <c r="HW261" s="84"/>
      <c r="HX261" s="84"/>
      <c r="HY261" s="84"/>
      <c r="HZ261" s="84"/>
      <c r="IA261" s="84"/>
      <c r="IB261" s="84"/>
      <c r="IC261" s="84"/>
      <c r="ID261" s="84"/>
      <c r="IE261" s="84"/>
      <c r="IF261" s="84"/>
      <c r="IG261" s="84"/>
      <c r="IH261" s="84"/>
      <c r="II261" s="84"/>
      <c r="IJ261" s="84"/>
      <c r="IK261" s="84"/>
      <c r="IL261" s="84"/>
      <c r="IM261" s="84"/>
      <c r="IN261" s="84"/>
      <c r="IO261" s="84"/>
      <c r="IP261" s="84"/>
      <c r="IQ261" s="84"/>
      <c r="IR261" s="84"/>
      <c r="IS261" s="84"/>
      <c r="IT261" s="84"/>
      <c r="IU261" s="84"/>
      <c r="IV261" s="84"/>
      <c r="IW261" s="84"/>
      <c r="IX261" s="84"/>
      <c r="IY261" s="84"/>
      <c r="IZ261" s="84"/>
      <c r="JA261" s="84"/>
      <c r="JB261" s="84"/>
    </row>
    <row r="262" spans="1:262" s="13" customFormat="1" ht="15" customHeight="1" x14ac:dyDescent="0.15">
      <c r="A262" s="176" t="s">
        <v>138</v>
      </c>
      <c r="B262" s="26" t="s">
        <v>275</v>
      </c>
      <c r="C262" s="27" t="s">
        <v>121</v>
      </c>
      <c r="D262" s="28" t="s">
        <v>426</v>
      </c>
      <c r="E262" s="26" t="s">
        <v>278</v>
      </c>
      <c r="F262" s="29" t="s">
        <v>366</v>
      </c>
      <c r="G262" s="30" t="s">
        <v>290</v>
      </c>
      <c r="H262" s="30" t="s">
        <v>94</v>
      </c>
      <c r="I262" s="37">
        <v>700</v>
      </c>
      <c r="J262" s="38" t="s">
        <v>281</v>
      </c>
      <c r="K262" s="37">
        <v>692</v>
      </c>
      <c r="L262" s="26"/>
      <c r="M262" s="26"/>
      <c r="N262" s="26"/>
      <c r="O262" s="39" t="s">
        <v>367</v>
      </c>
      <c r="P262" s="40">
        <v>0.5</v>
      </c>
      <c r="Q262" s="40">
        <v>0.5</v>
      </c>
      <c r="R262" s="40">
        <v>3.6598240469208201</v>
      </c>
      <c r="S262" s="40">
        <v>3.14410480349345</v>
      </c>
      <c r="T262" s="40">
        <v>4</v>
      </c>
      <c r="U262" s="40">
        <v>5.5</v>
      </c>
      <c r="V262" s="41">
        <v>12</v>
      </c>
      <c r="W262" s="42">
        <v>124</v>
      </c>
      <c r="X262" s="43">
        <v>300</v>
      </c>
      <c r="Y262" s="50">
        <v>1</v>
      </c>
      <c r="Z262" s="50">
        <v>1</v>
      </c>
      <c r="AA262" s="51"/>
      <c r="AB262" s="51"/>
      <c r="AC262" s="51"/>
      <c r="AD262" s="51"/>
      <c r="AE262" s="51"/>
      <c r="AF262" s="38">
        <v>216</v>
      </c>
      <c r="AG262" s="61">
        <v>6.8888888888888902</v>
      </c>
      <c r="AH262" s="62">
        <v>0.57407407407407396</v>
      </c>
      <c r="AI262" s="63"/>
      <c r="AJ262" s="64"/>
      <c r="AK262" s="65">
        <v>0</v>
      </c>
      <c r="AL262" s="64" t="s">
        <v>283</v>
      </c>
      <c r="AM262" s="66" t="s">
        <v>317</v>
      </c>
      <c r="AN262" s="26"/>
      <c r="AO262" s="66" t="s">
        <v>399</v>
      </c>
      <c r="AP262" s="74"/>
      <c r="AQ262" s="75"/>
      <c r="AR262" s="76"/>
      <c r="AS262" s="77"/>
      <c r="AT262" s="77"/>
      <c r="AU262" s="78"/>
      <c r="AV262" s="77"/>
      <c r="AW262" s="77"/>
      <c r="AX262" s="77"/>
      <c r="AY262" s="77"/>
      <c r="AZ262" s="77"/>
      <c r="BA262" s="77"/>
      <c r="BB262" s="99">
        <f t="shared" si="70"/>
        <v>36</v>
      </c>
      <c r="BC262" s="99">
        <f t="shared" si="71"/>
        <v>9</v>
      </c>
      <c r="BD262" s="100" t="str">
        <f t="shared" si="72"/>
        <v>050-0009-335马雪威36</v>
      </c>
      <c r="BE262" s="101">
        <f t="shared" si="73"/>
        <v>0.33333333333333331</v>
      </c>
      <c r="BF262" s="101">
        <f t="shared" si="74"/>
        <v>1</v>
      </c>
      <c r="BG262" s="102" t="str">
        <f t="shared" si="75"/>
        <v>050-0009-33536</v>
      </c>
      <c r="BH262" s="84" t="str">
        <f>IF(IF(ISNA(MATCH(BG262,BG263:$BG$94434,0)),1,"")="","",IF(ISNA(MATCH(BG262,BG263:$BG$94434,0)),1,"")&amp;BB262)</f>
        <v/>
      </c>
      <c r="BI262" s="84" t="str">
        <f>IF(BH262="","",BB262&amp;COUNTIFS($BH$1:BH262,BH262))</f>
        <v/>
      </c>
      <c r="BJ262" s="84" t="str">
        <f t="shared" si="76"/>
        <v/>
      </c>
      <c r="BK262" s="84"/>
      <c r="BL262" s="84"/>
      <c r="BM262" s="84"/>
      <c r="BN262" s="84"/>
      <c r="BO262" s="84"/>
      <c r="BP262" s="84"/>
      <c r="BQ262" s="84"/>
      <c r="BR262" s="84"/>
      <c r="BS262" s="84"/>
      <c r="BT262" s="84"/>
      <c r="BU262" s="84"/>
      <c r="BV262" s="84"/>
      <c r="BW262" s="84"/>
      <c r="BX262" s="84"/>
      <c r="BY262" s="84"/>
      <c r="BZ262" s="84"/>
      <c r="CA262" s="84"/>
      <c r="CB262" s="84"/>
      <c r="CC262" s="84"/>
      <c r="CD262" s="84"/>
      <c r="CE262" s="84"/>
      <c r="CF262" s="84"/>
      <c r="CG262" s="84"/>
      <c r="CH262" s="84"/>
      <c r="CI262" s="84"/>
      <c r="CJ262" s="84"/>
      <c r="CK262" s="84"/>
      <c r="CL262" s="84"/>
      <c r="CM262" s="84"/>
      <c r="CN262" s="84"/>
      <c r="CO262" s="84"/>
      <c r="CP262" s="84"/>
      <c r="CQ262" s="84"/>
      <c r="CR262" s="84"/>
      <c r="CS262" s="84"/>
      <c r="CT262" s="84"/>
      <c r="CU262" s="84"/>
      <c r="CV262" s="84"/>
      <c r="CW262" s="84"/>
      <c r="CX262" s="84"/>
      <c r="CY262" s="84"/>
      <c r="CZ262" s="84"/>
      <c r="DA262" s="84"/>
      <c r="DB262" s="84"/>
      <c r="DC262" s="84"/>
      <c r="DD262" s="84"/>
      <c r="DE262" s="84"/>
      <c r="DF262" s="84"/>
      <c r="DG262" s="84"/>
      <c r="DH262" s="84"/>
      <c r="DI262" s="84"/>
      <c r="DJ262" s="84"/>
      <c r="DK262" s="84"/>
      <c r="DL262" s="84"/>
      <c r="DM262" s="84"/>
      <c r="DN262" s="84"/>
      <c r="DO262" s="84"/>
      <c r="DP262" s="84"/>
      <c r="DQ262" s="84"/>
      <c r="DR262" s="84"/>
      <c r="DS262" s="84"/>
      <c r="DT262" s="84"/>
      <c r="DU262" s="84"/>
      <c r="DV262" s="84"/>
      <c r="DW262" s="84"/>
      <c r="DX262" s="84"/>
      <c r="DY262" s="84"/>
      <c r="DZ262" s="84"/>
      <c r="EA262" s="84"/>
      <c r="EB262" s="84"/>
      <c r="EC262" s="84"/>
      <c r="ED262" s="84"/>
      <c r="EE262" s="84"/>
      <c r="EF262" s="84"/>
      <c r="EG262" s="84"/>
      <c r="EH262" s="84"/>
      <c r="EI262" s="84"/>
      <c r="EJ262" s="84"/>
      <c r="EK262" s="84"/>
      <c r="EL262" s="84"/>
      <c r="EM262" s="84"/>
      <c r="EN262" s="84"/>
      <c r="EO262" s="84"/>
      <c r="EP262" s="84"/>
      <c r="EQ262" s="84"/>
      <c r="ER262" s="84"/>
      <c r="ES262" s="84"/>
      <c r="ET262" s="84"/>
      <c r="EU262" s="84"/>
      <c r="EV262" s="84"/>
      <c r="EW262" s="84"/>
      <c r="EX262" s="84"/>
      <c r="EY262" s="84"/>
      <c r="EZ262" s="84"/>
      <c r="FA262" s="84"/>
      <c r="FB262" s="84"/>
      <c r="FC262" s="84"/>
      <c r="FD262" s="84"/>
      <c r="FE262" s="84"/>
      <c r="FF262" s="84"/>
      <c r="FG262" s="84"/>
      <c r="FH262" s="84"/>
      <c r="FI262" s="84"/>
      <c r="FJ262" s="84"/>
      <c r="FK262" s="84"/>
      <c r="FL262" s="84"/>
      <c r="FM262" s="84"/>
      <c r="FN262" s="84"/>
      <c r="FO262" s="84"/>
      <c r="FP262" s="84"/>
      <c r="FQ262" s="84"/>
      <c r="FR262" s="84"/>
      <c r="FS262" s="84"/>
      <c r="FT262" s="84"/>
      <c r="FU262" s="84"/>
      <c r="FV262" s="84"/>
      <c r="FW262" s="84"/>
      <c r="FX262" s="84"/>
      <c r="FY262" s="84"/>
      <c r="FZ262" s="84"/>
      <c r="GA262" s="84"/>
      <c r="GB262" s="84"/>
      <c r="GC262" s="84"/>
      <c r="GD262" s="84"/>
      <c r="GE262" s="84"/>
      <c r="GF262" s="84"/>
      <c r="GG262" s="84"/>
      <c r="GH262" s="84"/>
      <c r="GI262" s="84"/>
      <c r="GJ262" s="84"/>
      <c r="GK262" s="84"/>
      <c r="GL262" s="84"/>
      <c r="GM262" s="84"/>
      <c r="GN262" s="84"/>
      <c r="GO262" s="84"/>
      <c r="GP262" s="84"/>
      <c r="GQ262" s="84"/>
      <c r="GR262" s="84"/>
      <c r="GS262" s="84"/>
      <c r="GT262" s="84"/>
      <c r="GU262" s="84"/>
      <c r="GV262" s="84"/>
      <c r="GW262" s="84"/>
      <c r="GX262" s="84"/>
      <c r="GY262" s="84"/>
      <c r="GZ262" s="84"/>
      <c r="HA262" s="84"/>
      <c r="HB262" s="84"/>
      <c r="HC262" s="84"/>
      <c r="HD262" s="84"/>
      <c r="HE262" s="84"/>
      <c r="HF262" s="84"/>
      <c r="HG262" s="84"/>
      <c r="HH262" s="84"/>
      <c r="HI262" s="84"/>
      <c r="HJ262" s="84"/>
      <c r="HK262" s="84"/>
      <c r="HL262" s="84"/>
      <c r="HM262" s="84"/>
      <c r="HN262" s="84"/>
      <c r="HO262" s="84"/>
      <c r="HP262" s="84"/>
      <c r="HQ262" s="84"/>
      <c r="HR262" s="84"/>
      <c r="HS262" s="84"/>
      <c r="HT262" s="84"/>
      <c r="HU262" s="84"/>
      <c r="HV262" s="84"/>
      <c r="HW262" s="84"/>
      <c r="HX262" s="84"/>
      <c r="HY262" s="84"/>
      <c r="HZ262" s="84"/>
      <c r="IA262" s="84"/>
      <c r="IB262" s="84"/>
      <c r="IC262" s="84"/>
      <c r="ID262" s="84"/>
      <c r="IE262" s="84"/>
      <c r="IF262" s="84"/>
      <c r="IG262" s="84"/>
      <c r="IH262" s="84"/>
      <c r="II262" s="84"/>
      <c r="IJ262" s="84"/>
      <c r="IK262" s="84"/>
      <c r="IL262" s="84"/>
      <c r="IM262" s="84"/>
      <c r="IN262" s="84"/>
      <c r="IO262" s="84"/>
      <c r="IP262" s="84"/>
      <c r="IQ262" s="84"/>
      <c r="IR262" s="84"/>
      <c r="IS262" s="84"/>
      <c r="IT262" s="84"/>
      <c r="IU262" s="84"/>
      <c r="IV262" s="84"/>
      <c r="IW262" s="84"/>
      <c r="IX262" s="84"/>
      <c r="IY262" s="84"/>
      <c r="IZ262" s="84"/>
      <c r="JA262" s="84"/>
      <c r="JB262" s="84"/>
    </row>
    <row r="263" spans="1:262" s="13" customFormat="1" ht="15" customHeight="1" x14ac:dyDescent="0.15">
      <c r="A263" s="176" t="s">
        <v>138</v>
      </c>
      <c r="B263" s="26" t="s">
        <v>275</v>
      </c>
      <c r="C263" s="27" t="s">
        <v>122</v>
      </c>
      <c r="D263" s="28" t="s">
        <v>427</v>
      </c>
      <c r="E263" s="26" t="s">
        <v>278</v>
      </c>
      <c r="F263" s="29" t="s">
        <v>428</v>
      </c>
      <c r="G263" s="30" t="s">
        <v>294</v>
      </c>
      <c r="H263" s="30" t="s">
        <v>79</v>
      </c>
      <c r="I263" s="37">
        <v>400</v>
      </c>
      <c r="J263" s="38" t="s">
        <v>281</v>
      </c>
      <c r="K263" s="37">
        <v>0</v>
      </c>
      <c r="L263" s="26"/>
      <c r="M263" s="26"/>
      <c r="N263" s="26"/>
      <c r="O263" s="39" t="s">
        <v>429</v>
      </c>
      <c r="P263" s="40">
        <v>0.5</v>
      </c>
      <c r="Q263" s="40">
        <v>0.5</v>
      </c>
      <c r="R263" s="40">
        <v>3.6598240469208201</v>
      </c>
      <c r="S263" s="40">
        <v>3.14410480349345</v>
      </c>
      <c r="T263" s="40">
        <v>4</v>
      </c>
      <c r="U263" s="40">
        <v>5.5</v>
      </c>
      <c r="V263" s="41">
        <v>12</v>
      </c>
      <c r="W263" s="42">
        <v>123600</v>
      </c>
      <c r="X263" s="43">
        <v>200</v>
      </c>
      <c r="Y263" s="50">
        <v>1</v>
      </c>
      <c r="Z263" s="50">
        <v>1</v>
      </c>
      <c r="AA263" s="51"/>
      <c r="AB263" s="51"/>
      <c r="AC263" s="51"/>
      <c r="AD263" s="51"/>
      <c r="AE263" s="51"/>
      <c r="AF263" s="38">
        <v>144000</v>
      </c>
      <c r="AG263" s="61">
        <v>10.3</v>
      </c>
      <c r="AH263" s="62">
        <v>0.85833333333333295</v>
      </c>
      <c r="AI263" s="63"/>
      <c r="AJ263" s="64"/>
      <c r="AK263" s="65">
        <v>0</v>
      </c>
      <c r="AL263" s="64" t="s">
        <v>283</v>
      </c>
      <c r="AM263" s="66" t="s">
        <v>284</v>
      </c>
      <c r="AN263" s="26"/>
      <c r="AO263" s="66" t="s">
        <v>49</v>
      </c>
      <c r="AP263" s="74"/>
      <c r="AQ263" s="75"/>
      <c r="AR263" s="76"/>
      <c r="AS263" s="77"/>
      <c r="AT263" s="77"/>
      <c r="AU263" s="78"/>
      <c r="AV263" s="77"/>
      <c r="AW263" s="77"/>
      <c r="AX263" s="77"/>
      <c r="AY263" s="77"/>
      <c r="AZ263" s="77"/>
      <c r="BA263" s="77"/>
      <c r="BB263" s="99">
        <f t="shared" si="70"/>
        <v>36</v>
      </c>
      <c r="BC263" s="99">
        <f t="shared" si="71"/>
        <v>9</v>
      </c>
      <c r="BD263" s="100" t="str">
        <f t="shared" si="72"/>
        <v>025-0009-325李翔36</v>
      </c>
      <c r="BE263" s="101">
        <f t="shared" si="73"/>
        <v>0.25</v>
      </c>
      <c r="BF263" s="101">
        <f t="shared" si="74"/>
        <v>0.5</v>
      </c>
      <c r="BG263" s="102" t="str">
        <f t="shared" si="75"/>
        <v>025-0009-32536</v>
      </c>
      <c r="BH263" s="84" t="str">
        <f>IF(IF(ISNA(MATCH(BG263,BG264:$BG$94434,0)),1,"")="","",IF(ISNA(MATCH(BG263,BG264:$BG$94434,0)),1,"")&amp;BB263)</f>
        <v/>
      </c>
      <c r="BI263" s="84" t="str">
        <f>IF(BH263="","",BB263&amp;COUNTIFS($BH$1:BH263,BH263))</f>
        <v/>
      </c>
      <c r="BJ263" s="84" t="str">
        <f t="shared" si="76"/>
        <v/>
      </c>
      <c r="BK263" s="84"/>
      <c r="BL263" s="84"/>
      <c r="BM263" s="84"/>
      <c r="BN263" s="84"/>
      <c r="BO263" s="84"/>
      <c r="BP263" s="84"/>
      <c r="BQ263" s="84"/>
      <c r="BR263" s="84"/>
      <c r="BS263" s="84"/>
      <c r="BT263" s="84"/>
      <c r="BU263" s="84"/>
      <c r="BV263" s="84"/>
      <c r="BW263" s="84"/>
      <c r="BX263" s="84"/>
      <c r="BY263" s="84"/>
      <c r="BZ263" s="84"/>
      <c r="CA263" s="84"/>
      <c r="CB263" s="84"/>
      <c r="CC263" s="84"/>
      <c r="CD263" s="84"/>
      <c r="CE263" s="84"/>
      <c r="CF263" s="84"/>
      <c r="CG263" s="84"/>
      <c r="CH263" s="84"/>
      <c r="CI263" s="84"/>
      <c r="CJ263" s="84"/>
      <c r="CK263" s="84"/>
      <c r="CL263" s="84"/>
      <c r="CM263" s="84"/>
      <c r="CN263" s="84"/>
      <c r="CO263" s="84"/>
      <c r="CP263" s="84"/>
      <c r="CQ263" s="84"/>
      <c r="CR263" s="84"/>
      <c r="CS263" s="84"/>
      <c r="CT263" s="84"/>
      <c r="CU263" s="84"/>
      <c r="CV263" s="84"/>
      <c r="CW263" s="84"/>
      <c r="CX263" s="84"/>
      <c r="CY263" s="84"/>
      <c r="CZ263" s="84"/>
      <c r="DA263" s="84"/>
      <c r="DB263" s="84"/>
      <c r="DC263" s="84"/>
      <c r="DD263" s="84"/>
      <c r="DE263" s="84"/>
      <c r="DF263" s="84"/>
      <c r="DG263" s="84"/>
      <c r="DH263" s="84"/>
      <c r="DI263" s="84"/>
      <c r="DJ263" s="84"/>
      <c r="DK263" s="84"/>
      <c r="DL263" s="84"/>
      <c r="DM263" s="84"/>
      <c r="DN263" s="84"/>
      <c r="DO263" s="84"/>
      <c r="DP263" s="84"/>
      <c r="DQ263" s="84"/>
      <c r="DR263" s="84"/>
      <c r="DS263" s="84"/>
      <c r="DT263" s="84"/>
      <c r="DU263" s="84"/>
      <c r="DV263" s="84"/>
      <c r="DW263" s="84"/>
      <c r="DX263" s="84"/>
      <c r="DY263" s="84"/>
      <c r="DZ263" s="84"/>
      <c r="EA263" s="84"/>
      <c r="EB263" s="84"/>
      <c r="EC263" s="84"/>
      <c r="ED263" s="84"/>
      <c r="EE263" s="84"/>
      <c r="EF263" s="84"/>
      <c r="EG263" s="84"/>
      <c r="EH263" s="84"/>
      <c r="EI263" s="84"/>
      <c r="EJ263" s="84"/>
      <c r="EK263" s="84"/>
      <c r="EL263" s="84"/>
      <c r="EM263" s="84"/>
      <c r="EN263" s="84"/>
      <c r="EO263" s="84"/>
      <c r="EP263" s="84"/>
      <c r="EQ263" s="84"/>
      <c r="ER263" s="84"/>
      <c r="ES263" s="84"/>
      <c r="ET263" s="84"/>
      <c r="EU263" s="84"/>
      <c r="EV263" s="84"/>
      <c r="EW263" s="84"/>
      <c r="EX263" s="84"/>
      <c r="EY263" s="84"/>
      <c r="EZ263" s="84"/>
      <c r="FA263" s="84"/>
      <c r="FB263" s="84"/>
      <c r="FC263" s="84"/>
      <c r="FD263" s="84"/>
      <c r="FE263" s="84"/>
      <c r="FF263" s="84"/>
      <c r="FG263" s="84"/>
      <c r="FH263" s="84"/>
      <c r="FI263" s="84"/>
      <c r="FJ263" s="84"/>
      <c r="FK263" s="84"/>
      <c r="FL263" s="84"/>
      <c r="FM263" s="84"/>
      <c r="FN263" s="84"/>
      <c r="FO263" s="84"/>
      <c r="FP263" s="84"/>
      <c r="FQ263" s="84"/>
      <c r="FR263" s="84"/>
      <c r="FS263" s="84"/>
      <c r="FT263" s="84"/>
      <c r="FU263" s="84"/>
      <c r="FV263" s="84"/>
      <c r="FW263" s="84"/>
      <c r="FX263" s="84"/>
      <c r="FY263" s="84"/>
      <c r="FZ263" s="84"/>
      <c r="GA263" s="84"/>
      <c r="GB263" s="84"/>
      <c r="GC263" s="84"/>
      <c r="GD263" s="84"/>
      <c r="GE263" s="84"/>
      <c r="GF263" s="84"/>
      <c r="GG263" s="84"/>
      <c r="GH263" s="84"/>
      <c r="GI263" s="84"/>
      <c r="GJ263" s="84"/>
      <c r="GK263" s="84"/>
      <c r="GL263" s="84"/>
      <c r="GM263" s="84"/>
      <c r="GN263" s="84"/>
      <c r="GO263" s="84"/>
      <c r="GP263" s="84"/>
      <c r="GQ263" s="84"/>
      <c r="GR263" s="84"/>
      <c r="GS263" s="84"/>
      <c r="GT263" s="84"/>
      <c r="GU263" s="84"/>
      <c r="GV263" s="84"/>
      <c r="GW263" s="84"/>
      <c r="GX263" s="84"/>
      <c r="GY263" s="84"/>
      <c r="GZ263" s="84"/>
      <c r="HA263" s="84"/>
      <c r="HB263" s="84"/>
      <c r="HC263" s="84"/>
      <c r="HD263" s="84"/>
      <c r="HE263" s="84"/>
      <c r="HF263" s="84"/>
      <c r="HG263" s="84"/>
      <c r="HH263" s="84"/>
      <c r="HI263" s="84"/>
      <c r="HJ263" s="84"/>
      <c r="HK263" s="84"/>
      <c r="HL263" s="84"/>
      <c r="HM263" s="84"/>
      <c r="HN263" s="84"/>
      <c r="HO263" s="84"/>
      <c r="HP263" s="84"/>
      <c r="HQ263" s="84"/>
      <c r="HR263" s="84"/>
      <c r="HS263" s="84"/>
      <c r="HT263" s="84"/>
      <c r="HU263" s="84"/>
      <c r="HV263" s="84"/>
      <c r="HW263" s="84"/>
      <c r="HX263" s="84"/>
      <c r="HY263" s="84"/>
      <c r="HZ263" s="84"/>
      <c r="IA263" s="84"/>
      <c r="IB263" s="84"/>
      <c r="IC263" s="84"/>
      <c r="ID263" s="84"/>
      <c r="IE263" s="84"/>
      <c r="IF263" s="84"/>
      <c r="IG263" s="84"/>
      <c r="IH263" s="84"/>
      <c r="II263" s="84"/>
      <c r="IJ263" s="84"/>
      <c r="IK263" s="84"/>
      <c r="IL263" s="84"/>
      <c r="IM263" s="84"/>
      <c r="IN263" s="84"/>
      <c r="IO263" s="84"/>
      <c r="IP263" s="84"/>
      <c r="IQ263" s="84"/>
      <c r="IR263" s="84"/>
      <c r="IS263" s="84"/>
      <c r="IT263" s="84"/>
      <c r="IU263" s="84"/>
      <c r="IV263" s="84"/>
      <c r="IW263" s="84"/>
      <c r="IX263" s="84"/>
      <c r="IY263" s="84"/>
      <c r="IZ263" s="84"/>
      <c r="JA263" s="84"/>
      <c r="JB263" s="84"/>
    </row>
    <row r="264" spans="1:262" s="13" customFormat="1" ht="15" customHeight="1" x14ac:dyDescent="0.15">
      <c r="A264" s="176" t="s">
        <v>138</v>
      </c>
      <c r="B264" s="26" t="s">
        <v>285</v>
      </c>
      <c r="C264" s="27" t="s">
        <v>122</v>
      </c>
      <c r="D264" s="28" t="s">
        <v>427</v>
      </c>
      <c r="E264" s="26" t="s">
        <v>278</v>
      </c>
      <c r="F264" s="29" t="s">
        <v>428</v>
      </c>
      <c r="G264" s="30" t="s">
        <v>294</v>
      </c>
      <c r="H264" s="30" t="s">
        <v>79</v>
      </c>
      <c r="I264" s="37">
        <v>400</v>
      </c>
      <c r="J264" s="38" t="s">
        <v>281</v>
      </c>
      <c r="K264" s="37">
        <v>0</v>
      </c>
      <c r="L264" s="26"/>
      <c r="M264" s="26"/>
      <c r="N264" s="26"/>
      <c r="O264" s="39" t="s">
        <v>429</v>
      </c>
      <c r="P264" s="40">
        <v>0.5</v>
      </c>
      <c r="Q264" s="40">
        <v>0.5</v>
      </c>
      <c r="R264" s="40">
        <v>1.52601156069364</v>
      </c>
      <c r="S264" s="40">
        <v>3.14410480349345</v>
      </c>
      <c r="T264" s="40">
        <v>4</v>
      </c>
      <c r="U264" s="40">
        <v>4</v>
      </c>
      <c r="V264" s="41">
        <v>12</v>
      </c>
      <c r="W264" s="42">
        <v>88000</v>
      </c>
      <c r="X264" s="43">
        <v>200</v>
      </c>
      <c r="Y264" s="50">
        <v>1</v>
      </c>
      <c r="Z264" s="50">
        <v>1</v>
      </c>
      <c r="AA264" s="51"/>
      <c r="AB264" s="51"/>
      <c r="AC264" s="51"/>
      <c r="AD264" s="51"/>
      <c r="AE264" s="51"/>
      <c r="AF264" s="38">
        <v>144000</v>
      </c>
      <c r="AG264" s="61">
        <v>7.3333333333333304</v>
      </c>
      <c r="AH264" s="62">
        <v>0.61111111111111105</v>
      </c>
      <c r="AI264" s="63"/>
      <c r="AJ264" s="64"/>
      <c r="AK264" s="65">
        <v>0</v>
      </c>
      <c r="AL264" s="64" t="s">
        <v>283</v>
      </c>
      <c r="AM264" s="66" t="s">
        <v>331</v>
      </c>
      <c r="AN264" s="26"/>
      <c r="AO264" s="66" t="s">
        <v>127</v>
      </c>
      <c r="AP264" s="74"/>
      <c r="AQ264" s="75"/>
      <c r="AR264" s="76"/>
      <c r="AS264" s="77"/>
      <c r="AT264" s="77"/>
      <c r="AU264" s="78"/>
      <c r="AV264" s="77"/>
      <c r="AW264" s="77"/>
      <c r="AX264" s="77"/>
      <c r="AY264" s="77"/>
      <c r="AZ264" s="77"/>
      <c r="BA264" s="77"/>
      <c r="BB264" s="99">
        <f t="shared" si="70"/>
        <v>36</v>
      </c>
      <c r="BC264" s="99">
        <f t="shared" si="71"/>
        <v>9</v>
      </c>
      <c r="BD264" s="100" t="str">
        <f t="shared" si="72"/>
        <v>025-0009-325吕勇36</v>
      </c>
      <c r="BE264" s="101">
        <f t="shared" si="73"/>
        <v>1</v>
      </c>
      <c r="BF264" s="101">
        <f t="shared" si="74"/>
        <v>0.5</v>
      </c>
      <c r="BG264" s="102" t="str">
        <f t="shared" si="75"/>
        <v>025-0009-32536</v>
      </c>
      <c r="BH264" s="84" t="str">
        <f>IF(IF(ISNA(MATCH(BG264,BG265:$BG$94434,0)),1,"")="","",IF(ISNA(MATCH(BG264,BG265:$BG$94434,0)),1,"")&amp;BB264)</f>
        <v/>
      </c>
      <c r="BI264" s="84" t="str">
        <f>IF(BH264="","",BB264&amp;COUNTIFS($BH$1:BH264,BH264))</f>
        <v/>
      </c>
      <c r="BJ264" s="84" t="str">
        <f t="shared" si="76"/>
        <v/>
      </c>
      <c r="BK264" s="84"/>
      <c r="BL264" s="84"/>
      <c r="BM264" s="84"/>
      <c r="BN264" s="84"/>
      <c r="BO264" s="84"/>
      <c r="BP264" s="84"/>
      <c r="BQ264" s="84"/>
      <c r="BR264" s="84"/>
      <c r="BS264" s="84"/>
      <c r="BT264" s="84"/>
      <c r="BU264" s="84"/>
      <c r="BV264" s="84"/>
      <c r="BW264" s="84"/>
      <c r="BX264" s="84"/>
      <c r="BY264" s="84"/>
      <c r="BZ264" s="84"/>
      <c r="CA264" s="84"/>
      <c r="CB264" s="84"/>
      <c r="CC264" s="84"/>
      <c r="CD264" s="84"/>
      <c r="CE264" s="84"/>
      <c r="CF264" s="84"/>
      <c r="CG264" s="84"/>
      <c r="CH264" s="84"/>
      <c r="CI264" s="84"/>
      <c r="CJ264" s="84"/>
      <c r="CK264" s="84"/>
      <c r="CL264" s="84"/>
      <c r="CM264" s="84"/>
      <c r="CN264" s="84"/>
      <c r="CO264" s="84"/>
      <c r="CP264" s="84"/>
      <c r="CQ264" s="84"/>
      <c r="CR264" s="84"/>
      <c r="CS264" s="84"/>
      <c r="CT264" s="84"/>
      <c r="CU264" s="84"/>
      <c r="CV264" s="84"/>
      <c r="CW264" s="84"/>
      <c r="CX264" s="84"/>
      <c r="CY264" s="84"/>
      <c r="CZ264" s="84"/>
      <c r="DA264" s="84"/>
      <c r="DB264" s="84"/>
      <c r="DC264" s="84"/>
      <c r="DD264" s="84"/>
      <c r="DE264" s="84"/>
      <c r="DF264" s="84"/>
      <c r="DG264" s="84"/>
      <c r="DH264" s="84"/>
      <c r="DI264" s="84"/>
      <c r="DJ264" s="84"/>
      <c r="DK264" s="84"/>
      <c r="DL264" s="84"/>
      <c r="DM264" s="84"/>
      <c r="DN264" s="84"/>
      <c r="DO264" s="84"/>
      <c r="DP264" s="84"/>
      <c r="DQ264" s="84"/>
      <c r="DR264" s="84"/>
      <c r="DS264" s="84"/>
      <c r="DT264" s="84"/>
      <c r="DU264" s="84"/>
      <c r="DV264" s="84"/>
      <c r="DW264" s="84"/>
      <c r="DX264" s="84"/>
      <c r="DY264" s="84"/>
      <c r="DZ264" s="84"/>
      <c r="EA264" s="84"/>
      <c r="EB264" s="84"/>
      <c r="EC264" s="84"/>
      <c r="ED264" s="84"/>
      <c r="EE264" s="84"/>
      <c r="EF264" s="84"/>
      <c r="EG264" s="84"/>
      <c r="EH264" s="84"/>
      <c r="EI264" s="84"/>
      <c r="EJ264" s="84"/>
      <c r="EK264" s="84"/>
      <c r="EL264" s="84"/>
      <c r="EM264" s="84"/>
      <c r="EN264" s="84"/>
      <c r="EO264" s="84"/>
      <c r="EP264" s="84"/>
      <c r="EQ264" s="84"/>
      <c r="ER264" s="84"/>
      <c r="ES264" s="84"/>
      <c r="ET264" s="84"/>
      <c r="EU264" s="84"/>
      <c r="EV264" s="84"/>
      <c r="EW264" s="84"/>
      <c r="EX264" s="84"/>
      <c r="EY264" s="84"/>
      <c r="EZ264" s="84"/>
      <c r="FA264" s="84"/>
      <c r="FB264" s="84"/>
      <c r="FC264" s="84"/>
      <c r="FD264" s="84"/>
      <c r="FE264" s="84"/>
      <c r="FF264" s="84"/>
      <c r="FG264" s="84"/>
      <c r="FH264" s="84"/>
      <c r="FI264" s="84"/>
      <c r="FJ264" s="84"/>
      <c r="FK264" s="84"/>
      <c r="FL264" s="84"/>
      <c r="FM264" s="84"/>
      <c r="FN264" s="84"/>
      <c r="FO264" s="84"/>
      <c r="FP264" s="84"/>
      <c r="FQ264" s="84"/>
      <c r="FR264" s="84"/>
      <c r="FS264" s="84"/>
      <c r="FT264" s="84"/>
      <c r="FU264" s="84"/>
      <c r="FV264" s="84"/>
      <c r="FW264" s="84"/>
      <c r="FX264" s="84"/>
      <c r="FY264" s="84"/>
      <c r="FZ264" s="84"/>
      <c r="GA264" s="84"/>
      <c r="GB264" s="84"/>
      <c r="GC264" s="84"/>
      <c r="GD264" s="84"/>
      <c r="GE264" s="84"/>
      <c r="GF264" s="84"/>
      <c r="GG264" s="84"/>
      <c r="GH264" s="84"/>
      <c r="GI264" s="84"/>
      <c r="GJ264" s="84"/>
      <c r="GK264" s="84"/>
      <c r="GL264" s="84"/>
      <c r="GM264" s="84"/>
      <c r="GN264" s="84"/>
      <c r="GO264" s="84"/>
      <c r="GP264" s="84"/>
      <c r="GQ264" s="84"/>
      <c r="GR264" s="84"/>
      <c r="GS264" s="84"/>
      <c r="GT264" s="84"/>
      <c r="GU264" s="84"/>
      <c r="GV264" s="84"/>
      <c r="GW264" s="84"/>
      <c r="GX264" s="84"/>
      <c r="GY264" s="84"/>
      <c r="GZ264" s="84"/>
      <c r="HA264" s="84"/>
      <c r="HB264" s="84"/>
      <c r="HC264" s="84"/>
      <c r="HD264" s="84"/>
      <c r="HE264" s="84"/>
      <c r="HF264" s="84"/>
      <c r="HG264" s="84"/>
      <c r="HH264" s="84"/>
      <c r="HI264" s="84"/>
      <c r="HJ264" s="84"/>
      <c r="HK264" s="84"/>
      <c r="HL264" s="84"/>
      <c r="HM264" s="84"/>
      <c r="HN264" s="84"/>
      <c r="HO264" s="84"/>
      <c r="HP264" s="84"/>
      <c r="HQ264" s="84"/>
      <c r="HR264" s="84"/>
      <c r="HS264" s="84"/>
      <c r="HT264" s="84"/>
      <c r="HU264" s="84"/>
      <c r="HV264" s="84"/>
      <c r="HW264" s="84"/>
      <c r="HX264" s="84"/>
      <c r="HY264" s="84"/>
      <c r="HZ264" s="84"/>
      <c r="IA264" s="84"/>
      <c r="IB264" s="84"/>
      <c r="IC264" s="84"/>
      <c r="ID264" s="84"/>
      <c r="IE264" s="84"/>
      <c r="IF264" s="84"/>
      <c r="IG264" s="84"/>
      <c r="IH264" s="84"/>
      <c r="II264" s="84"/>
      <c r="IJ264" s="84"/>
      <c r="IK264" s="84"/>
      <c r="IL264" s="84"/>
      <c r="IM264" s="84"/>
      <c r="IN264" s="84"/>
      <c r="IO264" s="84"/>
      <c r="IP264" s="84"/>
      <c r="IQ264" s="84"/>
      <c r="IR264" s="84"/>
      <c r="IS264" s="84"/>
      <c r="IT264" s="84"/>
      <c r="IU264" s="84"/>
      <c r="IV264" s="84"/>
      <c r="IW264" s="84"/>
      <c r="IX264" s="84"/>
      <c r="IY264" s="84"/>
      <c r="IZ264" s="84"/>
      <c r="JA264" s="84"/>
      <c r="JB264" s="84"/>
    </row>
    <row r="265" spans="1:262" s="13" customFormat="1" ht="15" customHeight="1" x14ac:dyDescent="0.15">
      <c r="A265" s="176" t="s">
        <v>138</v>
      </c>
      <c r="B265" s="26" t="s">
        <v>275</v>
      </c>
      <c r="C265" s="27" t="s">
        <v>299</v>
      </c>
      <c r="D265" s="28" t="s">
        <v>430</v>
      </c>
      <c r="E265" s="26" t="s">
        <v>278</v>
      </c>
      <c r="F265" s="29" t="s">
        <v>37</v>
      </c>
      <c r="G265" s="30" t="s">
        <v>301</v>
      </c>
      <c r="H265" s="30" t="s">
        <v>94</v>
      </c>
      <c r="I265" s="37">
        <v>2000</v>
      </c>
      <c r="J265" s="38" t="s">
        <v>281</v>
      </c>
      <c r="K265" s="37">
        <v>1133</v>
      </c>
      <c r="L265" s="26"/>
      <c r="M265" s="26"/>
      <c r="N265" s="26"/>
      <c r="O265" s="39" t="s">
        <v>36</v>
      </c>
      <c r="P265" s="40">
        <v>0.5</v>
      </c>
      <c r="Q265" s="40">
        <v>0.5</v>
      </c>
      <c r="R265" s="40">
        <v>3.6598240469208201</v>
      </c>
      <c r="S265" s="40">
        <v>3.14410480349345</v>
      </c>
      <c r="T265" s="40">
        <v>5</v>
      </c>
      <c r="U265" s="40">
        <v>5.5</v>
      </c>
      <c r="V265" s="41">
        <v>12</v>
      </c>
      <c r="W265" s="42">
        <v>320</v>
      </c>
      <c r="X265" s="43">
        <v>550</v>
      </c>
      <c r="Y265" s="50">
        <v>1</v>
      </c>
      <c r="Z265" s="50">
        <v>1</v>
      </c>
      <c r="AA265" s="51"/>
      <c r="AB265" s="51"/>
      <c r="AC265" s="51"/>
      <c r="AD265" s="51"/>
      <c r="AE265" s="51"/>
      <c r="AF265" s="38">
        <v>396</v>
      </c>
      <c r="AG265" s="61">
        <v>9.6969696969697008</v>
      </c>
      <c r="AH265" s="62">
        <v>0.80808080808080796</v>
      </c>
      <c r="AI265" s="63"/>
      <c r="AJ265" s="64"/>
      <c r="AK265" s="65">
        <v>0</v>
      </c>
      <c r="AL265" s="64" t="s">
        <v>283</v>
      </c>
      <c r="AM265" s="66" t="s">
        <v>284</v>
      </c>
      <c r="AN265" s="26"/>
      <c r="AO265" s="66" t="s">
        <v>49</v>
      </c>
      <c r="AP265" s="74"/>
      <c r="AQ265" s="75"/>
      <c r="AR265" s="76"/>
      <c r="AS265" s="77"/>
      <c r="AT265" s="77"/>
      <c r="AU265" s="78"/>
      <c r="AV265" s="77"/>
      <c r="AW265" s="77"/>
      <c r="AX265" s="77"/>
      <c r="AY265" s="77"/>
      <c r="AZ265" s="77"/>
      <c r="BA265" s="77"/>
      <c r="BB265" s="99">
        <f t="shared" si="70"/>
        <v>36</v>
      </c>
      <c r="BC265" s="99">
        <f t="shared" si="71"/>
        <v>9</v>
      </c>
      <c r="BD265" s="100" t="str">
        <f t="shared" si="72"/>
        <v>050-S190000641-0550李翔36</v>
      </c>
      <c r="BE265" s="101">
        <f t="shared" si="73"/>
        <v>0.33333333333333331</v>
      </c>
      <c r="BF265" s="101">
        <f t="shared" si="74"/>
        <v>0.5</v>
      </c>
      <c r="BG265" s="102" t="str">
        <f t="shared" si="75"/>
        <v>050-S190000641-055036</v>
      </c>
      <c r="BH265" s="84" t="str">
        <f>IF(IF(ISNA(MATCH(BG265,BG266:$BG$94434,0)),1,"")="","",IF(ISNA(MATCH(BG265,BG266:$BG$94434,0)),1,"")&amp;BB265)</f>
        <v/>
      </c>
      <c r="BI265" s="84" t="str">
        <f>IF(BH265="","",BB265&amp;COUNTIFS($BH$1:BH265,BH265))</f>
        <v/>
      </c>
      <c r="BJ265" s="84" t="str">
        <f t="shared" si="76"/>
        <v/>
      </c>
      <c r="BK265" s="84"/>
      <c r="BL265" s="84"/>
      <c r="BM265" s="84"/>
      <c r="BN265" s="84"/>
      <c r="BO265" s="84"/>
      <c r="BP265" s="84"/>
      <c r="BQ265" s="84"/>
      <c r="BR265" s="84"/>
      <c r="BS265" s="84"/>
      <c r="BT265" s="84"/>
      <c r="BU265" s="84"/>
      <c r="BV265" s="84"/>
      <c r="BW265" s="84"/>
      <c r="BX265" s="84"/>
      <c r="BY265" s="84"/>
      <c r="BZ265" s="84"/>
      <c r="CA265" s="84"/>
      <c r="CB265" s="84"/>
      <c r="CC265" s="84"/>
      <c r="CD265" s="84"/>
      <c r="CE265" s="84"/>
      <c r="CF265" s="84"/>
      <c r="CG265" s="84"/>
      <c r="CH265" s="84"/>
      <c r="CI265" s="84"/>
      <c r="CJ265" s="84"/>
      <c r="CK265" s="84"/>
      <c r="CL265" s="84"/>
      <c r="CM265" s="84"/>
      <c r="CN265" s="84"/>
      <c r="CO265" s="84"/>
      <c r="CP265" s="84"/>
      <c r="CQ265" s="84"/>
      <c r="CR265" s="84"/>
      <c r="CS265" s="84"/>
      <c r="CT265" s="84"/>
      <c r="CU265" s="84"/>
      <c r="CV265" s="84"/>
      <c r="CW265" s="84"/>
      <c r="CX265" s="84"/>
      <c r="CY265" s="84"/>
      <c r="CZ265" s="84"/>
      <c r="DA265" s="84"/>
      <c r="DB265" s="84"/>
      <c r="DC265" s="84"/>
      <c r="DD265" s="84"/>
      <c r="DE265" s="84"/>
      <c r="DF265" s="84"/>
      <c r="DG265" s="84"/>
      <c r="DH265" s="84"/>
      <c r="DI265" s="84"/>
      <c r="DJ265" s="84"/>
      <c r="DK265" s="84"/>
      <c r="DL265" s="84"/>
      <c r="DM265" s="84"/>
      <c r="DN265" s="84"/>
      <c r="DO265" s="84"/>
      <c r="DP265" s="84"/>
      <c r="DQ265" s="84"/>
      <c r="DR265" s="84"/>
      <c r="DS265" s="84"/>
      <c r="DT265" s="84"/>
      <c r="DU265" s="84"/>
      <c r="DV265" s="84"/>
      <c r="DW265" s="84"/>
      <c r="DX265" s="84"/>
      <c r="DY265" s="84"/>
      <c r="DZ265" s="84"/>
      <c r="EA265" s="84"/>
      <c r="EB265" s="84"/>
      <c r="EC265" s="84"/>
      <c r="ED265" s="84"/>
      <c r="EE265" s="84"/>
      <c r="EF265" s="84"/>
      <c r="EG265" s="84"/>
      <c r="EH265" s="84"/>
      <c r="EI265" s="84"/>
      <c r="EJ265" s="84"/>
      <c r="EK265" s="84"/>
      <c r="EL265" s="84"/>
      <c r="EM265" s="84"/>
      <c r="EN265" s="84"/>
      <c r="EO265" s="84"/>
      <c r="EP265" s="84"/>
      <c r="EQ265" s="84"/>
      <c r="ER265" s="84"/>
      <c r="ES265" s="84"/>
      <c r="ET265" s="84"/>
      <c r="EU265" s="84"/>
      <c r="EV265" s="84"/>
      <c r="EW265" s="84"/>
      <c r="EX265" s="84"/>
      <c r="EY265" s="84"/>
      <c r="EZ265" s="84"/>
      <c r="FA265" s="84"/>
      <c r="FB265" s="84"/>
      <c r="FC265" s="84"/>
      <c r="FD265" s="84"/>
      <c r="FE265" s="84"/>
      <c r="FF265" s="84"/>
      <c r="FG265" s="84"/>
      <c r="FH265" s="84"/>
      <c r="FI265" s="84"/>
      <c r="FJ265" s="84"/>
      <c r="FK265" s="84"/>
      <c r="FL265" s="84"/>
      <c r="FM265" s="84"/>
      <c r="FN265" s="84"/>
      <c r="FO265" s="84"/>
      <c r="FP265" s="84"/>
      <c r="FQ265" s="84"/>
      <c r="FR265" s="84"/>
      <c r="FS265" s="84"/>
      <c r="FT265" s="84"/>
      <c r="FU265" s="84"/>
      <c r="FV265" s="84"/>
      <c r="FW265" s="84"/>
      <c r="FX265" s="84"/>
      <c r="FY265" s="84"/>
      <c r="FZ265" s="84"/>
      <c r="GA265" s="84"/>
      <c r="GB265" s="84"/>
      <c r="GC265" s="84"/>
      <c r="GD265" s="84"/>
      <c r="GE265" s="84"/>
      <c r="GF265" s="84"/>
      <c r="GG265" s="84"/>
      <c r="GH265" s="84"/>
      <c r="GI265" s="84"/>
      <c r="GJ265" s="84"/>
      <c r="GK265" s="84"/>
      <c r="GL265" s="84"/>
      <c r="GM265" s="84"/>
      <c r="GN265" s="84"/>
      <c r="GO265" s="84"/>
      <c r="GP265" s="84"/>
      <c r="GQ265" s="84"/>
      <c r="GR265" s="84"/>
      <c r="GS265" s="84"/>
      <c r="GT265" s="84"/>
      <c r="GU265" s="84"/>
      <c r="GV265" s="84"/>
      <c r="GW265" s="84"/>
      <c r="GX265" s="84"/>
      <c r="GY265" s="84"/>
      <c r="GZ265" s="84"/>
      <c r="HA265" s="84"/>
      <c r="HB265" s="84"/>
      <c r="HC265" s="84"/>
      <c r="HD265" s="84"/>
      <c r="HE265" s="84"/>
      <c r="HF265" s="84"/>
      <c r="HG265" s="84"/>
      <c r="HH265" s="84"/>
      <c r="HI265" s="84"/>
      <c r="HJ265" s="84"/>
      <c r="HK265" s="84"/>
      <c r="HL265" s="84"/>
      <c r="HM265" s="84"/>
      <c r="HN265" s="84"/>
      <c r="HO265" s="84"/>
      <c r="HP265" s="84"/>
      <c r="HQ265" s="84"/>
      <c r="HR265" s="84"/>
      <c r="HS265" s="84"/>
      <c r="HT265" s="84"/>
      <c r="HU265" s="84"/>
      <c r="HV265" s="84"/>
      <c r="HW265" s="84"/>
      <c r="HX265" s="84"/>
      <c r="HY265" s="84"/>
      <c r="HZ265" s="84"/>
      <c r="IA265" s="84"/>
      <c r="IB265" s="84"/>
      <c r="IC265" s="84"/>
      <c r="ID265" s="84"/>
      <c r="IE265" s="84"/>
      <c r="IF265" s="84"/>
      <c r="IG265" s="84"/>
      <c r="IH265" s="84"/>
      <c r="II265" s="84"/>
      <c r="IJ265" s="84"/>
      <c r="IK265" s="84"/>
      <c r="IL265" s="84"/>
      <c r="IM265" s="84"/>
      <c r="IN265" s="84"/>
      <c r="IO265" s="84"/>
      <c r="IP265" s="84"/>
      <c r="IQ265" s="84"/>
      <c r="IR265" s="84"/>
      <c r="IS265" s="84"/>
      <c r="IT265" s="84"/>
      <c r="IU265" s="84"/>
      <c r="IV265" s="84"/>
      <c r="IW265" s="84"/>
      <c r="IX265" s="84"/>
      <c r="IY265" s="84"/>
      <c r="IZ265" s="84"/>
      <c r="JA265" s="84"/>
      <c r="JB265" s="84"/>
    </row>
    <row r="266" spans="1:262" s="13" customFormat="1" ht="15" customHeight="1" x14ac:dyDescent="0.15">
      <c r="A266" s="176" t="s">
        <v>138</v>
      </c>
      <c r="B266" s="26" t="s">
        <v>285</v>
      </c>
      <c r="C266" s="27" t="s">
        <v>299</v>
      </c>
      <c r="D266" s="28" t="s">
        <v>430</v>
      </c>
      <c r="E266" s="26" t="s">
        <v>278</v>
      </c>
      <c r="F266" s="29" t="s">
        <v>37</v>
      </c>
      <c r="G266" s="30" t="s">
        <v>301</v>
      </c>
      <c r="H266" s="30" t="s">
        <v>94</v>
      </c>
      <c r="I266" s="37">
        <v>2000</v>
      </c>
      <c r="J266" s="38" t="s">
        <v>281</v>
      </c>
      <c r="K266" s="37">
        <v>1133</v>
      </c>
      <c r="L266" s="26"/>
      <c r="M266" s="26"/>
      <c r="N266" s="26"/>
      <c r="O266" s="39" t="s">
        <v>36</v>
      </c>
      <c r="P266" s="40">
        <v>0.5</v>
      </c>
      <c r="Q266" s="40">
        <v>0.5</v>
      </c>
      <c r="R266" s="40">
        <v>1.52601156069364</v>
      </c>
      <c r="S266" s="40">
        <v>3.14410480349345</v>
      </c>
      <c r="T266" s="40">
        <v>4</v>
      </c>
      <c r="U266" s="40">
        <v>4</v>
      </c>
      <c r="V266" s="41">
        <v>12</v>
      </c>
      <c r="W266" s="42">
        <v>312</v>
      </c>
      <c r="X266" s="43">
        <v>550</v>
      </c>
      <c r="Y266" s="50">
        <v>1</v>
      </c>
      <c r="Z266" s="50">
        <v>1</v>
      </c>
      <c r="AA266" s="51"/>
      <c r="AB266" s="51"/>
      <c r="AC266" s="51"/>
      <c r="AD266" s="51"/>
      <c r="AE266" s="51"/>
      <c r="AF266" s="38">
        <v>396</v>
      </c>
      <c r="AG266" s="61">
        <v>9.4545454545454604</v>
      </c>
      <c r="AH266" s="62">
        <v>0.78787878787878796</v>
      </c>
      <c r="AI266" s="63"/>
      <c r="AJ266" s="64"/>
      <c r="AK266" s="65">
        <v>0</v>
      </c>
      <c r="AL266" s="64" t="s">
        <v>283</v>
      </c>
      <c r="AM266" s="66" t="s">
        <v>313</v>
      </c>
      <c r="AN266" s="26"/>
      <c r="AO266" s="66" t="s">
        <v>298</v>
      </c>
      <c r="AP266" s="74"/>
      <c r="AQ266" s="75"/>
      <c r="AR266" s="76"/>
      <c r="AS266" s="77"/>
      <c r="AT266" s="77"/>
      <c r="AU266" s="78"/>
      <c r="AV266" s="77"/>
      <c r="AW266" s="77"/>
      <c r="AX266" s="77"/>
      <c r="AY266" s="77"/>
      <c r="AZ266" s="77"/>
      <c r="BA266" s="77"/>
      <c r="BB266" s="99">
        <f t="shared" si="70"/>
        <v>36</v>
      </c>
      <c r="BC266" s="99">
        <f t="shared" si="71"/>
        <v>9</v>
      </c>
      <c r="BD266" s="100" t="str">
        <f t="shared" si="72"/>
        <v>050-S190000641-0550李太昆36</v>
      </c>
      <c r="BE266" s="101">
        <f t="shared" si="73"/>
        <v>0.33333333333333331</v>
      </c>
      <c r="BF266" s="101">
        <f t="shared" si="74"/>
        <v>0.5</v>
      </c>
      <c r="BG266" s="102" t="str">
        <f t="shared" si="75"/>
        <v>050-S190000641-055036</v>
      </c>
      <c r="BH266" s="84" t="str">
        <f>IF(IF(ISNA(MATCH(BG266,BG267:$BG$94434,0)),1,"")="","",IF(ISNA(MATCH(BG266,BG267:$BG$94434,0)),1,"")&amp;BB266)</f>
        <v/>
      </c>
      <c r="BI266" s="84" t="str">
        <f>IF(BH266="","",BB266&amp;COUNTIFS($BH$1:BH266,BH266))</f>
        <v/>
      </c>
      <c r="BJ266" s="84" t="str">
        <f t="shared" si="76"/>
        <v/>
      </c>
      <c r="BK266" s="84"/>
      <c r="BL266" s="84"/>
      <c r="BM266" s="84"/>
      <c r="BN266" s="84"/>
      <c r="BO266" s="84"/>
      <c r="BP266" s="84"/>
      <c r="BQ266" s="84"/>
      <c r="BR266" s="84"/>
      <c r="BS266" s="84"/>
      <c r="BT266" s="84"/>
      <c r="BU266" s="84"/>
      <c r="BV266" s="84"/>
      <c r="BW266" s="84"/>
      <c r="BX266" s="84"/>
      <c r="BY266" s="84"/>
      <c r="BZ266" s="84"/>
      <c r="CA266" s="84"/>
      <c r="CB266" s="84"/>
      <c r="CC266" s="84"/>
      <c r="CD266" s="84"/>
      <c r="CE266" s="84"/>
      <c r="CF266" s="84"/>
      <c r="CG266" s="84"/>
      <c r="CH266" s="84"/>
      <c r="CI266" s="84"/>
      <c r="CJ266" s="84"/>
      <c r="CK266" s="84"/>
      <c r="CL266" s="84"/>
      <c r="CM266" s="84"/>
      <c r="CN266" s="84"/>
      <c r="CO266" s="84"/>
      <c r="CP266" s="84"/>
      <c r="CQ266" s="84"/>
      <c r="CR266" s="84"/>
      <c r="CS266" s="84"/>
      <c r="CT266" s="84"/>
      <c r="CU266" s="84"/>
      <c r="CV266" s="84"/>
      <c r="CW266" s="84"/>
      <c r="CX266" s="84"/>
      <c r="CY266" s="84"/>
      <c r="CZ266" s="84"/>
      <c r="DA266" s="84"/>
      <c r="DB266" s="84"/>
      <c r="DC266" s="84"/>
      <c r="DD266" s="84"/>
      <c r="DE266" s="84"/>
      <c r="DF266" s="84"/>
      <c r="DG266" s="84"/>
      <c r="DH266" s="84"/>
      <c r="DI266" s="84"/>
      <c r="DJ266" s="84"/>
      <c r="DK266" s="84"/>
      <c r="DL266" s="84"/>
      <c r="DM266" s="84"/>
      <c r="DN266" s="84"/>
      <c r="DO266" s="84"/>
      <c r="DP266" s="84"/>
      <c r="DQ266" s="84"/>
      <c r="DR266" s="84"/>
      <c r="DS266" s="84"/>
      <c r="DT266" s="84"/>
      <c r="DU266" s="84"/>
      <c r="DV266" s="84"/>
      <c r="DW266" s="84"/>
      <c r="DX266" s="84"/>
      <c r="DY266" s="84"/>
      <c r="DZ266" s="84"/>
      <c r="EA266" s="84"/>
      <c r="EB266" s="84"/>
      <c r="EC266" s="84"/>
      <c r="ED266" s="84"/>
      <c r="EE266" s="84"/>
      <c r="EF266" s="84"/>
      <c r="EG266" s="84"/>
      <c r="EH266" s="84"/>
      <c r="EI266" s="84"/>
      <c r="EJ266" s="84"/>
      <c r="EK266" s="84"/>
      <c r="EL266" s="84"/>
      <c r="EM266" s="84"/>
      <c r="EN266" s="84"/>
      <c r="EO266" s="84"/>
      <c r="EP266" s="84"/>
      <c r="EQ266" s="84"/>
      <c r="ER266" s="84"/>
      <c r="ES266" s="84"/>
      <c r="ET266" s="84"/>
      <c r="EU266" s="84"/>
      <c r="EV266" s="84"/>
      <c r="EW266" s="84"/>
      <c r="EX266" s="84"/>
      <c r="EY266" s="84"/>
      <c r="EZ266" s="84"/>
      <c r="FA266" s="84"/>
      <c r="FB266" s="84"/>
      <c r="FC266" s="84"/>
      <c r="FD266" s="84"/>
      <c r="FE266" s="84"/>
      <c r="FF266" s="84"/>
      <c r="FG266" s="84"/>
      <c r="FH266" s="84"/>
      <c r="FI266" s="84"/>
      <c r="FJ266" s="84"/>
      <c r="FK266" s="84"/>
      <c r="FL266" s="84"/>
      <c r="FM266" s="84"/>
      <c r="FN266" s="84"/>
      <c r="FO266" s="84"/>
      <c r="FP266" s="84"/>
      <c r="FQ266" s="84"/>
      <c r="FR266" s="84"/>
      <c r="FS266" s="84"/>
      <c r="FT266" s="84"/>
      <c r="FU266" s="84"/>
      <c r="FV266" s="84"/>
      <c r="FW266" s="84"/>
      <c r="FX266" s="84"/>
      <c r="FY266" s="84"/>
      <c r="FZ266" s="84"/>
      <c r="GA266" s="84"/>
      <c r="GB266" s="84"/>
      <c r="GC266" s="84"/>
      <c r="GD266" s="84"/>
      <c r="GE266" s="84"/>
      <c r="GF266" s="84"/>
      <c r="GG266" s="84"/>
      <c r="GH266" s="84"/>
      <c r="GI266" s="84"/>
      <c r="GJ266" s="84"/>
      <c r="GK266" s="84"/>
      <c r="GL266" s="84"/>
      <c r="GM266" s="84"/>
      <c r="GN266" s="84"/>
      <c r="GO266" s="84"/>
      <c r="GP266" s="84"/>
      <c r="GQ266" s="84"/>
      <c r="GR266" s="84"/>
      <c r="GS266" s="84"/>
      <c r="GT266" s="84"/>
      <c r="GU266" s="84"/>
      <c r="GV266" s="84"/>
      <c r="GW266" s="84"/>
      <c r="GX266" s="84"/>
      <c r="GY266" s="84"/>
      <c r="GZ266" s="84"/>
      <c r="HA266" s="84"/>
      <c r="HB266" s="84"/>
      <c r="HC266" s="84"/>
      <c r="HD266" s="84"/>
      <c r="HE266" s="84"/>
      <c r="HF266" s="84"/>
      <c r="HG266" s="84"/>
      <c r="HH266" s="84"/>
      <c r="HI266" s="84"/>
      <c r="HJ266" s="84"/>
      <c r="HK266" s="84"/>
      <c r="HL266" s="84"/>
      <c r="HM266" s="84"/>
      <c r="HN266" s="84"/>
      <c r="HO266" s="84"/>
      <c r="HP266" s="84"/>
      <c r="HQ266" s="84"/>
      <c r="HR266" s="84"/>
      <c r="HS266" s="84"/>
      <c r="HT266" s="84"/>
      <c r="HU266" s="84"/>
      <c r="HV266" s="84"/>
      <c r="HW266" s="84"/>
      <c r="HX266" s="84"/>
      <c r="HY266" s="84"/>
      <c r="HZ266" s="84"/>
      <c r="IA266" s="84"/>
      <c r="IB266" s="84"/>
      <c r="IC266" s="84"/>
      <c r="ID266" s="84"/>
      <c r="IE266" s="84"/>
      <c r="IF266" s="84"/>
      <c r="IG266" s="84"/>
      <c r="IH266" s="84"/>
      <c r="II266" s="84"/>
      <c r="IJ266" s="84"/>
      <c r="IK266" s="84"/>
      <c r="IL266" s="84"/>
      <c r="IM266" s="84"/>
      <c r="IN266" s="84"/>
      <c r="IO266" s="84"/>
      <c r="IP266" s="84"/>
      <c r="IQ266" s="84"/>
      <c r="IR266" s="84"/>
      <c r="IS266" s="84"/>
      <c r="IT266" s="84"/>
      <c r="IU266" s="84"/>
      <c r="IV266" s="84"/>
      <c r="IW266" s="84"/>
      <c r="IX266" s="84"/>
      <c r="IY266" s="84"/>
      <c r="IZ266" s="84"/>
      <c r="JA266" s="84"/>
      <c r="JB266" s="84"/>
    </row>
    <row r="267" spans="1:262" s="22" customFormat="1" ht="15" customHeight="1" x14ac:dyDescent="0.15">
      <c r="A267" s="176" t="s">
        <v>138</v>
      </c>
      <c r="B267" s="26" t="s">
        <v>275</v>
      </c>
      <c r="C267" s="27" t="s">
        <v>368</v>
      </c>
      <c r="D267" s="28" t="s">
        <v>447</v>
      </c>
      <c r="E267" s="26" t="s">
        <v>278</v>
      </c>
      <c r="F267" s="29" t="s">
        <v>93</v>
      </c>
      <c r="G267" s="30" t="s">
        <v>301</v>
      </c>
      <c r="H267" s="30" t="s">
        <v>94</v>
      </c>
      <c r="I267" s="37">
        <v>2000</v>
      </c>
      <c r="J267" s="38" t="s">
        <v>281</v>
      </c>
      <c r="K267" s="37">
        <v>18</v>
      </c>
      <c r="L267" s="26"/>
      <c r="M267" s="26"/>
      <c r="N267" s="26"/>
      <c r="O267" s="39" t="s">
        <v>370</v>
      </c>
      <c r="P267" s="40">
        <v>0.5</v>
      </c>
      <c r="Q267" s="40">
        <v>0.5</v>
      </c>
      <c r="R267" s="40">
        <v>3.6598240469208201</v>
      </c>
      <c r="S267" s="40">
        <v>3.14410480349345</v>
      </c>
      <c r="T267" s="40">
        <v>4</v>
      </c>
      <c r="U267" s="40">
        <v>4</v>
      </c>
      <c r="V267" s="41">
        <v>12</v>
      </c>
      <c r="W267" s="42">
        <v>336</v>
      </c>
      <c r="X267" s="43">
        <v>500</v>
      </c>
      <c r="Y267" s="50">
        <v>1</v>
      </c>
      <c r="Z267" s="50">
        <v>1</v>
      </c>
      <c r="AA267" s="51"/>
      <c r="AB267" s="51"/>
      <c r="AC267" s="51"/>
      <c r="AD267" s="51"/>
      <c r="AE267" s="51"/>
      <c r="AF267" s="38">
        <v>360</v>
      </c>
      <c r="AG267" s="61">
        <v>11.2</v>
      </c>
      <c r="AH267" s="62">
        <v>0.93333333333333302</v>
      </c>
      <c r="AI267" s="63"/>
      <c r="AJ267" s="64"/>
      <c r="AK267" s="65">
        <v>0</v>
      </c>
      <c r="AL267" s="64" t="s">
        <v>283</v>
      </c>
      <c r="AM267" s="66" t="s">
        <v>320</v>
      </c>
      <c r="AN267" s="26"/>
      <c r="AO267" s="66" t="s">
        <v>445</v>
      </c>
      <c r="AP267" s="74"/>
      <c r="AQ267" s="75"/>
      <c r="AR267" s="76"/>
      <c r="AS267" s="77"/>
      <c r="AT267" s="77"/>
      <c r="AU267" s="78"/>
      <c r="AV267" s="77"/>
      <c r="AW267" s="77"/>
      <c r="AX267" s="77"/>
      <c r="AY267" s="77"/>
      <c r="AZ267" s="77"/>
      <c r="BA267" s="77"/>
      <c r="BB267" s="99">
        <f t="shared" si="70"/>
        <v>36</v>
      </c>
      <c r="BC267" s="99">
        <f t="shared" si="71"/>
        <v>9</v>
      </c>
      <c r="BD267" s="100" t="str">
        <f t="shared" si="72"/>
        <v>050-0009-467冯红光36</v>
      </c>
      <c r="BE267" s="101">
        <f t="shared" si="73"/>
        <v>0.5</v>
      </c>
      <c r="BF267" s="101">
        <f t="shared" si="74"/>
        <v>0.5</v>
      </c>
      <c r="BG267" s="102" t="str">
        <f t="shared" si="75"/>
        <v>050-0009-46736</v>
      </c>
      <c r="BH267" s="84" t="str">
        <f>IF(IF(ISNA(MATCH(BG267,BG268:$BG$94434,0)),1,"")="","",IF(ISNA(MATCH(BG267,BG268:$BG$94434,0)),1,"")&amp;BB267)</f>
        <v/>
      </c>
      <c r="BI267" s="84" t="str">
        <f>IF(BH267="","",BB267&amp;COUNTIFS($BH$1:BH267,BH267))</f>
        <v/>
      </c>
      <c r="BJ267" s="84" t="str">
        <f t="shared" si="76"/>
        <v/>
      </c>
      <c r="BK267" s="84"/>
      <c r="BL267" s="84"/>
      <c r="BM267" s="84"/>
      <c r="BN267" s="84"/>
      <c r="BO267" s="84"/>
      <c r="BP267" s="84"/>
      <c r="BQ267" s="84"/>
      <c r="BR267" s="84"/>
      <c r="BS267" s="84"/>
      <c r="BT267" s="84"/>
      <c r="BU267" s="84"/>
      <c r="BV267" s="84"/>
      <c r="BW267" s="84"/>
      <c r="BX267" s="84"/>
      <c r="BY267" s="84"/>
      <c r="BZ267" s="84"/>
      <c r="CA267" s="84"/>
      <c r="CB267" s="84"/>
      <c r="CC267" s="84"/>
      <c r="CD267" s="84"/>
      <c r="CE267" s="84"/>
      <c r="CF267" s="84"/>
      <c r="CG267" s="84"/>
      <c r="CH267" s="84"/>
      <c r="CI267" s="84"/>
      <c r="CJ267" s="84"/>
      <c r="CK267" s="84"/>
      <c r="CL267" s="84"/>
      <c r="CM267" s="84"/>
      <c r="CN267" s="84"/>
      <c r="CO267" s="84"/>
      <c r="CP267" s="84"/>
      <c r="CQ267" s="84"/>
      <c r="CR267" s="84"/>
      <c r="CS267" s="84"/>
      <c r="CT267" s="84"/>
      <c r="CU267" s="84"/>
      <c r="CV267" s="84"/>
      <c r="CW267" s="84"/>
      <c r="CX267" s="84"/>
      <c r="CY267" s="84"/>
      <c r="CZ267" s="84"/>
      <c r="DA267" s="84"/>
      <c r="DB267" s="84"/>
      <c r="DC267" s="84"/>
      <c r="DD267" s="84"/>
      <c r="DE267" s="84"/>
      <c r="DF267" s="84"/>
      <c r="DG267" s="84"/>
      <c r="DH267" s="84"/>
      <c r="DI267" s="84"/>
      <c r="DJ267" s="84"/>
      <c r="DK267" s="84"/>
      <c r="DL267" s="84"/>
      <c r="DM267" s="84"/>
      <c r="DN267" s="84"/>
      <c r="DO267" s="84"/>
      <c r="DP267" s="84"/>
      <c r="DQ267" s="84"/>
      <c r="DR267" s="84"/>
      <c r="DS267" s="84"/>
      <c r="DT267" s="84"/>
      <c r="DU267" s="84"/>
      <c r="DV267" s="84"/>
      <c r="DW267" s="84"/>
      <c r="DX267" s="84"/>
      <c r="DY267" s="84"/>
      <c r="DZ267" s="84"/>
      <c r="EA267" s="84"/>
      <c r="EB267" s="84"/>
      <c r="EC267" s="84"/>
      <c r="ED267" s="84"/>
      <c r="EE267" s="84"/>
      <c r="EF267" s="84"/>
      <c r="EG267" s="84"/>
      <c r="EH267" s="84"/>
      <c r="EI267" s="84"/>
      <c r="EJ267" s="84"/>
      <c r="EK267" s="84"/>
      <c r="EL267" s="84"/>
      <c r="EM267" s="84"/>
      <c r="EN267" s="84"/>
      <c r="EO267" s="84"/>
      <c r="EP267" s="84"/>
      <c r="EQ267" s="84"/>
      <c r="ER267" s="84"/>
      <c r="ES267" s="84"/>
      <c r="ET267" s="84"/>
      <c r="EU267" s="84"/>
      <c r="EV267" s="84"/>
      <c r="EW267" s="84"/>
      <c r="EX267" s="84"/>
      <c r="EY267" s="84"/>
      <c r="EZ267" s="84"/>
      <c r="FA267" s="84"/>
      <c r="FB267" s="84"/>
      <c r="FC267" s="84"/>
      <c r="FD267" s="84"/>
      <c r="FE267" s="84"/>
      <c r="FF267" s="84"/>
      <c r="FG267" s="84"/>
      <c r="FH267" s="84"/>
      <c r="FI267" s="84"/>
      <c r="FJ267" s="84"/>
      <c r="FK267" s="84"/>
      <c r="FL267" s="84"/>
      <c r="FM267" s="84"/>
      <c r="FN267" s="84"/>
      <c r="FO267" s="84"/>
      <c r="FP267" s="84"/>
      <c r="FQ267" s="84"/>
      <c r="FR267" s="84"/>
      <c r="FS267" s="84"/>
      <c r="FT267" s="84"/>
      <c r="FU267" s="84"/>
      <c r="FV267" s="84"/>
      <c r="FW267" s="84"/>
      <c r="FX267" s="84"/>
      <c r="FY267" s="84"/>
      <c r="FZ267" s="84"/>
      <c r="GA267" s="84"/>
      <c r="GB267" s="84"/>
      <c r="GC267" s="84"/>
      <c r="GD267" s="84"/>
      <c r="GE267" s="84"/>
      <c r="GF267" s="84"/>
      <c r="GG267" s="84"/>
      <c r="GH267" s="84"/>
      <c r="GI267" s="84"/>
      <c r="GJ267" s="84"/>
      <c r="GK267" s="84"/>
      <c r="GL267" s="84"/>
      <c r="GM267" s="84"/>
      <c r="GN267" s="84"/>
      <c r="GO267" s="84"/>
      <c r="GP267" s="84"/>
      <c r="GQ267" s="84"/>
      <c r="GR267" s="84"/>
      <c r="GS267" s="84"/>
      <c r="GT267" s="84"/>
      <c r="GU267" s="84"/>
      <c r="GV267" s="84"/>
      <c r="GW267" s="84"/>
      <c r="GX267" s="84"/>
      <c r="GY267" s="84"/>
      <c r="GZ267" s="84"/>
      <c r="HA267" s="84"/>
      <c r="HB267" s="84"/>
      <c r="HC267" s="84"/>
      <c r="HD267" s="84"/>
      <c r="HE267" s="84"/>
      <c r="HF267" s="84"/>
      <c r="HG267" s="84"/>
      <c r="HH267" s="84"/>
      <c r="HI267" s="84"/>
      <c r="HJ267" s="84"/>
      <c r="HK267" s="84"/>
      <c r="HL267" s="84"/>
      <c r="HM267" s="84"/>
      <c r="HN267" s="84"/>
      <c r="HO267" s="84"/>
      <c r="HP267" s="84"/>
      <c r="HQ267" s="84"/>
      <c r="HR267" s="84"/>
      <c r="HS267" s="84"/>
      <c r="HT267" s="84"/>
      <c r="HU267" s="84"/>
      <c r="HV267" s="84"/>
      <c r="HW267" s="84"/>
      <c r="HX267" s="84"/>
      <c r="HY267" s="84"/>
      <c r="HZ267" s="84"/>
      <c r="IA267" s="84"/>
      <c r="IB267" s="84"/>
      <c r="IC267" s="84"/>
      <c r="ID267" s="84"/>
      <c r="IE267" s="84"/>
      <c r="IF267" s="84"/>
      <c r="IG267" s="84"/>
      <c r="IH267" s="84"/>
      <c r="II267" s="84"/>
      <c r="IJ267" s="84"/>
      <c r="IK267" s="84"/>
      <c r="IL267" s="84"/>
      <c r="IM267" s="84"/>
      <c r="IN267" s="84"/>
      <c r="IO267" s="84"/>
      <c r="IP267" s="84"/>
      <c r="IQ267" s="84"/>
      <c r="IR267" s="84"/>
      <c r="IS267" s="84"/>
      <c r="IT267" s="84"/>
      <c r="IU267" s="84"/>
      <c r="IV267" s="84"/>
      <c r="IW267" s="84"/>
      <c r="IX267" s="84"/>
      <c r="IY267" s="84"/>
      <c r="IZ267" s="84"/>
      <c r="JA267" s="84"/>
      <c r="JB267" s="84"/>
    </row>
    <row r="268" spans="1:262" s="22" customFormat="1" ht="15" customHeight="1" x14ac:dyDescent="0.15">
      <c r="A268" s="176" t="s">
        <v>138</v>
      </c>
      <c r="B268" s="26" t="s">
        <v>285</v>
      </c>
      <c r="C268" s="27" t="s">
        <v>368</v>
      </c>
      <c r="D268" s="28" t="s">
        <v>447</v>
      </c>
      <c r="E268" s="26" t="s">
        <v>278</v>
      </c>
      <c r="F268" s="29" t="s">
        <v>93</v>
      </c>
      <c r="G268" s="30" t="s">
        <v>301</v>
      </c>
      <c r="H268" s="30" t="s">
        <v>94</v>
      </c>
      <c r="I268" s="37">
        <v>2000</v>
      </c>
      <c r="J268" s="38" t="s">
        <v>281</v>
      </c>
      <c r="K268" s="37">
        <v>18</v>
      </c>
      <c r="L268" s="26"/>
      <c r="M268" s="26"/>
      <c r="N268" s="26"/>
      <c r="O268" s="39" t="s">
        <v>370</v>
      </c>
      <c r="P268" s="40">
        <v>0.5</v>
      </c>
      <c r="Q268" s="40">
        <v>0.5</v>
      </c>
      <c r="R268" s="40">
        <v>1.52601156069364</v>
      </c>
      <c r="S268" s="40">
        <v>3.14410480349345</v>
      </c>
      <c r="T268" s="40">
        <v>5.5</v>
      </c>
      <c r="U268" s="40">
        <v>5.5</v>
      </c>
      <c r="V268" s="41">
        <v>12</v>
      </c>
      <c r="W268" s="42">
        <v>332</v>
      </c>
      <c r="X268" s="43">
        <v>500</v>
      </c>
      <c r="Y268" s="50">
        <v>1</v>
      </c>
      <c r="Z268" s="50">
        <v>1</v>
      </c>
      <c r="AA268" s="51"/>
      <c r="AB268" s="51"/>
      <c r="AC268" s="51"/>
      <c r="AD268" s="51"/>
      <c r="AE268" s="51"/>
      <c r="AF268" s="38">
        <v>360</v>
      </c>
      <c r="AG268" s="61">
        <v>11.0666666666667</v>
      </c>
      <c r="AH268" s="62">
        <v>0.92222222222222205</v>
      </c>
      <c r="AI268" s="63"/>
      <c r="AJ268" s="64"/>
      <c r="AK268" s="65">
        <v>0</v>
      </c>
      <c r="AL268" s="64" t="s">
        <v>283</v>
      </c>
      <c r="AM268" s="66" t="s">
        <v>286</v>
      </c>
      <c r="AN268" s="26"/>
      <c r="AO268" s="66" t="s">
        <v>40</v>
      </c>
      <c r="AP268" s="74"/>
      <c r="AQ268" s="75"/>
      <c r="AR268" s="76"/>
      <c r="AS268" s="77"/>
      <c r="AT268" s="77"/>
      <c r="AU268" s="78"/>
      <c r="AV268" s="77"/>
      <c r="AW268" s="77"/>
      <c r="AX268" s="77"/>
      <c r="AY268" s="77"/>
      <c r="AZ268" s="77"/>
      <c r="BA268" s="77"/>
      <c r="BB268" s="99">
        <f t="shared" si="70"/>
        <v>36</v>
      </c>
      <c r="BC268" s="99">
        <f t="shared" si="71"/>
        <v>9</v>
      </c>
      <c r="BD268" s="100" t="str">
        <f t="shared" si="72"/>
        <v>050-0009-467雷小林36</v>
      </c>
      <c r="BE268" s="101">
        <f t="shared" si="73"/>
        <v>0.33333333333333331</v>
      </c>
      <c r="BF268" s="101">
        <f t="shared" si="74"/>
        <v>0.5</v>
      </c>
      <c r="BG268" s="102" t="str">
        <f t="shared" si="75"/>
        <v>050-0009-46736</v>
      </c>
      <c r="BH268" s="84" t="str">
        <f>IF(IF(ISNA(MATCH(BG268,BG269:$BG$94434,0)),1,"")="","",IF(ISNA(MATCH(BG268,BG269:$BG$94434,0)),1,"")&amp;BB268)</f>
        <v/>
      </c>
      <c r="BI268" s="84" t="str">
        <f>IF(BH268="","",BB268&amp;COUNTIFS($BH$1:BH268,BH268))</f>
        <v/>
      </c>
      <c r="BJ268" s="84" t="str">
        <f t="shared" si="76"/>
        <v/>
      </c>
      <c r="BK268" s="84"/>
      <c r="BL268" s="84"/>
      <c r="BM268" s="84"/>
      <c r="BN268" s="84"/>
      <c r="BO268" s="84"/>
      <c r="BP268" s="84"/>
      <c r="BQ268" s="84"/>
      <c r="BR268" s="84"/>
      <c r="BS268" s="84"/>
      <c r="BT268" s="84"/>
      <c r="BU268" s="84"/>
      <c r="BV268" s="84"/>
      <c r="BW268" s="84"/>
      <c r="BX268" s="84"/>
      <c r="BY268" s="84"/>
      <c r="BZ268" s="84"/>
      <c r="CA268" s="84"/>
      <c r="CB268" s="84"/>
      <c r="CC268" s="84"/>
      <c r="CD268" s="84"/>
      <c r="CE268" s="84"/>
      <c r="CF268" s="84"/>
      <c r="CG268" s="84"/>
      <c r="CH268" s="84"/>
      <c r="CI268" s="84"/>
      <c r="CJ268" s="84"/>
      <c r="CK268" s="84"/>
      <c r="CL268" s="84"/>
      <c r="CM268" s="84"/>
      <c r="CN268" s="84"/>
      <c r="CO268" s="84"/>
      <c r="CP268" s="84"/>
      <c r="CQ268" s="84"/>
      <c r="CR268" s="84"/>
      <c r="CS268" s="84"/>
      <c r="CT268" s="84"/>
      <c r="CU268" s="84"/>
      <c r="CV268" s="84"/>
      <c r="CW268" s="84"/>
      <c r="CX268" s="84"/>
      <c r="CY268" s="84"/>
      <c r="CZ268" s="84"/>
      <c r="DA268" s="84"/>
      <c r="DB268" s="84"/>
      <c r="DC268" s="84"/>
      <c r="DD268" s="84"/>
      <c r="DE268" s="84"/>
      <c r="DF268" s="84"/>
      <c r="DG268" s="84"/>
      <c r="DH268" s="84"/>
      <c r="DI268" s="84"/>
      <c r="DJ268" s="84"/>
      <c r="DK268" s="84"/>
      <c r="DL268" s="84"/>
      <c r="DM268" s="84"/>
      <c r="DN268" s="84"/>
      <c r="DO268" s="84"/>
      <c r="DP268" s="84"/>
      <c r="DQ268" s="84"/>
      <c r="DR268" s="84"/>
      <c r="DS268" s="84"/>
      <c r="DT268" s="84"/>
      <c r="DU268" s="84"/>
      <c r="DV268" s="84"/>
      <c r="DW268" s="84"/>
      <c r="DX268" s="84"/>
      <c r="DY268" s="84"/>
      <c r="DZ268" s="84"/>
      <c r="EA268" s="84"/>
      <c r="EB268" s="84"/>
      <c r="EC268" s="84"/>
      <c r="ED268" s="84"/>
      <c r="EE268" s="84"/>
      <c r="EF268" s="84"/>
      <c r="EG268" s="84"/>
      <c r="EH268" s="84"/>
      <c r="EI268" s="84"/>
      <c r="EJ268" s="84"/>
      <c r="EK268" s="84"/>
      <c r="EL268" s="84"/>
      <c r="EM268" s="84"/>
      <c r="EN268" s="84"/>
      <c r="EO268" s="84"/>
      <c r="EP268" s="84"/>
      <c r="EQ268" s="84"/>
      <c r="ER268" s="84"/>
      <c r="ES268" s="84"/>
      <c r="ET268" s="84"/>
      <c r="EU268" s="84"/>
      <c r="EV268" s="84"/>
      <c r="EW268" s="84"/>
      <c r="EX268" s="84"/>
      <c r="EY268" s="84"/>
      <c r="EZ268" s="84"/>
      <c r="FA268" s="84"/>
      <c r="FB268" s="84"/>
      <c r="FC268" s="84"/>
      <c r="FD268" s="84"/>
      <c r="FE268" s="84"/>
      <c r="FF268" s="84"/>
      <c r="FG268" s="84"/>
      <c r="FH268" s="84"/>
      <c r="FI268" s="84"/>
      <c r="FJ268" s="84"/>
      <c r="FK268" s="84"/>
      <c r="FL268" s="84"/>
      <c r="FM268" s="84"/>
      <c r="FN268" s="84"/>
      <c r="FO268" s="84"/>
      <c r="FP268" s="84"/>
      <c r="FQ268" s="84"/>
      <c r="FR268" s="84"/>
      <c r="FS268" s="84"/>
      <c r="FT268" s="84"/>
      <c r="FU268" s="84"/>
      <c r="FV268" s="84"/>
      <c r="FW268" s="84"/>
      <c r="FX268" s="84"/>
      <c r="FY268" s="84"/>
      <c r="FZ268" s="84"/>
      <c r="GA268" s="84"/>
      <c r="GB268" s="84"/>
      <c r="GC268" s="84"/>
      <c r="GD268" s="84"/>
      <c r="GE268" s="84"/>
      <c r="GF268" s="84"/>
      <c r="GG268" s="84"/>
      <c r="GH268" s="84"/>
      <c r="GI268" s="84"/>
      <c r="GJ268" s="84"/>
      <c r="GK268" s="84"/>
      <c r="GL268" s="84"/>
      <c r="GM268" s="84"/>
      <c r="GN268" s="84"/>
      <c r="GO268" s="84"/>
      <c r="GP268" s="84"/>
      <c r="GQ268" s="84"/>
      <c r="GR268" s="84"/>
      <c r="GS268" s="84"/>
      <c r="GT268" s="84"/>
      <c r="GU268" s="84"/>
      <c r="GV268" s="84"/>
      <c r="GW268" s="84"/>
      <c r="GX268" s="84"/>
      <c r="GY268" s="84"/>
      <c r="GZ268" s="84"/>
      <c r="HA268" s="84"/>
      <c r="HB268" s="84"/>
      <c r="HC268" s="84"/>
      <c r="HD268" s="84"/>
      <c r="HE268" s="84"/>
      <c r="HF268" s="84"/>
      <c r="HG268" s="84"/>
      <c r="HH268" s="84"/>
      <c r="HI268" s="84"/>
      <c r="HJ268" s="84"/>
      <c r="HK268" s="84"/>
      <c r="HL268" s="84"/>
      <c r="HM268" s="84"/>
      <c r="HN268" s="84"/>
      <c r="HO268" s="84"/>
      <c r="HP268" s="84"/>
      <c r="HQ268" s="84"/>
      <c r="HR268" s="84"/>
      <c r="HS268" s="84"/>
      <c r="HT268" s="84"/>
      <c r="HU268" s="84"/>
      <c r="HV268" s="84"/>
      <c r="HW268" s="84"/>
      <c r="HX268" s="84"/>
      <c r="HY268" s="84"/>
      <c r="HZ268" s="84"/>
      <c r="IA268" s="84"/>
      <c r="IB268" s="84"/>
      <c r="IC268" s="84"/>
      <c r="ID268" s="84"/>
      <c r="IE268" s="84"/>
      <c r="IF268" s="84"/>
      <c r="IG268" s="84"/>
      <c r="IH268" s="84"/>
      <c r="II268" s="84"/>
      <c r="IJ268" s="84"/>
      <c r="IK268" s="84"/>
      <c r="IL268" s="84"/>
      <c r="IM268" s="84"/>
      <c r="IN268" s="84"/>
      <c r="IO268" s="84"/>
      <c r="IP268" s="84"/>
      <c r="IQ268" s="84"/>
      <c r="IR268" s="84"/>
      <c r="IS268" s="84"/>
      <c r="IT268" s="84"/>
      <c r="IU268" s="84"/>
      <c r="IV268" s="84"/>
      <c r="IW268" s="84"/>
      <c r="IX268" s="84"/>
      <c r="IY268" s="84"/>
      <c r="IZ268" s="84"/>
      <c r="JA268" s="84"/>
      <c r="JB268" s="84"/>
    </row>
    <row r="269" spans="1:262" s="22" customFormat="1" ht="15" customHeight="1" x14ac:dyDescent="0.15">
      <c r="A269" s="176" t="s">
        <v>138</v>
      </c>
      <c r="B269" s="26" t="s">
        <v>275</v>
      </c>
      <c r="C269" s="27" t="s">
        <v>303</v>
      </c>
      <c r="D269" s="28" t="s">
        <v>431</v>
      </c>
      <c r="E269" s="26" t="s">
        <v>278</v>
      </c>
      <c r="F269" s="29" t="s">
        <v>432</v>
      </c>
      <c r="G269" s="30" t="s">
        <v>356</v>
      </c>
      <c r="H269" s="30" t="s">
        <v>79</v>
      </c>
      <c r="I269" s="37">
        <v>300000</v>
      </c>
      <c r="J269" s="38" t="s">
        <v>281</v>
      </c>
      <c r="K269" s="37">
        <v>0</v>
      </c>
      <c r="L269" s="26"/>
      <c r="M269" s="26"/>
      <c r="N269" s="26"/>
      <c r="O269" s="39" t="s">
        <v>433</v>
      </c>
      <c r="P269" s="40">
        <v>0.5</v>
      </c>
      <c r="Q269" s="40">
        <v>0.5</v>
      </c>
      <c r="R269" s="40">
        <v>0.76246334310850405</v>
      </c>
      <c r="S269" s="40">
        <v>0.65502183406113501</v>
      </c>
      <c r="T269" s="40">
        <v>2</v>
      </c>
      <c r="U269" s="40">
        <v>2</v>
      </c>
      <c r="V269" s="41">
        <v>2.5</v>
      </c>
      <c r="W269" s="42">
        <v>30000</v>
      </c>
      <c r="X269" s="43">
        <v>200</v>
      </c>
      <c r="Y269" s="50">
        <v>1</v>
      </c>
      <c r="Z269" s="50">
        <v>1</v>
      </c>
      <c r="AA269" s="51"/>
      <c r="AB269" s="51"/>
      <c r="AC269" s="51"/>
      <c r="AD269" s="51"/>
      <c r="AE269" s="51"/>
      <c r="AF269" s="38">
        <v>30000</v>
      </c>
      <c r="AG269" s="61">
        <v>2.5</v>
      </c>
      <c r="AH269" s="62">
        <v>1</v>
      </c>
      <c r="AI269" s="63"/>
      <c r="AJ269" s="64"/>
      <c r="AK269" s="65">
        <v>0</v>
      </c>
      <c r="AL269" s="64" t="s">
        <v>283</v>
      </c>
      <c r="AM269" s="66" t="s">
        <v>337</v>
      </c>
      <c r="AN269" s="26"/>
      <c r="AO269" s="66" t="s">
        <v>61</v>
      </c>
      <c r="AP269" s="74"/>
      <c r="AQ269" s="75"/>
      <c r="AR269" s="76"/>
      <c r="AS269" s="77"/>
      <c r="AT269" s="77"/>
      <c r="AU269" s="78"/>
      <c r="AV269" s="77"/>
      <c r="AW269" s="77"/>
      <c r="AX269" s="77"/>
      <c r="AY269" s="77"/>
      <c r="AZ269" s="77"/>
      <c r="BA269" s="77"/>
      <c r="BB269" s="99">
        <f t="shared" si="70"/>
        <v>36</v>
      </c>
      <c r="BC269" s="99">
        <f t="shared" si="71"/>
        <v>9</v>
      </c>
      <c r="BD269" s="100" t="str">
        <f t="shared" si="72"/>
        <v>025-0009-310王友36</v>
      </c>
      <c r="BE269" s="101">
        <f t="shared" si="73"/>
        <v>0.5</v>
      </c>
      <c r="BF269" s="101">
        <f t="shared" si="74"/>
        <v>1</v>
      </c>
      <c r="BG269" s="102" t="str">
        <f t="shared" si="75"/>
        <v>025-0009-31036</v>
      </c>
      <c r="BH269" s="84" t="str">
        <f>IF(IF(ISNA(MATCH(BG269,BG270:$BG$94434,0)),1,"")="","",IF(ISNA(MATCH(BG269,BG270:$BG$94434,0)),1,"")&amp;BB269)</f>
        <v>136</v>
      </c>
      <c r="BI269" s="84" t="str">
        <f>IF(BH269="","",BB269&amp;COUNTIFS($BH$1:BH269,BH269))</f>
        <v>368</v>
      </c>
      <c r="BJ269" s="84" t="str">
        <f t="shared" si="76"/>
        <v>025-0009-310</v>
      </c>
      <c r="BK269" s="84"/>
      <c r="BL269" s="84"/>
      <c r="BM269" s="84"/>
      <c r="BN269" s="84"/>
      <c r="BO269" s="84"/>
      <c r="BP269" s="84"/>
      <c r="BQ269" s="84"/>
      <c r="BR269" s="84"/>
      <c r="BS269" s="84"/>
      <c r="BT269" s="84"/>
      <c r="BU269" s="84"/>
      <c r="BV269" s="84"/>
      <c r="BW269" s="84"/>
      <c r="BX269" s="84"/>
      <c r="BY269" s="84"/>
      <c r="BZ269" s="84"/>
      <c r="CA269" s="84"/>
      <c r="CB269" s="84"/>
      <c r="CC269" s="84"/>
      <c r="CD269" s="84"/>
      <c r="CE269" s="84"/>
      <c r="CF269" s="84"/>
      <c r="CG269" s="84"/>
      <c r="CH269" s="84"/>
      <c r="CI269" s="84"/>
      <c r="CJ269" s="84"/>
      <c r="CK269" s="84"/>
      <c r="CL269" s="84"/>
      <c r="CM269" s="84"/>
      <c r="CN269" s="84"/>
      <c r="CO269" s="84"/>
      <c r="CP269" s="84"/>
      <c r="CQ269" s="84"/>
      <c r="CR269" s="84"/>
      <c r="CS269" s="84"/>
      <c r="CT269" s="84"/>
      <c r="CU269" s="84"/>
      <c r="CV269" s="84"/>
      <c r="CW269" s="84"/>
      <c r="CX269" s="84"/>
      <c r="CY269" s="84"/>
      <c r="CZ269" s="84"/>
      <c r="DA269" s="84"/>
      <c r="DB269" s="84"/>
      <c r="DC269" s="84"/>
      <c r="DD269" s="84"/>
      <c r="DE269" s="84"/>
      <c r="DF269" s="84"/>
      <c r="DG269" s="84"/>
      <c r="DH269" s="84"/>
      <c r="DI269" s="84"/>
      <c r="DJ269" s="84"/>
      <c r="DK269" s="84"/>
      <c r="DL269" s="84"/>
      <c r="DM269" s="84"/>
      <c r="DN269" s="84"/>
      <c r="DO269" s="84"/>
      <c r="DP269" s="84"/>
      <c r="DQ269" s="84"/>
      <c r="DR269" s="84"/>
      <c r="DS269" s="84"/>
      <c r="DT269" s="84"/>
      <c r="DU269" s="84"/>
      <c r="DV269" s="84"/>
      <c r="DW269" s="84"/>
      <c r="DX269" s="84"/>
      <c r="DY269" s="84"/>
      <c r="DZ269" s="84"/>
      <c r="EA269" s="84"/>
      <c r="EB269" s="84"/>
      <c r="EC269" s="84"/>
      <c r="ED269" s="84"/>
      <c r="EE269" s="84"/>
      <c r="EF269" s="84"/>
      <c r="EG269" s="84"/>
      <c r="EH269" s="84"/>
      <c r="EI269" s="84"/>
      <c r="EJ269" s="84"/>
      <c r="EK269" s="84"/>
      <c r="EL269" s="84"/>
      <c r="EM269" s="84"/>
      <c r="EN269" s="84"/>
      <c r="EO269" s="84"/>
      <c r="EP269" s="84"/>
      <c r="EQ269" s="84"/>
      <c r="ER269" s="84"/>
      <c r="ES269" s="84"/>
      <c r="ET269" s="84"/>
      <c r="EU269" s="84"/>
      <c r="EV269" s="84"/>
      <c r="EW269" s="84"/>
      <c r="EX269" s="84"/>
      <c r="EY269" s="84"/>
      <c r="EZ269" s="84"/>
      <c r="FA269" s="84"/>
      <c r="FB269" s="84"/>
      <c r="FC269" s="84"/>
      <c r="FD269" s="84"/>
      <c r="FE269" s="84"/>
      <c r="FF269" s="84"/>
      <c r="FG269" s="84"/>
      <c r="FH269" s="84"/>
      <c r="FI269" s="84"/>
      <c r="FJ269" s="84"/>
      <c r="FK269" s="84"/>
      <c r="FL269" s="84"/>
      <c r="FM269" s="84"/>
      <c r="FN269" s="84"/>
      <c r="FO269" s="84"/>
      <c r="FP269" s="84"/>
      <c r="FQ269" s="84"/>
      <c r="FR269" s="84"/>
      <c r="FS269" s="84"/>
      <c r="FT269" s="84"/>
      <c r="FU269" s="84"/>
      <c r="FV269" s="84"/>
      <c r="FW269" s="84"/>
      <c r="FX269" s="84"/>
      <c r="FY269" s="84"/>
      <c r="FZ269" s="84"/>
      <c r="GA269" s="84"/>
      <c r="GB269" s="84"/>
      <c r="GC269" s="84"/>
      <c r="GD269" s="84"/>
      <c r="GE269" s="84"/>
      <c r="GF269" s="84"/>
      <c r="GG269" s="84"/>
      <c r="GH269" s="84"/>
      <c r="GI269" s="84"/>
      <c r="GJ269" s="84"/>
      <c r="GK269" s="84"/>
      <c r="GL269" s="84"/>
      <c r="GM269" s="84"/>
      <c r="GN269" s="84"/>
      <c r="GO269" s="84"/>
      <c r="GP269" s="84"/>
      <c r="GQ269" s="84"/>
      <c r="GR269" s="84"/>
      <c r="GS269" s="84"/>
      <c r="GT269" s="84"/>
      <c r="GU269" s="84"/>
      <c r="GV269" s="84"/>
      <c r="GW269" s="84"/>
      <c r="GX269" s="84"/>
      <c r="GY269" s="84"/>
      <c r="GZ269" s="84"/>
      <c r="HA269" s="84"/>
      <c r="HB269" s="84"/>
      <c r="HC269" s="84"/>
      <c r="HD269" s="84"/>
      <c r="HE269" s="84"/>
      <c r="HF269" s="84"/>
      <c r="HG269" s="84"/>
      <c r="HH269" s="84"/>
      <c r="HI269" s="84"/>
      <c r="HJ269" s="84"/>
      <c r="HK269" s="84"/>
      <c r="HL269" s="84"/>
      <c r="HM269" s="84"/>
      <c r="HN269" s="84"/>
      <c r="HO269" s="84"/>
      <c r="HP269" s="84"/>
      <c r="HQ269" s="84"/>
      <c r="HR269" s="84"/>
      <c r="HS269" s="84"/>
      <c r="HT269" s="84"/>
      <c r="HU269" s="84"/>
      <c r="HV269" s="84"/>
      <c r="HW269" s="84"/>
      <c r="HX269" s="84"/>
      <c r="HY269" s="84"/>
      <c r="HZ269" s="84"/>
      <c r="IA269" s="84"/>
      <c r="IB269" s="84"/>
      <c r="IC269" s="84"/>
      <c r="ID269" s="84"/>
      <c r="IE269" s="84"/>
      <c r="IF269" s="84"/>
      <c r="IG269" s="84"/>
      <c r="IH269" s="84"/>
      <c r="II269" s="84"/>
      <c r="IJ269" s="84"/>
      <c r="IK269" s="84"/>
      <c r="IL269" s="84"/>
      <c r="IM269" s="84"/>
      <c r="IN269" s="84"/>
      <c r="IO269" s="84"/>
      <c r="IP269" s="84"/>
      <c r="IQ269" s="84"/>
      <c r="IR269" s="84"/>
      <c r="IS269" s="84"/>
      <c r="IT269" s="84"/>
      <c r="IU269" s="84"/>
      <c r="IV269" s="84"/>
      <c r="IW269" s="84"/>
      <c r="IX269" s="84"/>
      <c r="IY269" s="84"/>
      <c r="IZ269" s="84"/>
      <c r="JA269" s="84"/>
      <c r="JB269" s="84"/>
    </row>
    <row r="270" spans="1:262" s="22" customFormat="1" ht="15" customHeight="1" x14ac:dyDescent="0.15">
      <c r="A270" s="176" t="s">
        <v>138</v>
      </c>
      <c r="B270" s="26" t="s">
        <v>285</v>
      </c>
      <c r="C270" s="27" t="s">
        <v>310</v>
      </c>
      <c r="D270" s="28" t="s">
        <v>448</v>
      </c>
      <c r="E270" s="26" t="s">
        <v>278</v>
      </c>
      <c r="F270" s="29" t="s">
        <v>98</v>
      </c>
      <c r="G270" s="30" t="s">
        <v>280</v>
      </c>
      <c r="H270" s="30" t="s">
        <v>94</v>
      </c>
      <c r="I270" s="37">
        <v>2000</v>
      </c>
      <c r="J270" s="38" t="s">
        <v>281</v>
      </c>
      <c r="K270" s="37">
        <v>388</v>
      </c>
      <c r="L270" s="26"/>
      <c r="M270" s="26"/>
      <c r="N270" s="26"/>
      <c r="O270" s="39" t="s">
        <v>312</v>
      </c>
      <c r="P270" s="40">
        <v>0.5</v>
      </c>
      <c r="Q270" s="40">
        <v>0.5</v>
      </c>
      <c r="R270" s="40">
        <v>1.52601156069364</v>
      </c>
      <c r="S270" s="40">
        <v>3.14410480349345</v>
      </c>
      <c r="T270" s="40">
        <v>5.5</v>
      </c>
      <c r="U270" s="40">
        <v>5.5</v>
      </c>
      <c r="V270" s="41">
        <v>12</v>
      </c>
      <c r="W270" s="42">
        <v>252</v>
      </c>
      <c r="X270" s="43">
        <v>490</v>
      </c>
      <c r="Y270" s="50">
        <v>1</v>
      </c>
      <c r="Z270" s="50">
        <v>1</v>
      </c>
      <c r="AA270" s="51"/>
      <c r="AB270" s="51"/>
      <c r="AC270" s="51"/>
      <c r="AD270" s="51"/>
      <c r="AE270" s="51"/>
      <c r="AF270" s="38">
        <v>352.8</v>
      </c>
      <c r="AG270" s="61">
        <v>8.5714285714285694</v>
      </c>
      <c r="AH270" s="62">
        <v>0.71428571428571397</v>
      </c>
      <c r="AI270" s="63"/>
      <c r="AJ270" s="64"/>
      <c r="AK270" s="65">
        <v>0</v>
      </c>
      <c r="AL270" s="64" t="s">
        <v>283</v>
      </c>
      <c r="AM270" s="66" t="s">
        <v>286</v>
      </c>
      <c r="AN270" s="26"/>
      <c r="AO270" s="66" t="s">
        <v>40</v>
      </c>
      <c r="AP270" s="74"/>
      <c r="AQ270" s="75"/>
      <c r="AR270" s="76"/>
      <c r="AS270" s="77"/>
      <c r="AT270" s="77"/>
      <c r="AU270" s="78"/>
      <c r="AV270" s="77"/>
      <c r="AW270" s="77"/>
      <c r="AX270" s="77"/>
      <c r="AY270" s="77"/>
      <c r="AZ270" s="77"/>
      <c r="BA270" s="77"/>
      <c r="BB270" s="99">
        <f t="shared" si="70"/>
        <v>36</v>
      </c>
      <c r="BC270" s="99">
        <f t="shared" si="71"/>
        <v>9</v>
      </c>
      <c r="BD270" s="100" t="str">
        <f t="shared" si="72"/>
        <v>050-C031100131-507雷小林36</v>
      </c>
      <c r="BE270" s="101">
        <f t="shared" si="73"/>
        <v>0.33333333333333331</v>
      </c>
      <c r="BF270" s="101">
        <f t="shared" si="74"/>
        <v>1</v>
      </c>
      <c r="BG270" s="102" t="str">
        <f t="shared" si="75"/>
        <v>050-C031100131-50736</v>
      </c>
      <c r="BH270" s="84" t="str">
        <f>IF(IF(ISNA(MATCH(BG270,BG271:$BG$94434,0)),1,"")="","",IF(ISNA(MATCH(BG270,BG271:$BG$94434,0)),1,"")&amp;BB270)</f>
        <v/>
      </c>
      <c r="BI270" s="84" t="str">
        <f>IF(BH270="","",BB270&amp;COUNTIFS($BH$1:BH270,BH270))</f>
        <v/>
      </c>
      <c r="BJ270" s="84" t="str">
        <f t="shared" si="76"/>
        <v/>
      </c>
      <c r="BK270" s="84"/>
      <c r="BL270" s="84"/>
      <c r="BM270" s="84"/>
      <c r="BN270" s="84"/>
      <c r="BO270" s="84"/>
      <c r="BP270" s="84"/>
      <c r="BQ270" s="84"/>
      <c r="BR270" s="84"/>
      <c r="BS270" s="84"/>
      <c r="BT270" s="84"/>
      <c r="BU270" s="84"/>
      <c r="BV270" s="84"/>
      <c r="BW270" s="84"/>
      <c r="BX270" s="84"/>
      <c r="BY270" s="84"/>
      <c r="BZ270" s="84"/>
      <c r="CA270" s="84"/>
      <c r="CB270" s="84"/>
      <c r="CC270" s="84"/>
      <c r="CD270" s="84"/>
      <c r="CE270" s="84"/>
      <c r="CF270" s="84"/>
      <c r="CG270" s="84"/>
      <c r="CH270" s="84"/>
      <c r="CI270" s="84"/>
      <c r="CJ270" s="84"/>
      <c r="CK270" s="84"/>
      <c r="CL270" s="84"/>
      <c r="CM270" s="84"/>
      <c r="CN270" s="84"/>
      <c r="CO270" s="84"/>
      <c r="CP270" s="84"/>
      <c r="CQ270" s="84"/>
      <c r="CR270" s="84"/>
      <c r="CS270" s="84"/>
      <c r="CT270" s="84"/>
      <c r="CU270" s="84"/>
      <c r="CV270" s="84"/>
      <c r="CW270" s="84"/>
      <c r="CX270" s="84"/>
      <c r="CY270" s="84"/>
      <c r="CZ270" s="84"/>
      <c r="DA270" s="84"/>
      <c r="DB270" s="84"/>
      <c r="DC270" s="84"/>
      <c r="DD270" s="84"/>
      <c r="DE270" s="84"/>
      <c r="DF270" s="84"/>
      <c r="DG270" s="84"/>
      <c r="DH270" s="84"/>
      <c r="DI270" s="84"/>
      <c r="DJ270" s="84"/>
      <c r="DK270" s="84"/>
      <c r="DL270" s="84"/>
      <c r="DM270" s="84"/>
      <c r="DN270" s="84"/>
      <c r="DO270" s="84"/>
      <c r="DP270" s="84"/>
      <c r="DQ270" s="84"/>
      <c r="DR270" s="84"/>
      <c r="DS270" s="84"/>
      <c r="DT270" s="84"/>
      <c r="DU270" s="84"/>
      <c r="DV270" s="84"/>
      <c r="DW270" s="84"/>
      <c r="DX270" s="84"/>
      <c r="DY270" s="84"/>
      <c r="DZ270" s="84"/>
      <c r="EA270" s="84"/>
      <c r="EB270" s="84"/>
      <c r="EC270" s="84"/>
      <c r="ED270" s="84"/>
      <c r="EE270" s="84"/>
      <c r="EF270" s="84"/>
      <c r="EG270" s="84"/>
      <c r="EH270" s="84"/>
      <c r="EI270" s="84"/>
      <c r="EJ270" s="84"/>
      <c r="EK270" s="84"/>
      <c r="EL270" s="84"/>
      <c r="EM270" s="84"/>
      <c r="EN270" s="84"/>
      <c r="EO270" s="84"/>
      <c r="EP270" s="84"/>
      <c r="EQ270" s="84"/>
      <c r="ER270" s="84"/>
      <c r="ES270" s="84"/>
      <c r="ET270" s="84"/>
      <c r="EU270" s="84"/>
      <c r="EV270" s="84"/>
      <c r="EW270" s="84"/>
      <c r="EX270" s="84"/>
      <c r="EY270" s="84"/>
      <c r="EZ270" s="84"/>
      <c r="FA270" s="84"/>
      <c r="FB270" s="84"/>
      <c r="FC270" s="84"/>
      <c r="FD270" s="84"/>
      <c r="FE270" s="84"/>
      <c r="FF270" s="84"/>
      <c r="FG270" s="84"/>
      <c r="FH270" s="84"/>
      <c r="FI270" s="84"/>
      <c r="FJ270" s="84"/>
      <c r="FK270" s="84"/>
      <c r="FL270" s="84"/>
      <c r="FM270" s="84"/>
      <c r="FN270" s="84"/>
      <c r="FO270" s="84"/>
      <c r="FP270" s="84"/>
      <c r="FQ270" s="84"/>
      <c r="FR270" s="84"/>
      <c r="FS270" s="84"/>
      <c r="FT270" s="84"/>
      <c r="FU270" s="84"/>
      <c r="FV270" s="84"/>
      <c r="FW270" s="84"/>
      <c r="FX270" s="84"/>
      <c r="FY270" s="84"/>
      <c r="FZ270" s="84"/>
      <c r="GA270" s="84"/>
      <c r="GB270" s="84"/>
      <c r="GC270" s="84"/>
      <c r="GD270" s="84"/>
      <c r="GE270" s="84"/>
      <c r="GF270" s="84"/>
      <c r="GG270" s="84"/>
      <c r="GH270" s="84"/>
      <c r="GI270" s="84"/>
      <c r="GJ270" s="84"/>
      <c r="GK270" s="84"/>
      <c r="GL270" s="84"/>
      <c r="GM270" s="84"/>
      <c r="GN270" s="84"/>
      <c r="GO270" s="84"/>
      <c r="GP270" s="84"/>
      <c r="GQ270" s="84"/>
      <c r="GR270" s="84"/>
      <c r="GS270" s="84"/>
      <c r="GT270" s="84"/>
      <c r="GU270" s="84"/>
      <c r="GV270" s="84"/>
      <c r="GW270" s="84"/>
      <c r="GX270" s="84"/>
      <c r="GY270" s="84"/>
      <c r="GZ270" s="84"/>
      <c r="HA270" s="84"/>
      <c r="HB270" s="84"/>
      <c r="HC270" s="84"/>
      <c r="HD270" s="84"/>
      <c r="HE270" s="84"/>
      <c r="HF270" s="84"/>
      <c r="HG270" s="84"/>
      <c r="HH270" s="84"/>
      <c r="HI270" s="84"/>
      <c r="HJ270" s="84"/>
      <c r="HK270" s="84"/>
      <c r="HL270" s="84"/>
      <c r="HM270" s="84"/>
      <c r="HN270" s="84"/>
      <c r="HO270" s="84"/>
      <c r="HP270" s="84"/>
      <c r="HQ270" s="84"/>
      <c r="HR270" s="84"/>
      <c r="HS270" s="84"/>
      <c r="HT270" s="84"/>
      <c r="HU270" s="84"/>
      <c r="HV270" s="84"/>
      <c r="HW270" s="84"/>
      <c r="HX270" s="84"/>
      <c r="HY270" s="84"/>
      <c r="HZ270" s="84"/>
      <c r="IA270" s="84"/>
      <c r="IB270" s="84"/>
      <c r="IC270" s="84"/>
      <c r="ID270" s="84"/>
      <c r="IE270" s="84"/>
      <c r="IF270" s="84"/>
      <c r="IG270" s="84"/>
      <c r="IH270" s="84"/>
      <c r="II270" s="84"/>
      <c r="IJ270" s="84"/>
      <c r="IK270" s="84"/>
      <c r="IL270" s="84"/>
      <c r="IM270" s="84"/>
      <c r="IN270" s="84"/>
      <c r="IO270" s="84"/>
      <c r="IP270" s="84"/>
      <c r="IQ270" s="84"/>
      <c r="IR270" s="84"/>
      <c r="IS270" s="84"/>
      <c r="IT270" s="84"/>
      <c r="IU270" s="84"/>
      <c r="IV270" s="84"/>
      <c r="IW270" s="84"/>
      <c r="IX270" s="84"/>
      <c r="IY270" s="84"/>
      <c r="IZ270" s="84"/>
      <c r="JA270" s="84"/>
      <c r="JB270" s="84"/>
    </row>
    <row r="271" spans="1:262" s="22" customFormat="1" ht="15" customHeight="1" x14ac:dyDescent="0.15">
      <c r="A271" s="176" t="s">
        <v>138</v>
      </c>
      <c r="B271" s="26" t="s">
        <v>275</v>
      </c>
      <c r="C271" s="27" t="s">
        <v>318</v>
      </c>
      <c r="D271" s="28" t="s">
        <v>449</v>
      </c>
      <c r="E271" s="26" t="s">
        <v>278</v>
      </c>
      <c r="F271" s="29" t="s">
        <v>114</v>
      </c>
      <c r="G271" s="30" t="s">
        <v>305</v>
      </c>
      <c r="H271" s="30" t="s">
        <v>94</v>
      </c>
      <c r="I271" s="37">
        <v>600</v>
      </c>
      <c r="J271" s="38" t="s">
        <v>281</v>
      </c>
      <c r="K271" s="37">
        <v>158.4</v>
      </c>
      <c r="L271" s="26"/>
      <c r="M271" s="26"/>
      <c r="N271" s="26"/>
      <c r="O271" s="39" t="s">
        <v>385</v>
      </c>
      <c r="P271" s="40">
        <v>0.5</v>
      </c>
      <c r="Q271" s="40">
        <v>0.5</v>
      </c>
      <c r="R271" s="40">
        <v>2.4398826979472101</v>
      </c>
      <c r="S271" s="40">
        <v>2.0960698689956301</v>
      </c>
      <c r="T271" s="40">
        <v>3.5</v>
      </c>
      <c r="U271" s="40">
        <v>3.5</v>
      </c>
      <c r="V271" s="41">
        <v>8</v>
      </c>
      <c r="W271" s="42">
        <v>120</v>
      </c>
      <c r="X271" s="43">
        <v>300</v>
      </c>
      <c r="Y271" s="50">
        <v>1</v>
      </c>
      <c r="Z271" s="50">
        <v>1</v>
      </c>
      <c r="AA271" s="51"/>
      <c r="AB271" s="51"/>
      <c r="AC271" s="51"/>
      <c r="AD271" s="51"/>
      <c r="AE271" s="51"/>
      <c r="AF271" s="38">
        <v>144</v>
      </c>
      <c r="AG271" s="61">
        <v>6.6666666666666696</v>
      </c>
      <c r="AH271" s="62">
        <v>0.83333333333333304</v>
      </c>
      <c r="AI271" s="63"/>
      <c r="AJ271" s="64"/>
      <c r="AK271" s="65">
        <v>0</v>
      </c>
      <c r="AL271" s="64" t="s">
        <v>283</v>
      </c>
      <c r="AM271" s="66" t="s">
        <v>337</v>
      </c>
      <c r="AN271" s="26"/>
      <c r="AO271" s="66" t="s">
        <v>61</v>
      </c>
      <c r="AP271" s="74"/>
      <c r="AQ271" s="75"/>
      <c r="AR271" s="76"/>
      <c r="AS271" s="77"/>
      <c r="AT271" s="77"/>
      <c r="AU271" s="78"/>
      <c r="AV271" s="77"/>
      <c r="AW271" s="77"/>
      <c r="AX271" s="77"/>
      <c r="AY271" s="77"/>
      <c r="AZ271" s="77"/>
      <c r="BA271" s="77"/>
      <c r="BB271" s="99">
        <f t="shared" si="70"/>
        <v>36</v>
      </c>
      <c r="BC271" s="99">
        <f t="shared" si="71"/>
        <v>9</v>
      </c>
      <c r="BD271" s="100" t="str">
        <f t="shared" si="72"/>
        <v>050-J310000621-538王友36</v>
      </c>
      <c r="BE271" s="101">
        <f t="shared" si="73"/>
        <v>0.5</v>
      </c>
      <c r="BF271" s="101">
        <f t="shared" si="74"/>
        <v>0.25</v>
      </c>
      <c r="BG271" s="102" t="str">
        <f t="shared" si="75"/>
        <v>050-J310000621-53836</v>
      </c>
      <c r="BH271" s="84" t="str">
        <f>IF(IF(ISNA(MATCH(BG271,BG272:$BG$94434,0)),1,"")="","",IF(ISNA(MATCH(BG271,BG272:$BG$94434,0)),1,"")&amp;BB271)</f>
        <v/>
      </c>
      <c r="BI271" s="84" t="str">
        <f>IF(BH271="","",BB271&amp;COUNTIFS($BH$1:BH271,BH271))</f>
        <v/>
      </c>
      <c r="BJ271" s="84" t="str">
        <f t="shared" si="76"/>
        <v/>
      </c>
      <c r="BK271" s="84"/>
      <c r="BL271" s="84"/>
      <c r="BM271" s="84"/>
      <c r="BN271" s="84"/>
      <c r="BO271" s="84"/>
      <c r="BP271" s="84"/>
      <c r="BQ271" s="84"/>
      <c r="BR271" s="84"/>
      <c r="BS271" s="84"/>
      <c r="BT271" s="84"/>
      <c r="BU271" s="84"/>
      <c r="BV271" s="84"/>
      <c r="BW271" s="84"/>
      <c r="BX271" s="84"/>
      <c r="BY271" s="84"/>
      <c r="BZ271" s="84"/>
      <c r="CA271" s="84"/>
      <c r="CB271" s="84"/>
      <c r="CC271" s="84"/>
      <c r="CD271" s="84"/>
      <c r="CE271" s="84"/>
      <c r="CF271" s="84"/>
      <c r="CG271" s="84"/>
      <c r="CH271" s="84"/>
      <c r="CI271" s="84"/>
      <c r="CJ271" s="84"/>
      <c r="CK271" s="84"/>
      <c r="CL271" s="84"/>
      <c r="CM271" s="84"/>
      <c r="CN271" s="84"/>
      <c r="CO271" s="84"/>
      <c r="CP271" s="84"/>
      <c r="CQ271" s="84"/>
      <c r="CR271" s="84"/>
      <c r="CS271" s="84"/>
      <c r="CT271" s="84"/>
      <c r="CU271" s="84"/>
      <c r="CV271" s="84"/>
      <c r="CW271" s="84"/>
      <c r="CX271" s="84"/>
      <c r="CY271" s="84"/>
      <c r="CZ271" s="84"/>
      <c r="DA271" s="84"/>
      <c r="DB271" s="84"/>
      <c r="DC271" s="84"/>
      <c r="DD271" s="84"/>
      <c r="DE271" s="84"/>
      <c r="DF271" s="84"/>
      <c r="DG271" s="84"/>
      <c r="DH271" s="84"/>
      <c r="DI271" s="84"/>
      <c r="DJ271" s="84"/>
      <c r="DK271" s="84"/>
      <c r="DL271" s="84"/>
      <c r="DM271" s="84"/>
      <c r="DN271" s="84"/>
      <c r="DO271" s="84"/>
      <c r="DP271" s="84"/>
      <c r="DQ271" s="84"/>
      <c r="DR271" s="84"/>
      <c r="DS271" s="84"/>
      <c r="DT271" s="84"/>
      <c r="DU271" s="84"/>
      <c r="DV271" s="84"/>
      <c r="DW271" s="84"/>
      <c r="DX271" s="84"/>
      <c r="DY271" s="84"/>
      <c r="DZ271" s="84"/>
      <c r="EA271" s="84"/>
      <c r="EB271" s="84"/>
      <c r="EC271" s="84"/>
      <c r="ED271" s="84"/>
      <c r="EE271" s="84"/>
      <c r="EF271" s="84"/>
      <c r="EG271" s="84"/>
      <c r="EH271" s="84"/>
      <c r="EI271" s="84"/>
      <c r="EJ271" s="84"/>
      <c r="EK271" s="84"/>
      <c r="EL271" s="84"/>
      <c r="EM271" s="84"/>
      <c r="EN271" s="84"/>
      <c r="EO271" s="84"/>
      <c r="EP271" s="84"/>
      <c r="EQ271" s="84"/>
      <c r="ER271" s="84"/>
      <c r="ES271" s="84"/>
      <c r="ET271" s="84"/>
      <c r="EU271" s="84"/>
      <c r="EV271" s="84"/>
      <c r="EW271" s="84"/>
      <c r="EX271" s="84"/>
      <c r="EY271" s="84"/>
      <c r="EZ271" s="84"/>
      <c r="FA271" s="84"/>
      <c r="FB271" s="84"/>
      <c r="FC271" s="84"/>
      <c r="FD271" s="84"/>
      <c r="FE271" s="84"/>
      <c r="FF271" s="84"/>
      <c r="FG271" s="84"/>
      <c r="FH271" s="84"/>
      <c r="FI271" s="84"/>
      <c r="FJ271" s="84"/>
      <c r="FK271" s="84"/>
      <c r="FL271" s="84"/>
      <c r="FM271" s="84"/>
      <c r="FN271" s="84"/>
      <c r="FO271" s="84"/>
      <c r="FP271" s="84"/>
      <c r="FQ271" s="84"/>
      <c r="FR271" s="84"/>
      <c r="FS271" s="84"/>
      <c r="FT271" s="84"/>
      <c r="FU271" s="84"/>
      <c r="FV271" s="84"/>
      <c r="FW271" s="84"/>
      <c r="FX271" s="84"/>
      <c r="FY271" s="84"/>
      <c r="FZ271" s="84"/>
      <c r="GA271" s="84"/>
      <c r="GB271" s="84"/>
      <c r="GC271" s="84"/>
      <c r="GD271" s="84"/>
      <c r="GE271" s="84"/>
      <c r="GF271" s="84"/>
      <c r="GG271" s="84"/>
      <c r="GH271" s="84"/>
      <c r="GI271" s="84"/>
      <c r="GJ271" s="84"/>
      <c r="GK271" s="84"/>
      <c r="GL271" s="84"/>
      <c r="GM271" s="84"/>
      <c r="GN271" s="84"/>
      <c r="GO271" s="84"/>
      <c r="GP271" s="84"/>
      <c r="GQ271" s="84"/>
      <c r="GR271" s="84"/>
      <c r="GS271" s="84"/>
      <c r="GT271" s="84"/>
      <c r="GU271" s="84"/>
      <c r="GV271" s="84"/>
      <c r="GW271" s="84"/>
      <c r="GX271" s="84"/>
      <c r="GY271" s="84"/>
      <c r="GZ271" s="84"/>
      <c r="HA271" s="84"/>
      <c r="HB271" s="84"/>
      <c r="HC271" s="84"/>
      <c r="HD271" s="84"/>
      <c r="HE271" s="84"/>
      <c r="HF271" s="84"/>
      <c r="HG271" s="84"/>
      <c r="HH271" s="84"/>
      <c r="HI271" s="84"/>
      <c r="HJ271" s="84"/>
      <c r="HK271" s="84"/>
      <c r="HL271" s="84"/>
      <c r="HM271" s="84"/>
      <c r="HN271" s="84"/>
      <c r="HO271" s="84"/>
      <c r="HP271" s="84"/>
      <c r="HQ271" s="84"/>
      <c r="HR271" s="84"/>
      <c r="HS271" s="84"/>
      <c r="HT271" s="84"/>
      <c r="HU271" s="84"/>
      <c r="HV271" s="84"/>
      <c r="HW271" s="84"/>
      <c r="HX271" s="84"/>
      <c r="HY271" s="84"/>
      <c r="HZ271" s="84"/>
      <c r="IA271" s="84"/>
      <c r="IB271" s="84"/>
      <c r="IC271" s="84"/>
      <c r="ID271" s="84"/>
      <c r="IE271" s="84"/>
      <c r="IF271" s="84"/>
      <c r="IG271" s="84"/>
      <c r="IH271" s="84"/>
      <c r="II271" s="84"/>
      <c r="IJ271" s="84"/>
      <c r="IK271" s="84"/>
      <c r="IL271" s="84"/>
      <c r="IM271" s="84"/>
      <c r="IN271" s="84"/>
      <c r="IO271" s="84"/>
      <c r="IP271" s="84"/>
      <c r="IQ271" s="84"/>
      <c r="IR271" s="84"/>
      <c r="IS271" s="84"/>
      <c r="IT271" s="84"/>
      <c r="IU271" s="84"/>
      <c r="IV271" s="84"/>
      <c r="IW271" s="84"/>
      <c r="IX271" s="84"/>
      <c r="IY271" s="84"/>
      <c r="IZ271" s="84"/>
      <c r="JA271" s="84"/>
      <c r="JB271" s="84"/>
    </row>
    <row r="272" spans="1:262" s="22" customFormat="1" ht="15" customHeight="1" x14ac:dyDescent="0.15">
      <c r="A272" s="176" t="s">
        <v>138</v>
      </c>
      <c r="B272" s="26" t="s">
        <v>275</v>
      </c>
      <c r="C272" s="27" t="s">
        <v>318</v>
      </c>
      <c r="D272" s="28" t="s">
        <v>450</v>
      </c>
      <c r="E272" s="26" t="s">
        <v>278</v>
      </c>
      <c r="F272" s="29" t="s">
        <v>115</v>
      </c>
      <c r="G272" s="30" t="s">
        <v>305</v>
      </c>
      <c r="H272" s="30" t="s">
        <v>94</v>
      </c>
      <c r="I272" s="37">
        <v>600</v>
      </c>
      <c r="J272" s="38" t="s">
        <v>281</v>
      </c>
      <c r="K272" s="37">
        <v>150.4</v>
      </c>
      <c r="L272" s="26"/>
      <c r="M272" s="26"/>
      <c r="N272" s="26"/>
      <c r="O272" s="39" t="s">
        <v>385</v>
      </c>
      <c r="P272" s="40">
        <v>0.5</v>
      </c>
      <c r="Q272" s="40">
        <v>0.5</v>
      </c>
      <c r="R272" s="40">
        <v>2.4398826979472101</v>
      </c>
      <c r="S272" s="40">
        <v>2.0960698689956301</v>
      </c>
      <c r="T272" s="40">
        <v>3.5</v>
      </c>
      <c r="U272" s="40">
        <v>3.5</v>
      </c>
      <c r="V272" s="41">
        <v>8</v>
      </c>
      <c r="W272" s="42">
        <v>120</v>
      </c>
      <c r="X272" s="43">
        <v>300</v>
      </c>
      <c r="Y272" s="50">
        <v>1</v>
      </c>
      <c r="Z272" s="50">
        <v>1</v>
      </c>
      <c r="AA272" s="51"/>
      <c r="AB272" s="51"/>
      <c r="AC272" s="51"/>
      <c r="AD272" s="51"/>
      <c r="AE272" s="51"/>
      <c r="AF272" s="38">
        <v>144</v>
      </c>
      <c r="AG272" s="61">
        <v>6.6666666666666696</v>
      </c>
      <c r="AH272" s="62">
        <v>0.83333333333333304</v>
      </c>
      <c r="AI272" s="63"/>
      <c r="AJ272" s="64"/>
      <c r="AK272" s="65">
        <v>0</v>
      </c>
      <c r="AL272" s="64" t="s">
        <v>283</v>
      </c>
      <c r="AM272" s="66" t="s">
        <v>337</v>
      </c>
      <c r="AN272" s="26"/>
      <c r="AO272" s="66" t="s">
        <v>61</v>
      </c>
      <c r="AP272" s="74"/>
      <c r="AQ272" s="75"/>
      <c r="AR272" s="76"/>
      <c r="AS272" s="77"/>
      <c r="AT272" s="77"/>
      <c r="AU272" s="78"/>
      <c r="AV272" s="77"/>
      <c r="AW272" s="77"/>
      <c r="AX272" s="77"/>
      <c r="AY272" s="77"/>
      <c r="AZ272" s="77"/>
      <c r="BA272" s="77"/>
      <c r="BB272" s="99">
        <f t="shared" si="70"/>
        <v>36</v>
      </c>
      <c r="BC272" s="99">
        <f t="shared" si="71"/>
        <v>9</v>
      </c>
      <c r="BD272" s="100" t="str">
        <f t="shared" si="72"/>
        <v>050-J310000622-538王友36</v>
      </c>
      <c r="BE272" s="101">
        <f t="shared" si="73"/>
        <v>0.5</v>
      </c>
      <c r="BF272" s="101">
        <f t="shared" si="74"/>
        <v>0.25</v>
      </c>
      <c r="BG272" s="102" t="str">
        <f t="shared" si="75"/>
        <v>050-J310000622-53836</v>
      </c>
      <c r="BH272" s="84" t="str">
        <f>IF(IF(ISNA(MATCH(BG272,BG273:$BG$94434,0)),1,"")="","",IF(ISNA(MATCH(BG272,BG273:$BG$94434,0)),1,"")&amp;BB272)</f>
        <v/>
      </c>
      <c r="BI272" s="84" t="str">
        <f>IF(BH272="","",BB272&amp;COUNTIFS($BH$1:BH272,BH272))</f>
        <v/>
      </c>
      <c r="BJ272" s="84" t="str">
        <f t="shared" si="76"/>
        <v/>
      </c>
      <c r="BK272" s="84"/>
      <c r="BL272" s="84"/>
      <c r="BM272" s="84"/>
      <c r="BN272" s="84"/>
      <c r="BO272" s="84"/>
      <c r="BP272" s="84"/>
      <c r="BQ272" s="84"/>
      <c r="BR272" s="84"/>
      <c r="BS272" s="84"/>
      <c r="BT272" s="84"/>
      <c r="BU272" s="84"/>
      <c r="BV272" s="84"/>
      <c r="BW272" s="84"/>
      <c r="BX272" s="84"/>
      <c r="BY272" s="84"/>
      <c r="BZ272" s="84"/>
      <c r="CA272" s="84"/>
      <c r="CB272" s="84"/>
      <c r="CC272" s="84"/>
      <c r="CD272" s="84"/>
      <c r="CE272" s="84"/>
      <c r="CF272" s="84"/>
      <c r="CG272" s="84"/>
      <c r="CH272" s="84"/>
      <c r="CI272" s="84"/>
      <c r="CJ272" s="84"/>
      <c r="CK272" s="84"/>
      <c r="CL272" s="84"/>
      <c r="CM272" s="84"/>
      <c r="CN272" s="84"/>
      <c r="CO272" s="84"/>
      <c r="CP272" s="84"/>
      <c r="CQ272" s="84"/>
      <c r="CR272" s="84"/>
      <c r="CS272" s="84"/>
      <c r="CT272" s="84"/>
      <c r="CU272" s="84"/>
      <c r="CV272" s="84"/>
      <c r="CW272" s="84"/>
      <c r="CX272" s="84"/>
      <c r="CY272" s="84"/>
      <c r="CZ272" s="84"/>
      <c r="DA272" s="84"/>
      <c r="DB272" s="84"/>
      <c r="DC272" s="84"/>
      <c r="DD272" s="84"/>
      <c r="DE272" s="84"/>
      <c r="DF272" s="84"/>
      <c r="DG272" s="84"/>
      <c r="DH272" s="84"/>
      <c r="DI272" s="84"/>
      <c r="DJ272" s="84"/>
      <c r="DK272" s="84"/>
      <c r="DL272" s="84"/>
      <c r="DM272" s="84"/>
      <c r="DN272" s="84"/>
      <c r="DO272" s="84"/>
      <c r="DP272" s="84"/>
      <c r="DQ272" s="84"/>
      <c r="DR272" s="84"/>
      <c r="DS272" s="84"/>
      <c r="DT272" s="84"/>
      <c r="DU272" s="84"/>
      <c r="DV272" s="84"/>
      <c r="DW272" s="84"/>
      <c r="DX272" s="84"/>
      <c r="DY272" s="84"/>
      <c r="DZ272" s="84"/>
      <c r="EA272" s="84"/>
      <c r="EB272" s="84"/>
      <c r="EC272" s="84"/>
      <c r="ED272" s="84"/>
      <c r="EE272" s="84"/>
      <c r="EF272" s="84"/>
      <c r="EG272" s="84"/>
      <c r="EH272" s="84"/>
      <c r="EI272" s="84"/>
      <c r="EJ272" s="84"/>
      <c r="EK272" s="84"/>
      <c r="EL272" s="84"/>
      <c r="EM272" s="84"/>
      <c r="EN272" s="84"/>
      <c r="EO272" s="84"/>
      <c r="EP272" s="84"/>
      <c r="EQ272" s="84"/>
      <c r="ER272" s="84"/>
      <c r="ES272" s="84"/>
      <c r="ET272" s="84"/>
      <c r="EU272" s="84"/>
      <c r="EV272" s="84"/>
      <c r="EW272" s="84"/>
      <c r="EX272" s="84"/>
      <c r="EY272" s="84"/>
      <c r="EZ272" s="84"/>
      <c r="FA272" s="84"/>
      <c r="FB272" s="84"/>
      <c r="FC272" s="84"/>
      <c r="FD272" s="84"/>
      <c r="FE272" s="84"/>
      <c r="FF272" s="84"/>
      <c r="FG272" s="84"/>
      <c r="FH272" s="84"/>
      <c r="FI272" s="84"/>
      <c r="FJ272" s="84"/>
      <c r="FK272" s="84"/>
      <c r="FL272" s="84"/>
      <c r="FM272" s="84"/>
      <c r="FN272" s="84"/>
      <c r="FO272" s="84"/>
      <c r="FP272" s="84"/>
      <c r="FQ272" s="84"/>
      <c r="FR272" s="84"/>
      <c r="FS272" s="84"/>
      <c r="FT272" s="84"/>
      <c r="FU272" s="84"/>
      <c r="FV272" s="84"/>
      <c r="FW272" s="84"/>
      <c r="FX272" s="84"/>
      <c r="FY272" s="84"/>
      <c r="FZ272" s="84"/>
      <c r="GA272" s="84"/>
      <c r="GB272" s="84"/>
      <c r="GC272" s="84"/>
      <c r="GD272" s="84"/>
      <c r="GE272" s="84"/>
      <c r="GF272" s="84"/>
      <c r="GG272" s="84"/>
      <c r="GH272" s="84"/>
      <c r="GI272" s="84"/>
      <c r="GJ272" s="84"/>
      <c r="GK272" s="84"/>
      <c r="GL272" s="84"/>
      <c r="GM272" s="84"/>
      <c r="GN272" s="84"/>
      <c r="GO272" s="84"/>
      <c r="GP272" s="84"/>
      <c r="GQ272" s="84"/>
      <c r="GR272" s="84"/>
      <c r="GS272" s="84"/>
      <c r="GT272" s="84"/>
      <c r="GU272" s="84"/>
      <c r="GV272" s="84"/>
      <c r="GW272" s="84"/>
      <c r="GX272" s="84"/>
      <c r="GY272" s="84"/>
      <c r="GZ272" s="84"/>
      <c r="HA272" s="84"/>
      <c r="HB272" s="84"/>
      <c r="HC272" s="84"/>
      <c r="HD272" s="84"/>
      <c r="HE272" s="84"/>
      <c r="HF272" s="84"/>
      <c r="HG272" s="84"/>
      <c r="HH272" s="84"/>
      <c r="HI272" s="84"/>
      <c r="HJ272" s="84"/>
      <c r="HK272" s="84"/>
      <c r="HL272" s="84"/>
      <c r="HM272" s="84"/>
      <c r="HN272" s="84"/>
      <c r="HO272" s="84"/>
      <c r="HP272" s="84"/>
      <c r="HQ272" s="84"/>
      <c r="HR272" s="84"/>
      <c r="HS272" s="84"/>
      <c r="HT272" s="84"/>
      <c r="HU272" s="84"/>
      <c r="HV272" s="84"/>
      <c r="HW272" s="84"/>
      <c r="HX272" s="84"/>
      <c r="HY272" s="84"/>
      <c r="HZ272" s="84"/>
      <c r="IA272" s="84"/>
      <c r="IB272" s="84"/>
      <c r="IC272" s="84"/>
      <c r="ID272" s="84"/>
      <c r="IE272" s="84"/>
      <c r="IF272" s="84"/>
      <c r="IG272" s="84"/>
      <c r="IH272" s="84"/>
      <c r="II272" s="84"/>
      <c r="IJ272" s="84"/>
      <c r="IK272" s="84"/>
      <c r="IL272" s="84"/>
      <c r="IM272" s="84"/>
      <c r="IN272" s="84"/>
      <c r="IO272" s="84"/>
      <c r="IP272" s="84"/>
      <c r="IQ272" s="84"/>
      <c r="IR272" s="84"/>
      <c r="IS272" s="84"/>
      <c r="IT272" s="84"/>
      <c r="IU272" s="84"/>
      <c r="IV272" s="84"/>
      <c r="IW272" s="84"/>
      <c r="IX272" s="84"/>
      <c r="IY272" s="84"/>
      <c r="IZ272" s="84"/>
      <c r="JA272" s="84"/>
      <c r="JB272" s="84"/>
    </row>
    <row r="273" spans="1:262" s="22" customFormat="1" ht="15" customHeight="1" x14ac:dyDescent="0.15">
      <c r="A273" s="176" t="s">
        <v>138</v>
      </c>
      <c r="B273" s="26" t="s">
        <v>285</v>
      </c>
      <c r="C273" s="27" t="s">
        <v>318</v>
      </c>
      <c r="D273" s="28" t="s">
        <v>449</v>
      </c>
      <c r="E273" s="26" t="s">
        <v>278</v>
      </c>
      <c r="F273" s="29" t="s">
        <v>114</v>
      </c>
      <c r="G273" s="30" t="s">
        <v>305</v>
      </c>
      <c r="H273" s="30" t="s">
        <v>94</v>
      </c>
      <c r="I273" s="37">
        <v>600</v>
      </c>
      <c r="J273" s="38" t="s">
        <v>281</v>
      </c>
      <c r="K273" s="37">
        <v>158.4</v>
      </c>
      <c r="L273" s="26"/>
      <c r="M273" s="26"/>
      <c r="N273" s="26"/>
      <c r="O273" s="39" t="s">
        <v>385</v>
      </c>
      <c r="P273" s="40">
        <v>0.5</v>
      </c>
      <c r="Q273" s="40">
        <v>0.5</v>
      </c>
      <c r="R273" s="40">
        <v>1.52601156069364</v>
      </c>
      <c r="S273" s="40">
        <v>3.14410480349345</v>
      </c>
      <c r="T273" s="40">
        <v>3</v>
      </c>
      <c r="U273" s="40">
        <v>3</v>
      </c>
      <c r="V273" s="41">
        <v>12</v>
      </c>
      <c r="W273" s="42">
        <v>134</v>
      </c>
      <c r="X273" s="43">
        <v>300</v>
      </c>
      <c r="Y273" s="50">
        <v>1</v>
      </c>
      <c r="Z273" s="50">
        <v>1</v>
      </c>
      <c r="AA273" s="51"/>
      <c r="AB273" s="51"/>
      <c r="AC273" s="51"/>
      <c r="AD273" s="51"/>
      <c r="AE273" s="51"/>
      <c r="AF273" s="38">
        <v>216</v>
      </c>
      <c r="AG273" s="61">
        <v>7.4444444444444402</v>
      </c>
      <c r="AH273" s="62">
        <v>0.62037037037037002</v>
      </c>
      <c r="AI273" s="63"/>
      <c r="AJ273" s="64"/>
      <c r="AK273" s="65">
        <v>0</v>
      </c>
      <c r="AL273" s="64" t="s">
        <v>283</v>
      </c>
      <c r="AM273" s="66" t="s">
        <v>322</v>
      </c>
      <c r="AN273" s="26"/>
      <c r="AO273" s="66" t="s">
        <v>64</v>
      </c>
      <c r="AP273" s="74"/>
      <c r="AQ273" s="75"/>
      <c r="AR273" s="76"/>
      <c r="AS273" s="77"/>
      <c r="AT273" s="77"/>
      <c r="AU273" s="78"/>
      <c r="AV273" s="77"/>
      <c r="AW273" s="77"/>
      <c r="AX273" s="77"/>
      <c r="AY273" s="77"/>
      <c r="AZ273" s="77"/>
      <c r="BA273" s="77"/>
      <c r="BB273" s="99">
        <f t="shared" si="70"/>
        <v>36</v>
      </c>
      <c r="BC273" s="99">
        <f t="shared" si="71"/>
        <v>9</v>
      </c>
      <c r="BD273" s="100" t="str">
        <f t="shared" si="72"/>
        <v>050-J310000621-538杨青松36</v>
      </c>
      <c r="BE273" s="101">
        <f t="shared" si="73"/>
        <v>1</v>
      </c>
      <c r="BF273" s="101">
        <f t="shared" si="74"/>
        <v>0.25</v>
      </c>
      <c r="BG273" s="102" t="str">
        <f t="shared" si="75"/>
        <v>050-J310000621-53836</v>
      </c>
      <c r="BH273" s="84" t="str">
        <f>IF(IF(ISNA(MATCH(BG273,BG274:$BG$94434,0)),1,"")="","",IF(ISNA(MATCH(BG273,BG274:$BG$94434,0)),1,"")&amp;BB273)</f>
        <v>136</v>
      </c>
      <c r="BI273" s="84" t="str">
        <f>IF(BH273="","",BB273&amp;COUNTIFS($BH$1:BH273,BH273))</f>
        <v>369</v>
      </c>
      <c r="BJ273" s="84" t="str">
        <f t="shared" si="76"/>
        <v>050-J310000621-538</v>
      </c>
      <c r="BK273" s="84"/>
      <c r="BL273" s="84"/>
      <c r="BM273" s="84"/>
      <c r="BN273" s="84"/>
      <c r="BO273" s="84"/>
      <c r="BP273" s="84"/>
      <c r="BQ273" s="84"/>
      <c r="BR273" s="84"/>
      <c r="BS273" s="84"/>
      <c r="BT273" s="84"/>
      <c r="BU273" s="84"/>
      <c r="BV273" s="84"/>
      <c r="BW273" s="84"/>
      <c r="BX273" s="84"/>
      <c r="BY273" s="84"/>
      <c r="BZ273" s="84"/>
      <c r="CA273" s="84"/>
      <c r="CB273" s="84"/>
      <c r="CC273" s="84"/>
      <c r="CD273" s="84"/>
      <c r="CE273" s="84"/>
      <c r="CF273" s="84"/>
      <c r="CG273" s="84"/>
      <c r="CH273" s="84"/>
      <c r="CI273" s="84"/>
      <c r="CJ273" s="84"/>
      <c r="CK273" s="84"/>
      <c r="CL273" s="84"/>
      <c r="CM273" s="84"/>
      <c r="CN273" s="84"/>
      <c r="CO273" s="84"/>
      <c r="CP273" s="84"/>
      <c r="CQ273" s="84"/>
      <c r="CR273" s="84"/>
      <c r="CS273" s="84"/>
      <c r="CT273" s="84"/>
      <c r="CU273" s="84"/>
      <c r="CV273" s="84"/>
      <c r="CW273" s="84"/>
      <c r="CX273" s="84"/>
      <c r="CY273" s="84"/>
      <c r="CZ273" s="84"/>
      <c r="DA273" s="84"/>
      <c r="DB273" s="84"/>
      <c r="DC273" s="84"/>
      <c r="DD273" s="84"/>
      <c r="DE273" s="84"/>
      <c r="DF273" s="84"/>
      <c r="DG273" s="84"/>
      <c r="DH273" s="84"/>
      <c r="DI273" s="84"/>
      <c r="DJ273" s="84"/>
      <c r="DK273" s="84"/>
      <c r="DL273" s="84"/>
      <c r="DM273" s="84"/>
      <c r="DN273" s="84"/>
      <c r="DO273" s="84"/>
      <c r="DP273" s="84"/>
      <c r="DQ273" s="84"/>
      <c r="DR273" s="84"/>
      <c r="DS273" s="84"/>
      <c r="DT273" s="84"/>
      <c r="DU273" s="84"/>
      <c r="DV273" s="84"/>
      <c r="DW273" s="84"/>
      <c r="DX273" s="84"/>
      <c r="DY273" s="84"/>
      <c r="DZ273" s="84"/>
      <c r="EA273" s="84"/>
      <c r="EB273" s="84"/>
      <c r="EC273" s="84"/>
      <c r="ED273" s="84"/>
      <c r="EE273" s="84"/>
      <c r="EF273" s="84"/>
      <c r="EG273" s="84"/>
      <c r="EH273" s="84"/>
      <c r="EI273" s="84"/>
      <c r="EJ273" s="84"/>
      <c r="EK273" s="84"/>
      <c r="EL273" s="84"/>
      <c r="EM273" s="84"/>
      <c r="EN273" s="84"/>
      <c r="EO273" s="84"/>
      <c r="EP273" s="84"/>
      <c r="EQ273" s="84"/>
      <c r="ER273" s="84"/>
      <c r="ES273" s="84"/>
      <c r="ET273" s="84"/>
      <c r="EU273" s="84"/>
      <c r="EV273" s="84"/>
      <c r="EW273" s="84"/>
      <c r="EX273" s="84"/>
      <c r="EY273" s="84"/>
      <c r="EZ273" s="84"/>
      <c r="FA273" s="84"/>
      <c r="FB273" s="84"/>
      <c r="FC273" s="84"/>
      <c r="FD273" s="84"/>
      <c r="FE273" s="84"/>
      <c r="FF273" s="84"/>
      <c r="FG273" s="84"/>
      <c r="FH273" s="84"/>
      <c r="FI273" s="84"/>
      <c r="FJ273" s="84"/>
      <c r="FK273" s="84"/>
      <c r="FL273" s="84"/>
      <c r="FM273" s="84"/>
      <c r="FN273" s="84"/>
      <c r="FO273" s="84"/>
      <c r="FP273" s="84"/>
      <c r="FQ273" s="84"/>
      <c r="FR273" s="84"/>
      <c r="FS273" s="84"/>
      <c r="FT273" s="84"/>
      <c r="FU273" s="84"/>
      <c r="FV273" s="84"/>
      <c r="FW273" s="84"/>
      <c r="FX273" s="84"/>
      <c r="FY273" s="84"/>
      <c r="FZ273" s="84"/>
      <c r="GA273" s="84"/>
      <c r="GB273" s="84"/>
      <c r="GC273" s="84"/>
      <c r="GD273" s="84"/>
      <c r="GE273" s="84"/>
      <c r="GF273" s="84"/>
      <c r="GG273" s="84"/>
      <c r="GH273" s="84"/>
      <c r="GI273" s="84"/>
      <c r="GJ273" s="84"/>
      <c r="GK273" s="84"/>
      <c r="GL273" s="84"/>
      <c r="GM273" s="84"/>
      <c r="GN273" s="84"/>
      <c r="GO273" s="84"/>
      <c r="GP273" s="84"/>
      <c r="GQ273" s="84"/>
      <c r="GR273" s="84"/>
      <c r="GS273" s="84"/>
      <c r="GT273" s="84"/>
      <c r="GU273" s="84"/>
      <c r="GV273" s="84"/>
      <c r="GW273" s="84"/>
      <c r="GX273" s="84"/>
      <c r="GY273" s="84"/>
      <c r="GZ273" s="84"/>
      <c r="HA273" s="84"/>
      <c r="HB273" s="84"/>
      <c r="HC273" s="84"/>
      <c r="HD273" s="84"/>
      <c r="HE273" s="84"/>
      <c r="HF273" s="84"/>
      <c r="HG273" s="84"/>
      <c r="HH273" s="84"/>
      <c r="HI273" s="84"/>
      <c r="HJ273" s="84"/>
      <c r="HK273" s="84"/>
      <c r="HL273" s="84"/>
      <c r="HM273" s="84"/>
      <c r="HN273" s="84"/>
      <c r="HO273" s="84"/>
      <c r="HP273" s="84"/>
      <c r="HQ273" s="84"/>
      <c r="HR273" s="84"/>
      <c r="HS273" s="84"/>
      <c r="HT273" s="84"/>
      <c r="HU273" s="84"/>
      <c r="HV273" s="84"/>
      <c r="HW273" s="84"/>
      <c r="HX273" s="84"/>
      <c r="HY273" s="84"/>
      <c r="HZ273" s="84"/>
      <c r="IA273" s="84"/>
      <c r="IB273" s="84"/>
      <c r="IC273" s="84"/>
      <c r="ID273" s="84"/>
      <c r="IE273" s="84"/>
      <c r="IF273" s="84"/>
      <c r="IG273" s="84"/>
      <c r="IH273" s="84"/>
      <c r="II273" s="84"/>
      <c r="IJ273" s="84"/>
      <c r="IK273" s="84"/>
      <c r="IL273" s="84"/>
      <c r="IM273" s="84"/>
      <c r="IN273" s="84"/>
      <c r="IO273" s="84"/>
      <c r="IP273" s="84"/>
      <c r="IQ273" s="84"/>
      <c r="IR273" s="84"/>
      <c r="IS273" s="84"/>
      <c r="IT273" s="84"/>
      <c r="IU273" s="84"/>
      <c r="IV273" s="84"/>
      <c r="IW273" s="84"/>
      <c r="IX273" s="84"/>
      <c r="IY273" s="84"/>
      <c r="IZ273" s="84"/>
      <c r="JA273" s="84"/>
      <c r="JB273" s="84"/>
    </row>
    <row r="274" spans="1:262" s="22" customFormat="1" ht="15" customHeight="1" x14ac:dyDescent="0.15">
      <c r="A274" s="176" t="s">
        <v>138</v>
      </c>
      <c r="B274" s="26" t="s">
        <v>285</v>
      </c>
      <c r="C274" s="27" t="s">
        <v>318</v>
      </c>
      <c r="D274" s="28" t="s">
        <v>450</v>
      </c>
      <c r="E274" s="26" t="s">
        <v>278</v>
      </c>
      <c r="F274" s="29" t="s">
        <v>115</v>
      </c>
      <c r="G274" s="30" t="s">
        <v>305</v>
      </c>
      <c r="H274" s="30" t="s">
        <v>94</v>
      </c>
      <c r="I274" s="37">
        <v>600</v>
      </c>
      <c r="J274" s="38" t="s">
        <v>281</v>
      </c>
      <c r="K274" s="37">
        <v>150.4</v>
      </c>
      <c r="L274" s="26"/>
      <c r="M274" s="26"/>
      <c r="N274" s="26"/>
      <c r="O274" s="39" t="s">
        <v>385</v>
      </c>
      <c r="P274" s="40">
        <v>0.5</v>
      </c>
      <c r="Q274" s="40">
        <v>0.5</v>
      </c>
      <c r="R274" s="40">
        <v>1.52601156069364</v>
      </c>
      <c r="S274" s="40">
        <v>3.14410480349345</v>
      </c>
      <c r="T274" s="40">
        <v>4</v>
      </c>
      <c r="U274" s="40">
        <v>4</v>
      </c>
      <c r="V274" s="41">
        <v>12</v>
      </c>
      <c r="W274" s="42">
        <v>134</v>
      </c>
      <c r="X274" s="43">
        <v>300</v>
      </c>
      <c r="Y274" s="50">
        <v>1</v>
      </c>
      <c r="Z274" s="50">
        <v>1</v>
      </c>
      <c r="AA274" s="51"/>
      <c r="AB274" s="51"/>
      <c r="AC274" s="51"/>
      <c r="AD274" s="51"/>
      <c r="AE274" s="51"/>
      <c r="AF274" s="38">
        <v>216</v>
      </c>
      <c r="AG274" s="61">
        <v>7.4444444444444402</v>
      </c>
      <c r="AH274" s="62">
        <v>0.62037037037037002</v>
      </c>
      <c r="AI274" s="63"/>
      <c r="AJ274" s="64"/>
      <c r="AK274" s="65">
        <v>0</v>
      </c>
      <c r="AL274" s="64" t="s">
        <v>283</v>
      </c>
      <c r="AM274" s="66" t="s">
        <v>322</v>
      </c>
      <c r="AN274" s="26"/>
      <c r="AO274" s="66" t="s">
        <v>64</v>
      </c>
      <c r="AP274" s="74"/>
      <c r="AQ274" s="75"/>
      <c r="AR274" s="76"/>
      <c r="AS274" s="77"/>
      <c r="AT274" s="77"/>
      <c r="AU274" s="78"/>
      <c r="AV274" s="77"/>
      <c r="AW274" s="77"/>
      <c r="AX274" s="77"/>
      <c r="AY274" s="77"/>
      <c r="AZ274" s="77"/>
      <c r="BA274" s="77"/>
      <c r="BB274" s="99">
        <f t="shared" ref="BB274:BB291" si="77">WEEKNUM(LEFT(A274,4)&amp;"-"&amp;MID(A274,5,2)&amp;"-"&amp;RIGHT(A274,2),2)</f>
        <v>36</v>
      </c>
      <c r="BC274" s="99">
        <f t="shared" ref="BC274:BC291" si="78">MONTH(LEFT(A274,4)&amp;"-"&amp;MID(A274,5,2)&amp;"-"&amp;RIGHT(A274,2))</f>
        <v>9</v>
      </c>
      <c r="BD274" s="100" t="str">
        <f t="shared" ref="BD274:BD291" si="79">F274&amp;AO274&amp;BB274</f>
        <v>050-J310000622-538杨青松36</v>
      </c>
      <c r="BE274" s="101">
        <f t="shared" ref="BE274:BE291" si="80">IF(COUNTIFS(BD:BD,BD274)&gt;1,COUNTIFS(BD:BD,BD274)/POWER(COUNTIFS(BD:BD,BD274),2),COUNTIFS(BD:BD,BD274))</f>
        <v>1</v>
      </c>
      <c r="BF274" s="101">
        <f t="shared" ref="BF274:BF291" si="81">IF(COUNTIFS(C:C,C274,A:A,A274)&gt;1,COUNTIFS(C:C,C274,A:A,A274)/POWER(COUNTIFS(C:C,C274,A:A,A274),2),COUNTIFS(C:C,C274,A:A,A274))</f>
        <v>0.25</v>
      </c>
      <c r="BG274" s="102" t="str">
        <f t="shared" ref="BG274:BG291" si="82">F274&amp;BB274</f>
        <v>050-J310000622-53836</v>
      </c>
      <c r="BH274" s="84" t="str">
        <f>IF(IF(ISNA(MATCH(BG274,BG275:$BG$94434,0)),1,"")="","",IF(ISNA(MATCH(BG274,BG275:$BG$94434,0)),1,"")&amp;BB274)</f>
        <v>136</v>
      </c>
      <c r="BI274" s="84" t="str">
        <f>IF(BH274="","",BB274&amp;COUNTIFS($BH$1:BH274,BH274))</f>
        <v>3610</v>
      </c>
      <c r="BJ274" s="84" t="str">
        <f t="shared" ref="BJ274:BJ291" si="83">IF(BI274="","",F274)</f>
        <v>050-J310000622-538</v>
      </c>
      <c r="BK274" s="84"/>
      <c r="BL274" s="84"/>
      <c r="BM274" s="84"/>
      <c r="BN274" s="84"/>
      <c r="BO274" s="84"/>
      <c r="BP274" s="84"/>
      <c r="BQ274" s="84"/>
      <c r="BR274" s="84"/>
      <c r="BS274" s="84"/>
      <c r="BT274" s="84"/>
      <c r="BU274" s="84"/>
      <c r="BV274" s="84"/>
      <c r="BW274" s="84"/>
      <c r="BX274" s="84"/>
      <c r="BY274" s="84"/>
      <c r="BZ274" s="84"/>
      <c r="CA274" s="84"/>
      <c r="CB274" s="84"/>
      <c r="CC274" s="84"/>
      <c r="CD274" s="84"/>
      <c r="CE274" s="84"/>
      <c r="CF274" s="84"/>
      <c r="CG274" s="84"/>
      <c r="CH274" s="84"/>
      <c r="CI274" s="84"/>
      <c r="CJ274" s="84"/>
      <c r="CK274" s="84"/>
      <c r="CL274" s="84"/>
      <c r="CM274" s="84"/>
      <c r="CN274" s="84"/>
      <c r="CO274" s="84"/>
      <c r="CP274" s="84"/>
      <c r="CQ274" s="84"/>
      <c r="CR274" s="84"/>
      <c r="CS274" s="84"/>
      <c r="CT274" s="84"/>
      <c r="CU274" s="84"/>
      <c r="CV274" s="84"/>
      <c r="CW274" s="84"/>
      <c r="CX274" s="84"/>
      <c r="CY274" s="84"/>
      <c r="CZ274" s="84"/>
      <c r="DA274" s="84"/>
      <c r="DB274" s="84"/>
      <c r="DC274" s="84"/>
      <c r="DD274" s="84"/>
      <c r="DE274" s="84"/>
      <c r="DF274" s="84"/>
      <c r="DG274" s="84"/>
      <c r="DH274" s="84"/>
      <c r="DI274" s="84"/>
      <c r="DJ274" s="84"/>
      <c r="DK274" s="84"/>
      <c r="DL274" s="84"/>
      <c r="DM274" s="84"/>
      <c r="DN274" s="84"/>
      <c r="DO274" s="84"/>
      <c r="DP274" s="84"/>
      <c r="DQ274" s="84"/>
      <c r="DR274" s="84"/>
      <c r="DS274" s="84"/>
      <c r="DT274" s="84"/>
      <c r="DU274" s="84"/>
      <c r="DV274" s="84"/>
      <c r="DW274" s="84"/>
      <c r="DX274" s="84"/>
      <c r="DY274" s="84"/>
      <c r="DZ274" s="84"/>
      <c r="EA274" s="84"/>
      <c r="EB274" s="84"/>
      <c r="EC274" s="84"/>
      <c r="ED274" s="84"/>
      <c r="EE274" s="84"/>
      <c r="EF274" s="84"/>
      <c r="EG274" s="84"/>
      <c r="EH274" s="84"/>
      <c r="EI274" s="84"/>
      <c r="EJ274" s="84"/>
      <c r="EK274" s="84"/>
      <c r="EL274" s="84"/>
      <c r="EM274" s="84"/>
      <c r="EN274" s="84"/>
      <c r="EO274" s="84"/>
      <c r="EP274" s="84"/>
      <c r="EQ274" s="84"/>
      <c r="ER274" s="84"/>
      <c r="ES274" s="84"/>
      <c r="ET274" s="84"/>
      <c r="EU274" s="84"/>
      <c r="EV274" s="84"/>
      <c r="EW274" s="84"/>
      <c r="EX274" s="84"/>
      <c r="EY274" s="84"/>
      <c r="EZ274" s="84"/>
      <c r="FA274" s="84"/>
      <c r="FB274" s="84"/>
      <c r="FC274" s="84"/>
      <c r="FD274" s="84"/>
      <c r="FE274" s="84"/>
      <c r="FF274" s="84"/>
      <c r="FG274" s="84"/>
      <c r="FH274" s="84"/>
      <c r="FI274" s="84"/>
      <c r="FJ274" s="84"/>
      <c r="FK274" s="84"/>
      <c r="FL274" s="84"/>
      <c r="FM274" s="84"/>
      <c r="FN274" s="84"/>
      <c r="FO274" s="84"/>
      <c r="FP274" s="84"/>
      <c r="FQ274" s="84"/>
      <c r="FR274" s="84"/>
      <c r="FS274" s="84"/>
      <c r="FT274" s="84"/>
      <c r="FU274" s="84"/>
      <c r="FV274" s="84"/>
      <c r="FW274" s="84"/>
      <c r="FX274" s="84"/>
      <c r="FY274" s="84"/>
      <c r="FZ274" s="84"/>
      <c r="GA274" s="84"/>
      <c r="GB274" s="84"/>
      <c r="GC274" s="84"/>
      <c r="GD274" s="84"/>
      <c r="GE274" s="84"/>
      <c r="GF274" s="84"/>
      <c r="GG274" s="84"/>
      <c r="GH274" s="84"/>
      <c r="GI274" s="84"/>
      <c r="GJ274" s="84"/>
      <c r="GK274" s="84"/>
      <c r="GL274" s="84"/>
      <c r="GM274" s="84"/>
      <c r="GN274" s="84"/>
      <c r="GO274" s="84"/>
      <c r="GP274" s="84"/>
      <c r="GQ274" s="84"/>
      <c r="GR274" s="84"/>
      <c r="GS274" s="84"/>
      <c r="GT274" s="84"/>
      <c r="GU274" s="84"/>
      <c r="GV274" s="84"/>
      <c r="GW274" s="84"/>
      <c r="GX274" s="84"/>
      <c r="GY274" s="84"/>
      <c r="GZ274" s="84"/>
      <c r="HA274" s="84"/>
      <c r="HB274" s="84"/>
      <c r="HC274" s="84"/>
      <c r="HD274" s="84"/>
      <c r="HE274" s="84"/>
      <c r="HF274" s="84"/>
      <c r="HG274" s="84"/>
      <c r="HH274" s="84"/>
      <c r="HI274" s="84"/>
      <c r="HJ274" s="84"/>
      <c r="HK274" s="84"/>
      <c r="HL274" s="84"/>
      <c r="HM274" s="84"/>
      <c r="HN274" s="84"/>
      <c r="HO274" s="84"/>
      <c r="HP274" s="84"/>
      <c r="HQ274" s="84"/>
      <c r="HR274" s="84"/>
      <c r="HS274" s="84"/>
      <c r="HT274" s="84"/>
      <c r="HU274" s="84"/>
      <c r="HV274" s="84"/>
      <c r="HW274" s="84"/>
      <c r="HX274" s="84"/>
      <c r="HY274" s="84"/>
      <c r="HZ274" s="84"/>
      <c r="IA274" s="84"/>
      <c r="IB274" s="84"/>
      <c r="IC274" s="84"/>
      <c r="ID274" s="84"/>
      <c r="IE274" s="84"/>
      <c r="IF274" s="84"/>
      <c r="IG274" s="84"/>
      <c r="IH274" s="84"/>
      <c r="II274" s="84"/>
      <c r="IJ274" s="84"/>
      <c r="IK274" s="84"/>
      <c r="IL274" s="84"/>
      <c r="IM274" s="84"/>
      <c r="IN274" s="84"/>
      <c r="IO274" s="84"/>
      <c r="IP274" s="84"/>
      <c r="IQ274" s="84"/>
      <c r="IR274" s="84"/>
      <c r="IS274" s="84"/>
      <c r="IT274" s="84"/>
      <c r="IU274" s="84"/>
      <c r="IV274" s="84"/>
      <c r="IW274" s="84"/>
      <c r="IX274" s="84"/>
      <c r="IY274" s="84"/>
      <c r="IZ274" s="84"/>
      <c r="JA274" s="84"/>
      <c r="JB274" s="84"/>
    </row>
    <row r="275" spans="1:262" s="22" customFormat="1" ht="15" customHeight="1" x14ac:dyDescent="0.15">
      <c r="A275" s="176" t="s">
        <v>138</v>
      </c>
      <c r="B275" s="26" t="s">
        <v>275</v>
      </c>
      <c r="C275" s="27" t="s">
        <v>323</v>
      </c>
      <c r="D275" s="28" t="s">
        <v>451</v>
      </c>
      <c r="E275" s="26" t="s">
        <v>278</v>
      </c>
      <c r="F275" s="29" t="s">
        <v>452</v>
      </c>
      <c r="G275" s="30" t="s">
        <v>453</v>
      </c>
      <c r="H275" s="30" t="s">
        <v>79</v>
      </c>
      <c r="I275" s="37">
        <v>1500000</v>
      </c>
      <c r="J275" s="38" t="s">
        <v>281</v>
      </c>
      <c r="K275" s="37">
        <v>0</v>
      </c>
      <c r="L275" s="26"/>
      <c r="M275" s="26"/>
      <c r="N275" s="26"/>
      <c r="O275" s="39" t="s">
        <v>330</v>
      </c>
      <c r="P275" s="40">
        <v>0.5</v>
      </c>
      <c r="Q275" s="40">
        <v>0.5</v>
      </c>
      <c r="R275" s="40">
        <v>0.60997067448680398</v>
      </c>
      <c r="S275" s="40">
        <v>0.52401746724890796</v>
      </c>
      <c r="T275" s="40">
        <v>2</v>
      </c>
      <c r="U275" s="40">
        <v>2</v>
      </c>
      <c r="V275" s="41">
        <v>2</v>
      </c>
      <c r="W275" s="42">
        <v>33000</v>
      </c>
      <c r="X275" s="43">
        <v>300</v>
      </c>
      <c r="Y275" s="50">
        <v>1</v>
      </c>
      <c r="Z275" s="50">
        <v>1</v>
      </c>
      <c r="AA275" s="51"/>
      <c r="AB275" s="51"/>
      <c r="AC275" s="51"/>
      <c r="AD275" s="51"/>
      <c r="AE275" s="51"/>
      <c r="AF275" s="38">
        <v>36000</v>
      </c>
      <c r="AG275" s="61">
        <v>1.8333333333333299</v>
      </c>
      <c r="AH275" s="62">
        <v>0.91666666666666696</v>
      </c>
      <c r="AI275" s="63"/>
      <c r="AJ275" s="64"/>
      <c r="AK275" s="65">
        <v>0</v>
      </c>
      <c r="AL275" s="64" t="s">
        <v>283</v>
      </c>
      <c r="AM275" s="66" t="s">
        <v>337</v>
      </c>
      <c r="AN275" s="26"/>
      <c r="AO275" s="66" t="s">
        <v>61</v>
      </c>
      <c r="AP275" s="74"/>
      <c r="AQ275" s="75"/>
      <c r="AR275" s="76"/>
      <c r="AS275" s="77"/>
      <c r="AT275" s="77"/>
      <c r="AU275" s="78"/>
      <c r="AV275" s="77"/>
      <c r="AW275" s="77"/>
      <c r="AX275" s="77"/>
      <c r="AY275" s="77"/>
      <c r="AZ275" s="77"/>
      <c r="BA275" s="77"/>
      <c r="BB275" s="99">
        <f t="shared" si="77"/>
        <v>36</v>
      </c>
      <c r="BC275" s="99">
        <f t="shared" si="78"/>
        <v>9</v>
      </c>
      <c r="BD275" s="100" t="str">
        <f t="shared" si="79"/>
        <v>025-C130000632-371王友36</v>
      </c>
      <c r="BE275" s="101">
        <f t="shared" si="80"/>
        <v>0.33333333333333331</v>
      </c>
      <c r="BF275" s="101">
        <f t="shared" si="81"/>
        <v>1</v>
      </c>
      <c r="BG275" s="102" t="str">
        <f t="shared" si="82"/>
        <v>025-C130000632-37136</v>
      </c>
      <c r="BH275" s="84" t="str">
        <f>IF(IF(ISNA(MATCH(BG275,BG276:$BG$94434,0)),1,"")="","",IF(ISNA(MATCH(BG275,BG276:$BG$94434,0)),1,"")&amp;BB275)</f>
        <v/>
      </c>
      <c r="BI275" s="84" t="str">
        <f>IF(BH275="","",BB275&amp;COUNTIFS($BH$1:BH275,BH275))</f>
        <v/>
      </c>
      <c r="BJ275" s="84" t="str">
        <f t="shared" si="83"/>
        <v/>
      </c>
      <c r="BK275" s="84"/>
      <c r="BL275" s="84"/>
      <c r="BM275" s="84"/>
      <c r="BN275" s="84"/>
      <c r="BO275" s="84"/>
      <c r="BP275" s="84"/>
      <c r="BQ275" s="84"/>
      <c r="BR275" s="84"/>
      <c r="BS275" s="84"/>
      <c r="BT275" s="84"/>
      <c r="BU275" s="84"/>
      <c r="BV275" s="84"/>
      <c r="BW275" s="84"/>
      <c r="BX275" s="84"/>
      <c r="BY275" s="84"/>
      <c r="BZ275" s="84"/>
      <c r="CA275" s="84"/>
      <c r="CB275" s="84"/>
      <c r="CC275" s="84"/>
      <c r="CD275" s="84"/>
      <c r="CE275" s="84"/>
      <c r="CF275" s="84"/>
      <c r="CG275" s="84"/>
      <c r="CH275" s="84"/>
      <c r="CI275" s="84"/>
      <c r="CJ275" s="84"/>
      <c r="CK275" s="84"/>
      <c r="CL275" s="84"/>
      <c r="CM275" s="84"/>
      <c r="CN275" s="84"/>
      <c r="CO275" s="84"/>
      <c r="CP275" s="84"/>
      <c r="CQ275" s="84"/>
      <c r="CR275" s="84"/>
      <c r="CS275" s="84"/>
      <c r="CT275" s="84"/>
      <c r="CU275" s="84"/>
      <c r="CV275" s="84"/>
      <c r="CW275" s="84"/>
      <c r="CX275" s="84"/>
      <c r="CY275" s="84"/>
      <c r="CZ275" s="84"/>
      <c r="DA275" s="84"/>
      <c r="DB275" s="84"/>
      <c r="DC275" s="84"/>
      <c r="DD275" s="84"/>
      <c r="DE275" s="84"/>
      <c r="DF275" s="84"/>
      <c r="DG275" s="84"/>
      <c r="DH275" s="84"/>
      <c r="DI275" s="84"/>
      <c r="DJ275" s="84"/>
      <c r="DK275" s="84"/>
      <c r="DL275" s="84"/>
      <c r="DM275" s="84"/>
      <c r="DN275" s="84"/>
      <c r="DO275" s="84"/>
      <c r="DP275" s="84"/>
      <c r="DQ275" s="84"/>
      <c r="DR275" s="84"/>
      <c r="DS275" s="84"/>
      <c r="DT275" s="84"/>
      <c r="DU275" s="84"/>
      <c r="DV275" s="84"/>
      <c r="DW275" s="84"/>
      <c r="DX275" s="84"/>
      <c r="DY275" s="84"/>
      <c r="DZ275" s="84"/>
      <c r="EA275" s="84"/>
      <c r="EB275" s="84"/>
      <c r="EC275" s="84"/>
      <c r="ED275" s="84"/>
      <c r="EE275" s="84"/>
      <c r="EF275" s="84"/>
      <c r="EG275" s="84"/>
      <c r="EH275" s="84"/>
      <c r="EI275" s="84"/>
      <c r="EJ275" s="84"/>
      <c r="EK275" s="84"/>
      <c r="EL275" s="84"/>
      <c r="EM275" s="84"/>
      <c r="EN275" s="84"/>
      <c r="EO275" s="84"/>
      <c r="EP275" s="84"/>
      <c r="EQ275" s="84"/>
      <c r="ER275" s="84"/>
      <c r="ES275" s="84"/>
      <c r="ET275" s="84"/>
      <c r="EU275" s="84"/>
      <c r="EV275" s="84"/>
      <c r="EW275" s="84"/>
      <c r="EX275" s="84"/>
      <c r="EY275" s="84"/>
      <c r="EZ275" s="84"/>
      <c r="FA275" s="84"/>
      <c r="FB275" s="84"/>
      <c r="FC275" s="84"/>
      <c r="FD275" s="84"/>
      <c r="FE275" s="84"/>
      <c r="FF275" s="84"/>
      <c r="FG275" s="84"/>
      <c r="FH275" s="84"/>
      <c r="FI275" s="84"/>
      <c r="FJ275" s="84"/>
      <c r="FK275" s="84"/>
      <c r="FL275" s="84"/>
      <c r="FM275" s="84"/>
      <c r="FN275" s="84"/>
      <c r="FO275" s="84"/>
      <c r="FP275" s="84"/>
      <c r="FQ275" s="84"/>
      <c r="FR275" s="84"/>
      <c r="FS275" s="84"/>
      <c r="FT275" s="84"/>
      <c r="FU275" s="84"/>
      <c r="FV275" s="84"/>
      <c r="FW275" s="84"/>
      <c r="FX275" s="84"/>
      <c r="FY275" s="84"/>
      <c r="FZ275" s="84"/>
      <c r="GA275" s="84"/>
      <c r="GB275" s="84"/>
      <c r="GC275" s="84"/>
      <c r="GD275" s="84"/>
      <c r="GE275" s="84"/>
      <c r="GF275" s="84"/>
      <c r="GG275" s="84"/>
      <c r="GH275" s="84"/>
      <c r="GI275" s="84"/>
      <c r="GJ275" s="84"/>
      <c r="GK275" s="84"/>
      <c r="GL275" s="84"/>
      <c r="GM275" s="84"/>
      <c r="GN275" s="84"/>
      <c r="GO275" s="84"/>
      <c r="GP275" s="84"/>
      <c r="GQ275" s="84"/>
      <c r="GR275" s="84"/>
      <c r="GS275" s="84"/>
      <c r="GT275" s="84"/>
      <c r="GU275" s="84"/>
      <c r="GV275" s="84"/>
      <c r="GW275" s="84"/>
      <c r="GX275" s="84"/>
      <c r="GY275" s="84"/>
      <c r="GZ275" s="84"/>
      <c r="HA275" s="84"/>
      <c r="HB275" s="84"/>
      <c r="HC275" s="84"/>
      <c r="HD275" s="84"/>
      <c r="HE275" s="84"/>
      <c r="HF275" s="84"/>
      <c r="HG275" s="84"/>
      <c r="HH275" s="84"/>
      <c r="HI275" s="84"/>
      <c r="HJ275" s="84"/>
      <c r="HK275" s="84"/>
      <c r="HL275" s="84"/>
      <c r="HM275" s="84"/>
      <c r="HN275" s="84"/>
      <c r="HO275" s="84"/>
      <c r="HP275" s="84"/>
      <c r="HQ275" s="84"/>
      <c r="HR275" s="84"/>
      <c r="HS275" s="84"/>
      <c r="HT275" s="84"/>
      <c r="HU275" s="84"/>
      <c r="HV275" s="84"/>
      <c r="HW275" s="84"/>
      <c r="HX275" s="84"/>
      <c r="HY275" s="84"/>
      <c r="HZ275" s="84"/>
      <c r="IA275" s="84"/>
      <c r="IB275" s="84"/>
      <c r="IC275" s="84"/>
      <c r="ID275" s="84"/>
      <c r="IE275" s="84"/>
      <c r="IF275" s="84"/>
      <c r="IG275" s="84"/>
      <c r="IH275" s="84"/>
      <c r="II275" s="84"/>
      <c r="IJ275" s="84"/>
      <c r="IK275" s="84"/>
      <c r="IL275" s="84"/>
      <c r="IM275" s="84"/>
      <c r="IN275" s="84"/>
      <c r="IO275" s="84"/>
      <c r="IP275" s="84"/>
      <c r="IQ275" s="84"/>
      <c r="IR275" s="84"/>
      <c r="IS275" s="84"/>
      <c r="IT275" s="84"/>
      <c r="IU275" s="84"/>
      <c r="IV275" s="84"/>
      <c r="IW275" s="84"/>
      <c r="IX275" s="84"/>
      <c r="IY275" s="84"/>
      <c r="IZ275" s="84"/>
      <c r="JA275" s="84"/>
      <c r="JB275" s="84"/>
    </row>
    <row r="276" spans="1:262" s="22" customFormat="1" ht="15" customHeight="1" x14ac:dyDescent="0.15">
      <c r="A276" s="176" t="s">
        <v>138</v>
      </c>
      <c r="B276" s="26" t="s">
        <v>275</v>
      </c>
      <c r="C276" s="27" t="s">
        <v>333</v>
      </c>
      <c r="D276" s="28" t="s">
        <v>455</v>
      </c>
      <c r="E276" s="26" t="s">
        <v>278</v>
      </c>
      <c r="F276" s="29" t="s">
        <v>11</v>
      </c>
      <c r="G276" s="30" t="s">
        <v>280</v>
      </c>
      <c r="H276" s="30" t="s">
        <v>79</v>
      </c>
      <c r="I276" s="37">
        <v>2000000</v>
      </c>
      <c r="J276" s="38" t="s">
        <v>281</v>
      </c>
      <c r="K276" s="37">
        <v>331000</v>
      </c>
      <c r="L276" s="26"/>
      <c r="M276" s="26"/>
      <c r="N276" s="26"/>
      <c r="O276" s="39" t="s">
        <v>10</v>
      </c>
      <c r="P276" s="40">
        <v>0.5</v>
      </c>
      <c r="Q276" s="40">
        <v>0.5</v>
      </c>
      <c r="R276" s="40">
        <v>1.82991202346041</v>
      </c>
      <c r="S276" s="40">
        <v>1.5720524017467301</v>
      </c>
      <c r="T276" s="40">
        <v>2</v>
      </c>
      <c r="U276" s="40">
        <v>2</v>
      </c>
      <c r="V276" s="41">
        <v>6</v>
      </c>
      <c r="W276" s="42">
        <v>76000</v>
      </c>
      <c r="X276" s="43">
        <v>300</v>
      </c>
      <c r="Y276" s="50">
        <v>1</v>
      </c>
      <c r="Z276" s="50">
        <v>1</v>
      </c>
      <c r="AA276" s="51"/>
      <c r="AB276" s="51"/>
      <c r="AC276" s="51"/>
      <c r="AD276" s="51"/>
      <c r="AE276" s="51"/>
      <c r="AF276" s="38">
        <v>108000</v>
      </c>
      <c r="AG276" s="61">
        <v>4.2222222222222197</v>
      </c>
      <c r="AH276" s="62">
        <v>0.70370370370370405</v>
      </c>
      <c r="AI276" s="63"/>
      <c r="AJ276" s="64"/>
      <c r="AK276" s="65">
        <v>0</v>
      </c>
      <c r="AL276" s="64" t="s">
        <v>283</v>
      </c>
      <c r="AM276" s="66" t="s">
        <v>302</v>
      </c>
      <c r="AN276" s="26"/>
      <c r="AO276" s="66" t="s">
        <v>68</v>
      </c>
      <c r="AP276" s="74"/>
      <c r="AQ276" s="75"/>
      <c r="AR276" s="76"/>
      <c r="AS276" s="77"/>
      <c r="AT276" s="77"/>
      <c r="AU276" s="78"/>
      <c r="AV276" s="77"/>
      <c r="AW276" s="77"/>
      <c r="AX276" s="77"/>
      <c r="AY276" s="77"/>
      <c r="AZ276" s="77"/>
      <c r="BA276" s="77"/>
      <c r="BB276" s="99">
        <f t="shared" si="77"/>
        <v>36</v>
      </c>
      <c r="BC276" s="99">
        <f t="shared" si="78"/>
        <v>9</v>
      </c>
      <c r="BD276" s="100" t="str">
        <f t="shared" si="79"/>
        <v>025-C130000631-362赵亚平36</v>
      </c>
      <c r="BE276" s="101">
        <f t="shared" si="80"/>
        <v>1</v>
      </c>
      <c r="BF276" s="101">
        <f t="shared" si="81"/>
        <v>0.5</v>
      </c>
      <c r="BG276" s="102" t="str">
        <f t="shared" si="82"/>
        <v>025-C130000631-36236</v>
      </c>
      <c r="BH276" s="84" t="str">
        <f>IF(IF(ISNA(MATCH(BG276,BG277:$BG$94434,0)),1,"")="","",IF(ISNA(MATCH(BG276,BG277:$BG$94434,0)),1,"")&amp;BB276)</f>
        <v/>
      </c>
      <c r="BI276" s="84" t="str">
        <f>IF(BH276="","",BB276&amp;COUNTIFS($BH$1:BH276,BH276))</f>
        <v/>
      </c>
      <c r="BJ276" s="84" t="str">
        <f t="shared" si="83"/>
        <v/>
      </c>
      <c r="BK276" s="84"/>
      <c r="BL276" s="84"/>
      <c r="BM276" s="84"/>
      <c r="BN276" s="84"/>
      <c r="BO276" s="84"/>
      <c r="BP276" s="84"/>
      <c r="BQ276" s="84"/>
      <c r="BR276" s="84"/>
      <c r="BS276" s="84"/>
      <c r="BT276" s="84"/>
      <c r="BU276" s="84"/>
      <c r="BV276" s="84"/>
      <c r="BW276" s="84"/>
      <c r="BX276" s="84"/>
      <c r="BY276" s="84"/>
      <c r="BZ276" s="84"/>
      <c r="CA276" s="84"/>
      <c r="CB276" s="84"/>
      <c r="CC276" s="84"/>
      <c r="CD276" s="84"/>
      <c r="CE276" s="84"/>
      <c r="CF276" s="84"/>
      <c r="CG276" s="84"/>
      <c r="CH276" s="84"/>
      <c r="CI276" s="84"/>
      <c r="CJ276" s="84"/>
      <c r="CK276" s="84"/>
      <c r="CL276" s="84"/>
      <c r="CM276" s="84"/>
      <c r="CN276" s="84"/>
      <c r="CO276" s="84"/>
      <c r="CP276" s="84"/>
      <c r="CQ276" s="84"/>
      <c r="CR276" s="84"/>
      <c r="CS276" s="84"/>
      <c r="CT276" s="84"/>
      <c r="CU276" s="84"/>
      <c r="CV276" s="84"/>
      <c r="CW276" s="84"/>
      <c r="CX276" s="84"/>
      <c r="CY276" s="84"/>
      <c r="CZ276" s="84"/>
      <c r="DA276" s="84"/>
      <c r="DB276" s="84"/>
      <c r="DC276" s="84"/>
      <c r="DD276" s="84"/>
      <c r="DE276" s="84"/>
      <c r="DF276" s="84"/>
      <c r="DG276" s="84"/>
      <c r="DH276" s="84"/>
      <c r="DI276" s="84"/>
      <c r="DJ276" s="84"/>
      <c r="DK276" s="84"/>
      <c r="DL276" s="84"/>
      <c r="DM276" s="84"/>
      <c r="DN276" s="84"/>
      <c r="DO276" s="84"/>
      <c r="DP276" s="84"/>
      <c r="DQ276" s="84"/>
      <c r="DR276" s="84"/>
      <c r="DS276" s="84"/>
      <c r="DT276" s="84"/>
      <c r="DU276" s="84"/>
      <c r="DV276" s="84"/>
      <c r="DW276" s="84"/>
      <c r="DX276" s="84"/>
      <c r="DY276" s="84"/>
      <c r="DZ276" s="84"/>
      <c r="EA276" s="84"/>
      <c r="EB276" s="84"/>
      <c r="EC276" s="84"/>
      <c r="ED276" s="84"/>
      <c r="EE276" s="84"/>
      <c r="EF276" s="84"/>
      <c r="EG276" s="84"/>
      <c r="EH276" s="84"/>
      <c r="EI276" s="84"/>
      <c r="EJ276" s="84"/>
      <c r="EK276" s="84"/>
      <c r="EL276" s="84"/>
      <c r="EM276" s="84"/>
      <c r="EN276" s="84"/>
      <c r="EO276" s="84"/>
      <c r="EP276" s="84"/>
      <c r="EQ276" s="84"/>
      <c r="ER276" s="84"/>
      <c r="ES276" s="84"/>
      <c r="ET276" s="84"/>
      <c r="EU276" s="84"/>
      <c r="EV276" s="84"/>
      <c r="EW276" s="84"/>
      <c r="EX276" s="84"/>
      <c r="EY276" s="84"/>
      <c r="EZ276" s="84"/>
      <c r="FA276" s="84"/>
      <c r="FB276" s="84"/>
      <c r="FC276" s="84"/>
      <c r="FD276" s="84"/>
      <c r="FE276" s="84"/>
      <c r="FF276" s="84"/>
      <c r="FG276" s="84"/>
      <c r="FH276" s="84"/>
      <c r="FI276" s="84"/>
      <c r="FJ276" s="84"/>
      <c r="FK276" s="84"/>
      <c r="FL276" s="84"/>
      <c r="FM276" s="84"/>
      <c r="FN276" s="84"/>
      <c r="FO276" s="84"/>
      <c r="FP276" s="84"/>
      <c r="FQ276" s="84"/>
      <c r="FR276" s="84"/>
      <c r="FS276" s="84"/>
      <c r="FT276" s="84"/>
      <c r="FU276" s="84"/>
      <c r="FV276" s="84"/>
      <c r="FW276" s="84"/>
      <c r="FX276" s="84"/>
      <c r="FY276" s="84"/>
      <c r="FZ276" s="84"/>
      <c r="GA276" s="84"/>
      <c r="GB276" s="84"/>
      <c r="GC276" s="84"/>
      <c r="GD276" s="84"/>
      <c r="GE276" s="84"/>
      <c r="GF276" s="84"/>
      <c r="GG276" s="84"/>
      <c r="GH276" s="84"/>
      <c r="GI276" s="84"/>
      <c r="GJ276" s="84"/>
      <c r="GK276" s="84"/>
      <c r="GL276" s="84"/>
      <c r="GM276" s="84"/>
      <c r="GN276" s="84"/>
      <c r="GO276" s="84"/>
      <c r="GP276" s="84"/>
      <c r="GQ276" s="84"/>
      <c r="GR276" s="84"/>
      <c r="GS276" s="84"/>
      <c r="GT276" s="84"/>
      <c r="GU276" s="84"/>
      <c r="GV276" s="84"/>
      <c r="GW276" s="84"/>
      <c r="GX276" s="84"/>
      <c r="GY276" s="84"/>
      <c r="GZ276" s="84"/>
      <c r="HA276" s="84"/>
      <c r="HB276" s="84"/>
      <c r="HC276" s="84"/>
      <c r="HD276" s="84"/>
      <c r="HE276" s="84"/>
      <c r="HF276" s="84"/>
      <c r="HG276" s="84"/>
      <c r="HH276" s="84"/>
      <c r="HI276" s="84"/>
      <c r="HJ276" s="84"/>
      <c r="HK276" s="84"/>
      <c r="HL276" s="84"/>
      <c r="HM276" s="84"/>
      <c r="HN276" s="84"/>
      <c r="HO276" s="84"/>
      <c r="HP276" s="84"/>
      <c r="HQ276" s="84"/>
      <c r="HR276" s="84"/>
      <c r="HS276" s="84"/>
      <c r="HT276" s="84"/>
      <c r="HU276" s="84"/>
      <c r="HV276" s="84"/>
      <c r="HW276" s="84"/>
      <c r="HX276" s="84"/>
      <c r="HY276" s="84"/>
      <c r="HZ276" s="84"/>
      <c r="IA276" s="84"/>
      <c r="IB276" s="84"/>
      <c r="IC276" s="84"/>
      <c r="ID276" s="84"/>
      <c r="IE276" s="84"/>
      <c r="IF276" s="84"/>
      <c r="IG276" s="84"/>
      <c r="IH276" s="84"/>
      <c r="II276" s="84"/>
      <c r="IJ276" s="84"/>
      <c r="IK276" s="84"/>
      <c r="IL276" s="84"/>
      <c r="IM276" s="84"/>
      <c r="IN276" s="84"/>
      <c r="IO276" s="84"/>
      <c r="IP276" s="84"/>
      <c r="IQ276" s="84"/>
      <c r="IR276" s="84"/>
      <c r="IS276" s="84"/>
      <c r="IT276" s="84"/>
      <c r="IU276" s="84"/>
      <c r="IV276" s="84"/>
      <c r="IW276" s="84"/>
      <c r="IX276" s="84"/>
      <c r="IY276" s="84"/>
      <c r="IZ276" s="84"/>
      <c r="JA276" s="84"/>
      <c r="JB276" s="84"/>
    </row>
    <row r="277" spans="1:262" s="22" customFormat="1" ht="15" customHeight="1" x14ac:dyDescent="0.15">
      <c r="A277" s="176" t="s">
        <v>138</v>
      </c>
      <c r="B277" s="26" t="s">
        <v>285</v>
      </c>
      <c r="C277" s="27" t="s">
        <v>333</v>
      </c>
      <c r="D277" s="28" t="s">
        <v>455</v>
      </c>
      <c r="E277" s="26" t="s">
        <v>278</v>
      </c>
      <c r="F277" s="29" t="s">
        <v>11</v>
      </c>
      <c r="G277" s="30" t="s">
        <v>280</v>
      </c>
      <c r="H277" s="30" t="s">
        <v>79</v>
      </c>
      <c r="I277" s="37">
        <v>2000000</v>
      </c>
      <c r="J277" s="38" t="s">
        <v>281</v>
      </c>
      <c r="K277" s="37">
        <v>331000</v>
      </c>
      <c r="L277" s="26"/>
      <c r="M277" s="26"/>
      <c r="N277" s="26"/>
      <c r="O277" s="39" t="s">
        <v>10</v>
      </c>
      <c r="P277" s="40">
        <v>0.5</v>
      </c>
      <c r="Q277" s="40">
        <v>0.5</v>
      </c>
      <c r="R277" s="40">
        <v>1.52601156069364</v>
      </c>
      <c r="S277" s="40">
        <v>3.14410480349345</v>
      </c>
      <c r="T277" s="40">
        <v>4</v>
      </c>
      <c r="U277" s="40">
        <v>4</v>
      </c>
      <c r="V277" s="41">
        <v>12</v>
      </c>
      <c r="W277" s="42">
        <v>135000</v>
      </c>
      <c r="X277" s="43">
        <v>300</v>
      </c>
      <c r="Y277" s="50">
        <v>1</v>
      </c>
      <c r="Z277" s="50">
        <v>1</v>
      </c>
      <c r="AA277" s="51"/>
      <c r="AB277" s="51"/>
      <c r="AC277" s="51"/>
      <c r="AD277" s="51"/>
      <c r="AE277" s="51"/>
      <c r="AF277" s="38">
        <v>216000</v>
      </c>
      <c r="AG277" s="61">
        <v>7.5</v>
      </c>
      <c r="AH277" s="62">
        <v>0.625</v>
      </c>
      <c r="AI277" s="63"/>
      <c r="AJ277" s="64"/>
      <c r="AK277" s="65">
        <v>0</v>
      </c>
      <c r="AL277" s="64" t="s">
        <v>283</v>
      </c>
      <c r="AM277" s="66" t="s">
        <v>322</v>
      </c>
      <c r="AN277" s="26"/>
      <c r="AO277" s="66" t="s">
        <v>64</v>
      </c>
      <c r="AP277" s="74"/>
      <c r="AQ277" s="75"/>
      <c r="AR277" s="76"/>
      <c r="AS277" s="77"/>
      <c r="AT277" s="77"/>
      <c r="AU277" s="78"/>
      <c r="AV277" s="77"/>
      <c r="AW277" s="77"/>
      <c r="AX277" s="77"/>
      <c r="AY277" s="77"/>
      <c r="AZ277" s="77"/>
      <c r="BA277" s="77"/>
      <c r="BB277" s="99">
        <f t="shared" si="77"/>
        <v>36</v>
      </c>
      <c r="BC277" s="99">
        <f t="shared" si="78"/>
        <v>9</v>
      </c>
      <c r="BD277" s="100" t="str">
        <f t="shared" si="79"/>
        <v>025-C130000631-362杨青松36</v>
      </c>
      <c r="BE277" s="101">
        <f t="shared" si="80"/>
        <v>0.33333333333333331</v>
      </c>
      <c r="BF277" s="101">
        <f t="shared" si="81"/>
        <v>0.5</v>
      </c>
      <c r="BG277" s="102" t="str">
        <f t="shared" si="82"/>
        <v>025-C130000631-36236</v>
      </c>
      <c r="BH277" s="84" t="str">
        <f>IF(IF(ISNA(MATCH(BG277,BG278:$BG$94434,0)),1,"")="","",IF(ISNA(MATCH(BG277,BG278:$BG$94434,0)),1,"")&amp;BB277)</f>
        <v/>
      </c>
      <c r="BI277" s="84" t="str">
        <f>IF(BH277="","",BB277&amp;COUNTIFS($BH$1:BH277,BH277))</f>
        <v/>
      </c>
      <c r="BJ277" s="84" t="str">
        <f t="shared" si="83"/>
        <v/>
      </c>
      <c r="BK277" s="84"/>
      <c r="BL277" s="84"/>
      <c r="BM277" s="84"/>
      <c r="BN277" s="84"/>
      <c r="BO277" s="84"/>
      <c r="BP277" s="84"/>
      <c r="BQ277" s="84"/>
      <c r="BR277" s="84"/>
      <c r="BS277" s="84"/>
      <c r="BT277" s="84"/>
      <c r="BU277" s="84"/>
      <c r="BV277" s="84"/>
      <c r="BW277" s="84"/>
      <c r="BX277" s="84"/>
      <c r="BY277" s="84"/>
      <c r="BZ277" s="84"/>
      <c r="CA277" s="84"/>
      <c r="CB277" s="84"/>
      <c r="CC277" s="84"/>
      <c r="CD277" s="84"/>
      <c r="CE277" s="84"/>
      <c r="CF277" s="84"/>
      <c r="CG277" s="84"/>
      <c r="CH277" s="84"/>
      <c r="CI277" s="84"/>
      <c r="CJ277" s="84"/>
      <c r="CK277" s="84"/>
      <c r="CL277" s="84"/>
      <c r="CM277" s="84"/>
      <c r="CN277" s="84"/>
      <c r="CO277" s="84"/>
      <c r="CP277" s="84"/>
      <c r="CQ277" s="84"/>
      <c r="CR277" s="84"/>
      <c r="CS277" s="84"/>
      <c r="CT277" s="84"/>
      <c r="CU277" s="84"/>
      <c r="CV277" s="84"/>
      <c r="CW277" s="84"/>
      <c r="CX277" s="84"/>
      <c r="CY277" s="84"/>
      <c r="CZ277" s="84"/>
      <c r="DA277" s="84"/>
      <c r="DB277" s="84"/>
      <c r="DC277" s="84"/>
      <c r="DD277" s="84"/>
      <c r="DE277" s="84"/>
      <c r="DF277" s="84"/>
      <c r="DG277" s="84"/>
      <c r="DH277" s="84"/>
      <c r="DI277" s="84"/>
      <c r="DJ277" s="84"/>
      <c r="DK277" s="84"/>
      <c r="DL277" s="84"/>
      <c r="DM277" s="84"/>
      <c r="DN277" s="84"/>
      <c r="DO277" s="84"/>
      <c r="DP277" s="84"/>
      <c r="DQ277" s="84"/>
      <c r="DR277" s="84"/>
      <c r="DS277" s="84"/>
      <c r="DT277" s="84"/>
      <c r="DU277" s="84"/>
      <c r="DV277" s="84"/>
      <c r="DW277" s="84"/>
      <c r="DX277" s="84"/>
      <c r="DY277" s="84"/>
      <c r="DZ277" s="84"/>
      <c r="EA277" s="84"/>
      <c r="EB277" s="84"/>
      <c r="EC277" s="84"/>
      <c r="ED277" s="84"/>
      <c r="EE277" s="84"/>
      <c r="EF277" s="84"/>
      <c r="EG277" s="84"/>
      <c r="EH277" s="84"/>
      <c r="EI277" s="84"/>
      <c r="EJ277" s="84"/>
      <c r="EK277" s="84"/>
      <c r="EL277" s="84"/>
      <c r="EM277" s="84"/>
      <c r="EN277" s="84"/>
      <c r="EO277" s="84"/>
      <c r="EP277" s="84"/>
      <c r="EQ277" s="84"/>
      <c r="ER277" s="84"/>
      <c r="ES277" s="84"/>
      <c r="ET277" s="84"/>
      <c r="EU277" s="84"/>
      <c r="EV277" s="84"/>
      <c r="EW277" s="84"/>
      <c r="EX277" s="84"/>
      <c r="EY277" s="84"/>
      <c r="EZ277" s="84"/>
      <c r="FA277" s="84"/>
      <c r="FB277" s="84"/>
      <c r="FC277" s="84"/>
      <c r="FD277" s="84"/>
      <c r="FE277" s="84"/>
      <c r="FF277" s="84"/>
      <c r="FG277" s="84"/>
      <c r="FH277" s="84"/>
      <c r="FI277" s="84"/>
      <c r="FJ277" s="84"/>
      <c r="FK277" s="84"/>
      <c r="FL277" s="84"/>
      <c r="FM277" s="84"/>
      <c r="FN277" s="84"/>
      <c r="FO277" s="84"/>
      <c r="FP277" s="84"/>
      <c r="FQ277" s="84"/>
      <c r="FR277" s="84"/>
      <c r="FS277" s="84"/>
      <c r="FT277" s="84"/>
      <c r="FU277" s="84"/>
      <c r="FV277" s="84"/>
      <c r="FW277" s="84"/>
      <c r="FX277" s="84"/>
      <c r="FY277" s="84"/>
      <c r="FZ277" s="84"/>
      <c r="GA277" s="84"/>
      <c r="GB277" s="84"/>
      <c r="GC277" s="84"/>
      <c r="GD277" s="84"/>
      <c r="GE277" s="84"/>
      <c r="GF277" s="84"/>
      <c r="GG277" s="84"/>
      <c r="GH277" s="84"/>
      <c r="GI277" s="84"/>
      <c r="GJ277" s="84"/>
      <c r="GK277" s="84"/>
      <c r="GL277" s="84"/>
      <c r="GM277" s="84"/>
      <c r="GN277" s="84"/>
      <c r="GO277" s="84"/>
      <c r="GP277" s="84"/>
      <c r="GQ277" s="84"/>
      <c r="GR277" s="84"/>
      <c r="GS277" s="84"/>
      <c r="GT277" s="84"/>
      <c r="GU277" s="84"/>
      <c r="GV277" s="84"/>
      <c r="GW277" s="84"/>
      <c r="GX277" s="84"/>
      <c r="GY277" s="84"/>
      <c r="GZ277" s="84"/>
      <c r="HA277" s="84"/>
      <c r="HB277" s="84"/>
      <c r="HC277" s="84"/>
      <c r="HD277" s="84"/>
      <c r="HE277" s="84"/>
      <c r="HF277" s="84"/>
      <c r="HG277" s="84"/>
      <c r="HH277" s="84"/>
      <c r="HI277" s="84"/>
      <c r="HJ277" s="84"/>
      <c r="HK277" s="84"/>
      <c r="HL277" s="84"/>
      <c r="HM277" s="84"/>
      <c r="HN277" s="84"/>
      <c r="HO277" s="84"/>
      <c r="HP277" s="84"/>
      <c r="HQ277" s="84"/>
      <c r="HR277" s="84"/>
      <c r="HS277" s="84"/>
      <c r="HT277" s="84"/>
      <c r="HU277" s="84"/>
      <c r="HV277" s="84"/>
      <c r="HW277" s="84"/>
      <c r="HX277" s="84"/>
      <c r="HY277" s="84"/>
      <c r="HZ277" s="84"/>
      <c r="IA277" s="84"/>
      <c r="IB277" s="84"/>
      <c r="IC277" s="84"/>
      <c r="ID277" s="84"/>
      <c r="IE277" s="84"/>
      <c r="IF277" s="84"/>
      <c r="IG277" s="84"/>
      <c r="IH277" s="84"/>
      <c r="II277" s="84"/>
      <c r="IJ277" s="84"/>
      <c r="IK277" s="84"/>
      <c r="IL277" s="84"/>
      <c r="IM277" s="84"/>
      <c r="IN277" s="84"/>
      <c r="IO277" s="84"/>
      <c r="IP277" s="84"/>
      <c r="IQ277" s="84"/>
      <c r="IR277" s="84"/>
      <c r="IS277" s="84"/>
      <c r="IT277" s="84"/>
      <c r="IU277" s="84"/>
      <c r="IV277" s="84"/>
      <c r="IW277" s="84"/>
      <c r="IX277" s="84"/>
      <c r="IY277" s="84"/>
      <c r="IZ277" s="84"/>
      <c r="JA277" s="84"/>
      <c r="JB277" s="84"/>
    </row>
    <row r="278" spans="1:262" s="22" customFormat="1" ht="15" customHeight="1" x14ac:dyDescent="0.15">
      <c r="A278" s="176" t="s">
        <v>138</v>
      </c>
      <c r="B278" s="26" t="s">
        <v>275</v>
      </c>
      <c r="C278" s="27" t="s">
        <v>335</v>
      </c>
      <c r="D278" s="28" t="s">
        <v>439</v>
      </c>
      <c r="E278" s="26" t="s">
        <v>278</v>
      </c>
      <c r="F278" s="29" t="s">
        <v>47</v>
      </c>
      <c r="G278" s="30" t="s">
        <v>280</v>
      </c>
      <c r="H278" s="30" t="s">
        <v>79</v>
      </c>
      <c r="I278" s="37">
        <v>2000000</v>
      </c>
      <c r="J278" s="38" t="s">
        <v>281</v>
      </c>
      <c r="K278" s="37">
        <v>1031100</v>
      </c>
      <c r="L278" s="26"/>
      <c r="M278" s="26"/>
      <c r="N278" s="26"/>
      <c r="O278" s="39" t="s">
        <v>46</v>
      </c>
      <c r="P278" s="40">
        <v>0.5</v>
      </c>
      <c r="Q278" s="40">
        <v>0.5</v>
      </c>
      <c r="R278" s="40">
        <v>2.4398826979472101</v>
      </c>
      <c r="S278" s="40">
        <v>2.0960698689956301</v>
      </c>
      <c r="T278" s="40">
        <v>3</v>
      </c>
      <c r="U278" s="40">
        <v>3</v>
      </c>
      <c r="V278" s="41">
        <v>8</v>
      </c>
      <c r="W278" s="42">
        <v>150000</v>
      </c>
      <c r="X278" s="43">
        <v>350</v>
      </c>
      <c r="Y278" s="50">
        <v>1</v>
      </c>
      <c r="Z278" s="50">
        <v>1</v>
      </c>
      <c r="AA278" s="51"/>
      <c r="AB278" s="51"/>
      <c r="AC278" s="51"/>
      <c r="AD278" s="51"/>
      <c r="AE278" s="51"/>
      <c r="AF278" s="38">
        <v>168000</v>
      </c>
      <c r="AG278" s="61">
        <v>7.1428571428571397</v>
      </c>
      <c r="AH278" s="62">
        <v>0.89285714285714302</v>
      </c>
      <c r="AI278" s="63"/>
      <c r="AJ278" s="64"/>
      <c r="AK278" s="65">
        <v>0</v>
      </c>
      <c r="AL278" s="64" t="s">
        <v>283</v>
      </c>
      <c r="AM278" s="66" t="s">
        <v>302</v>
      </c>
      <c r="AN278" s="26"/>
      <c r="AO278" s="66" t="s">
        <v>68</v>
      </c>
      <c r="AP278" s="74"/>
      <c r="AQ278" s="75"/>
      <c r="AR278" s="76"/>
      <c r="AS278" s="77"/>
      <c r="AT278" s="77"/>
      <c r="AU278" s="78"/>
      <c r="AV278" s="77"/>
      <c r="AW278" s="77"/>
      <c r="AX278" s="77"/>
      <c r="AY278" s="77"/>
      <c r="AZ278" s="77"/>
      <c r="BA278" s="77"/>
      <c r="BB278" s="99">
        <f t="shared" si="77"/>
        <v>36</v>
      </c>
      <c r="BC278" s="99">
        <f t="shared" si="78"/>
        <v>9</v>
      </c>
      <c r="BD278" s="100" t="str">
        <f t="shared" si="79"/>
        <v>025-C130000641-363赵亚平36</v>
      </c>
      <c r="BE278" s="101">
        <f t="shared" si="80"/>
        <v>1</v>
      </c>
      <c r="BF278" s="101">
        <f t="shared" si="81"/>
        <v>0.5</v>
      </c>
      <c r="BG278" s="102" t="str">
        <f t="shared" si="82"/>
        <v>025-C130000641-36336</v>
      </c>
      <c r="BH278" s="84" t="str">
        <f>IF(IF(ISNA(MATCH(BG278,BG279:$BG$94434,0)),1,"")="","",IF(ISNA(MATCH(BG278,BG279:$BG$94434,0)),1,"")&amp;BB278)</f>
        <v/>
      </c>
      <c r="BI278" s="84" t="str">
        <f>IF(BH278="","",BB278&amp;COUNTIFS($BH$1:BH278,BH278))</f>
        <v/>
      </c>
      <c r="BJ278" s="84" t="str">
        <f t="shared" si="83"/>
        <v/>
      </c>
      <c r="BK278" s="84"/>
      <c r="BL278" s="84"/>
      <c r="BM278" s="84"/>
      <c r="BN278" s="84"/>
      <c r="BO278" s="84"/>
      <c r="BP278" s="84"/>
      <c r="BQ278" s="84"/>
      <c r="BR278" s="84"/>
      <c r="BS278" s="84"/>
      <c r="BT278" s="84"/>
      <c r="BU278" s="84"/>
      <c r="BV278" s="84"/>
      <c r="BW278" s="84"/>
      <c r="BX278" s="84"/>
      <c r="BY278" s="84"/>
      <c r="BZ278" s="84"/>
      <c r="CA278" s="84"/>
      <c r="CB278" s="84"/>
      <c r="CC278" s="84"/>
      <c r="CD278" s="84"/>
      <c r="CE278" s="84"/>
      <c r="CF278" s="84"/>
      <c r="CG278" s="84"/>
      <c r="CH278" s="84"/>
      <c r="CI278" s="84"/>
      <c r="CJ278" s="84"/>
      <c r="CK278" s="84"/>
      <c r="CL278" s="84"/>
      <c r="CM278" s="84"/>
      <c r="CN278" s="84"/>
      <c r="CO278" s="84"/>
      <c r="CP278" s="84"/>
      <c r="CQ278" s="84"/>
      <c r="CR278" s="84"/>
      <c r="CS278" s="84"/>
      <c r="CT278" s="84"/>
      <c r="CU278" s="84"/>
      <c r="CV278" s="84"/>
      <c r="CW278" s="84"/>
      <c r="CX278" s="84"/>
      <c r="CY278" s="84"/>
      <c r="CZ278" s="84"/>
      <c r="DA278" s="84"/>
      <c r="DB278" s="84"/>
      <c r="DC278" s="84"/>
      <c r="DD278" s="84"/>
      <c r="DE278" s="84"/>
      <c r="DF278" s="84"/>
      <c r="DG278" s="84"/>
      <c r="DH278" s="84"/>
      <c r="DI278" s="84"/>
      <c r="DJ278" s="84"/>
      <c r="DK278" s="84"/>
      <c r="DL278" s="84"/>
      <c r="DM278" s="84"/>
      <c r="DN278" s="84"/>
      <c r="DO278" s="84"/>
      <c r="DP278" s="84"/>
      <c r="DQ278" s="84"/>
      <c r="DR278" s="84"/>
      <c r="DS278" s="84"/>
      <c r="DT278" s="84"/>
      <c r="DU278" s="84"/>
      <c r="DV278" s="84"/>
      <c r="DW278" s="84"/>
      <c r="DX278" s="84"/>
      <c r="DY278" s="84"/>
      <c r="DZ278" s="84"/>
      <c r="EA278" s="84"/>
      <c r="EB278" s="84"/>
      <c r="EC278" s="84"/>
      <c r="ED278" s="84"/>
      <c r="EE278" s="84"/>
      <c r="EF278" s="84"/>
      <c r="EG278" s="84"/>
      <c r="EH278" s="84"/>
      <c r="EI278" s="84"/>
      <c r="EJ278" s="84"/>
      <c r="EK278" s="84"/>
      <c r="EL278" s="84"/>
      <c r="EM278" s="84"/>
      <c r="EN278" s="84"/>
      <c r="EO278" s="84"/>
      <c r="EP278" s="84"/>
      <c r="EQ278" s="84"/>
      <c r="ER278" s="84"/>
      <c r="ES278" s="84"/>
      <c r="ET278" s="84"/>
      <c r="EU278" s="84"/>
      <c r="EV278" s="84"/>
      <c r="EW278" s="84"/>
      <c r="EX278" s="84"/>
      <c r="EY278" s="84"/>
      <c r="EZ278" s="84"/>
      <c r="FA278" s="84"/>
      <c r="FB278" s="84"/>
      <c r="FC278" s="84"/>
      <c r="FD278" s="84"/>
      <c r="FE278" s="84"/>
      <c r="FF278" s="84"/>
      <c r="FG278" s="84"/>
      <c r="FH278" s="84"/>
      <c r="FI278" s="84"/>
      <c r="FJ278" s="84"/>
      <c r="FK278" s="84"/>
      <c r="FL278" s="84"/>
      <c r="FM278" s="84"/>
      <c r="FN278" s="84"/>
      <c r="FO278" s="84"/>
      <c r="FP278" s="84"/>
      <c r="FQ278" s="84"/>
      <c r="FR278" s="84"/>
      <c r="FS278" s="84"/>
      <c r="FT278" s="84"/>
      <c r="FU278" s="84"/>
      <c r="FV278" s="84"/>
      <c r="FW278" s="84"/>
      <c r="FX278" s="84"/>
      <c r="FY278" s="84"/>
      <c r="FZ278" s="84"/>
      <c r="GA278" s="84"/>
      <c r="GB278" s="84"/>
      <c r="GC278" s="84"/>
      <c r="GD278" s="84"/>
      <c r="GE278" s="84"/>
      <c r="GF278" s="84"/>
      <c r="GG278" s="84"/>
      <c r="GH278" s="84"/>
      <c r="GI278" s="84"/>
      <c r="GJ278" s="84"/>
      <c r="GK278" s="84"/>
      <c r="GL278" s="84"/>
      <c r="GM278" s="84"/>
      <c r="GN278" s="84"/>
      <c r="GO278" s="84"/>
      <c r="GP278" s="84"/>
      <c r="GQ278" s="84"/>
      <c r="GR278" s="84"/>
      <c r="GS278" s="84"/>
      <c r="GT278" s="84"/>
      <c r="GU278" s="84"/>
      <c r="GV278" s="84"/>
      <c r="GW278" s="84"/>
      <c r="GX278" s="84"/>
      <c r="GY278" s="84"/>
      <c r="GZ278" s="84"/>
      <c r="HA278" s="84"/>
      <c r="HB278" s="84"/>
      <c r="HC278" s="84"/>
      <c r="HD278" s="84"/>
      <c r="HE278" s="84"/>
      <c r="HF278" s="84"/>
      <c r="HG278" s="84"/>
      <c r="HH278" s="84"/>
      <c r="HI278" s="84"/>
      <c r="HJ278" s="84"/>
      <c r="HK278" s="84"/>
      <c r="HL278" s="84"/>
      <c r="HM278" s="84"/>
      <c r="HN278" s="84"/>
      <c r="HO278" s="84"/>
      <c r="HP278" s="84"/>
      <c r="HQ278" s="84"/>
      <c r="HR278" s="84"/>
      <c r="HS278" s="84"/>
      <c r="HT278" s="84"/>
      <c r="HU278" s="84"/>
      <c r="HV278" s="84"/>
      <c r="HW278" s="84"/>
      <c r="HX278" s="84"/>
      <c r="HY278" s="84"/>
      <c r="HZ278" s="84"/>
      <c r="IA278" s="84"/>
      <c r="IB278" s="84"/>
      <c r="IC278" s="84"/>
      <c r="ID278" s="84"/>
      <c r="IE278" s="84"/>
      <c r="IF278" s="84"/>
      <c r="IG278" s="84"/>
      <c r="IH278" s="84"/>
      <c r="II278" s="84"/>
      <c r="IJ278" s="84"/>
      <c r="IK278" s="84"/>
      <c r="IL278" s="84"/>
      <c r="IM278" s="84"/>
      <c r="IN278" s="84"/>
      <c r="IO278" s="84"/>
      <c r="IP278" s="84"/>
      <c r="IQ278" s="84"/>
      <c r="IR278" s="84"/>
      <c r="IS278" s="84"/>
      <c r="IT278" s="84"/>
      <c r="IU278" s="84"/>
      <c r="IV278" s="84"/>
      <c r="IW278" s="84"/>
      <c r="IX278" s="84"/>
      <c r="IY278" s="84"/>
      <c r="IZ278" s="84"/>
      <c r="JA278" s="84"/>
      <c r="JB278" s="84"/>
    </row>
    <row r="279" spans="1:262" s="22" customFormat="1" ht="15" customHeight="1" x14ac:dyDescent="0.15">
      <c r="A279" s="176" t="s">
        <v>138</v>
      </c>
      <c r="B279" s="26" t="s">
        <v>285</v>
      </c>
      <c r="C279" s="27" t="s">
        <v>335</v>
      </c>
      <c r="D279" s="28" t="s">
        <v>439</v>
      </c>
      <c r="E279" s="26" t="s">
        <v>278</v>
      </c>
      <c r="F279" s="29" t="s">
        <v>47</v>
      </c>
      <c r="G279" s="30" t="s">
        <v>280</v>
      </c>
      <c r="H279" s="30" t="s">
        <v>79</v>
      </c>
      <c r="I279" s="37">
        <v>2000000</v>
      </c>
      <c r="J279" s="38" t="s">
        <v>281</v>
      </c>
      <c r="K279" s="37">
        <v>1031100</v>
      </c>
      <c r="L279" s="26"/>
      <c r="M279" s="26"/>
      <c r="N279" s="26"/>
      <c r="O279" s="39" t="s">
        <v>46</v>
      </c>
      <c r="P279" s="40">
        <v>0.5</v>
      </c>
      <c r="Q279" s="40">
        <v>0.5</v>
      </c>
      <c r="R279" s="40">
        <v>1.52601156069364</v>
      </c>
      <c r="S279" s="40">
        <v>3.14410480349345</v>
      </c>
      <c r="T279" s="40">
        <v>4</v>
      </c>
      <c r="U279" s="40">
        <v>4</v>
      </c>
      <c r="V279" s="41">
        <v>12</v>
      </c>
      <c r="W279" s="42">
        <v>132000</v>
      </c>
      <c r="X279" s="43">
        <v>350</v>
      </c>
      <c r="Y279" s="50">
        <v>1</v>
      </c>
      <c r="Z279" s="50">
        <v>1</v>
      </c>
      <c r="AA279" s="51"/>
      <c r="AB279" s="51"/>
      <c r="AC279" s="51"/>
      <c r="AD279" s="51"/>
      <c r="AE279" s="51"/>
      <c r="AF279" s="38">
        <v>252000</v>
      </c>
      <c r="AG279" s="61">
        <v>6.28571428571429</v>
      </c>
      <c r="AH279" s="62">
        <v>0.52380952380952395</v>
      </c>
      <c r="AI279" s="63"/>
      <c r="AJ279" s="64"/>
      <c r="AK279" s="65">
        <v>0</v>
      </c>
      <c r="AL279" s="64" t="s">
        <v>283</v>
      </c>
      <c r="AM279" s="66" t="s">
        <v>326</v>
      </c>
      <c r="AN279" s="26"/>
      <c r="AO279" s="66" t="s">
        <v>332</v>
      </c>
      <c r="AP279" s="74"/>
      <c r="AQ279" s="75"/>
      <c r="AR279" s="76"/>
      <c r="AS279" s="77"/>
      <c r="AT279" s="77"/>
      <c r="AU279" s="78"/>
      <c r="AV279" s="77"/>
      <c r="AW279" s="77"/>
      <c r="AX279" s="77"/>
      <c r="AY279" s="77"/>
      <c r="AZ279" s="77"/>
      <c r="BA279" s="77"/>
      <c r="BB279" s="99">
        <f t="shared" si="77"/>
        <v>36</v>
      </c>
      <c r="BC279" s="99">
        <f t="shared" si="78"/>
        <v>9</v>
      </c>
      <c r="BD279" s="100" t="str">
        <f t="shared" si="79"/>
        <v>025-C130000641-363杨高坤36</v>
      </c>
      <c r="BE279" s="101">
        <f t="shared" si="80"/>
        <v>1</v>
      </c>
      <c r="BF279" s="101">
        <f t="shared" si="81"/>
        <v>0.5</v>
      </c>
      <c r="BG279" s="102" t="str">
        <f t="shared" si="82"/>
        <v>025-C130000641-36336</v>
      </c>
      <c r="BH279" s="84" t="str">
        <f>IF(IF(ISNA(MATCH(BG279,BG280:$BG$94434,0)),1,"")="","",IF(ISNA(MATCH(BG279,BG280:$BG$94434,0)),1,"")&amp;BB279)</f>
        <v/>
      </c>
      <c r="BI279" s="84" t="str">
        <f>IF(BH279="","",BB279&amp;COUNTIFS($BH$1:BH279,BH279))</f>
        <v/>
      </c>
      <c r="BJ279" s="84" t="str">
        <f t="shared" si="83"/>
        <v/>
      </c>
      <c r="BK279" s="84"/>
      <c r="BL279" s="84"/>
      <c r="BM279" s="84"/>
      <c r="BN279" s="84"/>
      <c r="BO279" s="84"/>
      <c r="BP279" s="84"/>
      <c r="BQ279" s="84"/>
      <c r="BR279" s="84"/>
      <c r="BS279" s="84"/>
      <c r="BT279" s="84"/>
      <c r="BU279" s="84"/>
      <c r="BV279" s="84"/>
      <c r="BW279" s="84"/>
      <c r="BX279" s="84"/>
      <c r="BY279" s="84"/>
      <c r="BZ279" s="84"/>
      <c r="CA279" s="84"/>
      <c r="CB279" s="84"/>
      <c r="CC279" s="84"/>
      <c r="CD279" s="84"/>
      <c r="CE279" s="84"/>
      <c r="CF279" s="84"/>
      <c r="CG279" s="84"/>
      <c r="CH279" s="84"/>
      <c r="CI279" s="84"/>
      <c r="CJ279" s="84"/>
      <c r="CK279" s="84"/>
      <c r="CL279" s="84"/>
      <c r="CM279" s="84"/>
      <c r="CN279" s="84"/>
      <c r="CO279" s="84"/>
      <c r="CP279" s="84"/>
      <c r="CQ279" s="84"/>
      <c r="CR279" s="84"/>
      <c r="CS279" s="84"/>
      <c r="CT279" s="84"/>
      <c r="CU279" s="84"/>
      <c r="CV279" s="84"/>
      <c r="CW279" s="84"/>
      <c r="CX279" s="84"/>
      <c r="CY279" s="84"/>
      <c r="CZ279" s="84"/>
      <c r="DA279" s="84"/>
      <c r="DB279" s="84"/>
      <c r="DC279" s="84"/>
      <c r="DD279" s="84"/>
      <c r="DE279" s="84"/>
      <c r="DF279" s="84"/>
      <c r="DG279" s="84"/>
      <c r="DH279" s="84"/>
      <c r="DI279" s="84"/>
      <c r="DJ279" s="84"/>
      <c r="DK279" s="84"/>
      <c r="DL279" s="84"/>
      <c r="DM279" s="84"/>
      <c r="DN279" s="84"/>
      <c r="DO279" s="84"/>
      <c r="DP279" s="84"/>
      <c r="DQ279" s="84"/>
      <c r="DR279" s="84"/>
      <c r="DS279" s="84"/>
      <c r="DT279" s="84"/>
      <c r="DU279" s="84"/>
      <c r="DV279" s="84"/>
      <c r="DW279" s="84"/>
      <c r="DX279" s="84"/>
      <c r="DY279" s="84"/>
      <c r="DZ279" s="84"/>
      <c r="EA279" s="84"/>
      <c r="EB279" s="84"/>
      <c r="EC279" s="84"/>
      <c r="ED279" s="84"/>
      <c r="EE279" s="84"/>
      <c r="EF279" s="84"/>
      <c r="EG279" s="84"/>
      <c r="EH279" s="84"/>
      <c r="EI279" s="84"/>
      <c r="EJ279" s="84"/>
      <c r="EK279" s="84"/>
      <c r="EL279" s="84"/>
      <c r="EM279" s="84"/>
      <c r="EN279" s="84"/>
      <c r="EO279" s="84"/>
      <c r="EP279" s="84"/>
      <c r="EQ279" s="84"/>
      <c r="ER279" s="84"/>
      <c r="ES279" s="84"/>
      <c r="ET279" s="84"/>
      <c r="EU279" s="84"/>
      <c r="EV279" s="84"/>
      <c r="EW279" s="84"/>
      <c r="EX279" s="84"/>
      <c r="EY279" s="84"/>
      <c r="EZ279" s="84"/>
      <c r="FA279" s="84"/>
      <c r="FB279" s="84"/>
      <c r="FC279" s="84"/>
      <c r="FD279" s="84"/>
      <c r="FE279" s="84"/>
      <c r="FF279" s="84"/>
      <c r="FG279" s="84"/>
      <c r="FH279" s="84"/>
      <c r="FI279" s="84"/>
      <c r="FJ279" s="84"/>
      <c r="FK279" s="84"/>
      <c r="FL279" s="84"/>
      <c r="FM279" s="84"/>
      <c r="FN279" s="84"/>
      <c r="FO279" s="84"/>
      <c r="FP279" s="84"/>
      <c r="FQ279" s="84"/>
      <c r="FR279" s="84"/>
      <c r="FS279" s="84"/>
      <c r="FT279" s="84"/>
      <c r="FU279" s="84"/>
      <c r="FV279" s="84"/>
      <c r="FW279" s="84"/>
      <c r="FX279" s="84"/>
      <c r="FY279" s="84"/>
      <c r="FZ279" s="84"/>
      <c r="GA279" s="84"/>
      <c r="GB279" s="84"/>
      <c r="GC279" s="84"/>
      <c r="GD279" s="84"/>
      <c r="GE279" s="84"/>
      <c r="GF279" s="84"/>
      <c r="GG279" s="84"/>
      <c r="GH279" s="84"/>
      <c r="GI279" s="84"/>
      <c r="GJ279" s="84"/>
      <c r="GK279" s="84"/>
      <c r="GL279" s="84"/>
      <c r="GM279" s="84"/>
      <c r="GN279" s="84"/>
      <c r="GO279" s="84"/>
      <c r="GP279" s="84"/>
      <c r="GQ279" s="84"/>
      <c r="GR279" s="84"/>
      <c r="GS279" s="84"/>
      <c r="GT279" s="84"/>
      <c r="GU279" s="84"/>
      <c r="GV279" s="84"/>
      <c r="GW279" s="84"/>
      <c r="GX279" s="84"/>
      <c r="GY279" s="84"/>
      <c r="GZ279" s="84"/>
      <c r="HA279" s="84"/>
      <c r="HB279" s="84"/>
      <c r="HC279" s="84"/>
      <c r="HD279" s="84"/>
      <c r="HE279" s="84"/>
      <c r="HF279" s="84"/>
      <c r="HG279" s="84"/>
      <c r="HH279" s="84"/>
      <c r="HI279" s="84"/>
      <c r="HJ279" s="84"/>
      <c r="HK279" s="84"/>
      <c r="HL279" s="84"/>
      <c r="HM279" s="84"/>
      <c r="HN279" s="84"/>
      <c r="HO279" s="84"/>
      <c r="HP279" s="84"/>
      <c r="HQ279" s="84"/>
      <c r="HR279" s="84"/>
      <c r="HS279" s="84"/>
      <c r="HT279" s="84"/>
      <c r="HU279" s="84"/>
      <c r="HV279" s="84"/>
      <c r="HW279" s="84"/>
      <c r="HX279" s="84"/>
      <c r="HY279" s="84"/>
      <c r="HZ279" s="84"/>
      <c r="IA279" s="84"/>
      <c r="IB279" s="84"/>
      <c r="IC279" s="84"/>
      <c r="ID279" s="84"/>
      <c r="IE279" s="84"/>
      <c r="IF279" s="84"/>
      <c r="IG279" s="84"/>
      <c r="IH279" s="84"/>
      <c r="II279" s="84"/>
      <c r="IJ279" s="84"/>
      <c r="IK279" s="84"/>
      <c r="IL279" s="84"/>
      <c r="IM279" s="84"/>
      <c r="IN279" s="84"/>
      <c r="IO279" s="84"/>
      <c r="IP279" s="84"/>
      <c r="IQ279" s="84"/>
      <c r="IR279" s="84"/>
      <c r="IS279" s="84"/>
      <c r="IT279" s="84"/>
      <c r="IU279" s="84"/>
      <c r="IV279" s="84"/>
      <c r="IW279" s="84"/>
      <c r="IX279" s="84"/>
      <c r="IY279" s="84"/>
      <c r="IZ279" s="84"/>
      <c r="JA279" s="84"/>
      <c r="JB279" s="84"/>
    </row>
    <row r="280" spans="1:262" s="22" customFormat="1" ht="15" customHeight="1" x14ac:dyDescent="0.15">
      <c r="A280" s="176" t="s">
        <v>138</v>
      </c>
      <c r="B280" s="26" t="s">
        <v>275</v>
      </c>
      <c r="C280" s="27" t="s">
        <v>339</v>
      </c>
      <c r="D280" s="28" t="s">
        <v>407</v>
      </c>
      <c r="E280" s="26" t="s">
        <v>278</v>
      </c>
      <c r="F280" s="29" t="s">
        <v>57</v>
      </c>
      <c r="G280" s="30" t="s">
        <v>305</v>
      </c>
      <c r="H280" s="30" t="s">
        <v>94</v>
      </c>
      <c r="I280" s="37">
        <v>600</v>
      </c>
      <c r="J280" s="38" t="s">
        <v>281</v>
      </c>
      <c r="K280" s="37">
        <v>120</v>
      </c>
      <c r="L280" s="26"/>
      <c r="M280" s="26"/>
      <c r="N280" s="26"/>
      <c r="O280" s="39" t="s">
        <v>56</v>
      </c>
      <c r="P280" s="40">
        <v>0.5</v>
      </c>
      <c r="Q280" s="40">
        <v>0.5</v>
      </c>
      <c r="R280" s="40">
        <v>3.6598240469208201</v>
      </c>
      <c r="S280" s="40">
        <v>3.14410480349345</v>
      </c>
      <c r="T280" s="40">
        <v>4</v>
      </c>
      <c r="U280" s="40">
        <v>4</v>
      </c>
      <c r="V280" s="41">
        <v>12</v>
      </c>
      <c r="W280" s="42">
        <v>140</v>
      </c>
      <c r="X280" s="43">
        <v>350</v>
      </c>
      <c r="Y280" s="50">
        <v>1</v>
      </c>
      <c r="Z280" s="50">
        <v>1</v>
      </c>
      <c r="AA280" s="51"/>
      <c r="AB280" s="51"/>
      <c r="AC280" s="51"/>
      <c r="AD280" s="51"/>
      <c r="AE280" s="51"/>
      <c r="AF280" s="38">
        <v>252</v>
      </c>
      <c r="AG280" s="61">
        <v>6.6666666666666696</v>
      </c>
      <c r="AH280" s="62">
        <v>0.55555555555555602</v>
      </c>
      <c r="AI280" s="63"/>
      <c r="AJ280" s="64"/>
      <c r="AK280" s="65">
        <v>0</v>
      </c>
      <c r="AL280" s="64" t="s">
        <v>283</v>
      </c>
      <c r="AM280" s="66" t="s">
        <v>320</v>
      </c>
      <c r="AN280" s="26"/>
      <c r="AO280" s="66" t="s">
        <v>445</v>
      </c>
      <c r="AP280" s="74"/>
      <c r="AQ280" s="75"/>
      <c r="AR280" s="76"/>
      <c r="AS280" s="77"/>
      <c r="AT280" s="77"/>
      <c r="AU280" s="78"/>
      <c r="AV280" s="77"/>
      <c r="AW280" s="77"/>
      <c r="AX280" s="77"/>
      <c r="AY280" s="77"/>
      <c r="AZ280" s="77"/>
      <c r="BA280" s="77"/>
      <c r="BB280" s="99">
        <f t="shared" si="77"/>
        <v>36</v>
      </c>
      <c r="BC280" s="99">
        <f t="shared" si="78"/>
        <v>9</v>
      </c>
      <c r="BD280" s="100" t="str">
        <f t="shared" si="79"/>
        <v>050-J220000121-532冯红光36</v>
      </c>
      <c r="BE280" s="101">
        <f t="shared" si="80"/>
        <v>0.33333333333333331</v>
      </c>
      <c r="BF280" s="101">
        <f t="shared" si="81"/>
        <v>0.5</v>
      </c>
      <c r="BG280" s="102" t="str">
        <f t="shared" si="82"/>
        <v>050-J220000121-53236</v>
      </c>
      <c r="BH280" s="84" t="str">
        <f>IF(IF(ISNA(MATCH(BG280,BG281:$BG$94434,0)),1,"")="","",IF(ISNA(MATCH(BG280,BG281:$BG$94434,0)),1,"")&amp;BB280)</f>
        <v/>
      </c>
      <c r="BI280" s="84" t="str">
        <f>IF(BH280="","",BB280&amp;COUNTIFS($BH$1:BH280,BH280))</f>
        <v/>
      </c>
      <c r="BJ280" s="84" t="str">
        <f t="shared" si="83"/>
        <v/>
      </c>
      <c r="BK280" s="84"/>
      <c r="BL280" s="84"/>
      <c r="BM280" s="84"/>
      <c r="BN280" s="84"/>
      <c r="BO280" s="84"/>
      <c r="BP280" s="84"/>
      <c r="BQ280" s="84"/>
      <c r="BR280" s="84"/>
      <c r="BS280" s="84"/>
      <c r="BT280" s="84"/>
      <c r="BU280" s="84"/>
      <c r="BV280" s="84"/>
      <c r="BW280" s="84"/>
      <c r="BX280" s="84"/>
      <c r="BY280" s="84"/>
      <c r="BZ280" s="84"/>
      <c r="CA280" s="84"/>
      <c r="CB280" s="84"/>
      <c r="CC280" s="84"/>
      <c r="CD280" s="84"/>
      <c r="CE280" s="84"/>
      <c r="CF280" s="84"/>
      <c r="CG280" s="84"/>
      <c r="CH280" s="84"/>
      <c r="CI280" s="84"/>
      <c r="CJ280" s="84"/>
      <c r="CK280" s="84"/>
      <c r="CL280" s="84"/>
      <c r="CM280" s="84"/>
      <c r="CN280" s="84"/>
      <c r="CO280" s="84"/>
      <c r="CP280" s="84"/>
      <c r="CQ280" s="84"/>
      <c r="CR280" s="84"/>
      <c r="CS280" s="84"/>
      <c r="CT280" s="84"/>
      <c r="CU280" s="84"/>
      <c r="CV280" s="84"/>
      <c r="CW280" s="84"/>
      <c r="CX280" s="84"/>
      <c r="CY280" s="84"/>
      <c r="CZ280" s="84"/>
      <c r="DA280" s="84"/>
      <c r="DB280" s="84"/>
      <c r="DC280" s="84"/>
      <c r="DD280" s="84"/>
      <c r="DE280" s="84"/>
      <c r="DF280" s="84"/>
      <c r="DG280" s="84"/>
      <c r="DH280" s="84"/>
      <c r="DI280" s="84"/>
      <c r="DJ280" s="84"/>
      <c r="DK280" s="84"/>
      <c r="DL280" s="84"/>
      <c r="DM280" s="84"/>
      <c r="DN280" s="84"/>
      <c r="DO280" s="84"/>
      <c r="DP280" s="84"/>
      <c r="DQ280" s="84"/>
      <c r="DR280" s="84"/>
      <c r="DS280" s="84"/>
      <c r="DT280" s="84"/>
      <c r="DU280" s="84"/>
      <c r="DV280" s="84"/>
      <c r="DW280" s="84"/>
      <c r="DX280" s="84"/>
      <c r="DY280" s="84"/>
      <c r="DZ280" s="84"/>
      <c r="EA280" s="84"/>
      <c r="EB280" s="84"/>
      <c r="EC280" s="84"/>
      <c r="ED280" s="84"/>
      <c r="EE280" s="84"/>
      <c r="EF280" s="84"/>
      <c r="EG280" s="84"/>
      <c r="EH280" s="84"/>
      <c r="EI280" s="84"/>
      <c r="EJ280" s="84"/>
      <c r="EK280" s="84"/>
      <c r="EL280" s="84"/>
      <c r="EM280" s="84"/>
      <c r="EN280" s="84"/>
      <c r="EO280" s="84"/>
      <c r="EP280" s="84"/>
      <c r="EQ280" s="84"/>
      <c r="ER280" s="84"/>
      <c r="ES280" s="84"/>
      <c r="ET280" s="84"/>
      <c r="EU280" s="84"/>
      <c r="EV280" s="84"/>
      <c r="EW280" s="84"/>
      <c r="EX280" s="84"/>
      <c r="EY280" s="84"/>
      <c r="EZ280" s="84"/>
      <c r="FA280" s="84"/>
      <c r="FB280" s="84"/>
      <c r="FC280" s="84"/>
      <c r="FD280" s="84"/>
      <c r="FE280" s="84"/>
      <c r="FF280" s="84"/>
      <c r="FG280" s="84"/>
      <c r="FH280" s="84"/>
      <c r="FI280" s="84"/>
      <c r="FJ280" s="84"/>
      <c r="FK280" s="84"/>
      <c r="FL280" s="84"/>
      <c r="FM280" s="84"/>
      <c r="FN280" s="84"/>
      <c r="FO280" s="84"/>
      <c r="FP280" s="84"/>
      <c r="FQ280" s="84"/>
      <c r="FR280" s="84"/>
      <c r="FS280" s="84"/>
      <c r="FT280" s="84"/>
      <c r="FU280" s="84"/>
      <c r="FV280" s="84"/>
      <c r="FW280" s="84"/>
      <c r="FX280" s="84"/>
      <c r="FY280" s="84"/>
      <c r="FZ280" s="84"/>
      <c r="GA280" s="84"/>
      <c r="GB280" s="84"/>
      <c r="GC280" s="84"/>
      <c r="GD280" s="84"/>
      <c r="GE280" s="84"/>
      <c r="GF280" s="84"/>
      <c r="GG280" s="84"/>
      <c r="GH280" s="84"/>
      <c r="GI280" s="84"/>
      <c r="GJ280" s="84"/>
      <c r="GK280" s="84"/>
      <c r="GL280" s="84"/>
      <c r="GM280" s="84"/>
      <c r="GN280" s="84"/>
      <c r="GO280" s="84"/>
      <c r="GP280" s="84"/>
      <c r="GQ280" s="84"/>
      <c r="GR280" s="84"/>
      <c r="GS280" s="84"/>
      <c r="GT280" s="84"/>
      <c r="GU280" s="84"/>
      <c r="GV280" s="84"/>
      <c r="GW280" s="84"/>
      <c r="GX280" s="84"/>
      <c r="GY280" s="84"/>
      <c r="GZ280" s="84"/>
      <c r="HA280" s="84"/>
      <c r="HB280" s="84"/>
      <c r="HC280" s="84"/>
      <c r="HD280" s="84"/>
      <c r="HE280" s="84"/>
      <c r="HF280" s="84"/>
      <c r="HG280" s="84"/>
      <c r="HH280" s="84"/>
      <c r="HI280" s="84"/>
      <c r="HJ280" s="84"/>
      <c r="HK280" s="84"/>
      <c r="HL280" s="84"/>
      <c r="HM280" s="84"/>
      <c r="HN280" s="84"/>
      <c r="HO280" s="84"/>
      <c r="HP280" s="84"/>
      <c r="HQ280" s="84"/>
      <c r="HR280" s="84"/>
      <c r="HS280" s="84"/>
      <c r="HT280" s="84"/>
      <c r="HU280" s="84"/>
      <c r="HV280" s="84"/>
      <c r="HW280" s="84"/>
      <c r="HX280" s="84"/>
      <c r="HY280" s="84"/>
      <c r="HZ280" s="84"/>
      <c r="IA280" s="84"/>
      <c r="IB280" s="84"/>
      <c r="IC280" s="84"/>
      <c r="ID280" s="84"/>
      <c r="IE280" s="84"/>
      <c r="IF280" s="84"/>
      <c r="IG280" s="84"/>
      <c r="IH280" s="84"/>
      <c r="II280" s="84"/>
      <c r="IJ280" s="84"/>
      <c r="IK280" s="84"/>
      <c r="IL280" s="84"/>
      <c r="IM280" s="84"/>
      <c r="IN280" s="84"/>
      <c r="IO280" s="84"/>
      <c r="IP280" s="84"/>
      <c r="IQ280" s="84"/>
      <c r="IR280" s="84"/>
      <c r="IS280" s="84"/>
      <c r="IT280" s="84"/>
      <c r="IU280" s="84"/>
      <c r="IV280" s="84"/>
      <c r="IW280" s="84"/>
      <c r="IX280" s="84"/>
      <c r="IY280" s="84"/>
      <c r="IZ280" s="84"/>
      <c r="JA280" s="84"/>
      <c r="JB280" s="84"/>
    </row>
    <row r="281" spans="1:262" s="22" customFormat="1" ht="15" customHeight="1" x14ac:dyDescent="0.15">
      <c r="A281" s="176" t="s">
        <v>138</v>
      </c>
      <c r="B281" s="26" t="s">
        <v>285</v>
      </c>
      <c r="C281" s="27" t="s">
        <v>339</v>
      </c>
      <c r="D281" s="28" t="s">
        <v>407</v>
      </c>
      <c r="E281" s="26" t="s">
        <v>278</v>
      </c>
      <c r="F281" s="29" t="s">
        <v>57</v>
      </c>
      <c r="G281" s="30" t="s">
        <v>305</v>
      </c>
      <c r="H281" s="30" t="s">
        <v>94</v>
      </c>
      <c r="I281" s="37">
        <v>600</v>
      </c>
      <c r="J281" s="38" t="s">
        <v>281</v>
      </c>
      <c r="K281" s="37">
        <v>120</v>
      </c>
      <c r="L281" s="26"/>
      <c r="M281" s="26"/>
      <c r="N281" s="26"/>
      <c r="O281" s="39" t="s">
        <v>56</v>
      </c>
      <c r="P281" s="40">
        <v>0.5</v>
      </c>
      <c r="Q281" s="40">
        <v>0.5</v>
      </c>
      <c r="R281" s="40">
        <v>1.52601156069364</v>
      </c>
      <c r="S281" s="40">
        <v>3.14410480349345</v>
      </c>
      <c r="T281" s="40">
        <v>4</v>
      </c>
      <c r="U281" s="40">
        <v>4</v>
      </c>
      <c r="V281" s="41">
        <v>12</v>
      </c>
      <c r="W281" s="42">
        <v>160</v>
      </c>
      <c r="X281" s="43">
        <v>350</v>
      </c>
      <c r="Y281" s="50">
        <v>1</v>
      </c>
      <c r="Z281" s="50">
        <v>1</v>
      </c>
      <c r="AA281" s="51"/>
      <c r="AB281" s="51"/>
      <c r="AC281" s="51"/>
      <c r="AD281" s="51"/>
      <c r="AE281" s="51"/>
      <c r="AF281" s="38">
        <v>252</v>
      </c>
      <c r="AG281" s="61">
        <v>7.6190476190476204</v>
      </c>
      <c r="AH281" s="62">
        <v>0.634920634920635</v>
      </c>
      <c r="AI281" s="63"/>
      <c r="AJ281" s="64"/>
      <c r="AK281" s="65">
        <v>0</v>
      </c>
      <c r="AL281" s="64" t="s">
        <v>283</v>
      </c>
      <c r="AM281" s="66" t="s">
        <v>331</v>
      </c>
      <c r="AN281" s="26"/>
      <c r="AO281" s="66" t="s">
        <v>127</v>
      </c>
      <c r="AP281" s="74"/>
      <c r="AQ281" s="75"/>
      <c r="AR281" s="76"/>
      <c r="AS281" s="77"/>
      <c r="AT281" s="77"/>
      <c r="AU281" s="78"/>
      <c r="AV281" s="77"/>
      <c r="AW281" s="77"/>
      <c r="AX281" s="77"/>
      <c r="AY281" s="77"/>
      <c r="AZ281" s="77"/>
      <c r="BA281" s="77"/>
      <c r="BB281" s="99">
        <f t="shared" si="77"/>
        <v>36</v>
      </c>
      <c r="BC281" s="99">
        <f t="shared" si="78"/>
        <v>9</v>
      </c>
      <c r="BD281" s="100" t="str">
        <f t="shared" si="79"/>
        <v>050-J220000121-532吕勇36</v>
      </c>
      <c r="BE281" s="101">
        <f t="shared" si="80"/>
        <v>0.5</v>
      </c>
      <c r="BF281" s="101">
        <f t="shared" si="81"/>
        <v>0.5</v>
      </c>
      <c r="BG281" s="102" t="str">
        <f t="shared" si="82"/>
        <v>050-J220000121-53236</v>
      </c>
      <c r="BH281" s="84" t="str">
        <f>IF(IF(ISNA(MATCH(BG281,BG282:$BG$94434,0)),1,"")="","",IF(ISNA(MATCH(BG281,BG282:$BG$94434,0)),1,"")&amp;BB281)</f>
        <v/>
      </c>
      <c r="BI281" s="84" t="str">
        <f>IF(BH281="","",BB281&amp;COUNTIFS($BH$1:BH281,BH281))</f>
        <v/>
      </c>
      <c r="BJ281" s="84" t="str">
        <f t="shared" si="83"/>
        <v/>
      </c>
      <c r="BK281" s="84"/>
      <c r="BL281" s="84"/>
      <c r="BM281" s="84"/>
      <c r="BN281" s="84"/>
      <c r="BO281" s="84"/>
      <c r="BP281" s="84"/>
      <c r="BQ281" s="84"/>
      <c r="BR281" s="84"/>
      <c r="BS281" s="84"/>
      <c r="BT281" s="84"/>
      <c r="BU281" s="84"/>
      <c r="BV281" s="84"/>
      <c r="BW281" s="84"/>
      <c r="BX281" s="84"/>
      <c r="BY281" s="84"/>
      <c r="BZ281" s="84"/>
      <c r="CA281" s="84"/>
      <c r="CB281" s="84"/>
      <c r="CC281" s="84"/>
      <c r="CD281" s="84"/>
      <c r="CE281" s="84"/>
      <c r="CF281" s="84"/>
      <c r="CG281" s="84"/>
      <c r="CH281" s="84"/>
      <c r="CI281" s="84"/>
      <c r="CJ281" s="84"/>
      <c r="CK281" s="84"/>
      <c r="CL281" s="84"/>
      <c r="CM281" s="84"/>
      <c r="CN281" s="84"/>
      <c r="CO281" s="84"/>
      <c r="CP281" s="84"/>
      <c r="CQ281" s="84"/>
      <c r="CR281" s="84"/>
      <c r="CS281" s="84"/>
      <c r="CT281" s="84"/>
      <c r="CU281" s="84"/>
      <c r="CV281" s="84"/>
      <c r="CW281" s="84"/>
      <c r="CX281" s="84"/>
      <c r="CY281" s="84"/>
      <c r="CZ281" s="84"/>
      <c r="DA281" s="84"/>
      <c r="DB281" s="84"/>
      <c r="DC281" s="84"/>
      <c r="DD281" s="84"/>
      <c r="DE281" s="84"/>
      <c r="DF281" s="84"/>
      <c r="DG281" s="84"/>
      <c r="DH281" s="84"/>
      <c r="DI281" s="84"/>
      <c r="DJ281" s="84"/>
      <c r="DK281" s="84"/>
      <c r="DL281" s="84"/>
      <c r="DM281" s="84"/>
      <c r="DN281" s="84"/>
      <c r="DO281" s="84"/>
      <c r="DP281" s="84"/>
      <c r="DQ281" s="84"/>
      <c r="DR281" s="84"/>
      <c r="DS281" s="84"/>
      <c r="DT281" s="84"/>
      <c r="DU281" s="84"/>
      <c r="DV281" s="84"/>
      <c r="DW281" s="84"/>
      <c r="DX281" s="84"/>
      <c r="DY281" s="84"/>
      <c r="DZ281" s="84"/>
      <c r="EA281" s="84"/>
      <c r="EB281" s="84"/>
      <c r="EC281" s="84"/>
      <c r="ED281" s="84"/>
      <c r="EE281" s="84"/>
      <c r="EF281" s="84"/>
      <c r="EG281" s="84"/>
      <c r="EH281" s="84"/>
      <c r="EI281" s="84"/>
      <c r="EJ281" s="84"/>
      <c r="EK281" s="84"/>
      <c r="EL281" s="84"/>
      <c r="EM281" s="84"/>
      <c r="EN281" s="84"/>
      <c r="EO281" s="84"/>
      <c r="EP281" s="84"/>
      <c r="EQ281" s="84"/>
      <c r="ER281" s="84"/>
      <c r="ES281" s="84"/>
      <c r="ET281" s="84"/>
      <c r="EU281" s="84"/>
      <c r="EV281" s="84"/>
      <c r="EW281" s="84"/>
      <c r="EX281" s="84"/>
      <c r="EY281" s="84"/>
      <c r="EZ281" s="84"/>
      <c r="FA281" s="84"/>
      <c r="FB281" s="84"/>
      <c r="FC281" s="84"/>
      <c r="FD281" s="84"/>
      <c r="FE281" s="84"/>
      <c r="FF281" s="84"/>
      <c r="FG281" s="84"/>
      <c r="FH281" s="84"/>
      <c r="FI281" s="84"/>
      <c r="FJ281" s="84"/>
      <c r="FK281" s="84"/>
      <c r="FL281" s="84"/>
      <c r="FM281" s="84"/>
      <c r="FN281" s="84"/>
      <c r="FO281" s="84"/>
      <c r="FP281" s="84"/>
      <c r="FQ281" s="84"/>
      <c r="FR281" s="84"/>
      <c r="FS281" s="84"/>
      <c r="FT281" s="84"/>
      <c r="FU281" s="84"/>
      <c r="FV281" s="84"/>
      <c r="FW281" s="84"/>
      <c r="FX281" s="84"/>
      <c r="FY281" s="84"/>
      <c r="FZ281" s="84"/>
      <c r="GA281" s="84"/>
      <c r="GB281" s="84"/>
      <c r="GC281" s="84"/>
      <c r="GD281" s="84"/>
      <c r="GE281" s="84"/>
      <c r="GF281" s="84"/>
      <c r="GG281" s="84"/>
      <c r="GH281" s="84"/>
      <c r="GI281" s="84"/>
      <c r="GJ281" s="84"/>
      <c r="GK281" s="84"/>
      <c r="GL281" s="84"/>
      <c r="GM281" s="84"/>
      <c r="GN281" s="84"/>
      <c r="GO281" s="84"/>
      <c r="GP281" s="84"/>
      <c r="GQ281" s="84"/>
      <c r="GR281" s="84"/>
      <c r="GS281" s="84"/>
      <c r="GT281" s="84"/>
      <c r="GU281" s="84"/>
      <c r="GV281" s="84"/>
      <c r="GW281" s="84"/>
      <c r="GX281" s="84"/>
      <c r="GY281" s="84"/>
      <c r="GZ281" s="84"/>
      <c r="HA281" s="84"/>
      <c r="HB281" s="84"/>
      <c r="HC281" s="84"/>
      <c r="HD281" s="84"/>
      <c r="HE281" s="84"/>
      <c r="HF281" s="84"/>
      <c r="HG281" s="84"/>
      <c r="HH281" s="84"/>
      <c r="HI281" s="84"/>
      <c r="HJ281" s="84"/>
      <c r="HK281" s="84"/>
      <c r="HL281" s="84"/>
      <c r="HM281" s="84"/>
      <c r="HN281" s="84"/>
      <c r="HO281" s="84"/>
      <c r="HP281" s="84"/>
      <c r="HQ281" s="84"/>
      <c r="HR281" s="84"/>
      <c r="HS281" s="84"/>
      <c r="HT281" s="84"/>
      <c r="HU281" s="84"/>
      <c r="HV281" s="84"/>
      <c r="HW281" s="84"/>
      <c r="HX281" s="84"/>
      <c r="HY281" s="84"/>
      <c r="HZ281" s="84"/>
      <c r="IA281" s="84"/>
      <c r="IB281" s="84"/>
      <c r="IC281" s="84"/>
      <c r="ID281" s="84"/>
      <c r="IE281" s="84"/>
      <c r="IF281" s="84"/>
      <c r="IG281" s="84"/>
      <c r="IH281" s="84"/>
      <c r="II281" s="84"/>
      <c r="IJ281" s="84"/>
      <c r="IK281" s="84"/>
      <c r="IL281" s="84"/>
      <c r="IM281" s="84"/>
      <c r="IN281" s="84"/>
      <c r="IO281" s="84"/>
      <c r="IP281" s="84"/>
      <c r="IQ281" s="84"/>
      <c r="IR281" s="84"/>
      <c r="IS281" s="84"/>
      <c r="IT281" s="84"/>
      <c r="IU281" s="84"/>
      <c r="IV281" s="84"/>
      <c r="IW281" s="84"/>
      <c r="IX281" s="84"/>
      <c r="IY281" s="84"/>
      <c r="IZ281" s="84"/>
      <c r="JA281" s="84"/>
      <c r="JB281" s="84"/>
    </row>
    <row r="282" spans="1:262" s="22" customFormat="1" ht="15" customHeight="1" x14ac:dyDescent="0.15">
      <c r="A282" s="176" t="s">
        <v>138</v>
      </c>
      <c r="B282" s="26" t="s">
        <v>275</v>
      </c>
      <c r="C282" s="27" t="s">
        <v>393</v>
      </c>
      <c r="D282" s="28" t="s">
        <v>456</v>
      </c>
      <c r="E282" s="26" t="s">
        <v>278</v>
      </c>
      <c r="F282" s="29" t="s">
        <v>457</v>
      </c>
      <c r="G282" s="30" t="s">
        <v>280</v>
      </c>
      <c r="H282" s="30" t="s">
        <v>94</v>
      </c>
      <c r="I282" s="37">
        <v>1000</v>
      </c>
      <c r="J282" s="38" t="s">
        <v>281</v>
      </c>
      <c r="K282" s="37">
        <v>0</v>
      </c>
      <c r="L282" s="26"/>
      <c r="M282" s="26"/>
      <c r="N282" s="26"/>
      <c r="O282" s="39" t="s">
        <v>458</v>
      </c>
      <c r="P282" s="40">
        <v>0.5</v>
      </c>
      <c r="Q282" s="40">
        <v>0.5</v>
      </c>
      <c r="R282" s="40">
        <v>3.6598240469208201</v>
      </c>
      <c r="S282" s="40">
        <v>3.14410480349345</v>
      </c>
      <c r="T282" s="40">
        <v>3</v>
      </c>
      <c r="U282" s="40">
        <v>3</v>
      </c>
      <c r="V282" s="41">
        <v>12</v>
      </c>
      <c r="W282" s="42">
        <v>216</v>
      </c>
      <c r="X282" s="43">
        <v>350</v>
      </c>
      <c r="Y282" s="50">
        <v>1</v>
      </c>
      <c r="Z282" s="50">
        <v>1</v>
      </c>
      <c r="AA282" s="51"/>
      <c r="AB282" s="51"/>
      <c r="AC282" s="51"/>
      <c r="AD282" s="51"/>
      <c r="AE282" s="51"/>
      <c r="AF282" s="38">
        <v>252</v>
      </c>
      <c r="AG282" s="61">
        <v>10.285714285714301</v>
      </c>
      <c r="AH282" s="62">
        <v>0.85714285714285698</v>
      </c>
      <c r="AI282" s="63"/>
      <c r="AJ282" s="64"/>
      <c r="AK282" s="65">
        <v>0</v>
      </c>
      <c r="AL282" s="64" t="s">
        <v>283</v>
      </c>
      <c r="AM282" s="66" t="s">
        <v>320</v>
      </c>
      <c r="AN282" s="26"/>
      <c r="AO282" s="66" t="s">
        <v>445</v>
      </c>
      <c r="AP282" s="74"/>
      <c r="AQ282" s="75"/>
      <c r="AR282" s="76"/>
      <c r="AS282" s="77"/>
      <c r="AT282" s="77"/>
      <c r="AU282" s="78"/>
      <c r="AV282" s="77"/>
      <c r="AW282" s="77"/>
      <c r="AX282" s="77"/>
      <c r="AY282" s="77"/>
      <c r="AZ282" s="77"/>
      <c r="BA282" s="77"/>
      <c r="BB282" s="99">
        <f t="shared" si="77"/>
        <v>36</v>
      </c>
      <c r="BC282" s="99">
        <f t="shared" si="78"/>
        <v>9</v>
      </c>
      <c r="BD282" s="100" t="str">
        <f t="shared" si="79"/>
        <v>050-C130000441-527冯红光36</v>
      </c>
      <c r="BE282" s="101">
        <f t="shared" si="80"/>
        <v>0.25</v>
      </c>
      <c r="BF282" s="101">
        <f t="shared" si="81"/>
        <v>0.5</v>
      </c>
      <c r="BG282" s="102" t="str">
        <f t="shared" si="82"/>
        <v>050-C130000441-52736</v>
      </c>
      <c r="BH282" s="84" t="str">
        <f>IF(IF(ISNA(MATCH(BG282,BG283:$BG$94434,0)),1,"")="","",IF(ISNA(MATCH(BG282,BG283:$BG$94434,0)),1,"")&amp;BB282)</f>
        <v/>
      </c>
      <c r="BI282" s="84" t="str">
        <f>IF(BH282="","",BB282&amp;COUNTIFS($BH$1:BH282,BH282))</f>
        <v/>
      </c>
      <c r="BJ282" s="84" t="str">
        <f t="shared" si="83"/>
        <v/>
      </c>
      <c r="BK282" s="84"/>
      <c r="BL282" s="84"/>
      <c r="BM282" s="84"/>
      <c r="BN282" s="84"/>
      <c r="BO282" s="84"/>
      <c r="BP282" s="84"/>
      <c r="BQ282" s="84"/>
      <c r="BR282" s="84"/>
      <c r="BS282" s="84"/>
      <c r="BT282" s="84"/>
      <c r="BU282" s="84"/>
      <c r="BV282" s="84"/>
      <c r="BW282" s="84"/>
      <c r="BX282" s="84"/>
      <c r="BY282" s="84"/>
      <c r="BZ282" s="84"/>
      <c r="CA282" s="84"/>
      <c r="CB282" s="84"/>
      <c r="CC282" s="84"/>
      <c r="CD282" s="84"/>
      <c r="CE282" s="84"/>
      <c r="CF282" s="84"/>
      <c r="CG282" s="84"/>
      <c r="CH282" s="84"/>
      <c r="CI282" s="84"/>
      <c r="CJ282" s="84"/>
      <c r="CK282" s="84"/>
      <c r="CL282" s="84"/>
      <c r="CM282" s="84"/>
      <c r="CN282" s="84"/>
      <c r="CO282" s="84"/>
      <c r="CP282" s="84"/>
      <c r="CQ282" s="84"/>
      <c r="CR282" s="84"/>
      <c r="CS282" s="84"/>
      <c r="CT282" s="84"/>
      <c r="CU282" s="84"/>
      <c r="CV282" s="84"/>
      <c r="CW282" s="84"/>
      <c r="CX282" s="84"/>
      <c r="CY282" s="84"/>
      <c r="CZ282" s="84"/>
      <c r="DA282" s="84"/>
      <c r="DB282" s="84"/>
      <c r="DC282" s="84"/>
      <c r="DD282" s="84"/>
      <c r="DE282" s="84"/>
      <c r="DF282" s="84"/>
      <c r="DG282" s="84"/>
      <c r="DH282" s="84"/>
      <c r="DI282" s="84"/>
      <c r="DJ282" s="84"/>
      <c r="DK282" s="84"/>
      <c r="DL282" s="84"/>
      <c r="DM282" s="84"/>
      <c r="DN282" s="84"/>
      <c r="DO282" s="84"/>
      <c r="DP282" s="84"/>
      <c r="DQ282" s="84"/>
      <c r="DR282" s="84"/>
      <c r="DS282" s="84"/>
      <c r="DT282" s="84"/>
      <c r="DU282" s="84"/>
      <c r="DV282" s="84"/>
      <c r="DW282" s="84"/>
      <c r="DX282" s="84"/>
      <c r="DY282" s="84"/>
      <c r="DZ282" s="84"/>
      <c r="EA282" s="84"/>
      <c r="EB282" s="84"/>
      <c r="EC282" s="84"/>
      <c r="ED282" s="84"/>
      <c r="EE282" s="84"/>
      <c r="EF282" s="84"/>
      <c r="EG282" s="84"/>
      <c r="EH282" s="84"/>
      <c r="EI282" s="84"/>
      <c r="EJ282" s="84"/>
      <c r="EK282" s="84"/>
      <c r="EL282" s="84"/>
      <c r="EM282" s="84"/>
      <c r="EN282" s="84"/>
      <c r="EO282" s="84"/>
      <c r="EP282" s="84"/>
      <c r="EQ282" s="84"/>
      <c r="ER282" s="84"/>
      <c r="ES282" s="84"/>
      <c r="ET282" s="84"/>
      <c r="EU282" s="84"/>
      <c r="EV282" s="84"/>
      <c r="EW282" s="84"/>
      <c r="EX282" s="84"/>
      <c r="EY282" s="84"/>
      <c r="EZ282" s="84"/>
      <c r="FA282" s="84"/>
      <c r="FB282" s="84"/>
      <c r="FC282" s="84"/>
      <c r="FD282" s="84"/>
      <c r="FE282" s="84"/>
      <c r="FF282" s="84"/>
      <c r="FG282" s="84"/>
      <c r="FH282" s="84"/>
      <c r="FI282" s="84"/>
      <c r="FJ282" s="84"/>
      <c r="FK282" s="84"/>
      <c r="FL282" s="84"/>
      <c r="FM282" s="84"/>
      <c r="FN282" s="84"/>
      <c r="FO282" s="84"/>
      <c r="FP282" s="84"/>
      <c r="FQ282" s="84"/>
      <c r="FR282" s="84"/>
      <c r="FS282" s="84"/>
      <c r="FT282" s="84"/>
      <c r="FU282" s="84"/>
      <c r="FV282" s="84"/>
      <c r="FW282" s="84"/>
      <c r="FX282" s="84"/>
      <c r="FY282" s="84"/>
      <c r="FZ282" s="84"/>
      <c r="GA282" s="84"/>
      <c r="GB282" s="84"/>
      <c r="GC282" s="84"/>
      <c r="GD282" s="84"/>
      <c r="GE282" s="84"/>
      <c r="GF282" s="84"/>
      <c r="GG282" s="84"/>
      <c r="GH282" s="84"/>
      <c r="GI282" s="84"/>
      <c r="GJ282" s="84"/>
      <c r="GK282" s="84"/>
      <c r="GL282" s="84"/>
      <c r="GM282" s="84"/>
      <c r="GN282" s="84"/>
      <c r="GO282" s="84"/>
      <c r="GP282" s="84"/>
      <c r="GQ282" s="84"/>
      <c r="GR282" s="84"/>
      <c r="GS282" s="84"/>
      <c r="GT282" s="84"/>
      <c r="GU282" s="84"/>
      <c r="GV282" s="84"/>
      <c r="GW282" s="84"/>
      <c r="GX282" s="84"/>
      <c r="GY282" s="84"/>
      <c r="GZ282" s="84"/>
      <c r="HA282" s="84"/>
      <c r="HB282" s="84"/>
      <c r="HC282" s="84"/>
      <c r="HD282" s="84"/>
      <c r="HE282" s="84"/>
      <c r="HF282" s="84"/>
      <c r="HG282" s="84"/>
      <c r="HH282" s="84"/>
      <c r="HI282" s="84"/>
      <c r="HJ282" s="84"/>
      <c r="HK282" s="84"/>
      <c r="HL282" s="84"/>
      <c r="HM282" s="84"/>
      <c r="HN282" s="84"/>
      <c r="HO282" s="84"/>
      <c r="HP282" s="84"/>
      <c r="HQ282" s="84"/>
      <c r="HR282" s="84"/>
      <c r="HS282" s="84"/>
      <c r="HT282" s="84"/>
      <c r="HU282" s="84"/>
      <c r="HV282" s="84"/>
      <c r="HW282" s="84"/>
      <c r="HX282" s="84"/>
      <c r="HY282" s="84"/>
      <c r="HZ282" s="84"/>
      <c r="IA282" s="84"/>
      <c r="IB282" s="84"/>
      <c r="IC282" s="84"/>
      <c r="ID282" s="84"/>
      <c r="IE282" s="84"/>
      <c r="IF282" s="84"/>
      <c r="IG282" s="84"/>
      <c r="IH282" s="84"/>
      <c r="II282" s="84"/>
      <c r="IJ282" s="84"/>
      <c r="IK282" s="84"/>
      <c r="IL282" s="84"/>
      <c r="IM282" s="84"/>
      <c r="IN282" s="84"/>
      <c r="IO282" s="84"/>
      <c r="IP282" s="84"/>
      <c r="IQ282" s="84"/>
      <c r="IR282" s="84"/>
      <c r="IS282" s="84"/>
      <c r="IT282" s="84"/>
      <c r="IU282" s="84"/>
      <c r="IV282" s="84"/>
      <c r="IW282" s="84"/>
      <c r="IX282" s="84"/>
      <c r="IY282" s="84"/>
      <c r="IZ282" s="84"/>
      <c r="JA282" s="84"/>
      <c r="JB282" s="84"/>
    </row>
    <row r="283" spans="1:262" s="22" customFormat="1" ht="15" customHeight="1" x14ac:dyDescent="0.15">
      <c r="A283" s="176" t="s">
        <v>138</v>
      </c>
      <c r="B283" s="26" t="s">
        <v>285</v>
      </c>
      <c r="C283" s="27" t="s">
        <v>393</v>
      </c>
      <c r="D283" s="28" t="s">
        <v>456</v>
      </c>
      <c r="E283" s="26" t="s">
        <v>278</v>
      </c>
      <c r="F283" s="29" t="s">
        <v>457</v>
      </c>
      <c r="G283" s="30" t="s">
        <v>280</v>
      </c>
      <c r="H283" s="30" t="s">
        <v>94</v>
      </c>
      <c r="I283" s="37">
        <v>1000</v>
      </c>
      <c r="J283" s="38" t="s">
        <v>281</v>
      </c>
      <c r="K283" s="37">
        <v>0</v>
      </c>
      <c r="L283" s="26"/>
      <c r="M283" s="26"/>
      <c r="N283" s="26"/>
      <c r="O283" s="39" t="s">
        <v>458</v>
      </c>
      <c r="P283" s="40">
        <v>0.5</v>
      </c>
      <c r="Q283" s="40">
        <v>0.5</v>
      </c>
      <c r="R283" s="40">
        <v>1.52601156069364</v>
      </c>
      <c r="S283" s="40">
        <v>3.14410480349345</v>
      </c>
      <c r="T283" s="40">
        <v>5</v>
      </c>
      <c r="U283" s="40">
        <v>5</v>
      </c>
      <c r="V283" s="41">
        <v>12</v>
      </c>
      <c r="W283" s="42">
        <v>192</v>
      </c>
      <c r="X283" s="43">
        <v>350</v>
      </c>
      <c r="Y283" s="50">
        <v>1</v>
      </c>
      <c r="Z283" s="50">
        <v>1</v>
      </c>
      <c r="AA283" s="51"/>
      <c r="AB283" s="51"/>
      <c r="AC283" s="51"/>
      <c r="AD283" s="51"/>
      <c r="AE283" s="51"/>
      <c r="AF283" s="38">
        <v>252</v>
      </c>
      <c r="AG283" s="61">
        <v>9.1428571428571406</v>
      </c>
      <c r="AH283" s="62">
        <v>0.76190476190476197</v>
      </c>
      <c r="AI283" s="63"/>
      <c r="AJ283" s="64"/>
      <c r="AK283" s="65">
        <v>0</v>
      </c>
      <c r="AL283" s="64" t="s">
        <v>283</v>
      </c>
      <c r="AM283" s="66" t="s">
        <v>326</v>
      </c>
      <c r="AN283" s="26"/>
      <c r="AO283" s="66" t="s">
        <v>332</v>
      </c>
      <c r="AP283" s="74"/>
      <c r="AQ283" s="75"/>
      <c r="AR283" s="76"/>
      <c r="AS283" s="77"/>
      <c r="AT283" s="77"/>
      <c r="AU283" s="78"/>
      <c r="AV283" s="77"/>
      <c r="AW283" s="77"/>
      <c r="AX283" s="77"/>
      <c r="AY283" s="77"/>
      <c r="AZ283" s="77"/>
      <c r="BA283" s="77"/>
      <c r="BB283" s="99">
        <f t="shared" si="77"/>
        <v>36</v>
      </c>
      <c r="BC283" s="99">
        <f t="shared" si="78"/>
        <v>9</v>
      </c>
      <c r="BD283" s="100" t="str">
        <f t="shared" si="79"/>
        <v>050-C130000441-527杨高坤36</v>
      </c>
      <c r="BE283" s="101">
        <f t="shared" si="80"/>
        <v>0.2</v>
      </c>
      <c r="BF283" s="101">
        <f t="shared" si="81"/>
        <v>0.5</v>
      </c>
      <c r="BG283" s="102" t="str">
        <f t="shared" si="82"/>
        <v>050-C130000441-52736</v>
      </c>
      <c r="BH283" s="84" t="str">
        <f>IF(IF(ISNA(MATCH(BG283,BG284:$BG$94434,0)),1,"")="","",IF(ISNA(MATCH(BG283,BG284:$BG$94434,0)),1,"")&amp;BB283)</f>
        <v/>
      </c>
      <c r="BI283" s="84" t="str">
        <f>IF(BH283="","",BB283&amp;COUNTIFS($BH$1:BH283,BH283))</f>
        <v/>
      </c>
      <c r="BJ283" s="84" t="str">
        <f t="shared" si="83"/>
        <v/>
      </c>
      <c r="BK283" s="84"/>
      <c r="BL283" s="84"/>
      <c r="BM283" s="84"/>
      <c r="BN283" s="84"/>
      <c r="BO283" s="84"/>
      <c r="BP283" s="84"/>
      <c r="BQ283" s="84"/>
      <c r="BR283" s="84"/>
      <c r="BS283" s="84"/>
      <c r="BT283" s="84"/>
      <c r="BU283" s="84"/>
      <c r="BV283" s="84"/>
      <c r="BW283" s="84"/>
      <c r="BX283" s="84"/>
      <c r="BY283" s="84"/>
      <c r="BZ283" s="84"/>
      <c r="CA283" s="84"/>
      <c r="CB283" s="84"/>
      <c r="CC283" s="84"/>
      <c r="CD283" s="84"/>
      <c r="CE283" s="84"/>
      <c r="CF283" s="84"/>
      <c r="CG283" s="84"/>
      <c r="CH283" s="84"/>
      <c r="CI283" s="84"/>
      <c r="CJ283" s="84"/>
      <c r="CK283" s="84"/>
      <c r="CL283" s="84"/>
      <c r="CM283" s="84"/>
      <c r="CN283" s="84"/>
      <c r="CO283" s="84"/>
      <c r="CP283" s="84"/>
      <c r="CQ283" s="84"/>
      <c r="CR283" s="84"/>
      <c r="CS283" s="84"/>
      <c r="CT283" s="84"/>
      <c r="CU283" s="84"/>
      <c r="CV283" s="84"/>
      <c r="CW283" s="84"/>
      <c r="CX283" s="84"/>
      <c r="CY283" s="84"/>
      <c r="CZ283" s="84"/>
      <c r="DA283" s="84"/>
      <c r="DB283" s="84"/>
      <c r="DC283" s="84"/>
      <c r="DD283" s="84"/>
      <c r="DE283" s="84"/>
      <c r="DF283" s="84"/>
      <c r="DG283" s="84"/>
      <c r="DH283" s="84"/>
      <c r="DI283" s="84"/>
      <c r="DJ283" s="84"/>
      <c r="DK283" s="84"/>
      <c r="DL283" s="84"/>
      <c r="DM283" s="84"/>
      <c r="DN283" s="84"/>
      <c r="DO283" s="84"/>
      <c r="DP283" s="84"/>
      <c r="DQ283" s="84"/>
      <c r="DR283" s="84"/>
      <c r="DS283" s="84"/>
      <c r="DT283" s="84"/>
      <c r="DU283" s="84"/>
      <c r="DV283" s="84"/>
      <c r="DW283" s="84"/>
      <c r="DX283" s="84"/>
      <c r="DY283" s="84"/>
      <c r="DZ283" s="84"/>
      <c r="EA283" s="84"/>
      <c r="EB283" s="84"/>
      <c r="EC283" s="84"/>
      <c r="ED283" s="84"/>
      <c r="EE283" s="84"/>
      <c r="EF283" s="84"/>
      <c r="EG283" s="84"/>
      <c r="EH283" s="84"/>
      <c r="EI283" s="84"/>
      <c r="EJ283" s="84"/>
      <c r="EK283" s="84"/>
      <c r="EL283" s="84"/>
      <c r="EM283" s="84"/>
      <c r="EN283" s="84"/>
      <c r="EO283" s="84"/>
      <c r="EP283" s="84"/>
      <c r="EQ283" s="84"/>
      <c r="ER283" s="84"/>
      <c r="ES283" s="84"/>
      <c r="ET283" s="84"/>
      <c r="EU283" s="84"/>
      <c r="EV283" s="84"/>
      <c r="EW283" s="84"/>
      <c r="EX283" s="84"/>
      <c r="EY283" s="84"/>
      <c r="EZ283" s="84"/>
      <c r="FA283" s="84"/>
      <c r="FB283" s="84"/>
      <c r="FC283" s="84"/>
      <c r="FD283" s="84"/>
      <c r="FE283" s="84"/>
      <c r="FF283" s="84"/>
      <c r="FG283" s="84"/>
      <c r="FH283" s="84"/>
      <c r="FI283" s="84"/>
      <c r="FJ283" s="84"/>
      <c r="FK283" s="84"/>
      <c r="FL283" s="84"/>
      <c r="FM283" s="84"/>
      <c r="FN283" s="84"/>
      <c r="FO283" s="84"/>
      <c r="FP283" s="84"/>
      <c r="FQ283" s="84"/>
      <c r="FR283" s="84"/>
      <c r="FS283" s="84"/>
      <c r="FT283" s="84"/>
      <c r="FU283" s="84"/>
      <c r="FV283" s="84"/>
      <c r="FW283" s="84"/>
      <c r="FX283" s="84"/>
      <c r="FY283" s="84"/>
      <c r="FZ283" s="84"/>
      <c r="GA283" s="84"/>
      <c r="GB283" s="84"/>
      <c r="GC283" s="84"/>
      <c r="GD283" s="84"/>
      <c r="GE283" s="84"/>
      <c r="GF283" s="84"/>
      <c r="GG283" s="84"/>
      <c r="GH283" s="84"/>
      <c r="GI283" s="84"/>
      <c r="GJ283" s="84"/>
      <c r="GK283" s="84"/>
      <c r="GL283" s="84"/>
      <c r="GM283" s="84"/>
      <c r="GN283" s="84"/>
      <c r="GO283" s="84"/>
      <c r="GP283" s="84"/>
      <c r="GQ283" s="84"/>
      <c r="GR283" s="84"/>
      <c r="GS283" s="84"/>
      <c r="GT283" s="84"/>
      <c r="GU283" s="84"/>
      <c r="GV283" s="84"/>
      <c r="GW283" s="84"/>
      <c r="GX283" s="84"/>
      <c r="GY283" s="84"/>
      <c r="GZ283" s="84"/>
      <c r="HA283" s="84"/>
      <c r="HB283" s="84"/>
      <c r="HC283" s="84"/>
      <c r="HD283" s="84"/>
      <c r="HE283" s="84"/>
      <c r="HF283" s="84"/>
      <c r="HG283" s="84"/>
      <c r="HH283" s="84"/>
      <c r="HI283" s="84"/>
      <c r="HJ283" s="84"/>
      <c r="HK283" s="84"/>
      <c r="HL283" s="84"/>
      <c r="HM283" s="84"/>
      <c r="HN283" s="84"/>
      <c r="HO283" s="84"/>
      <c r="HP283" s="84"/>
      <c r="HQ283" s="84"/>
      <c r="HR283" s="84"/>
      <c r="HS283" s="84"/>
      <c r="HT283" s="84"/>
      <c r="HU283" s="84"/>
      <c r="HV283" s="84"/>
      <c r="HW283" s="84"/>
      <c r="HX283" s="84"/>
      <c r="HY283" s="84"/>
      <c r="HZ283" s="84"/>
      <c r="IA283" s="84"/>
      <c r="IB283" s="84"/>
      <c r="IC283" s="84"/>
      <c r="ID283" s="84"/>
      <c r="IE283" s="84"/>
      <c r="IF283" s="84"/>
      <c r="IG283" s="84"/>
      <c r="IH283" s="84"/>
      <c r="II283" s="84"/>
      <c r="IJ283" s="84"/>
      <c r="IK283" s="84"/>
      <c r="IL283" s="84"/>
      <c r="IM283" s="84"/>
      <c r="IN283" s="84"/>
      <c r="IO283" s="84"/>
      <c r="IP283" s="84"/>
      <c r="IQ283" s="84"/>
      <c r="IR283" s="84"/>
      <c r="IS283" s="84"/>
      <c r="IT283" s="84"/>
      <c r="IU283" s="84"/>
      <c r="IV283" s="84"/>
      <c r="IW283" s="84"/>
      <c r="IX283" s="84"/>
      <c r="IY283" s="84"/>
      <c r="IZ283" s="84"/>
      <c r="JA283" s="84"/>
      <c r="JB283" s="84"/>
    </row>
    <row r="284" spans="1:262" s="22" customFormat="1" ht="15" customHeight="1" x14ac:dyDescent="0.15">
      <c r="A284" s="176" t="s">
        <v>138</v>
      </c>
      <c r="B284" s="26" t="s">
        <v>275</v>
      </c>
      <c r="C284" s="27" t="s">
        <v>340</v>
      </c>
      <c r="D284" s="28" t="s">
        <v>441</v>
      </c>
      <c r="E284" s="26" t="s">
        <v>278</v>
      </c>
      <c r="F284" s="29" t="s">
        <v>374</v>
      </c>
      <c r="G284" s="30" t="s">
        <v>280</v>
      </c>
      <c r="H284" s="30" t="s">
        <v>79</v>
      </c>
      <c r="I284" s="37">
        <v>2000000</v>
      </c>
      <c r="J284" s="38" t="s">
        <v>281</v>
      </c>
      <c r="K284" s="37">
        <v>116600</v>
      </c>
      <c r="L284" s="26"/>
      <c r="M284" s="26"/>
      <c r="N284" s="26"/>
      <c r="O284" s="39" t="s">
        <v>316</v>
      </c>
      <c r="P284" s="40">
        <v>0.5</v>
      </c>
      <c r="Q284" s="40">
        <v>0.5</v>
      </c>
      <c r="R284" s="40">
        <v>1.21994134897361</v>
      </c>
      <c r="S284" s="40">
        <v>1.0480349344978199</v>
      </c>
      <c r="T284" s="40">
        <v>3</v>
      </c>
      <c r="U284" s="40">
        <v>3</v>
      </c>
      <c r="V284" s="41">
        <v>4</v>
      </c>
      <c r="W284" s="42">
        <v>60000</v>
      </c>
      <c r="X284" s="43">
        <v>300</v>
      </c>
      <c r="Y284" s="50">
        <v>1</v>
      </c>
      <c r="Z284" s="50">
        <v>1</v>
      </c>
      <c r="AA284" s="51"/>
      <c r="AB284" s="51"/>
      <c r="AC284" s="51"/>
      <c r="AD284" s="51"/>
      <c r="AE284" s="51"/>
      <c r="AF284" s="38">
        <v>72000</v>
      </c>
      <c r="AG284" s="61">
        <v>3.3333333333333299</v>
      </c>
      <c r="AH284" s="62">
        <v>0.83333333333333304</v>
      </c>
      <c r="AI284" s="63"/>
      <c r="AJ284" s="64"/>
      <c r="AK284" s="65">
        <v>0</v>
      </c>
      <c r="AL284" s="64" t="s">
        <v>283</v>
      </c>
      <c r="AM284" s="66" t="s">
        <v>302</v>
      </c>
      <c r="AN284" s="26"/>
      <c r="AO284" s="66" t="s">
        <v>68</v>
      </c>
      <c r="AP284" s="74"/>
      <c r="AQ284" s="75"/>
      <c r="AR284" s="76"/>
      <c r="AS284" s="77"/>
      <c r="AT284" s="77"/>
      <c r="AU284" s="78"/>
      <c r="AV284" s="77"/>
      <c r="AW284" s="77"/>
      <c r="AX284" s="77"/>
      <c r="AY284" s="77"/>
      <c r="AZ284" s="77"/>
      <c r="BA284" s="77"/>
      <c r="BB284" s="99">
        <f t="shared" si="77"/>
        <v>36</v>
      </c>
      <c r="BC284" s="99">
        <f t="shared" si="78"/>
        <v>9</v>
      </c>
      <c r="BD284" s="100" t="str">
        <f t="shared" si="79"/>
        <v>025-C130000681-357赵亚平36</v>
      </c>
      <c r="BE284" s="101">
        <f t="shared" si="80"/>
        <v>0.33333333333333331</v>
      </c>
      <c r="BF284" s="101">
        <f t="shared" si="81"/>
        <v>1</v>
      </c>
      <c r="BG284" s="102" t="str">
        <f t="shared" si="82"/>
        <v>025-C130000681-35736</v>
      </c>
      <c r="BH284" s="84" t="str">
        <f>IF(IF(ISNA(MATCH(BG284,BG285:$BG$94434,0)),1,"")="","",IF(ISNA(MATCH(BG284,BG285:$BG$94434,0)),1,"")&amp;BB284)</f>
        <v/>
      </c>
      <c r="BI284" s="84" t="str">
        <f>IF(BH284="","",BB284&amp;COUNTIFS($BH$1:BH284,BH284))</f>
        <v/>
      </c>
      <c r="BJ284" s="84" t="str">
        <f t="shared" si="83"/>
        <v/>
      </c>
      <c r="BK284" s="84"/>
      <c r="BL284" s="84"/>
      <c r="BM284" s="84"/>
      <c r="BN284" s="84"/>
      <c r="BO284" s="84"/>
      <c r="BP284" s="84"/>
      <c r="BQ284" s="84"/>
      <c r="BR284" s="84"/>
      <c r="BS284" s="84"/>
      <c r="BT284" s="84"/>
      <c r="BU284" s="84"/>
      <c r="BV284" s="84"/>
      <c r="BW284" s="84"/>
      <c r="BX284" s="84"/>
      <c r="BY284" s="84"/>
      <c r="BZ284" s="84"/>
      <c r="CA284" s="84"/>
      <c r="CB284" s="84"/>
      <c r="CC284" s="84"/>
      <c r="CD284" s="84"/>
      <c r="CE284" s="84"/>
      <c r="CF284" s="84"/>
      <c r="CG284" s="84"/>
      <c r="CH284" s="84"/>
      <c r="CI284" s="84"/>
      <c r="CJ284" s="84"/>
      <c r="CK284" s="84"/>
      <c r="CL284" s="84"/>
      <c r="CM284" s="84"/>
      <c r="CN284" s="84"/>
      <c r="CO284" s="84"/>
      <c r="CP284" s="84"/>
      <c r="CQ284" s="84"/>
      <c r="CR284" s="84"/>
      <c r="CS284" s="84"/>
      <c r="CT284" s="84"/>
      <c r="CU284" s="84"/>
      <c r="CV284" s="84"/>
      <c r="CW284" s="84"/>
      <c r="CX284" s="84"/>
      <c r="CY284" s="84"/>
      <c r="CZ284" s="84"/>
      <c r="DA284" s="84"/>
      <c r="DB284" s="84"/>
      <c r="DC284" s="84"/>
      <c r="DD284" s="84"/>
      <c r="DE284" s="84"/>
      <c r="DF284" s="84"/>
      <c r="DG284" s="84"/>
      <c r="DH284" s="84"/>
      <c r="DI284" s="84"/>
      <c r="DJ284" s="84"/>
      <c r="DK284" s="84"/>
      <c r="DL284" s="84"/>
      <c r="DM284" s="84"/>
      <c r="DN284" s="84"/>
      <c r="DO284" s="84"/>
      <c r="DP284" s="84"/>
      <c r="DQ284" s="84"/>
      <c r="DR284" s="84"/>
      <c r="DS284" s="84"/>
      <c r="DT284" s="84"/>
      <c r="DU284" s="84"/>
      <c r="DV284" s="84"/>
      <c r="DW284" s="84"/>
      <c r="DX284" s="84"/>
      <c r="DY284" s="84"/>
      <c r="DZ284" s="84"/>
      <c r="EA284" s="84"/>
      <c r="EB284" s="84"/>
      <c r="EC284" s="84"/>
      <c r="ED284" s="84"/>
      <c r="EE284" s="84"/>
      <c r="EF284" s="84"/>
      <c r="EG284" s="84"/>
      <c r="EH284" s="84"/>
      <c r="EI284" s="84"/>
      <c r="EJ284" s="84"/>
      <c r="EK284" s="84"/>
      <c r="EL284" s="84"/>
      <c r="EM284" s="84"/>
      <c r="EN284" s="84"/>
      <c r="EO284" s="84"/>
      <c r="EP284" s="84"/>
      <c r="EQ284" s="84"/>
      <c r="ER284" s="84"/>
      <c r="ES284" s="84"/>
      <c r="ET284" s="84"/>
      <c r="EU284" s="84"/>
      <c r="EV284" s="84"/>
      <c r="EW284" s="84"/>
      <c r="EX284" s="84"/>
      <c r="EY284" s="84"/>
      <c r="EZ284" s="84"/>
      <c r="FA284" s="84"/>
      <c r="FB284" s="84"/>
      <c r="FC284" s="84"/>
      <c r="FD284" s="84"/>
      <c r="FE284" s="84"/>
      <c r="FF284" s="84"/>
      <c r="FG284" s="84"/>
      <c r="FH284" s="84"/>
      <c r="FI284" s="84"/>
      <c r="FJ284" s="84"/>
      <c r="FK284" s="84"/>
      <c r="FL284" s="84"/>
      <c r="FM284" s="84"/>
      <c r="FN284" s="84"/>
      <c r="FO284" s="84"/>
      <c r="FP284" s="84"/>
      <c r="FQ284" s="84"/>
      <c r="FR284" s="84"/>
      <c r="FS284" s="84"/>
      <c r="FT284" s="84"/>
      <c r="FU284" s="84"/>
      <c r="FV284" s="84"/>
      <c r="FW284" s="84"/>
      <c r="FX284" s="84"/>
      <c r="FY284" s="84"/>
      <c r="FZ284" s="84"/>
      <c r="GA284" s="84"/>
      <c r="GB284" s="84"/>
      <c r="GC284" s="84"/>
      <c r="GD284" s="84"/>
      <c r="GE284" s="84"/>
      <c r="GF284" s="84"/>
      <c r="GG284" s="84"/>
      <c r="GH284" s="84"/>
      <c r="GI284" s="84"/>
      <c r="GJ284" s="84"/>
      <c r="GK284" s="84"/>
      <c r="GL284" s="84"/>
      <c r="GM284" s="84"/>
      <c r="GN284" s="84"/>
      <c r="GO284" s="84"/>
      <c r="GP284" s="84"/>
      <c r="GQ284" s="84"/>
      <c r="GR284" s="84"/>
      <c r="GS284" s="84"/>
      <c r="GT284" s="84"/>
      <c r="GU284" s="84"/>
      <c r="GV284" s="84"/>
      <c r="GW284" s="84"/>
      <c r="GX284" s="84"/>
      <c r="GY284" s="84"/>
      <c r="GZ284" s="84"/>
      <c r="HA284" s="84"/>
      <c r="HB284" s="84"/>
      <c r="HC284" s="84"/>
      <c r="HD284" s="84"/>
      <c r="HE284" s="84"/>
      <c r="HF284" s="84"/>
      <c r="HG284" s="84"/>
      <c r="HH284" s="84"/>
      <c r="HI284" s="84"/>
      <c r="HJ284" s="84"/>
      <c r="HK284" s="84"/>
      <c r="HL284" s="84"/>
      <c r="HM284" s="84"/>
      <c r="HN284" s="84"/>
      <c r="HO284" s="84"/>
      <c r="HP284" s="84"/>
      <c r="HQ284" s="84"/>
      <c r="HR284" s="84"/>
      <c r="HS284" s="84"/>
      <c r="HT284" s="84"/>
      <c r="HU284" s="84"/>
      <c r="HV284" s="84"/>
      <c r="HW284" s="84"/>
      <c r="HX284" s="84"/>
      <c r="HY284" s="84"/>
      <c r="HZ284" s="84"/>
      <c r="IA284" s="84"/>
      <c r="IB284" s="84"/>
      <c r="IC284" s="84"/>
      <c r="ID284" s="84"/>
      <c r="IE284" s="84"/>
      <c r="IF284" s="84"/>
      <c r="IG284" s="84"/>
      <c r="IH284" s="84"/>
      <c r="II284" s="84"/>
      <c r="IJ284" s="84"/>
      <c r="IK284" s="84"/>
      <c r="IL284" s="84"/>
      <c r="IM284" s="84"/>
      <c r="IN284" s="84"/>
      <c r="IO284" s="84"/>
      <c r="IP284" s="84"/>
      <c r="IQ284" s="84"/>
      <c r="IR284" s="84"/>
      <c r="IS284" s="84"/>
      <c r="IT284" s="84"/>
      <c r="IU284" s="84"/>
      <c r="IV284" s="84"/>
      <c r="IW284" s="84"/>
      <c r="IX284" s="84"/>
      <c r="IY284" s="84"/>
      <c r="IZ284" s="84"/>
      <c r="JA284" s="84"/>
      <c r="JB284" s="84"/>
    </row>
    <row r="285" spans="1:262" s="22" customFormat="1" ht="15" customHeight="1" x14ac:dyDescent="0.15">
      <c r="A285" s="176" t="s">
        <v>138</v>
      </c>
      <c r="B285" s="26" t="s">
        <v>275</v>
      </c>
      <c r="C285" s="27" t="s">
        <v>344</v>
      </c>
      <c r="D285" s="28" t="s">
        <v>442</v>
      </c>
      <c r="E285" s="26" t="s">
        <v>278</v>
      </c>
      <c r="F285" s="29" t="s">
        <v>346</v>
      </c>
      <c r="G285" s="30" t="s">
        <v>280</v>
      </c>
      <c r="H285" s="30" t="s">
        <v>79</v>
      </c>
      <c r="I285" s="37">
        <v>1500000</v>
      </c>
      <c r="J285" s="38" t="s">
        <v>281</v>
      </c>
      <c r="K285" s="37">
        <v>552300</v>
      </c>
      <c r="L285" s="26"/>
      <c r="M285" s="26"/>
      <c r="N285" s="26"/>
      <c r="O285" s="39" t="s">
        <v>29</v>
      </c>
      <c r="P285" s="40">
        <v>0.5</v>
      </c>
      <c r="Q285" s="40">
        <v>0.5</v>
      </c>
      <c r="R285" s="40">
        <v>3.6598240469208201</v>
      </c>
      <c r="S285" s="40">
        <v>3.14410480349345</v>
      </c>
      <c r="T285" s="40">
        <v>11</v>
      </c>
      <c r="U285" s="40">
        <v>0</v>
      </c>
      <c r="V285" s="41">
        <v>12</v>
      </c>
      <c r="W285" s="42">
        <v>80000</v>
      </c>
      <c r="X285" s="43">
        <v>200</v>
      </c>
      <c r="Y285" s="50">
        <v>1</v>
      </c>
      <c r="Z285" s="50">
        <v>1</v>
      </c>
      <c r="AA285" s="51"/>
      <c r="AB285" s="51"/>
      <c r="AC285" s="51"/>
      <c r="AD285" s="51"/>
      <c r="AE285" s="51"/>
      <c r="AF285" s="38">
        <v>144000</v>
      </c>
      <c r="AG285" s="61">
        <v>6.6666666666666696</v>
      </c>
      <c r="AH285" s="62">
        <v>0.55555555555555602</v>
      </c>
      <c r="AI285" s="63"/>
      <c r="AJ285" s="64"/>
      <c r="AK285" s="65">
        <v>0</v>
      </c>
      <c r="AL285" s="64" t="s">
        <v>283</v>
      </c>
      <c r="AM285" s="66"/>
      <c r="AN285" s="26"/>
      <c r="AO285" s="66" t="s">
        <v>59</v>
      </c>
      <c r="AP285" s="74"/>
      <c r="AQ285" s="75"/>
      <c r="AR285" s="76"/>
      <c r="AS285" s="77"/>
      <c r="AT285" s="77"/>
      <c r="AU285" s="78"/>
      <c r="AV285" s="77"/>
      <c r="AW285" s="77"/>
      <c r="AX285" s="77"/>
      <c r="AY285" s="77"/>
      <c r="AZ285" s="77"/>
      <c r="BA285" s="77"/>
      <c r="BB285" s="99">
        <f t="shared" si="77"/>
        <v>36</v>
      </c>
      <c r="BC285" s="99">
        <f t="shared" si="78"/>
        <v>9</v>
      </c>
      <c r="BD285" s="100" t="str">
        <f t="shared" si="79"/>
        <v>025-C130000641-0397苏宁亚36</v>
      </c>
      <c r="BE285" s="101">
        <f t="shared" si="80"/>
        <v>0.14285714285714285</v>
      </c>
      <c r="BF285" s="101">
        <f t="shared" si="81"/>
        <v>0.5</v>
      </c>
      <c r="BG285" s="102" t="str">
        <f t="shared" si="82"/>
        <v>025-C130000641-039736</v>
      </c>
      <c r="BH285" s="84" t="str">
        <f>IF(IF(ISNA(MATCH(BG285,BG286:$BG$94434,0)),1,"")="","",IF(ISNA(MATCH(BG285,BG286:$BG$94434,0)),1,"")&amp;BB285)</f>
        <v/>
      </c>
      <c r="BI285" s="84" t="str">
        <f>IF(BH285="","",BB285&amp;COUNTIFS($BH$1:BH285,BH285))</f>
        <v/>
      </c>
      <c r="BJ285" s="84" t="str">
        <f t="shared" si="83"/>
        <v/>
      </c>
      <c r="BK285" s="84"/>
      <c r="BL285" s="84"/>
      <c r="BM285" s="84"/>
      <c r="BN285" s="84"/>
      <c r="BO285" s="84"/>
      <c r="BP285" s="84"/>
      <c r="BQ285" s="84"/>
      <c r="BR285" s="84"/>
      <c r="BS285" s="84"/>
      <c r="BT285" s="84"/>
      <c r="BU285" s="84"/>
      <c r="BV285" s="84"/>
      <c r="BW285" s="84"/>
      <c r="BX285" s="84"/>
      <c r="BY285" s="84"/>
      <c r="BZ285" s="84"/>
      <c r="CA285" s="84"/>
      <c r="CB285" s="84"/>
      <c r="CC285" s="84"/>
      <c r="CD285" s="84"/>
      <c r="CE285" s="84"/>
      <c r="CF285" s="84"/>
      <c r="CG285" s="84"/>
      <c r="CH285" s="84"/>
      <c r="CI285" s="84"/>
      <c r="CJ285" s="84"/>
      <c r="CK285" s="84"/>
      <c r="CL285" s="84"/>
      <c r="CM285" s="84"/>
      <c r="CN285" s="84"/>
      <c r="CO285" s="84"/>
      <c r="CP285" s="84"/>
      <c r="CQ285" s="84"/>
      <c r="CR285" s="84"/>
      <c r="CS285" s="84"/>
      <c r="CT285" s="84"/>
      <c r="CU285" s="84"/>
      <c r="CV285" s="84"/>
      <c r="CW285" s="84"/>
      <c r="CX285" s="84"/>
      <c r="CY285" s="84"/>
      <c r="CZ285" s="84"/>
      <c r="DA285" s="84"/>
      <c r="DB285" s="84"/>
      <c r="DC285" s="84"/>
      <c r="DD285" s="84"/>
      <c r="DE285" s="84"/>
      <c r="DF285" s="84"/>
      <c r="DG285" s="84"/>
      <c r="DH285" s="84"/>
      <c r="DI285" s="84"/>
      <c r="DJ285" s="84"/>
      <c r="DK285" s="84"/>
      <c r="DL285" s="84"/>
      <c r="DM285" s="84"/>
      <c r="DN285" s="84"/>
      <c r="DO285" s="84"/>
      <c r="DP285" s="84"/>
      <c r="DQ285" s="84"/>
      <c r="DR285" s="84"/>
      <c r="DS285" s="84"/>
      <c r="DT285" s="84"/>
      <c r="DU285" s="84"/>
      <c r="DV285" s="84"/>
      <c r="DW285" s="84"/>
      <c r="DX285" s="84"/>
      <c r="DY285" s="84"/>
      <c r="DZ285" s="84"/>
      <c r="EA285" s="84"/>
      <c r="EB285" s="84"/>
      <c r="EC285" s="84"/>
      <c r="ED285" s="84"/>
      <c r="EE285" s="84"/>
      <c r="EF285" s="84"/>
      <c r="EG285" s="84"/>
      <c r="EH285" s="84"/>
      <c r="EI285" s="84"/>
      <c r="EJ285" s="84"/>
      <c r="EK285" s="84"/>
      <c r="EL285" s="84"/>
      <c r="EM285" s="84"/>
      <c r="EN285" s="84"/>
      <c r="EO285" s="84"/>
      <c r="EP285" s="84"/>
      <c r="EQ285" s="84"/>
      <c r="ER285" s="84"/>
      <c r="ES285" s="84"/>
      <c r="ET285" s="84"/>
      <c r="EU285" s="84"/>
      <c r="EV285" s="84"/>
      <c r="EW285" s="84"/>
      <c r="EX285" s="84"/>
      <c r="EY285" s="84"/>
      <c r="EZ285" s="84"/>
      <c r="FA285" s="84"/>
      <c r="FB285" s="84"/>
      <c r="FC285" s="84"/>
      <c r="FD285" s="84"/>
      <c r="FE285" s="84"/>
      <c r="FF285" s="84"/>
      <c r="FG285" s="84"/>
      <c r="FH285" s="84"/>
      <c r="FI285" s="84"/>
      <c r="FJ285" s="84"/>
      <c r="FK285" s="84"/>
      <c r="FL285" s="84"/>
      <c r="FM285" s="84"/>
      <c r="FN285" s="84"/>
      <c r="FO285" s="84"/>
      <c r="FP285" s="84"/>
      <c r="FQ285" s="84"/>
      <c r="FR285" s="84"/>
      <c r="FS285" s="84"/>
      <c r="FT285" s="84"/>
      <c r="FU285" s="84"/>
      <c r="FV285" s="84"/>
      <c r="FW285" s="84"/>
      <c r="FX285" s="84"/>
      <c r="FY285" s="84"/>
      <c r="FZ285" s="84"/>
      <c r="GA285" s="84"/>
      <c r="GB285" s="84"/>
      <c r="GC285" s="84"/>
      <c r="GD285" s="84"/>
      <c r="GE285" s="84"/>
      <c r="GF285" s="84"/>
      <c r="GG285" s="84"/>
      <c r="GH285" s="84"/>
      <c r="GI285" s="84"/>
      <c r="GJ285" s="84"/>
      <c r="GK285" s="84"/>
      <c r="GL285" s="84"/>
      <c r="GM285" s="84"/>
      <c r="GN285" s="84"/>
      <c r="GO285" s="84"/>
      <c r="GP285" s="84"/>
      <c r="GQ285" s="84"/>
      <c r="GR285" s="84"/>
      <c r="GS285" s="84"/>
      <c r="GT285" s="84"/>
      <c r="GU285" s="84"/>
      <c r="GV285" s="84"/>
      <c r="GW285" s="84"/>
      <c r="GX285" s="84"/>
      <c r="GY285" s="84"/>
      <c r="GZ285" s="84"/>
      <c r="HA285" s="84"/>
      <c r="HB285" s="84"/>
      <c r="HC285" s="84"/>
      <c r="HD285" s="84"/>
      <c r="HE285" s="84"/>
      <c r="HF285" s="84"/>
      <c r="HG285" s="84"/>
      <c r="HH285" s="84"/>
      <c r="HI285" s="84"/>
      <c r="HJ285" s="84"/>
      <c r="HK285" s="84"/>
      <c r="HL285" s="84"/>
      <c r="HM285" s="84"/>
      <c r="HN285" s="84"/>
      <c r="HO285" s="84"/>
      <c r="HP285" s="84"/>
      <c r="HQ285" s="84"/>
      <c r="HR285" s="84"/>
      <c r="HS285" s="84"/>
      <c r="HT285" s="84"/>
      <c r="HU285" s="84"/>
      <c r="HV285" s="84"/>
      <c r="HW285" s="84"/>
      <c r="HX285" s="84"/>
      <c r="HY285" s="84"/>
      <c r="HZ285" s="84"/>
      <c r="IA285" s="84"/>
      <c r="IB285" s="84"/>
      <c r="IC285" s="84"/>
      <c r="ID285" s="84"/>
      <c r="IE285" s="84"/>
      <c r="IF285" s="84"/>
      <c r="IG285" s="84"/>
      <c r="IH285" s="84"/>
      <c r="II285" s="84"/>
      <c r="IJ285" s="84"/>
      <c r="IK285" s="84"/>
      <c r="IL285" s="84"/>
      <c r="IM285" s="84"/>
      <c r="IN285" s="84"/>
      <c r="IO285" s="84"/>
      <c r="IP285" s="84"/>
      <c r="IQ285" s="84"/>
      <c r="IR285" s="84"/>
      <c r="IS285" s="84"/>
      <c r="IT285" s="84"/>
      <c r="IU285" s="84"/>
      <c r="IV285" s="84"/>
      <c r="IW285" s="84"/>
      <c r="IX285" s="84"/>
      <c r="IY285" s="84"/>
      <c r="IZ285" s="84"/>
      <c r="JA285" s="84"/>
      <c r="JB285" s="84"/>
    </row>
    <row r="286" spans="1:262" s="22" customFormat="1" ht="15" customHeight="1" x14ac:dyDescent="0.15">
      <c r="A286" s="176" t="s">
        <v>138</v>
      </c>
      <c r="B286" s="26" t="s">
        <v>285</v>
      </c>
      <c r="C286" s="27" t="s">
        <v>344</v>
      </c>
      <c r="D286" s="28" t="s">
        <v>442</v>
      </c>
      <c r="E286" s="26" t="s">
        <v>278</v>
      </c>
      <c r="F286" s="29" t="s">
        <v>346</v>
      </c>
      <c r="G286" s="30" t="s">
        <v>280</v>
      </c>
      <c r="H286" s="30" t="s">
        <v>79</v>
      </c>
      <c r="I286" s="37">
        <v>1500000</v>
      </c>
      <c r="J286" s="38" t="s">
        <v>281</v>
      </c>
      <c r="K286" s="37">
        <v>552300</v>
      </c>
      <c r="L286" s="26"/>
      <c r="M286" s="26"/>
      <c r="N286" s="26"/>
      <c r="O286" s="39" t="s">
        <v>29</v>
      </c>
      <c r="P286" s="40">
        <v>0.5</v>
      </c>
      <c r="Q286" s="40">
        <v>0.5</v>
      </c>
      <c r="R286" s="40">
        <v>1.52601156069364</v>
      </c>
      <c r="S286" s="40">
        <v>3.14410480349345</v>
      </c>
      <c r="T286" s="40">
        <v>11</v>
      </c>
      <c r="U286" s="40">
        <v>0</v>
      </c>
      <c r="V286" s="41">
        <v>12</v>
      </c>
      <c r="W286" s="42">
        <v>140000</v>
      </c>
      <c r="X286" s="43">
        <v>200</v>
      </c>
      <c r="Y286" s="50">
        <v>1</v>
      </c>
      <c r="Z286" s="50">
        <v>1</v>
      </c>
      <c r="AA286" s="51"/>
      <c r="AB286" s="51"/>
      <c r="AC286" s="51"/>
      <c r="AD286" s="51"/>
      <c r="AE286" s="51"/>
      <c r="AF286" s="38">
        <v>144000</v>
      </c>
      <c r="AG286" s="61">
        <v>11.6666666666667</v>
      </c>
      <c r="AH286" s="62">
        <v>0.97222222222222199</v>
      </c>
      <c r="AI286" s="63"/>
      <c r="AJ286" s="64"/>
      <c r="AK286" s="65">
        <v>0</v>
      </c>
      <c r="AL286" s="64" t="s">
        <v>283</v>
      </c>
      <c r="AM286" s="66"/>
      <c r="AN286" s="26"/>
      <c r="AO286" s="66" t="s">
        <v>28</v>
      </c>
      <c r="AP286" s="74"/>
      <c r="AQ286" s="75"/>
      <c r="AR286" s="76"/>
      <c r="AS286" s="77"/>
      <c r="AT286" s="77"/>
      <c r="AU286" s="78"/>
      <c r="AV286" s="77"/>
      <c r="AW286" s="77"/>
      <c r="AX286" s="77"/>
      <c r="AY286" s="77"/>
      <c r="AZ286" s="77"/>
      <c r="BA286" s="77"/>
      <c r="BB286" s="99">
        <f t="shared" si="77"/>
        <v>36</v>
      </c>
      <c r="BC286" s="99">
        <f t="shared" si="78"/>
        <v>9</v>
      </c>
      <c r="BD286" s="100" t="str">
        <f t="shared" si="79"/>
        <v>025-C130000641-0397韩学奇36</v>
      </c>
      <c r="BE286" s="101">
        <f t="shared" si="80"/>
        <v>0.14285714285714285</v>
      </c>
      <c r="BF286" s="101">
        <f t="shared" si="81"/>
        <v>0.5</v>
      </c>
      <c r="BG286" s="102" t="str">
        <f t="shared" si="82"/>
        <v>025-C130000641-039736</v>
      </c>
      <c r="BH286" s="84" t="str">
        <f>IF(IF(ISNA(MATCH(BG286,BG287:$BG$94434,0)),1,"")="","",IF(ISNA(MATCH(BG286,BG287:$BG$94434,0)),1,"")&amp;BB286)</f>
        <v/>
      </c>
      <c r="BI286" s="84" t="str">
        <f>IF(BH286="","",BB286&amp;COUNTIFS($BH$1:BH286,BH286))</f>
        <v/>
      </c>
      <c r="BJ286" s="84" t="str">
        <f t="shared" si="83"/>
        <v/>
      </c>
      <c r="BK286" s="84"/>
      <c r="BL286" s="84"/>
      <c r="BM286" s="84"/>
      <c r="BN286" s="84"/>
      <c r="BO286" s="84"/>
      <c r="BP286" s="84"/>
      <c r="BQ286" s="84"/>
      <c r="BR286" s="84"/>
      <c r="BS286" s="84"/>
      <c r="BT286" s="84"/>
      <c r="BU286" s="84"/>
      <c r="BV286" s="84"/>
      <c r="BW286" s="84"/>
      <c r="BX286" s="84"/>
      <c r="BY286" s="84"/>
      <c r="BZ286" s="84"/>
      <c r="CA286" s="84"/>
      <c r="CB286" s="84"/>
      <c r="CC286" s="84"/>
      <c r="CD286" s="84"/>
      <c r="CE286" s="84"/>
      <c r="CF286" s="84"/>
      <c r="CG286" s="84"/>
      <c r="CH286" s="84"/>
      <c r="CI286" s="84"/>
      <c r="CJ286" s="84"/>
      <c r="CK286" s="84"/>
      <c r="CL286" s="84"/>
      <c r="CM286" s="84"/>
      <c r="CN286" s="84"/>
      <c r="CO286" s="84"/>
      <c r="CP286" s="84"/>
      <c r="CQ286" s="84"/>
      <c r="CR286" s="84"/>
      <c r="CS286" s="84"/>
      <c r="CT286" s="84"/>
      <c r="CU286" s="84"/>
      <c r="CV286" s="84"/>
      <c r="CW286" s="84"/>
      <c r="CX286" s="84"/>
      <c r="CY286" s="84"/>
      <c r="CZ286" s="84"/>
      <c r="DA286" s="84"/>
      <c r="DB286" s="84"/>
      <c r="DC286" s="84"/>
      <c r="DD286" s="84"/>
      <c r="DE286" s="84"/>
      <c r="DF286" s="84"/>
      <c r="DG286" s="84"/>
      <c r="DH286" s="84"/>
      <c r="DI286" s="84"/>
      <c r="DJ286" s="84"/>
      <c r="DK286" s="84"/>
      <c r="DL286" s="84"/>
      <c r="DM286" s="84"/>
      <c r="DN286" s="84"/>
      <c r="DO286" s="84"/>
      <c r="DP286" s="84"/>
      <c r="DQ286" s="84"/>
      <c r="DR286" s="84"/>
      <c r="DS286" s="84"/>
      <c r="DT286" s="84"/>
      <c r="DU286" s="84"/>
      <c r="DV286" s="84"/>
      <c r="DW286" s="84"/>
      <c r="DX286" s="84"/>
      <c r="DY286" s="84"/>
      <c r="DZ286" s="84"/>
      <c r="EA286" s="84"/>
      <c r="EB286" s="84"/>
      <c r="EC286" s="84"/>
      <c r="ED286" s="84"/>
      <c r="EE286" s="84"/>
      <c r="EF286" s="84"/>
      <c r="EG286" s="84"/>
      <c r="EH286" s="84"/>
      <c r="EI286" s="84"/>
      <c r="EJ286" s="84"/>
      <c r="EK286" s="84"/>
      <c r="EL286" s="84"/>
      <c r="EM286" s="84"/>
      <c r="EN286" s="84"/>
      <c r="EO286" s="84"/>
      <c r="EP286" s="84"/>
      <c r="EQ286" s="84"/>
      <c r="ER286" s="84"/>
      <c r="ES286" s="84"/>
      <c r="ET286" s="84"/>
      <c r="EU286" s="84"/>
      <c r="EV286" s="84"/>
      <c r="EW286" s="84"/>
      <c r="EX286" s="84"/>
      <c r="EY286" s="84"/>
      <c r="EZ286" s="84"/>
      <c r="FA286" s="84"/>
      <c r="FB286" s="84"/>
      <c r="FC286" s="84"/>
      <c r="FD286" s="84"/>
      <c r="FE286" s="84"/>
      <c r="FF286" s="84"/>
      <c r="FG286" s="84"/>
      <c r="FH286" s="84"/>
      <c r="FI286" s="84"/>
      <c r="FJ286" s="84"/>
      <c r="FK286" s="84"/>
      <c r="FL286" s="84"/>
      <c r="FM286" s="84"/>
      <c r="FN286" s="84"/>
      <c r="FO286" s="84"/>
      <c r="FP286" s="84"/>
      <c r="FQ286" s="84"/>
      <c r="FR286" s="84"/>
      <c r="FS286" s="84"/>
      <c r="FT286" s="84"/>
      <c r="FU286" s="84"/>
      <c r="FV286" s="84"/>
      <c r="FW286" s="84"/>
      <c r="FX286" s="84"/>
      <c r="FY286" s="84"/>
      <c r="FZ286" s="84"/>
      <c r="GA286" s="84"/>
      <c r="GB286" s="84"/>
      <c r="GC286" s="84"/>
      <c r="GD286" s="84"/>
      <c r="GE286" s="84"/>
      <c r="GF286" s="84"/>
      <c r="GG286" s="84"/>
      <c r="GH286" s="84"/>
      <c r="GI286" s="84"/>
      <c r="GJ286" s="84"/>
      <c r="GK286" s="84"/>
      <c r="GL286" s="84"/>
      <c r="GM286" s="84"/>
      <c r="GN286" s="84"/>
      <c r="GO286" s="84"/>
      <c r="GP286" s="84"/>
      <c r="GQ286" s="84"/>
      <c r="GR286" s="84"/>
      <c r="GS286" s="84"/>
      <c r="GT286" s="84"/>
      <c r="GU286" s="84"/>
      <c r="GV286" s="84"/>
      <c r="GW286" s="84"/>
      <c r="GX286" s="84"/>
      <c r="GY286" s="84"/>
      <c r="GZ286" s="84"/>
      <c r="HA286" s="84"/>
      <c r="HB286" s="84"/>
      <c r="HC286" s="84"/>
      <c r="HD286" s="84"/>
      <c r="HE286" s="84"/>
      <c r="HF286" s="84"/>
      <c r="HG286" s="84"/>
      <c r="HH286" s="84"/>
      <c r="HI286" s="84"/>
      <c r="HJ286" s="84"/>
      <c r="HK286" s="84"/>
      <c r="HL286" s="84"/>
      <c r="HM286" s="84"/>
      <c r="HN286" s="84"/>
      <c r="HO286" s="84"/>
      <c r="HP286" s="84"/>
      <c r="HQ286" s="84"/>
      <c r="HR286" s="84"/>
      <c r="HS286" s="84"/>
      <c r="HT286" s="84"/>
      <c r="HU286" s="84"/>
      <c r="HV286" s="84"/>
      <c r="HW286" s="84"/>
      <c r="HX286" s="84"/>
      <c r="HY286" s="84"/>
      <c r="HZ286" s="84"/>
      <c r="IA286" s="84"/>
      <c r="IB286" s="84"/>
      <c r="IC286" s="84"/>
      <c r="ID286" s="84"/>
      <c r="IE286" s="84"/>
      <c r="IF286" s="84"/>
      <c r="IG286" s="84"/>
      <c r="IH286" s="84"/>
      <c r="II286" s="84"/>
      <c r="IJ286" s="84"/>
      <c r="IK286" s="84"/>
      <c r="IL286" s="84"/>
      <c r="IM286" s="84"/>
      <c r="IN286" s="84"/>
      <c r="IO286" s="84"/>
      <c r="IP286" s="84"/>
      <c r="IQ286" s="84"/>
      <c r="IR286" s="84"/>
      <c r="IS286" s="84"/>
      <c r="IT286" s="84"/>
      <c r="IU286" s="84"/>
      <c r="IV286" s="84"/>
      <c r="IW286" s="84"/>
      <c r="IX286" s="84"/>
      <c r="IY286" s="84"/>
      <c r="IZ286" s="84"/>
      <c r="JA286" s="84"/>
      <c r="JB286" s="84"/>
    </row>
    <row r="287" spans="1:262" s="22" customFormat="1" ht="15" customHeight="1" x14ac:dyDescent="0.15">
      <c r="A287" s="176" t="s">
        <v>138</v>
      </c>
      <c r="B287" s="26" t="s">
        <v>275</v>
      </c>
      <c r="C287" s="27" t="s">
        <v>189</v>
      </c>
      <c r="D287" s="28" t="s">
        <v>443</v>
      </c>
      <c r="E287" s="26" t="s">
        <v>278</v>
      </c>
      <c r="F287" s="29" t="s">
        <v>95</v>
      </c>
      <c r="G287" s="30" t="s">
        <v>356</v>
      </c>
      <c r="H287" s="30" t="s">
        <v>94</v>
      </c>
      <c r="I287" s="37">
        <v>1000</v>
      </c>
      <c r="J287" s="38" t="s">
        <v>281</v>
      </c>
      <c r="K287" s="37">
        <v>0</v>
      </c>
      <c r="L287" s="26"/>
      <c r="M287" s="26"/>
      <c r="N287" s="26"/>
      <c r="O287" s="39" t="s">
        <v>444</v>
      </c>
      <c r="P287" s="40">
        <v>0.5</v>
      </c>
      <c r="Q287" s="40">
        <v>0.5</v>
      </c>
      <c r="R287" s="40">
        <v>3.6598240469208201</v>
      </c>
      <c r="S287" s="40">
        <v>3.14410480349345</v>
      </c>
      <c r="T287" s="40">
        <v>4</v>
      </c>
      <c r="U287" s="40">
        <v>5.5</v>
      </c>
      <c r="V287" s="41">
        <v>12</v>
      </c>
      <c r="W287" s="42">
        <v>156</v>
      </c>
      <c r="X287" s="43">
        <v>300</v>
      </c>
      <c r="Y287" s="50">
        <v>1</v>
      </c>
      <c r="Z287" s="50">
        <v>1</v>
      </c>
      <c r="AA287" s="51"/>
      <c r="AB287" s="51"/>
      <c r="AC287" s="51"/>
      <c r="AD287" s="51"/>
      <c r="AE287" s="51"/>
      <c r="AF287" s="38">
        <v>216</v>
      </c>
      <c r="AG287" s="61">
        <v>8.6666666666666696</v>
      </c>
      <c r="AH287" s="62">
        <v>0.72222222222222199</v>
      </c>
      <c r="AI287" s="63"/>
      <c r="AJ287" s="64"/>
      <c r="AK287" s="65">
        <v>0</v>
      </c>
      <c r="AL287" s="64" t="s">
        <v>283</v>
      </c>
      <c r="AM287" s="66" t="s">
        <v>317</v>
      </c>
      <c r="AN287" s="26"/>
      <c r="AO287" s="66" t="s">
        <v>399</v>
      </c>
      <c r="AP287" s="74"/>
      <c r="AQ287" s="75"/>
      <c r="AR287" s="76"/>
      <c r="AS287" s="77"/>
      <c r="AT287" s="77"/>
      <c r="AU287" s="78"/>
      <c r="AV287" s="77"/>
      <c r="AW287" s="77"/>
      <c r="AX287" s="77"/>
      <c r="AY287" s="77"/>
      <c r="AZ287" s="77"/>
      <c r="BA287" s="77"/>
      <c r="BB287" s="99">
        <f t="shared" si="77"/>
        <v>36</v>
      </c>
      <c r="BC287" s="99">
        <f t="shared" si="78"/>
        <v>9</v>
      </c>
      <c r="BD287" s="100" t="str">
        <f t="shared" si="79"/>
        <v>050-0009-481马雪威36</v>
      </c>
      <c r="BE287" s="101">
        <f t="shared" si="80"/>
        <v>0.33333333333333331</v>
      </c>
      <c r="BF287" s="101">
        <f t="shared" si="81"/>
        <v>1</v>
      </c>
      <c r="BG287" s="102" t="str">
        <f t="shared" si="82"/>
        <v>050-0009-48136</v>
      </c>
      <c r="BH287" s="84" t="str">
        <f>IF(IF(ISNA(MATCH(BG287,BG288:$BG$94434,0)),1,"")="","",IF(ISNA(MATCH(BG287,BG288:$BG$94434,0)),1,"")&amp;BB287)</f>
        <v/>
      </c>
      <c r="BI287" s="84" t="str">
        <f>IF(BH287="","",BB287&amp;COUNTIFS($BH$1:BH287,BH287))</f>
        <v/>
      </c>
      <c r="BJ287" s="84" t="str">
        <f t="shared" si="83"/>
        <v/>
      </c>
      <c r="BK287" s="84"/>
      <c r="BL287" s="84"/>
      <c r="BM287" s="84"/>
      <c r="BN287" s="84"/>
      <c r="BO287" s="84"/>
      <c r="BP287" s="84"/>
      <c r="BQ287" s="84"/>
      <c r="BR287" s="84"/>
      <c r="BS287" s="84"/>
      <c r="BT287" s="84"/>
      <c r="BU287" s="84"/>
      <c r="BV287" s="84"/>
      <c r="BW287" s="84"/>
      <c r="BX287" s="84"/>
      <c r="BY287" s="84"/>
      <c r="BZ287" s="84"/>
      <c r="CA287" s="84"/>
      <c r="CB287" s="84"/>
      <c r="CC287" s="84"/>
      <c r="CD287" s="84"/>
      <c r="CE287" s="84"/>
      <c r="CF287" s="84"/>
      <c r="CG287" s="84"/>
      <c r="CH287" s="84"/>
      <c r="CI287" s="84"/>
      <c r="CJ287" s="84"/>
      <c r="CK287" s="84"/>
      <c r="CL287" s="84"/>
      <c r="CM287" s="84"/>
      <c r="CN287" s="84"/>
      <c r="CO287" s="84"/>
      <c r="CP287" s="84"/>
      <c r="CQ287" s="84"/>
      <c r="CR287" s="84"/>
      <c r="CS287" s="84"/>
      <c r="CT287" s="84"/>
      <c r="CU287" s="84"/>
      <c r="CV287" s="84"/>
      <c r="CW287" s="84"/>
      <c r="CX287" s="84"/>
      <c r="CY287" s="84"/>
      <c r="CZ287" s="84"/>
      <c r="DA287" s="84"/>
      <c r="DB287" s="84"/>
      <c r="DC287" s="84"/>
      <c r="DD287" s="84"/>
      <c r="DE287" s="84"/>
      <c r="DF287" s="84"/>
      <c r="DG287" s="84"/>
      <c r="DH287" s="84"/>
      <c r="DI287" s="84"/>
      <c r="DJ287" s="84"/>
      <c r="DK287" s="84"/>
      <c r="DL287" s="84"/>
      <c r="DM287" s="84"/>
      <c r="DN287" s="84"/>
      <c r="DO287" s="84"/>
      <c r="DP287" s="84"/>
      <c r="DQ287" s="84"/>
      <c r="DR287" s="84"/>
      <c r="DS287" s="84"/>
      <c r="DT287" s="84"/>
      <c r="DU287" s="84"/>
      <c r="DV287" s="84"/>
      <c r="DW287" s="84"/>
      <c r="DX287" s="84"/>
      <c r="DY287" s="84"/>
      <c r="DZ287" s="84"/>
      <c r="EA287" s="84"/>
      <c r="EB287" s="84"/>
      <c r="EC287" s="84"/>
      <c r="ED287" s="84"/>
      <c r="EE287" s="84"/>
      <c r="EF287" s="84"/>
      <c r="EG287" s="84"/>
      <c r="EH287" s="84"/>
      <c r="EI287" s="84"/>
      <c r="EJ287" s="84"/>
      <c r="EK287" s="84"/>
      <c r="EL287" s="84"/>
      <c r="EM287" s="84"/>
      <c r="EN287" s="84"/>
      <c r="EO287" s="84"/>
      <c r="EP287" s="84"/>
      <c r="EQ287" s="84"/>
      <c r="ER287" s="84"/>
      <c r="ES287" s="84"/>
      <c r="ET287" s="84"/>
      <c r="EU287" s="84"/>
      <c r="EV287" s="84"/>
      <c r="EW287" s="84"/>
      <c r="EX287" s="84"/>
      <c r="EY287" s="84"/>
      <c r="EZ287" s="84"/>
      <c r="FA287" s="84"/>
      <c r="FB287" s="84"/>
      <c r="FC287" s="84"/>
      <c r="FD287" s="84"/>
      <c r="FE287" s="84"/>
      <c r="FF287" s="84"/>
      <c r="FG287" s="84"/>
      <c r="FH287" s="84"/>
      <c r="FI287" s="84"/>
      <c r="FJ287" s="84"/>
      <c r="FK287" s="84"/>
      <c r="FL287" s="84"/>
      <c r="FM287" s="84"/>
      <c r="FN287" s="84"/>
      <c r="FO287" s="84"/>
      <c r="FP287" s="84"/>
      <c r="FQ287" s="84"/>
      <c r="FR287" s="84"/>
      <c r="FS287" s="84"/>
      <c r="FT287" s="84"/>
      <c r="FU287" s="84"/>
      <c r="FV287" s="84"/>
      <c r="FW287" s="84"/>
      <c r="FX287" s="84"/>
      <c r="FY287" s="84"/>
      <c r="FZ287" s="84"/>
      <c r="GA287" s="84"/>
      <c r="GB287" s="84"/>
      <c r="GC287" s="84"/>
      <c r="GD287" s="84"/>
      <c r="GE287" s="84"/>
      <c r="GF287" s="84"/>
      <c r="GG287" s="84"/>
      <c r="GH287" s="84"/>
      <c r="GI287" s="84"/>
      <c r="GJ287" s="84"/>
      <c r="GK287" s="84"/>
      <c r="GL287" s="84"/>
      <c r="GM287" s="84"/>
      <c r="GN287" s="84"/>
      <c r="GO287" s="84"/>
      <c r="GP287" s="84"/>
      <c r="GQ287" s="84"/>
      <c r="GR287" s="84"/>
      <c r="GS287" s="84"/>
      <c r="GT287" s="84"/>
      <c r="GU287" s="84"/>
      <c r="GV287" s="84"/>
      <c r="GW287" s="84"/>
      <c r="GX287" s="84"/>
      <c r="GY287" s="84"/>
      <c r="GZ287" s="84"/>
      <c r="HA287" s="84"/>
      <c r="HB287" s="84"/>
      <c r="HC287" s="84"/>
      <c r="HD287" s="84"/>
      <c r="HE287" s="84"/>
      <c r="HF287" s="84"/>
      <c r="HG287" s="84"/>
      <c r="HH287" s="84"/>
      <c r="HI287" s="84"/>
      <c r="HJ287" s="84"/>
      <c r="HK287" s="84"/>
      <c r="HL287" s="84"/>
      <c r="HM287" s="84"/>
      <c r="HN287" s="84"/>
      <c r="HO287" s="84"/>
      <c r="HP287" s="84"/>
      <c r="HQ287" s="84"/>
      <c r="HR287" s="84"/>
      <c r="HS287" s="84"/>
      <c r="HT287" s="84"/>
      <c r="HU287" s="84"/>
      <c r="HV287" s="84"/>
      <c r="HW287" s="84"/>
      <c r="HX287" s="84"/>
      <c r="HY287" s="84"/>
      <c r="HZ287" s="84"/>
      <c r="IA287" s="84"/>
      <c r="IB287" s="84"/>
      <c r="IC287" s="84"/>
      <c r="ID287" s="84"/>
      <c r="IE287" s="84"/>
      <c r="IF287" s="84"/>
      <c r="IG287" s="84"/>
      <c r="IH287" s="84"/>
      <c r="II287" s="84"/>
      <c r="IJ287" s="84"/>
      <c r="IK287" s="84"/>
      <c r="IL287" s="84"/>
      <c r="IM287" s="84"/>
      <c r="IN287" s="84"/>
      <c r="IO287" s="84"/>
      <c r="IP287" s="84"/>
      <c r="IQ287" s="84"/>
      <c r="IR287" s="84"/>
      <c r="IS287" s="84"/>
      <c r="IT287" s="84"/>
      <c r="IU287" s="84"/>
      <c r="IV287" s="84"/>
      <c r="IW287" s="84"/>
      <c r="IX287" s="84"/>
      <c r="IY287" s="84"/>
      <c r="IZ287" s="84"/>
      <c r="JA287" s="84"/>
      <c r="JB287" s="84"/>
    </row>
    <row r="288" spans="1:262" s="22" customFormat="1" ht="15" customHeight="1" x14ac:dyDescent="0.15">
      <c r="A288" s="176" t="s">
        <v>138</v>
      </c>
      <c r="B288" s="26" t="s">
        <v>275</v>
      </c>
      <c r="C288" s="27" t="s">
        <v>190</v>
      </c>
      <c r="D288" s="28" t="s">
        <v>408</v>
      </c>
      <c r="E288" s="26" t="s">
        <v>278</v>
      </c>
      <c r="F288" s="29" t="s">
        <v>83</v>
      </c>
      <c r="G288" s="30" t="s">
        <v>280</v>
      </c>
      <c r="H288" s="30" t="s">
        <v>79</v>
      </c>
      <c r="I288" s="37">
        <v>2000000</v>
      </c>
      <c r="J288" s="38" t="s">
        <v>281</v>
      </c>
      <c r="K288" s="37">
        <v>119800</v>
      </c>
      <c r="L288" s="26"/>
      <c r="M288" s="26"/>
      <c r="N288" s="26"/>
      <c r="O288" s="39" t="s">
        <v>396</v>
      </c>
      <c r="P288" s="40">
        <v>0.5</v>
      </c>
      <c r="Q288" s="40">
        <v>0.5</v>
      </c>
      <c r="R288" s="40">
        <v>2.4398826979472101</v>
      </c>
      <c r="S288" s="40">
        <v>2.0960698689956301</v>
      </c>
      <c r="T288" s="40">
        <v>3</v>
      </c>
      <c r="U288" s="40">
        <v>3</v>
      </c>
      <c r="V288" s="41">
        <v>8</v>
      </c>
      <c r="W288" s="42">
        <v>38500</v>
      </c>
      <c r="X288" s="43">
        <v>200</v>
      </c>
      <c r="Y288" s="50">
        <v>1</v>
      </c>
      <c r="Z288" s="50">
        <v>1</v>
      </c>
      <c r="AA288" s="51"/>
      <c r="AB288" s="51"/>
      <c r="AC288" s="51"/>
      <c r="AD288" s="51"/>
      <c r="AE288" s="51"/>
      <c r="AF288" s="38">
        <v>96000</v>
      </c>
      <c r="AG288" s="61">
        <v>3.2083333333333299</v>
      </c>
      <c r="AH288" s="62">
        <v>0.40104166666666702</v>
      </c>
      <c r="AI288" s="63"/>
      <c r="AJ288" s="64"/>
      <c r="AK288" s="65">
        <v>0</v>
      </c>
      <c r="AL288" s="64" t="s">
        <v>283</v>
      </c>
      <c r="AM288" s="66" t="s">
        <v>302</v>
      </c>
      <c r="AN288" s="26"/>
      <c r="AO288" s="66" t="s">
        <v>68</v>
      </c>
      <c r="AP288" s="74"/>
      <c r="AQ288" s="75"/>
      <c r="AR288" s="76"/>
      <c r="AS288" s="77"/>
      <c r="AT288" s="77"/>
      <c r="AU288" s="78"/>
      <c r="AV288" s="77"/>
      <c r="AW288" s="77"/>
      <c r="AX288" s="77"/>
      <c r="AY288" s="77"/>
      <c r="AZ288" s="77"/>
      <c r="BA288" s="77"/>
      <c r="BB288" s="99">
        <f t="shared" si="77"/>
        <v>36</v>
      </c>
      <c r="BC288" s="99">
        <f t="shared" si="78"/>
        <v>9</v>
      </c>
      <c r="BD288" s="100" t="str">
        <f t="shared" si="79"/>
        <v>025-C130000641-370赵亚平36</v>
      </c>
      <c r="BE288" s="101">
        <f t="shared" si="80"/>
        <v>1</v>
      </c>
      <c r="BF288" s="101">
        <f t="shared" si="81"/>
        <v>1</v>
      </c>
      <c r="BG288" s="102" t="str">
        <f t="shared" si="82"/>
        <v>025-C130000641-37036</v>
      </c>
      <c r="BH288" s="84" t="str">
        <f>IF(IF(ISNA(MATCH(BG288,BG289:$BG$94434,0)),1,"")="","",IF(ISNA(MATCH(BG288,BG289:$BG$94434,0)),1,"")&amp;BB288)</f>
        <v/>
      </c>
      <c r="BI288" s="84" t="str">
        <f>IF(BH288="","",BB288&amp;COUNTIFS($BH$1:BH288,BH288))</f>
        <v/>
      </c>
      <c r="BJ288" s="84" t="str">
        <f t="shared" si="83"/>
        <v/>
      </c>
      <c r="BK288" s="84"/>
      <c r="BL288" s="84"/>
      <c r="BM288" s="84"/>
      <c r="BN288" s="84"/>
      <c r="BO288" s="84"/>
      <c r="BP288" s="84"/>
      <c r="BQ288" s="84"/>
      <c r="BR288" s="84"/>
      <c r="BS288" s="84"/>
      <c r="BT288" s="84"/>
      <c r="BU288" s="84"/>
      <c r="BV288" s="84"/>
      <c r="BW288" s="84"/>
      <c r="BX288" s="84"/>
      <c r="BY288" s="84"/>
      <c r="BZ288" s="84"/>
      <c r="CA288" s="84"/>
      <c r="CB288" s="84"/>
      <c r="CC288" s="84"/>
      <c r="CD288" s="84"/>
      <c r="CE288" s="84"/>
      <c r="CF288" s="84"/>
      <c r="CG288" s="84"/>
      <c r="CH288" s="84"/>
      <c r="CI288" s="84"/>
      <c r="CJ288" s="84"/>
      <c r="CK288" s="84"/>
      <c r="CL288" s="84"/>
      <c r="CM288" s="84"/>
      <c r="CN288" s="84"/>
      <c r="CO288" s="84"/>
      <c r="CP288" s="84"/>
      <c r="CQ288" s="84"/>
      <c r="CR288" s="84"/>
      <c r="CS288" s="84"/>
      <c r="CT288" s="84"/>
      <c r="CU288" s="84"/>
      <c r="CV288" s="84"/>
      <c r="CW288" s="84"/>
      <c r="CX288" s="84"/>
      <c r="CY288" s="84"/>
      <c r="CZ288" s="84"/>
      <c r="DA288" s="84"/>
      <c r="DB288" s="84"/>
      <c r="DC288" s="84"/>
      <c r="DD288" s="84"/>
      <c r="DE288" s="84"/>
      <c r="DF288" s="84"/>
      <c r="DG288" s="84"/>
      <c r="DH288" s="84"/>
      <c r="DI288" s="84"/>
      <c r="DJ288" s="84"/>
      <c r="DK288" s="84"/>
      <c r="DL288" s="84"/>
      <c r="DM288" s="84"/>
      <c r="DN288" s="84"/>
      <c r="DO288" s="84"/>
      <c r="DP288" s="84"/>
      <c r="DQ288" s="84"/>
      <c r="DR288" s="84"/>
      <c r="DS288" s="84"/>
      <c r="DT288" s="84"/>
      <c r="DU288" s="84"/>
      <c r="DV288" s="84"/>
      <c r="DW288" s="84"/>
      <c r="DX288" s="84"/>
      <c r="DY288" s="84"/>
      <c r="DZ288" s="84"/>
      <c r="EA288" s="84"/>
      <c r="EB288" s="84"/>
      <c r="EC288" s="84"/>
      <c r="ED288" s="84"/>
      <c r="EE288" s="84"/>
      <c r="EF288" s="84"/>
      <c r="EG288" s="84"/>
      <c r="EH288" s="84"/>
      <c r="EI288" s="84"/>
      <c r="EJ288" s="84"/>
      <c r="EK288" s="84"/>
      <c r="EL288" s="84"/>
      <c r="EM288" s="84"/>
      <c r="EN288" s="84"/>
      <c r="EO288" s="84"/>
      <c r="EP288" s="84"/>
      <c r="EQ288" s="84"/>
      <c r="ER288" s="84"/>
      <c r="ES288" s="84"/>
      <c r="ET288" s="84"/>
      <c r="EU288" s="84"/>
      <c r="EV288" s="84"/>
      <c r="EW288" s="84"/>
      <c r="EX288" s="84"/>
      <c r="EY288" s="84"/>
      <c r="EZ288" s="84"/>
      <c r="FA288" s="84"/>
      <c r="FB288" s="84"/>
      <c r="FC288" s="84"/>
      <c r="FD288" s="84"/>
      <c r="FE288" s="84"/>
      <c r="FF288" s="84"/>
      <c r="FG288" s="84"/>
      <c r="FH288" s="84"/>
      <c r="FI288" s="84"/>
      <c r="FJ288" s="84"/>
      <c r="FK288" s="84"/>
      <c r="FL288" s="84"/>
      <c r="FM288" s="84"/>
      <c r="FN288" s="84"/>
      <c r="FO288" s="84"/>
      <c r="FP288" s="84"/>
      <c r="FQ288" s="84"/>
      <c r="FR288" s="84"/>
      <c r="FS288" s="84"/>
      <c r="FT288" s="84"/>
      <c r="FU288" s="84"/>
      <c r="FV288" s="84"/>
      <c r="FW288" s="84"/>
      <c r="FX288" s="84"/>
      <c r="FY288" s="84"/>
      <c r="FZ288" s="84"/>
      <c r="GA288" s="84"/>
      <c r="GB288" s="84"/>
      <c r="GC288" s="84"/>
      <c r="GD288" s="84"/>
      <c r="GE288" s="84"/>
      <c r="GF288" s="84"/>
      <c r="GG288" s="84"/>
      <c r="GH288" s="84"/>
      <c r="GI288" s="84"/>
      <c r="GJ288" s="84"/>
      <c r="GK288" s="84"/>
      <c r="GL288" s="84"/>
      <c r="GM288" s="84"/>
      <c r="GN288" s="84"/>
      <c r="GO288" s="84"/>
      <c r="GP288" s="84"/>
      <c r="GQ288" s="84"/>
      <c r="GR288" s="84"/>
      <c r="GS288" s="84"/>
      <c r="GT288" s="84"/>
      <c r="GU288" s="84"/>
      <c r="GV288" s="84"/>
      <c r="GW288" s="84"/>
      <c r="GX288" s="84"/>
      <c r="GY288" s="84"/>
      <c r="GZ288" s="84"/>
      <c r="HA288" s="84"/>
      <c r="HB288" s="84"/>
      <c r="HC288" s="84"/>
      <c r="HD288" s="84"/>
      <c r="HE288" s="84"/>
      <c r="HF288" s="84"/>
      <c r="HG288" s="84"/>
      <c r="HH288" s="84"/>
      <c r="HI288" s="84"/>
      <c r="HJ288" s="84"/>
      <c r="HK288" s="84"/>
      <c r="HL288" s="84"/>
      <c r="HM288" s="84"/>
      <c r="HN288" s="84"/>
      <c r="HO288" s="84"/>
      <c r="HP288" s="84"/>
      <c r="HQ288" s="84"/>
      <c r="HR288" s="84"/>
      <c r="HS288" s="84"/>
      <c r="HT288" s="84"/>
      <c r="HU288" s="84"/>
      <c r="HV288" s="84"/>
      <c r="HW288" s="84"/>
      <c r="HX288" s="84"/>
      <c r="HY288" s="84"/>
      <c r="HZ288" s="84"/>
      <c r="IA288" s="84"/>
      <c r="IB288" s="84"/>
      <c r="IC288" s="84"/>
      <c r="ID288" s="84"/>
      <c r="IE288" s="84"/>
      <c r="IF288" s="84"/>
      <c r="IG288" s="84"/>
      <c r="IH288" s="84"/>
      <c r="II288" s="84"/>
      <c r="IJ288" s="84"/>
      <c r="IK288" s="84"/>
      <c r="IL288" s="84"/>
      <c r="IM288" s="84"/>
      <c r="IN288" s="84"/>
      <c r="IO288" s="84"/>
      <c r="IP288" s="84"/>
      <c r="IQ288" s="84"/>
      <c r="IR288" s="84"/>
      <c r="IS288" s="84"/>
      <c r="IT288" s="84"/>
      <c r="IU288" s="84"/>
      <c r="IV288" s="84"/>
      <c r="IW288" s="84"/>
      <c r="IX288" s="84"/>
      <c r="IY288" s="84"/>
      <c r="IZ288" s="84"/>
      <c r="JA288" s="84"/>
      <c r="JB288" s="84"/>
    </row>
    <row r="289" spans="1:262" s="22" customFormat="1" ht="15" customHeight="1" x14ac:dyDescent="0.15">
      <c r="A289" s="176" t="s">
        <v>138</v>
      </c>
      <c r="B289" s="26" t="s">
        <v>285</v>
      </c>
      <c r="C289" s="27" t="s">
        <v>358</v>
      </c>
      <c r="D289" s="28" t="s">
        <v>459</v>
      </c>
      <c r="E289" s="26" t="s">
        <v>278</v>
      </c>
      <c r="F289" s="29" t="s">
        <v>99</v>
      </c>
      <c r="G289" s="30" t="s">
        <v>280</v>
      </c>
      <c r="H289" s="30" t="s">
        <v>94</v>
      </c>
      <c r="I289" s="37">
        <v>1000</v>
      </c>
      <c r="J289" s="38" t="s">
        <v>281</v>
      </c>
      <c r="K289" s="37">
        <v>0</v>
      </c>
      <c r="L289" s="26"/>
      <c r="M289" s="26"/>
      <c r="N289" s="26"/>
      <c r="O289" s="39" t="s">
        <v>360</v>
      </c>
      <c r="P289" s="40">
        <v>0.5</v>
      </c>
      <c r="Q289" s="40">
        <v>0.5</v>
      </c>
      <c r="R289" s="40">
        <v>0.25433526011560698</v>
      </c>
      <c r="S289" s="40">
        <v>0.52401746724890796</v>
      </c>
      <c r="T289" s="40">
        <v>2</v>
      </c>
      <c r="U289" s="40">
        <v>2</v>
      </c>
      <c r="V289" s="41">
        <v>2</v>
      </c>
      <c r="W289" s="42">
        <v>26.8</v>
      </c>
      <c r="X289" s="43">
        <v>300</v>
      </c>
      <c r="Y289" s="50">
        <v>1</v>
      </c>
      <c r="Z289" s="50">
        <v>1</v>
      </c>
      <c r="AA289" s="51"/>
      <c r="AB289" s="51"/>
      <c r="AC289" s="51"/>
      <c r="AD289" s="51"/>
      <c r="AE289" s="51"/>
      <c r="AF289" s="38">
        <v>36</v>
      </c>
      <c r="AG289" s="61">
        <v>1.48888888888889</v>
      </c>
      <c r="AH289" s="62">
        <v>0.74444444444444402</v>
      </c>
      <c r="AI289" s="63"/>
      <c r="AJ289" s="64"/>
      <c r="AK289" s="65">
        <v>0</v>
      </c>
      <c r="AL289" s="64" t="s">
        <v>283</v>
      </c>
      <c r="AM289" s="66" t="s">
        <v>326</v>
      </c>
      <c r="AN289" s="26"/>
      <c r="AO289" s="66" t="s">
        <v>332</v>
      </c>
      <c r="AP289" s="74"/>
      <c r="AQ289" s="75"/>
      <c r="AR289" s="76"/>
      <c r="AS289" s="77"/>
      <c r="AT289" s="77"/>
      <c r="AU289" s="78"/>
      <c r="AV289" s="77"/>
      <c r="AW289" s="77"/>
      <c r="AX289" s="77"/>
      <c r="AY289" s="77"/>
      <c r="AZ289" s="77"/>
      <c r="BA289" s="77"/>
      <c r="BB289" s="99">
        <f t="shared" si="77"/>
        <v>36</v>
      </c>
      <c r="BC289" s="99">
        <f t="shared" si="78"/>
        <v>9</v>
      </c>
      <c r="BD289" s="100" t="str">
        <f t="shared" si="79"/>
        <v>050-C130000131-526杨高坤36</v>
      </c>
      <c r="BE289" s="101">
        <f t="shared" si="80"/>
        <v>0.5</v>
      </c>
      <c r="BF289" s="101">
        <f t="shared" si="81"/>
        <v>1</v>
      </c>
      <c r="BG289" s="102" t="str">
        <f t="shared" si="82"/>
        <v>050-C130000131-52636</v>
      </c>
      <c r="BH289" s="84" t="str">
        <f>IF(IF(ISNA(MATCH(BG289,BG290:$BG$94434,0)),1,"")="","",IF(ISNA(MATCH(BG289,BG290:$BG$94434,0)),1,"")&amp;BB289)</f>
        <v/>
      </c>
      <c r="BI289" s="84" t="str">
        <f>IF(BH289="","",BB289&amp;COUNTIFS($BH$1:BH289,BH289))</f>
        <v/>
      </c>
      <c r="BJ289" s="84" t="str">
        <f t="shared" si="83"/>
        <v/>
      </c>
      <c r="BK289" s="84"/>
      <c r="BL289" s="84"/>
      <c r="BM289" s="84"/>
      <c r="BN289" s="84"/>
      <c r="BO289" s="84"/>
      <c r="BP289" s="84"/>
      <c r="BQ289" s="84"/>
      <c r="BR289" s="84"/>
      <c r="BS289" s="84"/>
      <c r="BT289" s="84"/>
      <c r="BU289" s="84"/>
      <c r="BV289" s="84"/>
      <c r="BW289" s="84"/>
      <c r="BX289" s="84"/>
      <c r="BY289" s="84"/>
      <c r="BZ289" s="84"/>
      <c r="CA289" s="84"/>
      <c r="CB289" s="84"/>
      <c r="CC289" s="84"/>
      <c r="CD289" s="84"/>
      <c r="CE289" s="84"/>
      <c r="CF289" s="84"/>
      <c r="CG289" s="84"/>
      <c r="CH289" s="84"/>
      <c r="CI289" s="84"/>
      <c r="CJ289" s="84"/>
      <c r="CK289" s="84"/>
      <c r="CL289" s="84"/>
      <c r="CM289" s="84"/>
      <c r="CN289" s="84"/>
      <c r="CO289" s="84"/>
      <c r="CP289" s="84"/>
      <c r="CQ289" s="84"/>
      <c r="CR289" s="84"/>
      <c r="CS289" s="84"/>
      <c r="CT289" s="84"/>
      <c r="CU289" s="84"/>
      <c r="CV289" s="84"/>
      <c r="CW289" s="84"/>
      <c r="CX289" s="84"/>
      <c r="CY289" s="84"/>
      <c r="CZ289" s="84"/>
      <c r="DA289" s="84"/>
      <c r="DB289" s="84"/>
      <c r="DC289" s="84"/>
      <c r="DD289" s="84"/>
      <c r="DE289" s="84"/>
      <c r="DF289" s="84"/>
      <c r="DG289" s="84"/>
      <c r="DH289" s="84"/>
      <c r="DI289" s="84"/>
      <c r="DJ289" s="84"/>
      <c r="DK289" s="84"/>
      <c r="DL289" s="84"/>
      <c r="DM289" s="84"/>
      <c r="DN289" s="84"/>
      <c r="DO289" s="84"/>
      <c r="DP289" s="84"/>
      <c r="DQ289" s="84"/>
      <c r="DR289" s="84"/>
      <c r="DS289" s="84"/>
      <c r="DT289" s="84"/>
      <c r="DU289" s="84"/>
      <c r="DV289" s="84"/>
      <c r="DW289" s="84"/>
      <c r="DX289" s="84"/>
      <c r="DY289" s="84"/>
      <c r="DZ289" s="84"/>
      <c r="EA289" s="84"/>
      <c r="EB289" s="84"/>
      <c r="EC289" s="84"/>
      <c r="ED289" s="84"/>
      <c r="EE289" s="84"/>
      <c r="EF289" s="84"/>
      <c r="EG289" s="84"/>
      <c r="EH289" s="84"/>
      <c r="EI289" s="84"/>
      <c r="EJ289" s="84"/>
      <c r="EK289" s="84"/>
      <c r="EL289" s="84"/>
      <c r="EM289" s="84"/>
      <c r="EN289" s="84"/>
      <c r="EO289" s="84"/>
      <c r="EP289" s="84"/>
      <c r="EQ289" s="84"/>
      <c r="ER289" s="84"/>
      <c r="ES289" s="84"/>
      <c r="ET289" s="84"/>
      <c r="EU289" s="84"/>
      <c r="EV289" s="84"/>
      <c r="EW289" s="84"/>
      <c r="EX289" s="84"/>
      <c r="EY289" s="84"/>
      <c r="EZ289" s="84"/>
      <c r="FA289" s="84"/>
      <c r="FB289" s="84"/>
      <c r="FC289" s="84"/>
      <c r="FD289" s="84"/>
      <c r="FE289" s="84"/>
      <c r="FF289" s="84"/>
      <c r="FG289" s="84"/>
      <c r="FH289" s="84"/>
      <c r="FI289" s="84"/>
      <c r="FJ289" s="84"/>
      <c r="FK289" s="84"/>
      <c r="FL289" s="84"/>
      <c r="FM289" s="84"/>
      <c r="FN289" s="84"/>
      <c r="FO289" s="84"/>
      <c r="FP289" s="84"/>
      <c r="FQ289" s="84"/>
      <c r="FR289" s="84"/>
      <c r="FS289" s="84"/>
      <c r="FT289" s="84"/>
      <c r="FU289" s="84"/>
      <c r="FV289" s="84"/>
      <c r="FW289" s="84"/>
      <c r="FX289" s="84"/>
      <c r="FY289" s="84"/>
      <c r="FZ289" s="84"/>
      <c r="GA289" s="84"/>
      <c r="GB289" s="84"/>
      <c r="GC289" s="84"/>
      <c r="GD289" s="84"/>
      <c r="GE289" s="84"/>
      <c r="GF289" s="84"/>
      <c r="GG289" s="84"/>
      <c r="GH289" s="84"/>
      <c r="GI289" s="84"/>
      <c r="GJ289" s="84"/>
      <c r="GK289" s="84"/>
      <c r="GL289" s="84"/>
      <c r="GM289" s="84"/>
      <c r="GN289" s="84"/>
      <c r="GO289" s="84"/>
      <c r="GP289" s="84"/>
      <c r="GQ289" s="84"/>
      <c r="GR289" s="84"/>
      <c r="GS289" s="84"/>
      <c r="GT289" s="84"/>
      <c r="GU289" s="84"/>
      <c r="GV289" s="84"/>
      <c r="GW289" s="84"/>
      <c r="GX289" s="84"/>
      <c r="GY289" s="84"/>
      <c r="GZ289" s="84"/>
      <c r="HA289" s="84"/>
      <c r="HB289" s="84"/>
      <c r="HC289" s="84"/>
      <c r="HD289" s="84"/>
      <c r="HE289" s="84"/>
      <c r="HF289" s="84"/>
      <c r="HG289" s="84"/>
      <c r="HH289" s="84"/>
      <c r="HI289" s="84"/>
      <c r="HJ289" s="84"/>
      <c r="HK289" s="84"/>
      <c r="HL289" s="84"/>
      <c r="HM289" s="84"/>
      <c r="HN289" s="84"/>
      <c r="HO289" s="84"/>
      <c r="HP289" s="84"/>
      <c r="HQ289" s="84"/>
      <c r="HR289" s="84"/>
      <c r="HS289" s="84"/>
      <c r="HT289" s="84"/>
      <c r="HU289" s="84"/>
      <c r="HV289" s="84"/>
      <c r="HW289" s="84"/>
      <c r="HX289" s="84"/>
      <c r="HY289" s="84"/>
      <c r="HZ289" s="84"/>
      <c r="IA289" s="84"/>
      <c r="IB289" s="84"/>
      <c r="IC289" s="84"/>
      <c r="ID289" s="84"/>
      <c r="IE289" s="84"/>
      <c r="IF289" s="84"/>
      <c r="IG289" s="84"/>
      <c r="IH289" s="84"/>
      <c r="II289" s="84"/>
      <c r="IJ289" s="84"/>
      <c r="IK289" s="84"/>
      <c r="IL289" s="84"/>
      <c r="IM289" s="84"/>
      <c r="IN289" s="84"/>
      <c r="IO289" s="84"/>
      <c r="IP289" s="84"/>
      <c r="IQ289" s="84"/>
      <c r="IR289" s="84"/>
      <c r="IS289" s="84"/>
      <c r="IT289" s="84"/>
      <c r="IU289" s="84"/>
      <c r="IV289" s="84"/>
      <c r="IW289" s="84"/>
      <c r="IX289" s="84"/>
      <c r="IY289" s="84"/>
      <c r="IZ289" s="84"/>
      <c r="JA289" s="84"/>
      <c r="JB289" s="84"/>
    </row>
    <row r="290" spans="1:262" s="22" customFormat="1" ht="15" customHeight="1" x14ac:dyDescent="0.15">
      <c r="A290" s="176" t="s">
        <v>138</v>
      </c>
      <c r="B290" s="26" t="s">
        <v>275</v>
      </c>
      <c r="C290" s="27" t="s">
        <v>350</v>
      </c>
      <c r="D290" s="28" t="s">
        <v>442</v>
      </c>
      <c r="E290" s="26" t="s">
        <v>278</v>
      </c>
      <c r="F290" s="29" t="s">
        <v>346</v>
      </c>
      <c r="G290" s="30" t="s">
        <v>280</v>
      </c>
      <c r="H290" s="30" t="s">
        <v>79</v>
      </c>
      <c r="I290" s="37">
        <v>1500000</v>
      </c>
      <c r="J290" s="38" t="s">
        <v>281</v>
      </c>
      <c r="K290" s="37">
        <v>552300</v>
      </c>
      <c r="L290" s="26"/>
      <c r="M290" s="26"/>
      <c r="N290" s="26"/>
      <c r="O290" s="39" t="s">
        <v>29</v>
      </c>
      <c r="P290" s="40">
        <v>0.5</v>
      </c>
      <c r="Q290" s="40">
        <v>0.5</v>
      </c>
      <c r="R290" s="40">
        <v>3.6598240469208201</v>
      </c>
      <c r="S290" s="40">
        <v>3.14410480349345</v>
      </c>
      <c r="T290" s="40">
        <v>11</v>
      </c>
      <c r="U290" s="40">
        <v>0</v>
      </c>
      <c r="V290" s="41">
        <v>12</v>
      </c>
      <c r="W290" s="42">
        <v>94500</v>
      </c>
      <c r="X290" s="43">
        <v>200</v>
      </c>
      <c r="Y290" s="50">
        <v>1</v>
      </c>
      <c r="Z290" s="50">
        <v>1</v>
      </c>
      <c r="AA290" s="51"/>
      <c r="AB290" s="51"/>
      <c r="AC290" s="51"/>
      <c r="AD290" s="51"/>
      <c r="AE290" s="51"/>
      <c r="AF290" s="38">
        <v>144000</v>
      </c>
      <c r="AG290" s="61">
        <v>7.875</v>
      </c>
      <c r="AH290" s="62">
        <v>0.65625</v>
      </c>
      <c r="AI290" s="63"/>
      <c r="AJ290" s="64"/>
      <c r="AK290" s="65">
        <v>0</v>
      </c>
      <c r="AL290" s="64" t="s">
        <v>283</v>
      </c>
      <c r="AM290" s="66"/>
      <c r="AN290" s="26"/>
      <c r="AO290" s="66" t="s">
        <v>5</v>
      </c>
      <c r="AP290" s="74"/>
      <c r="AQ290" s="75"/>
      <c r="AR290" s="76"/>
      <c r="AS290" s="77"/>
      <c r="AT290" s="77"/>
      <c r="AU290" s="78"/>
      <c r="AV290" s="77"/>
      <c r="AW290" s="77"/>
      <c r="AX290" s="77"/>
      <c r="AY290" s="77"/>
      <c r="AZ290" s="77"/>
      <c r="BA290" s="77"/>
      <c r="BB290" s="99">
        <f t="shared" si="77"/>
        <v>36</v>
      </c>
      <c r="BC290" s="99">
        <f t="shared" si="78"/>
        <v>9</v>
      </c>
      <c r="BD290" s="100" t="str">
        <f t="shared" si="79"/>
        <v>025-C130000641-0397代国升36</v>
      </c>
      <c r="BE290" s="101">
        <f t="shared" si="80"/>
        <v>0.14285714285714285</v>
      </c>
      <c r="BF290" s="101">
        <f t="shared" si="81"/>
        <v>0.5</v>
      </c>
      <c r="BG290" s="102" t="str">
        <f t="shared" si="82"/>
        <v>025-C130000641-039736</v>
      </c>
      <c r="BH290" s="84" t="str">
        <f>IF(IF(ISNA(MATCH(BG290,BG291:$BG$94434,0)),1,"")="","",IF(ISNA(MATCH(BG290,BG291:$BG$94434,0)),1,"")&amp;BB290)</f>
        <v/>
      </c>
      <c r="BI290" s="84" t="str">
        <f>IF(BH290="","",BB290&amp;COUNTIFS($BH$1:BH290,BH290))</f>
        <v/>
      </c>
      <c r="BJ290" s="84" t="str">
        <f t="shared" si="83"/>
        <v/>
      </c>
      <c r="BK290" s="84"/>
      <c r="BL290" s="84"/>
      <c r="BM290" s="84"/>
      <c r="BN290" s="84"/>
      <c r="BO290" s="84"/>
      <c r="BP290" s="84"/>
      <c r="BQ290" s="84"/>
      <c r="BR290" s="84"/>
      <c r="BS290" s="84"/>
      <c r="BT290" s="84"/>
      <c r="BU290" s="84"/>
      <c r="BV290" s="84"/>
      <c r="BW290" s="84"/>
      <c r="BX290" s="84"/>
      <c r="BY290" s="84"/>
      <c r="BZ290" s="84"/>
      <c r="CA290" s="84"/>
      <c r="CB290" s="84"/>
      <c r="CC290" s="84"/>
      <c r="CD290" s="84"/>
      <c r="CE290" s="84"/>
      <c r="CF290" s="84"/>
      <c r="CG290" s="84"/>
      <c r="CH290" s="84"/>
      <c r="CI290" s="84"/>
      <c r="CJ290" s="84"/>
      <c r="CK290" s="84"/>
      <c r="CL290" s="84"/>
      <c r="CM290" s="84"/>
      <c r="CN290" s="84"/>
      <c r="CO290" s="84"/>
      <c r="CP290" s="84"/>
      <c r="CQ290" s="84"/>
      <c r="CR290" s="84"/>
      <c r="CS290" s="84"/>
      <c r="CT290" s="84"/>
      <c r="CU290" s="84"/>
      <c r="CV290" s="84"/>
      <c r="CW290" s="84"/>
      <c r="CX290" s="84"/>
      <c r="CY290" s="84"/>
      <c r="CZ290" s="84"/>
      <c r="DA290" s="84"/>
      <c r="DB290" s="84"/>
      <c r="DC290" s="84"/>
      <c r="DD290" s="84"/>
      <c r="DE290" s="84"/>
      <c r="DF290" s="84"/>
      <c r="DG290" s="84"/>
      <c r="DH290" s="84"/>
      <c r="DI290" s="84"/>
      <c r="DJ290" s="84"/>
      <c r="DK290" s="84"/>
      <c r="DL290" s="84"/>
      <c r="DM290" s="84"/>
      <c r="DN290" s="84"/>
      <c r="DO290" s="84"/>
      <c r="DP290" s="84"/>
      <c r="DQ290" s="84"/>
      <c r="DR290" s="84"/>
      <c r="DS290" s="84"/>
      <c r="DT290" s="84"/>
      <c r="DU290" s="84"/>
      <c r="DV290" s="84"/>
      <c r="DW290" s="84"/>
      <c r="DX290" s="84"/>
      <c r="DY290" s="84"/>
      <c r="DZ290" s="84"/>
      <c r="EA290" s="84"/>
      <c r="EB290" s="84"/>
      <c r="EC290" s="84"/>
      <c r="ED290" s="84"/>
      <c r="EE290" s="84"/>
      <c r="EF290" s="84"/>
      <c r="EG290" s="84"/>
      <c r="EH290" s="84"/>
      <c r="EI290" s="84"/>
      <c r="EJ290" s="84"/>
      <c r="EK290" s="84"/>
      <c r="EL290" s="84"/>
      <c r="EM290" s="84"/>
      <c r="EN290" s="84"/>
      <c r="EO290" s="84"/>
      <c r="EP290" s="84"/>
      <c r="EQ290" s="84"/>
      <c r="ER290" s="84"/>
      <c r="ES290" s="84"/>
      <c r="ET290" s="84"/>
      <c r="EU290" s="84"/>
      <c r="EV290" s="84"/>
      <c r="EW290" s="84"/>
      <c r="EX290" s="84"/>
      <c r="EY290" s="84"/>
      <c r="EZ290" s="84"/>
      <c r="FA290" s="84"/>
      <c r="FB290" s="84"/>
      <c r="FC290" s="84"/>
      <c r="FD290" s="84"/>
      <c r="FE290" s="84"/>
      <c r="FF290" s="84"/>
      <c r="FG290" s="84"/>
      <c r="FH290" s="84"/>
      <c r="FI290" s="84"/>
      <c r="FJ290" s="84"/>
      <c r="FK290" s="84"/>
      <c r="FL290" s="84"/>
      <c r="FM290" s="84"/>
      <c r="FN290" s="84"/>
      <c r="FO290" s="84"/>
      <c r="FP290" s="84"/>
      <c r="FQ290" s="84"/>
      <c r="FR290" s="84"/>
      <c r="FS290" s="84"/>
      <c r="FT290" s="84"/>
      <c r="FU290" s="84"/>
      <c r="FV290" s="84"/>
      <c r="FW290" s="84"/>
      <c r="FX290" s="84"/>
      <c r="FY290" s="84"/>
      <c r="FZ290" s="84"/>
      <c r="GA290" s="84"/>
      <c r="GB290" s="84"/>
      <c r="GC290" s="84"/>
      <c r="GD290" s="84"/>
      <c r="GE290" s="84"/>
      <c r="GF290" s="84"/>
      <c r="GG290" s="84"/>
      <c r="GH290" s="84"/>
      <c r="GI290" s="84"/>
      <c r="GJ290" s="84"/>
      <c r="GK290" s="84"/>
      <c r="GL290" s="84"/>
      <c r="GM290" s="84"/>
      <c r="GN290" s="84"/>
      <c r="GO290" s="84"/>
      <c r="GP290" s="84"/>
      <c r="GQ290" s="84"/>
      <c r="GR290" s="84"/>
      <c r="GS290" s="84"/>
      <c r="GT290" s="84"/>
      <c r="GU290" s="84"/>
      <c r="GV290" s="84"/>
      <c r="GW290" s="84"/>
      <c r="GX290" s="84"/>
      <c r="GY290" s="84"/>
      <c r="GZ290" s="84"/>
      <c r="HA290" s="84"/>
      <c r="HB290" s="84"/>
      <c r="HC290" s="84"/>
      <c r="HD290" s="84"/>
      <c r="HE290" s="84"/>
      <c r="HF290" s="84"/>
      <c r="HG290" s="84"/>
      <c r="HH290" s="84"/>
      <c r="HI290" s="84"/>
      <c r="HJ290" s="84"/>
      <c r="HK290" s="84"/>
      <c r="HL290" s="84"/>
      <c r="HM290" s="84"/>
      <c r="HN290" s="84"/>
      <c r="HO290" s="84"/>
      <c r="HP290" s="84"/>
      <c r="HQ290" s="84"/>
      <c r="HR290" s="84"/>
      <c r="HS290" s="84"/>
      <c r="HT290" s="84"/>
      <c r="HU290" s="84"/>
      <c r="HV290" s="84"/>
      <c r="HW290" s="84"/>
      <c r="HX290" s="84"/>
      <c r="HY290" s="84"/>
      <c r="HZ290" s="84"/>
      <c r="IA290" s="84"/>
      <c r="IB290" s="84"/>
      <c r="IC290" s="84"/>
      <c r="ID290" s="84"/>
      <c r="IE290" s="84"/>
      <c r="IF290" s="84"/>
      <c r="IG290" s="84"/>
      <c r="IH290" s="84"/>
      <c r="II290" s="84"/>
      <c r="IJ290" s="84"/>
      <c r="IK290" s="84"/>
      <c r="IL290" s="84"/>
      <c r="IM290" s="84"/>
      <c r="IN290" s="84"/>
      <c r="IO290" s="84"/>
      <c r="IP290" s="84"/>
      <c r="IQ290" s="84"/>
      <c r="IR290" s="84"/>
      <c r="IS290" s="84"/>
      <c r="IT290" s="84"/>
      <c r="IU290" s="84"/>
      <c r="IV290" s="84"/>
      <c r="IW290" s="84"/>
      <c r="IX290" s="84"/>
      <c r="IY290" s="84"/>
      <c r="IZ290" s="84"/>
      <c r="JA290" s="84"/>
      <c r="JB290" s="84"/>
    </row>
    <row r="291" spans="1:262" s="22" customFormat="1" ht="15" customHeight="1" x14ac:dyDescent="0.15">
      <c r="A291" s="176" t="s">
        <v>138</v>
      </c>
      <c r="B291" s="26" t="s">
        <v>285</v>
      </c>
      <c r="C291" s="27" t="s">
        <v>350</v>
      </c>
      <c r="D291" s="28" t="s">
        <v>442</v>
      </c>
      <c r="E291" s="26" t="s">
        <v>278</v>
      </c>
      <c r="F291" s="29" t="s">
        <v>346</v>
      </c>
      <c r="G291" s="30" t="s">
        <v>280</v>
      </c>
      <c r="H291" s="30" t="s">
        <v>79</v>
      </c>
      <c r="I291" s="37">
        <v>1500000</v>
      </c>
      <c r="J291" s="38" t="s">
        <v>281</v>
      </c>
      <c r="K291" s="37">
        <v>552300</v>
      </c>
      <c r="L291" s="26"/>
      <c r="M291" s="26"/>
      <c r="N291" s="26"/>
      <c r="O291" s="39" t="s">
        <v>29</v>
      </c>
      <c r="P291" s="40">
        <v>0.5</v>
      </c>
      <c r="Q291" s="40">
        <v>0.5</v>
      </c>
      <c r="R291" s="40">
        <v>1.52601156069364</v>
      </c>
      <c r="S291" s="40">
        <v>3.14410480349345</v>
      </c>
      <c r="T291" s="40">
        <v>11</v>
      </c>
      <c r="U291" s="40">
        <v>0</v>
      </c>
      <c r="V291" s="41">
        <v>12</v>
      </c>
      <c r="W291" s="42">
        <v>100000</v>
      </c>
      <c r="X291" s="43">
        <v>200</v>
      </c>
      <c r="Y291" s="50">
        <v>1</v>
      </c>
      <c r="Z291" s="50">
        <v>1</v>
      </c>
      <c r="AA291" s="51"/>
      <c r="AB291" s="51"/>
      <c r="AC291" s="51"/>
      <c r="AD291" s="51"/>
      <c r="AE291" s="51"/>
      <c r="AF291" s="38">
        <v>144000</v>
      </c>
      <c r="AG291" s="61">
        <v>8.3333333333333304</v>
      </c>
      <c r="AH291" s="62">
        <v>0.69444444444444398</v>
      </c>
      <c r="AI291" s="63"/>
      <c r="AJ291" s="64"/>
      <c r="AK291" s="65">
        <v>0</v>
      </c>
      <c r="AL291" s="64" t="s">
        <v>283</v>
      </c>
      <c r="AM291" s="66"/>
      <c r="AN291" s="26"/>
      <c r="AO291" s="66" t="s">
        <v>33</v>
      </c>
      <c r="AP291" s="74"/>
      <c r="AQ291" s="75"/>
      <c r="AR291" s="76"/>
      <c r="AS291" s="77"/>
      <c r="AT291" s="77"/>
      <c r="AU291" s="78"/>
      <c r="AV291" s="77"/>
      <c r="AW291" s="77"/>
      <c r="AX291" s="77"/>
      <c r="AY291" s="77"/>
      <c r="AZ291" s="77"/>
      <c r="BA291" s="77"/>
      <c r="BB291" s="99">
        <f t="shared" si="77"/>
        <v>36</v>
      </c>
      <c r="BC291" s="99">
        <f t="shared" si="78"/>
        <v>9</v>
      </c>
      <c r="BD291" s="100" t="str">
        <f t="shared" si="79"/>
        <v>025-C130000641-0397黄正祥36</v>
      </c>
      <c r="BE291" s="101">
        <f t="shared" si="80"/>
        <v>0.2</v>
      </c>
      <c r="BF291" s="101">
        <f t="shared" si="81"/>
        <v>0.5</v>
      </c>
      <c r="BG291" s="102" t="str">
        <f t="shared" si="82"/>
        <v>025-C130000641-039736</v>
      </c>
      <c r="BH291" s="84" t="str">
        <f>IF(IF(ISNA(MATCH(BG291,BG292:$BG$94434,0)),1,"")="","",IF(ISNA(MATCH(BG291,BG292:$BG$94434,0)),1,"")&amp;BB291)</f>
        <v/>
      </c>
      <c r="BI291" s="84" t="str">
        <f>IF(BH291="","",BB291&amp;COUNTIFS($BH$1:BH291,BH291))</f>
        <v/>
      </c>
      <c r="BJ291" s="84" t="str">
        <f t="shared" si="83"/>
        <v/>
      </c>
      <c r="BK291" s="84"/>
      <c r="BL291" s="84"/>
      <c r="BM291" s="84"/>
      <c r="BN291" s="84"/>
      <c r="BO291" s="84"/>
      <c r="BP291" s="84"/>
      <c r="BQ291" s="84"/>
      <c r="BR291" s="84"/>
      <c r="BS291" s="84"/>
      <c r="BT291" s="84"/>
      <c r="BU291" s="84"/>
      <c r="BV291" s="84"/>
      <c r="BW291" s="84"/>
      <c r="BX291" s="84"/>
      <c r="BY291" s="84"/>
      <c r="BZ291" s="84"/>
      <c r="CA291" s="84"/>
      <c r="CB291" s="84"/>
      <c r="CC291" s="84"/>
      <c r="CD291" s="84"/>
      <c r="CE291" s="84"/>
      <c r="CF291" s="84"/>
      <c r="CG291" s="84"/>
      <c r="CH291" s="84"/>
      <c r="CI291" s="84"/>
      <c r="CJ291" s="84"/>
      <c r="CK291" s="84"/>
      <c r="CL291" s="84"/>
      <c r="CM291" s="84"/>
      <c r="CN291" s="84"/>
      <c r="CO291" s="84"/>
      <c r="CP291" s="84"/>
      <c r="CQ291" s="84"/>
      <c r="CR291" s="84"/>
      <c r="CS291" s="84"/>
      <c r="CT291" s="84"/>
      <c r="CU291" s="84"/>
      <c r="CV291" s="84"/>
      <c r="CW291" s="84"/>
      <c r="CX291" s="84"/>
      <c r="CY291" s="84"/>
      <c r="CZ291" s="84"/>
      <c r="DA291" s="84"/>
      <c r="DB291" s="84"/>
      <c r="DC291" s="84"/>
      <c r="DD291" s="84"/>
      <c r="DE291" s="84"/>
      <c r="DF291" s="84"/>
      <c r="DG291" s="84"/>
      <c r="DH291" s="84"/>
      <c r="DI291" s="84"/>
      <c r="DJ291" s="84"/>
      <c r="DK291" s="84"/>
      <c r="DL291" s="84"/>
      <c r="DM291" s="84"/>
      <c r="DN291" s="84"/>
      <c r="DO291" s="84"/>
      <c r="DP291" s="84"/>
      <c r="DQ291" s="84"/>
      <c r="DR291" s="84"/>
      <c r="DS291" s="84"/>
      <c r="DT291" s="84"/>
      <c r="DU291" s="84"/>
      <c r="DV291" s="84"/>
      <c r="DW291" s="84"/>
      <c r="DX291" s="84"/>
      <c r="DY291" s="84"/>
      <c r="DZ291" s="84"/>
      <c r="EA291" s="84"/>
      <c r="EB291" s="84"/>
      <c r="EC291" s="84"/>
      <c r="ED291" s="84"/>
      <c r="EE291" s="84"/>
      <c r="EF291" s="84"/>
      <c r="EG291" s="84"/>
      <c r="EH291" s="84"/>
      <c r="EI291" s="84"/>
      <c r="EJ291" s="84"/>
      <c r="EK291" s="84"/>
      <c r="EL291" s="84"/>
      <c r="EM291" s="84"/>
      <c r="EN291" s="84"/>
      <c r="EO291" s="84"/>
      <c r="EP291" s="84"/>
      <c r="EQ291" s="84"/>
      <c r="ER291" s="84"/>
      <c r="ES291" s="84"/>
      <c r="ET291" s="84"/>
      <c r="EU291" s="84"/>
      <c r="EV291" s="84"/>
      <c r="EW291" s="84"/>
      <c r="EX291" s="84"/>
      <c r="EY291" s="84"/>
      <c r="EZ291" s="84"/>
      <c r="FA291" s="84"/>
      <c r="FB291" s="84"/>
      <c r="FC291" s="84"/>
      <c r="FD291" s="84"/>
      <c r="FE291" s="84"/>
      <c r="FF291" s="84"/>
      <c r="FG291" s="84"/>
      <c r="FH291" s="84"/>
      <c r="FI291" s="84"/>
      <c r="FJ291" s="84"/>
      <c r="FK291" s="84"/>
      <c r="FL291" s="84"/>
      <c r="FM291" s="84"/>
      <c r="FN291" s="84"/>
      <c r="FO291" s="84"/>
      <c r="FP291" s="84"/>
      <c r="FQ291" s="84"/>
      <c r="FR291" s="84"/>
      <c r="FS291" s="84"/>
      <c r="FT291" s="84"/>
      <c r="FU291" s="84"/>
      <c r="FV291" s="84"/>
      <c r="FW291" s="84"/>
      <c r="FX291" s="84"/>
      <c r="FY291" s="84"/>
      <c r="FZ291" s="84"/>
      <c r="GA291" s="84"/>
      <c r="GB291" s="84"/>
      <c r="GC291" s="84"/>
      <c r="GD291" s="84"/>
      <c r="GE291" s="84"/>
      <c r="GF291" s="84"/>
      <c r="GG291" s="84"/>
      <c r="GH291" s="84"/>
      <c r="GI291" s="84"/>
      <c r="GJ291" s="84"/>
      <c r="GK291" s="84"/>
      <c r="GL291" s="84"/>
      <c r="GM291" s="84"/>
      <c r="GN291" s="84"/>
      <c r="GO291" s="84"/>
      <c r="GP291" s="84"/>
      <c r="GQ291" s="84"/>
      <c r="GR291" s="84"/>
      <c r="GS291" s="84"/>
      <c r="GT291" s="84"/>
      <c r="GU291" s="84"/>
      <c r="GV291" s="84"/>
      <c r="GW291" s="84"/>
      <c r="GX291" s="84"/>
      <c r="GY291" s="84"/>
      <c r="GZ291" s="84"/>
      <c r="HA291" s="84"/>
      <c r="HB291" s="84"/>
      <c r="HC291" s="84"/>
      <c r="HD291" s="84"/>
      <c r="HE291" s="84"/>
      <c r="HF291" s="84"/>
      <c r="HG291" s="84"/>
      <c r="HH291" s="84"/>
      <c r="HI291" s="84"/>
      <c r="HJ291" s="84"/>
      <c r="HK291" s="84"/>
      <c r="HL291" s="84"/>
      <c r="HM291" s="84"/>
      <c r="HN291" s="84"/>
      <c r="HO291" s="84"/>
      <c r="HP291" s="84"/>
      <c r="HQ291" s="84"/>
      <c r="HR291" s="84"/>
      <c r="HS291" s="84"/>
      <c r="HT291" s="84"/>
      <c r="HU291" s="84"/>
      <c r="HV291" s="84"/>
      <c r="HW291" s="84"/>
      <c r="HX291" s="84"/>
      <c r="HY291" s="84"/>
      <c r="HZ291" s="84"/>
      <c r="IA291" s="84"/>
      <c r="IB291" s="84"/>
      <c r="IC291" s="84"/>
      <c r="ID291" s="84"/>
      <c r="IE291" s="84"/>
      <c r="IF291" s="84"/>
      <c r="IG291" s="84"/>
      <c r="IH291" s="84"/>
      <c r="II291" s="84"/>
      <c r="IJ291" s="84"/>
      <c r="IK291" s="84"/>
      <c r="IL291" s="84"/>
      <c r="IM291" s="84"/>
      <c r="IN291" s="84"/>
      <c r="IO291" s="84"/>
      <c r="IP291" s="84"/>
      <c r="IQ291" s="84"/>
      <c r="IR291" s="84"/>
      <c r="IS291" s="84"/>
      <c r="IT291" s="84"/>
      <c r="IU291" s="84"/>
      <c r="IV291" s="84"/>
      <c r="IW291" s="84"/>
      <c r="IX291" s="84"/>
      <c r="IY291" s="84"/>
      <c r="IZ291" s="84"/>
      <c r="JA291" s="84"/>
      <c r="JB291" s="84"/>
    </row>
    <row r="292" spans="1:262" s="22" customFormat="1" ht="15" customHeight="1" x14ac:dyDescent="0.15">
      <c r="A292" s="176" t="s">
        <v>141</v>
      </c>
      <c r="B292" s="26" t="s">
        <v>275</v>
      </c>
      <c r="C292" s="27" t="s">
        <v>375</v>
      </c>
      <c r="D292" s="28" t="s">
        <v>418</v>
      </c>
      <c r="E292" s="26" t="s">
        <v>278</v>
      </c>
      <c r="F292" s="29" t="s">
        <v>419</v>
      </c>
      <c r="G292" s="30" t="s">
        <v>280</v>
      </c>
      <c r="H292" s="30" t="s">
        <v>79</v>
      </c>
      <c r="I292" s="37">
        <v>1500000</v>
      </c>
      <c r="J292" s="38" t="s">
        <v>281</v>
      </c>
      <c r="K292" s="37">
        <v>155000</v>
      </c>
      <c r="L292" s="26"/>
      <c r="M292" s="26"/>
      <c r="N292" s="26"/>
      <c r="O292" s="39" t="s">
        <v>420</v>
      </c>
      <c r="P292" s="40">
        <v>0.5</v>
      </c>
      <c r="Q292" s="40">
        <v>0.5</v>
      </c>
      <c r="R292" s="40">
        <v>2.4664031620553399</v>
      </c>
      <c r="S292" s="40">
        <v>2.46013667425968</v>
      </c>
      <c r="T292" s="40">
        <v>3</v>
      </c>
      <c r="U292" s="40">
        <v>3</v>
      </c>
      <c r="V292" s="41">
        <v>12</v>
      </c>
      <c r="W292" s="42">
        <v>120000</v>
      </c>
      <c r="X292" s="43">
        <v>200</v>
      </c>
      <c r="Y292" s="50">
        <v>1</v>
      </c>
      <c r="Z292" s="50">
        <v>1</v>
      </c>
      <c r="AA292" s="51"/>
      <c r="AB292" s="51"/>
      <c r="AC292" s="51"/>
      <c r="AD292" s="51"/>
      <c r="AE292" s="51"/>
      <c r="AF292" s="38">
        <v>144000</v>
      </c>
      <c r="AG292" s="61">
        <v>10</v>
      </c>
      <c r="AH292" s="62">
        <v>0.83333333333333304</v>
      </c>
      <c r="AI292" s="63"/>
      <c r="AJ292" s="64"/>
      <c r="AK292" s="65">
        <v>0</v>
      </c>
      <c r="AL292" s="64" t="s">
        <v>283</v>
      </c>
      <c r="AM292" s="66" t="s">
        <v>317</v>
      </c>
      <c r="AN292" s="26"/>
      <c r="AO292" s="66" t="s">
        <v>399</v>
      </c>
      <c r="AP292" s="74"/>
      <c r="AQ292" s="75"/>
      <c r="AR292" s="76"/>
      <c r="AS292" s="77"/>
      <c r="AT292" s="77"/>
      <c r="AU292" s="78"/>
      <c r="AV292" s="77"/>
      <c r="AW292" s="77"/>
      <c r="AX292" s="77"/>
      <c r="AY292" s="77"/>
      <c r="AZ292" s="77"/>
      <c r="BA292" s="77"/>
      <c r="BB292" s="99">
        <f t="shared" ref="BB292:BB332" si="84">WEEKNUM(LEFT(A292,4)&amp;"-"&amp;MID(A292,5,2)&amp;"-"&amp;RIGHT(A292,2),2)</f>
        <v>36</v>
      </c>
      <c r="BC292" s="99">
        <f t="shared" ref="BC292:BC332" si="85">MONTH(LEFT(A292,4)&amp;"-"&amp;MID(A292,5,2)&amp;"-"&amp;RIGHT(A292,2))</f>
        <v>9</v>
      </c>
      <c r="BD292" s="100" t="str">
        <f t="shared" ref="BD292:BD332" si="86">F292&amp;AO292&amp;BB292</f>
        <v>025-C130000641-356马雪威36</v>
      </c>
      <c r="BE292" s="101">
        <f t="shared" ref="BE292:BE332" si="87">IF(COUNTIFS(BD:BD,BD292)&gt;1,COUNTIFS(BD:BD,BD292)/POWER(COUNTIFS(BD:BD,BD292),2),COUNTIFS(BD:BD,BD292))</f>
        <v>0.25</v>
      </c>
      <c r="BF292" s="101">
        <f t="shared" ref="BF292:BF332" si="88">IF(COUNTIFS(C:C,C292,A:A,A292)&gt;1,COUNTIFS(C:C,C292,A:A,A292)/POWER(COUNTIFS(C:C,C292,A:A,A292),2),COUNTIFS(C:C,C292,A:A,A292))</f>
        <v>0.5</v>
      </c>
      <c r="BG292" s="102" t="str">
        <f t="shared" ref="BG292:BG332" si="89">F292&amp;BB292</f>
        <v>025-C130000641-35636</v>
      </c>
      <c r="BH292" s="84" t="str">
        <f>IF(IF(ISNA(MATCH(BG292,BG293:$BG$94434,0)),1,"")="","",IF(ISNA(MATCH(BG292,BG293:$BG$94434,0)),1,"")&amp;BB292)</f>
        <v/>
      </c>
      <c r="BI292" s="84" t="str">
        <f>IF(BH292="","",BB292&amp;COUNTIFS($BH$1:BH292,BH292))</f>
        <v/>
      </c>
      <c r="BJ292" s="84" t="str">
        <f t="shared" ref="BJ292:BJ332" si="90">IF(BI292="","",F292)</f>
        <v/>
      </c>
      <c r="BK292" s="84"/>
      <c r="BL292" s="84"/>
      <c r="BM292" s="84"/>
      <c r="BN292" s="84"/>
      <c r="BO292" s="84"/>
      <c r="BP292" s="84"/>
      <c r="BQ292" s="84"/>
      <c r="BR292" s="84"/>
      <c r="BS292" s="84"/>
      <c r="BT292" s="84"/>
      <c r="BU292" s="84"/>
      <c r="BV292" s="84"/>
      <c r="BW292" s="84"/>
      <c r="BX292" s="84"/>
      <c r="BY292" s="84"/>
      <c r="BZ292" s="84"/>
      <c r="CA292" s="84"/>
      <c r="CB292" s="84"/>
      <c r="CC292" s="84"/>
      <c r="CD292" s="84"/>
      <c r="CE292" s="84"/>
      <c r="CF292" s="84"/>
      <c r="CG292" s="84"/>
      <c r="CH292" s="84"/>
      <c r="CI292" s="84"/>
      <c r="CJ292" s="84"/>
      <c r="CK292" s="84"/>
      <c r="CL292" s="84"/>
      <c r="CM292" s="84"/>
      <c r="CN292" s="84"/>
      <c r="CO292" s="84"/>
      <c r="CP292" s="84"/>
      <c r="CQ292" s="84"/>
      <c r="CR292" s="84"/>
      <c r="CS292" s="84"/>
      <c r="CT292" s="84"/>
      <c r="CU292" s="84"/>
      <c r="CV292" s="84"/>
      <c r="CW292" s="84"/>
      <c r="CX292" s="84"/>
      <c r="CY292" s="84"/>
      <c r="CZ292" s="84"/>
      <c r="DA292" s="84"/>
      <c r="DB292" s="84"/>
      <c r="DC292" s="84"/>
      <c r="DD292" s="84"/>
      <c r="DE292" s="84"/>
      <c r="DF292" s="84"/>
      <c r="DG292" s="84"/>
      <c r="DH292" s="84"/>
      <c r="DI292" s="84"/>
      <c r="DJ292" s="84"/>
      <c r="DK292" s="84"/>
      <c r="DL292" s="84"/>
      <c r="DM292" s="84"/>
      <c r="DN292" s="84"/>
      <c r="DO292" s="84"/>
      <c r="DP292" s="84"/>
      <c r="DQ292" s="84"/>
      <c r="DR292" s="84"/>
      <c r="DS292" s="84"/>
      <c r="DT292" s="84"/>
      <c r="DU292" s="84"/>
      <c r="DV292" s="84"/>
      <c r="DW292" s="84"/>
      <c r="DX292" s="84"/>
      <c r="DY292" s="84"/>
      <c r="DZ292" s="84"/>
      <c r="EA292" s="84"/>
      <c r="EB292" s="84"/>
      <c r="EC292" s="84"/>
      <c r="ED292" s="84"/>
      <c r="EE292" s="84"/>
      <c r="EF292" s="84"/>
      <c r="EG292" s="84"/>
      <c r="EH292" s="84"/>
      <c r="EI292" s="84"/>
      <c r="EJ292" s="84"/>
      <c r="EK292" s="84"/>
      <c r="EL292" s="84"/>
      <c r="EM292" s="84"/>
      <c r="EN292" s="84"/>
      <c r="EO292" s="84"/>
      <c r="EP292" s="84"/>
      <c r="EQ292" s="84"/>
      <c r="ER292" s="84"/>
      <c r="ES292" s="84"/>
      <c r="ET292" s="84"/>
      <c r="EU292" s="84"/>
      <c r="EV292" s="84"/>
      <c r="EW292" s="84"/>
      <c r="EX292" s="84"/>
      <c r="EY292" s="84"/>
      <c r="EZ292" s="84"/>
      <c r="FA292" s="84"/>
      <c r="FB292" s="84"/>
      <c r="FC292" s="84"/>
      <c r="FD292" s="84"/>
      <c r="FE292" s="84"/>
      <c r="FF292" s="84"/>
      <c r="FG292" s="84"/>
      <c r="FH292" s="84"/>
      <c r="FI292" s="84"/>
      <c r="FJ292" s="84"/>
      <c r="FK292" s="84"/>
      <c r="FL292" s="84"/>
      <c r="FM292" s="84"/>
      <c r="FN292" s="84"/>
      <c r="FO292" s="84"/>
      <c r="FP292" s="84"/>
      <c r="FQ292" s="84"/>
      <c r="FR292" s="84"/>
      <c r="FS292" s="84"/>
      <c r="FT292" s="84"/>
      <c r="FU292" s="84"/>
      <c r="FV292" s="84"/>
      <c r="FW292" s="84"/>
      <c r="FX292" s="84"/>
      <c r="FY292" s="84"/>
      <c r="FZ292" s="84"/>
      <c r="GA292" s="84"/>
      <c r="GB292" s="84"/>
      <c r="GC292" s="84"/>
      <c r="GD292" s="84"/>
      <c r="GE292" s="84"/>
      <c r="GF292" s="84"/>
      <c r="GG292" s="84"/>
      <c r="GH292" s="84"/>
      <c r="GI292" s="84"/>
      <c r="GJ292" s="84"/>
      <c r="GK292" s="84"/>
      <c r="GL292" s="84"/>
      <c r="GM292" s="84"/>
      <c r="GN292" s="84"/>
      <c r="GO292" s="84"/>
      <c r="GP292" s="84"/>
      <c r="GQ292" s="84"/>
      <c r="GR292" s="84"/>
      <c r="GS292" s="84"/>
      <c r="GT292" s="84"/>
      <c r="GU292" s="84"/>
      <c r="GV292" s="84"/>
      <c r="GW292" s="84"/>
      <c r="GX292" s="84"/>
      <c r="GY292" s="84"/>
      <c r="GZ292" s="84"/>
      <c r="HA292" s="84"/>
      <c r="HB292" s="84"/>
      <c r="HC292" s="84"/>
      <c r="HD292" s="84"/>
      <c r="HE292" s="84"/>
      <c r="HF292" s="84"/>
      <c r="HG292" s="84"/>
      <c r="HH292" s="84"/>
      <c r="HI292" s="84"/>
      <c r="HJ292" s="84"/>
      <c r="HK292" s="84"/>
      <c r="HL292" s="84"/>
      <c r="HM292" s="84"/>
      <c r="HN292" s="84"/>
      <c r="HO292" s="84"/>
      <c r="HP292" s="84"/>
      <c r="HQ292" s="84"/>
      <c r="HR292" s="84"/>
      <c r="HS292" s="84"/>
      <c r="HT292" s="84"/>
      <c r="HU292" s="84"/>
      <c r="HV292" s="84"/>
      <c r="HW292" s="84"/>
      <c r="HX292" s="84"/>
      <c r="HY292" s="84"/>
      <c r="HZ292" s="84"/>
      <c r="IA292" s="84"/>
      <c r="IB292" s="84"/>
      <c r="IC292" s="84"/>
      <c r="ID292" s="84"/>
      <c r="IE292" s="84"/>
      <c r="IF292" s="84"/>
      <c r="IG292" s="84"/>
      <c r="IH292" s="84"/>
      <c r="II292" s="84"/>
      <c r="IJ292" s="84"/>
      <c r="IK292" s="84"/>
      <c r="IL292" s="84"/>
      <c r="IM292" s="84"/>
      <c r="IN292" s="84"/>
      <c r="IO292" s="84"/>
      <c r="IP292" s="84"/>
      <c r="IQ292" s="84"/>
      <c r="IR292" s="84"/>
      <c r="IS292" s="84"/>
      <c r="IT292" s="84"/>
      <c r="IU292" s="84"/>
      <c r="IV292" s="84"/>
      <c r="IW292" s="84"/>
      <c r="IX292" s="84"/>
      <c r="IY292" s="84"/>
      <c r="IZ292" s="84"/>
      <c r="JA292" s="84"/>
      <c r="JB292" s="84"/>
    </row>
    <row r="293" spans="1:262" s="22" customFormat="1" ht="15" customHeight="1" x14ac:dyDescent="0.15">
      <c r="A293" s="176" t="s">
        <v>141</v>
      </c>
      <c r="B293" s="26" t="s">
        <v>275</v>
      </c>
      <c r="C293" s="27" t="s">
        <v>375</v>
      </c>
      <c r="D293" s="28" t="s">
        <v>421</v>
      </c>
      <c r="E293" s="26" t="s">
        <v>278</v>
      </c>
      <c r="F293" s="29" t="s">
        <v>422</v>
      </c>
      <c r="G293" s="30" t="s">
        <v>280</v>
      </c>
      <c r="H293" s="30" t="s">
        <v>79</v>
      </c>
      <c r="I293" s="37">
        <v>1500000</v>
      </c>
      <c r="J293" s="38" t="s">
        <v>281</v>
      </c>
      <c r="K293" s="37">
        <v>155000</v>
      </c>
      <c r="L293" s="26"/>
      <c r="M293" s="26"/>
      <c r="N293" s="26"/>
      <c r="O293" s="39" t="s">
        <v>420</v>
      </c>
      <c r="P293" s="40">
        <v>0.5</v>
      </c>
      <c r="Q293" s="40">
        <v>0.5</v>
      </c>
      <c r="R293" s="40">
        <v>2.4664031620553399</v>
      </c>
      <c r="S293" s="40">
        <v>2.46013667425968</v>
      </c>
      <c r="T293" s="40">
        <v>3</v>
      </c>
      <c r="U293" s="40">
        <v>3</v>
      </c>
      <c r="V293" s="41">
        <v>12</v>
      </c>
      <c r="W293" s="42">
        <v>120000</v>
      </c>
      <c r="X293" s="43">
        <v>200</v>
      </c>
      <c r="Y293" s="50">
        <v>1</v>
      </c>
      <c r="Z293" s="50">
        <v>1</v>
      </c>
      <c r="AA293" s="51"/>
      <c r="AB293" s="51"/>
      <c r="AC293" s="51"/>
      <c r="AD293" s="51"/>
      <c r="AE293" s="51"/>
      <c r="AF293" s="38">
        <v>144000</v>
      </c>
      <c r="AG293" s="61">
        <v>10</v>
      </c>
      <c r="AH293" s="62">
        <v>0.83333333333333304</v>
      </c>
      <c r="AI293" s="63"/>
      <c r="AJ293" s="64"/>
      <c r="AK293" s="65">
        <v>0</v>
      </c>
      <c r="AL293" s="64" t="s">
        <v>283</v>
      </c>
      <c r="AM293" s="66" t="s">
        <v>317</v>
      </c>
      <c r="AN293" s="26"/>
      <c r="AO293" s="66" t="s">
        <v>399</v>
      </c>
      <c r="AP293" s="74"/>
      <c r="AQ293" s="75"/>
      <c r="AR293" s="76"/>
      <c r="AS293" s="77"/>
      <c r="AT293" s="77"/>
      <c r="AU293" s="78"/>
      <c r="AV293" s="77"/>
      <c r="AW293" s="77"/>
      <c r="AX293" s="77"/>
      <c r="AY293" s="77"/>
      <c r="AZ293" s="77"/>
      <c r="BA293" s="77"/>
      <c r="BB293" s="99">
        <f t="shared" si="84"/>
        <v>36</v>
      </c>
      <c r="BC293" s="99">
        <f t="shared" si="85"/>
        <v>9</v>
      </c>
      <c r="BD293" s="100" t="str">
        <f t="shared" si="86"/>
        <v>025-C130000642-356马雪威36</v>
      </c>
      <c r="BE293" s="101">
        <f t="shared" si="87"/>
        <v>0.25</v>
      </c>
      <c r="BF293" s="101">
        <f t="shared" si="88"/>
        <v>0.5</v>
      </c>
      <c r="BG293" s="102" t="str">
        <f t="shared" si="89"/>
        <v>025-C130000642-35636</v>
      </c>
      <c r="BH293" s="84" t="str">
        <f>IF(IF(ISNA(MATCH(BG293,BG294:$BG$94434,0)),1,"")="","",IF(ISNA(MATCH(BG293,BG294:$BG$94434,0)),1,"")&amp;BB293)</f>
        <v/>
      </c>
      <c r="BI293" s="84" t="str">
        <f>IF(BH293="","",BB293&amp;COUNTIFS($BH$1:BH293,BH293))</f>
        <v/>
      </c>
      <c r="BJ293" s="84" t="str">
        <f t="shared" si="90"/>
        <v/>
      </c>
      <c r="BK293" s="84"/>
      <c r="BL293" s="84"/>
      <c r="BM293" s="84"/>
      <c r="BN293" s="84"/>
      <c r="BO293" s="84"/>
      <c r="BP293" s="84"/>
      <c r="BQ293" s="84"/>
      <c r="BR293" s="84"/>
      <c r="BS293" s="84"/>
      <c r="BT293" s="84"/>
      <c r="BU293" s="84"/>
      <c r="BV293" s="84"/>
      <c r="BW293" s="84"/>
      <c r="BX293" s="84"/>
      <c r="BY293" s="84"/>
      <c r="BZ293" s="84"/>
      <c r="CA293" s="84"/>
      <c r="CB293" s="84"/>
      <c r="CC293" s="84"/>
      <c r="CD293" s="84"/>
      <c r="CE293" s="84"/>
      <c r="CF293" s="84"/>
      <c r="CG293" s="84"/>
      <c r="CH293" s="84"/>
      <c r="CI293" s="84"/>
      <c r="CJ293" s="84"/>
      <c r="CK293" s="84"/>
      <c r="CL293" s="84"/>
      <c r="CM293" s="84"/>
      <c r="CN293" s="84"/>
      <c r="CO293" s="84"/>
      <c r="CP293" s="84"/>
      <c r="CQ293" s="84"/>
      <c r="CR293" s="84"/>
      <c r="CS293" s="84"/>
      <c r="CT293" s="84"/>
      <c r="CU293" s="84"/>
      <c r="CV293" s="84"/>
      <c r="CW293" s="84"/>
      <c r="CX293" s="84"/>
      <c r="CY293" s="84"/>
      <c r="CZ293" s="84"/>
      <c r="DA293" s="84"/>
      <c r="DB293" s="84"/>
      <c r="DC293" s="84"/>
      <c r="DD293" s="84"/>
      <c r="DE293" s="84"/>
      <c r="DF293" s="84"/>
      <c r="DG293" s="84"/>
      <c r="DH293" s="84"/>
      <c r="DI293" s="84"/>
      <c r="DJ293" s="84"/>
      <c r="DK293" s="84"/>
      <c r="DL293" s="84"/>
      <c r="DM293" s="84"/>
      <c r="DN293" s="84"/>
      <c r="DO293" s="84"/>
      <c r="DP293" s="84"/>
      <c r="DQ293" s="84"/>
      <c r="DR293" s="84"/>
      <c r="DS293" s="84"/>
      <c r="DT293" s="84"/>
      <c r="DU293" s="84"/>
      <c r="DV293" s="84"/>
      <c r="DW293" s="84"/>
      <c r="DX293" s="84"/>
      <c r="DY293" s="84"/>
      <c r="DZ293" s="84"/>
      <c r="EA293" s="84"/>
      <c r="EB293" s="84"/>
      <c r="EC293" s="84"/>
      <c r="ED293" s="84"/>
      <c r="EE293" s="84"/>
      <c r="EF293" s="84"/>
      <c r="EG293" s="84"/>
      <c r="EH293" s="84"/>
      <c r="EI293" s="84"/>
      <c r="EJ293" s="84"/>
      <c r="EK293" s="84"/>
      <c r="EL293" s="84"/>
      <c r="EM293" s="84"/>
      <c r="EN293" s="84"/>
      <c r="EO293" s="84"/>
      <c r="EP293" s="84"/>
      <c r="EQ293" s="84"/>
      <c r="ER293" s="84"/>
      <c r="ES293" s="84"/>
      <c r="ET293" s="84"/>
      <c r="EU293" s="84"/>
      <c r="EV293" s="84"/>
      <c r="EW293" s="84"/>
      <c r="EX293" s="84"/>
      <c r="EY293" s="84"/>
      <c r="EZ293" s="84"/>
      <c r="FA293" s="84"/>
      <c r="FB293" s="84"/>
      <c r="FC293" s="84"/>
      <c r="FD293" s="84"/>
      <c r="FE293" s="84"/>
      <c r="FF293" s="84"/>
      <c r="FG293" s="84"/>
      <c r="FH293" s="84"/>
      <c r="FI293" s="84"/>
      <c r="FJ293" s="84"/>
      <c r="FK293" s="84"/>
      <c r="FL293" s="84"/>
      <c r="FM293" s="84"/>
      <c r="FN293" s="84"/>
      <c r="FO293" s="84"/>
      <c r="FP293" s="84"/>
      <c r="FQ293" s="84"/>
      <c r="FR293" s="84"/>
      <c r="FS293" s="84"/>
      <c r="FT293" s="84"/>
      <c r="FU293" s="84"/>
      <c r="FV293" s="84"/>
      <c r="FW293" s="84"/>
      <c r="FX293" s="84"/>
      <c r="FY293" s="84"/>
      <c r="FZ293" s="84"/>
      <c r="GA293" s="84"/>
      <c r="GB293" s="84"/>
      <c r="GC293" s="84"/>
      <c r="GD293" s="84"/>
      <c r="GE293" s="84"/>
      <c r="GF293" s="84"/>
      <c r="GG293" s="84"/>
      <c r="GH293" s="84"/>
      <c r="GI293" s="84"/>
      <c r="GJ293" s="84"/>
      <c r="GK293" s="84"/>
      <c r="GL293" s="84"/>
      <c r="GM293" s="84"/>
      <c r="GN293" s="84"/>
      <c r="GO293" s="84"/>
      <c r="GP293" s="84"/>
      <c r="GQ293" s="84"/>
      <c r="GR293" s="84"/>
      <c r="GS293" s="84"/>
      <c r="GT293" s="84"/>
      <c r="GU293" s="84"/>
      <c r="GV293" s="84"/>
      <c r="GW293" s="84"/>
      <c r="GX293" s="84"/>
      <c r="GY293" s="84"/>
      <c r="GZ293" s="84"/>
      <c r="HA293" s="84"/>
      <c r="HB293" s="84"/>
      <c r="HC293" s="84"/>
      <c r="HD293" s="84"/>
      <c r="HE293" s="84"/>
      <c r="HF293" s="84"/>
      <c r="HG293" s="84"/>
      <c r="HH293" s="84"/>
      <c r="HI293" s="84"/>
      <c r="HJ293" s="84"/>
      <c r="HK293" s="84"/>
      <c r="HL293" s="84"/>
      <c r="HM293" s="84"/>
      <c r="HN293" s="84"/>
      <c r="HO293" s="84"/>
      <c r="HP293" s="84"/>
      <c r="HQ293" s="84"/>
      <c r="HR293" s="84"/>
      <c r="HS293" s="84"/>
      <c r="HT293" s="84"/>
      <c r="HU293" s="84"/>
      <c r="HV293" s="84"/>
      <c r="HW293" s="84"/>
      <c r="HX293" s="84"/>
      <c r="HY293" s="84"/>
      <c r="HZ293" s="84"/>
      <c r="IA293" s="84"/>
      <c r="IB293" s="84"/>
      <c r="IC293" s="84"/>
      <c r="ID293" s="84"/>
      <c r="IE293" s="84"/>
      <c r="IF293" s="84"/>
      <c r="IG293" s="84"/>
      <c r="IH293" s="84"/>
      <c r="II293" s="84"/>
      <c r="IJ293" s="84"/>
      <c r="IK293" s="84"/>
      <c r="IL293" s="84"/>
      <c r="IM293" s="84"/>
      <c r="IN293" s="84"/>
      <c r="IO293" s="84"/>
      <c r="IP293" s="84"/>
      <c r="IQ293" s="84"/>
      <c r="IR293" s="84"/>
      <c r="IS293" s="84"/>
      <c r="IT293" s="84"/>
      <c r="IU293" s="84"/>
      <c r="IV293" s="84"/>
      <c r="IW293" s="84"/>
      <c r="IX293" s="84"/>
      <c r="IY293" s="84"/>
      <c r="IZ293" s="84"/>
      <c r="JA293" s="84"/>
      <c r="JB293" s="84"/>
    </row>
    <row r="294" spans="1:262" s="22" customFormat="1" ht="15" customHeight="1" x14ac:dyDescent="0.15">
      <c r="A294" s="176" t="s">
        <v>141</v>
      </c>
      <c r="B294" s="26" t="s">
        <v>275</v>
      </c>
      <c r="C294" s="27" t="s">
        <v>276</v>
      </c>
      <c r="D294" s="28" t="s">
        <v>423</v>
      </c>
      <c r="E294" s="26" t="s">
        <v>278</v>
      </c>
      <c r="F294" s="29" t="s">
        <v>388</v>
      </c>
      <c r="G294" s="30" t="s">
        <v>280</v>
      </c>
      <c r="H294" s="30" t="s">
        <v>79</v>
      </c>
      <c r="I294" s="37">
        <v>2000000</v>
      </c>
      <c r="J294" s="38" t="s">
        <v>281</v>
      </c>
      <c r="K294" s="37">
        <v>994000</v>
      </c>
      <c r="L294" s="26"/>
      <c r="M294" s="26"/>
      <c r="N294" s="26"/>
      <c r="O294" s="39" t="s">
        <v>389</v>
      </c>
      <c r="P294" s="40">
        <v>0.5</v>
      </c>
      <c r="Q294" s="40">
        <v>0.5</v>
      </c>
      <c r="R294" s="40">
        <v>2.4664031620553399</v>
      </c>
      <c r="S294" s="40">
        <v>2.46013667425968</v>
      </c>
      <c r="T294" s="40">
        <v>4</v>
      </c>
      <c r="U294" s="40">
        <v>4</v>
      </c>
      <c r="V294" s="41">
        <v>12</v>
      </c>
      <c r="W294" s="42">
        <v>250000</v>
      </c>
      <c r="X294" s="43">
        <v>350</v>
      </c>
      <c r="Y294" s="50">
        <v>1</v>
      </c>
      <c r="Z294" s="50">
        <v>1</v>
      </c>
      <c r="AA294" s="51"/>
      <c r="AB294" s="51"/>
      <c r="AC294" s="51"/>
      <c r="AD294" s="51"/>
      <c r="AE294" s="51"/>
      <c r="AF294" s="38">
        <v>252000</v>
      </c>
      <c r="AG294" s="61">
        <v>11.9047619047619</v>
      </c>
      <c r="AH294" s="62">
        <v>0.99206349206349198</v>
      </c>
      <c r="AI294" s="63"/>
      <c r="AJ294" s="64"/>
      <c r="AK294" s="65">
        <v>0</v>
      </c>
      <c r="AL294" s="64" t="s">
        <v>283</v>
      </c>
      <c r="AM294" s="66" t="s">
        <v>284</v>
      </c>
      <c r="AN294" s="26"/>
      <c r="AO294" s="66" t="s">
        <v>49</v>
      </c>
      <c r="AP294" s="74"/>
      <c r="AQ294" s="75"/>
      <c r="AR294" s="76"/>
      <c r="AS294" s="77"/>
      <c r="AT294" s="77"/>
      <c r="AU294" s="78"/>
      <c r="AV294" s="77"/>
      <c r="AW294" s="77"/>
      <c r="AX294" s="77"/>
      <c r="AY294" s="77"/>
      <c r="AZ294" s="77"/>
      <c r="BA294" s="77"/>
      <c r="BB294" s="99">
        <f t="shared" si="84"/>
        <v>36</v>
      </c>
      <c r="BC294" s="99">
        <f t="shared" si="85"/>
        <v>9</v>
      </c>
      <c r="BD294" s="100" t="str">
        <f t="shared" si="86"/>
        <v>025-C130000631-358李翔36</v>
      </c>
      <c r="BE294" s="101">
        <f t="shared" si="87"/>
        <v>1</v>
      </c>
      <c r="BF294" s="101">
        <f t="shared" si="88"/>
        <v>0.5</v>
      </c>
      <c r="BG294" s="102" t="str">
        <f t="shared" si="89"/>
        <v>025-C130000631-35836</v>
      </c>
      <c r="BH294" s="84" t="str">
        <f>IF(IF(ISNA(MATCH(BG294,BG295:$BG$94434,0)),1,"")="","",IF(ISNA(MATCH(BG294,BG295:$BG$94434,0)),1,"")&amp;BB294)</f>
        <v>136</v>
      </c>
      <c r="BI294" s="84" t="str">
        <f>IF(BH294="","",BB294&amp;COUNTIFS($BH$1:BH294,BH294))</f>
        <v>3611</v>
      </c>
      <c r="BJ294" s="84" t="str">
        <f t="shared" si="90"/>
        <v>025-C130000631-358</v>
      </c>
      <c r="BK294" s="84"/>
      <c r="BL294" s="84"/>
      <c r="BM294" s="84"/>
      <c r="BN294" s="84"/>
      <c r="BO294" s="84"/>
      <c r="BP294" s="84"/>
      <c r="BQ294" s="84"/>
      <c r="BR294" s="84"/>
      <c r="BS294" s="84"/>
      <c r="BT294" s="84"/>
      <c r="BU294" s="84"/>
      <c r="BV294" s="84"/>
      <c r="BW294" s="84"/>
      <c r="BX294" s="84"/>
      <c r="BY294" s="84"/>
      <c r="BZ294" s="84"/>
      <c r="CA294" s="84"/>
      <c r="CB294" s="84"/>
      <c r="CC294" s="84"/>
      <c r="CD294" s="84"/>
      <c r="CE294" s="84"/>
      <c r="CF294" s="84"/>
      <c r="CG294" s="84"/>
      <c r="CH294" s="84"/>
      <c r="CI294" s="84"/>
      <c r="CJ294" s="84"/>
      <c r="CK294" s="84"/>
      <c r="CL294" s="84"/>
      <c r="CM294" s="84"/>
      <c r="CN294" s="84"/>
      <c r="CO294" s="84"/>
      <c r="CP294" s="84"/>
      <c r="CQ294" s="84"/>
      <c r="CR294" s="84"/>
      <c r="CS294" s="84"/>
      <c r="CT294" s="84"/>
      <c r="CU294" s="84"/>
      <c r="CV294" s="84"/>
      <c r="CW294" s="84"/>
      <c r="CX294" s="84"/>
      <c r="CY294" s="84"/>
      <c r="CZ294" s="84"/>
      <c r="DA294" s="84"/>
      <c r="DB294" s="84"/>
      <c r="DC294" s="84"/>
      <c r="DD294" s="84"/>
      <c r="DE294" s="84"/>
      <c r="DF294" s="84"/>
      <c r="DG294" s="84"/>
      <c r="DH294" s="84"/>
      <c r="DI294" s="84"/>
      <c r="DJ294" s="84"/>
      <c r="DK294" s="84"/>
      <c r="DL294" s="84"/>
      <c r="DM294" s="84"/>
      <c r="DN294" s="84"/>
      <c r="DO294" s="84"/>
      <c r="DP294" s="84"/>
      <c r="DQ294" s="84"/>
      <c r="DR294" s="84"/>
      <c r="DS294" s="84"/>
      <c r="DT294" s="84"/>
      <c r="DU294" s="84"/>
      <c r="DV294" s="84"/>
      <c r="DW294" s="84"/>
      <c r="DX294" s="84"/>
      <c r="DY294" s="84"/>
      <c r="DZ294" s="84"/>
      <c r="EA294" s="84"/>
      <c r="EB294" s="84"/>
      <c r="EC294" s="84"/>
      <c r="ED294" s="84"/>
      <c r="EE294" s="84"/>
      <c r="EF294" s="84"/>
      <c r="EG294" s="84"/>
      <c r="EH294" s="84"/>
      <c r="EI294" s="84"/>
      <c r="EJ294" s="84"/>
      <c r="EK294" s="84"/>
      <c r="EL294" s="84"/>
      <c r="EM294" s="84"/>
      <c r="EN294" s="84"/>
      <c r="EO294" s="84"/>
      <c r="EP294" s="84"/>
      <c r="EQ294" s="84"/>
      <c r="ER294" s="84"/>
      <c r="ES294" s="84"/>
      <c r="ET294" s="84"/>
      <c r="EU294" s="84"/>
      <c r="EV294" s="84"/>
      <c r="EW294" s="84"/>
      <c r="EX294" s="84"/>
      <c r="EY294" s="84"/>
      <c r="EZ294" s="84"/>
      <c r="FA294" s="84"/>
      <c r="FB294" s="84"/>
      <c r="FC294" s="84"/>
      <c r="FD294" s="84"/>
      <c r="FE294" s="84"/>
      <c r="FF294" s="84"/>
      <c r="FG294" s="84"/>
      <c r="FH294" s="84"/>
      <c r="FI294" s="84"/>
      <c r="FJ294" s="84"/>
      <c r="FK294" s="84"/>
      <c r="FL294" s="84"/>
      <c r="FM294" s="84"/>
      <c r="FN294" s="84"/>
      <c r="FO294" s="84"/>
      <c r="FP294" s="84"/>
      <c r="FQ294" s="84"/>
      <c r="FR294" s="84"/>
      <c r="FS294" s="84"/>
      <c r="FT294" s="84"/>
      <c r="FU294" s="84"/>
      <c r="FV294" s="84"/>
      <c r="FW294" s="84"/>
      <c r="FX294" s="84"/>
      <c r="FY294" s="84"/>
      <c r="FZ294" s="84"/>
      <c r="GA294" s="84"/>
      <c r="GB294" s="84"/>
      <c r="GC294" s="84"/>
      <c r="GD294" s="84"/>
      <c r="GE294" s="84"/>
      <c r="GF294" s="84"/>
      <c r="GG294" s="84"/>
      <c r="GH294" s="84"/>
      <c r="GI294" s="84"/>
      <c r="GJ294" s="84"/>
      <c r="GK294" s="84"/>
      <c r="GL294" s="84"/>
      <c r="GM294" s="84"/>
      <c r="GN294" s="84"/>
      <c r="GO294" s="84"/>
      <c r="GP294" s="84"/>
      <c r="GQ294" s="84"/>
      <c r="GR294" s="84"/>
      <c r="GS294" s="84"/>
      <c r="GT294" s="84"/>
      <c r="GU294" s="84"/>
      <c r="GV294" s="84"/>
      <c r="GW294" s="84"/>
      <c r="GX294" s="84"/>
      <c r="GY294" s="84"/>
      <c r="GZ294" s="84"/>
      <c r="HA294" s="84"/>
      <c r="HB294" s="84"/>
      <c r="HC294" s="84"/>
      <c r="HD294" s="84"/>
      <c r="HE294" s="84"/>
      <c r="HF294" s="84"/>
      <c r="HG294" s="84"/>
      <c r="HH294" s="84"/>
      <c r="HI294" s="84"/>
      <c r="HJ294" s="84"/>
      <c r="HK294" s="84"/>
      <c r="HL294" s="84"/>
      <c r="HM294" s="84"/>
      <c r="HN294" s="84"/>
      <c r="HO294" s="84"/>
      <c r="HP294" s="84"/>
      <c r="HQ294" s="84"/>
      <c r="HR294" s="84"/>
      <c r="HS294" s="84"/>
      <c r="HT294" s="84"/>
      <c r="HU294" s="84"/>
      <c r="HV294" s="84"/>
      <c r="HW294" s="84"/>
      <c r="HX294" s="84"/>
      <c r="HY294" s="84"/>
      <c r="HZ294" s="84"/>
      <c r="IA294" s="84"/>
      <c r="IB294" s="84"/>
      <c r="IC294" s="84"/>
      <c r="ID294" s="84"/>
      <c r="IE294" s="84"/>
      <c r="IF294" s="84"/>
      <c r="IG294" s="84"/>
      <c r="IH294" s="84"/>
      <c r="II294" s="84"/>
      <c r="IJ294" s="84"/>
      <c r="IK294" s="84"/>
      <c r="IL294" s="84"/>
      <c r="IM294" s="84"/>
      <c r="IN294" s="84"/>
      <c r="IO294" s="84"/>
      <c r="IP294" s="84"/>
      <c r="IQ294" s="84"/>
      <c r="IR294" s="84"/>
      <c r="IS294" s="84"/>
      <c r="IT294" s="84"/>
      <c r="IU294" s="84"/>
      <c r="IV294" s="84"/>
      <c r="IW294" s="84"/>
      <c r="IX294" s="84"/>
      <c r="IY294" s="84"/>
      <c r="IZ294" s="84"/>
      <c r="JA294" s="84"/>
      <c r="JB294" s="84"/>
    </row>
    <row r="295" spans="1:262" s="22" customFormat="1" ht="15" customHeight="1" x14ac:dyDescent="0.15">
      <c r="A295" s="176" t="s">
        <v>141</v>
      </c>
      <c r="B295" s="26" t="s">
        <v>285</v>
      </c>
      <c r="C295" s="27" t="s">
        <v>276</v>
      </c>
      <c r="D295" s="28" t="s">
        <v>460</v>
      </c>
      <c r="E295" s="26" t="s">
        <v>278</v>
      </c>
      <c r="F295" s="29" t="s">
        <v>461</v>
      </c>
      <c r="G295" s="30" t="s">
        <v>462</v>
      </c>
      <c r="H295" s="30" t="s">
        <v>79</v>
      </c>
      <c r="I295" s="37">
        <v>1500000</v>
      </c>
      <c r="J295" s="38" t="s">
        <v>281</v>
      </c>
      <c r="K295" s="37">
        <v>0</v>
      </c>
      <c r="L295" s="26"/>
      <c r="M295" s="26"/>
      <c r="N295" s="26"/>
      <c r="O295" s="39" t="s">
        <v>389</v>
      </c>
      <c r="P295" s="40">
        <v>0.5</v>
      </c>
      <c r="Q295" s="40">
        <v>0.5</v>
      </c>
      <c r="R295" s="40">
        <v>1.4193548387096799</v>
      </c>
      <c r="S295" s="40">
        <v>2.46013667425968</v>
      </c>
      <c r="T295" s="40">
        <v>3</v>
      </c>
      <c r="U295" s="40">
        <v>3</v>
      </c>
      <c r="V295" s="41">
        <v>12</v>
      </c>
      <c r="W295" s="42">
        <v>80000</v>
      </c>
      <c r="X295" s="43">
        <v>320</v>
      </c>
      <c r="Y295" s="50">
        <v>1</v>
      </c>
      <c r="Z295" s="50">
        <v>1</v>
      </c>
      <c r="AA295" s="51"/>
      <c r="AB295" s="51"/>
      <c r="AC295" s="51"/>
      <c r="AD295" s="51"/>
      <c r="AE295" s="51"/>
      <c r="AF295" s="38">
        <v>230400</v>
      </c>
      <c r="AG295" s="61">
        <v>4.1666666666666696</v>
      </c>
      <c r="AH295" s="62">
        <v>0.34722222222222199</v>
      </c>
      <c r="AI295" s="63"/>
      <c r="AJ295" s="64"/>
      <c r="AK295" s="65">
        <v>0</v>
      </c>
      <c r="AL295" s="64" t="s">
        <v>296</v>
      </c>
      <c r="AM295" s="66" t="s">
        <v>331</v>
      </c>
      <c r="AN295" s="26"/>
      <c r="AO295" s="66" t="s">
        <v>127</v>
      </c>
      <c r="AP295" s="74"/>
      <c r="AQ295" s="75"/>
      <c r="AR295" s="76"/>
      <c r="AS295" s="77"/>
      <c r="AT295" s="77"/>
      <c r="AU295" s="78"/>
      <c r="AV295" s="77"/>
      <c r="AW295" s="77"/>
      <c r="AX295" s="77"/>
      <c r="AY295" s="77"/>
      <c r="AZ295" s="77"/>
      <c r="BA295" s="77"/>
      <c r="BB295" s="99">
        <f t="shared" si="84"/>
        <v>36</v>
      </c>
      <c r="BC295" s="99">
        <f t="shared" si="85"/>
        <v>9</v>
      </c>
      <c r="BD295" s="100" t="str">
        <f t="shared" si="86"/>
        <v>025-C130000631-372吕勇36</v>
      </c>
      <c r="BE295" s="101">
        <f t="shared" si="87"/>
        <v>0.25</v>
      </c>
      <c r="BF295" s="101">
        <f t="shared" si="88"/>
        <v>0.5</v>
      </c>
      <c r="BG295" s="102" t="str">
        <f t="shared" si="89"/>
        <v>025-C130000631-37236</v>
      </c>
      <c r="BH295" s="84" t="str">
        <f>IF(IF(ISNA(MATCH(BG295,BG296:$BG$94434,0)),1,"")="","",IF(ISNA(MATCH(BG295,BG296:$BG$94434,0)),1,"")&amp;BB295)</f>
        <v/>
      </c>
      <c r="BI295" s="84" t="str">
        <f>IF(BH295="","",BB295&amp;COUNTIFS($BH$1:BH295,BH295))</f>
        <v/>
      </c>
      <c r="BJ295" s="84" t="str">
        <f t="shared" si="90"/>
        <v/>
      </c>
      <c r="BK295" s="84"/>
      <c r="BL295" s="84"/>
      <c r="BM295" s="84"/>
      <c r="BN295" s="84"/>
      <c r="BO295" s="84"/>
      <c r="BP295" s="84"/>
      <c r="BQ295" s="84"/>
      <c r="BR295" s="84"/>
      <c r="BS295" s="84"/>
      <c r="BT295" s="84"/>
      <c r="BU295" s="84"/>
      <c r="BV295" s="84"/>
      <c r="BW295" s="84"/>
      <c r="BX295" s="84"/>
      <c r="BY295" s="84"/>
      <c r="BZ295" s="84"/>
      <c r="CA295" s="84"/>
      <c r="CB295" s="84"/>
      <c r="CC295" s="84"/>
      <c r="CD295" s="84"/>
      <c r="CE295" s="84"/>
      <c r="CF295" s="84"/>
      <c r="CG295" s="84"/>
      <c r="CH295" s="84"/>
      <c r="CI295" s="84"/>
      <c r="CJ295" s="84"/>
      <c r="CK295" s="84"/>
      <c r="CL295" s="84"/>
      <c r="CM295" s="84"/>
      <c r="CN295" s="84"/>
      <c r="CO295" s="84"/>
      <c r="CP295" s="84"/>
      <c r="CQ295" s="84"/>
      <c r="CR295" s="84"/>
      <c r="CS295" s="84"/>
      <c r="CT295" s="84"/>
      <c r="CU295" s="84"/>
      <c r="CV295" s="84"/>
      <c r="CW295" s="84"/>
      <c r="CX295" s="84"/>
      <c r="CY295" s="84"/>
      <c r="CZ295" s="84"/>
      <c r="DA295" s="84"/>
      <c r="DB295" s="84"/>
      <c r="DC295" s="84"/>
      <c r="DD295" s="84"/>
      <c r="DE295" s="84"/>
      <c r="DF295" s="84"/>
      <c r="DG295" s="84"/>
      <c r="DH295" s="84"/>
      <c r="DI295" s="84"/>
      <c r="DJ295" s="84"/>
      <c r="DK295" s="84"/>
      <c r="DL295" s="84"/>
      <c r="DM295" s="84"/>
      <c r="DN295" s="84"/>
      <c r="DO295" s="84"/>
      <c r="DP295" s="84"/>
      <c r="DQ295" s="84"/>
      <c r="DR295" s="84"/>
      <c r="DS295" s="84"/>
      <c r="DT295" s="84"/>
      <c r="DU295" s="84"/>
      <c r="DV295" s="84"/>
      <c r="DW295" s="84"/>
      <c r="DX295" s="84"/>
      <c r="DY295" s="84"/>
      <c r="DZ295" s="84"/>
      <c r="EA295" s="84"/>
      <c r="EB295" s="84"/>
      <c r="EC295" s="84"/>
      <c r="ED295" s="84"/>
      <c r="EE295" s="84"/>
      <c r="EF295" s="84"/>
      <c r="EG295" s="84"/>
      <c r="EH295" s="84"/>
      <c r="EI295" s="84"/>
      <c r="EJ295" s="84"/>
      <c r="EK295" s="84"/>
      <c r="EL295" s="84"/>
      <c r="EM295" s="84"/>
      <c r="EN295" s="84"/>
      <c r="EO295" s="84"/>
      <c r="EP295" s="84"/>
      <c r="EQ295" s="84"/>
      <c r="ER295" s="84"/>
      <c r="ES295" s="84"/>
      <c r="ET295" s="84"/>
      <c r="EU295" s="84"/>
      <c r="EV295" s="84"/>
      <c r="EW295" s="84"/>
      <c r="EX295" s="84"/>
      <c r="EY295" s="84"/>
      <c r="EZ295" s="84"/>
      <c r="FA295" s="84"/>
      <c r="FB295" s="84"/>
      <c r="FC295" s="84"/>
      <c r="FD295" s="84"/>
      <c r="FE295" s="84"/>
      <c r="FF295" s="84"/>
      <c r="FG295" s="84"/>
      <c r="FH295" s="84"/>
      <c r="FI295" s="84"/>
      <c r="FJ295" s="84"/>
      <c r="FK295" s="84"/>
      <c r="FL295" s="84"/>
      <c r="FM295" s="84"/>
      <c r="FN295" s="84"/>
      <c r="FO295" s="84"/>
      <c r="FP295" s="84"/>
      <c r="FQ295" s="84"/>
      <c r="FR295" s="84"/>
      <c r="FS295" s="84"/>
      <c r="FT295" s="84"/>
      <c r="FU295" s="84"/>
      <c r="FV295" s="84"/>
      <c r="FW295" s="84"/>
      <c r="FX295" s="84"/>
      <c r="FY295" s="84"/>
      <c r="FZ295" s="84"/>
      <c r="GA295" s="84"/>
      <c r="GB295" s="84"/>
      <c r="GC295" s="84"/>
      <c r="GD295" s="84"/>
      <c r="GE295" s="84"/>
      <c r="GF295" s="84"/>
      <c r="GG295" s="84"/>
      <c r="GH295" s="84"/>
      <c r="GI295" s="84"/>
      <c r="GJ295" s="84"/>
      <c r="GK295" s="84"/>
      <c r="GL295" s="84"/>
      <c r="GM295" s="84"/>
      <c r="GN295" s="84"/>
      <c r="GO295" s="84"/>
      <c r="GP295" s="84"/>
      <c r="GQ295" s="84"/>
      <c r="GR295" s="84"/>
      <c r="GS295" s="84"/>
      <c r="GT295" s="84"/>
      <c r="GU295" s="84"/>
      <c r="GV295" s="84"/>
      <c r="GW295" s="84"/>
      <c r="GX295" s="84"/>
      <c r="GY295" s="84"/>
      <c r="GZ295" s="84"/>
      <c r="HA295" s="84"/>
      <c r="HB295" s="84"/>
      <c r="HC295" s="84"/>
      <c r="HD295" s="84"/>
      <c r="HE295" s="84"/>
      <c r="HF295" s="84"/>
      <c r="HG295" s="84"/>
      <c r="HH295" s="84"/>
      <c r="HI295" s="84"/>
      <c r="HJ295" s="84"/>
      <c r="HK295" s="84"/>
      <c r="HL295" s="84"/>
      <c r="HM295" s="84"/>
      <c r="HN295" s="84"/>
      <c r="HO295" s="84"/>
      <c r="HP295" s="84"/>
      <c r="HQ295" s="84"/>
      <c r="HR295" s="84"/>
      <c r="HS295" s="84"/>
      <c r="HT295" s="84"/>
      <c r="HU295" s="84"/>
      <c r="HV295" s="84"/>
      <c r="HW295" s="84"/>
      <c r="HX295" s="84"/>
      <c r="HY295" s="84"/>
      <c r="HZ295" s="84"/>
      <c r="IA295" s="84"/>
      <c r="IB295" s="84"/>
      <c r="IC295" s="84"/>
      <c r="ID295" s="84"/>
      <c r="IE295" s="84"/>
      <c r="IF295" s="84"/>
      <c r="IG295" s="84"/>
      <c r="IH295" s="84"/>
      <c r="II295" s="84"/>
      <c r="IJ295" s="84"/>
      <c r="IK295" s="84"/>
      <c r="IL295" s="84"/>
      <c r="IM295" s="84"/>
      <c r="IN295" s="84"/>
      <c r="IO295" s="84"/>
      <c r="IP295" s="84"/>
      <c r="IQ295" s="84"/>
      <c r="IR295" s="84"/>
      <c r="IS295" s="84"/>
      <c r="IT295" s="84"/>
      <c r="IU295" s="84"/>
      <c r="IV295" s="84"/>
      <c r="IW295" s="84"/>
      <c r="IX295" s="84"/>
      <c r="IY295" s="84"/>
      <c r="IZ295" s="84"/>
      <c r="JA295" s="84"/>
      <c r="JB295" s="84"/>
    </row>
    <row r="296" spans="1:262" s="13" customFormat="1" ht="15" customHeight="1" x14ac:dyDescent="0.15">
      <c r="A296" s="176" t="s">
        <v>141</v>
      </c>
      <c r="B296" s="26" t="s">
        <v>275</v>
      </c>
      <c r="C296" s="27" t="s">
        <v>292</v>
      </c>
      <c r="D296" s="28" t="s">
        <v>446</v>
      </c>
      <c r="E296" s="26" t="s">
        <v>278</v>
      </c>
      <c r="F296" s="29" t="s">
        <v>88</v>
      </c>
      <c r="G296" s="30" t="s">
        <v>294</v>
      </c>
      <c r="H296" s="30" t="s">
        <v>79</v>
      </c>
      <c r="I296" s="37">
        <v>600000</v>
      </c>
      <c r="J296" s="38" t="s">
        <v>281</v>
      </c>
      <c r="K296" s="37">
        <v>68000</v>
      </c>
      <c r="L296" s="26"/>
      <c r="M296" s="26"/>
      <c r="N296" s="26"/>
      <c r="O296" s="39" t="s">
        <v>295</v>
      </c>
      <c r="P296" s="40">
        <v>0.5</v>
      </c>
      <c r="Q296" s="40">
        <v>0.5</v>
      </c>
      <c r="R296" s="40">
        <v>2.4664031620553399</v>
      </c>
      <c r="S296" s="40">
        <v>2.46013667425968</v>
      </c>
      <c r="T296" s="40">
        <v>4</v>
      </c>
      <c r="U296" s="40">
        <v>4</v>
      </c>
      <c r="V296" s="41">
        <v>12</v>
      </c>
      <c r="W296" s="42">
        <v>126000</v>
      </c>
      <c r="X296" s="43">
        <v>200</v>
      </c>
      <c r="Y296" s="50">
        <v>1</v>
      </c>
      <c r="Z296" s="50">
        <v>1</v>
      </c>
      <c r="AA296" s="51"/>
      <c r="AB296" s="51"/>
      <c r="AC296" s="51"/>
      <c r="AD296" s="51"/>
      <c r="AE296" s="51"/>
      <c r="AF296" s="38">
        <v>144000</v>
      </c>
      <c r="AG296" s="61">
        <v>10.5</v>
      </c>
      <c r="AH296" s="62">
        <v>0.875</v>
      </c>
      <c r="AI296" s="63"/>
      <c r="AJ296" s="64"/>
      <c r="AK296" s="65">
        <v>0</v>
      </c>
      <c r="AL296" s="64" t="s">
        <v>283</v>
      </c>
      <c r="AM296" s="66" t="s">
        <v>284</v>
      </c>
      <c r="AN296" s="26"/>
      <c r="AO296" s="66" t="s">
        <v>49</v>
      </c>
      <c r="AP296" s="74"/>
      <c r="AQ296" s="75"/>
      <c r="AR296" s="76"/>
      <c r="AS296" s="77"/>
      <c r="AT296" s="77"/>
      <c r="AU296" s="78"/>
      <c r="AV296" s="77"/>
      <c r="AW296" s="77"/>
      <c r="AX296" s="77"/>
      <c r="AY296" s="77"/>
      <c r="AZ296" s="77"/>
      <c r="BA296" s="77"/>
      <c r="BB296" s="99">
        <f t="shared" si="84"/>
        <v>36</v>
      </c>
      <c r="BC296" s="99">
        <f t="shared" si="85"/>
        <v>9</v>
      </c>
      <c r="BD296" s="100" t="str">
        <f t="shared" si="86"/>
        <v>025-U139500621-373李翔36</v>
      </c>
      <c r="BE296" s="101">
        <f t="shared" si="87"/>
        <v>0.25</v>
      </c>
      <c r="BF296" s="101">
        <f t="shared" si="88"/>
        <v>0.5</v>
      </c>
      <c r="BG296" s="102" t="str">
        <f t="shared" si="89"/>
        <v>025-U139500621-37336</v>
      </c>
      <c r="BH296" s="84" t="str">
        <f>IF(IF(ISNA(MATCH(BG296,BG297:$BG$94434,0)),1,"")="","",IF(ISNA(MATCH(BG296,BG297:$BG$94434,0)),1,"")&amp;BB296)</f>
        <v/>
      </c>
      <c r="BI296" s="84" t="str">
        <f>IF(BH296="","",BB296&amp;COUNTIFS($BH$1:BH296,BH296))</f>
        <v/>
      </c>
      <c r="BJ296" s="84" t="str">
        <f t="shared" si="90"/>
        <v/>
      </c>
      <c r="BK296" s="84"/>
      <c r="BL296" s="84"/>
      <c r="BM296" s="84"/>
      <c r="BN296" s="84"/>
      <c r="BO296" s="84"/>
      <c r="BP296" s="84"/>
      <c r="BQ296" s="84"/>
      <c r="BR296" s="84"/>
      <c r="BS296" s="84"/>
      <c r="BT296" s="84"/>
      <c r="BU296" s="84"/>
      <c r="BV296" s="84"/>
      <c r="BW296" s="84"/>
      <c r="BX296" s="84"/>
      <c r="BY296" s="84"/>
      <c r="BZ296" s="84"/>
      <c r="CA296" s="84"/>
      <c r="CB296" s="84"/>
      <c r="CC296" s="84"/>
      <c r="CD296" s="84"/>
      <c r="CE296" s="84"/>
      <c r="CF296" s="84"/>
      <c r="CG296" s="84"/>
      <c r="CH296" s="84"/>
      <c r="CI296" s="84"/>
      <c r="CJ296" s="84"/>
      <c r="CK296" s="84"/>
      <c r="CL296" s="84"/>
      <c r="CM296" s="84"/>
      <c r="CN296" s="84"/>
      <c r="CO296" s="84"/>
      <c r="CP296" s="84"/>
      <c r="CQ296" s="84"/>
      <c r="CR296" s="84"/>
      <c r="CS296" s="84"/>
      <c r="CT296" s="84"/>
      <c r="CU296" s="84"/>
      <c r="CV296" s="84"/>
      <c r="CW296" s="84"/>
      <c r="CX296" s="84"/>
      <c r="CY296" s="84"/>
      <c r="CZ296" s="84"/>
      <c r="DA296" s="84"/>
      <c r="DB296" s="84"/>
      <c r="DC296" s="84"/>
      <c r="DD296" s="84"/>
      <c r="DE296" s="84"/>
      <c r="DF296" s="84"/>
      <c r="DG296" s="84"/>
      <c r="DH296" s="84"/>
      <c r="DI296" s="84"/>
      <c r="DJ296" s="84"/>
      <c r="DK296" s="84"/>
      <c r="DL296" s="84"/>
      <c r="DM296" s="84"/>
      <c r="DN296" s="84"/>
      <c r="DO296" s="84"/>
      <c r="DP296" s="84"/>
      <c r="DQ296" s="84"/>
      <c r="DR296" s="84"/>
      <c r="DS296" s="84"/>
      <c r="DT296" s="84"/>
      <c r="DU296" s="84"/>
      <c r="DV296" s="84"/>
      <c r="DW296" s="84"/>
      <c r="DX296" s="84"/>
      <c r="DY296" s="84"/>
      <c r="DZ296" s="84"/>
      <c r="EA296" s="84"/>
      <c r="EB296" s="84"/>
      <c r="EC296" s="84"/>
      <c r="ED296" s="84"/>
      <c r="EE296" s="84"/>
      <c r="EF296" s="84"/>
      <c r="EG296" s="84"/>
      <c r="EH296" s="84"/>
      <c r="EI296" s="84"/>
      <c r="EJ296" s="84"/>
      <c r="EK296" s="84"/>
      <c r="EL296" s="84"/>
      <c r="EM296" s="84"/>
      <c r="EN296" s="84"/>
      <c r="EO296" s="84"/>
      <c r="EP296" s="84"/>
      <c r="EQ296" s="84"/>
      <c r="ER296" s="84"/>
      <c r="ES296" s="84"/>
      <c r="ET296" s="84"/>
      <c r="EU296" s="84"/>
      <c r="EV296" s="84"/>
      <c r="EW296" s="84"/>
      <c r="EX296" s="84"/>
      <c r="EY296" s="84"/>
      <c r="EZ296" s="84"/>
      <c r="FA296" s="84"/>
      <c r="FB296" s="84"/>
      <c r="FC296" s="84"/>
      <c r="FD296" s="84"/>
      <c r="FE296" s="84"/>
      <c r="FF296" s="84"/>
      <c r="FG296" s="84"/>
      <c r="FH296" s="84"/>
      <c r="FI296" s="84"/>
      <c r="FJ296" s="84"/>
      <c r="FK296" s="84"/>
      <c r="FL296" s="84"/>
      <c r="FM296" s="84"/>
      <c r="FN296" s="84"/>
      <c r="FO296" s="84"/>
      <c r="FP296" s="84"/>
      <c r="FQ296" s="84"/>
      <c r="FR296" s="84"/>
      <c r="FS296" s="84"/>
      <c r="FT296" s="84"/>
      <c r="FU296" s="84"/>
      <c r="FV296" s="84"/>
      <c r="FW296" s="84"/>
      <c r="FX296" s="84"/>
      <c r="FY296" s="84"/>
      <c r="FZ296" s="84"/>
      <c r="GA296" s="84"/>
      <c r="GB296" s="84"/>
      <c r="GC296" s="84"/>
      <c r="GD296" s="84"/>
      <c r="GE296" s="84"/>
      <c r="GF296" s="84"/>
      <c r="GG296" s="84"/>
      <c r="GH296" s="84"/>
      <c r="GI296" s="84"/>
      <c r="GJ296" s="84"/>
      <c r="GK296" s="84"/>
      <c r="GL296" s="84"/>
      <c r="GM296" s="84"/>
      <c r="GN296" s="84"/>
      <c r="GO296" s="84"/>
      <c r="GP296" s="84"/>
      <c r="GQ296" s="84"/>
      <c r="GR296" s="84"/>
      <c r="GS296" s="84"/>
      <c r="GT296" s="84"/>
      <c r="GU296" s="84"/>
      <c r="GV296" s="84"/>
      <c r="GW296" s="84"/>
      <c r="GX296" s="84"/>
      <c r="GY296" s="84"/>
      <c r="GZ296" s="84"/>
      <c r="HA296" s="84"/>
      <c r="HB296" s="84"/>
      <c r="HC296" s="84"/>
      <c r="HD296" s="84"/>
      <c r="HE296" s="84"/>
      <c r="HF296" s="84"/>
      <c r="HG296" s="84"/>
      <c r="HH296" s="84"/>
      <c r="HI296" s="84"/>
      <c r="HJ296" s="84"/>
      <c r="HK296" s="84"/>
      <c r="HL296" s="84"/>
      <c r="HM296" s="84"/>
      <c r="HN296" s="84"/>
      <c r="HO296" s="84"/>
      <c r="HP296" s="84"/>
      <c r="HQ296" s="84"/>
      <c r="HR296" s="84"/>
      <c r="HS296" s="84"/>
      <c r="HT296" s="84"/>
      <c r="HU296" s="84"/>
      <c r="HV296" s="84"/>
      <c r="HW296" s="84"/>
      <c r="HX296" s="84"/>
      <c r="HY296" s="84"/>
      <c r="HZ296" s="84"/>
      <c r="IA296" s="84"/>
      <c r="IB296" s="84"/>
      <c r="IC296" s="84"/>
      <c r="ID296" s="84"/>
      <c r="IE296" s="84"/>
      <c r="IF296" s="84"/>
      <c r="IG296" s="84"/>
      <c r="IH296" s="84"/>
      <c r="II296" s="84"/>
      <c r="IJ296" s="84"/>
      <c r="IK296" s="84"/>
      <c r="IL296" s="84"/>
      <c r="IM296" s="84"/>
      <c r="IN296" s="84"/>
      <c r="IO296" s="84"/>
      <c r="IP296" s="84"/>
      <c r="IQ296" s="84"/>
      <c r="IR296" s="84"/>
      <c r="IS296" s="84"/>
      <c r="IT296" s="84"/>
      <c r="IU296" s="84"/>
      <c r="IV296" s="84"/>
      <c r="IW296" s="84"/>
      <c r="IX296" s="84"/>
      <c r="IY296" s="84"/>
      <c r="IZ296" s="84"/>
      <c r="JA296" s="84"/>
      <c r="JB296" s="84"/>
    </row>
    <row r="297" spans="1:262" s="13" customFormat="1" ht="15" customHeight="1" x14ac:dyDescent="0.15">
      <c r="A297" s="176" t="s">
        <v>141</v>
      </c>
      <c r="B297" s="26" t="s">
        <v>285</v>
      </c>
      <c r="C297" s="27" t="s">
        <v>292</v>
      </c>
      <c r="D297" s="28" t="s">
        <v>446</v>
      </c>
      <c r="E297" s="26" t="s">
        <v>278</v>
      </c>
      <c r="F297" s="29" t="s">
        <v>88</v>
      </c>
      <c r="G297" s="30" t="s">
        <v>294</v>
      </c>
      <c r="H297" s="30" t="s">
        <v>79</v>
      </c>
      <c r="I297" s="37">
        <v>600000</v>
      </c>
      <c r="J297" s="38" t="s">
        <v>281</v>
      </c>
      <c r="K297" s="37">
        <v>68000</v>
      </c>
      <c r="L297" s="26"/>
      <c r="M297" s="26"/>
      <c r="N297" s="26"/>
      <c r="O297" s="39" t="s">
        <v>295</v>
      </c>
      <c r="P297" s="40">
        <v>0.5</v>
      </c>
      <c r="Q297" s="40">
        <v>0.5</v>
      </c>
      <c r="R297" s="40">
        <v>1.4193548387096799</v>
      </c>
      <c r="S297" s="40">
        <v>2.46013667425968</v>
      </c>
      <c r="T297" s="40">
        <v>5</v>
      </c>
      <c r="U297" s="40">
        <v>5</v>
      </c>
      <c r="V297" s="41">
        <v>12</v>
      </c>
      <c r="W297" s="42">
        <v>97000</v>
      </c>
      <c r="X297" s="43">
        <v>200</v>
      </c>
      <c r="Y297" s="50">
        <v>1</v>
      </c>
      <c r="Z297" s="50">
        <v>1</v>
      </c>
      <c r="AA297" s="51"/>
      <c r="AB297" s="51"/>
      <c r="AC297" s="51"/>
      <c r="AD297" s="51"/>
      <c r="AE297" s="51"/>
      <c r="AF297" s="38">
        <v>144000</v>
      </c>
      <c r="AG297" s="61">
        <v>8.0833333333333304</v>
      </c>
      <c r="AH297" s="62">
        <v>0.67361111111111105</v>
      </c>
      <c r="AI297" s="63"/>
      <c r="AJ297" s="64"/>
      <c r="AK297" s="65">
        <v>0</v>
      </c>
      <c r="AL297" s="64" t="s">
        <v>283</v>
      </c>
      <c r="AM297" s="66" t="s">
        <v>322</v>
      </c>
      <c r="AN297" s="26"/>
      <c r="AO297" s="66" t="s">
        <v>64</v>
      </c>
      <c r="AP297" s="74"/>
      <c r="AQ297" s="75"/>
      <c r="AR297" s="76"/>
      <c r="AS297" s="77"/>
      <c r="AT297" s="77"/>
      <c r="AU297" s="78"/>
      <c r="AV297" s="77"/>
      <c r="AW297" s="77"/>
      <c r="AX297" s="77"/>
      <c r="AY297" s="77"/>
      <c r="AZ297" s="77"/>
      <c r="BA297" s="77"/>
      <c r="BB297" s="99">
        <f t="shared" si="84"/>
        <v>36</v>
      </c>
      <c r="BC297" s="99">
        <f t="shared" si="85"/>
        <v>9</v>
      </c>
      <c r="BD297" s="100" t="str">
        <f t="shared" si="86"/>
        <v>025-U139500621-373杨青松36</v>
      </c>
      <c r="BE297" s="101">
        <f t="shared" si="87"/>
        <v>1</v>
      </c>
      <c r="BF297" s="101">
        <f t="shared" si="88"/>
        <v>0.5</v>
      </c>
      <c r="BG297" s="102" t="str">
        <f t="shared" si="89"/>
        <v>025-U139500621-37336</v>
      </c>
      <c r="BH297" s="84" t="str">
        <f>IF(IF(ISNA(MATCH(BG297,BG298:$BG$94434,0)),1,"")="","",IF(ISNA(MATCH(BG297,BG298:$BG$94434,0)),1,"")&amp;BB297)</f>
        <v/>
      </c>
      <c r="BI297" s="84" t="str">
        <f>IF(BH297="","",BB297&amp;COUNTIFS($BH$1:BH297,BH297))</f>
        <v/>
      </c>
      <c r="BJ297" s="84" t="str">
        <f t="shared" si="90"/>
        <v/>
      </c>
      <c r="BK297" s="84"/>
      <c r="BL297" s="84"/>
      <c r="BM297" s="84"/>
      <c r="BN297" s="84"/>
      <c r="BO297" s="84"/>
      <c r="BP297" s="84"/>
      <c r="BQ297" s="84"/>
      <c r="BR297" s="84"/>
      <c r="BS297" s="84"/>
      <c r="BT297" s="84"/>
      <c r="BU297" s="84"/>
      <c r="BV297" s="84"/>
      <c r="BW297" s="84"/>
      <c r="BX297" s="84"/>
      <c r="BY297" s="84"/>
      <c r="BZ297" s="84"/>
      <c r="CA297" s="84"/>
      <c r="CB297" s="84"/>
      <c r="CC297" s="84"/>
      <c r="CD297" s="84"/>
      <c r="CE297" s="84"/>
      <c r="CF297" s="84"/>
      <c r="CG297" s="84"/>
      <c r="CH297" s="84"/>
      <c r="CI297" s="84"/>
      <c r="CJ297" s="84"/>
      <c r="CK297" s="84"/>
      <c r="CL297" s="84"/>
      <c r="CM297" s="84"/>
      <c r="CN297" s="84"/>
      <c r="CO297" s="84"/>
      <c r="CP297" s="84"/>
      <c r="CQ297" s="84"/>
      <c r="CR297" s="84"/>
      <c r="CS297" s="84"/>
      <c r="CT297" s="84"/>
      <c r="CU297" s="84"/>
      <c r="CV297" s="84"/>
      <c r="CW297" s="84"/>
      <c r="CX297" s="84"/>
      <c r="CY297" s="84"/>
      <c r="CZ297" s="84"/>
      <c r="DA297" s="84"/>
      <c r="DB297" s="84"/>
      <c r="DC297" s="84"/>
      <c r="DD297" s="84"/>
      <c r="DE297" s="84"/>
      <c r="DF297" s="84"/>
      <c r="DG297" s="84"/>
      <c r="DH297" s="84"/>
      <c r="DI297" s="84"/>
      <c r="DJ297" s="84"/>
      <c r="DK297" s="84"/>
      <c r="DL297" s="84"/>
      <c r="DM297" s="84"/>
      <c r="DN297" s="84"/>
      <c r="DO297" s="84"/>
      <c r="DP297" s="84"/>
      <c r="DQ297" s="84"/>
      <c r="DR297" s="84"/>
      <c r="DS297" s="84"/>
      <c r="DT297" s="84"/>
      <c r="DU297" s="84"/>
      <c r="DV297" s="84"/>
      <c r="DW297" s="84"/>
      <c r="DX297" s="84"/>
      <c r="DY297" s="84"/>
      <c r="DZ297" s="84"/>
      <c r="EA297" s="84"/>
      <c r="EB297" s="84"/>
      <c r="EC297" s="84"/>
      <c r="ED297" s="84"/>
      <c r="EE297" s="84"/>
      <c r="EF297" s="84"/>
      <c r="EG297" s="84"/>
      <c r="EH297" s="84"/>
      <c r="EI297" s="84"/>
      <c r="EJ297" s="84"/>
      <c r="EK297" s="84"/>
      <c r="EL297" s="84"/>
      <c r="EM297" s="84"/>
      <c r="EN297" s="84"/>
      <c r="EO297" s="84"/>
      <c r="EP297" s="84"/>
      <c r="EQ297" s="84"/>
      <c r="ER297" s="84"/>
      <c r="ES297" s="84"/>
      <c r="ET297" s="84"/>
      <c r="EU297" s="84"/>
      <c r="EV297" s="84"/>
      <c r="EW297" s="84"/>
      <c r="EX297" s="84"/>
      <c r="EY297" s="84"/>
      <c r="EZ297" s="84"/>
      <c r="FA297" s="84"/>
      <c r="FB297" s="84"/>
      <c r="FC297" s="84"/>
      <c r="FD297" s="84"/>
      <c r="FE297" s="84"/>
      <c r="FF297" s="84"/>
      <c r="FG297" s="84"/>
      <c r="FH297" s="84"/>
      <c r="FI297" s="84"/>
      <c r="FJ297" s="84"/>
      <c r="FK297" s="84"/>
      <c r="FL297" s="84"/>
      <c r="FM297" s="84"/>
      <c r="FN297" s="84"/>
      <c r="FO297" s="84"/>
      <c r="FP297" s="84"/>
      <c r="FQ297" s="84"/>
      <c r="FR297" s="84"/>
      <c r="FS297" s="84"/>
      <c r="FT297" s="84"/>
      <c r="FU297" s="84"/>
      <c r="FV297" s="84"/>
      <c r="FW297" s="84"/>
      <c r="FX297" s="84"/>
      <c r="FY297" s="84"/>
      <c r="FZ297" s="84"/>
      <c r="GA297" s="84"/>
      <c r="GB297" s="84"/>
      <c r="GC297" s="84"/>
      <c r="GD297" s="84"/>
      <c r="GE297" s="84"/>
      <c r="GF297" s="84"/>
      <c r="GG297" s="84"/>
      <c r="GH297" s="84"/>
      <c r="GI297" s="84"/>
      <c r="GJ297" s="84"/>
      <c r="GK297" s="84"/>
      <c r="GL297" s="84"/>
      <c r="GM297" s="84"/>
      <c r="GN297" s="84"/>
      <c r="GO297" s="84"/>
      <c r="GP297" s="84"/>
      <c r="GQ297" s="84"/>
      <c r="GR297" s="84"/>
      <c r="GS297" s="84"/>
      <c r="GT297" s="84"/>
      <c r="GU297" s="84"/>
      <c r="GV297" s="84"/>
      <c r="GW297" s="84"/>
      <c r="GX297" s="84"/>
      <c r="GY297" s="84"/>
      <c r="GZ297" s="84"/>
      <c r="HA297" s="84"/>
      <c r="HB297" s="84"/>
      <c r="HC297" s="84"/>
      <c r="HD297" s="84"/>
      <c r="HE297" s="84"/>
      <c r="HF297" s="84"/>
      <c r="HG297" s="84"/>
      <c r="HH297" s="84"/>
      <c r="HI297" s="84"/>
      <c r="HJ297" s="84"/>
      <c r="HK297" s="84"/>
      <c r="HL297" s="84"/>
      <c r="HM297" s="84"/>
      <c r="HN297" s="84"/>
      <c r="HO297" s="84"/>
      <c r="HP297" s="84"/>
      <c r="HQ297" s="84"/>
      <c r="HR297" s="84"/>
      <c r="HS297" s="84"/>
      <c r="HT297" s="84"/>
      <c r="HU297" s="84"/>
      <c r="HV297" s="84"/>
      <c r="HW297" s="84"/>
      <c r="HX297" s="84"/>
      <c r="HY297" s="84"/>
      <c r="HZ297" s="84"/>
      <c r="IA297" s="84"/>
      <c r="IB297" s="84"/>
      <c r="IC297" s="84"/>
      <c r="ID297" s="84"/>
      <c r="IE297" s="84"/>
      <c r="IF297" s="84"/>
      <c r="IG297" s="84"/>
      <c r="IH297" s="84"/>
      <c r="II297" s="84"/>
      <c r="IJ297" s="84"/>
      <c r="IK297" s="84"/>
      <c r="IL297" s="84"/>
      <c r="IM297" s="84"/>
      <c r="IN297" s="84"/>
      <c r="IO297" s="84"/>
      <c r="IP297" s="84"/>
      <c r="IQ297" s="84"/>
      <c r="IR297" s="84"/>
      <c r="IS297" s="84"/>
      <c r="IT297" s="84"/>
      <c r="IU297" s="84"/>
      <c r="IV297" s="84"/>
      <c r="IW297" s="84"/>
      <c r="IX297" s="84"/>
      <c r="IY297" s="84"/>
      <c r="IZ297" s="84"/>
      <c r="JA297" s="84"/>
      <c r="JB297" s="84"/>
    </row>
    <row r="298" spans="1:262" s="13" customFormat="1" ht="15" customHeight="1" x14ac:dyDescent="0.15">
      <c r="A298" s="176" t="s">
        <v>141</v>
      </c>
      <c r="B298" s="26" t="s">
        <v>275</v>
      </c>
      <c r="C298" s="27" t="s">
        <v>361</v>
      </c>
      <c r="D298" s="28" t="s">
        <v>424</v>
      </c>
      <c r="E298" s="26" t="s">
        <v>278</v>
      </c>
      <c r="F298" s="29" t="s">
        <v>96</v>
      </c>
      <c r="G298" s="30" t="s">
        <v>356</v>
      </c>
      <c r="H298" s="30" t="s">
        <v>94</v>
      </c>
      <c r="I298" s="37">
        <v>1000</v>
      </c>
      <c r="J298" s="38" t="s">
        <v>281</v>
      </c>
      <c r="K298" s="37">
        <v>75</v>
      </c>
      <c r="L298" s="26"/>
      <c r="M298" s="26"/>
      <c r="N298" s="26"/>
      <c r="O298" s="39" t="s">
        <v>425</v>
      </c>
      <c r="P298" s="40">
        <v>0.5</v>
      </c>
      <c r="Q298" s="40">
        <v>0.5</v>
      </c>
      <c r="R298" s="40">
        <v>2.4664031620553399</v>
      </c>
      <c r="S298" s="40">
        <v>2.46013667425968</v>
      </c>
      <c r="T298" s="40">
        <v>3</v>
      </c>
      <c r="U298" s="40">
        <v>3</v>
      </c>
      <c r="V298" s="41">
        <v>12</v>
      </c>
      <c r="W298" s="42">
        <v>117</v>
      </c>
      <c r="X298" s="43">
        <v>300</v>
      </c>
      <c r="Y298" s="50">
        <v>1</v>
      </c>
      <c r="Z298" s="50">
        <v>1</v>
      </c>
      <c r="AA298" s="51"/>
      <c r="AB298" s="51"/>
      <c r="AC298" s="51"/>
      <c r="AD298" s="51"/>
      <c r="AE298" s="51"/>
      <c r="AF298" s="38">
        <v>216</v>
      </c>
      <c r="AG298" s="61">
        <v>6.5</v>
      </c>
      <c r="AH298" s="62">
        <v>0.54166666666666696</v>
      </c>
      <c r="AI298" s="63"/>
      <c r="AJ298" s="64"/>
      <c r="AK298" s="65">
        <v>0</v>
      </c>
      <c r="AL298" s="64" t="s">
        <v>283</v>
      </c>
      <c r="AM298" s="66" t="s">
        <v>284</v>
      </c>
      <c r="AN298" s="26"/>
      <c r="AO298" s="66" t="s">
        <v>125</v>
      </c>
      <c r="AP298" s="74"/>
      <c r="AQ298" s="75"/>
      <c r="AR298" s="76"/>
      <c r="AS298" s="77"/>
      <c r="AT298" s="77"/>
      <c r="AU298" s="78"/>
      <c r="AV298" s="77"/>
      <c r="AW298" s="77"/>
      <c r="AX298" s="77"/>
      <c r="AY298" s="77"/>
      <c r="AZ298" s="77"/>
      <c r="BA298" s="77"/>
      <c r="BB298" s="99">
        <f t="shared" si="84"/>
        <v>36</v>
      </c>
      <c r="BC298" s="99">
        <f t="shared" si="85"/>
        <v>9</v>
      </c>
      <c r="BD298" s="100" t="str">
        <f t="shared" si="86"/>
        <v>050-0009-482刘亚星36</v>
      </c>
      <c r="BE298" s="101">
        <f t="shared" si="87"/>
        <v>0.33333333333333331</v>
      </c>
      <c r="BF298" s="101">
        <f t="shared" si="88"/>
        <v>0.5</v>
      </c>
      <c r="BG298" s="102" t="str">
        <f t="shared" si="89"/>
        <v>050-0009-48236</v>
      </c>
      <c r="BH298" s="84" t="str">
        <f>IF(IF(ISNA(MATCH(BG298,BG299:$BG$94434,0)),1,"")="","",IF(ISNA(MATCH(BG298,BG299:$BG$94434,0)),1,"")&amp;BB298)</f>
        <v/>
      </c>
      <c r="BI298" s="84" t="str">
        <f>IF(BH298="","",BB298&amp;COUNTIFS($BH$1:BH298,BH298))</f>
        <v/>
      </c>
      <c r="BJ298" s="84" t="str">
        <f t="shared" si="90"/>
        <v/>
      </c>
      <c r="BK298" s="84"/>
      <c r="BL298" s="84"/>
      <c r="BM298" s="84"/>
      <c r="BN298" s="84"/>
      <c r="BO298" s="84"/>
      <c r="BP298" s="84"/>
      <c r="BQ298" s="84"/>
      <c r="BR298" s="84"/>
      <c r="BS298" s="84"/>
      <c r="BT298" s="84"/>
      <c r="BU298" s="84"/>
      <c r="BV298" s="84"/>
      <c r="BW298" s="84"/>
      <c r="BX298" s="84"/>
      <c r="BY298" s="84"/>
      <c r="BZ298" s="84"/>
      <c r="CA298" s="84"/>
      <c r="CB298" s="84"/>
      <c r="CC298" s="84"/>
      <c r="CD298" s="84"/>
      <c r="CE298" s="84"/>
      <c r="CF298" s="84"/>
      <c r="CG298" s="84"/>
      <c r="CH298" s="84"/>
      <c r="CI298" s="84"/>
      <c r="CJ298" s="84"/>
      <c r="CK298" s="84"/>
      <c r="CL298" s="84"/>
      <c r="CM298" s="84"/>
      <c r="CN298" s="84"/>
      <c r="CO298" s="84"/>
      <c r="CP298" s="84"/>
      <c r="CQ298" s="84"/>
      <c r="CR298" s="84"/>
      <c r="CS298" s="84"/>
      <c r="CT298" s="84"/>
      <c r="CU298" s="84"/>
      <c r="CV298" s="84"/>
      <c r="CW298" s="84"/>
      <c r="CX298" s="84"/>
      <c r="CY298" s="84"/>
      <c r="CZ298" s="84"/>
      <c r="DA298" s="84"/>
      <c r="DB298" s="84"/>
      <c r="DC298" s="84"/>
      <c r="DD298" s="84"/>
      <c r="DE298" s="84"/>
      <c r="DF298" s="84"/>
      <c r="DG298" s="84"/>
      <c r="DH298" s="84"/>
      <c r="DI298" s="84"/>
      <c r="DJ298" s="84"/>
      <c r="DK298" s="84"/>
      <c r="DL298" s="84"/>
      <c r="DM298" s="84"/>
      <c r="DN298" s="84"/>
      <c r="DO298" s="84"/>
      <c r="DP298" s="84"/>
      <c r="DQ298" s="84"/>
      <c r="DR298" s="84"/>
      <c r="DS298" s="84"/>
      <c r="DT298" s="84"/>
      <c r="DU298" s="84"/>
      <c r="DV298" s="84"/>
      <c r="DW298" s="84"/>
      <c r="DX298" s="84"/>
      <c r="DY298" s="84"/>
      <c r="DZ298" s="84"/>
      <c r="EA298" s="84"/>
      <c r="EB298" s="84"/>
      <c r="EC298" s="84"/>
      <c r="ED298" s="84"/>
      <c r="EE298" s="84"/>
      <c r="EF298" s="84"/>
      <c r="EG298" s="84"/>
      <c r="EH298" s="84"/>
      <c r="EI298" s="84"/>
      <c r="EJ298" s="84"/>
      <c r="EK298" s="84"/>
      <c r="EL298" s="84"/>
      <c r="EM298" s="84"/>
      <c r="EN298" s="84"/>
      <c r="EO298" s="84"/>
      <c r="EP298" s="84"/>
      <c r="EQ298" s="84"/>
      <c r="ER298" s="84"/>
      <c r="ES298" s="84"/>
      <c r="ET298" s="84"/>
      <c r="EU298" s="84"/>
      <c r="EV298" s="84"/>
      <c r="EW298" s="84"/>
      <c r="EX298" s="84"/>
      <c r="EY298" s="84"/>
      <c r="EZ298" s="84"/>
      <c r="FA298" s="84"/>
      <c r="FB298" s="84"/>
      <c r="FC298" s="84"/>
      <c r="FD298" s="84"/>
      <c r="FE298" s="84"/>
      <c r="FF298" s="84"/>
      <c r="FG298" s="84"/>
      <c r="FH298" s="84"/>
      <c r="FI298" s="84"/>
      <c r="FJ298" s="84"/>
      <c r="FK298" s="84"/>
      <c r="FL298" s="84"/>
      <c r="FM298" s="84"/>
      <c r="FN298" s="84"/>
      <c r="FO298" s="84"/>
      <c r="FP298" s="84"/>
      <c r="FQ298" s="84"/>
      <c r="FR298" s="84"/>
      <c r="FS298" s="84"/>
      <c r="FT298" s="84"/>
      <c r="FU298" s="84"/>
      <c r="FV298" s="84"/>
      <c r="FW298" s="84"/>
      <c r="FX298" s="84"/>
      <c r="FY298" s="84"/>
      <c r="FZ298" s="84"/>
      <c r="GA298" s="84"/>
      <c r="GB298" s="84"/>
      <c r="GC298" s="84"/>
      <c r="GD298" s="84"/>
      <c r="GE298" s="84"/>
      <c r="GF298" s="84"/>
      <c r="GG298" s="84"/>
      <c r="GH298" s="84"/>
      <c r="GI298" s="84"/>
      <c r="GJ298" s="84"/>
      <c r="GK298" s="84"/>
      <c r="GL298" s="84"/>
      <c r="GM298" s="84"/>
      <c r="GN298" s="84"/>
      <c r="GO298" s="84"/>
      <c r="GP298" s="84"/>
      <c r="GQ298" s="84"/>
      <c r="GR298" s="84"/>
      <c r="GS298" s="84"/>
      <c r="GT298" s="84"/>
      <c r="GU298" s="84"/>
      <c r="GV298" s="84"/>
      <c r="GW298" s="84"/>
      <c r="GX298" s="84"/>
      <c r="GY298" s="84"/>
      <c r="GZ298" s="84"/>
      <c r="HA298" s="84"/>
      <c r="HB298" s="84"/>
      <c r="HC298" s="84"/>
      <c r="HD298" s="84"/>
      <c r="HE298" s="84"/>
      <c r="HF298" s="84"/>
      <c r="HG298" s="84"/>
      <c r="HH298" s="84"/>
      <c r="HI298" s="84"/>
      <c r="HJ298" s="84"/>
      <c r="HK298" s="84"/>
      <c r="HL298" s="84"/>
      <c r="HM298" s="84"/>
      <c r="HN298" s="84"/>
      <c r="HO298" s="84"/>
      <c r="HP298" s="84"/>
      <c r="HQ298" s="84"/>
      <c r="HR298" s="84"/>
      <c r="HS298" s="84"/>
      <c r="HT298" s="84"/>
      <c r="HU298" s="84"/>
      <c r="HV298" s="84"/>
      <c r="HW298" s="84"/>
      <c r="HX298" s="84"/>
      <c r="HY298" s="84"/>
      <c r="HZ298" s="84"/>
      <c r="IA298" s="84"/>
      <c r="IB298" s="84"/>
      <c r="IC298" s="84"/>
      <c r="ID298" s="84"/>
      <c r="IE298" s="84"/>
      <c r="IF298" s="84"/>
      <c r="IG298" s="84"/>
      <c r="IH298" s="84"/>
      <c r="II298" s="84"/>
      <c r="IJ298" s="84"/>
      <c r="IK298" s="84"/>
      <c r="IL298" s="84"/>
      <c r="IM298" s="84"/>
      <c r="IN298" s="84"/>
      <c r="IO298" s="84"/>
      <c r="IP298" s="84"/>
      <c r="IQ298" s="84"/>
      <c r="IR298" s="84"/>
      <c r="IS298" s="84"/>
      <c r="IT298" s="84"/>
      <c r="IU298" s="84"/>
      <c r="IV298" s="84"/>
      <c r="IW298" s="84"/>
      <c r="IX298" s="84"/>
      <c r="IY298" s="84"/>
      <c r="IZ298" s="84"/>
      <c r="JA298" s="84"/>
      <c r="JB298" s="84"/>
    </row>
    <row r="299" spans="1:262" s="13" customFormat="1" ht="15" customHeight="1" x14ac:dyDescent="0.15">
      <c r="A299" s="176" t="s">
        <v>141</v>
      </c>
      <c r="B299" s="26" t="s">
        <v>285</v>
      </c>
      <c r="C299" s="27" t="s">
        <v>361</v>
      </c>
      <c r="D299" s="28" t="s">
        <v>424</v>
      </c>
      <c r="E299" s="26" t="s">
        <v>278</v>
      </c>
      <c r="F299" s="29" t="s">
        <v>96</v>
      </c>
      <c r="G299" s="30" t="s">
        <v>356</v>
      </c>
      <c r="H299" s="30" t="s">
        <v>94</v>
      </c>
      <c r="I299" s="37">
        <v>1000</v>
      </c>
      <c r="J299" s="38" t="s">
        <v>281</v>
      </c>
      <c r="K299" s="37">
        <v>75</v>
      </c>
      <c r="L299" s="26"/>
      <c r="M299" s="26"/>
      <c r="N299" s="26"/>
      <c r="O299" s="39" t="s">
        <v>425</v>
      </c>
      <c r="P299" s="40">
        <v>0.5</v>
      </c>
      <c r="Q299" s="40">
        <v>0.5</v>
      </c>
      <c r="R299" s="40">
        <v>1.4193548387096799</v>
      </c>
      <c r="S299" s="40">
        <v>2.46013667425968</v>
      </c>
      <c r="T299" s="40">
        <v>3</v>
      </c>
      <c r="U299" s="40">
        <v>3</v>
      </c>
      <c r="V299" s="41">
        <v>12</v>
      </c>
      <c r="W299" s="42">
        <v>72</v>
      </c>
      <c r="X299" s="43">
        <v>300</v>
      </c>
      <c r="Y299" s="50">
        <v>1</v>
      </c>
      <c r="Z299" s="50">
        <v>1</v>
      </c>
      <c r="AA299" s="51"/>
      <c r="AB299" s="51"/>
      <c r="AC299" s="51"/>
      <c r="AD299" s="51"/>
      <c r="AE299" s="51"/>
      <c r="AF299" s="38">
        <v>216</v>
      </c>
      <c r="AG299" s="61">
        <v>4</v>
      </c>
      <c r="AH299" s="62">
        <v>0.33333333333333298</v>
      </c>
      <c r="AI299" s="63"/>
      <c r="AJ299" s="64"/>
      <c r="AK299" s="65">
        <v>0</v>
      </c>
      <c r="AL299" s="64" t="s">
        <v>283</v>
      </c>
      <c r="AM299" s="66" t="s">
        <v>313</v>
      </c>
      <c r="AN299" s="26"/>
      <c r="AO299" s="66" t="s">
        <v>298</v>
      </c>
      <c r="AP299" s="74"/>
      <c r="AQ299" s="75"/>
      <c r="AR299" s="76"/>
      <c r="AS299" s="77"/>
      <c r="AT299" s="77"/>
      <c r="AU299" s="78"/>
      <c r="AV299" s="77"/>
      <c r="AW299" s="77"/>
      <c r="AX299" s="77"/>
      <c r="AY299" s="77"/>
      <c r="AZ299" s="77"/>
      <c r="BA299" s="77"/>
      <c r="BB299" s="99">
        <f t="shared" si="84"/>
        <v>36</v>
      </c>
      <c r="BC299" s="99">
        <f t="shared" si="85"/>
        <v>9</v>
      </c>
      <c r="BD299" s="100" t="str">
        <f t="shared" si="86"/>
        <v>050-0009-482李太昆36</v>
      </c>
      <c r="BE299" s="101">
        <f t="shared" si="87"/>
        <v>0.14285714285714285</v>
      </c>
      <c r="BF299" s="101">
        <f t="shared" si="88"/>
        <v>0.5</v>
      </c>
      <c r="BG299" s="102" t="str">
        <f t="shared" si="89"/>
        <v>050-0009-48236</v>
      </c>
      <c r="BH299" s="84" t="str">
        <f>IF(IF(ISNA(MATCH(BG299,BG300:$BG$94434,0)),1,"")="","",IF(ISNA(MATCH(BG299,BG300:$BG$94434,0)),1,"")&amp;BB299)</f>
        <v/>
      </c>
      <c r="BI299" s="84" t="str">
        <f>IF(BH299="","",BB299&amp;COUNTIFS($BH$1:BH299,BH299))</f>
        <v/>
      </c>
      <c r="BJ299" s="84" t="str">
        <f t="shared" si="90"/>
        <v/>
      </c>
      <c r="BK299" s="84"/>
      <c r="BL299" s="84"/>
      <c r="BM299" s="84"/>
      <c r="BN299" s="84"/>
      <c r="BO299" s="84"/>
      <c r="BP299" s="84"/>
      <c r="BQ299" s="84"/>
      <c r="BR299" s="84"/>
      <c r="BS299" s="84"/>
      <c r="BT299" s="84"/>
      <c r="BU299" s="84"/>
      <c r="BV299" s="84"/>
      <c r="BW299" s="84"/>
      <c r="BX299" s="84"/>
      <c r="BY299" s="84"/>
      <c r="BZ299" s="84"/>
      <c r="CA299" s="84"/>
      <c r="CB299" s="84"/>
      <c r="CC299" s="84"/>
      <c r="CD299" s="84"/>
      <c r="CE299" s="84"/>
      <c r="CF299" s="84"/>
      <c r="CG299" s="84"/>
      <c r="CH299" s="84"/>
      <c r="CI299" s="84"/>
      <c r="CJ299" s="84"/>
      <c r="CK299" s="84"/>
      <c r="CL299" s="84"/>
      <c r="CM299" s="84"/>
      <c r="CN299" s="84"/>
      <c r="CO299" s="84"/>
      <c r="CP299" s="84"/>
      <c r="CQ299" s="84"/>
      <c r="CR299" s="84"/>
      <c r="CS299" s="84"/>
      <c r="CT299" s="84"/>
      <c r="CU299" s="84"/>
      <c r="CV299" s="84"/>
      <c r="CW299" s="84"/>
      <c r="CX299" s="84"/>
      <c r="CY299" s="84"/>
      <c r="CZ299" s="84"/>
      <c r="DA299" s="84"/>
      <c r="DB299" s="84"/>
      <c r="DC299" s="84"/>
      <c r="DD299" s="84"/>
      <c r="DE299" s="84"/>
      <c r="DF299" s="84"/>
      <c r="DG299" s="84"/>
      <c r="DH299" s="84"/>
      <c r="DI299" s="84"/>
      <c r="DJ299" s="84"/>
      <c r="DK299" s="84"/>
      <c r="DL299" s="84"/>
      <c r="DM299" s="84"/>
      <c r="DN299" s="84"/>
      <c r="DO299" s="84"/>
      <c r="DP299" s="84"/>
      <c r="DQ299" s="84"/>
      <c r="DR299" s="84"/>
      <c r="DS299" s="84"/>
      <c r="DT299" s="84"/>
      <c r="DU299" s="84"/>
      <c r="DV299" s="84"/>
      <c r="DW299" s="84"/>
      <c r="DX299" s="84"/>
      <c r="DY299" s="84"/>
      <c r="DZ299" s="84"/>
      <c r="EA299" s="84"/>
      <c r="EB299" s="84"/>
      <c r="EC299" s="84"/>
      <c r="ED299" s="84"/>
      <c r="EE299" s="84"/>
      <c r="EF299" s="84"/>
      <c r="EG299" s="84"/>
      <c r="EH299" s="84"/>
      <c r="EI299" s="84"/>
      <c r="EJ299" s="84"/>
      <c r="EK299" s="84"/>
      <c r="EL299" s="84"/>
      <c r="EM299" s="84"/>
      <c r="EN299" s="84"/>
      <c r="EO299" s="84"/>
      <c r="EP299" s="84"/>
      <c r="EQ299" s="84"/>
      <c r="ER299" s="84"/>
      <c r="ES299" s="84"/>
      <c r="ET299" s="84"/>
      <c r="EU299" s="84"/>
      <c r="EV299" s="84"/>
      <c r="EW299" s="84"/>
      <c r="EX299" s="84"/>
      <c r="EY299" s="84"/>
      <c r="EZ299" s="84"/>
      <c r="FA299" s="84"/>
      <c r="FB299" s="84"/>
      <c r="FC299" s="84"/>
      <c r="FD299" s="84"/>
      <c r="FE299" s="84"/>
      <c r="FF299" s="84"/>
      <c r="FG299" s="84"/>
      <c r="FH299" s="84"/>
      <c r="FI299" s="84"/>
      <c r="FJ299" s="84"/>
      <c r="FK299" s="84"/>
      <c r="FL299" s="84"/>
      <c r="FM299" s="84"/>
      <c r="FN299" s="84"/>
      <c r="FO299" s="84"/>
      <c r="FP299" s="84"/>
      <c r="FQ299" s="84"/>
      <c r="FR299" s="84"/>
      <c r="FS299" s="84"/>
      <c r="FT299" s="84"/>
      <c r="FU299" s="84"/>
      <c r="FV299" s="84"/>
      <c r="FW299" s="84"/>
      <c r="FX299" s="84"/>
      <c r="FY299" s="84"/>
      <c r="FZ299" s="84"/>
      <c r="GA299" s="84"/>
      <c r="GB299" s="84"/>
      <c r="GC299" s="84"/>
      <c r="GD299" s="84"/>
      <c r="GE299" s="84"/>
      <c r="GF299" s="84"/>
      <c r="GG299" s="84"/>
      <c r="GH299" s="84"/>
      <c r="GI299" s="84"/>
      <c r="GJ299" s="84"/>
      <c r="GK299" s="84"/>
      <c r="GL299" s="84"/>
      <c r="GM299" s="84"/>
      <c r="GN299" s="84"/>
      <c r="GO299" s="84"/>
      <c r="GP299" s="84"/>
      <c r="GQ299" s="84"/>
      <c r="GR299" s="84"/>
      <c r="GS299" s="84"/>
      <c r="GT299" s="84"/>
      <c r="GU299" s="84"/>
      <c r="GV299" s="84"/>
      <c r="GW299" s="84"/>
      <c r="GX299" s="84"/>
      <c r="GY299" s="84"/>
      <c r="GZ299" s="84"/>
      <c r="HA299" s="84"/>
      <c r="HB299" s="84"/>
      <c r="HC299" s="84"/>
      <c r="HD299" s="84"/>
      <c r="HE299" s="84"/>
      <c r="HF299" s="84"/>
      <c r="HG299" s="84"/>
      <c r="HH299" s="84"/>
      <c r="HI299" s="84"/>
      <c r="HJ299" s="84"/>
      <c r="HK299" s="84"/>
      <c r="HL299" s="84"/>
      <c r="HM299" s="84"/>
      <c r="HN299" s="84"/>
      <c r="HO299" s="84"/>
      <c r="HP299" s="84"/>
      <c r="HQ299" s="84"/>
      <c r="HR299" s="84"/>
      <c r="HS299" s="84"/>
      <c r="HT299" s="84"/>
      <c r="HU299" s="84"/>
      <c r="HV299" s="84"/>
      <c r="HW299" s="84"/>
      <c r="HX299" s="84"/>
      <c r="HY299" s="84"/>
      <c r="HZ299" s="84"/>
      <c r="IA299" s="84"/>
      <c r="IB299" s="84"/>
      <c r="IC299" s="84"/>
      <c r="ID299" s="84"/>
      <c r="IE299" s="84"/>
      <c r="IF299" s="84"/>
      <c r="IG299" s="84"/>
      <c r="IH299" s="84"/>
      <c r="II299" s="84"/>
      <c r="IJ299" s="84"/>
      <c r="IK299" s="84"/>
      <c r="IL299" s="84"/>
      <c r="IM299" s="84"/>
      <c r="IN299" s="84"/>
      <c r="IO299" s="84"/>
      <c r="IP299" s="84"/>
      <c r="IQ299" s="84"/>
      <c r="IR299" s="84"/>
      <c r="IS299" s="84"/>
      <c r="IT299" s="84"/>
      <c r="IU299" s="84"/>
      <c r="IV299" s="84"/>
      <c r="IW299" s="84"/>
      <c r="IX299" s="84"/>
      <c r="IY299" s="84"/>
      <c r="IZ299" s="84"/>
      <c r="JA299" s="84"/>
      <c r="JB299" s="84"/>
    </row>
    <row r="300" spans="1:262" s="13" customFormat="1" ht="15" customHeight="1" x14ac:dyDescent="0.15">
      <c r="A300" s="176" t="s">
        <v>141</v>
      </c>
      <c r="B300" s="26" t="s">
        <v>275</v>
      </c>
      <c r="C300" s="27" t="s">
        <v>121</v>
      </c>
      <c r="D300" s="28" t="s">
        <v>426</v>
      </c>
      <c r="E300" s="26" t="s">
        <v>278</v>
      </c>
      <c r="F300" s="29" t="s">
        <v>366</v>
      </c>
      <c r="G300" s="30" t="s">
        <v>290</v>
      </c>
      <c r="H300" s="30" t="s">
        <v>94</v>
      </c>
      <c r="I300" s="37">
        <v>700</v>
      </c>
      <c r="J300" s="38" t="s">
        <v>281</v>
      </c>
      <c r="K300" s="37">
        <v>692</v>
      </c>
      <c r="L300" s="26"/>
      <c r="M300" s="26"/>
      <c r="N300" s="26"/>
      <c r="O300" s="39" t="s">
        <v>367</v>
      </c>
      <c r="P300" s="40">
        <v>0.5</v>
      </c>
      <c r="Q300" s="40">
        <v>0.5</v>
      </c>
      <c r="R300" s="40">
        <v>2.4664031620553399</v>
      </c>
      <c r="S300" s="40">
        <v>2.46013667425968</v>
      </c>
      <c r="T300" s="40">
        <v>3</v>
      </c>
      <c r="U300" s="40">
        <v>3</v>
      </c>
      <c r="V300" s="41">
        <v>12</v>
      </c>
      <c r="W300" s="42">
        <v>188</v>
      </c>
      <c r="X300" s="43">
        <v>300</v>
      </c>
      <c r="Y300" s="50">
        <v>1</v>
      </c>
      <c r="Z300" s="50">
        <v>1</v>
      </c>
      <c r="AA300" s="51"/>
      <c r="AB300" s="51"/>
      <c r="AC300" s="51"/>
      <c r="AD300" s="51"/>
      <c r="AE300" s="51"/>
      <c r="AF300" s="38">
        <v>216</v>
      </c>
      <c r="AG300" s="61">
        <v>10.4444444444444</v>
      </c>
      <c r="AH300" s="62">
        <v>0.87037037037037002</v>
      </c>
      <c r="AI300" s="63"/>
      <c r="AJ300" s="64"/>
      <c r="AK300" s="65">
        <v>0</v>
      </c>
      <c r="AL300" s="64" t="s">
        <v>296</v>
      </c>
      <c r="AM300" s="66" t="s">
        <v>317</v>
      </c>
      <c r="AN300" s="26"/>
      <c r="AO300" s="66" t="s">
        <v>399</v>
      </c>
      <c r="AP300" s="74"/>
      <c r="AQ300" s="75"/>
      <c r="AR300" s="76"/>
      <c r="AS300" s="77"/>
      <c r="AT300" s="77"/>
      <c r="AU300" s="78"/>
      <c r="AV300" s="77"/>
      <c r="AW300" s="77"/>
      <c r="AX300" s="77"/>
      <c r="AY300" s="77"/>
      <c r="AZ300" s="77"/>
      <c r="BA300" s="77"/>
      <c r="BB300" s="99">
        <f t="shared" si="84"/>
        <v>36</v>
      </c>
      <c r="BC300" s="99">
        <f t="shared" si="85"/>
        <v>9</v>
      </c>
      <c r="BD300" s="100" t="str">
        <f t="shared" si="86"/>
        <v>050-0009-335马雪威36</v>
      </c>
      <c r="BE300" s="101">
        <f t="shared" si="87"/>
        <v>0.33333333333333331</v>
      </c>
      <c r="BF300" s="101">
        <f t="shared" si="88"/>
        <v>1</v>
      </c>
      <c r="BG300" s="102" t="str">
        <f t="shared" si="89"/>
        <v>050-0009-33536</v>
      </c>
      <c r="BH300" s="84" t="str">
        <f>IF(IF(ISNA(MATCH(BG300,BG301:$BG$94434,0)),1,"")="","",IF(ISNA(MATCH(BG300,BG301:$BG$94434,0)),1,"")&amp;BB300)</f>
        <v>136</v>
      </c>
      <c r="BI300" s="84" t="str">
        <f>IF(BH300="","",BB300&amp;COUNTIFS($BH$1:BH300,BH300))</f>
        <v>3612</v>
      </c>
      <c r="BJ300" s="84" t="str">
        <f t="shared" si="90"/>
        <v>050-0009-335</v>
      </c>
      <c r="BK300" s="84"/>
      <c r="BL300" s="84"/>
      <c r="BM300" s="84"/>
      <c r="BN300" s="84"/>
      <c r="BO300" s="84"/>
      <c r="BP300" s="84"/>
      <c r="BQ300" s="84"/>
      <c r="BR300" s="84"/>
      <c r="BS300" s="84"/>
      <c r="BT300" s="84"/>
      <c r="BU300" s="84"/>
      <c r="BV300" s="84"/>
      <c r="BW300" s="84"/>
      <c r="BX300" s="84"/>
      <c r="BY300" s="84"/>
      <c r="BZ300" s="84"/>
      <c r="CA300" s="84"/>
      <c r="CB300" s="84"/>
      <c r="CC300" s="84"/>
      <c r="CD300" s="84"/>
      <c r="CE300" s="84"/>
      <c r="CF300" s="84"/>
      <c r="CG300" s="84"/>
      <c r="CH300" s="84"/>
      <c r="CI300" s="84"/>
      <c r="CJ300" s="84"/>
      <c r="CK300" s="84"/>
      <c r="CL300" s="84"/>
      <c r="CM300" s="84"/>
      <c r="CN300" s="84"/>
      <c r="CO300" s="84"/>
      <c r="CP300" s="84"/>
      <c r="CQ300" s="84"/>
      <c r="CR300" s="84"/>
      <c r="CS300" s="84"/>
      <c r="CT300" s="84"/>
      <c r="CU300" s="84"/>
      <c r="CV300" s="84"/>
      <c r="CW300" s="84"/>
      <c r="CX300" s="84"/>
      <c r="CY300" s="84"/>
      <c r="CZ300" s="84"/>
      <c r="DA300" s="84"/>
      <c r="DB300" s="84"/>
      <c r="DC300" s="84"/>
      <c r="DD300" s="84"/>
      <c r="DE300" s="84"/>
      <c r="DF300" s="84"/>
      <c r="DG300" s="84"/>
      <c r="DH300" s="84"/>
      <c r="DI300" s="84"/>
      <c r="DJ300" s="84"/>
      <c r="DK300" s="84"/>
      <c r="DL300" s="84"/>
      <c r="DM300" s="84"/>
      <c r="DN300" s="84"/>
      <c r="DO300" s="84"/>
      <c r="DP300" s="84"/>
      <c r="DQ300" s="84"/>
      <c r="DR300" s="84"/>
      <c r="DS300" s="84"/>
      <c r="DT300" s="84"/>
      <c r="DU300" s="84"/>
      <c r="DV300" s="84"/>
      <c r="DW300" s="84"/>
      <c r="DX300" s="84"/>
      <c r="DY300" s="84"/>
      <c r="DZ300" s="84"/>
      <c r="EA300" s="84"/>
      <c r="EB300" s="84"/>
      <c r="EC300" s="84"/>
      <c r="ED300" s="84"/>
      <c r="EE300" s="84"/>
      <c r="EF300" s="84"/>
      <c r="EG300" s="84"/>
      <c r="EH300" s="84"/>
      <c r="EI300" s="84"/>
      <c r="EJ300" s="84"/>
      <c r="EK300" s="84"/>
      <c r="EL300" s="84"/>
      <c r="EM300" s="84"/>
      <c r="EN300" s="84"/>
      <c r="EO300" s="84"/>
      <c r="EP300" s="84"/>
      <c r="EQ300" s="84"/>
      <c r="ER300" s="84"/>
      <c r="ES300" s="84"/>
      <c r="ET300" s="84"/>
      <c r="EU300" s="84"/>
      <c r="EV300" s="84"/>
      <c r="EW300" s="84"/>
      <c r="EX300" s="84"/>
      <c r="EY300" s="84"/>
      <c r="EZ300" s="84"/>
      <c r="FA300" s="84"/>
      <c r="FB300" s="84"/>
      <c r="FC300" s="84"/>
      <c r="FD300" s="84"/>
      <c r="FE300" s="84"/>
      <c r="FF300" s="84"/>
      <c r="FG300" s="84"/>
      <c r="FH300" s="84"/>
      <c r="FI300" s="84"/>
      <c r="FJ300" s="84"/>
      <c r="FK300" s="84"/>
      <c r="FL300" s="84"/>
      <c r="FM300" s="84"/>
      <c r="FN300" s="84"/>
      <c r="FO300" s="84"/>
      <c r="FP300" s="84"/>
      <c r="FQ300" s="84"/>
      <c r="FR300" s="84"/>
      <c r="FS300" s="84"/>
      <c r="FT300" s="84"/>
      <c r="FU300" s="84"/>
      <c r="FV300" s="84"/>
      <c r="FW300" s="84"/>
      <c r="FX300" s="84"/>
      <c r="FY300" s="84"/>
      <c r="FZ300" s="84"/>
      <c r="GA300" s="84"/>
      <c r="GB300" s="84"/>
      <c r="GC300" s="84"/>
      <c r="GD300" s="84"/>
      <c r="GE300" s="84"/>
      <c r="GF300" s="84"/>
      <c r="GG300" s="84"/>
      <c r="GH300" s="84"/>
      <c r="GI300" s="84"/>
      <c r="GJ300" s="84"/>
      <c r="GK300" s="84"/>
      <c r="GL300" s="84"/>
      <c r="GM300" s="84"/>
      <c r="GN300" s="84"/>
      <c r="GO300" s="84"/>
      <c r="GP300" s="84"/>
      <c r="GQ300" s="84"/>
      <c r="GR300" s="84"/>
      <c r="GS300" s="84"/>
      <c r="GT300" s="84"/>
      <c r="GU300" s="84"/>
      <c r="GV300" s="84"/>
      <c r="GW300" s="84"/>
      <c r="GX300" s="84"/>
      <c r="GY300" s="84"/>
      <c r="GZ300" s="84"/>
      <c r="HA300" s="84"/>
      <c r="HB300" s="84"/>
      <c r="HC300" s="84"/>
      <c r="HD300" s="84"/>
      <c r="HE300" s="84"/>
      <c r="HF300" s="84"/>
      <c r="HG300" s="84"/>
      <c r="HH300" s="84"/>
      <c r="HI300" s="84"/>
      <c r="HJ300" s="84"/>
      <c r="HK300" s="84"/>
      <c r="HL300" s="84"/>
      <c r="HM300" s="84"/>
      <c r="HN300" s="84"/>
      <c r="HO300" s="84"/>
      <c r="HP300" s="84"/>
      <c r="HQ300" s="84"/>
      <c r="HR300" s="84"/>
      <c r="HS300" s="84"/>
      <c r="HT300" s="84"/>
      <c r="HU300" s="84"/>
      <c r="HV300" s="84"/>
      <c r="HW300" s="84"/>
      <c r="HX300" s="84"/>
      <c r="HY300" s="84"/>
      <c r="HZ300" s="84"/>
      <c r="IA300" s="84"/>
      <c r="IB300" s="84"/>
      <c r="IC300" s="84"/>
      <c r="ID300" s="84"/>
      <c r="IE300" s="84"/>
      <c r="IF300" s="84"/>
      <c r="IG300" s="84"/>
      <c r="IH300" s="84"/>
      <c r="II300" s="84"/>
      <c r="IJ300" s="84"/>
      <c r="IK300" s="84"/>
      <c r="IL300" s="84"/>
      <c r="IM300" s="84"/>
      <c r="IN300" s="84"/>
      <c r="IO300" s="84"/>
      <c r="IP300" s="84"/>
      <c r="IQ300" s="84"/>
      <c r="IR300" s="84"/>
      <c r="IS300" s="84"/>
      <c r="IT300" s="84"/>
      <c r="IU300" s="84"/>
      <c r="IV300" s="84"/>
      <c r="IW300" s="84"/>
      <c r="IX300" s="84"/>
      <c r="IY300" s="84"/>
      <c r="IZ300" s="84"/>
      <c r="JA300" s="84"/>
      <c r="JB300" s="84"/>
    </row>
    <row r="301" spans="1:262" s="13" customFormat="1" ht="15" customHeight="1" x14ac:dyDescent="0.15">
      <c r="A301" s="176" t="s">
        <v>141</v>
      </c>
      <c r="B301" s="26" t="s">
        <v>275</v>
      </c>
      <c r="C301" s="27" t="s">
        <v>122</v>
      </c>
      <c r="D301" s="28" t="s">
        <v>427</v>
      </c>
      <c r="E301" s="26" t="s">
        <v>278</v>
      </c>
      <c r="F301" s="29" t="s">
        <v>428</v>
      </c>
      <c r="G301" s="30" t="s">
        <v>294</v>
      </c>
      <c r="H301" s="30" t="s">
        <v>79</v>
      </c>
      <c r="I301" s="37">
        <v>400</v>
      </c>
      <c r="J301" s="38" t="s">
        <v>281</v>
      </c>
      <c r="K301" s="37">
        <v>0</v>
      </c>
      <c r="L301" s="26"/>
      <c r="M301" s="26"/>
      <c r="N301" s="26"/>
      <c r="O301" s="39" t="s">
        <v>429</v>
      </c>
      <c r="P301" s="40">
        <v>0.5</v>
      </c>
      <c r="Q301" s="40">
        <v>0.5</v>
      </c>
      <c r="R301" s="40">
        <v>1.0276679841897201</v>
      </c>
      <c r="S301" s="40">
        <v>1.0250569476082001</v>
      </c>
      <c r="T301" s="40">
        <v>3</v>
      </c>
      <c r="U301" s="40">
        <v>3</v>
      </c>
      <c r="V301" s="41">
        <v>5</v>
      </c>
      <c r="W301" s="42">
        <v>49000</v>
      </c>
      <c r="X301" s="43">
        <v>200</v>
      </c>
      <c r="Y301" s="50">
        <v>1</v>
      </c>
      <c r="Z301" s="50">
        <v>1</v>
      </c>
      <c r="AA301" s="51"/>
      <c r="AB301" s="51"/>
      <c r="AC301" s="51"/>
      <c r="AD301" s="51"/>
      <c r="AE301" s="51"/>
      <c r="AF301" s="38">
        <v>60000</v>
      </c>
      <c r="AG301" s="61">
        <v>4.0833333333333304</v>
      </c>
      <c r="AH301" s="62">
        <v>0.81666666666666698</v>
      </c>
      <c r="AI301" s="63"/>
      <c r="AJ301" s="64"/>
      <c r="AK301" s="65">
        <v>0</v>
      </c>
      <c r="AL301" s="64" t="s">
        <v>283</v>
      </c>
      <c r="AM301" s="66" t="s">
        <v>284</v>
      </c>
      <c r="AN301" s="26"/>
      <c r="AO301" s="66" t="s">
        <v>49</v>
      </c>
      <c r="AP301" s="74"/>
      <c r="AQ301" s="75"/>
      <c r="AR301" s="76"/>
      <c r="AS301" s="77"/>
      <c r="AT301" s="77"/>
      <c r="AU301" s="78"/>
      <c r="AV301" s="77"/>
      <c r="AW301" s="77"/>
      <c r="AX301" s="77"/>
      <c r="AY301" s="77"/>
      <c r="AZ301" s="77"/>
      <c r="BA301" s="77"/>
      <c r="BB301" s="99">
        <f t="shared" si="84"/>
        <v>36</v>
      </c>
      <c r="BC301" s="99">
        <f t="shared" si="85"/>
        <v>9</v>
      </c>
      <c r="BD301" s="100" t="str">
        <f t="shared" si="86"/>
        <v>025-0009-325李翔36</v>
      </c>
      <c r="BE301" s="101">
        <f t="shared" si="87"/>
        <v>0.25</v>
      </c>
      <c r="BF301" s="101">
        <f t="shared" si="88"/>
        <v>1</v>
      </c>
      <c r="BG301" s="102" t="str">
        <f t="shared" si="89"/>
        <v>025-0009-32536</v>
      </c>
      <c r="BH301" s="84" t="str">
        <f>IF(IF(ISNA(MATCH(BG301,BG302:$BG$94434,0)),1,"")="","",IF(ISNA(MATCH(BG301,BG302:$BG$94434,0)),1,"")&amp;BB301)</f>
        <v>136</v>
      </c>
      <c r="BI301" s="84" t="str">
        <f>IF(BH301="","",BB301&amp;COUNTIFS($BH$1:BH301,BH301))</f>
        <v>3613</v>
      </c>
      <c r="BJ301" s="84" t="str">
        <f t="shared" si="90"/>
        <v>025-0009-325</v>
      </c>
      <c r="BK301" s="84"/>
      <c r="BL301" s="84"/>
      <c r="BM301" s="84"/>
      <c r="BN301" s="84"/>
      <c r="BO301" s="84"/>
      <c r="BP301" s="84"/>
      <c r="BQ301" s="84"/>
      <c r="BR301" s="84"/>
      <c r="BS301" s="84"/>
      <c r="BT301" s="84"/>
      <c r="BU301" s="84"/>
      <c r="BV301" s="84"/>
      <c r="BW301" s="84"/>
      <c r="BX301" s="84"/>
      <c r="BY301" s="84"/>
      <c r="BZ301" s="84"/>
      <c r="CA301" s="84"/>
      <c r="CB301" s="84"/>
      <c r="CC301" s="84"/>
      <c r="CD301" s="84"/>
      <c r="CE301" s="84"/>
      <c r="CF301" s="84"/>
      <c r="CG301" s="84"/>
      <c r="CH301" s="84"/>
      <c r="CI301" s="84"/>
      <c r="CJ301" s="84"/>
      <c r="CK301" s="84"/>
      <c r="CL301" s="84"/>
      <c r="CM301" s="84"/>
      <c r="CN301" s="84"/>
      <c r="CO301" s="84"/>
      <c r="CP301" s="84"/>
      <c r="CQ301" s="84"/>
      <c r="CR301" s="84"/>
      <c r="CS301" s="84"/>
      <c r="CT301" s="84"/>
      <c r="CU301" s="84"/>
      <c r="CV301" s="84"/>
      <c r="CW301" s="84"/>
      <c r="CX301" s="84"/>
      <c r="CY301" s="84"/>
      <c r="CZ301" s="84"/>
      <c r="DA301" s="84"/>
      <c r="DB301" s="84"/>
      <c r="DC301" s="84"/>
      <c r="DD301" s="84"/>
      <c r="DE301" s="84"/>
      <c r="DF301" s="84"/>
      <c r="DG301" s="84"/>
      <c r="DH301" s="84"/>
      <c r="DI301" s="84"/>
      <c r="DJ301" s="84"/>
      <c r="DK301" s="84"/>
      <c r="DL301" s="84"/>
      <c r="DM301" s="84"/>
      <c r="DN301" s="84"/>
      <c r="DO301" s="84"/>
      <c r="DP301" s="84"/>
      <c r="DQ301" s="84"/>
      <c r="DR301" s="84"/>
      <c r="DS301" s="84"/>
      <c r="DT301" s="84"/>
      <c r="DU301" s="84"/>
      <c r="DV301" s="84"/>
      <c r="DW301" s="84"/>
      <c r="DX301" s="84"/>
      <c r="DY301" s="84"/>
      <c r="DZ301" s="84"/>
      <c r="EA301" s="84"/>
      <c r="EB301" s="84"/>
      <c r="EC301" s="84"/>
      <c r="ED301" s="84"/>
      <c r="EE301" s="84"/>
      <c r="EF301" s="84"/>
      <c r="EG301" s="84"/>
      <c r="EH301" s="84"/>
      <c r="EI301" s="84"/>
      <c r="EJ301" s="84"/>
      <c r="EK301" s="84"/>
      <c r="EL301" s="84"/>
      <c r="EM301" s="84"/>
      <c r="EN301" s="84"/>
      <c r="EO301" s="84"/>
      <c r="EP301" s="84"/>
      <c r="EQ301" s="84"/>
      <c r="ER301" s="84"/>
      <c r="ES301" s="84"/>
      <c r="ET301" s="84"/>
      <c r="EU301" s="84"/>
      <c r="EV301" s="84"/>
      <c r="EW301" s="84"/>
      <c r="EX301" s="84"/>
      <c r="EY301" s="84"/>
      <c r="EZ301" s="84"/>
      <c r="FA301" s="84"/>
      <c r="FB301" s="84"/>
      <c r="FC301" s="84"/>
      <c r="FD301" s="84"/>
      <c r="FE301" s="84"/>
      <c r="FF301" s="84"/>
      <c r="FG301" s="84"/>
      <c r="FH301" s="84"/>
      <c r="FI301" s="84"/>
      <c r="FJ301" s="84"/>
      <c r="FK301" s="84"/>
      <c r="FL301" s="84"/>
      <c r="FM301" s="84"/>
      <c r="FN301" s="84"/>
      <c r="FO301" s="84"/>
      <c r="FP301" s="84"/>
      <c r="FQ301" s="84"/>
      <c r="FR301" s="84"/>
      <c r="FS301" s="84"/>
      <c r="FT301" s="84"/>
      <c r="FU301" s="84"/>
      <c r="FV301" s="84"/>
      <c r="FW301" s="84"/>
      <c r="FX301" s="84"/>
      <c r="FY301" s="84"/>
      <c r="FZ301" s="84"/>
      <c r="GA301" s="84"/>
      <c r="GB301" s="84"/>
      <c r="GC301" s="84"/>
      <c r="GD301" s="84"/>
      <c r="GE301" s="84"/>
      <c r="GF301" s="84"/>
      <c r="GG301" s="84"/>
      <c r="GH301" s="84"/>
      <c r="GI301" s="84"/>
      <c r="GJ301" s="84"/>
      <c r="GK301" s="84"/>
      <c r="GL301" s="84"/>
      <c r="GM301" s="84"/>
      <c r="GN301" s="84"/>
      <c r="GO301" s="84"/>
      <c r="GP301" s="84"/>
      <c r="GQ301" s="84"/>
      <c r="GR301" s="84"/>
      <c r="GS301" s="84"/>
      <c r="GT301" s="84"/>
      <c r="GU301" s="84"/>
      <c r="GV301" s="84"/>
      <c r="GW301" s="84"/>
      <c r="GX301" s="84"/>
      <c r="GY301" s="84"/>
      <c r="GZ301" s="84"/>
      <c r="HA301" s="84"/>
      <c r="HB301" s="84"/>
      <c r="HC301" s="84"/>
      <c r="HD301" s="84"/>
      <c r="HE301" s="84"/>
      <c r="HF301" s="84"/>
      <c r="HG301" s="84"/>
      <c r="HH301" s="84"/>
      <c r="HI301" s="84"/>
      <c r="HJ301" s="84"/>
      <c r="HK301" s="84"/>
      <c r="HL301" s="84"/>
      <c r="HM301" s="84"/>
      <c r="HN301" s="84"/>
      <c r="HO301" s="84"/>
      <c r="HP301" s="84"/>
      <c r="HQ301" s="84"/>
      <c r="HR301" s="84"/>
      <c r="HS301" s="84"/>
      <c r="HT301" s="84"/>
      <c r="HU301" s="84"/>
      <c r="HV301" s="84"/>
      <c r="HW301" s="84"/>
      <c r="HX301" s="84"/>
      <c r="HY301" s="84"/>
      <c r="HZ301" s="84"/>
      <c r="IA301" s="84"/>
      <c r="IB301" s="84"/>
      <c r="IC301" s="84"/>
      <c r="ID301" s="84"/>
      <c r="IE301" s="84"/>
      <c r="IF301" s="84"/>
      <c r="IG301" s="84"/>
      <c r="IH301" s="84"/>
      <c r="II301" s="84"/>
      <c r="IJ301" s="84"/>
      <c r="IK301" s="84"/>
      <c r="IL301" s="84"/>
      <c r="IM301" s="84"/>
      <c r="IN301" s="84"/>
      <c r="IO301" s="84"/>
      <c r="IP301" s="84"/>
      <c r="IQ301" s="84"/>
      <c r="IR301" s="84"/>
      <c r="IS301" s="84"/>
      <c r="IT301" s="84"/>
      <c r="IU301" s="84"/>
      <c r="IV301" s="84"/>
      <c r="IW301" s="84"/>
      <c r="IX301" s="84"/>
      <c r="IY301" s="84"/>
      <c r="IZ301" s="84"/>
      <c r="JA301" s="84"/>
      <c r="JB301" s="84"/>
    </row>
    <row r="302" spans="1:262" s="13" customFormat="1" ht="15" customHeight="1" x14ac:dyDescent="0.15">
      <c r="A302" s="176" t="s">
        <v>141</v>
      </c>
      <c r="B302" s="26" t="s">
        <v>275</v>
      </c>
      <c r="C302" s="27" t="s">
        <v>299</v>
      </c>
      <c r="D302" s="28" t="s">
        <v>430</v>
      </c>
      <c r="E302" s="26" t="s">
        <v>278</v>
      </c>
      <c r="F302" s="29" t="s">
        <v>37</v>
      </c>
      <c r="G302" s="30" t="s">
        <v>301</v>
      </c>
      <c r="H302" s="30" t="s">
        <v>94</v>
      </c>
      <c r="I302" s="37">
        <v>2000</v>
      </c>
      <c r="J302" s="38" t="s">
        <v>281</v>
      </c>
      <c r="K302" s="37">
        <v>2000</v>
      </c>
      <c r="L302" s="26"/>
      <c r="M302" s="26"/>
      <c r="N302" s="26"/>
      <c r="O302" s="39" t="s">
        <v>36</v>
      </c>
      <c r="P302" s="40">
        <v>0.5</v>
      </c>
      <c r="Q302" s="40">
        <v>0.5</v>
      </c>
      <c r="R302" s="40">
        <v>2.4664031620553399</v>
      </c>
      <c r="S302" s="40">
        <v>2.46013667425968</v>
      </c>
      <c r="T302" s="40">
        <v>4</v>
      </c>
      <c r="U302" s="40">
        <v>4</v>
      </c>
      <c r="V302" s="41">
        <v>12</v>
      </c>
      <c r="W302" s="42">
        <v>360</v>
      </c>
      <c r="X302" s="43">
        <v>550</v>
      </c>
      <c r="Y302" s="50">
        <v>1</v>
      </c>
      <c r="Z302" s="50">
        <v>1</v>
      </c>
      <c r="AA302" s="51"/>
      <c r="AB302" s="51"/>
      <c r="AC302" s="51"/>
      <c r="AD302" s="51"/>
      <c r="AE302" s="51"/>
      <c r="AF302" s="38">
        <v>396</v>
      </c>
      <c r="AG302" s="61">
        <v>10.909090909090899</v>
      </c>
      <c r="AH302" s="62">
        <v>0.90909090909090895</v>
      </c>
      <c r="AI302" s="63"/>
      <c r="AJ302" s="64"/>
      <c r="AK302" s="65">
        <v>0</v>
      </c>
      <c r="AL302" s="64" t="s">
        <v>283</v>
      </c>
      <c r="AM302" s="66" t="s">
        <v>302</v>
      </c>
      <c r="AN302" s="26"/>
      <c r="AO302" s="66" t="s">
        <v>125</v>
      </c>
      <c r="AP302" s="74"/>
      <c r="AQ302" s="75"/>
      <c r="AR302" s="76"/>
      <c r="AS302" s="77"/>
      <c r="AT302" s="77"/>
      <c r="AU302" s="78"/>
      <c r="AV302" s="77"/>
      <c r="AW302" s="77"/>
      <c r="AX302" s="77"/>
      <c r="AY302" s="77"/>
      <c r="AZ302" s="77"/>
      <c r="BA302" s="77"/>
      <c r="BB302" s="99">
        <f t="shared" si="84"/>
        <v>36</v>
      </c>
      <c r="BC302" s="99">
        <f t="shared" si="85"/>
        <v>9</v>
      </c>
      <c r="BD302" s="100" t="str">
        <f t="shared" si="86"/>
        <v>050-S190000641-0550刘亚星36</v>
      </c>
      <c r="BE302" s="101">
        <f t="shared" si="87"/>
        <v>1</v>
      </c>
      <c r="BF302" s="101">
        <f t="shared" si="88"/>
        <v>1</v>
      </c>
      <c r="BG302" s="102" t="str">
        <f t="shared" si="89"/>
        <v>050-S190000641-055036</v>
      </c>
      <c r="BH302" s="84" t="str">
        <f>IF(IF(ISNA(MATCH(BG302,BG303:$BG$94434,0)),1,"")="","",IF(ISNA(MATCH(BG302,BG303:$BG$94434,0)),1,"")&amp;BB302)</f>
        <v>136</v>
      </c>
      <c r="BI302" s="84" t="str">
        <f>IF(BH302="","",BB302&amp;COUNTIFS($BH$1:BH302,BH302))</f>
        <v>3614</v>
      </c>
      <c r="BJ302" s="84" t="str">
        <f t="shared" si="90"/>
        <v>050-S190000641-0550</v>
      </c>
      <c r="BK302" s="84"/>
      <c r="BL302" s="84"/>
      <c r="BM302" s="84"/>
      <c r="BN302" s="84"/>
      <c r="BO302" s="84"/>
      <c r="BP302" s="84"/>
      <c r="BQ302" s="84"/>
      <c r="BR302" s="84"/>
      <c r="BS302" s="84"/>
      <c r="BT302" s="84"/>
      <c r="BU302" s="84"/>
      <c r="BV302" s="84"/>
      <c r="BW302" s="84"/>
      <c r="BX302" s="84"/>
      <c r="BY302" s="84"/>
      <c r="BZ302" s="84"/>
      <c r="CA302" s="84"/>
      <c r="CB302" s="84"/>
      <c r="CC302" s="84"/>
      <c r="CD302" s="84"/>
      <c r="CE302" s="84"/>
      <c r="CF302" s="84"/>
      <c r="CG302" s="84"/>
      <c r="CH302" s="84"/>
      <c r="CI302" s="84"/>
      <c r="CJ302" s="84"/>
      <c r="CK302" s="84"/>
      <c r="CL302" s="84"/>
      <c r="CM302" s="84"/>
      <c r="CN302" s="84"/>
      <c r="CO302" s="84"/>
      <c r="CP302" s="84"/>
      <c r="CQ302" s="84"/>
      <c r="CR302" s="84"/>
      <c r="CS302" s="84"/>
      <c r="CT302" s="84"/>
      <c r="CU302" s="84"/>
      <c r="CV302" s="84"/>
      <c r="CW302" s="84"/>
      <c r="CX302" s="84"/>
      <c r="CY302" s="84"/>
      <c r="CZ302" s="84"/>
      <c r="DA302" s="84"/>
      <c r="DB302" s="84"/>
      <c r="DC302" s="84"/>
      <c r="DD302" s="84"/>
      <c r="DE302" s="84"/>
      <c r="DF302" s="84"/>
      <c r="DG302" s="84"/>
      <c r="DH302" s="84"/>
      <c r="DI302" s="84"/>
      <c r="DJ302" s="84"/>
      <c r="DK302" s="84"/>
      <c r="DL302" s="84"/>
      <c r="DM302" s="84"/>
      <c r="DN302" s="84"/>
      <c r="DO302" s="84"/>
      <c r="DP302" s="84"/>
      <c r="DQ302" s="84"/>
      <c r="DR302" s="84"/>
      <c r="DS302" s="84"/>
      <c r="DT302" s="84"/>
      <c r="DU302" s="84"/>
      <c r="DV302" s="84"/>
      <c r="DW302" s="84"/>
      <c r="DX302" s="84"/>
      <c r="DY302" s="84"/>
      <c r="DZ302" s="84"/>
      <c r="EA302" s="84"/>
      <c r="EB302" s="84"/>
      <c r="EC302" s="84"/>
      <c r="ED302" s="84"/>
      <c r="EE302" s="84"/>
      <c r="EF302" s="84"/>
      <c r="EG302" s="84"/>
      <c r="EH302" s="84"/>
      <c r="EI302" s="84"/>
      <c r="EJ302" s="84"/>
      <c r="EK302" s="84"/>
      <c r="EL302" s="84"/>
      <c r="EM302" s="84"/>
      <c r="EN302" s="84"/>
      <c r="EO302" s="84"/>
      <c r="EP302" s="84"/>
      <c r="EQ302" s="84"/>
      <c r="ER302" s="84"/>
      <c r="ES302" s="84"/>
      <c r="ET302" s="84"/>
      <c r="EU302" s="84"/>
      <c r="EV302" s="84"/>
      <c r="EW302" s="84"/>
      <c r="EX302" s="84"/>
      <c r="EY302" s="84"/>
      <c r="EZ302" s="84"/>
      <c r="FA302" s="84"/>
      <c r="FB302" s="84"/>
      <c r="FC302" s="84"/>
      <c r="FD302" s="84"/>
      <c r="FE302" s="84"/>
      <c r="FF302" s="84"/>
      <c r="FG302" s="84"/>
      <c r="FH302" s="84"/>
      <c r="FI302" s="84"/>
      <c r="FJ302" s="84"/>
      <c r="FK302" s="84"/>
      <c r="FL302" s="84"/>
      <c r="FM302" s="84"/>
      <c r="FN302" s="84"/>
      <c r="FO302" s="84"/>
      <c r="FP302" s="84"/>
      <c r="FQ302" s="84"/>
      <c r="FR302" s="84"/>
      <c r="FS302" s="84"/>
      <c r="FT302" s="84"/>
      <c r="FU302" s="84"/>
      <c r="FV302" s="84"/>
      <c r="FW302" s="84"/>
      <c r="FX302" s="84"/>
      <c r="FY302" s="84"/>
      <c r="FZ302" s="84"/>
      <c r="GA302" s="84"/>
      <c r="GB302" s="84"/>
      <c r="GC302" s="84"/>
      <c r="GD302" s="84"/>
      <c r="GE302" s="84"/>
      <c r="GF302" s="84"/>
      <c r="GG302" s="84"/>
      <c r="GH302" s="84"/>
      <c r="GI302" s="84"/>
      <c r="GJ302" s="84"/>
      <c r="GK302" s="84"/>
      <c r="GL302" s="84"/>
      <c r="GM302" s="84"/>
      <c r="GN302" s="84"/>
      <c r="GO302" s="84"/>
      <c r="GP302" s="84"/>
      <c r="GQ302" s="84"/>
      <c r="GR302" s="84"/>
      <c r="GS302" s="84"/>
      <c r="GT302" s="84"/>
      <c r="GU302" s="84"/>
      <c r="GV302" s="84"/>
      <c r="GW302" s="84"/>
      <c r="GX302" s="84"/>
      <c r="GY302" s="84"/>
      <c r="GZ302" s="84"/>
      <c r="HA302" s="84"/>
      <c r="HB302" s="84"/>
      <c r="HC302" s="84"/>
      <c r="HD302" s="84"/>
      <c r="HE302" s="84"/>
      <c r="HF302" s="84"/>
      <c r="HG302" s="84"/>
      <c r="HH302" s="84"/>
      <c r="HI302" s="84"/>
      <c r="HJ302" s="84"/>
      <c r="HK302" s="84"/>
      <c r="HL302" s="84"/>
      <c r="HM302" s="84"/>
      <c r="HN302" s="84"/>
      <c r="HO302" s="84"/>
      <c r="HP302" s="84"/>
      <c r="HQ302" s="84"/>
      <c r="HR302" s="84"/>
      <c r="HS302" s="84"/>
      <c r="HT302" s="84"/>
      <c r="HU302" s="84"/>
      <c r="HV302" s="84"/>
      <c r="HW302" s="84"/>
      <c r="HX302" s="84"/>
      <c r="HY302" s="84"/>
      <c r="HZ302" s="84"/>
      <c r="IA302" s="84"/>
      <c r="IB302" s="84"/>
      <c r="IC302" s="84"/>
      <c r="ID302" s="84"/>
      <c r="IE302" s="84"/>
      <c r="IF302" s="84"/>
      <c r="IG302" s="84"/>
      <c r="IH302" s="84"/>
      <c r="II302" s="84"/>
      <c r="IJ302" s="84"/>
      <c r="IK302" s="84"/>
      <c r="IL302" s="84"/>
      <c r="IM302" s="84"/>
      <c r="IN302" s="84"/>
      <c r="IO302" s="84"/>
      <c r="IP302" s="84"/>
      <c r="IQ302" s="84"/>
      <c r="IR302" s="84"/>
      <c r="IS302" s="84"/>
      <c r="IT302" s="84"/>
      <c r="IU302" s="84"/>
      <c r="IV302" s="84"/>
      <c r="IW302" s="84"/>
      <c r="IX302" s="84"/>
      <c r="IY302" s="84"/>
      <c r="IZ302" s="84"/>
      <c r="JA302" s="84"/>
      <c r="JB302" s="84"/>
    </row>
    <row r="303" spans="1:262" s="13" customFormat="1" ht="15" customHeight="1" x14ac:dyDescent="0.15">
      <c r="A303" s="176" t="s">
        <v>141</v>
      </c>
      <c r="B303" s="26" t="s">
        <v>285</v>
      </c>
      <c r="C303" s="27" t="s">
        <v>463</v>
      </c>
      <c r="D303" s="28" t="s">
        <v>464</v>
      </c>
      <c r="E303" s="26" t="s">
        <v>278</v>
      </c>
      <c r="F303" s="29" t="s">
        <v>107</v>
      </c>
      <c r="G303" s="30" t="s">
        <v>305</v>
      </c>
      <c r="H303" s="30" t="s">
        <v>94</v>
      </c>
      <c r="I303" s="37">
        <v>40000</v>
      </c>
      <c r="J303" s="38" t="s">
        <v>281</v>
      </c>
      <c r="K303" s="37">
        <v>40</v>
      </c>
      <c r="L303" s="26"/>
      <c r="M303" s="26"/>
      <c r="N303" s="26"/>
      <c r="O303" s="39" t="s">
        <v>465</v>
      </c>
      <c r="P303" s="40">
        <v>0.5</v>
      </c>
      <c r="Q303" s="40">
        <v>0.5</v>
      </c>
      <c r="R303" s="40">
        <v>1.4193548387096799</v>
      </c>
      <c r="S303" s="40">
        <v>2.46013667425968</v>
      </c>
      <c r="T303" s="40">
        <v>3</v>
      </c>
      <c r="U303" s="40">
        <v>3</v>
      </c>
      <c r="V303" s="41">
        <v>12</v>
      </c>
      <c r="W303" s="42">
        <v>67</v>
      </c>
      <c r="X303" s="43">
        <v>400</v>
      </c>
      <c r="Y303" s="50">
        <v>1</v>
      </c>
      <c r="Z303" s="50">
        <v>1</v>
      </c>
      <c r="AA303" s="51"/>
      <c r="AB303" s="51"/>
      <c r="AC303" s="51"/>
      <c r="AD303" s="51"/>
      <c r="AE303" s="51"/>
      <c r="AF303" s="38">
        <v>288</v>
      </c>
      <c r="AG303" s="61">
        <v>2.7916666666666701</v>
      </c>
      <c r="AH303" s="62">
        <v>0.23263888888888901</v>
      </c>
      <c r="AI303" s="63"/>
      <c r="AJ303" s="64"/>
      <c r="AK303" s="65">
        <v>0</v>
      </c>
      <c r="AL303" s="64" t="s">
        <v>283</v>
      </c>
      <c r="AM303" s="66" t="s">
        <v>331</v>
      </c>
      <c r="AN303" s="26"/>
      <c r="AO303" s="66" t="s">
        <v>127</v>
      </c>
      <c r="AP303" s="74"/>
      <c r="AQ303" s="75"/>
      <c r="AR303" s="76"/>
      <c r="AS303" s="77"/>
      <c r="AT303" s="77"/>
      <c r="AU303" s="78"/>
      <c r="AV303" s="77"/>
      <c r="AW303" s="77"/>
      <c r="AX303" s="77"/>
      <c r="AY303" s="77"/>
      <c r="AZ303" s="77"/>
      <c r="BA303" s="77"/>
      <c r="BB303" s="99">
        <f t="shared" si="84"/>
        <v>36</v>
      </c>
      <c r="BC303" s="99">
        <f t="shared" si="85"/>
        <v>9</v>
      </c>
      <c r="BD303" s="100" t="str">
        <f t="shared" si="86"/>
        <v>050-J200000142-0546吕勇36</v>
      </c>
      <c r="BE303" s="101">
        <f t="shared" si="87"/>
        <v>0.33333333333333331</v>
      </c>
      <c r="BF303" s="101">
        <f t="shared" si="88"/>
        <v>1</v>
      </c>
      <c r="BG303" s="102" t="str">
        <f t="shared" si="89"/>
        <v>050-J200000142-054636</v>
      </c>
      <c r="BH303" s="84" t="str">
        <f>IF(IF(ISNA(MATCH(BG303,BG304:$BG$94434,0)),1,"")="","",IF(ISNA(MATCH(BG303,BG304:$BG$94434,0)),1,"")&amp;BB303)</f>
        <v/>
      </c>
      <c r="BI303" s="84" t="str">
        <f>IF(BH303="","",BB303&amp;COUNTIFS($BH$1:BH303,BH303))</f>
        <v/>
      </c>
      <c r="BJ303" s="84" t="str">
        <f t="shared" si="90"/>
        <v/>
      </c>
      <c r="BK303" s="84"/>
      <c r="BL303" s="84"/>
      <c r="BM303" s="84"/>
      <c r="BN303" s="84"/>
      <c r="BO303" s="84"/>
      <c r="BP303" s="84"/>
      <c r="BQ303" s="84"/>
      <c r="BR303" s="84"/>
      <c r="BS303" s="84"/>
      <c r="BT303" s="84"/>
      <c r="BU303" s="84"/>
      <c r="BV303" s="84"/>
      <c r="BW303" s="84"/>
      <c r="BX303" s="84"/>
      <c r="BY303" s="84"/>
      <c r="BZ303" s="84"/>
      <c r="CA303" s="84"/>
      <c r="CB303" s="84"/>
      <c r="CC303" s="84"/>
      <c r="CD303" s="84"/>
      <c r="CE303" s="84"/>
      <c r="CF303" s="84"/>
      <c r="CG303" s="84"/>
      <c r="CH303" s="84"/>
      <c r="CI303" s="84"/>
      <c r="CJ303" s="84"/>
      <c r="CK303" s="84"/>
      <c r="CL303" s="84"/>
      <c r="CM303" s="84"/>
      <c r="CN303" s="84"/>
      <c r="CO303" s="84"/>
      <c r="CP303" s="84"/>
      <c r="CQ303" s="84"/>
      <c r="CR303" s="84"/>
      <c r="CS303" s="84"/>
      <c r="CT303" s="84"/>
      <c r="CU303" s="84"/>
      <c r="CV303" s="84"/>
      <c r="CW303" s="84"/>
      <c r="CX303" s="84"/>
      <c r="CY303" s="84"/>
      <c r="CZ303" s="84"/>
      <c r="DA303" s="84"/>
      <c r="DB303" s="84"/>
      <c r="DC303" s="84"/>
      <c r="DD303" s="84"/>
      <c r="DE303" s="84"/>
      <c r="DF303" s="84"/>
      <c r="DG303" s="84"/>
      <c r="DH303" s="84"/>
      <c r="DI303" s="84"/>
      <c r="DJ303" s="84"/>
      <c r="DK303" s="84"/>
      <c r="DL303" s="84"/>
      <c r="DM303" s="84"/>
      <c r="DN303" s="84"/>
      <c r="DO303" s="84"/>
      <c r="DP303" s="84"/>
      <c r="DQ303" s="84"/>
      <c r="DR303" s="84"/>
      <c r="DS303" s="84"/>
      <c r="DT303" s="84"/>
      <c r="DU303" s="84"/>
      <c r="DV303" s="84"/>
      <c r="DW303" s="84"/>
      <c r="DX303" s="84"/>
      <c r="DY303" s="84"/>
      <c r="DZ303" s="84"/>
      <c r="EA303" s="84"/>
      <c r="EB303" s="84"/>
      <c r="EC303" s="84"/>
      <c r="ED303" s="84"/>
      <c r="EE303" s="84"/>
      <c r="EF303" s="84"/>
      <c r="EG303" s="84"/>
      <c r="EH303" s="84"/>
      <c r="EI303" s="84"/>
      <c r="EJ303" s="84"/>
      <c r="EK303" s="84"/>
      <c r="EL303" s="84"/>
      <c r="EM303" s="84"/>
      <c r="EN303" s="84"/>
      <c r="EO303" s="84"/>
      <c r="EP303" s="84"/>
      <c r="EQ303" s="84"/>
      <c r="ER303" s="84"/>
      <c r="ES303" s="84"/>
      <c r="ET303" s="84"/>
      <c r="EU303" s="84"/>
      <c r="EV303" s="84"/>
      <c r="EW303" s="84"/>
      <c r="EX303" s="84"/>
      <c r="EY303" s="84"/>
      <c r="EZ303" s="84"/>
      <c r="FA303" s="84"/>
      <c r="FB303" s="84"/>
      <c r="FC303" s="84"/>
      <c r="FD303" s="84"/>
      <c r="FE303" s="84"/>
      <c r="FF303" s="84"/>
      <c r="FG303" s="84"/>
      <c r="FH303" s="84"/>
      <c r="FI303" s="84"/>
      <c r="FJ303" s="84"/>
      <c r="FK303" s="84"/>
      <c r="FL303" s="84"/>
      <c r="FM303" s="84"/>
      <c r="FN303" s="84"/>
      <c r="FO303" s="84"/>
      <c r="FP303" s="84"/>
      <c r="FQ303" s="84"/>
      <c r="FR303" s="84"/>
      <c r="FS303" s="84"/>
      <c r="FT303" s="84"/>
      <c r="FU303" s="84"/>
      <c r="FV303" s="84"/>
      <c r="FW303" s="84"/>
      <c r="FX303" s="84"/>
      <c r="FY303" s="84"/>
      <c r="FZ303" s="84"/>
      <c r="GA303" s="84"/>
      <c r="GB303" s="84"/>
      <c r="GC303" s="84"/>
      <c r="GD303" s="84"/>
      <c r="GE303" s="84"/>
      <c r="GF303" s="84"/>
      <c r="GG303" s="84"/>
      <c r="GH303" s="84"/>
      <c r="GI303" s="84"/>
      <c r="GJ303" s="84"/>
      <c r="GK303" s="84"/>
      <c r="GL303" s="84"/>
      <c r="GM303" s="84"/>
      <c r="GN303" s="84"/>
      <c r="GO303" s="84"/>
      <c r="GP303" s="84"/>
      <c r="GQ303" s="84"/>
      <c r="GR303" s="84"/>
      <c r="GS303" s="84"/>
      <c r="GT303" s="84"/>
      <c r="GU303" s="84"/>
      <c r="GV303" s="84"/>
      <c r="GW303" s="84"/>
      <c r="GX303" s="84"/>
      <c r="GY303" s="84"/>
      <c r="GZ303" s="84"/>
      <c r="HA303" s="84"/>
      <c r="HB303" s="84"/>
      <c r="HC303" s="84"/>
      <c r="HD303" s="84"/>
      <c r="HE303" s="84"/>
      <c r="HF303" s="84"/>
      <c r="HG303" s="84"/>
      <c r="HH303" s="84"/>
      <c r="HI303" s="84"/>
      <c r="HJ303" s="84"/>
      <c r="HK303" s="84"/>
      <c r="HL303" s="84"/>
      <c r="HM303" s="84"/>
      <c r="HN303" s="84"/>
      <c r="HO303" s="84"/>
      <c r="HP303" s="84"/>
      <c r="HQ303" s="84"/>
      <c r="HR303" s="84"/>
      <c r="HS303" s="84"/>
      <c r="HT303" s="84"/>
      <c r="HU303" s="84"/>
      <c r="HV303" s="84"/>
      <c r="HW303" s="84"/>
      <c r="HX303" s="84"/>
      <c r="HY303" s="84"/>
      <c r="HZ303" s="84"/>
      <c r="IA303" s="84"/>
      <c r="IB303" s="84"/>
      <c r="IC303" s="84"/>
      <c r="ID303" s="84"/>
      <c r="IE303" s="84"/>
      <c r="IF303" s="84"/>
      <c r="IG303" s="84"/>
      <c r="IH303" s="84"/>
      <c r="II303" s="84"/>
      <c r="IJ303" s="84"/>
      <c r="IK303" s="84"/>
      <c r="IL303" s="84"/>
      <c r="IM303" s="84"/>
      <c r="IN303" s="84"/>
      <c r="IO303" s="84"/>
      <c r="IP303" s="84"/>
      <c r="IQ303" s="84"/>
      <c r="IR303" s="84"/>
      <c r="IS303" s="84"/>
      <c r="IT303" s="84"/>
      <c r="IU303" s="84"/>
      <c r="IV303" s="84"/>
      <c r="IW303" s="84"/>
      <c r="IX303" s="84"/>
      <c r="IY303" s="84"/>
      <c r="IZ303" s="84"/>
      <c r="JA303" s="84"/>
      <c r="JB303" s="84"/>
    </row>
    <row r="304" spans="1:262" s="22" customFormat="1" ht="15" customHeight="1" x14ac:dyDescent="0.15">
      <c r="A304" s="176" t="s">
        <v>141</v>
      </c>
      <c r="B304" s="26" t="s">
        <v>285</v>
      </c>
      <c r="C304" s="27" t="s">
        <v>380</v>
      </c>
      <c r="D304" s="28" t="s">
        <v>466</v>
      </c>
      <c r="E304" s="26" t="s">
        <v>278</v>
      </c>
      <c r="F304" s="29" t="s">
        <v>21</v>
      </c>
      <c r="G304" s="30" t="s">
        <v>305</v>
      </c>
      <c r="H304" s="30" t="s">
        <v>94</v>
      </c>
      <c r="I304" s="37">
        <v>600</v>
      </c>
      <c r="J304" s="38" t="s">
        <v>281</v>
      </c>
      <c r="K304" s="37">
        <v>0</v>
      </c>
      <c r="L304" s="26"/>
      <c r="M304" s="26"/>
      <c r="N304" s="26"/>
      <c r="O304" s="39" t="s">
        <v>20</v>
      </c>
      <c r="P304" s="40">
        <v>0.5</v>
      </c>
      <c r="Q304" s="40">
        <v>0.5</v>
      </c>
      <c r="R304" s="40">
        <v>1.1827956989247299</v>
      </c>
      <c r="S304" s="40">
        <v>2.0501138952164002</v>
      </c>
      <c r="T304" s="40">
        <v>4</v>
      </c>
      <c r="U304" s="40">
        <v>4</v>
      </c>
      <c r="V304" s="41">
        <v>10</v>
      </c>
      <c r="W304" s="42">
        <v>210</v>
      </c>
      <c r="X304" s="43">
        <v>450</v>
      </c>
      <c r="Y304" s="50">
        <v>1</v>
      </c>
      <c r="Z304" s="50">
        <v>1</v>
      </c>
      <c r="AA304" s="51"/>
      <c r="AB304" s="51"/>
      <c r="AC304" s="51"/>
      <c r="AD304" s="51"/>
      <c r="AE304" s="51"/>
      <c r="AF304" s="38">
        <v>270</v>
      </c>
      <c r="AG304" s="61">
        <v>7.7777777777777803</v>
      </c>
      <c r="AH304" s="62">
        <v>0.77777777777777801</v>
      </c>
      <c r="AI304" s="63"/>
      <c r="AJ304" s="64"/>
      <c r="AK304" s="65">
        <v>0</v>
      </c>
      <c r="AL304" s="64" t="s">
        <v>283</v>
      </c>
      <c r="AM304" s="66" t="s">
        <v>313</v>
      </c>
      <c r="AN304" s="26"/>
      <c r="AO304" s="66" t="s">
        <v>298</v>
      </c>
      <c r="AP304" s="74"/>
      <c r="AQ304" s="75"/>
      <c r="AR304" s="76"/>
      <c r="AS304" s="77"/>
      <c r="AT304" s="77"/>
      <c r="AU304" s="78"/>
      <c r="AV304" s="77"/>
      <c r="AW304" s="77"/>
      <c r="AX304" s="77"/>
      <c r="AY304" s="77"/>
      <c r="AZ304" s="77"/>
      <c r="BA304" s="77"/>
      <c r="BB304" s="99">
        <f t="shared" si="84"/>
        <v>36</v>
      </c>
      <c r="BC304" s="99">
        <f t="shared" si="85"/>
        <v>9</v>
      </c>
      <c r="BD304" s="100" t="str">
        <f t="shared" si="86"/>
        <v>050-J220000141-530李太昆36</v>
      </c>
      <c r="BE304" s="101">
        <f t="shared" si="87"/>
        <v>0.5</v>
      </c>
      <c r="BF304" s="101">
        <f t="shared" si="88"/>
        <v>1</v>
      </c>
      <c r="BG304" s="102" t="str">
        <f t="shared" si="89"/>
        <v>050-J220000141-53036</v>
      </c>
      <c r="BH304" s="84" t="str">
        <f>IF(IF(ISNA(MATCH(BG304,BG305:$BG$94434,0)),1,"")="","",IF(ISNA(MATCH(BG304,BG305:$BG$94434,0)),1,"")&amp;BB304)</f>
        <v/>
      </c>
      <c r="BI304" s="84" t="str">
        <f>IF(BH304="","",BB304&amp;COUNTIFS($BH$1:BH304,BH304))</f>
        <v/>
      </c>
      <c r="BJ304" s="84" t="str">
        <f t="shared" si="90"/>
        <v/>
      </c>
      <c r="BK304" s="84"/>
      <c r="BL304" s="84"/>
      <c r="BM304" s="84"/>
      <c r="BN304" s="84"/>
      <c r="BO304" s="84"/>
      <c r="BP304" s="84"/>
      <c r="BQ304" s="84"/>
      <c r="BR304" s="84"/>
      <c r="BS304" s="84"/>
      <c r="BT304" s="84"/>
      <c r="BU304" s="84"/>
      <c r="BV304" s="84"/>
      <c r="BW304" s="84"/>
      <c r="BX304" s="84"/>
      <c r="BY304" s="84"/>
      <c r="BZ304" s="84"/>
      <c r="CA304" s="84"/>
      <c r="CB304" s="84"/>
      <c r="CC304" s="84"/>
      <c r="CD304" s="84"/>
      <c r="CE304" s="84"/>
      <c r="CF304" s="84"/>
      <c r="CG304" s="84"/>
      <c r="CH304" s="84"/>
      <c r="CI304" s="84"/>
      <c r="CJ304" s="84"/>
      <c r="CK304" s="84"/>
      <c r="CL304" s="84"/>
      <c r="CM304" s="84"/>
      <c r="CN304" s="84"/>
      <c r="CO304" s="84"/>
      <c r="CP304" s="84"/>
      <c r="CQ304" s="84"/>
      <c r="CR304" s="84"/>
      <c r="CS304" s="84"/>
      <c r="CT304" s="84"/>
      <c r="CU304" s="84"/>
      <c r="CV304" s="84"/>
      <c r="CW304" s="84"/>
      <c r="CX304" s="84"/>
      <c r="CY304" s="84"/>
      <c r="CZ304" s="84"/>
      <c r="DA304" s="84"/>
      <c r="DB304" s="84"/>
      <c r="DC304" s="84"/>
      <c r="DD304" s="84"/>
      <c r="DE304" s="84"/>
      <c r="DF304" s="84"/>
      <c r="DG304" s="84"/>
      <c r="DH304" s="84"/>
      <c r="DI304" s="84"/>
      <c r="DJ304" s="84"/>
      <c r="DK304" s="84"/>
      <c r="DL304" s="84"/>
      <c r="DM304" s="84"/>
      <c r="DN304" s="84"/>
      <c r="DO304" s="84"/>
      <c r="DP304" s="84"/>
      <c r="DQ304" s="84"/>
      <c r="DR304" s="84"/>
      <c r="DS304" s="84"/>
      <c r="DT304" s="84"/>
      <c r="DU304" s="84"/>
      <c r="DV304" s="84"/>
      <c r="DW304" s="84"/>
      <c r="DX304" s="84"/>
      <c r="DY304" s="84"/>
      <c r="DZ304" s="84"/>
      <c r="EA304" s="84"/>
      <c r="EB304" s="84"/>
      <c r="EC304" s="84"/>
      <c r="ED304" s="84"/>
      <c r="EE304" s="84"/>
      <c r="EF304" s="84"/>
      <c r="EG304" s="84"/>
      <c r="EH304" s="84"/>
      <c r="EI304" s="84"/>
      <c r="EJ304" s="84"/>
      <c r="EK304" s="84"/>
      <c r="EL304" s="84"/>
      <c r="EM304" s="84"/>
      <c r="EN304" s="84"/>
      <c r="EO304" s="84"/>
      <c r="EP304" s="84"/>
      <c r="EQ304" s="84"/>
      <c r="ER304" s="84"/>
      <c r="ES304" s="84"/>
      <c r="ET304" s="84"/>
      <c r="EU304" s="84"/>
      <c r="EV304" s="84"/>
      <c r="EW304" s="84"/>
      <c r="EX304" s="84"/>
      <c r="EY304" s="84"/>
      <c r="EZ304" s="84"/>
      <c r="FA304" s="84"/>
      <c r="FB304" s="84"/>
      <c r="FC304" s="84"/>
      <c r="FD304" s="84"/>
      <c r="FE304" s="84"/>
      <c r="FF304" s="84"/>
      <c r="FG304" s="84"/>
      <c r="FH304" s="84"/>
      <c r="FI304" s="84"/>
      <c r="FJ304" s="84"/>
      <c r="FK304" s="84"/>
      <c r="FL304" s="84"/>
      <c r="FM304" s="84"/>
      <c r="FN304" s="84"/>
      <c r="FO304" s="84"/>
      <c r="FP304" s="84"/>
      <c r="FQ304" s="84"/>
      <c r="FR304" s="84"/>
      <c r="FS304" s="84"/>
      <c r="FT304" s="84"/>
      <c r="FU304" s="84"/>
      <c r="FV304" s="84"/>
      <c r="FW304" s="84"/>
      <c r="FX304" s="84"/>
      <c r="FY304" s="84"/>
      <c r="FZ304" s="84"/>
      <c r="GA304" s="84"/>
      <c r="GB304" s="84"/>
      <c r="GC304" s="84"/>
      <c r="GD304" s="84"/>
      <c r="GE304" s="84"/>
      <c r="GF304" s="84"/>
      <c r="GG304" s="84"/>
      <c r="GH304" s="84"/>
      <c r="GI304" s="84"/>
      <c r="GJ304" s="84"/>
      <c r="GK304" s="84"/>
      <c r="GL304" s="84"/>
      <c r="GM304" s="84"/>
      <c r="GN304" s="84"/>
      <c r="GO304" s="84"/>
      <c r="GP304" s="84"/>
      <c r="GQ304" s="84"/>
      <c r="GR304" s="84"/>
      <c r="GS304" s="84"/>
      <c r="GT304" s="84"/>
      <c r="GU304" s="84"/>
      <c r="GV304" s="84"/>
      <c r="GW304" s="84"/>
      <c r="GX304" s="84"/>
      <c r="GY304" s="84"/>
      <c r="GZ304" s="84"/>
      <c r="HA304" s="84"/>
      <c r="HB304" s="84"/>
      <c r="HC304" s="84"/>
      <c r="HD304" s="84"/>
      <c r="HE304" s="84"/>
      <c r="HF304" s="84"/>
      <c r="HG304" s="84"/>
      <c r="HH304" s="84"/>
      <c r="HI304" s="84"/>
      <c r="HJ304" s="84"/>
      <c r="HK304" s="84"/>
      <c r="HL304" s="84"/>
      <c r="HM304" s="84"/>
      <c r="HN304" s="84"/>
      <c r="HO304" s="84"/>
      <c r="HP304" s="84"/>
      <c r="HQ304" s="84"/>
      <c r="HR304" s="84"/>
      <c r="HS304" s="84"/>
      <c r="HT304" s="84"/>
      <c r="HU304" s="84"/>
      <c r="HV304" s="84"/>
      <c r="HW304" s="84"/>
      <c r="HX304" s="84"/>
      <c r="HY304" s="84"/>
      <c r="HZ304" s="84"/>
      <c r="IA304" s="84"/>
      <c r="IB304" s="84"/>
      <c r="IC304" s="84"/>
      <c r="ID304" s="84"/>
      <c r="IE304" s="84"/>
      <c r="IF304" s="84"/>
      <c r="IG304" s="84"/>
      <c r="IH304" s="84"/>
      <c r="II304" s="84"/>
      <c r="IJ304" s="84"/>
      <c r="IK304" s="84"/>
      <c r="IL304" s="84"/>
      <c r="IM304" s="84"/>
      <c r="IN304" s="84"/>
      <c r="IO304" s="84"/>
      <c r="IP304" s="84"/>
      <c r="IQ304" s="84"/>
      <c r="IR304" s="84"/>
      <c r="IS304" s="84"/>
      <c r="IT304" s="84"/>
      <c r="IU304" s="84"/>
      <c r="IV304" s="84"/>
      <c r="IW304" s="84"/>
      <c r="IX304" s="84"/>
      <c r="IY304" s="84"/>
      <c r="IZ304" s="84"/>
      <c r="JA304" s="84"/>
      <c r="JB304" s="84"/>
    </row>
    <row r="305" spans="1:262" s="22" customFormat="1" ht="15" customHeight="1" x14ac:dyDescent="0.15">
      <c r="A305" s="176" t="s">
        <v>141</v>
      </c>
      <c r="B305" s="26" t="s">
        <v>275</v>
      </c>
      <c r="C305" s="27" t="s">
        <v>368</v>
      </c>
      <c r="D305" s="28" t="s">
        <v>447</v>
      </c>
      <c r="E305" s="26" t="s">
        <v>278</v>
      </c>
      <c r="F305" s="29" t="s">
        <v>93</v>
      </c>
      <c r="G305" s="30" t="s">
        <v>301</v>
      </c>
      <c r="H305" s="30" t="s">
        <v>94</v>
      </c>
      <c r="I305" s="37">
        <v>2000</v>
      </c>
      <c r="J305" s="38" t="s">
        <v>281</v>
      </c>
      <c r="K305" s="37">
        <v>1296.5</v>
      </c>
      <c r="L305" s="26"/>
      <c r="M305" s="26"/>
      <c r="N305" s="26"/>
      <c r="O305" s="39" t="s">
        <v>370</v>
      </c>
      <c r="P305" s="40">
        <v>0.5</v>
      </c>
      <c r="Q305" s="40">
        <v>0.5</v>
      </c>
      <c r="R305" s="40">
        <v>2.4664031620553399</v>
      </c>
      <c r="S305" s="40">
        <v>2.46013667425968</v>
      </c>
      <c r="T305" s="40">
        <v>3</v>
      </c>
      <c r="U305" s="40">
        <v>3</v>
      </c>
      <c r="V305" s="41">
        <v>12</v>
      </c>
      <c r="W305" s="42">
        <v>330</v>
      </c>
      <c r="X305" s="43">
        <v>500</v>
      </c>
      <c r="Y305" s="50">
        <v>1</v>
      </c>
      <c r="Z305" s="50">
        <v>1</v>
      </c>
      <c r="AA305" s="51"/>
      <c r="AB305" s="51"/>
      <c r="AC305" s="51"/>
      <c r="AD305" s="51"/>
      <c r="AE305" s="51"/>
      <c r="AF305" s="38">
        <v>360</v>
      </c>
      <c r="AG305" s="61">
        <v>11</v>
      </c>
      <c r="AH305" s="62">
        <v>0.91666666666666696</v>
      </c>
      <c r="AI305" s="63"/>
      <c r="AJ305" s="64"/>
      <c r="AK305" s="65">
        <v>0</v>
      </c>
      <c r="AL305" s="64" t="s">
        <v>283</v>
      </c>
      <c r="AM305" s="66" t="s">
        <v>320</v>
      </c>
      <c r="AN305" s="26"/>
      <c r="AO305" s="66" t="s">
        <v>445</v>
      </c>
      <c r="AP305" s="74"/>
      <c r="AQ305" s="75"/>
      <c r="AR305" s="76"/>
      <c r="AS305" s="77"/>
      <c r="AT305" s="77"/>
      <c r="AU305" s="78"/>
      <c r="AV305" s="77"/>
      <c r="AW305" s="77"/>
      <c r="AX305" s="77"/>
      <c r="AY305" s="77"/>
      <c r="AZ305" s="77"/>
      <c r="BA305" s="77"/>
      <c r="BB305" s="99">
        <f t="shared" si="84"/>
        <v>36</v>
      </c>
      <c r="BC305" s="99">
        <f t="shared" si="85"/>
        <v>9</v>
      </c>
      <c r="BD305" s="100" t="str">
        <f t="shared" si="86"/>
        <v>050-0009-467冯红光36</v>
      </c>
      <c r="BE305" s="101">
        <f t="shared" si="87"/>
        <v>0.5</v>
      </c>
      <c r="BF305" s="101">
        <f t="shared" si="88"/>
        <v>0.5</v>
      </c>
      <c r="BG305" s="102" t="str">
        <f t="shared" si="89"/>
        <v>050-0009-46736</v>
      </c>
      <c r="BH305" s="84" t="str">
        <f>IF(IF(ISNA(MATCH(BG305,BG306:$BG$94434,0)),1,"")="","",IF(ISNA(MATCH(BG305,BG306:$BG$94434,0)),1,"")&amp;BB305)</f>
        <v/>
      </c>
      <c r="BI305" s="84" t="str">
        <f>IF(BH305="","",BB305&amp;COUNTIFS($BH$1:BH305,BH305))</f>
        <v/>
      </c>
      <c r="BJ305" s="84" t="str">
        <f t="shared" si="90"/>
        <v/>
      </c>
      <c r="BK305" s="84"/>
      <c r="BL305" s="84"/>
      <c r="BM305" s="84"/>
      <c r="BN305" s="84"/>
      <c r="BO305" s="84"/>
      <c r="BP305" s="84"/>
      <c r="BQ305" s="84"/>
      <c r="BR305" s="84"/>
      <c r="BS305" s="84"/>
      <c r="BT305" s="84"/>
      <c r="BU305" s="84"/>
      <c r="BV305" s="84"/>
      <c r="BW305" s="84"/>
      <c r="BX305" s="84"/>
      <c r="BY305" s="84"/>
      <c r="BZ305" s="84"/>
      <c r="CA305" s="84"/>
      <c r="CB305" s="84"/>
      <c r="CC305" s="84"/>
      <c r="CD305" s="84"/>
      <c r="CE305" s="84"/>
      <c r="CF305" s="84"/>
      <c r="CG305" s="84"/>
      <c r="CH305" s="84"/>
      <c r="CI305" s="84"/>
      <c r="CJ305" s="84"/>
      <c r="CK305" s="84"/>
      <c r="CL305" s="84"/>
      <c r="CM305" s="84"/>
      <c r="CN305" s="84"/>
      <c r="CO305" s="84"/>
      <c r="CP305" s="84"/>
      <c r="CQ305" s="84"/>
      <c r="CR305" s="84"/>
      <c r="CS305" s="84"/>
      <c r="CT305" s="84"/>
      <c r="CU305" s="84"/>
      <c r="CV305" s="84"/>
      <c r="CW305" s="84"/>
      <c r="CX305" s="84"/>
      <c r="CY305" s="84"/>
      <c r="CZ305" s="84"/>
      <c r="DA305" s="84"/>
      <c r="DB305" s="84"/>
      <c r="DC305" s="84"/>
      <c r="DD305" s="84"/>
      <c r="DE305" s="84"/>
      <c r="DF305" s="84"/>
      <c r="DG305" s="84"/>
      <c r="DH305" s="84"/>
      <c r="DI305" s="84"/>
      <c r="DJ305" s="84"/>
      <c r="DK305" s="84"/>
      <c r="DL305" s="84"/>
      <c r="DM305" s="84"/>
      <c r="DN305" s="84"/>
      <c r="DO305" s="84"/>
      <c r="DP305" s="84"/>
      <c r="DQ305" s="84"/>
      <c r="DR305" s="84"/>
      <c r="DS305" s="84"/>
      <c r="DT305" s="84"/>
      <c r="DU305" s="84"/>
      <c r="DV305" s="84"/>
      <c r="DW305" s="84"/>
      <c r="DX305" s="84"/>
      <c r="DY305" s="84"/>
      <c r="DZ305" s="84"/>
      <c r="EA305" s="84"/>
      <c r="EB305" s="84"/>
      <c r="EC305" s="84"/>
      <c r="ED305" s="84"/>
      <c r="EE305" s="84"/>
      <c r="EF305" s="84"/>
      <c r="EG305" s="84"/>
      <c r="EH305" s="84"/>
      <c r="EI305" s="84"/>
      <c r="EJ305" s="84"/>
      <c r="EK305" s="84"/>
      <c r="EL305" s="84"/>
      <c r="EM305" s="84"/>
      <c r="EN305" s="84"/>
      <c r="EO305" s="84"/>
      <c r="EP305" s="84"/>
      <c r="EQ305" s="84"/>
      <c r="ER305" s="84"/>
      <c r="ES305" s="84"/>
      <c r="ET305" s="84"/>
      <c r="EU305" s="84"/>
      <c r="EV305" s="84"/>
      <c r="EW305" s="84"/>
      <c r="EX305" s="84"/>
      <c r="EY305" s="84"/>
      <c r="EZ305" s="84"/>
      <c r="FA305" s="84"/>
      <c r="FB305" s="84"/>
      <c r="FC305" s="84"/>
      <c r="FD305" s="84"/>
      <c r="FE305" s="84"/>
      <c r="FF305" s="84"/>
      <c r="FG305" s="84"/>
      <c r="FH305" s="84"/>
      <c r="FI305" s="84"/>
      <c r="FJ305" s="84"/>
      <c r="FK305" s="84"/>
      <c r="FL305" s="84"/>
      <c r="FM305" s="84"/>
      <c r="FN305" s="84"/>
      <c r="FO305" s="84"/>
      <c r="FP305" s="84"/>
      <c r="FQ305" s="84"/>
      <c r="FR305" s="84"/>
      <c r="FS305" s="84"/>
      <c r="FT305" s="84"/>
      <c r="FU305" s="84"/>
      <c r="FV305" s="84"/>
      <c r="FW305" s="84"/>
      <c r="FX305" s="84"/>
      <c r="FY305" s="84"/>
      <c r="FZ305" s="84"/>
      <c r="GA305" s="84"/>
      <c r="GB305" s="84"/>
      <c r="GC305" s="84"/>
      <c r="GD305" s="84"/>
      <c r="GE305" s="84"/>
      <c r="GF305" s="84"/>
      <c r="GG305" s="84"/>
      <c r="GH305" s="84"/>
      <c r="GI305" s="84"/>
      <c r="GJ305" s="84"/>
      <c r="GK305" s="84"/>
      <c r="GL305" s="84"/>
      <c r="GM305" s="84"/>
      <c r="GN305" s="84"/>
      <c r="GO305" s="84"/>
      <c r="GP305" s="84"/>
      <c r="GQ305" s="84"/>
      <c r="GR305" s="84"/>
      <c r="GS305" s="84"/>
      <c r="GT305" s="84"/>
      <c r="GU305" s="84"/>
      <c r="GV305" s="84"/>
      <c r="GW305" s="84"/>
      <c r="GX305" s="84"/>
      <c r="GY305" s="84"/>
      <c r="GZ305" s="84"/>
      <c r="HA305" s="84"/>
      <c r="HB305" s="84"/>
      <c r="HC305" s="84"/>
      <c r="HD305" s="84"/>
      <c r="HE305" s="84"/>
      <c r="HF305" s="84"/>
      <c r="HG305" s="84"/>
      <c r="HH305" s="84"/>
      <c r="HI305" s="84"/>
      <c r="HJ305" s="84"/>
      <c r="HK305" s="84"/>
      <c r="HL305" s="84"/>
      <c r="HM305" s="84"/>
      <c r="HN305" s="84"/>
      <c r="HO305" s="84"/>
      <c r="HP305" s="84"/>
      <c r="HQ305" s="84"/>
      <c r="HR305" s="84"/>
      <c r="HS305" s="84"/>
      <c r="HT305" s="84"/>
      <c r="HU305" s="84"/>
      <c r="HV305" s="84"/>
      <c r="HW305" s="84"/>
      <c r="HX305" s="84"/>
      <c r="HY305" s="84"/>
      <c r="HZ305" s="84"/>
      <c r="IA305" s="84"/>
      <c r="IB305" s="84"/>
      <c r="IC305" s="84"/>
      <c r="ID305" s="84"/>
      <c r="IE305" s="84"/>
      <c r="IF305" s="84"/>
      <c r="IG305" s="84"/>
      <c r="IH305" s="84"/>
      <c r="II305" s="84"/>
      <c r="IJ305" s="84"/>
      <c r="IK305" s="84"/>
      <c r="IL305" s="84"/>
      <c r="IM305" s="84"/>
      <c r="IN305" s="84"/>
      <c r="IO305" s="84"/>
      <c r="IP305" s="84"/>
      <c r="IQ305" s="84"/>
      <c r="IR305" s="84"/>
      <c r="IS305" s="84"/>
      <c r="IT305" s="84"/>
      <c r="IU305" s="84"/>
      <c r="IV305" s="84"/>
      <c r="IW305" s="84"/>
      <c r="IX305" s="84"/>
      <c r="IY305" s="84"/>
      <c r="IZ305" s="84"/>
      <c r="JA305" s="84"/>
      <c r="JB305" s="84"/>
    </row>
    <row r="306" spans="1:262" s="22" customFormat="1" ht="15" customHeight="1" x14ac:dyDescent="0.15">
      <c r="A306" s="176" t="s">
        <v>141</v>
      </c>
      <c r="B306" s="26" t="s">
        <v>285</v>
      </c>
      <c r="C306" s="27" t="s">
        <v>368</v>
      </c>
      <c r="D306" s="28" t="s">
        <v>447</v>
      </c>
      <c r="E306" s="26" t="s">
        <v>278</v>
      </c>
      <c r="F306" s="29" t="s">
        <v>93</v>
      </c>
      <c r="G306" s="30" t="s">
        <v>301</v>
      </c>
      <c r="H306" s="30" t="s">
        <v>94</v>
      </c>
      <c r="I306" s="37">
        <v>2000</v>
      </c>
      <c r="J306" s="38" t="s">
        <v>281</v>
      </c>
      <c r="K306" s="37">
        <v>1296.5</v>
      </c>
      <c r="L306" s="26"/>
      <c r="M306" s="26"/>
      <c r="N306" s="26"/>
      <c r="O306" s="39" t="s">
        <v>370</v>
      </c>
      <c r="P306" s="40">
        <v>0.5</v>
      </c>
      <c r="Q306" s="40">
        <v>0.5</v>
      </c>
      <c r="R306" s="40">
        <v>1.4193548387096799</v>
      </c>
      <c r="S306" s="40">
        <v>2.46013667425968</v>
      </c>
      <c r="T306" s="40">
        <v>4</v>
      </c>
      <c r="U306" s="40">
        <v>4</v>
      </c>
      <c r="V306" s="41">
        <v>12</v>
      </c>
      <c r="W306" s="42">
        <v>330</v>
      </c>
      <c r="X306" s="43">
        <v>500</v>
      </c>
      <c r="Y306" s="50">
        <v>1</v>
      </c>
      <c r="Z306" s="50">
        <v>1</v>
      </c>
      <c r="AA306" s="51"/>
      <c r="AB306" s="51"/>
      <c r="AC306" s="51"/>
      <c r="AD306" s="51"/>
      <c r="AE306" s="51"/>
      <c r="AF306" s="38">
        <v>360</v>
      </c>
      <c r="AG306" s="61">
        <v>11</v>
      </c>
      <c r="AH306" s="62">
        <v>0.91666666666666696</v>
      </c>
      <c r="AI306" s="63"/>
      <c r="AJ306" s="64"/>
      <c r="AK306" s="65">
        <v>0</v>
      </c>
      <c r="AL306" s="64" t="s">
        <v>283</v>
      </c>
      <c r="AM306" s="66" t="s">
        <v>313</v>
      </c>
      <c r="AN306" s="26"/>
      <c r="AO306" s="66" t="s">
        <v>298</v>
      </c>
      <c r="AP306" s="74"/>
      <c r="AQ306" s="75"/>
      <c r="AR306" s="76"/>
      <c r="AS306" s="77"/>
      <c r="AT306" s="77"/>
      <c r="AU306" s="78"/>
      <c r="AV306" s="77"/>
      <c r="AW306" s="77"/>
      <c r="AX306" s="77"/>
      <c r="AY306" s="77"/>
      <c r="AZ306" s="77"/>
      <c r="BA306" s="77"/>
      <c r="BB306" s="99">
        <f t="shared" si="84"/>
        <v>36</v>
      </c>
      <c r="BC306" s="99">
        <f t="shared" si="85"/>
        <v>9</v>
      </c>
      <c r="BD306" s="100" t="str">
        <f t="shared" si="86"/>
        <v>050-0009-467李太昆36</v>
      </c>
      <c r="BE306" s="101">
        <f t="shared" si="87"/>
        <v>1</v>
      </c>
      <c r="BF306" s="101">
        <f t="shared" si="88"/>
        <v>0.5</v>
      </c>
      <c r="BG306" s="102" t="str">
        <f t="shared" si="89"/>
        <v>050-0009-46736</v>
      </c>
      <c r="BH306" s="84" t="str">
        <f>IF(IF(ISNA(MATCH(BG306,BG307:$BG$94434,0)),1,"")="","",IF(ISNA(MATCH(BG306,BG307:$BG$94434,0)),1,"")&amp;BB306)</f>
        <v/>
      </c>
      <c r="BI306" s="84" t="str">
        <f>IF(BH306="","",BB306&amp;COUNTIFS($BH$1:BH306,BH306))</f>
        <v/>
      </c>
      <c r="BJ306" s="84" t="str">
        <f t="shared" si="90"/>
        <v/>
      </c>
      <c r="BK306" s="84"/>
      <c r="BL306" s="84"/>
      <c r="BM306" s="84"/>
      <c r="BN306" s="84"/>
      <c r="BO306" s="84"/>
      <c r="BP306" s="84"/>
      <c r="BQ306" s="84"/>
      <c r="BR306" s="84"/>
      <c r="BS306" s="84"/>
      <c r="BT306" s="84"/>
      <c r="BU306" s="84"/>
      <c r="BV306" s="84"/>
      <c r="BW306" s="84"/>
      <c r="BX306" s="84"/>
      <c r="BY306" s="84"/>
      <c r="BZ306" s="84"/>
      <c r="CA306" s="84"/>
      <c r="CB306" s="84"/>
      <c r="CC306" s="84"/>
      <c r="CD306" s="84"/>
      <c r="CE306" s="84"/>
      <c r="CF306" s="84"/>
      <c r="CG306" s="84"/>
      <c r="CH306" s="84"/>
      <c r="CI306" s="84"/>
      <c r="CJ306" s="84"/>
      <c r="CK306" s="84"/>
      <c r="CL306" s="84"/>
      <c r="CM306" s="84"/>
      <c r="CN306" s="84"/>
      <c r="CO306" s="84"/>
      <c r="CP306" s="84"/>
      <c r="CQ306" s="84"/>
      <c r="CR306" s="84"/>
      <c r="CS306" s="84"/>
      <c r="CT306" s="84"/>
      <c r="CU306" s="84"/>
      <c r="CV306" s="84"/>
      <c r="CW306" s="84"/>
      <c r="CX306" s="84"/>
      <c r="CY306" s="84"/>
      <c r="CZ306" s="84"/>
      <c r="DA306" s="84"/>
      <c r="DB306" s="84"/>
      <c r="DC306" s="84"/>
      <c r="DD306" s="84"/>
      <c r="DE306" s="84"/>
      <c r="DF306" s="84"/>
      <c r="DG306" s="84"/>
      <c r="DH306" s="84"/>
      <c r="DI306" s="84"/>
      <c r="DJ306" s="84"/>
      <c r="DK306" s="84"/>
      <c r="DL306" s="84"/>
      <c r="DM306" s="84"/>
      <c r="DN306" s="84"/>
      <c r="DO306" s="84"/>
      <c r="DP306" s="84"/>
      <c r="DQ306" s="84"/>
      <c r="DR306" s="84"/>
      <c r="DS306" s="84"/>
      <c r="DT306" s="84"/>
      <c r="DU306" s="84"/>
      <c r="DV306" s="84"/>
      <c r="DW306" s="84"/>
      <c r="DX306" s="84"/>
      <c r="DY306" s="84"/>
      <c r="DZ306" s="84"/>
      <c r="EA306" s="84"/>
      <c r="EB306" s="84"/>
      <c r="EC306" s="84"/>
      <c r="ED306" s="84"/>
      <c r="EE306" s="84"/>
      <c r="EF306" s="84"/>
      <c r="EG306" s="84"/>
      <c r="EH306" s="84"/>
      <c r="EI306" s="84"/>
      <c r="EJ306" s="84"/>
      <c r="EK306" s="84"/>
      <c r="EL306" s="84"/>
      <c r="EM306" s="84"/>
      <c r="EN306" s="84"/>
      <c r="EO306" s="84"/>
      <c r="EP306" s="84"/>
      <c r="EQ306" s="84"/>
      <c r="ER306" s="84"/>
      <c r="ES306" s="84"/>
      <c r="ET306" s="84"/>
      <c r="EU306" s="84"/>
      <c r="EV306" s="84"/>
      <c r="EW306" s="84"/>
      <c r="EX306" s="84"/>
      <c r="EY306" s="84"/>
      <c r="EZ306" s="84"/>
      <c r="FA306" s="84"/>
      <c r="FB306" s="84"/>
      <c r="FC306" s="84"/>
      <c r="FD306" s="84"/>
      <c r="FE306" s="84"/>
      <c r="FF306" s="84"/>
      <c r="FG306" s="84"/>
      <c r="FH306" s="84"/>
      <c r="FI306" s="84"/>
      <c r="FJ306" s="84"/>
      <c r="FK306" s="84"/>
      <c r="FL306" s="84"/>
      <c r="FM306" s="84"/>
      <c r="FN306" s="84"/>
      <c r="FO306" s="84"/>
      <c r="FP306" s="84"/>
      <c r="FQ306" s="84"/>
      <c r="FR306" s="84"/>
      <c r="FS306" s="84"/>
      <c r="FT306" s="84"/>
      <c r="FU306" s="84"/>
      <c r="FV306" s="84"/>
      <c r="FW306" s="84"/>
      <c r="FX306" s="84"/>
      <c r="FY306" s="84"/>
      <c r="FZ306" s="84"/>
      <c r="GA306" s="84"/>
      <c r="GB306" s="84"/>
      <c r="GC306" s="84"/>
      <c r="GD306" s="84"/>
      <c r="GE306" s="84"/>
      <c r="GF306" s="84"/>
      <c r="GG306" s="84"/>
      <c r="GH306" s="84"/>
      <c r="GI306" s="84"/>
      <c r="GJ306" s="84"/>
      <c r="GK306" s="84"/>
      <c r="GL306" s="84"/>
      <c r="GM306" s="84"/>
      <c r="GN306" s="84"/>
      <c r="GO306" s="84"/>
      <c r="GP306" s="84"/>
      <c r="GQ306" s="84"/>
      <c r="GR306" s="84"/>
      <c r="GS306" s="84"/>
      <c r="GT306" s="84"/>
      <c r="GU306" s="84"/>
      <c r="GV306" s="84"/>
      <c r="GW306" s="84"/>
      <c r="GX306" s="84"/>
      <c r="GY306" s="84"/>
      <c r="GZ306" s="84"/>
      <c r="HA306" s="84"/>
      <c r="HB306" s="84"/>
      <c r="HC306" s="84"/>
      <c r="HD306" s="84"/>
      <c r="HE306" s="84"/>
      <c r="HF306" s="84"/>
      <c r="HG306" s="84"/>
      <c r="HH306" s="84"/>
      <c r="HI306" s="84"/>
      <c r="HJ306" s="84"/>
      <c r="HK306" s="84"/>
      <c r="HL306" s="84"/>
      <c r="HM306" s="84"/>
      <c r="HN306" s="84"/>
      <c r="HO306" s="84"/>
      <c r="HP306" s="84"/>
      <c r="HQ306" s="84"/>
      <c r="HR306" s="84"/>
      <c r="HS306" s="84"/>
      <c r="HT306" s="84"/>
      <c r="HU306" s="84"/>
      <c r="HV306" s="84"/>
      <c r="HW306" s="84"/>
      <c r="HX306" s="84"/>
      <c r="HY306" s="84"/>
      <c r="HZ306" s="84"/>
      <c r="IA306" s="84"/>
      <c r="IB306" s="84"/>
      <c r="IC306" s="84"/>
      <c r="ID306" s="84"/>
      <c r="IE306" s="84"/>
      <c r="IF306" s="84"/>
      <c r="IG306" s="84"/>
      <c r="IH306" s="84"/>
      <c r="II306" s="84"/>
      <c r="IJ306" s="84"/>
      <c r="IK306" s="84"/>
      <c r="IL306" s="84"/>
      <c r="IM306" s="84"/>
      <c r="IN306" s="84"/>
      <c r="IO306" s="84"/>
      <c r="IP306" s="84"/>
      <c r="IQ306" s="84"/>
      <c r="IR306" s="84"/>
      <c r="IS306" s="84"/>
      <c r="IT306" s="84"/>
      <c r="IU306" s="84"/>
      <c r="IV306" s="84"/>
      <c r="IW306" s="84"/>
      <c r="IX306" s="84"/>
      <c r="IY306" s="84"/>
      <c r="IZ306" s="84"/>
      <c r="JA306" s="84"/>
      <c r="JB306" s="84"/>
    </row>
    <row r="307" spans="1:262" s="22" customFormat="1" ht="15" customHeight="1" x14ac:dyDescent="0.15">
      <c r="A307" s="176" t="s">
        <v>141</v>
      </c>
      <c r="B307" s="26" t="s">
        <v>285</v>
      </c>
      <c r="C307" s="27" t="s">
        <v>303</v>
      </c>
      <c r="D307" s="28" t="s">
        <v>467</v>
      </c>
      <c r="E307" s="26" t="s">
        <v>278</v>
      </c>
      <c r="F307" s="29" t="s">
        <v>112</v>
      </c>
      <c r="G307" s="30" t="s">
        <v>305</v>
      </c>
      <c r="H307" s="30" t="s">
        <v>94</v>
      </c>
      <c r="I307" s="37">
        <v>1000</v>
      </c>
      <c r="J307" s="38" t="s">
        <v>281</v>
      </c>
      <c r="K307" s="37">
        <v>0</v>
      </c>
      <c r="L307" s="26"/>
      <c r="M307" s="26"/>
      <c r="N307" s="26"/>
      <c r="O307" s="39" t="s">
        <v>468</v>
      </c>
      <c r="P307" s="40">
        <v>0.5</v>
      </c>
      <c r="Q307" s="40">
        <v>0.5</v>
      </c>
      <c r="R307" s="40">
        <v>0.70967741935483897</v>
      </c>
      <c r="S307" s="40">
        <v>1.23006833712984</v>
      </c>
      <c r="T307" s="40">
        <v>3</v>
      </c>
      <c r="U307" s="40">
        <v>3</v>
      </c>
      <c r="V307" s="41">
        <v>6</v>
      </c>
      <c r="W307" s="42">
        <v>120</v>
      </c>
      <c r="X307" s="43">
        <v>400</v>
      </c>
      <c r="Y307" s="50">
        <v>1</v>
      </c>
      <c r="Z307" s="50">
        <v>1</v>
      </c>
      <c r="AA307" s="51"/>
      <c r="AB307" s="51"/>
      <c r="AC307" s="51"/>
      <c r="AD307" s="51"/>
      <c r="AE307" s="51"/>
      <c r="AF307" s="38">
        <v>144</v>
      </c>
      <c r="AG307" s="61">
        <v>5</v>
      </c>
      <c r="AH307" s="62">
        <v>0.83333333333333304</v>
      </c>
      <c r="AI307" s="63"/>
      <c r="AJ307" s="64"/>
      <c r="AK307" s="65">
        <v>0</v>
      </c>
      <c r="AL307" s="64" t="s">
        <v>283</v>
      </c>
      <c r="AM307" s="66" t="s">
        <v>286</v>
      </c>
      <c r="AN307" s="26"/>
      <c r="AO307" s="66" t="s">
        <v>40</v>
      </c>
      <c r="AP307" s="74"/>
      <c r="AQ307" s="75"/>
      <c r="AR307" s="76"/>
      <c r="AS307" s="77"/>
      <c r="AT307" s="77"/>
      <c r="AU307" s="78"/>
      <c r="AV307" s="77"/>
      <c r="AW307" s="77"/>
      <c r="AX307" s="77"/>
      <c r="AY307" s="77"/>
      <c r="AZ307" s="77"/>
      <c r="BA307" s="77"/>
      <c r="BB307" s="99">
        <f t="shared" si="84"/>
        <v>36</v>
      </c>
      <c r="BC307" s="99">
        <f t="shared" si="85"/>
        <v>9</v>
      </c>
      <c r="BD307" s="100" t="str">
        <f t="shared" si="86"/>
        <v>050-J310000141-536雷小林36</v>
      </c>
      <c r="BE307" s="101">
        <f t="shared" si="87"/>
        <v>0.33333333333333331</v>
      </c>
      <c r="BF307" s="101">
        <f t="shared" si="88"/>
        <v>1</v>
      </c>
      <c r="BG307" s="102" t="str">
        <f t="shared" si="89"/>
        <v>050-J310000141-53636</v>
      </c>
      <c r="BH307" s="84" t="str">
        <f>IF(IF(ISNA(MATCH(BG307,BG308:$BG$94434,0)),1,"")="","",IF(ISNA(MATCH(BG307,BG308:$BG$94434,0)),1,"")&amp;BB307)</f>
        <v/>
      </c>
      <c r="BI307" s="84" t="str">
        <f>IF(BH307="","",BB307&amp;COUNTIFS($BH$1:BH307,BH307))</f>
        <v/>
      </c>
      <c r="BJ307" s="84" t="str">
        <f t="shared" si="90"/>
        <v/>
      </c>
      <c r="BK307" s="84"/>
      <c r="BL307" s="84"/>
      <c r="BM307" s="84"/>
      <c r="BN307" s="84"/>
      <c r="BO307" s="84"/>
      <c r="BP307" s="84"/>
      <c r="BQ307" s="84"/>
      <c r="BR307" s="84"/>
      <c r="BS307" s="84"/>
      <c r="BT307" s="84"/>
      <c r="BU307" s="84"/>
      <c r="BV307" s="84"/>
      <c r="BW307" s="84"/>
      <c r="BX307" s="84"/>
      <c r="BY307" s="84"/>
      <c r="BZ307" s="84"/>
      <c r="CA307" s="84"/>
      <c r="CB307" s="84"/>
      <c r="CC307" s="84"/>
      <c r="CD307" s="84"/>
      <c r="CE307" s="84"/>
      <c r="CF307" s="84"/>
      <c r="CG307" s="84"/>
      <c r="CH307" s="84"/>
      <c r="CI307" s="84"/>
      <c r="CJ307" s="84"/>
      <c r="CK307" s="84"/>
      <c r="CL307" s="84"/>
      <c r="CM307" s="84"/>
      <c r="CN307" s="84"/>
      <c r="CO307" s="84"/>
      <c r="CP307" s="84"/>
      <c r="CQ307" s="84"/>
      <c r="CR307" s="84"/>
      <c r="CS307" s="84"/>
      <c r="CT307" s="84"/>
      <c r="CU307" s="84"/>
      <c r="CV307" s="84"/>
      <c r="CW307" s="84"/>
      <c r="CX307" s="84"/>
      <c r="CY307" s="84"/>
      <c r="CZ307" s="84"/>
      <c r="DA307" s="84"/>
      <c r="DB307" s="84"/>
      <c r="DC307" s="84"/>
      <c r="DD307" s="84"/>
      <c r="DE307" s="84"/>
      <c r="DF307" s="84"/>
      <c r="DG307" s="84"/>
      <c r="DH307" s="84"/>
      <c r="DI307" s="84"/>
      <c r="DJ307" s="84"/>
      <c r="DK307" s="84"/>
      <c r="DL307" s="84"/>
      <c r="DM307" s="84"/>
      <c r="DN307" s="84"/>
      <c r="DO307" s="84"/>
      <c r="DP307" s="84"/>
      <c r="DQ307" s="84"/>
      <c r="DR307" s="84"/>
      <c r="DS307" s="84"/>
      <c r="DT307" s="84"/>
      <c r="DU307" s="84"/>
      <c r="DV307" s="84"/>
      <c r="DW307" s="84"/>
      <c r="DX307" s="84"/>
      <c r="DY307" s="84"/>
      <c r="DZ307" s="84"/>
      <c r="EA307" s="84"/>
      <c r="EB307" s="84"/>
      <c r="EC307" s="84"/>
      <c r="ED307" s="84"/>
      <c r="EE307" s="84"/>
      <c r="EF307" s="84"/>
      <c r="EG307" s="84"/>
      <c r="EH307" s="84"/>
      <c r="EI307" s="84"/>
      <c r="EJ307" s="84"/>
      <c r="EK307" s="84"/>
      <c r="EL307" s="84"/>
      <c r="EM307" s="84"/>
      <c r="EN307" s="84"/>
      <c r="EO307" s="84"/>
      <c r="EP307" s="84"/>
      <c r="EQ307" s="84"/>
      <c r="ER307" s="84"/>
      <c r="ES307" s="84"/>
      <c r="ET307" s="84"/>
      <c r="EU307" s="84"/>
      <c r="EV307" s="84"/>
      <c r="EW307" s="84"/>
      <c r="EX307" s="84"/>
      <c r="EY307" s="84"/>
      <c r="EZ307" s="84"/>
      <c r="FA307" s="84"/>
      <c r="FB307" s="84"/>
      <c r="FC307" s="84"/>
      <c r="FD307" s="84"/>
      <c r="FE307" s="84"/>
      <c r="FF307" s="84"/>
      <c r="FG307" s="84"/>
      <c r="FH307" s="84"/>
      <c r="FI307" s="84"/>
      <c r="FJ307" s="84"/>
      <c r="FK307" s="84"/>
      <c r="FL307" s="84"/>
      <c r="FM307" s="84"/>
      <c r="FN307" s="84"/>
      <c r="FO307" s="84"/>
      <c r="FP307" s="84"/>
      <c r="FQ307" s="84"/>
      <c r="FR307" s="84"/>
      <c r="FS307" s="84"/>
      <c r="FT307" s="84"/>
      <c r="FU307" s="84"/>
      <c r="FV307" s="84"/>
      <c r="FW307" s="84"/>
      <c r="FX307" s="84"/>
      <c r="FY307" s="84"/>
      <c r="FZ307" s="84"/>
      <c r="GA307" s="84"/>
      <c r="GB307" s="84"/>
      <c r="GC307" s="84"/>
      <c r="GD307" s="84"/>
      <c r="GE307" s="84"/>
      <c r="GF307" s="84"/>
      <c r="GG307" s="84"/>
      <c r="GH307" s="84"/>
      <c r="GI307" s="84"/>
      <c r="GJ307" s="84"/>
      <c r="GK307" s="84"/>
      <c r="GL307" s="84"/>
      <c r="GM307" s="84"/>
      <c r="GN307" s="84"/>
      <c r="GO307" s="84"/>
      <c r="GP307" s="84"/>
      <c r="GQ307" s="84"/>
      <c r="GR307" s="84"/>
      <c r="GS307" s="84"/>
      <c r="GT307" s="84"/>
      <c r="GU307" s="84"/>
      <c r="GV307" s="84"/>
      <c r="GW307" s="84"/>
      <c r="GX307" s="84"/>
      <c r="GY307" s="84"/>
      <c r="GZ307" s="84"/>
      <c r="HA307" s="84"/>
      <c r="HB307" s="84"/>
      <c r="HC307" s="84"/>
      <c r="HD307" s="84"/>
      <c r="HE307" s="84"/>
      <c r="HF307" s="84"/>
      <c r="HG307" s="84"/>
      <c r="HH307" s="84"/>
      <c r="HI307" s="84"/>
      <c r="HJ307" s="84"/>
      <c r="HK307" s="84"/>
      <c r="HL307" s="84"/>
      <c r="HM307" s="84"/>
      <c r="HN307" s="84"/>
      <c r="HO307" s="84"/>
      <c r="HP307" s="84"/>
      <c r="HQ307" s="84"/>
      <c r="HR307" s="84"/>
      <c r="HS307" s="84"/>
      <c r="HT307" s="84"/>
      <c r="HU307" s="84"/>
      <c r="HV307" s="84"/>
      <c r="HW307" s="84"/>
      <c r="HX307" s="84"/>
      <c r="HY307" s="84"/>
      <c r="HZ307" s="84"/>
      <c r="IA307" s="84"/>
      <c r="IB307" s="84"/>
      <c r="IC307" s="84"/>
      <c r="ID307" s="84"/>
      <c r="IE307" s="84"/>
      <c r="IF307" s="84"/>
      <c r="IG307" s="84"/>
      <c r="IH307" s="84"/>
      <c r="II307" s="84"/>
      <c r="IJ307" s="84"/>
      <c r="IK307" s="84"/>
      <c r="IL307" s="84"/>
      <c r="IM307" s="84"/>
      <c r="IN307" s="84"/>
      <c r="IO307" s="84"/>
      <c r="IP307" s="84"/>
      <c r="IQ307" s="84"/>
      <c r="IR307" s="84"/>
      <c r="IS307" s="84"/>
      <c r="IT307" s="84"/>
      <c r="IU307" s="84"/>
      <c r="IV307" s="84"/>
      <c r="IW307" s="84"/>
      <c r="IX307" s="84"/>
      <c r="IY307" s="84"/>
      <c r="IZ307" s="84"/>
      <c r="JA307" s="84"/>
      <c r="JB307" s="84"/>
    </row>
    <row r="308" spans="1:262" s="22" customFormat="1" ht="15" customHeight="1" x14ac:dyDescent="0.15">
      <c r="A308" s="176" t="s">
        <v>141</v>
      </c>
      <c r="B308" s="26" t="s">
        <v>275</v>
      </c>
      <c r="C308" s="27" t="s">
        <v>306</v>
      </c>
      <c r="D308" s="28" t="s">
        <v>469</v>
      </c>
      <c r="E308" s="26" t="s">
        <v>278</v>
      </c>
      <c r="F308" s="29" t="s">
        <v>308</v>
      </c>
      <c r="G308" s="30" t="s">
        <v>305</v>
      </c>
      <c r="H308" s="30" t="s">
        <v>94</v>
      </c>
      <c r="I308" s="37">
        <v>400</v>
      </c>
      <c r="J308" s="38" t="s">
        <v>281</v>
      </c>
      <c r="K308" s="37">
        <v>0</v>
      </c>
      <c r="L308" s="26"/>
      <c r="M308" s="26"/>
      <c r="N308" s="26"/>
      <c r="O308" s="39" t="s">
        <v>309</v>
      </c>
      <c r="P308" s="40">
        <v>0.5</v>
      </c>
      <c r="Q308" s="40">
        <v>0.5</v>
      </c>
      <c r="R308" s="40">
        <v>1.64426877470356</v>
      </c>
      <c r="S308" s="40">
        <v>1.64009111617312</v>
      </c>
      <c r="T308" s="40">
        <v>4</v>
      </c>
      <c r="U308" s="40">
        <v>4</v>
      </c>
      <c r="V308" s="41">
        <v>8</v>
      </c>
      <c r="W308" s="42">
        <v>122</v>
      </c>
      <c r="X308" s="43">
        <v>300</v>
      </c>
      <c r="Y308" s="50">
        <v>1</v>
      </c>
      <c r="Z308" s="50">
        <v>1</v>
      </c>
      <c r="AA308" s="51"/>
      <c r="AB308" s="51"/>
      <c r="AC308" s="51"/>
      <c r="AD308" s="51"/>
      <c r="AE308" s="51"/>
      <c r="AF308" s="38">
        <v>144</v>
      </c>
      <c r="AG308" s="61">
        <v>6.7777777777777803</v>
      </c>
      <c r="AH308" s="62">
        <v>0.84722222222222199</v>
      </c>
      <c r="AI308" s="63"/>
      <c r="AJ308" s="64"/>
      <c r="AK308" s="65">
        <v>0</v>
      </c>
      <c r="AL308" s="64" t="s">
        <v>283</v>
      </c>
      <c r="AM308" s="66" t="s">
        <v>302</v>
      </c>
      <c r="AN308" s="26"/>
      <c r="AO308" s="66" t="s">
        <v>125</v>
      </c>
      <c r="AP308" s="74"/>
      <c r="AQ308" s="75"/>
      <c r="AR308" s="76"/>
      <c r="AS308" s="77"/>
      <c r="AT308" s="77"/>
      <c r="AU308" s="78"/>
      <c r="AV308" s="77"/>
      <c r="AW308" s="77"/>
      <c r="AX308" s="77"/>
      <c r="AY308" s="77"/>
      <c r="AZ308" s="77"/>
      <c r="BA308" s="77"/>
      <c r="BB308" s="99">
        <f t="shared" si="84"/>
        <v>36</v>
      </c>
      <c r="BC308" s="99">
        <f t="shared" si="85"/>
        <v>9</v>
      </c>
      <c r="BD308" s="100" t="str">
        <f t="shared" si="86"/>
        <v>050-2009-432刘亚星36</v>
      </c>
      <c r="BE308" s="101">
        <f t="shared" si="87"/>
        <v>0.5</v>
      </c>
      <c r="BF308" s="101">
        <f t="shared" si="88"/>
        <v>1</v>
      </c>
      <c r="BG308" s="102" t="str">
        <f t="shared" si="89"/>
        <v>050-2009-43236</v>
      </c>
      <c r="BH308" s="84" t="str">
        <f>IF(IF(ISNA(MATCH(BG308,BG309:$BG$94434,0)),1,"")="","",IF(ISNA(MATCH(BG308,BG309:$BG$94434,0)),1,"")&amp;BB308)</f>
        <v/>
      </c>
      <c r="BI308" s="84" t="str">
        <f>IF(BH308="","",BB308&amp;COUNTIFS($BH$1:BH308,BH308))</f>
        <v/>
      </c>
      <c r="BJ308" s="84" t="str">
        <f t="shared" si="90"/>
        <v/>
      </c>
      <c r="BK308" s="84"/>
      <c r="BL308" s="84"/>
      <c r="BM308" s="84"/>
      <c r="BN308" s="84"/>
      <c r="BO308" s="84"/>
      <c r="BP308" s="84"/>
      <c r="BQ308" s="84"/>
      <c r="BR308" s="84"/>
      <c r="BS308" s="84"/>
      <c r="BT308" s="84"/>
      <c r="BU308" s="84"/>
      <c r="BV308" s="84"/>
      <c r="BW308" s="84"/>
      <c r="BX308" s="84"/>
      <c r="BY308" s="84"/>
      <c r="BZ308" s="84"/>
      <c r="CA308" s="84"/>
      <c r="CB308" s="84"/>
      <c r="CC308" s="84"/>
      <c r="CD308" s="84"/>
      <c r="CE308" s="84"/>
      <c r="CF308" s="84"/>
      <c r="CG308" s="84"/>
      <c r="CH308" s="84"/>
      <c r="CI308" s="84"/>
      <c r="CJ308" s="84"/>
      <c r="CK308" s="84"/>
      <c r="CL308" s="84"/>
      <c r="CM308" s="84"/>
      <c r="CN308" s="84"/>
      <c r="CO308" s="84"/>
      <c r="CP308" s="84"/>
      <c r="CQ308" s="84"/>
      <c r="CR308" s="84"/>
      <c r="CS308" s="84"/>
      <c r="CT308" s="84"/>
      <c r="CU308" s="84"/>
      <c r="CV308" s="84"/>
      <c r="CW308" s="84"/>
      <c r="CX308" s="84"/>
      <c r="CY308" s="84"/>
      <c r="CZ308" s="84"/>
      <c r="DA308" s="84"/>
      <c r="DB308" s="84"/>
      <c r="DC308" s="84"/>
      <c r="DD308" s="84"/>
      <c r="DE308" s="84"/>
      <c r="DF308" s="84"/>
      <c r="DG308" s="84"/>
      <c r="DH308" s="84"/>
      <c r="DI308" s="84"/>
      <c r="DJ308" s="84"/>
      <c r="DK308" s="84"/>
      <c r="DL308" s="84"/>
      <c r="DM308" s="84"/>
      <c r="DN308" s="84"/>
      <c r="DO308" s="84"/>
      <c r="DP308" s="84"/>
      <c r="DQ308" s="84"/>
      <c r="DR308" s="84"/>
      <c r="DS308" s="84"/>
      <c r="DT308" s="84"/>
      <c r="DU308" s="84"/>
      <c r="DV308" s="84"/>
      <c r="DW308" s="84"/>
      <c r="DX308" s="84"/>
      <c r="DY308" s="84"/>
      <c r="DZ308" s="84"/>
      <c r="EA308" s="84"/>
      <c r="EB308" s="84"/>
      <c r="EC308" s="84"/>
      <c r="ED308" s="84"/>
      <c r="EE308" s="84"/>
      <c r="EF308" s="84"/>
      <c r="EG308" s="84"/>
      <c r="EH308" s="84"/>
      <c r="EI308" s="84"/>
      <c r="EJ308" s="84"/>
      <c r="EK308" s="84"/>
      <c r="EL308" s="84"/>
      <c r="EM308" s="84"/>
      <c r="EN308" s="84"/>
      <c r="EO308" s="84"/>
      <c r="EP308" s="84"/>
      <c r="EQ308" s="84"/>
      <c r="ER308" s="84"/>
      <c r="ES308" s="84"/>
      <c r="ET308" s="84"/>
      <c r="EU308" s="84"/>
      <c r="EV308" s="84"/>
      <c r="EW308" s="84"/>
      <c r="EX308" s="84"/>
      <c r="EY308" s="84"/>
      <c r="EZ308" s="84"/>
      <c r="FA308" s="84"/>
      <c r="FB308" s="84"/>
      <c r="FC308" s="84"/>
      <c r="FD308" s="84"/>
      <c r="FE308" s="84"/>
      <c r="FF308" s="84"/>
      <c r="FG308" s="84"/>
      <c r="FH308" s="84"/>
      <c r="FI308" s="84"/>
      <c r="FJ308" s="84"/>
      <c r="FK308" s="84"/>
      <c r="FL308" s="84"/>
      <c r="FM308" s="84"/>
      <c r="FN308" s="84"/>
      <c r="FO308" s="84"/>
      <c r="FP308" s="84"/>
      <c r="FQ308" s="84"/>
      <c r="FR308" s="84"/>
      <c r="FS308" s="84"/>
      <c r="FT308" s="84"/>
      <c r="FU308" s="84"/>
      <c r="FV308" s="84"/>
      <c r="FW308" s="84"/>
      <c r="FX308" s="84"/>
      <c r="FY308" s="84"/>
      <c r="FZ308" s="84"/>
      <c r="GA308" s="84"/>
      <c r="GB308" s="84"/>
      <c r="GC308" s="84"/>
      <c r="GD308" s="84"/>
      <c r="GE308" s="84"/>
      <c r="GF308" s="84"/>
      <c r="GG308" s="84"/>
      <c r="GH308" s="84"/>
      <c r="GI308" s="84"/>
      <c r="GJ308" s="84"/>
      <c r="GK308" s="84"/>
      <c r="GL308" s="84"/>
      <c r="GM308" s="84"/>
      <c r="GN308" s="84"/>
      <c r="GO308" s="84"/>
      <c r="GP308" s="84"/>
      <c r="GQ308" s="84"/>
      <c r="GR308" s="84"/>
      <c r="GS308" s="84"/>
      <c r="GT308" s="84"/>
      <c r="GU308" s="84"/>
      <c r="GV308" s="84"/>
      <c r="GW308" s="84"/>
      <c r="GX308" s="84"/>
      <c r="GY308" s="84"/>
      <c r="GZ308" s="84"/>
      <c r="HA308" s="84"/>
      <c r="HB308" s="84"/>
      <c r="HC308" s="84"/>
      <c r="HD308" s="84"/>
      <c r="HE308" s="84"/>
      <c r="HF308" s="84"/>
      <c r="HG308" s="84"/>
      <c r="HH308" s="84"/>
      <c r="HI308" s="84"/>
      <c r="HJ308" s="84"/>
      <c r="HK308" s="84"/>
      <c r="HL308" s="84"/>
      <c r="HM308" s="84"/>
      <c r="HN308" s="84"/>
      <c r="HO308" s="84"/>
      <c r="HP308" s="84"/>
      <c r="HQ308" s="84"/>
      <c r="HR308" s="84"/>
      <c r="HS308" s="84"/>
      <c r="HT308" s="84"/>
      <c r="HU308" s="84"/>
      <c r="HV308" s="84"/>
      <c r="HW308" s="84"/>
      <c r="HX308" s="84"/>
      <c r="HY308" s="84"/>
      <c r="HZ308" s="84"/>
      <c r="IA308" s="84"/>
      <c r="IB308" s="84"/>
      <c r="IC308" s="84"/>
      <c r="ID308" s="84"/>
      <c r="IE308" s="84"/>
      <c r="IF308" s="84"/>
      <c r="IG308" s="84"/>
      <c r="IH308" s="84"/>
      <c r="II308" s="84"/>
      <c r="IJ308" s="84"/>
      <c r="IK308" s="84"/>
      <c r="IL308" s="84"/>
      <c r="IM308" s="84"/>
      <c r="IN308" s="84"/>
      <c r="IO308" s="84"/>
      <c r="IP308" s="84"/>
      <c r="IQ308" s="84"/>
      <c r="IR308" s="84"/>
      <c r="IS308" s="84"/>
      <c r="IT308" s="84"/>
      <c r="IU308" s="84"/>
      <c r="IV308" s="84"/>
      <c r="IW308" s="84"/>
      <c r="IX308" s="84"/>
      <c r="IY308" s="84"/>
      <c r="IZ308" s="84"/>
      <c r="JA308" s="84"/>
      <c r="JB308" s="84"/>
    </row>
    <row r="309" spans="1:262" s="22" customFormat="1" ht="15" customHeight="1" x14ac:dyDescent="0.15">
      <c r="A309" s="176" t="s">
        <v>141</v>
      </c>
      <c r="B309" s="26" t="s">
        <v>275</v>
      </c>
      <c r="C309" s="27" t="s">
        <v>310</v>
      </c>
      <c r="D309" s="28" t="s">
        <v>448</v>
      </c>
      <c r="E309" s="26" t="s">
        <v>278</v>
      </c>
      <c r="F309" s="29" t="s">
        <v>98</v>
      </c>
      <c r="G309" s="30" t="s">
        <v>280</v>
      </c>
      <c r="H309" s="30" t="s">
        <v>94</v>
      </c>
      <c r="I309" s="37">
        <v>2000</v>
      </c>
      <c r="J309" s="38" t="s">
        <v>281</v>
      </c>
      <c r="K309" s="37">
        <v>504</v>
      </c>
      <c r="L309" s="26"/>
      <c r="M309" s="26"/>
      <c r="N309" s="26"/>
      <c r="O309" s="39" t="s">
        <v>312</v>
      </c>
      <c r="P309" s="40">
        <v>0.5</v>
      </c>
      <c r="Q309" s="40">
        <v>0.5</v>
      </c>
      <c r="R309" s="40">
        <v>2.4664031620553399</v>
      </c>
      <c r="S309" s="40">
        <v>2.46013667425968</v>
      </c>
      <c r="T309" s="40">
        <v>4</v>
      </c>
      <c r="U309" s="40">
        <v>3</v>
      </c>
      <c r="V309" s="41">
        <v>12</v>
      </c>
      <c r="W309" s="42">
        <v>102</v>
      </c>
      <c r="X309" s="43">
        <v>490</v>
      </c>
      <c r="Y309" s="50">
        <v>1</v>
      </c>
      <c r="Z309" s="50">
        <v>1</v>
      </c>
      <c r="AA309" s="51"/>
      <c r="AB309" s="51"/>
      <c r="AC309" s="51"/>
      <c r="AD309" s="51"/>
      <c r="AE309" s="51"/>
      <c r="AF309" s="38">
        <v>352.8</v>
      </c>
      <c r="AG309" s="61">
        <v>3.4693877551020398</v>
      </c>
      <c r="AH309" s="62">
        <v>0.289115646258503</v>
      </c>
      <c r="AI309" s="63"/>
      <c r="AJ309" s="64"/>
      <c r="AK309" s="65">
        <v>0</v>
      </c>
      <c r="AL309" s="64" t="s">
        <v>283</v>
      </c>
      <c r="AM309" s="66" t="s">
        <v>379</v>
      </c>
      <c r="AN309" s="26"/>
      <c r="AO309" s="66" t="s">
        <v>68</v>
      </c>
      <c r="AP309" s="74"/>
      <c r="AQ309" s="75"/>
      <c r="AR309" s="76"/>
      <c r="AS309" s="77"/>
      <c r="AT309" s="77"/>
      <c r="AU309" s="78"/>
      <c r="AV309" s="77"/>
      <c r="AW309" s="77"/>
      <c r="AX309" s="77"/>
      <c r="AY309" s="77"/>
      <c r="AZ309" s="77"/>
      <c r="BA309" s="77"/>
      <c r="BB309" s="99">
        <f t="shared" si="84"/>
        <v>36</v>
      </c>
      <c r="BC309" s="99">
        <f t="shared" si="85"/>
        <v>9</v>
      </c>
      <c r="BD309" s="100" t="str">
        <f t="shared" si="86"/>
        <v>050-C031100131-507赵亚平36</v>
      </c>
      <c r="BE309" s="101">
        <f t="shared" si="87"/>
        <v>0.25</v>
      </c>
      <c r="BF309" s="101">
        <f t="shared" si="88"/>
        <v>0.5</v>
      </c>
      <c r="BG309" s="102" t="str">
        <f t="shared" si="89"/>
        <v>050-C031100131-50736</v>
      </c>
      <c r="BH309" s="84" t="str">
        <f>IF(IF(ISNA(MATCH(BG309,BG310:$BG$94434,0)),1,"")="","",IF(ISNA(MATCH(BG309,BG310:$BG$94434,0)),1,"")&amp;BB309)</f>
        <v/>
      </c>
      <c r="BI309" s="84" t="str">
        <f>IF(BH309="","",BB309&amp;COUNTIFS($BH$1:BH309,BH309))</f>
        <v/>
      </c>
      <c r="BJ309" s="84" t="str">
        <f t="shared" si="90"/>
        <v/>
      </c>
      <c r="BK309" s="84"/>
      <c r="BL309" s="84"/>
      <c r="BM309" s="84"/>
      <c r="BN309" s="84"/>
      <c r="BO309" s="84"/>
      <c r="BP309" s="84"/>
      <c r="BQ309" s="84"/>
      <c r="BR309" s="84"/>
      <c r="BS309" s="84"/>
      <c r="BT309" s="84"/>
      <c r="BU309" s="84"/>
      <c r="BV309" s="84"/>
      <c r="BW309" s="84"/>
      <c r="BX309" s="84"/>
      <c r="BY309" s="84"/>
      <c r="BZ309" s="84"/>
      <c r="CA309" s="84"/>
      <c r="CB309" s="84"/>
      <c r="CC309" s="84"/>
      <c r="CD309" s="84"/>
      <c r="CE309" s="84"/>
      <c r="CF309" s="84"/>
      <c r="CG309" s="84"/>
      <c r="CH309" s="84"/>
      <c r="CI309" s="84"/>
      <c r="CJ309" s="84"/>
      <c r="CK309" s="84"/>
      <c r="CL309" s="84"/>
      <c r="CM309" s="84"/>
      <c r="CN309" s="84"/>
      <c r="CO309" s="84"/>
      <c r="CP309" s="84"/>
      <c r="CQ309" s="84"/>
      <c r="CR309" s="84"/>
      <c r="CS309" s="84"/>
      <c r="CT309" s="84"/>
      <c r="CU309" s="84"/>
      <c r="CV309" s="84"/>
      <c r="CW309" s="84"/>
      <c r="CX309" s="84"/>
      <c r="CY309" s="84"/>
      <c r="CZ309" s="84"/>
      <c r="DA309" s="84"/>
      <c r="DB309" s="84"/>
      <c r="DC309" s="84"/>
      <c r="DD309" s="84"/>
      <c r="DE309" s="84"/>
      <c r="DF309" s="84"/>
      <c r="DG309" s="84"/>
      <c r="DH309" s="84"/>
      <c r="DI309" s="84"/>
      <c r="DJ309" s="84"/>
      <c r="DK309" s="84"/>
      <c r="DL309" s="84"/>
      <c r="DM309" s="84"/>
      <c r="DN309" s="84"/>
      <c r="DO309" s="84"/>
      <c r="DP309" s="84"/>
      <c r="DQ309" s="84"/>
      <c r="DR309" s="84"/>
      <c r="DS309" s="84"/>
      <c r="DT309" s="84"/>
      <c r="DU309" s="84"/>
      <c r="DV309" s="84"/>
      <c r="DW309" s="84"/>
      <c r="DX309" s="84"/>
      <c r="DY309" s="84"/>
      <c r="DZ309" s="84"/>
      <c r="EA309" s="84"/>
      <c r="EB309" s="84"/>
      <c r="EC309" s="84"/>
      <c r="ED309" s="84"/>
      <c r="EE309" s="84"/>
      <c r="EF309" s="84"/>
      <c r="EG309" s="84"/>
      <c r="EH309" s="84"/>
      <c r="EI309" s="84"/>
      <c r="EJ309" s="84"/>
      <c r="EK309" s="84"/>
      <c r="EL309" s="84"/>
      <c r="EM309" s="84"/>
      <c r="EN309" s="84"/>
      <c r="EO309" s="84"/>
      <c r="EP309" s="84"/>
      <c r="EQ309" s="84"/>
      <c r="ER309" s="84"/>
      <c r="ES309" s="84"/>
      <c r="ET309" s="84"/>
      <c r="EU309" s="84"/>
      <c r="EV309" s="84"/>
      <c r="EW309" s="84"/>
      <c r="EX309" s="84"/>
      <c r="EY309" s="84"/>
      <c r="EZ309" s="84"/>
      <c r="FA309" s="84"/>
      <c r="FB309" s="84"/>
      <c r="FC309" s="84"/>
      <c r="FD309" s="84"/>
      <c r="FE309" s="84"/>
      <c r="FF309" s="84"/>
      <c r="FG309" s="84"/>
      <c r="FH309" s="84"/>
      <c r="FI309" s="84"/>
      <c r="FJ309" s="84"/>
      <c r="FK309" s="84"/>
      <c r="FL309" s="84"/>
      <c r="FM309" s="84"/>
      <c r="FN309" s="84"/>
      <c r="FO309" s="84"/>
      <c r="FP309" s="84"/>
      <c r="FQ309" s="84"/>
      <c r="FR309" s="84"/>
      <c r="FS309" s="84"/>
      <c r="FT309" s="84"/>
      <c r="FU309" s="84"/>
      <c r="FV309" s="84"/>
      <c r="FW309" s="84"/>
      <c r="FX309" s="84"/>
      <c r="FY309" s="84"/>
      <c r="FZ309" s="84"/>
      <c r="GA309" s="84"/>
      <c r="GB309" s="84"/>
      <c r="GC309" s="84"/>
      <c r="GD309" s="84"/>
      <c r="GE309" s="84"/>
      <c r="GF309" s="84"/>
      <c r="GG309" s="84"/>
      <c r="GH309" s="84"/>
      <c r="GI309" s="84"/>
      <c r="GJ309" s="84"/>
      <c r="GK309" s="84"/>
      <c r="GL309" s="84"/>
      <c r="GM309" s="84"/>
      <c r="GN309" s="84"/>
      <c r="GO309" s="84"/>
      <c r="GP309" s="84"/>
      <c r="GQ309" s="84"/>
      <c r="GR309" s="84"/>
      <c r="GS309" s="84"/>
      <c r="GT309" s="84"/>
      <c r="GU309" s="84"/>
      <c r="GV309" s="84"/>
      <c r="GW309" s="84"/>
      <c r="GX309" s="84"/>
      <c r="GY309" s="84"/>
      <c r="GZ309" s="84"/>
      <c r="HA309" s="84"/>
      <c r="HB309" s="84"/>
      <c r="HC309" s="84"/>
      <c r="HD309" s="84"/>
      <c r="HE309" s="84"/>
      <c r="HF309" s="84"/>
      <c r="HG309" s="84"/>
      <c r="HH309" s="84"/>
      <c r="HI309" s="84"/>
      <c r="HJ309" s="84"/>
      <c r="HK309" s="84"/>
      <c r="HL309" s="84"/>
      <c r="HM309" s="84"/>
      <c r="HN309" s="84"/>
      <c r="HO309" s="84"/>
      <c r="HP309" s="84"/>
      <c r="HQ309" s="84"/>
      <c r="HR309" s="84"/>
      <c r="HS309" s="84"/>
      <c r="HT309" s="84"/>
      <c r="HU309" s="84"/>
      <c r="HV309" s="84"/>
      <c r="HW309" s="84"/>
      <c r="HX309" s="84"/>
      <c r="HY309" s="84"/>
      <c r="HZ309" s="84"/>
      <c r="IA309" s="84"/>
      <c r="IB309" s="84"/>
      <c r="IC309" s="84"/>
      <c r="ID309" s="84"/>
      <c r="IE309" s="84"/>
      <c r="IF309" s="84"/>
      <c r="IG309" s="84"/>
      <c r="IH309" s="84"/>
      <c r="II309" s="84"/>
      <c r="IJ309" s="84"/>
      <c r="IK309" s="84"/>
      <c r="IL309" s="84"/>
      <c r="IM309" s="84"/>
      <c r="IN309" s="84"/>
      <c r="IO309" s="84"/>
      <c r="IP309" s="84"/>
      <c r="IQ309" s="84"/>
      <c r="IR309" s="84"/>
      <c r="IS309" s="84"/>
      <c r="IT309" s="84"/>
      <c r="IU309" s="84"/>
      <c r="IV309" s="84"/>
      <c r="IW309" s="84"/>
      <c r="IX309" s="84"/>
      <c r="IY309" s="84"/>
      <c r="IZ309" s="84"/>
      <c r="JA309" s="84"/>
      <c r="JB309" s="84"/>
    </row>
    <row r="310" spans="1:262" s="22" customFormat="1" ht="15" customHeight="1" x14ac:dyDescent="0.15">
      <c r="A310" s="176" t="s">
        <v>141</v>
      </c>
      <c r="B310" s="26" t="s">
        <v>285</v>
      </c>
      <c r="C310" s="27" t="s">
        <v>310</v>
      </c>
      <c r="D310" s="28" t="s">
        <v>448</v>
      </c>
      <c r="E310" s="26" t="s">
        <v>278</v>
      </c>
      <c r="F310" s="29" t="s">
        <v>98</v>
      </c>
      <c r="G310" s="30" t="s">
        <v>280</v>
      </c>
      <c r="H310" s="30" t="s">
        <v>94</v>
      </c>
      <c r="I310" s="37">
        <v>2000</v>
      </c>
      <c r="J310" s="38" t="s">
        <v>281</v>
      </c>
      <c r="K310" s="37">
        <v>504</v>
      </c>
      <c r="L310" s="26"/>
      <c r="M310" s="26"/>
      <c r="N310" s="26"/>
      <c r="O310" s="39" t="s">
        <v>312</v>
      </c>
      <c r="P310" s="40">
        <v>0.5</v>
      </c>
      <c r="Q310" s="40">
        <v>0.5</v>
      </c>
      <c r="R310" s="40">
        <v>1.4193548387096799</v>
      </c>
      <c r="S310" s="40">
        <v>2.46013667425968</v>
      </c>
      <c r="T310" s="40">
        <v>4</v>
      </c>
      <c r="U310" s="40">
        <v>4</v>
      </c>
      <c r="V310" s="41">
        <v>12</v>
      </c>
      <c r="W310" s="42">
        <v>324</v>
      </c>
      <c r="X310" s="43">
        <v>490</v>
      </c>
      <c r="Y310" s="50">
        <v>1</v>
      </c>
      <c r="Z310" s="50">
        <v>1</v>
      </c>
      <c r="AA310" s="51"/>
      <c r="AB310" s="51"/>
      <c r="AC310" s="51"/>
      <c r="AD310" s="51"/>
      <c r="AE310" s="51"/>
      <c r="AF310" s="38">
        <v>352.8</v>
      </c>
      <c r="AG310" s="61">
        <v>11.0204081632653</v>
      </c>
      <c r="AH310" s="62">
        <v>0.91836734693877597</v>
      </c>
      <c r="AI310" s="63"/>
      <c r="AJ310" s="64"/>
      <c r="AK310" s="65">
        <v>0</v>
      </c>
      <c r="AL310" s="64" t="s">
        <v>283</v>
      </c>
      <c r="AM310" s="66" t="s">
        <v>286</v>
      </c>
      <c r="AN310" s="26"/>
      <c r="AO310" s="66" t="s">
        <v>40</v>
      </c>
      <c r="AP310" s="74"/>
      <c r="AQ310" s="75"/>
      <c r="AR310" s="76"/>
      <c r="AS310" s="77"/>
      <c r="AT310" s="77"/>
      <c r="AU310" s="78"/>
      <c r="AV310" s="77"/>
      <c r="AW310" s="77"/>
      <c r="AX310" s="77"/>
      <c r="AY310" s="77"/>
      <c r="AZ310" s="77"/>
      <c r="BA310" s="77"/>
      <c r="BB310" s="99">
        <f t="shared" si="84"/>
        <v>36</v>
      </c>
      <c r="BC310" s="99">
        <f t="shared" si="85"/>
        <v>9</v>
      </c>
      <c r="BD310" s="100" t="str">
        <f t="shared" si="86"/>
        <v>050-C031100131-507雷小林36</v>
      </c>
      <c r="BE310" s="101">
        <f t="shared" si="87"/>
        <v>0.33333333333333331</v>
      </c>
      <c r="BF310" s="101">
        <f t="shared" si="88"/>
        <v>0.5</v>
      </c>
      <c r="BG310" s="102" t="str">
        <f t="shared" si="89"/>
        <v>050-C031100131-50736</v>
      </c>
      <c r="BH310" s="84" t="str">
        <f>IF(IF(ISNA(MATCH(BG310,BG311:$BG$94434,0)),1,"")="","",IF(ISNA(MATCH(BG310,BG311:$BG$94434,0)),1,"")&amp;BB310)</f>
        <v/>
      </c>
      <c r="BI310" s="84" t="str">
        <f>IF(BH310="","",BB310&amp;COUNTIFS($BH$1:BH310,BH310))</f>
        <v/>
      </c>
      <c r="BJ310" s="84" t="str">
        <f t="shared" si="90"/>
        <v/>
      </c>
      <c r="BK310" s="84"/>
      <c r="BL310" s="84"/>
      <c r="BM310" s="84"/>
      <c r="BN310" s="84"/>
      <c r="BO310" s="84"/>
      <c r="BP310" s="84"/>
      <c r="BQ310" s="84"/>
      <c r="BR310" s="84"/>
      <c r="BS310" s="84"/>
      <c r="BT310" s="84"/>
      <c r="BU310" s="84"/>
      <c r="BV310" s="84"/>
      <c r="BW310" s="84"/>
      <c r="BX310" s="84"/>
      <c r="BY310" s="84"/>
      <c r="BZ310" s="84"/>
      <c r="CA310" s="84"/>
      <c r="CB310" s="84"/>
      <c r="CC310" s="84"/>
      <c r="CD310" s="84"/>
      <c r="CE310" s="84"/>
      <c r="CF310" s="84"/>
      <c r="CG310" s="84"/>
      <c r="CH310" s="84"/>
      <c r="CI310" s="84"/>
      <c r="CJ310" s="84"/>
      <c r="CK310" s="84"/>
      <c r="CL310" s="84"/>
      <c r="CM310" s="84"/>
      <c r="CN310" s="84"/>
      <c r="CO310" s="84"/>
      <c r="CP310" s="84"/>
      <c r="CQ310" s="84"/>
      <c r="CR310" s="84"/>
      <c r="CS310" s="84"/>
      <c r="CT310" s="84"/>
      <c r="CU310" s="84"/>
      <c r="CV310" s="84"/>
      <c r="CW310" s="84"/>
      <c r="CX310" s="84"/>
      <c r="CY310" s="84"/>
      <c r="CZ310" s="84"/>
      <c r="DA310" s="84"/>
      <c r="DB310" s="84"/>
      <c r="DC310" s="84"/>
      <c r="DD310" s="84"/>
      <c r="DE310" s="84"/>
      <c r="DF310" s="84"/>
      <c r="DG310" s="84"/>
      <c r="DH310" s="84"/>
      <c r="DI310" s="84"/>
      <c r="DJ310" s="84"/>
      <c r="DK310" s="84"/>
      <c r="DL310" s="84"/>
      <c r="DM310" s="84"/>
      <c r="DN310" s="84"/>
      <c r="DO310" s="84"/>
      <c r="DP310" s="84"/>
      <c r="DQ310" s="84"/>
      <c r="DR310" s="84"/>
      <c r="DS310" s="84"/>
      <c r="DT310" s="84"/>
      <c r="DU310" s="84"/>
      <c r="DV310" s="84"/>
      <c r="DW310" s="84"/>
      <c r="DX310" s="84"/>
      <c r="DY310" s="84"/>
      <c r="DZ310" s="84"/>
      <c r="EA310" s="84"/>
      <c r="EB310" s="84"/>
      <c r="EC310" s="84"/>
      <c r="ED310" s="84"/>
      <c r="EE310" s="84"/>
      <c r="EF310" s="84"/>
      <c r="EG310" s="84"/>
      <c r="EH310" s="84"/>
      <c r="EI310" s="84"/>
      <c r="EJ310" s="84"/>
      <c r="EK310" s="84"/>
      <c r="EL310" s="84"/>
      <c r="EM310" s="84"/>
      <c r="EN310" s="84"/>
      <c r="EO310" s="84"/>
      <c r="EP310" s="84"/>
      <c r="EQ310" s="84"/>
      <c r="ER310" s="84"/>
      <c r="ES310" s="84"/>
      <c r="ET310" s="84"/>
      <c r="EU310" s="84"/>
      <c r="EV310" s="84"/>
      <c r="EW310" s="84"/>
      <c r="EX310" s="84"/>
      <c r="EY310" s="84"/>
      <c r="EZ310" s="84"/>
      <c r="FA310" s="84"/>
      <c r="FB310" s="84"/>
      <c r="FC310" s="84"/>
      <c r="FD310" s="84"/>
      <c r="FE310" s="84"/>
      <c r="FF310" s="84"/>
      <c r="FG310" s="84"/>
      <c r="FH310" s="84"/>
      <c r="FI310" s="84"/>
      <c r="FJ310" s="84"/>
      <c r="FK310" s="84"/>
      <c r="FL310" s="84"/>
      <c r="FM310" s="84"/>
      <c r="FN310" s="84"/>
      <c r="FO310" s="84"/>
      <c r="FP310" s="84"/>
      <c r="FQ310" s="84"/>
      <c r="FR310" s="84"/>
      <c r="FS310" s="84"/>
      <c r="FT310" s="84"/>
      <c r="FU310" s="84"/>
      <c r="FV310" s="84"/>
      <c r="FW310" s="84"/>
      <c r="FX310" s="84"/>
      <c r="FY310" s="84"/>
      <c r="FZ310" s="84"/>
      <c r="GA310" s="84"/>
      <c r="GB310" s="84"/>
      <c r="GC310" s="84"/>
      <c r="GD310" s="84"/>
      <c r="GE310" s="84"/>
      <c r="GF310" s="84"/>
      <c r="GG310" s="84"/>
      <c r="GH310" s="84"/>
      <c r="GI310" s="84"/>
      <c r="GJ310" s="84"/>
      <c r="GK310" s="84"/>
      <c r="GL310" s="84"/>
      <c r="GM310" s="84"/>
      <c r="GN310" s="84"/>
      <c r="GO310" s="84"/>
      <c r="GP310" s="84"/>
      <c r="GQ310" s="84"/>
      <c r="GR310" s="84"/>
      <c r="GS310" s="84"/>
      <c r="GT310" s="84"/>
      <c r="GU310" s="84"/>
      <c r="GV310" s="84"/>
      <c r="GW310" s="84"/>
      <c r="GX310" s="84"/>
      <c r="GY310" s="84"/>
      <c r="GZ310" s="84"/>
      <c r="HA310" s="84"/>
      <c r="HB310" s="84"/>
      <c r="HC310" s="84"/>
      <c r="HD310" s="84"/>
      <c r="HE310" s="84"/>
      <c r="HF310" s="84"/>
      <c r="HG310" s="84"/>
      <c r="HH310" s="84"/>
      <c r="HI310" s="84"/>
      <c r="HJ310" s="84"/>
      <c r="HK310" s="84"/>
      <c r="HL310" s="84"/>
      <c r="HM310" s="84"/>
      <c r="HN310" s="84"/>
      <c r="HO310" s="84"/>
      <c r="HP310" s="84"/>
      <c r="HQ310" s="84"/>
      <c r="HR310" s="84"/>
      <c r="HS310" s="84"/>
      <c r="HT310" s="84"/>
      <c r="HU310" s="84"/>
      <c r="HV310" s="84"/>
      <c r="HW310" s="84"/>
      <c r="HX310" s="84"/>
      <c r="HY310" s="84"/>
      <c r="HZ310" s="84"/>
      <c r="IA310" s="84"/>
      <c r="IB310" s="84"/>
      <c r="IC310" s="84"/>
      <c r="ID310" s="84"/>
      <c r="IE310" s="84"/>
      <c r="IF310" s="84"/>
      <c r="IG310" s="84"/>
      <c r="IH310" s="84"/>
      <c r="II310" s="84"/>
      <c r="IJ310" s="84"/>
      <c r="IK310" s="84"/>
      <c r="IL310" s="84"/>
      <c r="IM310" s="84"/>
      <c r="IN310" s="84"/>
      <c r="IO310" s="84"/>
      <c r="IP310" s="84"/>
      <c r="IQ310" s="84"/>
      <c r="IR310" s="84"/>
      <c r="IS310" s="84"/>
      <c r="IT310" s="84"/>
      <c r="IU310" s="84"/>
      <c r="IV310" s="84"/>
      <c r="IW310" s="84"/>
      <c r="IX310" s="84"/>
      <c r="IY310" s="84"/>
      <c r="IZ310" s="84"/>
      <c r="JA310" s="84"/>
      <c r="JB310" s="84"/>
    </row>
    <row r="311" spans="1:262" s="22" customFormat="1" ht="15" customHeight="1" x14ac:dyDescent="0.15">
      <c r="A311" s="176" t="s">
        <v>141</v>
      </c>
      <c r="B311" s="26" t="s">
        <v>275</v>
      </c>
      <c r="C311" s="27" t="s">
        <v>371</v>
      </c>
      <c r="D311" s="28" t="s">
        <v>434</v>
      </c>
      <c r="E311" s="26" t="s">
        <v>278</v>
      </c>
      <c r="F311" s="29" t="s">
        <v>55</v>
      </c>
      <c r="G311" s="30" t="s">
        <v>280</v>
      </c>
      <c r="H311" s="30" t="s">
        <v>94</v>
      </c>
      <c r="I311" s="37">
        <v>2000</v>
      </c>
      <c r="J311" s="38" t="s">
        <v>281</v>
      </c>
      <c r="K311" s="37">
        <v>1999.5</v>
      </c>
      <c r="L311" s="26"/>
      <c r="M311" s="26"/>
      <c r="N311" s="26"/>
      <c r="O311" s="39" t="s">
        <v>54</v>
      </c>
      <c r="P311" s="40">
        <v>0.5</v>
      </c>
      <c r="Q311" s="40">
        <v>0.5</v>
      </c>
      <c r="R311" s="40">
        <v>2.4664031620553399</v>
      </c>
      <c r="S311" s="40">
        <v>2.46013667425968</v>
      </c>
      <c r="T311" s="40">
        <v>4</v>
      </c>
      <c r="U311" s="40">
        <v>3</v>
      </c>
      <c r="V311" s="41">
        <v>12</v>
      </c>
      <c r="W311" s="42">
        <v>200</v>
      </c>
      <c r="X311" s="43">
        <v>600</v>
      </c>
      <c r="Y311" s="50">
        <v>1</v>
      </c>
      <c r="Z311" s="50">
        <v>1</v>
      </c>
      <c r="AA311" s="51"/>
      <c r="AB311" s="51"/>
      <c r="AC311" s="51"/>
      <c r="AD311" s="51"/>
      <c r="AE311" s="51"/>
      <c r="AF311" s="38">
        <v>432</v>
      </c>
      <c r="AG311" s="61">
        <v>5.5555555555555598</v>
      </c>
      <c r="AH311" s="62">
        <v>0.46296296296296302</v>
      </c>
      <c r="AI311" s="63"/>
      <c r="AJ311" s="64"/>
      <c r="AK311" s="65">
        <v>0</v>
      </c>
      <c r="AL311" s="64" t="s">
        <v>296</v>
      </c>
      <c r="AM311" s="66" t="s">
        <v>379</v>
      </c>
      <c r="AN311" s="26"/>
      <c r="AO311" s="66" t="s">
        <v>68</v>
      </c>
      <c r="AP311" s="74"/>
      <c r="AQ311" s="75"/>
      <c r="AR311" s="76"/>
      <c r="AS311" s="77"/>
      <c r="AT311" s="77"/>
      <c r="AU311" s="78"/>
      <c r="AV311" s="77"/>
      <c r="AW311" s="77"/>
      <c r="AX311" s="77"/>
      <c r="AY311" s="77"/>
      <c r="AZ311" s="77"/>
      <c r="BA311" s="77"/>
      <c r="BB311" s="99">
        <f t="shared" si="84"/>
        <v>36</v>
      </c>
      <c r="BC311" s="99">
        <f t="shared" si="85"/>
        <v>9</v>
      </c>
      <c r="BD311" s="100" t="str">
        <f t="shared" si="86"/>
        <v>050-C130000141-508赵亚平36</v>
      </c>
      <c r="BE311" s="101">
        <f t="shared" si="87"/>
        <v>0.25</v>
      </c>
      <c r="BF311" s="101">
        <f t="shared" si="88"/>
        <v>0.5</v>
      </c>
      <c r="BG311" s="102" t="str">
        <f t="shared" si="89"/>
        <v>050-C130000141-50836</v>
      </c>
      <c r="BH311" s="84" t="str">
        <f>IF(IF(ISNA(MATCH(BG311,BG312:$BG$94434,0)),1,"")="","",IF(ISNA(MATCH(BG311,BG312:$BG$94434,0)),1,"")&amp;BB311)</f>
        <v/>
      </c>
      <c r="BI311" s="84" t="str">
        <f>IF(BH311="","",BB311&amp;COUNTIFS($BH$1:BH311,BH311))</f>
        <v/>
      </c>
      <c r="BJ311" s="84" t="str">
        <f t="shared" si="90"/>
        <v/>
      </c>
      <c r="BK311" s="84"/>
      <c r="BL311" s="84"/>
      <c r="BM311" s="84"/>
      <c r="BN311" s="84"/>
      <c r="BO311" s="84"/>
      <c r="BP311" s="84"/>
      <c r="BQ311" s="84"/>
      <c r="BR311" s="84"/>
      <c r="BS311" s="84"/>
      <c r="BT311" s="84"/>
      <c r="BU311" s="84"/>
      <c r="BV311" s="84"/>
      <c r="BW311" s="84"/>
      <c r="BX311" s="84"/>
      <c r="BY311" s="84"/>
      <c r="BZ311" s="84"/>
      <c r="CA311" s="84"/>
      <c r="CB311" s="84"/>
      <c r="CC311" s="84"/>
      <c r="CD311" s="84"/>
      <c r="CE311" s="84"/>
      <c r="CF311" s="84"/>
      <c r="CG311" s="84"/>
      <c r="CH311" s="84"/>
      <c r="CI311" s="84"/>
      <c r="CJ311" s="84"/>
      <c r="CK311" s="84"/>
      <c r="CL311" s="84"/>
      <c r="CM311" s="84"/>
      <c r="CN311" s="84"/>
      <c r="CO311" s="84"/>
      <c r="CP311" s="84"/>
      <c r="CQ311" s="84"/>
      <c r="CR311" s="84"/>
      <c r="CS311" s="84"/>
      <c r="CT311" s="84"/>
      <c r="CU311" s="84"/>
      <c r="CV311" s="84"/>
      <c r="CW311" s="84"/>
      <c r="CX311" s="84"/>
      <c r="CY311" s="84"/>
      <c r="CZ311" s="84"/>
      <c r="DA311" s="84"/>
      <c r="DB311" s="84"/>
      <c r="DC311" s="84"/>
      <c r="DD311" s="84"/>
      <c r="DE311" s="84"/>
      <c r="DF311" s="84"/>
      <c r="DG311" s="84"/>
      <c r="DH311" s="84"/>
      <c r="DI311" s="84"/>
      <c r="DJ311" s="84"/>
      <c r="DK311" s="84"/>
      <c r="DL311" s="84"/>
      <c r="DM311" s="84"/>
      <c r="DN311" s="84"/>
      <c r="DO311" s="84"/>
      <c r="DP311" s="84"/>
      <c r="DQ311" s="84"/>
      <c r="DR311" s="84"/>
      <c r="DS311" s="84"/>
      <c r="DT311" s="84"/>
      <c r="DU311" s="84"/>
      <c r="DV311" s="84"/>
      <c r="DW311" s="84"/>
      <c r="DX311" s="84"/>
      <c r="DY311" s="84"/>
      <c r="DZ311" s="84"/>
      <c r="EA311" s="84"/>
      <c r="EB311" s="84"/>
      <c r="EC311" s="84"/>
      <c r="ED311" s="84"/>
      <c r="EE311" s="84"/>
      <c r="EF311" s="84"/>
      <c r="EG311" s="84"/>
      <c r="EH311" s="84"/>
      <c r="EI311" s="84"/>
      <c r="EJ311" s="84"/>
      <c r="EK311" s="84"/>
      <c r="EL311" s="84"/>
      <c r="EM311" s="84"/>
      <c r="EN311" s="84"/>
      <c r="EO311" s="84"/>
      <c r="EP311" s="84"/>
      <c r="EQ311" s="84"/>
      <c r="ER311" s="84"/>
      <c r="ES311" s="84"/>
      <c r="ET311" s="84"/>
      <c r="EU311" s="84"/>
      <c r="EV311" s="84"/>
      <c r="EW311" s="84"/>
      <c r="EX311" s="84"/>
      <c r="EY311" s="84"/>
      <c r="EZ311" s="84"/>
      <c r="FA311" s="84"/>
      <c r="FB311" s="84"/>
      <c r="FC311" s="84"/>
      <c r="FD311" s="84"/>
      <c r="FE311" s="84"/>
      <c r="FF311" s="84"/>
      <c r="FG311" s="84"/>
      <c r="FH311" s="84"/>
      <c r="FI311" s="84"/>
      <c r="FJ311" s="84"/>
      <c r="FK311" s="84"/>
      <c r="FL311" s="84"/>
      <c r="FM311" s="84"/>
      <c r="FN311" s="84"/>
      <c r="FO311" s="84"/>
      <c r="FP311" s="84"/>
      <c r="FQ311" s="84"/>
      <c r="FR311" s="84"/>
      <c r="FS311" s="84"/>
      <c r="FT311" s="84"/>
      <c r="FU311" s="84"/>
      <c r="FV311" s="84"/>
      <c r="FW311" s="84"/>
      <c r="FX311" s="84"/>
      <c r="FY311" s="84"/>
      <c r="FZ311" s="84"/>
      <c r="GA311" s="84"/>
      <c r="GB311" s="84"/>
      <c r="GC311" s="84"/>
      <c r="GD311" s="84"/>
      <c r="GE311" s="84"/>
      <c r="GF311" s="84"/>
      <c r="GG311" s="84"/>
      <c r="GH311" s="84"/>
      <c r="GI311" s="84"/>
      <c r="GJ311" s="84"/>
      <c r="GK311" s="84"/>
      <c r="GL311" s="84"/>
      <c r="GM311" s="84"/>
      <c r="GN311" s="84"/>
      <c r="GO311" s="84"/>
      <c r="GP311" s="84"/>
      <c r="GQ311" s="84"/>
      <c r="GR311" s="84"/>
      <c r="GS311" s="84"/>
      <c r="GT311" s="84"/>
      <c r="GU311" s="84"/>
      <c r="GV311" s="84"/>
      <c r="GW311" s="84"/>
      <c r="GX311" s="84"/>
      <c r="GY311" s="84"/>
      <c r="GZ311" s="84"/>
      <c r="HA311" s="84"/>
      <c r="HB311" s="84"/>
      <c r="HC311" s="84"/>
      <c r="HD311" s="84"/>
      <c r="HE311" s="84"/>
      <c r="HF311" s="84"/>
      <c r="HG311" s="84"/>
      <c r="HH311" s="84"/>
      <c r="HI311" s="84"/>
      <c r="HJ311" s="84"/>
      <c r="HK311" s="84"/>
      <c r="HL311" s="84"/>
      <c r="HM311" s="84"/>
      <c r="HN311" s="84"/>
      <c r="HO311" s="84"/>
      <c r="HP311" s="84"/>
      <c r="HQ311" s="84"/>
      <c r="HR311" s="84"/>
      <c r="HS311" s="84"/>
      <c r="HT311" s="84"/>
      <c r="HU311" s="84"/>
      <c r="HV311" s="84"/>
      <c r="HW311" s="84"/>
      <c r="HX311" s="84"/>
      <c r="HY311" s="84"/>
      <c r="HZ311" s="84"/>
      <c r="IA311" s="84"/>
      <c r="IB311" s="84"/>
      <c r="IC311" s="84"/>
      <c r="ID311" s="84"/>
      <c r="IE311" s="84"/>
      <c r="IF311" s="84"/>
      <c r="IG311" s="84"/>
      <c r="IH311" s="84"/>
      <c r="II311" s="84"/>
      <c r="IJ311" s="84"/>
      <c r="IK311" s="84"/>
      <c r="IL311" s="84"/>
      <c r="IM311" s="84"/>
      <c r="IN311" s="84"/>
      <c r="IO311" s="84"/>
      <c r="IP311" s="84"/>
      <c r="IQ311" s="84"/>
      <c r="IR311" s="84"/>
      <c r="IS311" s="84"/>
      <c r="IT311" s="84"/>
      <c r="IU311" s="84"/>
      <c r="IV311" s="84"/>
      <c r="IW311" s="84"/>
      <c r="IX311" s="84"/>
      <c r="IY311" s="84"/>
      <c r="IZ311" s="84"/>
      <c r="JA311" s="84"/>
      <c r="JB311" s="84"/>
    </row>
    <row r="312" spans="1:262" s="22" customFormat="1" ht="15" customHeight="1" x14ac:dyDescent="0.15">
      <c r="A312" s="176" t="s">
        <v>141</v>
      </c>
      <c r="B312" s="26" t="s">
        <v>285</v>
      </c>
      <c r="C312" s="27" t="s">
        <v>371</v>
      </c>
      <c r="D312" s="28" t="s">
        <v>434</v>
      </c>
      <c r="E312" s="26" t="s">
        <v>278</v>
      </c>
      <c r="F312" s="29" t="s">
        <v>55</v>
      </c>
      <c r="G312" s="30" t="s">
        <v>280</v>
      </c>
      <c r="H312" s="30" t="s">
        <v>94</v>
      </c>
      <c r="I312" s="37">
        <v>2000</v>
      </c>
      <c r="J312" s="38" t="s">
        <v>281</v>
      </c>
      <c r="K312" s="37">
        <v>1999.5</v>
      </c>
      <c r="L312" s="26"/>
      <c r="M312" s="26"/>
      <c r="N312" s="26"/>
      <c r="O312" s="39" t="s">
        <v>54</v>
      </c>
      <c r="P312" s="40">
        <v>0.5</v>
      </c>
      <c r="Q312" s="40">
        <v>0.5</v>
      </c>
      <c r="R312" s="40">
        <v>1.4193548387096799</v>
      </c>
      <c r="S312" s="40">
        <v>2.46013667425968</v>
      </c>
      <c r="T312" s="40">
        <v>4</v>
      </c>
      <c r="U312" s="40">
        <v>4</v>
      </c>
      <c r="V312" s="41">
        <v>12</v>
      </c>
      <c r="W312" s="42">
        <v>275</v>
      </c>
      <c r="X312" s="43">
        <v>600</v>
      </c>
      <c r="Y312" s="50">
        <v>1</v>
      </c>
      <c r="Z312" s="50">
        <v>1</v>
      </c>
      <c r="AA312" s="51"/>
      <c r="AB312" s="51"/>
      <c r="AC312" s="51"/>
      <c r="AD312" s="51"/>
      <c r="AE312" s="51"/>
      <c r="AF312" s="38">
        <v>432</v>
      </c>
      <c r="AG312" s="61">
        <v>7.6388888888888902</v>
      </c>
      <c r="AH312" s="62">
        <v>0.63657407407407396</v>
      </c>
      <c r="AI312" s="63"/>
      <c r="AJ312" s="64"/>
      <c r="AK312" s="65">
        <v>0</v>
      </c>
      <c r="AL312" s="64" t="s">
        <v>296</v>
      </c>
      <c r="AM312" s="66" t="s">
        <v>286</v>
      </c>
      <c r="AN312" s="26"/>
      <c r="AO312" s="66" t="s">
        <v>40</v>
      </c>
      <c r="AP312" s="74"/>
      <c r="AQ312" s="75"/>
      <c r="AR312" s="76"/>
      <c r="AS312" s="77"/>
      <c r="AT312" s="77"/>
      <c r="AU312" s="78"/>
      <c r="AV312" s="77"/>
      <c r="AW312" s="77"/>
      <c r="AX312" s="77"/>
      <c r="AY312" s="77"/>
      <c r="AZ312" s="77"/>
      <c r="BA312" s="77"/>
      <c r="BB312" s="99">
        <f t="shared" si="84"/>
        <v>36</v>
      </c>
      <c r="BC312" s="99">
        <f t="shared" si="85"/>
        <v>9</v>
      </c>
      <c r="BD312" s="100" t="str">
        <f t="shared" si="86"/>
        <v>050-C130000141-508雷小林36</v>
      </c>
      <c r="BE312" s="101">
        <f t="shared" si="87"/>
        <v>0.25</v>
      </c>
      <c r="BF312" s="101">
        <f t="shared" si="88"/>
        <v>0.5</v>
      </c>
      <c r="BG312" s="102" t="str">
        <f t="shared" si="89"/>
        <v>050-C130000141-50836</v>
      </c>
      <c r="BH312" s="84" t="str">
        <f>IF(IF(ISNA(MATCH(BG312,BG313:$BG$94434,0)),1,"")="","",IF(ISNA(MATCH(BG312,BG313:$BG$94434,0)),1,"")&amp;BB312)</f>
        <v/>
      </c>
      <c r="BI312" s="84" t="str">
        <f>IF(BH312="","",BB312&amp;COUNTIFS($BH$1:BH312,BH312))</f>
        <v/>
      </c>
      <c r="BJ312" s="84" t="str">
        <f t="shared" si="90"/>
        <v/>
      </c>
      <c r="BK312" s="84"/>
      <c r="BL312" s="84"/>
      <c r="BM312" s="84"/>
      <c r="BN312" s="84"/>
      <c r="BO312" s="84"/>
      <c r="BP312" s="84"/>
      <c r="BQ312" s="84"/>
      <c r="BR312" s="84"/>
      <c r="BS312" s="84"/>
      <c r="BT312" s="84"/>
      <c r="BU312" s="84"/>
      <c r="BV312" s="84"/>
      <c r="BW312" s="84"/>
      <c r="BX312" s="84"/>
      <c r="BY312" s="84"/>
      <c r="BZ312" s="84"/>
      <c r="CA312" s="84"/>
      <c r="CB312" s="84"/>
      <c r="CC312" s="84"/>
      <c r="CD312" s="84"/>
      <c r="CE312" s="84"/>
      <c r="CF312" s="84"/>
      <c r="CG312" s="84"/>
      <c r="CH312" s="84"/>
      <c r="CI312" s="84"/>
      <c r="CJ312" s="84"/>
      <c r="CK312" s="84"/>
      <c r="CL312" s="84"/>
      <c r="CM312" s="84"/>
      <c r="CN312" s="84"/>
      <c r="CO312" s="84"/>
      <c r="CP312" s="84"/>
      <c r="CQ312" s="84"/>
      <c r="CR312" s="84"/>
      <c r="CS312" s="84"/>
      <c r="CT312" s="84"/>
      <c r="CU312" s="84"/>
      <c r="CV312" s="84"/>
      <c r="CW312" s="84"/>
      <c r="CX312" s="84"/>
      <c r="CY312" s="84"/>
      <c r="CZ312" s="84"/>
      <c r="DA312" s="84"/>
      <c r="DB312" s="84"/>
      <c r="DC312" s="84"/>
      <c r="DD312" s="84"/>
      <c r="DE312" s="84"/>
      <c r="DF312" s="84"/>
      <c r="DG312" s="84"/>
      <c r="DH312" s="84"/>
      <c r="DI312" s="84"/>
      <c r="DJ312" s="84"/>
      <c r="DK312" s="84"/>
      <c r="DL312" s="84"/>
      <c r="DM312" s="84"/>
      <c r="DN312" s="84"/>
      <c r="DO312" s="84"/>
      <c r="DP312" s="84"/>
      <c r="DQ312" s="84"/>
      <c r="DR312" s="84"/>
      <c r="DS312" s="84"/>
      <c r="DT312" s="84"/>
      <c r="DU312" s="84"/>
      <c r="DV312" s="84"/>
      <c r="DW312" s="84"/>
      <c r="DX312" s="84"/>
      <c r="DY312" s="84"/>
      <c r="DZ312" s="84"/>
      <c r="EA312" s="84"/>
      <c r="EB312" s="84"/>
      <c r="EC312" s="84"/>
      <c r="ED312" s="84"/>
      <c r="EE312" s="84"/>
      <c r="EF312" s="84"/>
      <c r="EG312" s="84"/>
      <c r="EH312" s="84"/>
      <c r="EI312" s="84"/>
      <c r="EJ312" s="84"/>
      <c r="EK312" s="84"/>
      <c r="EL312" s="84"/>
      <c r="EM312" s="84"/>
      <c r="EN312" s="84"/>
      <c r="EO312" s="84"/>
      <c r="EP312" s="84"/>
      <c r="EQ312" s="84"/>
      <c r="ER312" s="84"/>
      <c r="ES312" s="84"/>
      <c r="ET312" s="84"/>
      <c r="EU312" s="84"/>
      <c r="EV312" s="84"/>
      <c r="EW312" s="84"/>
      <c r="EX312" s="84"/>
      <c r="EY312" s="84"/>
      <c r="EZ312" s="84"/>
      <c r="FA312" s="84"/>
      <c r="FB312" s="84"/>
      <c r="FC312" s="84"/>
      <c r="FD312" s="84"/>
      <c r="FE312" s="84"/>
      <c r="FF312" s="84"/>
      <c r="FG312" s="84"/>
      <c r="FH312" s="84"/>
      <c r="FI312" s="84"/>
      <c r="FJ312" s="84"/>
      <c r="FK312" s="84"/>
      <c r="FL312" s="84"/>
      <c r="FM312" s="84"/>
      <c r="FN312" s="84"/>
      <c r="FO312" s="84"/>
      <c r="FP312" s="84"/>
      <c r="FQ312" s="84"/>
      <c r="FR312" s="84"/>
      <c r="FS312" s="84"/>
      <c r="FT312" s="84"/>
      <c r="FU312" s="84"/>
      <c r="FV312" s="84"/>
      <c r="FW312" s="84"/>
      <c r="FX312" s="84"/>
      <c r="FY312" s="84"/>
      <c r="FZ312" s="84"/>
      <c r="GA312" s="84"/>
      <c r="GB312" s="84"/>
      <c r="GC312" s="84"/>
      <c r="GD312" s="84"/>
      <c r="GE312" s="84"/>
      <c r="GF312" s="84"/>
      <c r="GG312" s="84"/>
      <c r="GH312" s="84"/>
      <c r="GI312" s="84"/>
      <c r="GJ312" s="84"/>
      <c r="GK312" s="84"/>
      <c r="GL312" s="84"/>
      <c r="GM312" s="84"/>
      <c r="GN312" s="84"/>
      <c r="GO312" s="84"/>
      <c r="GP312" s="84"/>
      <c r="GQ312" s="84"/>
      <c r="GR312" s="84"/>
      <c r="GS312" s="84"/>
      <c r="GT312" s="84"/>
      <c r="GU312" s="84"/>
      <c r="GV312" s="84"/>
      <c r="GW312" s="84"/>
      <c r="GX312" s="84"/>
      <c r="GY312" s="84"/>
      <c r="GZ312" s="84"/>
      <c r="HA312" s="84"/>
      <c r="HB312" s="84"/>
      <c r="HC312" s="84"/>
      <c r="HD312" s="84"/>
      <c r="HE312" s="84"/>
      <c r="HF312" s="84"/>
      <c r="HG312" s="84"/>
      <c r="HH312" s="84"/>
      <c r="HI312" s="84"/>
      <c r="HJ312" s="84"/>
      <c r="HK312" s="84"/>
      <c r="HL312" s="84"/>
      <c r="HM312" s="84"/>
      <c r="HN312" s="84"/>
      <c r="HO312" s="84"/>
      <c r="HP312" s="84"/>
      <c r="HQ312" s="84"/>
      <c r="HR312" s="84"/>
      <c r="HS312" s="84"/>
      <c r="HT312" s="84"/>
      <c r="HU312" s="84"/>
      <c r="HV312" s="84"/>
      <c r="HW312" s="84"/>
      <c r="HX312" s="84"/>
      <c r="HY312" s="84"/>
      <c r="HZ312" s="84"/>
      <c r="IA312" s="84"/>
      <c r="IB312" s="84"/>
      <c r="IC312" s="84"/>
      <c r="ID312" s="84"/>
      <c r="IE312" s="84"/>
      <c r="IF312" s="84"/>
      <c r="IG312" s="84"/>
      <c r="IH312" s="84"/>
      <c r="II312" s="84"/>
      <c r="IJ312" s="84"/>
      <c r="IK312" s="84"/>
      <c r="IL312" s="84"/>
      <c r="IM312" s="84"/>
      <c r="IN312" s="84"/>
      <c r="IO312" s="84"/>
      <c r="IP312" s="84"/>
      <c r="IQ312" s="84"/>
      <c r="IR312" s="84"/>
      <c r="IS312" s="84"/>
      <c r="IT312" s="84"/>
      <c r="IU312" s="84"/>
      <c r="IV312" s="84"/>
      <c r="IW312" s="84"/>
      <c r="IX312" s="84"/>
      <c r="IY312" s="84"/>
      <c r="IZ312" s="84"/>
      <c r="JA312" s="84"/>
      <c r="JB312" s="84"/>
    </row>
    <row r="313" spans="1:262" s="22" customFormat="1" ht="15" customHeight="1" x14ac:dyDescent="0.15">
      <c r="A313" s="176" t="s">
        <v>141</v>
      </c>
      <c r="B313" s="26" t="s">
        <v>275</v>
      </c>
      <c r="C313" s="27" t="s">
        <v>404</v>
      </c>
      <c r="D313" s="28" t="s">
        <v>470</v>
      </c>
      <c r="E313" s="26" t="s">
        <v>278</v>
      </c>
      <c r="F313" s="29" t="s">
        <v>62</v>
      </c>
      <c r="G313" s="30" t="s">
        <v>301</v>
      </c>
      <c r="H313" s="30" t="s">
        <v>94</v>
      </c>
      <c r="I313" s="37">
        <v>2000</v>
      </c>
      <c r="J313" s="38" t="s">
        <v>281</v>
      </c>
      <c r="K313" s="37">
        <v>0</v>
      </c>
      <c r="L313" s="26"/>
      <c r="M313" s="26"/>
      <c r="N313" s="26"/>
      <c r="O313" s="39" t="s">
        <v>69</v>
      </c>
      <c r="P313" s="40">
        <v>0.5</v>
      </c>
      <c r="Q313" s="40">
        <v>0.5</v>
      </c>
      <c r="R313" s="40">
        <v>2.4664031620553399</v>
      </c>
      <c r="S313" s="40">
        <v>2.46013667425968</v>
      </c>
      <c r="T313" s="40">
        <v>3</v>
      </c>
      <c r="U313" s="40">
        <v>3</v>
      </c>
      <c r="V313" s="41">
        <v>12</v>
      </c>
      <c r="W313" s="42">
        <v>325</v>
      </c>
      <c r="X313" s="43">
        <v>450</v>
      </c>
      <c r="Y313" s="50">
        <v>1</v>
      </c>
      <c r="Z313" s="50">
        <v>1</v>
      </c>
      <c r="AA313" s="51"/>
      <c r="AB313" s="51"/>
      <c r="AC313" s="51"/>
      <c r="AD313" s="51"/>
      <c r="AE313" s="51"/>
      <c r="AF313" s="38">
        <v>324</v>
      </c>
      <c r="AG313" s="61">
        <v>12.037037037037001</v>
      </c>
      <c r="AH313" s="62">
        <v>1.00308641975309</v>
      </c>
      <c r="AI313" s="63"/>
      <c r="AJ313" s="64"/>
      <c r="AK313" s="65">
        <v>0</v>
      </c>
      <c r="AL313" s="64" t="s">
        <v>283</v>
      </c>
      <c r="AM313" s="66" t="s">
        <v>379</v>
      </c>
      <c r="AN313" s="26"/>
      <c r="AO313" s="66" t="s">
        <v>68</v>
      </c>
      <c r="AP313" s="74"/>
      <c r="AQ313" s="75"/>
      <c r="AR313" s="76"/>
      <c r="AS313" s="77"/>
      <c r="AT313" s="77"/>
      <c r="AU313" s="78"/>
      <c r="AV313" s="77"/>
      <c r="AW313" s="77"/>
      <c r="AX313" s="77"/>
      <c r="AY313" s="77"/>
      <c r="AZ313" s="77"/>
      <c r="BA313" s="77"/>
      <c r="BB313" s="99">
        <f t="shared" si="84"/>
        <v>36</v>
      </c>
      <c r="BC313" s="99">
        <f t="shared" si="85"/>
        <v>9</v>
      </c>
      <c r="BD313" s="100" t="str">
        <f t="shared" si="86"/>
        <v>050-S080000641-0549赵亚平36</v>
      </c>
      <c r="BE313" s="101">
        <f t="shared" si="87"/>
        <v>0.25</v>
      </c>
      <c r="BF313" s="101">
        <f t="shared" si="88"/>
        <v>0.5</v>
      </c>
      <c r="BG313" s="102" t="str">
        <f t="shared" si="89"/>
        <v>050-S080000641-054936</v>
      </c>
      <c r="BH313" s="84" t="str">
        <f>IF(IF(ISNA(MATCH(BG313,BG314:$BG$94434,0)),1,"")="","",IF(ISNA(MATCH(BG313,BG314:$BG$94434,0)),1,"")&amp;BB313)</f>
        <v/>
      </c>
      <c r="BI313" s="84" t="str">
        <f>IF(BH313="","",BB313&amp;COUNTIFS($BH$1:BH313,BH313))</f>
        <v/>
      </c>
      <c r="BJ313" s="84" t="str">
        <f t="shared" si="90"/>
        <v/>
      </c>
      <c r="BK313" s="84"/>
      <c r="BL313" s="84"/>
      <c r="BM313" s="84"/>
      <c r="BN313" s="84"/>
      <c r="BO313" s="84"/>
      <c r="BP313" s="84"/>
      <c r="BQ313" s="84"/>
      <c r="BR313" s="84"/>
      <c r="BS313" s="84"/>
      <c r="BT313" s="84"/>
      <c r="BU313" s="84"/>
      <c r="BV313" s="84"/>
      <c r="BW313" s="84"/>
      <c r="BX313" s="84"/>
      <c r="BY313" s="84"/>
      <c r="BZ313" s="84"/>
      <c r="CA313" s="84"/>
      <c r="CB313" s="84"/>
      <c r="CC313" s="84"/>
      <c r="CD313" s="84"/>
      <c r="CE313" s="84"/>
      <c r="CF313" s="84"/>
      <c r="CG313" s="84"/>
      <c r="CH313" s="84"/>
      <c r="CI313" s="84"/>
      <c r="CJ313" s="84"/>
      <c r="CK313" s="84"/>
      <c r="CL313" s="84"/>
      <c r="CM313" s="84"/>
      <c r="CN313" s="84"/>
      <c r="CO313" s="84"/>
      <c r="CP313" s="84"/>
      <c r="CQ313" s="84"/>
      <c r="CR313" s="84"/>
      <c r="CS313" s="84"/>
      <c r="CT313" s="84"/>
      <c r="CU313" s="84"/>
      <c r="CV313" s="84"/>
      <c r="CW313" s="84"/>
      <c r="CX313" s="84"/>
      <c r="CY313" s="84"/>
      <c r="CZ313" s="84"/>
      <c r="DA313" s="84"/>
      <c r="DB313" s="84"/>
      <c r="DC313" s="84"/>
      <c r="DD313" s="84"/>
      <c r="DE313" s="84"/>
      <c r="DF313" s="84"/>
      <c r="DG313" s="84"/>
      <c r="DH313" s="84"/>
      <c r="DI313" s="84"/>
      <c r="DJ313" s="84"/>
      <c r="DK313" s="84"/>
      <c r="DL313" s="84"/>
      <c r="DM313" s="84"/>
      <c r="DN313" s="84"/>
      <c r="DO313" s="84"/>
      <c r="DP313" s="84"/>
      <c r="DQ313" s="84"/>
      <c r="DR313" s="84"/>
      <c r="DS313" s="84"/>
      <c r="DT313" s="84"/>
      <c r="DU313" s="84"/>
      <c r="DV313" s="84"/>
      <c r="DW313" s="84"/>
      <c r="DX313" s="84"/>
      <c r="DY313" s="84"/>
      <c r="DZ313" s="84"/>
      <c r="EA313" s="84"/>
      <c r="EB313" s="84"/>
      <c r="EC313" s="84"/>
      <c r="ED313" s="84"/>
      <c r="EE313" s="84"/>
      <c r="EF313" s="84"/>
      <c r="EG313" s="84"/>
      <c r="EH313" s="84"/>
      <c r="EI313" s="84"/>
      <c r="EJ313" s="84"/>
      <c r="EK313" s="84"/>
      <c r="EL313" s="84"/>
      <c r="EM313" s="84"/>
      <c r="EN313" s="84"/>
      <c r="EO313" s="84"/>
      <c r="EP313" s="84"/>
      <c r="EQ313" s="84"/>
      <c r="ER313" s="84"/>
      <c r="ES313" s="84"/>
      <c r="ET313" s="84"/>
      <c r="EU313" s="84"/>
      <c r="EV313" s="84"/>
      <c r="EW313" s="84"/>
      <c r="EX313" s="84"/>
      <c r="EY313" s="84"/>
      <c r="EZ313" s="84"/>
      <c r="FA313" s="84"/>
      <c r="FB313" s="84"/>
      <c r="FC313" s="84"/>
      <c r="FD313" s="84"/>
      <c r="FE313" s="84"/>
      <c r="FF313" s="84"/>
      <c r="FG313" s="84"/>
      <c r="FH313" s="84"/>
      <c r="FI313" s="84"/>
      <c r="FJ313" s="84"/>
      <c r="FK313" s="84"/>
      <c r="FL313" s="84"/>
      <c r="FM313" s="84"/>
      <c r="FN313" s="84"/>
      <c r="FO313" s="84"/>
      <c r="FP313" s="84"/>
      <c r="FQ313" s="84"/>
      <c r="FR313" s="84"/>
      <c r="FS313" s="84"/>
      <c r="FT313" s="84"/>
      <c r="FU313" s="84"/>
      <c r="FV313" s="84"/>
      <c r="FW313" s="84"/>
      <c r="FX313" s="84"/>
      <c r="FY313" s="84"/>
      <c r="FZ313" s="84"/>
      <c r="GA313" s="84"/>
      <c r="GB313" s="84"/>
      <c r="GC313" s="84"/>
      <c r="GD313" s="84"/>
      <c r="GE313" s="84"/>
      <c r="GF313" s="84"/>
      <c r="GG313" s="84"/>
      <c r="GH313" s="84"/>
      <c r="GI313" s="84"/>
      <c r="GJ313" s="84"/>
      <c r="GK313" s="84"/>
      <c r="GL313" s="84"/>
      <c r="GM313" s="84"/>
      <c r="GN313" s="84"/>
      <c r="GO313" s="84"/>
      <c r="GP313" s="84"/>
      <c r="GQ313" s="84"/>
      <c r="GR313" s="84"/>
      <c r="GS313" s="84"/>
      <c r="GT313" s="84"/>
      <c r="GU313" s="84"/>
      <c r="GV313" s="84"/>
      <c r="GW313" s="84"/>
      <c r="GX313" s="84"/>
      <c r="GY313" s="84"/>
      <c r="GZ313" s="84"/>
      <c r="HA313" s="84"/>
      <c r="HB313" s="84"/>
      <c r="HC313" s="84"/>
      <c r="HD313" s="84"/>
      <c r="HE313" s="84"/>
      <c r="HF313" s="84"/>
      <c r="HG313" s="84"/>
      <c r="HH313" s="84"/>
      <c r="HI313" s="84"/>
      <c r="HJ313" s="84"/>
      <c r="HK313" s="84"/>
      <c r="HL313" s="84"/>
      <c r="HM313" s="84"/>
      <c r="HN313" s="84"/>
      <c r="HO313" s="84"/>
      <c r="HP313" s="84"/>
      <c r="HQ313" s="84"/>
      <c r="HR313" s="84"/>
      <c r="HS313" s="84"/>
      <c r="HT313" s="84"/>
      <c r="HU313" s="84"/>
      <c r="HV313" s="84"/>
      <c r="HW313" s="84"/>
      <c r="HX313" s="84"/>
      <c r="HY313" s="84"/>
      <c r="HZ313" s="84"/>
      <c r="IA313" s="84"/>
      <c r="IB313" s="84"/>
      <c r="IC313" s="84"/>
      <c r="ID313" s="84"/>
      <c r="IE313" s="84"/>
      <c r="IF313" s="84"/>
      <c r="IG313" s="84"/>
      <c r="IH313" s="84"/>
      <c r="II313" s="84"/>
      <c r="IJ313" s="84"/>
      <c r="IK313" s="84"/>
      <c r="IL313" s="84"/>
      <c r="IM313" s="84"/>
      <c r="IN313" s="84"/>
      <c r="IO313" s="84"/>
      <c r="IP313" s="84"/>
      <c r="IQ313" s="84"/>
      <c r="IR313" s="84"/>
      <c r="IS313" s="84"/>
      <c r="IT313" s="84"/>
      <c r="IU313" s="84"/>
      <c r="IV313" s="84"/>
      <c r="IW313" s="84"/>
      <c r="IX313" s="84"/>
      <c r="IY313" s="84"/>
      <c r="IZ313" s="84"/>
      <c r="JA313" s="84"/>
      <c r="JB313" s="84"/>
    </row>
    <row r="314" spans="1:262" s="22" customFormat="1" ht="15" customHeight="1" x14ac:dyDescent="0.15">
      <c r="A314" s="176" t="s">
        <v>141</v>
      </c>
      <c r="B314" s="26" t="s">
        <v>285</v>
      </c>
      <c r="C314" s="27" t="s">
        <v>404</v>
      </c>
      <c r="D314" s="28" t="s">
        <v>470</v>
      </c>
      <c r="E314" s="26" t="s">
        <v>278</v>
      </c>
      <c r="F314" s="29" t="s">
        <v>62</v>
      </c>
      <c r="G314" s="30" t="s">
        <v>301</v>
      </c>
      <c r="H314" s="30" t="s">
        <v>94</v>
      </c>
      <c r="I314" s="37">
        <v>2000</v>
      </c>
      <c r="J314" s="38" t="s">
        <v>281</v>
      </c>
      <c r="K314" s="37">
        <v>0</v>
      </c>
      <c r="L314" s="26"/>
      <c r="M314" s="26"/>
      <c r="N314" s="26"/>
      <c r="O314" s="39" t="s">
        <v>69</v>
      </c>
      <c r="P314" s="40">
        <v>0.5</v>
      </c>
      <c r="Q314" s="40">
        <v>0.5</v>
      </c>
      <c r="R314" s="40">
        <v>0.94623655913978499</v>
      </c>
      <c r="S314" s="40">
        <v>1.64009111617312</v>
      </c>
      <c r="T314" s="40">
        <v>3</v>
      </c>
      <c r="U314" s="40">
        <v>3</v>
      </c>
      <c r="V314" s="41">
        <v>8</v>
      </c>
      <c r="W314" s="42">
        <v>200</v>
      </c>
      <c r="X314" s="43">
        <v>450</v>
      </c>
      <c r="Y314" s="50">
        <v>1</v>
      </c>
      <c r="Z314" s="50">
        <v>1</v>
      </c>
      <c r="AA314" s="51"/>
      <c r="AB314" s="51"/>
      <c r="AC314" s="51"/>
      <c r="AD314" s="51"/>
      <c r="AE314" s="51"/>
      <c r="AF314" s="38">
        <v>216</v>
      </c>
      <c r="AG314" s="61">
        <v>7.4074074074074101</v>
      </c>
      <c r="AH314" s="62">
        <v>0.92592592592592604</v>
      </c>
      <c r="AI314" s="63"/>
      <c r="AJ314" s="64"/>
      <c r="AK314" s="65">
        <v>0</v>
      </c>
      <c r="AL314" s="64" t="s">
        <v>283</v>
      </c>
      <c r="AM314" s="66" t="s">
        <v>326</v>
      </c>
      <c r="AN314" s="26"/>
      <c r="AO314" s="66" t="s">
        <v>332</v>
      </c>
      <c r="AP314" s="74"/>
      <c r="AQ314" s="75"/>
      <c r="AR314" s="76"/>
      <c r="AS314" s="77"/>
      <c r="AT314" s="77"/>
      <c r="AU314" s="78"/>
      <c r="AV314" s="77"/>
      <c r="AW314" s="77"/>
      <c r="AX314" s="77"/>
      <c r="AY314" s="77"/>
      <c r="AZ314" s="77"/>
      <c r="BA314" s="77"/>
      <c r="BB314" s="99">
        <f t="shared" si="84"/>
        <v>36</v>
      </c>
      <c r="BC314" s="99">
        <f t="shared" si="85"/>
        <v>9</v>
      </c>
      <c r="BD314" s="100" t="str">
        <f t="shared" si="86"/>
        <v>050-S080000641-0549杨高坤36</v>
      </c>
      <c r="BE314" s="101">
        <f t="shared" si="87"/>
        <v>1</v>
      </c>
      <c r="BF314" s="101">
        <f t="shared" si="88"/>
        <v>0.5</v>
      </c>
      <c r="BG314" s="102" t="str">
        <f t="shared" si="89"/>
        <v>050-S080000641-054936</v>
      </c>
      <c r="BH314" s="84" t="str">
        <f>IF(IF(ISNA(MATCH(BG314,BG315:$BG$94434,0)),1,"")="","",IF(ISNA(MATCH(BG314,BG315:$BG$94434,0)),1,"")&amp;BB314)</f>
        <v/>
      </c>
      <c r="BI314" s="84" t="str">
        <f>IF(BH314="","",BB314&amp;COUNTIFS($BH$1:BH314,BH314))</f>
        <v/>
      </c>
      <c r="BJ314" s="84" t="str">
        <f t="shared" si="90"/>
        <v/>
      </c>
      <c r="BK314" s="84"/>
      <c r="BL314" s="84"/>
      <c r="BM314" s="84"/>
      <c r="BN314" s="84"/>
      <c r="BO314" s="84"/>
      <c r="BP314" s="84"/>
      <c r="BQ314" s="84"/>
      <c r="BR314" s="84"/>
      <c r="BS314" s="84"/>
      <c r="BT314" s="84"/>
      <c r="BU314" s="84"/>
      <c r="BV314" s="84"/>
      <c r="BW314" s="84"/>
      <c r="BX314" s="84"/>
      <c r="BY314" s="84"/>
      <c r="BZ314" s="84"/>
      <c r="CA314" s="84"/>
      <c r="CB314" s="84"/>
      <c r="CC314" s="84"/>
      <c r="CD314" s="84"/>
      <c r="CE314" s="84"/>
      <c r="CF314" s="84"/>
      <c r="CG314" s="84"/>
      <c r="CH314" s="84"/>
      <c r="CI314" s="84"/>
      <c r="CJ314" s="84"/>
      <c r="CK314" s="84"/>
      <c r="CL314" s="84"/>
      <c r="CM314" s="84"/>
      <c r="CN314" s="84"/>
      <c r="CO314" s="84"/>
      <c r="CP314" s="84"/>
      <c r="CQ314" s="84"/>
      <c r="CR314" s="84"/>
      <c r="CS314" s="84"/>
      <c r="CT314" s="84"/>
      <c r="CU314" s="84"/>
      <c r="CV314" s="84"/>
      <c r="CW314" s="84"/>
      <c r="CX314" s="84"/>
      <c r="CY314" s="84"/>
      <c r="CZ314" s="84"/>
      <c r="DA314" s="84"/>
      <c r="DB314" s="84"/>
      <c r="DC314" s="84"/>
      <c r="DD314" s="84"/>
      <c r="DE314" s="84"/>
      <c r="DF314" s="84"/>
      <c r="DG314" s="84"/>
      <c r="DH314" s="84"/>
      <c r="DI314" s="84"/>
      <c r="DJ314" s="84"/>
      <c r="DK314" s="84"/>
      <c r="DL314" s="84"/>
      <c r="DM314" s="84"/>
      <c r="DN314" s="84"/>
      <c r="DO314" s="84"/>
      <c r="DP314" s="84"/>
      <c r="DQ314" s="84"/>
      <c r="DR314" s="84"/>
      <c r="DS314" s="84"/>
      <c r="DT314" s="84"/>
      <c r="DU314" s="84"/>
      <c r="DV314" s="84"/>
      <c r="DW314" s="84"/>
      <c r="DX314" s="84"/>
      <c r="DY314" s="84"/>
      <c r="DZ314" s="84"/>
      <c r="EA314" s="84"/>
      <c r="EB314" s="84"/>
      <c r="EC314" s="84"/>
      <c r="ED314" s="84"/>
      <c r="EE314" s="84"/>
      <c r="EF314" s="84"/>
      <c r="EG314" s="84"/>
      <c r="EH314" s="84"/>
      <c r="EI314" s="84"/>
      <c r="EJ314" s="84"/>
      <c r="EK314" s="84"/>
      <c r="EL314" s="84"/>
      <c r="EM314" s="84"/>
      <c r="EN314" s="84"/>
      <c r="EO314" s="84"/>
      <c r="EP314" s="84"/>
      <c r="EQ314" s="84"/>
      <c r="ER314" s="84"/>
      <c r="ES314" s="84"/>
      <c r="ET314" s="84"/>
      <c r="EU314" s="84"/>
      <c r="EV314" s="84"/>
      <c r="EW314" s="84"/>
      <c r="EX314" s="84"/>
      <c r="EY314" s="84"/>
      <c r="EZ314" s="84"/>
      <c r="FA314" s="84"/>
      <c r="FB314" s="84"/>
      <c r="FC314" s="84"/>
      <c r="FD314" s="84"/>
      <c r="FE314" s="84"/>
      <c r="FF314" s="84"/>
      <c r="FG314" s="84"/>
      <c r="FH314" s="84"/>
      <c r="FI314" s="84"/>
      <c r="FJ314" s="84"/>
      <c r="FK314" s="84"/>
      <c r="FL314" s="84"/>
      <c r="FM314" s="84"/>
      <c r="FN314" s="84"/>
      <c r="FO314" s="84"/>
      <c r="FP314" s="84"/>
      <c r="FQ314" s="84"/>
      <c r="FR314" s="84"/>
      <c r="FS314" s="84"/>
      <c r="FT314" s="84"/>
      <c r="FU314" s="84"/>
      <c r="FV314" s="84"/>
      <c r="FW314" s="84"/>
      <c r="FX314" s="84"/>
      <c r="FY314" s="84"/>
      <c r="FZ314" s="84"/>
      <c r="GA314" s="84"/>
      <c r="GB314" s="84"/>
      <c r="GC314" s="84"/>
      <c r="GD314" s="84"/>
      <c r="GE314" s="84"/>
      <c r="GF314" s="84"/>
      <c r="GG314" s="84"/>
      <c r="GH314" s="84"/>
      <c r="GI314" s="84"/>
      <c r="GJ314" s="84"/>
      <c r="GK314" s="84"/>
      <c r="GL314" s="84"/>
      <c r="GM314" s="84"/>
      <c r="GN314" s="84"/>
      <c r="GO314" s="84"/>
      <c r="GP314" s="84"/>
      <c r="GQ314" s="84"/>
      <c r="GR314" s="84"/>
      <c r="GS314" s="84"/>
      <c r="GT314" s="84"/>
      <c r="GU314" s="84"/>
      <c r="GV314" s="84"/>
      <c r="GW314" s="84"/>
      <c r="GX314" s="84"/>
      <c r="GY314" s="84"/>
      <c r="GZ314" s="84"/>
      <c r="HA314" s="84"/>
      <c r="HB314" s="84"/>
      <c r="HC314" s="84"/>
      <c r="HD314" s="84"/>
      <c r="HE314" s="84"/>
      <c r="HF314" s="84"/>
      <c r="HG314" s="84"/>
      <c r="HH314" s="84"/>
      <c r="HI314" s="84"/>
      <c r="HJ314" s="84"/>
      <c r="HK314" s="84"/>
      <c r="HL314" s="84"/>
      <c r="HM314" s="84"/>
      <c r="HN314" s="84"/>
      <c r="HO314" s="84"/>
      <c r="HP314" s="84"/>
      <c r="HQ314" s="84"/>
      <c r="HR314" s="84"/>
      <c r="HS314" s="84"/>
      <c r="HT314" s="84"/>
      <c r="HU314" s="84"/>
      <c r="HV314" s="84"/>
      <c r="HW314" s="84"/>
      <c r="HX314" s="84"/>
      <c r="HY314" s="84"/>
      <c r="HZ314" s="84"/>
      <c r="IA314" s="84"/>
      <c r="IB314" s="84"/>
      <c r="IC314" s="84"/>
      <c r="ID314" s="84"/>
      <c r="IE314" s="84"/>
      <c r="IF314" s="84"/>
      <c r="IG314" s="84"/>
      <c r="IH314" s="84"/>
      <c r="II314" s="84"/>
      <c r="IJ314" s="84"/>
      <c r="IK314" s="84"/>
      <c r="IL314" s="84"/>
      <c r="IM314" s="84"/>
      <c r="IN314" s="84"/>
      <c r="IO314" s="84"/>
      <c r="IP314" s="84"/>
      <c r="IQ314" s="84"/>
      <c r="IR314" s="84"/>
      <c r="IS314" s="84"/>
      <c r="IT314" s="84"/>
      <c r="IU314" s="84"/>
      <c r="IV314" s="84"/>
      <c r="IW314" s="84"/>
      <c r="IX314" s="84"/>
      <c r="IY314" s="84"/>
      <c r="IZ314" s="84"/>
      <c r="JA314" s="84"/>
      <c r="JB314" s="84"/>
    </row>
    <row r="315" spans="1:262" s="22" customFormat="1" ht="15" customHeight="1" x14ac:dyDescent="0.15">
      <c r="A315" s="176" t="s">
        <v>141</v>
      </c>
      <c r="B315" s="26" t="s">
        <v>275</v>
      </c>
      <c r="C315" s="27" t="s">
        <v>333</v>
      </c>
      <c r="D315" s="28" t="s">
        <v>455</v>
      </c>
      <c r="E315" s="26" t="s">
        <v>278</v>
      </c>
      <c r="F315" s="29" t="s">
        <v>11</v>
      </c>
      <c r="G315" s="30" t="s">
        <v>280</v>
      </c>
      <c r="H315" s="30" t="s">
        <v>79</v>
      </c>
      <c r="I315" s="37">
        <v>2000000</v>
      </c>
      <c r="J315" s="38" t="s">
        <v>281</v>
      </c>
      <c r="K315" s="37">
        <v>645000</v>
      </c>
      <c r="L315" s="26"/>
      <c r="M315" s="26"/>
      <c r="N315" s="26"/>
      <c r="O315" s="39" t="s">
        <v>10</v>
      </c>
      <c r="P315" s="40">
        <v>0.5</v>
      </c>
      <c r="Q315" s="40">
        <v>0.5</v>
      </c>
      <c r="R315" s="40">
        <v>2.4664031620553399</v>
      </c>
      <c r="S315" s="40">
        <v>2.46013667425968</v>
      </c>
      <c r="T315" s="40">
        <v>3</v>
      </c>
      <c r="U315" s="40">
        <v>3</v>
      </c>
      <c r="V315" s="41">
        <v>12</v>
      </c>
      <c r="W315" s="42">
        <v>150000</v>
      </c>
      <c r="X315" s="43">
        <v>300</v>
      </c>
      <c r="Y315" s="50">
        <v>1</v>
      </c>
      <c r="Z315" s="50">
        <v>1</v>
      </c>
      <c r="AA315" s="51"/>
      <c r="AB315" s="51"/>
      <c r="AC315" s="51"/>
      <c r="AD315" s="51"/>
      <c r="AE315" s="51"/>
      <c r="AF315" s="38">
        <v>216000</v>
      </c>
      <c r="AG315" s="61">
        <v>8.3333333333333304</v>
      </c>
      <c r="AH315" s="62">
        <v>0.69444444444444398</v>
      </c>
      <c r="AI315" s="63"/>
      <c r="AJ315" s="64"/>
      <c r="AK315" s="65">
        <v>0</v>
      </c>
      <c r="AL315" s="64" t="s">
        <v>283</v>
      </c>
      <c r="AM315" s="66" t="s">
        <v>320</v>
      </c>
      <c r="AN315" s="26"/>
      <c r="AO315" s="66" t="s">
        <v>445</v>
      </c>
      <c r="AP315" s="74"/>
      <c r="AQ315" s="75"/>
      <c r="AR315" s="76"/>
      <c r="AS315" s="77"/>
      <c r="AT315" s="77"/>
      <c r="AU315" s="78"/>
      <c r="AV315" s="77"/>
      <c r="AW315" s="77"/>
      <c r="AX315" s="77"/>
      <c r="AY315" s="77"/>
      <c r="AZ315" s="77"/>
      <c r="BA315" s="77"/>
      <c r="BB315" s="99">
        <f t="shared" si="84"/>
        <v>36</v>
      </c>
      <c r="BC315" s="99">
        <f t="shared" si="85"/>
        <v>9</v>
      </c>
      <c r="BD315" s="100" t="str">
        <f t="shared" si="86"/>
        <v>025-C130000631-362冯红光36</v>
      </c>
      <c r="BE315" s="101">
        <f t="shared" si="87"/>
        <v>0.25</v>
      </c>
      <c r="BF315" s="101">
        <f t="shared" si="88"/>
        <v>0.5</v>
      </c>
      <c r="BG315" s="102" t="str">
        <f t="shared" si="89"/>
        <v>025-C130000631-36236</v>
      </c>
      <c r="BH315" s="84" t="str">
        <f>IF(IF(ISNA(MATCH(BG315,BG316:$BG$94434,0)),1,"")="","",IF(ISNA(MATCH(BG315,BG316:$BG$94434,0)),1,"")&amp;BB315)</f>
        <v/>
      </c>
      <c r="BI315" s="84" t="str">
        <f>IF(BH315="","",BB315&amp;COUNTIFS($BH$1:BH315,BH315))</f>
        <v/>
      </c>
      <c r="BJ315" s="84" t="str">
        <f t="shared" si="90"/>
        <v/>
      </c>
      <c r="BK315" s="84"/>
      <c r="BL315" s="84"/>
      <c r="BM315" s="84"/>
      <c r="BN315" s="84"/>
      <c r="BO315" s="84"/>
      <c r="BP315" s="84"/>
      <c r="BQ315" s="84"/>
      <c r="BR315" s="84"/>
      <c r="BS315" s="84"/>
      <c r="BT315" s="84"/>
      <c r="BU315" s="84"/>
      <c r="BV315" s="84"/>
      <c r="BW315" s="84"/>
      <c r="BX315" s="84"/>
      <c r="BY315" s="84"/>
      <c r="BZ315" s="84"/>
      <c r="CA315" s="84"/>
      <c r="CB315" s="84"/>
      <c r="CC315" s="84"/>
      <c r="CD315" s="84"/>
      <c r="CE315" s="84"/>
      <c r="CF315" s="84"/>
      <c r="CG315" s="84"/>
      <c r="CH315" s="84"/>
      <c r="CI315" s="84"/>
      <c r="CJ315" s="84"/>
      <c r="CK315" s="84"/>
      <c r="CL315" s="84"/>
      <c r="CM315" s="84"/>
      <c r="CN315" s="84"/>
      <c r="CO315" s="84"/>
      <c r="CP315" s="84"/>
      <c r="CQ315" s="84"/>
      <c r="CR315" s="84"/>
      <c r="CS315" s="84"/>
      <c r="CT315" s="84"/>
      <c r="CU315" s="84"/>
      <c r="CV315" s="84"/>
      <c r="CW315" s="84"/>
      <c r="CX315" s="84"/>
      <c r="CY315" s="84"/>
      <c r="CZ315" s="84"/>
      <c r="DA315" s="84"/>
      <c r="DB315" s="84"/>
      <c r="DC315" s="84"/>
      <c r="DD315" s="84"/>
      <c r="DE315" s="84"/>
      <c r="DF315" s="84"/>
      <c r="DG315" s="84"/>
      <c r="DH315" s="84"/>
      <c r="DI315" s="84"/>
      <c r="DJ315" s="84"/>
      <c r="DK315" s="84"/>
      <c r="DL315" s="84"/>
      <c r="DM315" s="84"/>
      <c r="DN315" s="84"/>
      <c r="DO315" s="84"/>
      <c r="DP315" s="84"/>
      <c r="DQ315" s="84"/>
      <c r="DR315" s="84"/>
      <c r="DS315" s="84"/>
      <c r="DT315" s="84"/>
      <c r="DU315" s="84"/>
      <c r="DV315" s="84"/>
      <c r="DW315" s="84"/>
      <c r="DX315" s="84"/>
      <c r="DY315" s="84"/>
      <c r="DZ315" s="84"/>
      <c r="EA315" s="84"/>
      <c r="EB315" s="84"/>
      <c r="EC315" s="84"/>
      <c r="ED315" s="84"/>
      <c r="EE315" s="84"/>
      <c r="EF315" s="84"/>
      <c r="EG315" s="84"/>
      <c r="EH315" s="84"/>
      <c r="EI315" s="84"/>
      <c r="EJ315" s="84"/>
      <c r="EK315" s="84"/>
      <c r="EL315" s="84"/>
      <c r="EM315" s="84"/>
      <c r="EN315" s="84"/>
      <c r="EO315" s="84"/>
      <c r="EP315" s="84"/>
      <c r="EQ315" s="84"/>
      <c r="ER315" s="84"/>
      <c r="ES315" s="84"/>
      <c r="ET315" s="84"/>
      <c r="EU315" s="84"/>
      <c r="EV315" s="84"/>
      <c r="EW315" s="84"/>
      <c r="EX315" s="84"/>
      <c r="EY315" s="84"/>
      <c r="EZ315" s="84"/>
      <c r="FA315" s="84"/>
      <c r="FB315" s="84"/>
      <c r="FC315" s="84"/>
      <c r="FD315" s="84"/>
      <c r="FE315" s="84"/>
      <c r="FF315" s="84"/>
      <c r="FG315" s="84"/>
      <c r="FH315" s="84"/>
      <c r="FI315" s="84"/>
      <c r="FJ315" s="84"/>
      <c r="FK315" s="84"/>
      <c r="FL315" s="84"/>
      <c r="FM315" s="84"/>
      <c r="FN315" s="84"/>
      <c r="FO315" s="84"/>
      <c r="FP315" s="84"/>
      <c r="FQ315" s="84"/>
      <c r="FR315" s="84"/>
      <c r="FS315" s="84"/>
      <c r="FT315" s="84"/>
      <c r="FU315" s="84"/>
      <c r="FV315" s="84"/>
      <c r="FW315" s="84"/>
      <c r="FX315" s="84"/>
      <c r="FY315" s="84"/>
      <c r="FZ315" s="84"/>
      <c r="GA315" s="84"/>
      <c r="GB315" s="84"/>
      <c r="GC315" s="84"/>
      <c r="GD315" s="84"/>
      <c r="GE315" s="84"/>
      <c r="GF315" s="84"/>
      <c r="GG315" s="84"/>
      <c r="GH315" s="84"/>
      <c r="GI315" s="84"/>
      <c r="GJ315" s="84"/>
      <c r="GK315" s="84"/>
      <c r="GL315" s="84"/>
      <c r="GM315" s="84"/>
      <c r="GN315" s="84"/>
      <c r="GO315" s="84"/>
      <c r="GP315" s="84"/>
      <c r="GQ315" s="84"/>
      <c r="GR315" s="84"/>
      <c r="GS315" s="84"/>
      <c r="GT315" s="84"/>
      <c r="GU315" s="84"/>
      <c r="GV315" s="84"/>
      <c r="GW315" s="84"/>
      <c r="GX315" s="84"/>
      <c r="GY315" s="84"/>
      <c r="GZ315" s="84"/>
      <c r="HA315" s="84"/>
      <c r="HB315" s="84"/>
      <c r="HC315" s="84"/>
      <c r="HD315" s="84"/>
      <c r="HE315" s="84"/>
      <c r="HF315" s="84"/>
      <c r="HG315" s="84"/>
      <c r="HH315" s="84"/>
      <c r="HI315" s="84"/>
      <c r="HJ315" s="84"/>
      <c r="HK315" s="84"/>
      <c r="HL315" s="84"/>
      <c r="HM315" s="84"/>
      <c r="HN315" s="84"/>
      <c r="HO315" s="84"/>
      <c r="HP315" s="84"/>
      <c r="HQ315" s="84"/>
      <c r="HR315" s="84"/>
      <c r="HS315" s="84"/>
      <c r="HT315" s="84"/>
      <c r="HU315" s="84"/>
      <c r="HV315" s="84"/>
      <c r="HW315" s="84"/>
      <c r="HX315" s="84"/>
      <c r="HY315" s="84"/>
      <c r="HZ315" s="84"/>
      <c r="IA315" s="84"/>
      <c r="IB315" s="84"/>
      <c r="IC315" s="84"/>
      <c r="ID315" s="84"/>
      <c r="IE315" s="84"/>
      <c r="IF315" s="84"/>
      <c r="IG315" s="84"/>
      <c r="IH315" s="84"/>
      <c r="II315" s="84"/>
      <c r="IJ315" s="84"/>
      <c r="IK315" s="84"/>
      <c r="IL315" s="84"/>
      <c r="IM315" s="84"/>
      <c r="IN315" s="84"/>
      <c r="IO315" s="84"/>
      <c r="IP315" s="84"/>
      <c r="IQ315" s="84"/>
      <c r="IR315" s="84"/>
      <c r="IS315" s="84"/>
      <c r="IT315" s="84"/>
      <c r="IU315" s="84"/>
      <c r="IV315" s="84"/>
      <c r="IW315" s="84"/>
      <c r="IX315" s="84"/>
      <c r="IY315" s="84"/>
      <c r="IZ315" s="84"/>
      <c r="JA315" s="84"/>
      <c r="JB315" s="84"/>
    </row>
    <row r="316" spans="1:262" s="22" customFormat="1" ht="15" customHeight="1" x14ac:dyDescent="0.15">
      <c r="A316" s="176" t="s">
        <v>141</v>
      </c>
      <c r="B316" s="26" t="s">
        <v>285</v>
      </c>
      <c r="C316" s="27" t="s">
        <v>333</v>
      </c>
      <c r="D316" s="28" t="s">
        <v>455</v>
      </c>
      <c r="E316" s="26" t="s">
        <v>278</v>
      </c>
      <c r="F316" s="29" t="s">
        <v>11</v>
      </c>
      <c r="G316" s="30" t="s">
        <v>280</v>
      </c>
      <c r="H316" s="30" t="s">
        <v>79</v>
      </c>
      <c r="I316" s="37">
        <v>2000000</v>
      </c>
      <c r="J316" s="38" t="s">
        <v>281</v>
      </c>
      <c r="K316" s="37">
        <v>645000</v>
      </c>
      <c r="L316" s="26"/>
      <c r="M316" s="26"/>
      <c r="N316" s="26"/>
      <c r="O316" s="39" t="s">
        <v>10</v>
      </c>
      <c r="P316" s="40">
        <v>0.5</v>
      </c>
      <c r="Q316" s="40">
        <v>0.5</v>
      </c>
      <c r="R316" s="40">
        <v>0.473118279569892</v>
      </c>
      <c r="S316" s="40">
        <v>0.82004555808655999</v>
      </c>
      <c r="T316" s="40">
        <v>4</v>
      </c>
      <c r="U316" s="40">
        <v>4</v>
      </c>
      <c r="V316" s="41">
        <v>4</v>
      </c>
      <c r="W316" s="42">
        <v>43000</v>
      </c>
      <c r="X316" s="43">
        <v>300</v>
      </c>
      <c r="Y316" s="50">
        <v>1</v>
      </c>
      <c r="Z316" s="50">
        <v>1</v>
      </c>
      <c r="AA316" s="51"/>
      <c r="AB316" s="51"/>
      <c r="AC316" s="51"/>
      <c r="AD316" s="51"/>
      <c r="AE316" s="51"/>
      <c r="AF316" s="38">
        <v>72000</v>
      </c>
      <c r="AG316" s="61">
        <v>2.3888888888888902</v>
      </c>
      <c r="AH316" s="62">
        <v>0.59722222222222199</v>
      </c>
      <c r="AI316" s="63"/>
      <c r="AJ316" s="64"/>
      <c r="AK316" s="65">
        <v>0</v>
      </c>
      <c r="AL316" s="64" t="s">
        <v>283</v>
      </c>
      <c r="AM316" s="66" t="s">
        <v>322</v>
      </c>
      <c r="AN316" s="26"/>
      <c r="AO316" s="66" t="s">
        <v>64</v>
      </c>
      <c r="AP316" s="74"/>
      <c r="AQ316" s="75"/>
      <c r="AR316" s="76"/>
      <c r="AS316" s="77"/>
      <c r="AT316" s="77"/>
      <c r="AU316" s="78"/>
      <c r="AV316" s="77"/>
      <c r="AW316" s="77"/>
      <c r="AX316" s="77"/>
      <c r="AY316" s="77"/>
      <c r="AZ316" s="77"/>
      <c r="BA316" s="77"/>
      <c r="BB316" s="99">
        <f t="shared" si="84"/>
        <v>36</v>
      </c>
      <c r="BC316" s="99">
        <f t="shared" si="85"/>
        <v>9</v>
      </c>
      <c r="BD316" s="100" t="str">
        <f t="shared" si="86"/>
        <v>025-C130000631-362杨青松36</v>
      </c>
      <c r="BE316" s="101">
        <f t="shared" si="87"/>
        <v>0.33333333333333331</v>
      </c>
      <c r="BF316" s="101">
        <f t="shared" si="88"/>
        <v>0.5</v>
      </c>
      <c r="BG316" s="102" t="str">
        <f t="shared" si="89"/>
        <v>025-C130000631-36236</v>
      </c>
      <c r="BH316" s="84" t="str">
        <f>IF(IF(ISNA(MATCH(BG316,BG317:$BG$94434,0)),1,"")="","",IF(ISNA(MATCH(BG316,BG317:$BG$94434,0)),1,"")&amp;BB316)</f>
        <v/>
      </c>
      <c r="BI316" s="84" t="str">
        <f>IF(BH316="","",BB316&amp;COUNTIFS($BH$1:BH316,BH316))</f>
        <v/>
      </c>
      <c r="BJ316" s="84" t="str">
        <f t="shared" si="90"/>
        <v/>
      </c>
      <c r="BK316" s="84"/>
      <c r="BL316" s="84"/>
      <c r="BM316" s="84"/>
      <c r="BN316" s="84"/>
      <c r="BO316" s="84"/>
      <c r="BP316" s="84"/>
      <c r="BQ316" s="84"/>
      <c r="BR316" s="84"/>
      <c r="BS316" s="84"/>
      <c r="BT316" s="84"/>
      <c r="BU316" s="84"/>
      <c r="BV316" s="84"/>
      <c r="BW316" s="84"/>
      <c r="BX316" s="84"/>
      <c r="BY316" s="84"/>
      <c r="BZ316" s="84"/>
      <c r="CA316" s="84"/>
      <c r="CB316" s="84"/>
      <c r="CC316" s="84"/>
      <c r="CD316" s="84"/>
      <c r="CE316" s="84"/>
      <c r="CF316" s="84"/>
      <c r="CG316" s="84"/>
      <c r="CH316" s="84"/>
      <c r="CI316" s="84"/>
      <c r="CJ316" s="84"/>
      <c r="CK316" s="84"/>
      <c r="CL316" s="84"/>
      <c r="CM316" s="84"/>
      <c r="CN316" s="84"/>
      <c r="CO316" s="84"/>
      <c r="CP316" s="84"/>
      <c r="CQ316" s="84"/>
      <c r="CR316" s="84"/>
      <c r="CS316" s="84"/>
      <c r="CT316" s="84"/>
      <c r="CU316" s="84"/>
      <c r="CV316" s="84"/>
      <c r="CW316" s="84"/>
      <c r="CX316" s="84"/>
      <c r="CY316" s="84"/>
      <c r="CZ316" s="84"/>
      <c r="DA316" s="84"/>
      <c r="DB316" s="84"/>
      <c r="DC316" s="84"/>
      <c r="DD316" s="84"/>
      <c r="DE316" s="84"/>
      <c r="DF316" s="84"/>
      <c r="DG316" s="84"/>
      <c r="DH316" s="84"/>
      <c r="DI316" s="84"/>
      <c r="DJ316" s="84"/>
      <c r="DK316" s="84"/>
      <c r="DL316" s="84"/>
      <c r="DM316" s="84"/>
      <c r="DN316" s="84"/>
      <c r="DO316" s="84"/>
      <c r="DP316" s="84"/>
      <c r="DQ316" s="84"/>
      <c r="DR316" s="84"/>
      <c r="DS316" s="84"/>
      <c r="DT316" s="84"/>
      <c r="DU316" s="84"/>
      <c r="DV316" s="84"/>
      <c r="DW316" s="84"/>
      <c r="DX316" s="84"/>
      <c r="DY316" s="84"/>
      <c r="DZ316" s="84"/>
      <c r="EA316" s="84"/>
      <c r="EB316" s="84"/>
      <c r="EC316" s="84"/>
      <c r="ED316" s="84"/>
      <c r="EE316" s="84"/>
      <c r="EF316" s="84"/>
      <c r="EG316" s="84"/>
      <c r="EH316" s="84"/>
      <c r="EI316" s="84"/>
      <c r="EJ316" s="84"/>
      <c r="EK316" s="84"/>
      <c r="EL316" s="84"/>
      <c r="EM316" s="84"/>
      <c r="EN316" s="84"/>
      <c r="EO316" s="84"/>
      <c r="EP316" s="84"/>
      <c r="EQ316" s="84"/>
      <c r="ER316" s="84"/>
      <c r="ES316" s="84"/>
      <c r="ET316" s="84"/>
      <c r="EU316" s="84"/>
      <c r="EV316" s="84"/>
      <c r="EW316" s="84"/>
      <c r="EX316" s="84"/>
      <c r="EY316" s="84"/>
      <c r="EZ316" s="84"/>
      <c r="FA316" s="84"/>
      <c r="FB316" s="84"/>
      <c r="FC316" s="84"/>
      <c r="FD316" s="84"/>
      <c r="FE316" s="84"/>
      <c r="FF316" s="84"/>
      <c r="FG316" s="84"/>
      <c r="FH316" s="84"/>
      <c r="FI316" s="84"/>
      <c r="FJ316" s="84"/>
      <c r="FK316" s="84"/>
      <c r="FL316" s="84"/>
      <c r="FM316" s="84"/>
      <c r="FN316" s="84"/>
      <c r="FO316" s="84"/>
      <c r="FP316" s="84"/>
      <c r="FQ316" s="84"/>
      <c r="FR316" s="84"/>
      <c r="FS316" s="84"/>
      <c r="FT316" s="84"/>
      <c r="FU316" s="84"/>
      <c r="FV316" s="84"/>
      <c r="FW316" s="84"/>
      <c r="FX316" s="84"/>
      <c r="FY316" s="84"/>
      <c r="FZ316" s="84"/>
      <c r="GA316" s="84"/>
      <c r="GB316" s="84"/>
      <c r="GC316" s="84"/>
      <c r="GD316" s="84"/>
      <c r="GE316" s="84"/>
      <c r="GF316" s="84"/>
      <c r="GG316" s="84"/>
      <c r="GH316" s="84"/>
      <c r="GI316" s="84"/>
      <c r="GJ316" s="84"/>
      <c r="GK316" s="84"/>
      <c r="GL316" s="84"/>
      <c r="GM316" s="84"/>
      <c r="GN316" s="84"/>
      <c r="GO316" s="84"/>
      <c r="GP316" s="84"/>
      <c r="GQ316" s="84"/>
      <c r="GR316" s="84"/>
      <c r="GS316" s="84"/>
      <c r="GT316" s="84"/>
      <c r="GU316" s="84"/>
      <c r="GV316" s="84"/>
      <c r="GW316" s="84"/>
      <c r="GX316" s="84"/>
      <c r="GY316" s="84"/>
      <c r="GZ316" s="84"/>
      <c r="HA316" s="84"/>
      <c r="HB316" s="84"/>
      <c r="HC316" s="84"/>
      <c r="HD316" s="84"/>
      <c r="HE316" s="84"/>
      <c r="HF316" s="84"/>
      <c r="HG316" s="84"/>
      <c r="HH316" s="84"/>
      <c r="HI316" s="84"/>
      <c r="HJ316" s="84"/>
      <c r="HK316" s="84"/>
      <c r="HL316" s="84"/>
      <c r="HM316" s="84"/>
      <c r="HN316" s="84"/>
      <c r="HO316" s="84"/>
      <c r="HP316" s="84"/>
      <c r="HQ316" s="84"/>
      <c r="HR316" s="84"/>
      <c r="HS316" s="84"/>
      <c r="HT316" s="84"/>
      <c r="HU316" s="84"/>
      <c r="HV316" s="84"/>
      <c r="HW316" s="84"/>
      <c r="HX316" s="84"/>
      <c r="HY316" s="84"/>
      <c r="HZ316" s="84"/>
      <c r="IA316" s="84"/>
      <c r="IB316" s="84"/>
      <c r="IC316" s="84"/>
      <c r="ID316" s="84"/>
      <c r="IE316" s="84"/>
      <c r="IF316" s="84"/>
      <c r="IG316" s="84"/>
      <c r="IH316" s="84"/>
      <c r="II316" s="84"/>
      <c r="IJ316" s="84"/>
      <c r="IK316" s="84"/>
      <c r="IL316" s="84"/>
      <c r="IM316" s="84"/>
      <c r="IN316" s="84"/>
      <c r="IO316" s="84"/>
      <c r="IP316" s="84"/>
      <c r="IQ316" s="84"/>
      <c r="IR316" s="84"/>
      <c r="IS316" s="84"/>
      <c r="IT316" s="84"/>
      <c r="IU316" s="84"/>
      <c r="IV316" s="84"/>
      <c r="IW316" s="84"/>
      <c r="IX316" s="84"/>
      <c r="IY316" s="84"/>
      <c r="IZ316" s="84"/>
      <c r="JA316" s="84"/>
      <c r="JB316" s="84"/>
    </row>
    <row r="317" spans="1:262" s="22" customFormat="1" ht="15" customHeight="1" x14ac:dyDescent="0.15">
      <c r="A317" s="176" t="s">
        <v>141</v>
      </c>
      <c r="B317" s="26" t="s">
        <v>275</v>
      </c>
      <c r="C317" s="27" t="s">
        <v>335</v>
      </c>
      <c r="D317" s="28" t="s">
        <v>439</v>
      </c>
      <c r="E317" s="26" t="s">
        <v>278</v>
      </c>
      <c r="F317" s="29" t="s">
        <v>47</v>
      </c>
      <c r="G317" s="30" t="s">
        <v>280</v>
      </c>
      <c r="H317" s="30" t="s">
        <v>79</v>
      </c>
      <c r="I317" s="37">
        <v>2000000</v>
      </c>
      <c r="J317" s="38" t="s">
        <v>281</v>
      </c>
      <c r="K317" s="37">
        <v>1754100</v>
      </c>
      <c r="L317" s="26"/>
      <c r="M317" s="26"/>
      <c r="N317" s="26"/>
      <c r="O317" s="39" t="s">
        <v>46</v>
      </c>
      <c r="P317" s="40">
        <v>0.5</v>
      </c>
      <c r="Q317" s="40">
        <v>0.5</v>
      </c>
      <c r="R317" s="40">
        <v>2.4664031620553399</v>
      </c>
      <c r="S317" s="40">
        <v>2.46013667425968</v>
      </c>
      <c r="T317" s="40">
        <v>3</v>
      </c>
      <c r="U317" s="40">
        <v>3</v>
      </c>
      <c r="V317" s="41">
        <v>12</v>
      </c>
      <c r="W317" s="42">
        <v>156000</v>
      </c>
      <c r="X317" s="43">
        <v>350</v>
      </c>
      <c r="Y317" s="50">
        <v>1</v>
      </c>
      <c r="Z317" s="50">
        <v>1</v>
      </c>
      <c r="AA317" s="51"/>
      <c r="AB317" s="51"/>
      <c r="AC317" s="51"/>
      <c r="AD317" s="51"/>
      <c r="AE317" s="51"/>
      <c r="AF317" s="38">
        <v>252000</v>
      </c>
      <c r="AG317" s="61">
        <v>7.4285714285714297</v>
      </c>
      <c r="AH317" s="62">
        <v>0.61904761904761896</v>
      </c>
      <c r="AI317" s="63"/>
      <c r="AJ317" s="64"/>
      <c r="AK317" s="65">
        <v>0</v>
      </c>
      <c r="AL317" s="64" t="s">
        <v>283</v>
      </c>
      <c r="AM317" s="66" t="s">
        <v>337</v>
      </c>
      <c r="AN317" s="26"/>
      <c r="AO317" s="66" t="s">
        <v>61</v>
      </c>
      <c r="AP317" s="74"/>
      <c r="AQ317" s="75"/>
      <c r="AR317" s="76"/>
      <c r="AS317" s="77"/>
      <c r="AT317" s="77"/>
      <c r="AU317" s="78"/>
      <c r="AV317" s="77"/>
      <c r="AW317" s="77"/>
      <c r="AX317" s="77"/>
      <c r="AY317" s="77"/>
      <c r="AZ317" s="77"/>
      <c r="BA317" s="77"/>
      <c r="BB317" s="99">
        <f t="shared" si="84"/>
        <v>36</v>
      </c>
      <c r="BC317" s="99">
        <f t="shared" si="85"/>
        <v>9</v>
      </c>
      <c r="BD317" s="100" t="str">
        <f t="shared" si="86"/>
        <v>025-C130000641-363王友36</v>
      </c>
      <c r="BE317" s="101">
        <f t="shared" si="87"/>
        <v>0.25</v>
      </c>
      <c r="BF317" s="101">
        <f t="shared" si="88"/>
        <v>1</v>
      </c>
      <c r="BG317" s="102" t="str">
        <f t="shared" si="89"/>
        <v>025-C130000641-36336</v>
      </c>
      <c r="BH317" s="84" t="str">
        <f>IF(IF(ISNA(MATCH(BG317,BG318:$BG$94434,0)),1,"")="","",IF(ISNA(MATCH(BG317,BG318:$BG$94434,0)),1,"")&amp;BB317)</f>
        <v/>
      </c>
      <c r="BI317" s="84" t="str">
        <f>IF(BH317="","",BB317&amp;COUNTIFS($BH$1:BH317,BH317))</f>
        <v/>
      </c>
      <c r="BJ317" s="84" t="str">
        <f t="shared" si="90"/>
        <v/>
      </c>
      <c r="BK317" s="84"/>
      <c r="BL317" s="84"/>
      <c r="BM317" s="84"/>
      <c r="BN317" s="84"/>
      <c r="BO317" s="84"/>
      <c r="BP317" s="84"/>
      <c r="BQ317" s="84"/>
      <c r="BR317" s="84"/>
      <c r="BS317" s="84"/>
      <c r="BT317" s="84"/>
      <c r="BU317" s="84"/>
      <c r="BV317" s="84"/>
      <c r="BW317" s="84"/>
      <c r="BX317" s="84"/>
      <c r="BY317" s="84"/>
      <c r="BZ317" s="84"/>
      <c r="CA317" s="84"/>
      <c r="CB317" s="84"/>
      <c r="CC317" s="84"/>
      <c r="CD317" s="84"/>
      <c r="CE317" s="84"/>
      <c r="CF317" s="84"/>
      <c r="CG317" s="84"/>
      <c r="CH317" s="84"/>
      <c r="CI317" s="84"/>
      <c r="CJ317" s="84"/>
      <c r="CK317" s="84"/>
      <c r="CL317" s="84"/>
      <c r="CM317" s="84"/>
      <c r="CN317" s="84"/>
      <c r="CO317" s="84"/>
      <c r="CP317" s="84"/>
      <c r="CQ317" s="84"/>
      <c r="CR317" s="84"/>
      <c r="CS317" s="84"/>
      <c r="CT317" s="84"/>
      <c r="CU317" s="84"/>
      <c r="CV317" s="84"/>
      <c r="CW317" s="84"/>
      <c r="CX317" s="84"/>
      <c r="CY317" s="84"/>
      <c r="CZ317" s="84"/>
      <c r="DA317" s="84"/>
      <c r="DB317" s="84"/>
      <c r="DC317" s="84"/>
      <c r="DD317" s="84"/>
      <c r="DE317" s="84"/>
      <c r="DF317" s="84"/>
      <c r="DG317" s="84"/>
      <c r="DH317" s="84"/>
      <c r="DI317" s="84"/>
      <c r="DJ317" s="84"/>
      <c r="DK317" s="84"/>
      <c r="DL317" s="84"/>
      <c r="DM317" s="84"/>
      <c r="DN317" s="84"/>
      <c r="DO317" s="84"/>
      <c r="DP317" s="84"/>
      <c r="DQ317" s="84"/>
      <c r="DR317" s="84"/>
      <c r="DS317" s="84"/>
      <c r="DT317" s="84"/>
      <c r="DU317" s="84"/>
      <c r="DV317" s="84"/>
      <c r="DW317" s="84"/>
      <c r="DX317" s="84"/>
      <c r="DY317" s="84"/>
      <c r="DZ317" s="84"/>
      <c r="EA317" s="84"/>
      <c r="EB317" s="84"/>
      <c r="EC317" s="84"/>
      <c r="ED317" s="84"/>
      <c r="EE317" s="84"/>
      <c r="EF317" s="84"/>
      <c r="EG317" s="84"/>
      <c r="EH317" s="84"/>
      <c r="EI317" s="84"/>
      <c r="EJ317" s="84"/>
      <c r="EK317" s="84"/>
      <c r="EL317" s="84"/>
      <c r="EM317" s="84"/>
      <c r="EN317" s="84"/>
      <c r="EO317" s="84"/>
      <c r="EP317" s="84"/>
      <c r="EQ317" s="84"/>
      <c r="ER317" s="84"/>
      <c r="ES317" s="84"/>
      <c r="ET317" s="84"/>
      <c r="EU317" s="84"/>
      <c r="EV317" s="84"/>
      <c r="EW317" s="84"/>
      <c r="EX317" s="84"/>
      <c r="EY317" s="84"/>
      <c r="EZ317" s="84"/>
      <c r="FA317" s="84"/>
      <c r="FB317" s="84"/>
      <c r="FC317" s="84"/>
      <c r="FD317" s="84"/>
      <c r="FE317" s="84"/>
      <c r="FF317" s="84"/>
      <c r="FG317" s="84"/>
      <c r="FH317" s="84"/>
      <c r="FI317" s="84"/>
      <c r="FJ317" s="84"/>
      <c r="FK317" s="84"/>
      <c r="FL317" s="84"/>
      <c r="FM317" s="84"/>
      <c r="FN317" s="84"/>
      <c r="FO317" s="84"/>
      <c r="FP317" s="84"/>
      <c r="FQ317" s="84"/>
      <c r="FR317" s="84"/>
      <c r="FS317" s="84"/>
      <c r="FT317" s="84"/>
      <c r="FU317" s="84"/>
      <c r="FV317" s="84"/>
      <c r="FW317" s="84"/>
      <c r="FX317" s="84"/>
      <c r="FY317" s="84"/>
      <c r="FZ317" s="84"/>
      <c r="GA317" s="84"/>
      <c r="GB317" s="84"/>
      <c r="GC317" s="84"/>
      <c r="GD317" s="84"/>
      <c r="GE317" s="84"/>
      <c r="GF317" s="84"/>
      <c r="GG317" s="84"/>
      <c r="GH317" s="84"/>
      <c r="GI317" s="84"/>
      <c r="GJ317" s="84"/>
      <c r="GK317" s="84"/>
      <c r="GL317" s="84"/>
      <c r="GM317" s="84"/>
      <c r="GN317" s="84"/>
      <c r="GO317" s="84"/>
      <c r="GP317" s="84"/>
      <c r="GQ317" s="84"/>
      <c r="GR317" s="84"/>
      <c r="GS317" s="84"/>
      <c r="GT317" s="84"/>
      <c r="GU317" s="84"/>
      <c r="GV317" s="84"/>
      <c r="GW317" s="84"/>
      <c r="GX317" s="84"/>
      <c r="GY317" s="84"/>
      <c r="GZ317" s="84"/>
      <c r="HA317" s="84"/>
      <c r="HB317" s="84"/>
      <c r="HC317" s="84"/>
      <c r="HD317" s="84"/>
      <c r="HE317" s="84"/>
      <c r="HF317" s="84"/>
      <c r="HG317" s="84"/>
      <c r="HH317" s="84"/>
      <c r="HI317" s="84"/>
      <c r="HJ317" s="84"/>
      <c r="HK317" s="84"/>
      <c r="HL317" s="84"/>
      <c r="HM317" s="84"/>
      <c r="HN317" s="84"/>
      <c r="HO317" s="84"/>
      <c r="HP317" s="84"/>
      <c r="HQ317" s="84"/>
      <c r="HR317" s="84"/>
      <c r="HS317" s="84"/>
      <c r="HT317" s="84"/>
      <c r="HU317" s="84"/>
      <c r="HV317" s="84"/>
      <c r="HW317" s="84"/>
      <c r="HX317" s="84"/>
      <c r="HY317" s="84"/>
      <c r="HZ317" s="84"/>
      <c r="IA317" s="84"/>
      <c r="IB317" s="84"/>
      <c r="IC317" s="84"/>
      <c r="ID317" s="84"/>
      <c r="IE317" s="84"/>
      <c r="IF317" s="84"/>
      <c r="IG317" s="84"/>
      <c r="IH317" s="84"/>
      <c r="II317" s="84"/>
      <c r="IJ317" s="84"/>
      <c r="IK317" s="84"/>
      <c r="IL317" s="84"/>
      <c r="IM317" s="84"/>
      <c r="IN317" s="84"/>
      <c r="IO317" s="84"/>
      <c r="IP317" s="84"/>
      <c r="IQ317" s="84"/>
      <c r="IR317" s="84"/>
      <c r="IS317" s="84"/>
      <c r="IT317" s="84"/>
      <c r="IU317" s="84"/>
      <c r="IV317" s="84"/>
      <c r="IW317" s="84"/>
      <c r="IX317" s="84"/>
      <c r="IY317" s="84"/>
      <c r="IZ317" s="84"/>
      <c r="JA317" s="84"/>
      <c r="JB317" s="84"/>
    </row>
    <row r="318" spans="1:262" s="22" customFormat="1" ht="15" customHeight="1" x14ac:dyDescent="0.15">
      <c r="A318" s="176" t="s">
        <v>141</v>
      </c>
      <c r="B318" s="26" t="s">
        <v>275</v>
      </c>
      <c r="C318" s="27" t="s">
        <v>339</v>
      </c>
      <c r="D318" s="28" t="s">
        <v>407</v>
      </c>
      <c r="E318" s="26" t="s">
        <v>278</v>
      </c>
      <c r="F318" s="29" t="s">
        <v>57</v>
      </c>
      <c r="G318" s="30" t="s">
        <v>305</v>
      </c>
      <c r="H318" s="30" t="s">
        <v>94</v>
      </c>
      <c r="I318" s="37">
        <v>600</v>
      </c>
      <c r="J318" s="38" t="s">
        <v>281</v>
      </c>
      <c r="K318" s="37">
        <v>536.4</v>
      </c>
      <c r="L318" s="26"/>
      <c r="M318" s="26"/>
      <c r="N318" s="26"/>
      <c r="O318" s="39" t="s">
        <v>56</v>
      </c>
      <c r="P318" s="40">
        <v>0.5</v>
      </c>
      <c r="Q318" s="40">
        <v>0.5</v>
      </c>
      <c r="R318" s="40">
        <v>2.4664031620553399</v>
      </c>
      <c r="S318" s="40">
        <v>2.46013667425968</v>
      </c>
      <c r="T318" s="40">
        <v>3</v>
      </c>
      <c r="U318" s="40">
        <v>3</v>
      </c>
      <c r="V318" s="41">
        <v>12</v>
      </c>
      <c r="W318" s="42">
        <v>218</v>
      </c>
      <c r="X318" s="43">
        <v>350</v>
      </c>
      <c r="Y318" s="50">
        <v>1</v>
      </c>
      <c r="Z318" s="50">
        <v>1</v>
      </c>
      <c r="AA318" s="51"/>
      <c r="AB318" s="51"/>
      <c r="AC318" s="51"/>
      <c r="AD318" s="51"/>
      <c r="AE318" s="51"/>
      <c r="AF318" s="38">
        <v>252</v>
      </c>
      <c r="AG318" s="61">
        <v>10.380952380952399</v>
      </c>
      <c r="AH318" s="62">
        <v>0.865079365079365</v>
      </c>
      <c r="AI318" s="63"/>
      <c r="AJ318" s="64"/>
      <c r="AK318" s="65">
        <v>0</v>
      </c>
      <c r="AL318" s="64" t="s">
        <v>283</v>
      </c>
      <c r="AM318" s="66" t="s">
        <v>320</v>
      </c>
      <c r="AN318" s="26"/>
      <c r="AO318" s="66" t="s">
        <v>445</v>
      </c>
      <c r="AP318" s="74"/>
      <c r="AQ318" s="75"/>
      <c r="AR318" s="76"/>
      <c r="AS318" s="77"/>
      <c r="AT318" s="77"/>
      <c r="AU318" s="78"/>
      <c r="AV318" s="77"/>
      <c r="AW318" s="77"/>
      <c r="AX318" s="77"/>
      <c r="AY318" s="77"/>
      <c r="AZ318" s="77"/>
      <c r="BA318" s="77"/>
      <c r="BB318" s="99">
        <f t="shared" si="84"/>
        <v>36</v>
      </c>
      <c r="BC318" s="99">
        <f t="shared" si="85"/>
        <v>9</v>
      </c>
      <c r="BD318" s="100" t="str">
        <f t="shared" si="86"/>
        <v>050-J220000121-532冯红光36</v>
      </c>
      <c r="BE318" s="101">
        <f t="shared" si="87"/>
        <v>0.33333333333333331</v>
      </c>
      <c r="BF318" s="101">
        <f t="shared" si="88"/>
        <v>0.5</v>
      </c>
      <c r="BG318" s="102" t="str">
        <f t="shared" si="89"/>
        <v>050-J220000121-53236</v>
      </c>
      <c r="BH318" s="84" t="str">
        <f>IF(IF(ISNA(MATCH(BG318,BG319:$BG$94434,0)),1,"")="","",IF(ISNA(MATCH(BG318,BG319:$BG$94434,0)),1,"")&amp;BB318)</f>
        <v/>
      </c>
      <c r="BI318" s="84" t="str">
        <f>IF(BH318="","",BB318&amp;COUNTIFS($BH$1:BH318,BH318))</f>
        <v/>
      </c>
      <c r="BJ318" s="84" t="str">
        <f t="shared" si="90"/>
        <v/>
      </c>
      <c r="BK318" s="84"/>
      <c r="BL318" s="84"/>
      <c r="BM318" s="84"/>
      <c r="BN318" s="84"/>
      <c r="BO318" s="84"/>
      <c r="BP318" s="84"/>
      <c r="BQ318" s="84"/>
      <c r="BR318" s="84"/>
      <c r="BS318" s="84"/>
      <c r="BT318" s="84"/>
      <c r="BU318" s="84"/>
      <c r="BV318" s="84"/>
      <c r="BW318" s="84"/>
      <c r="BX318" s="84"/>
      <c r="BY318" s="84"/>
      <c r="BZ318" s="84"/>
      <c r="CA318" s="84"/>
      <c r="CB318" s="84"/>
      <c r="CC318" s="84"/>
      <c r="CD318" s="84"/>
      <c r="CE318" s="84"/>
      <c r="CF318" s="84"/>
      <c r="CG318" s="84"/>
      <c r="CH318" s="84"/>
      <c r="CI318" s="84"/>
      <c r="CJ318" s="84"/>
      <c r="CK318" s="84"/>
      <c r="CL318" s="84"/>
      <c r="CM318" s="84"/>
      <c r="CN318" s="84"/>
      <c r="CO318" s="84"/>
      <c r="CP318" s="84"/>
      <c r="CQ318" s="84"/>
      <c r="CR318" s="84"/>
      <c r="CS318" s="84"/>
      <c r="CT318" s="84"/>
      <c r="CU318" s="84"/>
      <c r="CV318" s="84"/>
      <c r="CW318" s="84"/>
      <c r="CX318" s="84"/>
      <c r="CY318" s="84"/>
      <c r="CZ318" s="84"/>
      <c r="DA318" s="84"/>
      <c r="DB318" s="84"/>
      <c r="DC318" s="84"/>
      <c r="DD318" s="84"/>
      <c r="DE318" s="84"/>
      <c r="DF318" s="84"/>
      <c r="DG318" s="84"/>
      <c r="DH318" s="84"/>
      <c r="DI318" s="84"/>
      <c r="DJ318" s="84"/>
      <c r="DK318" s="84"/>
      <c r="DL318" s="84"/>
      <c r="DM318" s="84"/>
      <c r="DN318" s="84"/>
      <c r="DO318" s="84"/>
      <c r="DP318" s="84"/>
      <c r="DQ318" s="84"/>
      <c r="DR318" s="84"/>
      <c r="DS318" s="84"/>
      <c r="DT318" s="84"/>
      <c r="DU318" s="84"/>
      <c r="DV318" s="84"/>
      <c r="DW318" s="84"/>
      <c r="DX318" s="84"/>
      <c r="DY318" s="84"/>
      <c r="DZ318" s="84"/>
      <c r="EA318" s="84"/>
      <c r="EB318" s="84"/>
      <c r="EC318" s="84"/>
      <c r="ED318" s="84"/>
      <c r="EE318" s="84"/>
      <c r="EF318" s="84"/>
      <c r="EG318" s="84"/>
      <c r="EH318" s="84"/>
      <c r="EI318" s="84"/>
      <c r="EJ318" s="84"/>
      <c r="EK318" s="84"/>
      <c r="EL318" s="84"/>
      <c r="EM318" s="84"/>
      <c r="EN318" s="84"/>
      <c r="EO318" s="84"/>
      <c r="EP318" s="84"/>
      <c r="EQ318" s="84"/>
      <c r="ER318" s="84"/>
      <c r="ES318" s="84"/>
      <c r="ET318" s="84"/>
      <c r="EU318" s="84"/>
      <c r="EV318" s="84"/>
      <c r="EW318" s="84"/>
      <c r="EX318" s="84"/>
      <c r="EY318" s="84"/>
      <c r="EZ318" s="84"/>
      <c r="FA318" s="84"/>
      <c r="FB318" s="84"/>
      <c r="FC318" s="84"/>
      <c r="FD318" s="84"/>
      <c r="FE318" s="84"/>
      <c r="FF318" s="84"/>
      <c r="FG318" s="84"/>
      <c r="FH318" s="84"/>
      <c r="FI318" s="84"/>
      <c r="FJ318" s="84"/>
      <c r="FK318" s="84"/>
      <c r="FL318" s="84"/>
      <c r="FM318" s="84"/>
      <c r="FN318" s="84"/>
      <c r="FO318" s="84"/>
      <c r="FP318" s="84"/>
      <c r="FQ318" s="84"/>
      <c r="FR318" s="84"/>
      <c r="FS318" s="84"/>
      <c r="FT318" s="84"/>
      <c r="FU318" s="84"/>
      <c r="FV318" s="84"/>
      <c r="FW318" s="84"/>
      <c r="FX318" s="84"/>
      <c r="FY318" s="84"/>
      <c r="FZ318" s="84"/>
      <c r="GA318" s="84"/>
      <c r="GB318" s="84"/>
      <c r="GC318" s="84"/>
      <c r="GD318" s="84"/>
      <c r="GE318" s="84"/>
      <c r="GF318" s="84"/>
      <c r="GG318" s="84"/>
      <c r="GH318" s="84"/>
      <c r="GI318" s="84"/>
      <c r="GJ318" s="84"/>
      <c r="GK318" s="84"/>
      <c r="GL318" s="84"/>
      <c r="GM318" s="84"/>
      <c r="GN318" s="84"/>
      <c r="GO318" s="84"/>
      <c r="GP318" s="84"/>
      <c r="GQ318" s="84"/>
      <c r="GR318" s="84"/>
      <c r="GS318" s="84"/>
      <c r="GT318" s="84"/>
      <c r="GU318" s="84"/>
      <c r="GV318" s="84"/>
      <c r="GW318" s="84"/>
      <c r="GX318" s="84"/>
      <c r="GY318" s="84"/>
      <c r="GZ318" s="84"/>
      <c r="HA318" s="84"/>
      <c r="HB318" s="84"/>
      <c r="HC318" s="84"/>
      <c r="HD318" s="84"/>
      <c r="HE318" s="84"/>
      <c r="HF318" s="84"/>
      <c r="HG318" s="84"/>
      <c r="HH318" s="84"/>
      <c r="HI318" s="84"/>
      <c r="HJ318" s="84"/>
      <c r="HK318" s="84"/>
      <c r="HL318" s="84"/>
      <c r="HM318" s="84"/>
      <c r="HN318" s="84"/>
      <c r="HO318" s="84"/>
      <c r="HP318" s="84"/>
      <c r="HQ318" s="84"/>
      <c r="HR318" s="84"/>
      <c r="HS318" s="84"/>
      <c r="HT318" s="84"/>
      <c r="HU318" s="84"/>
      <c r="HV318" s="84"/>
      <c r="HW318" s="84"/>
      <c r="HX318" s="84"/>
      <c r="HY318" s="84"/>
      <c r="HZ318" s="84"/>
      <c r="IA318" s="84"/>
      <c r="IB318" s="84"/>
      <c r="IC318" s="84"/>
      <c r="ID318" s="84"/>
      <c r="IE318" s="84"/>
      <c r="IF318" s="84"/>
      <c r="IG318" s="84"/>
      <c r="IH318" s="84"/>
      <c r="II318" s="84"/>
      <c r="IJ318" s="84"/>
      <c r="IK318" s="84"/>
      <c r="IL318" s="84"/>
      <c r="IM318" s="84"/>
      <c r="IN318" s="84"/>
      <c r="IO318" s="84"/>
      <c r="IP318" s="84"/>
      <c r="IQ318" s="84"/>
      <c r="IR318" s="84"/>
      <c r="IS318" s="84"/>
      <c r="IT318" s="84"/>
      <c r="IU318" s="84"/>
      <c r="IV318" s="84"/>
      <c r="IW318" s="84"/>
      <c r="IX318" s="84"/>
      <c r="IY318" s="84"/>
      <c r="IZ318" s="84"/>
      <c r="JA318" s="84"/>
      <c r="JB318" s="84"/>
    </row>
    <row r="319" spans="1:262" s="22" customFormat="1" ht="15" customHeight="1" x14ac:dyDescent="0.15">
      <c r="A319" s="176" t="s">
        <v>141</v>
      </c>
      <c r="B319" s="26" t="s">
        <v>285</v>
      </c>
      <c r="C319" s="27" t="s">
        <v>339</v>
      </c>
      <c r="D319" s="28" t="s">
        <v>407</v>
      </c>
      <c r="E319" s="26" t="s">
        <v>278</v>
      </c>
      <c r="F319" s="29" t="s">
        <v>57</v>
      </c>
      <c r="G319" s="30" t="s">
        <v>305</v>
      </c>
      <c r="H319" s="30" t="s">
        <v>94</v>
      </c>
      <c r="I319" s="37">
        <v>600</v>
      </c>
      <c r="J319" s="38" t="s">
        <v>281</v>
      </c>
      <c r="K319" s="37">
        <v>536.4</v>
      </c>
      <c r="L319" s="26"/>
      <c r="M319" s="26"/>
      <c r="N319" s="26"/>
      <c r="O319" s="39" t="s">
        <v>56</v>
      </c>
      <c r="P319" s="40">
        <v>0.5</v>
      </c>
      <c r="Q319" s="40">
        <v>0.5</v>
      </c>
      <c r="R319" s="40">
        <v>1.4193548387096799</v>
      </c>
      <c r="S319" s="40">
        <v>2.46013667425968</v>
      </c>
      <c r="T319" s="40">
        <v>2</v>
      </c>
      <c r="U319" s="40">
        <v>2</v>
      </c>
      <c r="V319" s="41">
        <v>12</v>
      </c>
      <c r="W319" s="42">
        <v>228</v>
      </c>
      <c r="X319" s="43">
        <v>350</v>
      </c>
      <c r="Y319" s="50">
        <v>1</v>
      </c>
      <c r="Z319" s="50">
        <v>1</v>
      </c>
      <c r="AA319" s="51"/>
      <c r="AB319" s="51"/>
      <c r="AC319" s="51"/>
      <c r="AD319" s="51"/>
      <c r="AE319" s="51"/>
      <c r="AF319" s="38">
        <v>252</v>
      </c>
      <c r="AG319" s="61">
        <v>10.8571428571429</v>
      </c>
      <c r="AH319" s="62">
        <v>0.90476190476190499</v>
      </c>
      <c r="AI319" s="63"/>
      <c r="AJ319" s="64"/>
      <c r="AK319" s="65">
        <v>0</v>
      </c>
      <c r="AL319" s="64" t="s">
        <v>283</v>
      </c>
      <c r="AM319" s="66" t="s">
        <v>331</v>
      </c>
      <c r="AN319" s="26"/>
      <c r="AO319" s="66" t="s">
        <v>127</v>
      </c>
      <c r="AP319" s="74"/>
      <c r="AQ319" s="75"/>
      <c r="AR319" s="76"/>
      <c r="AS319" s="77"/>
      <c r="AT319" s="77"/>
      <c r="AU319" s="78"/>
      <c r="AV319" s="77"/>
      <c r="AW319" s="77"/>
      <c r="AX319" s="77"/>
      <c r="AY319" s="77"/>
      <c r="AZ319" s="77"/>
      <c r="BA319" s="77"/>
      <c r="BB319" s="99">
        <f t="shared" si="84"/>
        <v>36</v>
      </c>
      <c r="BC319" s="99">
        <f t="shared" si="85"/>
        <v>9</v>
      </c>
      <c r="BD319" s="100" t="str">
        <f t="shared" si="86"/>
        <v>050-J220000121-532吕勇36</v>
      </c>
      <c r="BE319" s="101">
        <f t="shared" si="87"/>
        <v>0.5</v>
      </c>
      <c r="BF319" s="101">
        <f t="shared" si="88"/>
        <v>0.5</v>
      </c>
      <c r="BG319" s="102" t="str">
        <f t="shared" si="89"/>
        <v>050-J220000121-53236</v>
      </c>
      <c r="BH319" s="84" t="str">
        <f>IF(IF(ISNA(MATCH(BG319,BG320:$BG$94434,0)),1,"")="","",IF(ISNA(MATCH(BG319,BG320:$BG$94434,0)),1,"")&amp;BB319)</f>
        <v/>
      </c>
      <c r="BI319" s="84" t="str">
        <f>IF(BH319="","",BB319&amp;COUNTIFS($BH$1:BH319,BH319))</f>
        <v/>
      </c>
      <c r="BJ319" s="84" t="str">
        <f t="shared" si="90"/>
        <v/>
      </c>
      <c r="BK319" s="84"/>
      <c r="BL319" s="84"/>
      <c r="BM319" s="84"/>
      <c r="BN319" s="84"/>
      <c r="BO319" s="84"/>
      <c r="BP319" s="84"/>
      <c r="BQ319" s="84"/>
      <c r="BR319" s="84"/>
      <c r="BS319" s="84"/>
      <c r="BT319" s="84"/>
      <c r="BU319" s="84"/>
      <c r="BV319" s="84"/>
      <c r="BW319" s="84"/>
      <c r="BX319" s="84"/>
      <c r="BY319" s="84"/>
      <c r="BZ319" s="84"/>
      <c r="CA319" s="84"/>
      <c r="CB319" s="84"/>
      <c r="CC319" s="84"/>
      <c r="CD319" s="84"/>
      <c r="CE319" s="84"/>
      <c r="CF319" s="84"/>
      <c r="CG319" s="84"/>
      <c r="CH319" s="84"/>
      <c r="CI319" s="84"/>
      <c r="CJ319" s="84"/>
      <c r="CK319" s="84"/>
      <c r="CL319" s="84"/>
      <c r="CM319" s="84"/>
      <c r="CN319" s="84"/>
      <c r="CO319" s="84"/>
      <c r="CP319" s="84"/>
      <c r="CQ319" s="84"/>
      <c r="CR319" s="84"/>
      <c r="CS319" s="84"/>
      <c r="CT319" s="84"/>
      <c r="CU319" s="84"/>
      <c r="CV319" s="84"/>
      <c r="CW319" s="84"/>
      <c r="CX319" s="84"/>
      <c r="CY319" s="84"/>
      <c r="CZ319" s="84"/>
      <c r="DA319" s="84"/>
      <c r="DB319" s="84"/>
      <c r="DC319" s="84"/>
      <c r="DD319" s="84"/>
      <c r="DE319" s="84"/>
      <c r="DF319" s="84"/>
      <c r="DG319" s="84"/>
      <c r="DH319" s="84"/>
      <c r="DI319" s="84"/>
      <c r="DJ319" s="84"/>
      <c r="DK319" s="84"/>
      <c r="DL319" s="84"/>
      <c r="DM319" s="84"/>
      <c r="DN319" s="84"/>
      <c r="DO319" s="84"/>
      <c r="DP319" s="84"/>
      <c r="DQ319" s="84"/>
      <c r="DR319" s="84"/>
      <c r="DS319" s="84"/>
      <c r="DT319" s="84"/>
      <c r="DU319" s="84"/>
      <c r="DV319" s="84"/>
      <c r="DW319" s="84"/>
      <c r="DX319" s="84"/>
      <c r="DY319" s="84"/>
      <c r="DZ319" s="84"/>
      <c r="EA319" s="84"/>
      <c r="EB319" s="84"/>
      <c r="EC319" s="84"/>
      <c r="ED319" s="84"/>
      <c r="EE319" s="84"/>
      <c r="EF319" s="84"/>
      <c r="EG319" s="84"/>
      <c r="EH319" s="84"/>
      <c r="EI319" s="84"/>
      <c r="EJ319" s="84"/>
      <c r="EK319" s="84"/>
      <c r="EL319" s="84"/>
      <c r="EM319" s="84"/>
      <c r="EN319" s="84"/>
      <c r="EO319" s="84"/>
      <c r="EP319" s="84"/>
      <c r="EQ319" s="84"/>
      <c r="ER319" s="84"/>
      <c r="ES319" s="84"/>
      <c r="ET319" s="84"/>
      <c r="EU319" s="84"/>
      <c r="EV319" s="84"/>
      <c r="EW319" s="84"/>
      <c r="EX319" s="84"/>
      <c r="EY319" s="84"/>
      <c r="EZ319" s="84"/>
      <c r="FA319" s="84"/>
      <c r="FB319" s="84"/>
      <c r="FC319" s="84"/>
      <c r="FD319" s="84"/>
      <c r="FE319" s="84"/>
      <c r="FF319" s="84"/>
      <c r="FG319" s="84"/>
      <c r="FH319" s="84"/>
      <c r="FI319" s="84"/>
      <c r="FJ319" s="84"/>
      <c r="FK319" s="84"/>
      <c r="FL319" s="84"/>
      <c r="FM319" s="84"/>
      <c r="FN319" s="84"/>
      <c r="FO319" s="84"/>
      <c r="FP319" s="84"/>
      <c r="FQ319" s="84"/>
      <c r="FR319" s="84"/>
      <c r="FS319" s="84"/>
      <c r="FT319" s="84"/>
      <c r="FU319" s="84"/>
      <c r="FV319" s="84"/>
      <c r="FW319" s="84"/>
      <c r="FX319" s="84"/>
      <c r="FY319" s="84"/>
      <c r="FZ319" s="84"/>
      <c r="GA319" s="84"/>
      <c r="GB319" s="84"/>
      <c r="GC319" s="84"/>
      <c r="GD319" s="84"/>
      <c r="GE319" s="84"/>
      <c r="GF319" s="84"/>
      <c r="GG319" s="84"/>
      <c r="GH319" s="84"/>
      <c r="GI319" s="84"/>
      <c r="GJ319" s="84"/>
      <c r="GK319" s="84"/>
      <c r="GL319" s="84"/>
      <c r="GM319" s="84"/>
      <c r="GN319" s="84"/>
      <c r="GO319" s="84"/>
      <c r="GP319" s="84"/>
      <c r="GQ319" s="84"/>
      <c r="GR319" s="84"/>
      <c r="GS319" s="84"/>
      <c r="GT319" s="84"/>
      <c r="GU319" s="84"/>
      <c r="GV319" s="84"/>
      <c r="GW319" s="84"/>
      <c r="GX319" s="84"/>
      <c r="GY319" s="84"/>
      <c r="GZ319" s="84"/>
      <c r="HA319" s="84"/>
      <c r="HB319" s="84"/>
      <c r="HC319" s="84"/>
      <c r="HD319" s="84"/>
      <c r="HE319" s="84"/>
      <c r="HF319" s="84"/>
      <c r="HG319" s="84"/>
      <c r="HH319" s="84"/>
      <c r="HI319" s="84"/>
      <c r="HJ319" s="84"/>
      <c r="HK319" s="84"/>
      <c r="HL319" s="84"/>
      <c r="HM319" s="84"/>
      <c r="HN319" s="84"/>
      <c r="HO319" s="84"/>
      <c r="HP319" s="84"/>
      <c r="HQ319" s="84"/>
      <c r="HR319" s="84"/>
      <c r="HS319" s="84"/>
      <c r="HT319" s="84"/>
      <c r="HU319" s="84"/>
      <c r="HV319" s="84"/>
      <c r="HW319" s="84"/>
      <c r="HX319" s="84"/>
      <c r="HY319" s="84"/>
      <c r="HZ319" s="84"/>
      <c r="IA319" s="84"/>
      <c r="IB319" s="84"/>
      <c r="IC319" s="84"/>
      <c r="ID319" s="84"/>
      <c r="IE319" s="84"/>
      <c r="IF319" s="84"/>
      <c r="IG319" s="84"/>
      <c r="IH319" s="84"/>
      <c r="II319" s="84"/>
      <c r="IJ319" s="84"/>
      <c r="IK319" s="84"/>
      <c r="IL319" s="84"/>
      <c r="IM319" s="84"/>
      <c r="IN319" s="84"/>
      <c r="IO319" s="84"/>
      <c r="IP319" s="84"/>
      <c r="IQ319" s="84"/>
      <c r="IR319" s="84"/>
      <c r="IS319" s="84"/>
      <c r="IT319" s="84"/>
      <c r="IU319" s="84"/>
      <c r="IV319" s="84"/>
      <c r="IW319" s="84"/>
      <c r="IX319" s="84"/>
      <c r="IY319" s="84"/>
      <c r="IZ319" s="84"/>
      <c r="JA319" s="84"/>
      <c r="JB319" s="84"/>
    </row>
    <row r="320" spans="1:262" s="22" customFormat="1" ht="15" customHeight="1" x14ac:dyDescent="0.15">
      <c r="A320" s="176" t="s">
        <v>141</v>
      </c>
      <c r="B320" s="26" t="s">
        <v>275</v>
      </c>
      <c r="C320" s="27" t="s">
        <v>393</v>
      </c>
      <c r="D320" s="28" t="s">
        <v>456</v>
      </c>
      <c r="E320" s="26" t="s">
        <v>278</v>
      </c>
      <c r="F320" s="29" t="s">
        <v>457</v>
      </c>
      <c r="G320" s="30" t="s">
        <v>280</v>
      </c>
      <c r="H320" s="30" t="s">
        <v>94</v>
      </c>
      <c r="I320" s="37">
        <v>1000</v>
      </c>
      <c r="J320" s="38" t="s">
        <v>281</v>
      </c>
      <c r="K320" s="37">
        <v>640</v>
      </c>
      <c r="L320" s="26"/>
      <c r="M320" s="26"/>
      <c r="N320" s="26"/>
      <c r="O320" s="39" t="s">
        <v>458</v>
      </c>
      <c r="P320" s="40">
        <v>0.5</v>
      </c>
      <c r="Q320" s="40">
        <v>0.5</v>
      </c>
      <c r="R320" s="40">
        <v>2.4664031620553399</v>
      </c>
      <c r="S320" s="40">
        <v>2.46013667425968</v>
      </c>
      <c r="T320" s="40">
        <v>2</v>
      </c>
      <c r="U320" s="40">
        <v>2</v>
      </c>
      <c r="V320" s="41">
        <v>12</v>
      </c>
      <c r="W320" s="42">
        <v>240</v>
      </c>
      <c r="X320" s="43">
        <v>350</v>
      </c>
      <c r="Y320" s="50">
        <v>1</v>
      </c>
      <c r="Z320" s="50">
        <v>1</v>
      </c>
      <c r="AA320" s="51"/>
      <c r="AB320" s="51"/>
      <c r="AC320" s="51"/>
      <c r="AD320" s="51"/>
      <c r="AE320" s="51"/>
      <c r="AF320" s="38">
        <v>252</v>
      </c>
      <c r="AG320" s="61">
        <v>11.4285714285714</v>
      </c>
      <c r="AH320" s="62">
        <v>0.952380952380952</v>
      </c>
      <c r="AI320" s="63"/>
      <c r="AJ320" s="64"/>
      <c r="AK320" s="65">
        <v>0</v>
      </c>
      <c r="AL320" s="64" t="s">
        <v>283</v>
      </c>
      <c r="AM320" s="66" t="s">
        <v>320</v>
      </c>
      <c r="AN320" s="26"/>
      <c r="AO320" s="66" t="s">
        <v>445</v>
      </c>
      <c r="AP320" s="74"/>
      <c r="AQ320" s="75"/>
      <c r="AR320" s="76"/>
      <c r="AS320" s="77"/>
      <c r="AT320" s="77"/>
      <c r="AU320" s="78"/>
      <c r="AV320" s="77"/>
      <c r="AW320" s="77"/>
      <c r="AX320" s="77"/>
      <c r="AY320" s="77"/>
      <c r="AZ320" s="77"/>
      <c r="BA320" s="77"/>
      <c r="BB320" s="99">
        <f t="shared" si="84"/>
        <v>36</v>
      </c>
      <c r="BC320" s="99">
        <f t="shared" si="85"/>
        <v>9</v>
      </c>
      <c r="BD320" s="100" t="str">
        <f t="shared" si="86"/>
        <v>050-C130000441-527冯红光36</v>
      </c>
      <c r="BE320" s="101">
        <f t="shared" si="87"/>
        <v>0.25</v>
      </c>
      <c r="BF320" s="101">
        <f t="shared" si="88"/>
        <v>0.5</v>
      </c>
      <c r="BG320" s="102" t="str">
        <f t="shared" si="89"/>
        <v>050-C130000441-52736</v>
      </c>
      <c r="BH320" s="84" t="str">
        <f>IF(IF(ISNA(MATCH(BG320,BG321:$BG$94434,0)),1,"")="","",IF(ISNA(MATCH(BG320,BG321:$BG$94434,0)),1,"")&amp;BB320)</f>
        <v/>
      </c>
      <c r="BI320" s="84" t="str">
        <f>IF(BH320="","",BB320&amp;COUNTIFS($BH$1:BH320,BH320))</f>
        <v/>
      </c>
      <c r="BJ320" s="84" t="str">
        <f t="shared" si="90"/>
        <v/>
      </c>
      <c r="BK320" s="84"/>
      <c r="BL320" s="84"/>
      <c r="BM320" s="84"/>
      <c r="BN320" s="84"/>
      <c r="BO320" s="84"/>
      <c r="BP320" s="84"/>
      <c r="BQ320" s="84"/>
      <c r="BR320" s="84"/>
      <c r="BS320" s="84"/>
      <c r="BT320" s="84"/>
      <c r="BU320" s="84"/>
      <c r="BV320" s="84"/>
      <c r="BW320" s="84"/>
      <c r="BX320" s="84"/>
      <c r="BY320" s="84"/>
      <c r="BZ320" s="84"/>
      <c r="CA320" s="84"/>
      <c r="CB320" s="84"/>
      <c r="CC320" s="84"/>
      <c r="CD320" s="84"/>
      <c r="CE320" s="84"/>
      <c r="CF320" s="84"/>
      <c r="CG320" s="84"/>
      <c r="CH320" s="84"/>
      <c r="CI320" s="84"/>
      <c r="CJ320" s="84"/>
      <c r="CK320" s="84"/>
      <c r="CL320" s="84"/>
      <c r="CM320" s="84"/>
      <c r="CN320" s="84"/>
      <c r="CO320" s="84"/>
      <c r="CP320" s="84"/>
      <c r="CQ320" s="84"/>
      <c r="CR320" s="84"/>
      <c r="CS320" s="84"/>
      <c r="CT320" s="84"/>
      <c r="CU320" s="84"/>
      <c r="CV320" s="84"/>
      <c r="CW320" s="84"/>
      <c r="CX320" s="84"/>
      <c r="CY320" s="84"/>
      <c r="CZ320" s="84"/>
      <c r="DA320" s="84"/>
      <c r="DB320" s="84"/>
      <c r="DC320" s="84"/>
      <c r="DD320" s="84"/>
      <c r="DE320" s="84"/>
      <c r="DF320" s="84"/>
      <c r="DG320" s="84"/>
      <c r="DH320" s="84"/>
      <c r="DI320" s="84"/>
      <c r="DJ320" s="84"/>
      <c r="DK320" s="84"/>
      <c r="DL320" s="84"/>
      <c r="DM320" s="84"/>
      <c r="DN320" s="84"/>
      <c r="DO320" s="84"/>
      <c r="DP320" s="84"/>
      <c r="DQ320" s="84"/>
      <c r="DR320" s="84"/>
      <c r="DS320" s="84"/>
      <c r="DT320" s="84"/>
      <c r="DU320" s="84"/>
      <c r="DV320" s="84"/>
      <c r="DW320" s="84"/>
      <c r="DX320" s="84"/>
      <c r="DY320" s="84"/>
      <c r="DZ320" s="84"/>
      <c r="EA320" s="84"/>
      <c r="EB320" s="84"/>
      <c r="EC320" s="84"/>
      <c r="ED320" s="84"/>
      <c r="EE320" s="84"/>
      <c r="EF320" s="84"/>
      <c r="EG320" s="84"/>
      <c r="EH320" s="84"/>
      <c r="EI320" s="84"/>
      <c r="EJ320" s="84"/>
      <c r="EK320" s="84"/>
      <c r="EL320" s="84"/>
      <c r="EM320" s="84"/>
      <c r="EN320" s="84"/>
      <c r="EO320" s="84"/>
      <c r="EP320" s="84"/>
      <c r="EQ320" s="84"/>
      <c r="ER320" s="84"/>
      <c r="ES320" s="84"/>
      <c r="ET320" s="84"/>
      <c r="EU320" s="84"/>
      <c r="EV320" s="84"/>
      <c r="EW320" s="84"/>
      <c r="EX320" s="84"/>
      <c r="EY320" s="84"/>
      <c r="EZ320" s="84"/>
      <c r="FA320" s="84"/>
      <c r="FB320" s="84"/>
      <c r="FC320" s="84"/>
      <c r="FD320" s="84"/>
      <c r="FE320" s="84"/>
      <c r="FF320" s="84"/>
      <c r="FG320" s="84"/>
      <c r="FH320" s="84"/>
      <c r="FI320" s="84"/>
      <c r="FJ320" s="84"/>
      <c r="FK320" s="84"/>
      <c r="FL320" s="84"/>
      <c r="FM320" s="84"/>
      <c r="FN320" s="84"/>
      <c r="FO320" s="84"/>
      <c r="FP320" s="84"/>
      <c r="FQ320" s="84"/>
      <c r="FR320" s="84"/>
      <c r="FS320" s="84"/>
      <c r="FT320" s="84"/>
      <c r="FU320" s="84"/>
      <c r="FV320" s="84"/>
      <c r="FW320" s="84"/>
      <c r="FX320" s="84"/>
      <c r="FY320" s="84"/>
      <c r="FZ320" s="84"/>
      <c r="GA320" s="84"/>
      <c r="GB320" s="84"/>
      <c r="GC320" s="84"/>
      <c r="GD320" s="84"/>
      <c r="GE320" s="84"/>
      <c r="GF320" s="84"/>
      <c r="GG320" s="84"/>
      <c r="GH320" s="84"/>
      <c r="GI320" s="84"/>
      <c r="GJ320" s="84"/>
      <c r="GK320" s="84"/>
      <c r="GL320" s="84"/>
      <c r="GM320" s="84"/>
      <c r="GN320" s="84"/>
      <c r="GO320" s="84"/>
      <c r="GP320" s="84"/>
      <c r="GQ320" s="84"/>
      <c r="GR320" s="84"/>
      <c r="GS320" s="84"/>
      <c r="GT320" s="84"/>
      <c r="GU320" s="84"/>
      <c r="GV320" s="84"/>
      <c r="GW320" s="84"/>
      <c r="GX320" s="84"/>
      <c r="GY320" s="84"/>
      <c r="GZ320" s="84"/>
      <c r="HA320" s="84"/>
      <c r="HB320" s="84"/>
      <c r="HC320" s="84"/>
      <c r="HD320" s="84"/>
      <c r="HE320" s="84"/>
      <c r="HF320" s="84"/>
      <c r="HG320" s="84"/>
      <c r="HH320" s="84"/>
      <c r="HI320" s="84"/>
      <c r="HJ320" s="84"/>
      <c r="HK320" s="84"/>
      <c r="HL320" s="84"/>
      <c r="HM320" s="84"/>
      <c r="HN320" s="84"/>
      <c r="HO320" s="84"/>
      <c r="HP320" s="84"/>
      <c r="HQ320" s="84"/>
      <c r="HR320" s="84"/>
      <c r="HS320" s="84"/>
      <c r="HT320" s="84"/>
      <c r="HU320" s="84"/>
      <c r="HV320" s="84"/>
      <c r="HW320" s="84"/>
      <c r="HX320" s="84"/>
      <c r="HY320" s="84"/>
      <c r="HZ320" s="84"/>
      <c r="IA320" s="84"/>
      <c r="IB320" s="84"/>
      <c r="IC320" s="84"/>
      <c r="ID320" s="84"/>
      <c r="IE320" s="84"/>
      <c r="IF320" s="84"/>
      <c r="IG320" s="84"/>
      <c r="IH320" s="84"/>
      <c r="II320" s="84"/>
      <c r="IJ320" s="84"/>
      <c r="IK320" s="84"/>
      <c r="IL320" s="84"/>
      <c r="IM320" s="84"/>
      <c r="IN320" s="84"/>
      <c r="IO320" s="84"/>
      <c r="IP320" s="84"/>
      <c r="IQ320" s="84"/>
      <c r="IR320" s="84"/>
      <c r="IS320" s="84"/>
      <c r="IT320" s="84"/>
      <c r="IU320" s="84"/>
      <c r="IV320" s="84"/>
      <c r="IW320" s="84"/>
      <c r="IX320" s="84"/>
      <c r="IY320" s="84"/>
      <c r="IZ320" s="84"/>
      <c r="JA320" s="84"/>
      <c r="JB320" s="84"/>
    </row>
    <row r="321" spans="1:262" s="22" customFormat="1" ht="15" customHeight="1" x14ac:dyDescent="0.15">
      <c r="A321" s="176" t="s">
        <v>141</v>
      </c>
      <c r="B321" s="26" t="s">
        <v>285</v>
      </c>
      <c r="C321" s="27" t="s">
        <v>393</v>
      </c>
      <c r="D321" s="28" t="s">
        <v>456</v>
      </c>
      <c r="E321" s="26" t="s">
        <v>278</v>
      </c>
      <c r="F321" s="29" t="s">
        <v>457</v>
      </c>
      <c r="G321" s="30" t="s">
        <v>280</v>
      </c>
      <c r="H321" s="30" t="s">
        <v>94</v>
      </c>
      <c r="I321" s="37">
        <v>1000</v>
      </c>
      <c r="J321" s="38" t="s">
        <v>281</v>
      </c>
      <c r="K321" s="37">
        <v>640</v>
      </c>
      <c r="L321" s="26"/>
      <c r="M321" s="26"/>
      <c r="N321" s="26"/>
      <c r="O321" s="39" t="s">
        <v>458</v>
      </c>
      <c r="P321" s="40">
        <v>0.5</v>
      </c>
      <c r="Q321" s="40">
        <v>0.5</v>
      </c>
      <c r="R321" s="40">
        <v>1.4193548387096799</v>
      </c>
      <c r="S321" s="40">
        <v>2.46013667425968</v>
      </c>
      <c r="T321" s="40">
        <v>4</v>
      </c>
      <c r="U321" s="40">
        <v>4</v>
      </c>
      <c r="V321" s="41">
        <v>12</v>
      </c>
      <c r="W321" s="42">
        <v>246</v>
      </c>
      <c r="X321" s="43">
        <v>350</v>
      </c>
      <c r="Y321" s="50">
        <v>1</v>
      </c>
      <c r="Z321" s="50">
        <v>1</v>
      </c>
      <c r="AA321" s="51"/>
      <c r="AB321" s="51"/>
      <c r="AC321" s="51"/>
      <c r="AD321" s="51"/>
      <c r="AE321" s="51"/>
      <c r="AF321" s="38">
        <v>252</v>
      </c>
      <c r="AG321" s="61">
        <v>11.714285714285699</v>
      </c>
      <c r="AH321" s="62">
        <v>0.97619047619047605</v>
      </c>
      <c r="AI321" s="63"/>
      <c r="AJ321" s="64"/>
      <c r="AK321" s="65">
        <v>0</v>
      </c>
      <c r="AL321" s="64" t="s">
        <v>283</v>
      </c>
      <c r="AM321" s="66" t="s">
        <v>326</v>
      </c>
      <c r="AN321" s="26"/>
      <c r="AO321" s="66" t="s">
        <v>332</v>
      </c>
      <c r="AP321" s="74"/>
      <c r="AQ321" s="75"/>
      <c r="AR321" s="76"/>
      <c r="AS321" s="77"/>
      <c r="AT321" s="77"/>
      <c r="AU321" s="78"/>
      <c r="AV321" s="77"/>
      <c r="AW321" s="77"/>
      <c r="AX321" s="77"/>
      <c r="AY321" s="77"/>
      <c r="AZ321" s="77"/>
      <c r="BA321" s="77"/>
      <c r="BB321" s="99">
        <f t="shared" si="84"/>
        <v>36</v>
      </c>
      <c r="BC321" s="99">
        <f t="shared" si="85"/>
        <v>9</v>
      </c>
      <c r="BD321" s="100" t="str">
        <f t="shared" si="86"/>
        <v>050-C130000441-527杨高坤36</v>
      </c>
      <c r="BE321" s="101">
        <f t="shared" si="87"/>
        <v>0.2</v>
      </c>
      <c r="BF321" s="101">
        <f t="shared" si="88"/>
        <v>0.5</v>
      </c>
      <c r="BG321" s="102" t="str">
        <f t="shared" si="89"/>
        <v>050-C130000441-52736</v>
      </c>
      <c r="BH321" s="84" t="str">
        <f>IF(IF(ISNA(MATCH(BG321,BG322:$BG$94434,0)),1,"")="","",IF(ISNA(MATCH(BG321,BG322:$BG$94434,0)),1,"")&amp;BB321)</f>
        <v/>
      </c>
      <c r="BI321" s="84" t="str">
        <f>IF(BH321="","",BB321&amp;COUNTIFS($BH$1:BH321,BH321))</f>
        <v/>
      </c>
      <c r="BJ321" s="84" t="str">
        <f t="shared" si="90"/>
        <v/>
      </c>
      <c r="BK321" s="84"/>
      <c r="BL321" s="84"/>
      <c r="BM321" s="84"/>
      <c r="BN321" s="84"/>
      <c r="BO321" s="84"/>
      <c r="BP321" s="84"/>
      <c r="BQ321" s="84"/>
      <c r="BR321" s="84"/>
      <c r="BS321" s="84"/>
      <c r="BT321" s="84"/>
      <c r="BU321" s="84"/>
      <c r="BV321" s="84"/>
      <c r="BW321" s="84"/>
      <c r="BX321" s="84"/>
      <c r="BY321" s="84"/>
      <c r="BZ321" s="84"/>
      <c r="CA321" s="84"/>
      <c r="CB321" s="84"/>
      <c r="CC321" s="84"/>
      <c r="CD321" s="84"/>
      <c r="CE321" s="84"/>
      <c r="CF321" s="84"/>
      <c r="CG321" s="84"/>
      <c r="CH321" s="84"/>
      <c r="CI321" s="84"/>
      <c r="CJ321" s="84"/>
      <c r="CK321" s="84"/>
      <c r="CL321" s="84"/>
      <c r="CM321" s="84"/>
      <c r="CN321" s="84"/>
      <c r="CO321" s="84"/>
      <c r="CP321" s="84"/>
      <c r="CQ321" s="84"/>
      <c r="CR321" s="84"/>
      <c r="CS321" s="84"/>
      <c r="CT321" s="84"/>
      <c r="CU321" s="84"/>
      <c r="CV321" s="84"/>
      <c r="CW321" s="84"/>
      <c r="CX321" s="84"/>
      <c r="CY321" s="84"/>
      <c r="CZ321" s="84"/>
      <c r="DA321" s="84"/>
      <c r="DB321" s="84"/>
      <c r="DC321" s="84"/>
      <c r="DD321" s="84"/>
      <c r="DE321" s="84"/>
      <c r="DF321" s="84"/>
      <c r="DG321" s="84"/>
      <c r="DH321" s="84"/>
      <c r="DI321" s="84"/>
      <c r="DJ321" s="84"/>
      <c r="DK321" s="84"/>
      <c r="DL321" s="84"/>
      <c r="DM321" s="84"/>
      <c r="DN321" s="84"/>
      <c r="DO321" s="84"/>
      <c r="DP321" s="84"/>
      <c r="DQ321" s="84"/>
      <c r="DR321" s="84"/>
      <c r="DS321" s="84"/>
      <c r="DT321" s="84"/>
      <c r="DU321" s="84"/>
      <c r="DV321" s="84"/>
      <c r="DW321" s="84"/>
      <c r="DX321" s="84"/>
      <c r="DY321" s="84"/>
      <c r="DZ321" s="84"/>
      <c r="EA321" s="84"/>
      <c r="EB321" s="84"/>
      <c r="EC321" s="84"/>
      <c r="ED321" s="84"/>
      <c r="EE321" s="84"/>
      <c r="EF321" s="84"/>
      <c r="EG321" s="84"/>
      <c r="EH321" s="84"/>
      <c r="EI321" s="84"/>
      <c r="EJ321" s="84"/>
      <c r="EK321" s="84"/>
      <c r="EL321" s="84"/>
      <c r="EM321" s="84"/>
      <c r="EN321" s="84"/>
      <c r="EO321" s="84"/>
      <c r="EP321" s="84"/>
      <c r="EQ321" s="84"/>
      <c r="ER321" s="84"/>
      <c r="ES321" s="84"/>
      <c r="ET321" s="84"/>
      <c r="EU321" s="84"/>
      <c r="EV321" s="84"/>
      <c r="EW321" s="84"/>
      <c r="EX321" s="84"/>
      <c r="EY321" s="84"/>
      <c r="EZ321" s="84"/>
      <c r="FA321" s="84"/>
      <c r="FB321" s="84"/>
      <c r="FC321" s="84"/>
      <c r="FD321" s="84"/>
      <c r="FE321" s="84"/>
      <c r="FF321" s="84"/>
      <c r="FG321" s="84"/>
      <c r="FH321" s="84"/>
      <c r="FI321" s="84"/>
      <c r="FJ321" s="84"/>
      <c r="FK321" s="84"/>
      <c r="FL321" s="84"/>
      <c r="FM321" s="84"/>
      <c r="FN321" s="84"/>
      <c r="FO321" s="84"/>
      <c r="FP321" s="84"/>
      <c r="FQ321" s="84"/>
      <c r="FR321" s="84"/>
      <c r="FS321" s="84"/>
      <c r="FT321" s="84"/>
      <c r="FU321" s="84"/>
      <c r="FV321" s="84"/>
      <c r="FW321" s="84"/>
      <c r="FX321" s="84"/>
      <c r="FY321" s="84"/>
      <c r="FZ321" s="84"/>
      <c r="GA321" s="84"/>
      <c r="GB321" s="84"/>
      <c r="GC321" s="84"/>
      <c r="GD321" s="84"/>
      <c r="GE321" s="84"/>
      <c r="GF321" s="84"/>
      <c r="GG321" s="84"/>
      <c r="GH321" s="84"/>
      <c r="GI321" s="84"/>
      <c r="GJ321" s="84"/>
      <c r="GK321" s="84"/>
      <c r="GL321" s="84"/>
      <c r="GM321" s="84"/>
      <c r="GN321" s="84"/>
      <c r="GO321" s="84"/>
      <c r="GP321" s="84"/>
      <c r="GQ321" s="84"/>
      <c r="GR321" s="84"/>
      <c r="GS321" s="84"/>
      <c r="GT321" s="84"/>
      <c r="GU321" s="84"/>
      <c r="GV321" s="84"/>
      <c r="GW321" s="84"/>
      <c r="GX321" s="84"/>
      <c r="GY321" s="84"/>
      <c r="GZ321" s="84"/>
      <c r="HA321" s="84"/>
      <c r="HB321" s="84"/>
      <c r="HC321" s="84"/>
      <c r="HD321" s="84"/>
      <c r="HE321" s="84"/>
      <c r="HF321" s="84"/>
      <c r="HG321" s="84"/>
      <c r="HH321" s="84"/>
      <c r="HI321" s="84"/>
      <c r="HJ321" s="84"/>
      <c r="HK321" s="84"/>
      <c r="HL321" s="84"/>
      <c r="HM321" s="84"/>
      <c r="HN321" s="84"/>
      <c r="HO321" s="84"/>
      <c r="HP321" s="84"/>
      <c r="HQ321" s="84"/>
      <c r="HR321" s="84"/>
      <c r="HS321" s="84"/>
      <c r="HT321" s="84"/>
      <c r="HU321" s="84"/>
      <c r="HV321" s="84"/>
      <c r="HW321" s="84"/>
      <c r="HX321" s="84"/>
      <c r="HY321" s="84"/>
      <c r="HZ321" s="84"/>
      <c r="IA321" s="84"/>
      <c r="IB321" s="84"/>
      <c r="IC321" s="84"/>
      <c r="ID321" s="84"/>
      <c r="IE321" s="84"/>
      <c r="IF321" s="84"/>
      <c r="IG321" s="84"/>
      <c r="IH321" s="84"/>
      <c r="II321" s="84"/>
      <c r="IJ321" s="84"/>
      <c r="IK321" s="84"/>
      <c r="IL321" s="84"/>
      <c r="IM321" s="84"/>
      <c r="IN321" s="84"/>
      <c r="IO321" s="84"/>
      <c r="IP321" s="84"/>
      <c r="IQ321" s="84"/>
      <c r="IR321" s="84"/>
      <c r="IS321" s="84"/>
      <c r="IT321" s="84"/>
      <c r="IU321" s="84"/>
      <c r="IV321" s="84"/>
      <c r="IW321" s="84"/>
      <c r="IX321" s="84"/>
      <c r="IY321" s="84"/>
      <c r="IZ321" s="84"/>
      <c r="JA321" s="84"/>
      <c r="JB321" s="84"/>
    </row>
    <row r="322" spans="1:262" s="22" customFormat="1" ht="15" customHeight="1" x14ac:dyDescent="0.15">
      <c r="A322" s="176" t="s">
        <v>141</v>
      </c>
      <c r="B322" s="26" t="s">
        <v>275</v>
      </c>
      <c r="C322" s="27" t="s">
        <v>340</v>
      </c>
      <c r="D322" s="28" t="s">
        <v>441</v>
      </c>
      <c r="E322" s="26" t="s">
        <v>278</v>
      </c>
      <c r="F322" s="29" t="s">
        <v>374</v>
      </c>
      <c r="G322" s="30" t="s">
        <v>280</v>
      </c>
      <c r="H322" s="30" t="s">
        <v>79</v>
      </c>
      <c r="I322" s="37">
        <v>2000000</v>
      </c>
      <c r="J322" s="38" t="s">
        <v>281</v>
      </c>
      <c r="K322" s="37">
        <v>852100</v>
      </c>
      <c r="L322" s="26"/>
      <c r="M322" s="26"/>
      <c r="N322" s="26"/>
      <c r="O322" s="39" t="s">
        <v>316</v>
      </c>
      <c r="P322" s="40">
        <v>0.5</v>
      </c>
      <c r="Q322" s="40">
        <v>0.5</v>
      </c>
      <c r="R322" s="40">
        <v>2.4664031620553399</v>
      </c>
      <c r="S322" s="40">
        <v>2.46013667425968</v>
      </c>
      <c r="T322" s="40">
        <v>4</v>
      </c>
      <c r="U322" s="40">
        <v>4</v>
      </c>
      <c r="V322" s="41">
        <v>12</v>
      </c>
      <c r="W322" s="42">
        <v>180000</v>
      </c>
      <c r="X322" s="43">
        <v>300</v>
      </c>
      <c r="Y322" s="50">
        <v>1</v>
      </c>
      <c r="Z322" s="50">
        <v>1</v>
      </c>
      <c r="AA322" s="51"/>
      <c r="AB322" s="51"/>
      <c r="AC322" s="51"/>
      <c r="AD322" s="51"/>
      <c r="AE322" s="51"/>
      <c r="AF322" s="38">
        <v>216000</v>
      </c>
      <c r="AG322" s="61">
        <v>10</v>
      </c>
      <c r="AH322" s="62">
        <v>0.83333333333333304</v>
      </c>
      <c r="AI322" s="63"/>
      <c r="AJ322" s="64"/>
      <c r="AK322" s="65">
        <v>0</v>
      </c>
      <c r="AL322" s="64" t="s">
        <v>283</v>
      </c>
      <c r="AM322" s="66" t="s">
        <v>337</v>
      </c>
      <c r="AN322" s="26"/>
      <c r="AO322" s="66" t="s">
        <v>61</v>
      </c>
      <c r="AP322" s="74"/>
      <c r="AQ322" s="75"/>
      <c r="AR322" s="76"/>
      <c r="AS322" s="77"/>
      <c r="AT322" s="77"/>
      <c r="AU322" s="78"/>
      <c r="AV322" s="77"/>
      <c r="AW322" s="77"/>
      <c r="AX322" s="77"/>
      <c r="AY322" s="77"/>
      <c r="AZ322" s="77"/>
      <c r="BA322" s="77"/>
      <c r="BB322" s="99">
        <f t="shared" si="84"/>
        <v>36</v>
      </c>
      <c r="BC322" s="99">
        <f t="shared" si="85"/>
        <v>9</v>
      </c>
      <c r="BD322" s="100" t="str">
        <f t="shared" si="86"/>
        <v>025-C130000681-357王友36</v>
      </c>
      <c r="BE322" s="101">
        <f t="shared" si="87"/>
        <v>0.5</v>
      </c>
      <c r="BF322" s="101">
        <f t="shared" si="88"/>
        <v>1</v>
      </c>
      <c r="BG322" s="102" t="str">
        <f t="shared" si="89"/>
        <v>025-C130000681-35736</v>
      </c>
      <c r="BH322" s="84" t="str">
        <f>IF(IF(ISNA(MATCH(BG322,BG323:$BG$94434,0)),1,"")="","",IF(ISNA(MATCH(BG322,BG323:$BG$94434,0)),1,"")&amp;BB322)</f>
        <v/>
      </c>
      <c r="BI322" s="84" t="str">
        <f>IF(BH322="","",BB322&amp;COUNTIFS($BH$1:BH322,BH322))</f>
        <v/>
      </c>
      <c r="BJ322" s="84" t="str">
        <f t="shared" si="90"/>
        <v/>
      </c>
      <c r="BK322" s="84"/>
      <c r="BL322" s="84"/>
      <c r="BM322" s="84"/>
      <c r="BN322" s="84"/>
      <c r="BO322" s="84"/>
      <c r="BP322" s="84"/>
      <c r="BQ322" s="84"/>
      <c r="BR322" s="84"/>
      <c r="BS322" s="84"/>
      <c r="BT322" s="84"/>
      <c r="BU322" s="84"/>
      <c r="BV322" s="84"/>
      <c r="BW322" s="84"/>
      <c r="BX322" s="84"/>
      <c r="BY322" s="84"/>
      <c r="BZ322" s="84"/>
      <c r="CA322" s="84"/>
      <c r="CB322" s="84"/>
      <c r="CC322" s="84"/>
      <c r="CD322" s="84"/>
      <c r="CE322" s="84"/>
      <c r="CF322" s="84"/>
      <c r="CG322" s="84"/>
      <c r="CH322" s="84"/>
      <c r="CI322" s="84"/>
      <c r="CJ322" s="84"/>
      <c r="CK322" s="84"/>
      <c r="CL322" s="84"/>
      <c r="CM322" s="84"/>
      <c r="CN322" s="84"/>
      <c r="CO322" s="84"/>
      <c r="CP322" s="84"/>
      <c r="CQ322" s="84"/>
      <c r="CR322" s="84"/>
      <c r="CS322" s="84"/>
      <c r="CT322" s="84"/>
      <c r="CU322" s="84"/>
      <c r="CV322" s="84"/>
      <c r="CW322" s="84"/>
      <c r="CX322" s="84"/>
      <c r="CY322" s="84"/>
      <c r="CZ322" s="84"/>
      <c r="DA322" s="84"/>
      <c r="DB322" s="84"/>
      <c r="DC322" s="84"/>
      <c r="DD322" s="84"/>
      <c r="DE322" s="84"/>
      <c r="DF322" s="84"/>
      <c r="DG322" s="84"/>
      <c r="DH322" s="84"/>
      <c r="DI322" s="84"/>
      <c r="DJ322" s="84"/>
      <c r="DK322" s="84"/>
      <c r="DL322" s="84"/>
      <c r="DM322" s="84"/>
      <c r="DN322" s="84"/>
      <c r="DO322" s="84"/>
      <c r="DP322" s="84"/>
      <c r="DQ322" s="84"/>
      <c r="DR322" s="84"/>
      <c r="DS322" s="84"/>
      <c r="DT322" s="84"/>
      <c r="DU322" s="84"/>
      <c r="DV322" s="84"/>
      <c r="DW322" s="84"/>
      <c r="DX322" s="84"/>
      <c r="DY322" s="84"/>
      <c r="DZ322" s="84"/>
      <c r="EA322" s="84"/>
      <c r="EB322" s="84"/>
      <c r="EC322" s="84"/>
      <c r="ED322" s="84"/>
      <c r="EE322" s="84"/>
      <c r="EF322" s="84"/>
      <c r="EG322" s="84"/>
      <c r="EH322" s="84"/>
      <c r="EI322" s="84"/>
      <c r="EJ322" s="84"/>
      <c r="EK322" s="84"/>
      <c r="EL322" s="84"/>
      <c r="EM322" s="84"/>
      <c r="EN322" s="84"/>
      <c r="EO322" s="84"/>
      <c r="EP322" s="84"/>
      <c r="EQ322" s="84"/>
      <c r="ER322" s="84"/>
      <c r="ES322" s="84"/>
      <c r="ET322" s="84"/>
      <c r="EU322" s="84"/>
      <c r="EV322" s="84"/>
      <c r="EW322" s="84"/>
      <c r="EX322" s="84"/>
      <c r="EY322" s="84"/>
      <c r="EZ322" s="84"/>
      <c r="FA322" s="84"/>
      <c r="FB322" s="84"/>
      <c r="FC322" s="84"/>
      <c r="FD322" s="84"/>
      <c r="FE322" s="84"/>
      <c r="FF322" s="84"/>
      <c r="FG322" s="84"/>
      <c r="FH322" s="84"/>
      <c r="FI322" s="84"/>
      <c r="FJ322" s="84"/>
      <c r="FK322" s="84"/>
      <c r="FL322" s="84"/>
      <c r="FM322" s="84"/>
      <c r="FN322" s="84"/>
      <c r="FO322" s="84"/>
      <c r="FP322" s="84"/>
      <c r="FQ322" s="84"/>
      <c r="FR322" s="84"/>
      <c r="FS322" s="84"/>
      <c r="FT322" s="84"/>
      <c r="FU322" s="84"/>
      <c r="FV322" s="84"/>
      <c r="FW322" s="84"/>
      <c r="FX322" s="84"/>
      <c r="FY322" s="84"/>
      <c r="FZ322" s="84"/>
      <c r="GA322" s="84"/>
      <c r="GB322" s="84"/>
      <c r="GC322" s="84"/>
      <c r="GD322" s="84"/>
      <c r="GE322" s="84"/>
      <c r="GF322" s="84"/>
      <c r="GG322" s="84"/>
      <c r="GH322" s="84"/>
      <c r="GI322" s="84"/>
      <c r="GJ322" s="84"/>
      <c r="GK322" s="84"/>
      <c r="GL322" s="84"/>
      <c r="GM322" s="84"/>
      <c r="GN322" s="84"/>
      <c r="GO322" s="84"/>
      <c r="GP322" s="84"/>
      <c r="GQ322" s="84"/>
      <c r="GR322" s="84"/>
      <c r="GS322" s="84"/>
      <c r="GT322" s="84"/>
      <c r="GU322" s="84"/>
      <c r="GV322" s="84"/>
      <c r="GW322" s="84"/>
      <c r="GX322" s="84"/>
      <c r="GY322" s="84"/>
      <c r="GZ322" s="84"/>
      <c r="HA322" s="84"/>
      <c r="HB322" s="84"/>
      <c r="HC322" s="84"/>
      <c r="HD322" s="84"/>
      <c r="HE322" s="84"/>
      <c r="HF322" s="84"/>
      <c r="HG322" s="84"/>
      <c r="HH322" s="84"/>
      <c r="HI322" s="84"/>
      <c r="HJ322" s="84"/>
      <c r="HK322" s="84"/>
      <c r="HL322" s="84"/>
      <c r="HM322" s="84"/>
      <c r="HN322" s="84"/>
      <c r="HO322" s="84"/>
      <c r="HP322" s="84"/>
      <c r="HQ322" s="84"/>
      <c r="HR322" s="84"/>
      <c r="HS322" s="84"/>
      <c r="HT322" s="84"/>
      <c r="HU322" s="84"/>
      <c r="HV322" s="84"/>
      <c r="HW322" s="84"/>
      <c r="HX322" s="84"/>
      <c r="HY322" s="84"/>
      <c r="HZ322" s="84"/>
      <c r="IA322" s="84"/>
      <c r="IB322" s="84"/>
      <c r="IC322" s="84"/>
      <c r="ID322" s="84"/>
      <c r="IE322" s="84"/>
      <c r="IF322" s="84"/>
      <c r="IG322" s="84"/>
      <c r="IH322" s="84"/>
      <c r="II322" s="84"/>
      <c r="IJ322" s="84"/>
      <c r="IK322" s="84"/>
      <c r="IL322" s="84"/>
      <c r="IM322" s="84"/>
      <c r="IN322" s="84"/>
      <c r="IO322" s="84"/>
      <c r="IP322" s="84"/>
      <c r="IQ322" s="84"/>
      <c r="IR322" s="84"/>
      <c r="IS322" s="84"/>
      <c r="IT322" s="84"/>
      <c r="IU322" s="84"/>
      <c r="IV322" s="84"/>
      <c r="IW322" s="84"/>
      <c r="IX322" s="84"/>
      <c r="IY322" s="84"/>
      <c r="IZ322" s="84"/>
      <c r="JA322" s="84"/>
      <c r="JB322" s="84"/>
    </row>
    <row r="323" spans="1:262" s="22" customFormat="1" ht="15" customHeight="1" x14ac:dyDescent="0.15">
      <c r="A323" s="176" t="s">
        <v>141</v>
      </c>
      <c r="B323" s="26" t="s">
        <v>285</v>
      </c>
      <c r="C323" s="27" t="s">
        <v>471</v>
      </c>
      <c r="D323" s="28" t="s">
        <v>472</v>
      </c>
      <c r="E323" s="26" t="s">
        <v>278</v>
      </c>
      <c r="F323" s="29" t="s">
        <v>84</v>
      </c>
      <c r="G323" s="30" t="s">
        <v>294</v>
      </c>
      <c r="H323" s="30" t="s">
        <v>79</v>
      </c>
      <c r="I323" s="37">
        <v>400000</v>
      </c>
      <c r="J323" s="38" t="s">
        <v>281</v>
      </c>
      <c r="K323" s="37">
        <v>0</v>
      </c>
      <c r="L323" s="26"/>
      <c r="M323" s="26"/>
      <c r="N323" s="26"/>
      <c r="O323" s="39" t="s">
        <v>364</v>
      </c>
      <c r="P323" s="40">
        <v>0.5</v>
      </c>
      <c r="Q323" s="40">
        <v>0.5</v>
      </c>
      <c r="R323" s="40">
        <v>0.236559139784946</v>
      </c>
      <c r="S323" s="40">
        <v>0.41002277904327999</v>
      </c>
      <c r="T323" s="40">
        <v>2</v>
      </c>
      <c r="U323" s="40">
        <v>2</v>
      </c>
      <c r="V323" s="41">
        <v>2</v>
      </c>
      <c r="W323" s="42">
        <v>14000</v>
      </c>
      <c r="X323" s="43">
        <v>200</v>
      </c>
      <c r="Y323" s="50">
        <v>1</v>
      </c>
      <c r="Z323" s="50">
        <v>1</v>
      </c>
      <c r="AA323" s="51"/>
      <c r="AB323" s="51"/>
      <c r="AC323" s="51"/>
      <c r="AD323" s="51"/>
      <c r="AE323" s="51"/>
      <c r="AF323" s="38">
        <v>24000</v>
      </c>
      <c r="AG323" s="61">
        <v>1.1666666666666701</v>
      </c>
      <c r="AH323" s="62">
        <v>0.58333333333333304</v>
      </c>
      <c r="AI323" s="63"/>
      <c r="AJ323" s="64"/>
      <c r="AK323" s="65">
        <v>0</v>
      </c>
      <c r="AL323" s="64" t="s">
        <v>283</v>
      </c>
      <c r="AM323" s="66" t="s">
        <v>322</v>
      </c>
      <c r="AN323" s="26"/>
      <c r="AO323" s="66" t="s">
        <v>64</v>
      </c>
      <c r="AP323" s="74"/>
      <c r="AQ323" s="75"/>
      <c r="AR323" s="76"/>
      <c r="AS323" s="77"/>
      <c r="AT323" s="77"/>
      <c r="AU323" s="78"/>
      <c r="AV323" s="77"/>
      <c r="AW323" s="77"/>
      <c r="AX323" s="77"/>
      <c r="AY323" s="77"/>
      <c r="AZ323" s="77"/>
      <c r="BA323" s="77"/>
      <c r="BB323" s="99">
        <f t="shared" si="84"/>
        <v>36</v>
      </c>
      <c r="BC323" s="99">
        <f t="shared" si="85"/>
        <v>9</v>
      </c>
      <c r="BD323" s="100" t="str">
        <f t="shared" si="86"/>
        <v>025-U069500621-364杨青松36</v>
      </c>
      <c r="BE323" s="101">
        <f t="shared" si="87"/>
        <v>0.5</v>
      </c>
      <c r="BF323" s="101">
        <f t="shared" si="88"/>
        <v>1</v>
      </c>
      <c r="BG323" s="102" t="str">
        <f t="shared" si="89"/>
        <v>025-U069500621-36436</v>
      </c>
      <c r="BH323" s="84" t="str">
        <f>IF(IF(ISNA(MATCH(BG323,BG324:$BG$94434,0)),1,"")="","",IF(ISNA(MATCH(BG323,BG324:$BG$94434,0)),1,"")&amp;BB323)</f>
        <v/>
      </c>
      <c r="BI323" s="84" t="str">
        <f>IF(BH323="","",BB323&amp;COUNTIFS($BH$1:BH323,BH323))</f>
        <v/>
      </c>
      <c r="BJ323" s="84" t="str">
        <f t="shared" si="90"/>
        <v/>
      </c>
      <c r="BK323" s="84"/>
      <c r="BL323" s="84"/>
      <c r="BM323" s="84"/>
      <c r="BN323" s="84"/>
      <c r="BO323" s="84"/>
      <c r="BP323" s="84"/>
      <c r="BQ323" s="84"/>
      <c r="BR323" s="84"/>
      <c r="BS323" s="84"/>
      <c r="BT323" s="84"/>
      <c r="BU323" s="84"/>
      <c r="BV323" s="84"/>
      <c r="BW323" s="84"/>
      <c r="BX323" s="84"/>
      <c r="BY323" s="84"/>
      <c r="BZ323" s="84"/>
      <c r="CA323" s="84"/>
      <c r="CB323" s="84"/>
      <c r="CC323" s="84"/>
      <c r="CD323" s="84"/>
      <c r="CE323" s="84"/>
      <c r="CF323" s="84"/>
      <c r="CG323" s="84"/>
      <c r="CH323" s="84"/>
      <c r="CI323" s="84"/>
      <c r="CJ323" s="84"/>
      <c r="CK323" s="84"/>
      <c r="CL323" s="84"/>
      <c r="CM323" s="84"/>
      <c r="CN323" s="84"/>
      <c r="CO323" s="84"/>
      <c r="CP323" s="84"/>
      <c r="CQ323" s="84"/>
      <c r="CR323" s="84"/>
      <c r="CS323" s="84"/>
      <c r="CT323" s="84"/>
      <c r="CU323" s="84"/>
      <c r="CV323" s="84"/>
      <c r="CW323" s="84"/>
      <c r="CX323" s="84"/>
      <c r="CY323" s="84"/>
      <c r="CZ323" s="84"/>
      <c r="DA323" s="84"/>
      <c r="DB323" s="84"/>
      <c r="DC323" s="84"/>
      <c r="DD323" s="84"/>
      <c r="DE323" s="84"/>
      <c r="DF323" s="84"/>
      <c r="DG323" s="84"/>
      <c r="DH323" s="84"/>
      <c r="DI323" s="84"/>
      <c r="DJ323" s="84"/>
      <c r="DK323" s="84"/>
      <c r="DL323" s="84"/>
      <c r="DM323" s="84"/>
      <c r="DN323" s="84"/>
      <c r="DO323" s="84"/>
      <c r="DP323" s="84"/>
      <c r="DQ323" s="84"/>
      <c r="DR323" s="84"/>
      <c r="DS323" s="84"/>
      <c r="DT323" s="84"/>
      <c r="DU323" s="84"/>
      <c r="DV323" s="84"/>
      <c r="DW323" s="84"/>
      <c r="DX323" s="84"/>
      <c r="DY323" s="84"/>
      <c r="DZ323" s="84"/>
      <c r="EA323" s="84"/>
      <c r="EB323" s="84"/>
      <c r="EC323" s="84"/>
      <c r="ED323" s="84"/>
      <c r="EE323" s="84"/>
      <c r="EF323" s="84"/>
      <c r="EG323" s="84"/>
      <c r="EH323" s="84"/>
      <c r="EI323" s="84"/>
      <c r="EJ323" s="84"/>
      <c r="EK323" s="84"/>
      <c r="EL323" s="84"/>
      <c r="EM323" s="84"/>
      <c r="EN323" s="84"/>
      <c r="EO323" s="84"/>
      <c r="EP323" s="84"/>
      <c r="EQ323" s="84"/>
      <c r="ER323" s="84"/>
      <c r="ES323" s="84"/>
      <c r="ET323" s="84"/>
      <c r="EU323" s="84"/>
      <c r="EV323" s="84"/>
      <c r="EW323" s="84"/>
      <c r="EX323" s="84"/>
      <c r="EY323" s="84"/>
      <c r="EZ323" s="84"/>
      <c r="FA323" s="84"/>
      <c r="FB323" s="84"/>
      <c r="FC323" s="84"/>
      <c r="FD323" s="84"/>
      <c r="FE323" s="84"/>
      <c r="FF323" s="84"/>
      <c r="FG323" s="84"/>
      <c r="FH323" s="84"/>
      <c r="FI323" s="84"/>
      <c r="FJ323" s="84"/>
      <c r="FK323" s="84"/>
      <c r="FL323" s="84"/>
      <c r="FM323" s="84"/>
      <c r="FN323" s="84"/>
      <c r="FO323" s="84"/>
      <c r="FP323" s="84"/>
      <c r="FQ323" s="84"/>
      <c r="FR323" s="84"/>
      <c r="FS323" s="84"/>
      <c r="FT323" s="84"/>
      <c r="FU323" s="84"/>
      <c r="FV323" s="84"/>
      <c r="FW323" s="84"/>
      <c r="FX323" s="84"/>
      <c r="FY323" s="84"/>
      <c r="FZ323" s="84"/>
      <c r="GA323" s="84"/>
      <c r="GB323" s="84"/>
      <c r="GC323" s="84"/>
      <c r="GD323" s="84"/>
      <c r="GE323" s="84"/>
      <c r="GF323" s="84"/>
      <c r="GG323" s="84"/>
      <c r="GH323" s="84"/>
      <c r="GI323" s="84"/>
      <c r="GJ323" s="84"/>
      <c r="GK323" s="84"/>
      <c r="GL323" s="84"/>
      <c r="GM323" s="84"/>
      <c r="GN323" s="84"/>
      <c r="GO323" s="84"/>
      <c r="GP323" s="84"/>
      <c r="GQ323" s="84"/>
      <c r="GR323" s="84"/>
      <c r="GS323" s="84"/>
      <c r="GT323" s="84"/>
      <c r="GU323" s="84"/>
      <c r="GV323" s="84"/>
      <c r="GW323" s="84"/>
      <c r="GX323" s="84"/>
      <c r="GY323" s="84"/>
      <c r="GZ323" s="84"/>
      <c r="HA323" s="84"/>
      <c r="HB323" s="84"/>
      <c r="HC323" s="84"/>
      <c r="HD323" s="84"/>
      <c r="HE323" s="84"/>
      <c r="HF323" s="84"/>
      <c r="HG323" s="84"/>
      <c r="HH323" s="84"/>
      <c r="HI323" s="84"/>
      <c r="HJ323" s="84"/>
      <c r="HK323" s="84"/>
      <c r="HL323" s="84"/>
      <c r="HM323" s="84"/>
      <c r="HN323" s="84"/>
      <c r="HO323" s="84"/>
      <c r="HP323" s="84"/>
      <c r="HQ323" s="84"/>
      <c r="HR323" s="84"/>
      <c r="HS323" s="84"/>
      <c r="HT323" s="84"/>
      <c r="HU323" s="84"/>
      <c r="HV323" s="84"/>
      <c r="HW323" s="84"/>
      <c r="HX323" s="84"/>
      <c r="HY323" s="84"/>
      <c r="HZ323" s="84"/>
      <c r="IA323" s="84"/>
      <c r="IB323" s="84"/>
      <c r="IC323" s="84"/>
      <c r="ID323" s="84"/>
      <c r="IE323" s="84"/>
      <c r="IF323" s="84"/>
      <c r="IG323" s="84"/>
      <c r="IH323" s="84"/>
      <c r="II323" s="84"/>
      <c r="IJ323" s="84"/>
      <c r="IK323" s="84"/>
      <c r="IL323" s="84"/>
      <c r="IM323" s="84"/>
      <c r="IN323" s="84"/>
      <c r="IO323" s="84"/>
      <c r="IP323" s="84"/>
      <c r="IQ323" s="84"/>
      <c r="IR323" s="84"/>
      <c r="IS323" s="84"/>
      <c r="IT323" s="84"/>
      <c r="IU323" s="84"/>
      <c r="IV323" s="84"/>
      <c r="IW323" s="84"/>
      <c r="IX323" s="84"/>
      <c r="IY323" s="84"/>
      <c r="IZ323" s="84"/>
      <c r="JA323" s="84"/>
      <c r="JB323" s="84"/>
    </row>
    <row r="324" spans="1:262" s="22" customFormat="1" ht="15" customHeight="1" x14ac:dyDescent="0.15">
      <c r="A324" s="176" t="s">
        <v>141</v>
      </c>
      <c r="B324" s="26" t="s">
        <v>275</v>
      </c>
      <c r="C324" s="27" t="s">
        <v>344</v>
      </c>
      <c r="D324" s="28" t="s">
        <v>442</v>
      </c>
      <c r="E324" s="26" t="s">
        <v>278</v>
      </c>
      <c r="F324" s="29" t="s">
        <v>346</v>
      </c>
      <c r="G324" s="30" t="s">
        <v>280</v>
      </c>
      <c r="H324" s="30" t="s">
        <v>79</v>
      </c>
      <c r="I324" s="37">
        <v>1500000</v>
      </c>
      <c r="J324" s="38" t="s">
        <v>281</v>
      </c>
      <c r="K324" s="37">
        <v>1246100</v>
      </c>
      <c r="L324" s="26"/>
      <c r="M324" s="26"/>
      <c r="N324" s="26"/>
      <c r="O324" s="39" t="s">
        <v>29</v>
      </c>
      <c r="P324" s="40">
        <v>0.5</v>
      </c>
      <c r="Q324" s="40">
        <v>0.5</v>
      </c>
      <c r="R324" s="40">
        <v>2.4664031620553399</v>
      </c>
      <c r="S324" s="40">
        <v>2.46013667425968</v>
      </c>
      <c r="T324" s="40">
        <v>11</v>
      </c>
      <c r="U324" s="40">
        <v>0</v>
      </c>
      <c r="V324" s="41">
        <v>12</v>
      </c>
      <c r="W324" s="42">
        <v>80500</v>
      </c>
      <c r="X324" s="43">
        <v>200</v>
      </c>
      <c r="Y324" s="50">
        <v>1</v>
      </c>
      <c r="Z324" s="50">
        <v>1</v>
      </c>
      <c r="AA324" s="51"/>
      <c r="AB324" s="51"/>
      <c r="AC324" s="51"/>
      <c r="AD324" s="51"/>
      <c r="AE324" s="51"/>
      <c r="AF324" s="38">
        <v>144000</v>
      </c>
      <c r="AG324" s="61">
        <v>6.7083333333333304</v>
      </c>
      <c r="AH324" s="62">
        <v>0.55902777777777801</v>
      </c>
      <c r="AI324" s="63"/>
      <c r="AJ324" s="64"/>
      <c r="AK324" s="65">
        <v>0</v>
      </c>
      <c r="AL324" s="64" t="s">
        <v>283</v>
      </c>
      <c r="AM324" s="66"/>
      <c r="AN324" s="26"/>
      <c r="AO324" s="66" t="s">
        <v>59</v>
      </c>
      <c r="AP324" s="74"/>
      <c r="AQ324" s="75"/>
      <c r="AR324" s="76"/>
      <c r="AS324" s="77"/>
      <c r="AT324" s="77"/>
      <c r="AU324" s="78"/>
      <c r="AV324" s="77"/>
      <c r="AW324" s="77"/>
      <c r="AX324" s="77"/>
      <c r="AY324" s="77"/>
      <c r="AZ324" s="77"/>
      <c r="BA324" s="77"/>
      <c r="BB324" s="99">
        <f t="shared" si="84"/>
        <v>36</v>
      </c>
      <c r="BC324" s="99">
        <f t="shared" si="85"/>
        <v>9</v>
      </c>
      <c r="BD324" s="100" t="str">
        <f t="shared" si="86"/>
        <v>025-C130000641-0397苏宁亚36</v>
      </c>
      <c r="BE324" s="101">
        <f t="shared" si="87"/>
        <v>0.14285714285714285</v>
      </c>
      <c r="BF324" s="101">
        <f t="shared" si="88"/>
        <v>0.5</v>
      </c>
      <c r="BG324" s="102" t="str">
        <f t="shared" si="89"/>
        <v>025-C130000641-039736</v>
      </c>
      <c r="BH324" s="84" t="str">
        <f>IF(IF(ISNA(MATCH(BG324,BG325:$BG$94434,0)),1,"")="","",IF(ISNA(MATCH(BG324,BG325:$BG$94434,0)),1,"")&amp;BB324)</f>
        <v/>
      </c>
      <c r="BI324" s="84" t="str">
        <f>IF(BH324="","",BB324&amp;COUNTIFS($BH$1:BH324,BH324))</f>
        <v/>
      </c>
      <c r="BJ324" s="84" t="str">
        <f t="shared" si="90"/>
        <v/>
      </c>
      <c r="BK324" s="84"/>
      <c r="BL324" s="84"/>
      <c r="BM324" s="84"/>
      <c r="BN324" s="84"/>
      <c r="BO324" s="84"/>
      <c r="BP324" s="84"/>
      <c r="BQ324" s="84"/>
      <c r="BR324" s="84"/>
      <c r="BS324" s="84"/>
      <c r="BT324" s="84"/>
      <c r="BU324" s="84"/>
      <c r="BV324" s="84"/>
      <c r="BW324" s="84"/>
      <c r="BX324" s="84"/>
      <c r="BY324" s="84"/>
      <c r="BZ324" s="84"/>
      <c r="CA324" s="84"/>
      <c r="CB324" s="84"/>
      <c r="CC324" s="84"/>
      <c r="CD324" s="84"/>
      <c r="CE324" s="84"/>
      <c r="CF324" s="84"/>
      <c r="CG324" s="84"/>
      <c r="CH324" s="84"/>
      <c r="CI324" s="84"/>
      <c r="CJ324" s="84"/>
      <c r="CK324" s="84"/>
      <c r="CL324" s="84"/>
      <c r="CM324" s="84"/>
      <c r="CN324" s="84"/>
      <c r="CO324" s="84"/>
      <c r="CP324" s="84"/>
      <c r="CQ324" s="84"/>
      <c r="CR324" s="84"/>
      <c r="CS324" s="84"/>
      <c r="CT324" s="84"/>
      <c r="CU324" s="84"/>
      <c r="CV324" s="84"/>
      <c r="CW324" s="84"/>
      <c r="CX324" s="84"/>
      <c r="CY324" s="84"/>
      <c r="CZ324" s="84"/>
      <c r="DA324" s="84"/>
      <c r="DB324" s="84"/>
      <c r="DC324" s="84"/>
      <c r="DD324" s="84"/>
      <c r="DE324" s="84"/>
      <c r="DF324" s="84"/>
      <c r="DG324" s="84"/>
      <c r="DH324" s="84"/>
      <c r="DI324" s="84"/>
      <c r="DJ324" s="84"/>
      <c r="DK324" s="84"/>
      <c r="DL324" s="84"/>
      <c r="DM324" s="84"/>
      <c r="DN324" s="84"/>
      <c r="DO324" s="84"/>
      <c r="DP324" s="84"/>
      <c r="DQ324" s="84"/>
      <c r="DR324" s="84"/>
      <c r="DS324" s="84"/>
      <c r="DT324" s="84"/>
      <c r="DU324" s="84"/>
      <c r="DV324" s="84"/>
      <c r="DW324" s="84"/>
      <c r="DX324" s="84"/>
      <c r="DY324" s="84"/>
      <c r="DZ324" s="84"/>
      <c r="EA324" s="84"/>
      <c r="EB324" s="84"/>
      <c r="EC324" s="84"/>
      <c r="ED324" s="84"/>
      <c r="EE324" s="84"/>
      <c r="EF324" s="84"/>
      <c r="EG324" s="84"/>
      <c r="EH324" s="84"/>
      <c r="EI324" s="84"/>
      <c r="EJ324" s="84"/>
      <c r="EK324" s="84"/>
      <c r="EL324" s="84"/>
      <c r="EM324" s="84"/>
      <c r="EN324" s="84"/>
      <c r="EO324" s="84"/>
      <c r="EP324" s="84"/>
      <c r="EQ324" s="84"/>
      <c r="ER324" s="84"/>
      <c r="ES324" s="84"/>
      <c r="ET324" s="84"/>
      <c r="EU324" s="84"/>
      <c r="EV324" s="84"/>
      <c r="EW324" s="84"/>
      <c r="EX324" s="84"/>
      <c r="EY324" s="84"/>
      <c r="EZ324" s="84"/>
      <c r="FA324" s="84"/>
      <c r="FB324" s="84"/>
      <c r="FC324" s="84"/>
      <c r="FD324" s="84"/>
      <c r="FE324" s="84"/>
      <c r="FF324" s="84"/>
      <c r="FG324" s="84"/>
      <c r="FH324" s="84"/>
      <c r="FI324" s="84"/>
      <c r="FJ324" s="84"/>
      <c r="FK324" s="84"/>
      <c r="FL324" s="84"/>
      <c r="FM324" s="84"/>
      <c r="FN324" s="84"/>
      <c r="FO324" s="84"/>
      <c r="FP324" s="84"/>
      <c r="FQ324" s="84"/>
      <c r="FR324" s="84"/>
      <c r="FS324" s="84"/>
      <c r="FT324" s="84"/>
      <c r="FU324" s="84"/>
      <c r="FV324" s="84"/>
      <c r="FW324" s="84"/>
      <c r="FX324" s="84"/>
      <c r="FY324" s="84"/>
      <c r="FZ324" s="84"/>
      <c r="GA324" s="84"/>
      <c r="GB324" s="84"/>
      <c r="GC324" s="84"/>
      <c r="GD324" s="84"/>
      <c r="GE324" s="84"/>
      <c r="GF324" s="84"/>
      <c r="GG324" s="84"/>
      <c r="GH324" s="84"/>
      <c r="GI324" s="84"/>
      <c r="GJ324" s="84"/>
      <c r="GK324" s="84"/>
      <c r="GL324" s="84"/>
      <c r="GM324" s="84"/>
      <c r="GN324" s="84"/>
      <c r="GO324" s="84"/>
      <c r="GP324" s="84"/>
      <c r="GQ324" s="84"/>
      <c r="GR324" s="84"/>
      <c r="GS324" s="84"/>
      <c r="GT324" s="84"/>
      <c r="GU324" s="84"/>
      <c r="GV324" s="84"/>
      <c r="GW324" s="84"/>
      <c r="GX324" s="84"/>
      <c r="GY324" s="84"/>
      <c r="GZ324" s="84"/>
      <c r="HA324" s="84"/>
      <c r="HB324" s="84"/>
      <c r="HC324" s="84"/>
      <c r="HD324" s="84"/>
      <c r="HE324" s="84"/>
      <c r="HF324" s="84"/>
      <c r="HG324" s="84"/>
      <c r="HH324" s="84"/>
      <c r="HI324" s="84"/>
      <c r="HJ324" s="84"/>
      <c r="HK324" s="84"/>
      <c r="HL324" s="84"/>
      <c r="HM324" s="84"/>
      <c r="HN324" s="84"/>
      <c r="HO324" s="84"/>
      <c r="HP324" s="84"/>
      <c r="HQ324" s="84"/>
      <c r="HR324" s="84"/>
      <c r="HS324" s="84"/>
      <c r="HT324" s="84"/>
      <c r="HU324" s="84"/>
      <c r="HV324" s="84"/>
      <c r="HW324" s="84"/>
      <c r="HX324" s="84"/>
      <c r="HY324" s="84"/>
      <c r="HZ324" s="84"/>
      <c r="IA324" s="84"/>
      <c r="IB324" s="84"/>
      <c r="IC324" s="84"/>
      <c r="ID324" s="84"/>
      <c r="IE324" s="84"/>
      <c r="IF324" s="84"/>
      <c r="IG324" s="84"/>
      <c r="IH324" s="84"/>
      <c r="II324" s="84"/>
      <c r="IJ324" s="84"/>
      <c r="IK324" s="84"/>
      <c r="IL324" s="84"/>
      <c r="IM324" s="84"/>
      <c r="IN324" s="84"/>
      <c r="IO324" s="84"/>
      <c r="IP324" s="84"/>
      <c r="IQ324" s="84"/>
      <c r="IR324" s="84"/>
      <c r="IS324" s="84"/>
      <c r="IT324" s="84"/>
      <c r="IU324" s="84"/>
      <c r="IV324" s="84"/>
      <c r="IW324" s="84"/>
      <c r="IX324" s="84"/>
      <c r="IY324" s="84"/>
      <c r="IZ324" s="84"/>
      <c r="JA324" s="84"/>
      <c r="JB324" s="84"/>
    </row>
    <row r="325" spans="1:262" s="22" customFormat="1" ht="15" customHeight="1" x14ac:dyDescent="0.15">
      <c r="A325" s="176" t="s">
        <v>141</v>
      </c>
      <c r="B325" s="26" t="s">
        <v>285</v>
      </c>
      <c r="C325" s="27" t="s">
        <v>344</v>
      </c>
      <c r="D325" s="28" t="s">
        <v>442</v>
      </c>
      <c r="E325" s="26" t="s">
        <v>278</v>
      </c>
      <c r="F325" s="29" t="s">
        <v>346</v>
      </c>
      <c r="G325" s="30" t="s">
        <v>280</v>
      </c>
      <c r="H325" s="30" t="s">
        <v>79</v>
      </c>
      <c r="I325" s="37">
        <v>1500000</v>
      </c>
      <c r="J325" s="38" t="s">
        <v>281</v>
      </c>
      <c r="K325" s="37">
        <v>1246100</v>
      </c>
      <c r="L325" s="26"/>
      <c r="M325" s="26"/>
      <c r="N325" s="26"/>
      <c r="O325" s="39" t="s">
        <v>29</v>
      </c>
      <c r="P325" s="40">
        <v>0.5</v>
      </c>
      <c r="Q325" s="40">
        <v>0.5</v>
      </c>
      <c r="R325" s="40">
        <v>1.4193548387096799</v>
      </c>
      <c r="S325" s="40">
        <v>2.46013667425968</v>
      </c>
      <c r="T325" s="40">
        <v>11</v>
      </c>
      <c r="U325" s="40">
        <v>0</v>
      </c>
      <c r="V325" s="41">
        <v>12</v>
      </c>
      <c r="W325" s="42">
        <v>105000</v>
      </c>
      <c r="X325" s="43">
        <v>200</v>
      </c>
      <c r="Y325" s="50">
        <v>1</v>
      </c>
      <c r="Z325" s="50">
        <v>1</v>
      </c>
      <c r="AA325" s="51"/>
      <c r="AB325" s="51"/>
      <c r="AC325" s="51"/>
      <c r="AD325" s="51"/>
      <c r="AE325" s="51"/>
      <c r="AF325" s="38">
        <v>144000</v>
      </c>
      <c r="AG325" s="61">
        <v>8.75</v>
      </c>
      <c r="AH325" s="62">
        <v>0.72916666666666696</v>
      </c>
      <c r="AI325" s="63"/>
      <c r="AJ325" s="64"/>
      <c r="AK325" s="65">
        <v>0</v>
      </c>
      <c r="AL325" s="64" t="s">
        <v>283</v>
      </c>
      <c r="AM325" s="66"/>
      <c r="AN325" s="26"/>
      <c r="AO325" s="66" t="s">
        <v>28</v>
      </c>
      <c r="AP325" s="74"/>
      <c r="AQ325" s="75"/>
      <c r="AR325" s="76"/>
      <c r="AS325" s="77"/>
      <c r="AT325" s="77"/>
      <c r="AU325" s="78"/>
      <c r="AV325" s="77"/>
      <c r="AW325" s="77"/>
      <c r="AX325" s="77"/>
      <c r="AY325" s="77"/>
      <c r="AZ325" s="77"/>
      <c r="BA325" s="77"/>
      <c r="BB325" s="99">
        <f t="shared" si="84"/>
        <v>36</v>
      </c>
      <c r="BC325" s="99">
        <f t="shared" si="85"/>
        <v>9</v>
      </c>
      <c r="BD325" s="100" t="str">
        <f t="shared" si="86"/>
        <v>025-C130000641-0397韩学奇36</v>
      </c>
      <c r="BE325" s="101">
        <f t="shared" si="87"/>
        <v>0.14285714285714285</v>
      </c>
      <c r="BF325" s="101">
        <f t="shared" si="88"/>
        <v>0.5</v>
      </c>
      <c r="BG325" s="102" t="str">
        <f t="shared" si="89"/>
        <v>025-C130000641-039736</v>
      </c>
      <c r="BH325" s="84" t="str">
        <f>IF(IF(ISNA(MATCH(BG325,BG326:$BG$94434,0)),1,"")="","",IF(ISNA(MATCH(BG325,BG326:$BG$94434,0)),1,"")&amp;BB325)</f>
        <v/>
      </c>
      <c r="BI325" s="84" t="str">
        <f>IF(BH325="","",BB325&amp;COUNTIFS($BH$1:BH325,BH325))</f>
        <v/>
      </c>
      <c r="BJ325" s="84" t="str">
        <f t="shared" si="90"/>
        <v/>
      </c>
      <c r="BK325" s="84"/>
      <c r="BL325" s="84"/>
      <c r="BM325" s="84"/>
      <c r="BN325" s="84"/>
      <c r="BO325" s="84"/>
      <c r="BP325" s="84"/>
      <c r="BQ325" s="84"/>
      <c r="BR325" s="84"/>
      <c r="BS325" s="84"/>
      <c r="BT325" s="84"/>
      <c r="BU325" s="84"/>
      <c r="BV325" s="84"/>
      <c r="BW325" s="84"/>
      <c r="BX325" s="84"/>
      <c r="BY325" s="84"/>
      <c r="BZ325" s="84"/>
      <c r="CA325" s="84"/>
      <c r="CB325" s="84"/>
      <c r="CC325" s="84"/>
      <c r="CD325" s="84"/>
      <c r="CE325" s="84"/>
      <c r="CF325" s="84"/>
      <c r="CG325" s="84"/>
      <c r="CH325" s="84"/>
      <c r="CI325" s="84"/>
      <c r="CJ325" s="84"/>
      <c r="CK325" s="84"/>
      <c r="CL325" s="84"/>
      <c r="CM325" s="84"/>
      <c r="CN325" s="84"/>
      <c r="CO325" s="84"/>
      <c r="CP325" s="84"/>
      <c r="CQ325" s="84"/>
      <c r="CR325" s="84"/>
      <c r="CS325" s="84"/>
      <c r="CT325" s="84"/>
      <c r="CU325" s="84"/>
      <c r="CV325" s="84"/>
      <c r="CW325" s="84"/>
      <c r="CX325" s="84"/>
      <c r="CY325" s="84"/>
      <c r="CZ325" s="84"/>
      <c r="DA325" s="84"/>
      <c r="DB325" s="84"/>
      <c r="DC325" s="84"/>
      <c r="DD325" s="84"/>
      <c r="DE325" s="84"/>
      <c r="DF325" s="84"/>
      <c r="DG325" s="84"/>
      <c r="DH325" s="84"/>
      <c r="DI325" s="84"/>
      <c r="DJ325" s="84"/>
      <c r="DK325" s="84"/>
      <c r="DL325" s="84"/>
      <c r="DM325" s="84"/>
      <c r="DN325" s="84"/>
      <c r="DO325" s="84"/>
      <c r="DP325" s="84"/>
      <c r="DQ325" s="84"/>
      <c r="DR325" s="84"/>
      <c r="DS325" s="84"/>
      <c r="DT325" s="84"/>
      <c r="DU325" s="84"/>
      <c r="DV325" s="84"/>
      <c r="DW325" s="84"/>
      <c r="DX325" s="84"/>
      <c r="DY325" s="84"/>
      <c r="DZ325" s="84"/>
      <c r="EA325" s="84"/>
      <c r="EB325" s="84"/>
      <c r="EC325" s="84"/>
      <c r="ED325" s="84"/>
      <c r="EE325" s="84"/>
      <c r="EF325" s="84"/>
      <c r="EG325" s="84"/>
      <c r="EH325" s="84"/>
      <c r="EI325" s="84"/>
      <c r="EJ325" s="84"/>
      <c r="EK325" s="84"/>
      <c r="EL325" s="84"/>
      <c r="EM325" s="84"/>
      <c r="EN325" s="84"/>
      <c r="EO325" s="84"/>
      <c r="EP325" s="84"/>
      <c r="EQ325" s="84"/>
      <c r="ER325" s="84"/>
      <c r="ES325" s="84"/>
      <c r="ET325" s="84"/>
      <c r="EU325" s="84"/>
      <c r="EV325" s="84"/>
      <c r="EW325" s="84"/>
      <c r="EX325" s="84"/>
      <c r="EY325" s="84"/>
      <c r="EZ325" s="84"/>
      <c r="FA325" s="84"/>
      <c r="FB325" s="84"/>
      <c r="FC325" s="84"/>
      <c r="FD325" s="84"/>
      <c r="FE325" s="84"/>
      <c r="FF325" s="84"/>
      <c r="FG325" s="84"/>
      <c r="FH325" s="84"/>
      <c r="FI325" s="84"/>
      <c r="FJ325" s="84"/>
      <c r="FK325" s="84"/>
      <c r="FL325" s="84"/>
      <c r="FM325" s="84"/>
      <c r="FN325" s="84"/>
      <c r="FO325" s="84"/>
      <c r="FP325" s="84"/>
      <c r="FQ325" s="84"/>
      <c r="FR325" s="84"/>
      <c r="FS325" s="84"/>
      <c r="FT325" s="84"/>
      <c r="FU325" s="84"/>
      <c r="FV325" s="84"/>
      <c r="FW325" s="84"/>
      <c r="FX325" s="84"/>
      <c r="FY325" s="84"/>
      <c r="FZ325" s="84"/>
      <c r="GA325" s="84"/>
      <c r="GB325" s="84"/>
      <c r="GC325" s="84"/>
      <c r="GD325" s="84"/>
      <c r="GE325" s="84"/>
      <c r="GF325" s="84"/>
      <c r="GG325" s="84"/>
      <c r="GH325" s="84"/>
      <c r="GI325" s="84"/>
      <c r="GJ325" s="84"/>
      <c r="GK325" s="84"/>
      <c r="GL325" s="84"/>
      <c r="GM325" s="84"/>
      <c r="GN325" s="84"/>
      <c r="GO325" s="84"/>
      <c r="GP325" s="84"/>
      <c r="GQ325" s="84"/>
      <c r="GR325" s="84"/>
      <c r="GS325" s="84"/>
      <c r="GT325" s="84"/>
      <c r="GU325" s="84"/>
      <c r="GV325" s="84"/>
      <c r="GW325" s="84"/>
      <c r="GX325" s="84"/>
      <c r="GY325" s="84"/>
      <c r="GZ325" s="84"/>
      <c r="HA325" s="84"/>
      <c r="HB325" s="84"/>
      <c r="HC325" s="84"/>
      <c r="HD325" s="84"/>
      <c r="HE325" s="84"/>
      <c r="HF325" s="84"/>
      <c r="HG325" s="84"/>
      <c r="HH325" s="84"/>
      <c r="HI325" s="84"/>
      <c r="HJ325" s="84"/>
      <c r="HK325" s="84"/>
      <c r="HL325" s="84"/>
      <c r="HM325" s="84"/>
      <c r="HN325" s="84"/>
      <c r="HO325" s="84"/>
      <c r="HP325" s="84"/>
      <c r="HQ325" s="84"/>
      <c r="HR325" s="84"/>
      <c r="HS325" s="84"/>
      <c r="HT325" s="84"/>
      <c r="HU325" s="84"/>
      <c r="HV325" s="84"/>
      <c r="HW325" s="84"/>
      <c r="HX325" s="84"/>
      <c r="HY325" s="84"/>
      <c r="HZ325" s="84"/>
      <c r="IA325" s="84"/>
      <c r="IB325" s="84"/>
      <c r="IC325" s="84"/>
      <c r="ID325" s="84"/>
      <c r="IE325" s="84"/>
      <c r="IF325" s="84"/>
      <c r="IG325" s="84"/>
      <c r="IH325" s="84"/>
      <c r="II325" s="84"/>
      <c r="IJ325" s="84"/>
      <c r="IK325" s="84"/>
      <c r="IL325" s="84"/>
      <c r="IM325" s="84"/>
      <c r="IN325" s="84"/>
      <c r="IO325" s="84"/>
      <c r="IP325" s="84"/>
      <c r="IQ325" s="84"/>
      <c r="IR325" s="84"/>
      <c r="IS325" s="84"/>
      <c r="IT325" s="84"/>
      <c r="IU325" s="84"/>
      <c r="IV325" s="84"/>
      <c r="IW325" s="84"/>
      <c r="IX325" s="84"/>
      <c r="IY325" s="84"/>
      <c r="IZ325" s="84"/>
      <c r="JA325" s="84"/>
      <c r="JB325" s="84"/>
    </row>
    <row r="326" spans="1:262" s="22" customFormat="1" ht="15" customHeight="1" x14ac:dyDescent="0.15">
      <c r="A326" s="176" t="s">
        <v>141</v>
      </c>
      <c r="B326" s="26" t="s">
        <v>275</v>
      </c>
      <c r="C326" s="27" t="s">
        <v>189</v>
      </c>
      <c r="D326" s="28" t="s">
        <v>443</v>
      </c>
      <c r="E326" s="26" t="s">
        <v>278</v>
      </c>
      <c r="F326" s="29" t="s">
        <v>95</v>
      </c>
      <c r="G326" s="30" t="s">
        <v>356</v>
      </c>
      <c r="H326" s="30" t="s">
        <v>94</v>
      </c>
      <c r="I326" s="37">
        <v>1000</v>
      </c>
      <c r="J326" s="38" t="s">
        <v>281</v>
      </c>
      <c r="K326" s="37">
        <v>218</v>
      </c>
      <c r="L326" s="26"/>
      <c r="M326" s="26"/>
      <c r="N326" s="26"/>
      <c r="O326" s="39" t="s">
        <v>444</v>
      </c>
      <c r="P326" s="40">
        <v>0.5</v>
      </c>
      <c r="Q326" s="40">
        <v>0.5</v>
      </c>
      <c r="R326" s="40">
        <v>2.4664031620553399</v>
      </c>
      <c r="S326" s="40">
        <v>2.46013667425968</v>
      </c>
      <c r="T326" s="40">
        <v>2</v>
      </c>
      <c r="U326" s="40">
        <v>2</v>
      </c>
      <c r="V326" s="41">
        <v>12</v>
      </c>
      <c r="W326" s="42">
        <v>188</v>
      </c>
      <c r="X326" s="43">
        <v>300</v>
      </c>
      <c r="Y326" s="50">
        <v>1</v>
      </c>
      <c r="Z326" s="50">
        <v>1</v>
      </c>
      <c r="AA326" s="51"/>
      <c r="AB326" s="51"/>
      <c r="AC326" s="51"/>
      <c r="AD326" s="51"/>
      <c r="AE326" s="51"/>
      <c r="AF326" s="38">
        <v>216</v>
      </c>
      <c r="AG326" s="61">
        <v>10.4444444444444</v>
      </c>
      <c r="AH326" s="62">
        <v>0.87037037037037002</v>
      </c>
      <c r="AI326" s="63"/>
      <c r="AJ326" s="64"/>
      <c r="AK326" s="65">
        <v>0</v>
      </c>
      <c r="AL326" s="64" t="s">
        <v>283</v>
      </c>
      <c r="AM326" s="66" t="s">
        <v>317</v>
      </c>
      <c r="AN326" s="26"/>
      <c r="AO326" s="66" t="s">
        <v>399</v>
      </c>
      <c r="AP326" s="74"/>
      <c r="AQ326" s="75"/>
      <c r="AR326" s="76"/>
      <c r="AS326" s="77"/>
      <c r="AT326" s="77"/>
      <c r="AU326" s="78"/>
      <c r="AV326" s="77"/>
      <c r="AW326" s="77"/>
      <c r="AX326" s="77"/>
      <c r="AY326" s="77"/>
      <c r="AZ326" s="77"/>
      <c r="BA326" s="77"/>
      <c r="BB326" s="99">
        <f t="shared" si="84"/>
        <v>36</v>
      </c>
      <c r="BC326" s="99">
        <f t="shared" si="85"/>
        <v>9</v>
      </c>
      <c r="BD326" s="100" t="str">
        <f t="shared" si="86"/>
        <v>050-0009-481马雪威36</v>
      </c>
      <c r="BE326" s="101">
        <f t="shared" si="87"/>
        <v>0.33333333333333331</v>
      </c>
      <c r="BF326" s="101">
        <f t="shared" si="88"/>
        <v>1</v>
      </c>
      <c r="BG326" s="102" t="str">
        <f t="shared" si="89"/>
        <v>050-0009-48136</v>
      </c>
      <c r="BH326" s="84" t="str">
        <f>IF(IF(ISNA(MATCH(BG326,BG327:$BG$94434,0)),1,"")="","",IF(ISNA(MATCH(BG326,BG327:$BG$94434,0)),1,"")&amp;BB326)</f>
        <v/>
      </c>
      <c r="BI326" s="84" t="str">
        <f>IF(BH326="","",BB326&amp;COUNTIFS($BH$1:BH326,BH326))</f>
        <v/>
      </c>
      <c r="BJ326" s="84" t="str">
        <f t="shared" si="90"/>
        <v/>
      </c>
      <c r="BK326" s="84"/>
      <c r="BL326" s="84"/>
      <c r="BM326" s="84"/>
      <c r="BN326" s="84"/>
      <c r="BO326" s="84"/>
      <c r="BP326" s="84"/>
      <c r="BQ326" s="84"/>
      <c r="BR326" s="84"/>
      <c r="BS326" s="84"/>
      <c r="BT326" s="84"/>
      <c r="BU326" s="84"/>
      <c r="BV326" s="84"/>
      <c r="BW326" s="84"/>
      <c r="BX326" s="84"/>
      <c r="BY326" s="84"/>
      <c r="BZ326" s="84"/>
      <c r="CA326" s="84"/>
      <c r="CB326" s="84"/>
      <c r="CC326" s="84"/>
      <c r="CD326" s="84"/>
      <c r="CE326" s="84"/>
      <c r="CF326" s="84"/>
      <c r="CG326" s="84"/>
      <c r="CH326" s="84"/>
      <c r="CI326" s="84"/>
      <c r="CJ326" s="84"/>
      <c r="CK326" s="84"/>
      <c r="CL326" s="84"/>
      <c r="CM326" s="84"/>
      <c r="CN326" s="84"/>
      <c r="CO326" s="84"/>
      <c r="CP326" s="84"/>
      <c r="CQ326" s="84"/>
      <c r="CR326" s="84"/>
      <c r="CS326" s="84"/>
      <c r="CT326" s="84"/>
      <c r="CU326" s="84"/>
      <c r="CV326" s="84"/>
      <c r="CW326" s="84"/>
      <c r="CX326" s="84"/>
      <c r="CY326" s="84"/>
      <c r="CZ326" s="84"/>
      <c r="DA326" s="84"/>
      <c r="DB326" s="84"/>
      <c r="DC326" s="84"/>
      <c r="DD326" s="84"/>
      <c r="DE326" s="84"/>
      <c r="DF326" s="84"/>
      <c r="DG326" s="84"/>
      <c r="DH326" s="84"/>
      <c r="DI326" s="84"/>
      <c r="DJ326" s="84"/>
      <c r="DK326" s="84"/>
      <c r="DL326" s="84"/>
      <c r="DM326" s="84"/>
      <c r="DN326" s="84"/>
      <c r="DO326" s="84"/>
      <c r="DP326" s="84"/>
      <c r="DQ326" s="84"/>
      <c r="DR326" s="84"/>
      <c r="DS326" s="84"/>
      <c r="DT326" s="84"/>
      <c r="DU326" s="84"/>
      <c r="DV326" s="84"/>
      <c r="DW326" s="84"/>
      <c r="DX326" s="84"/>
      <c r="DY326" s="84"/>
      <c r="DZ326" s="84"/>
      <c r="EA326" s="84"/>
      <c r="EB326" s="84"/>
      <c r="EC326" s="84"/>
      <c r="ED326" s="84"/>
      <c r="EE326" s="84"/>
      <c r="EF326" s="84"/>
      <c r="EG326" s="84"/>
      <c r="EH326" s="84"/>
      <c r="EI326" s="84"/>
      <c r="EJ326" s="84"/>
      <c r="EK326" s="84"/>
      <c r="EL326" s="84"/>
      <c r="EM326" s="84"/>
      <c r="EN326" s="84"/>
      <c r="EO326" s="84"/>
      <c r="EP326" s="84"/>
      <c r="EQ326" s="84"/>
      <c r="ER326" s="84"/>
      <c r="ES326" s="84"/>
      <c r="ET326" s="84"/>
      <c r="EU326" s="84"/>
      <c r="EV326" s="84"/>
      <c r="EW326" s="84"/>
      <c r="EX326" s="84"/>
      <c r="EY326" s="84"/>
      <c r="EZ326" s="84"/>
      <c r="FA326" s="84"/>
      <c r="FB326" s="84"/>
      <c r="FC326" s="84"/>
      <c r="FD326" s="84"/>
      <c r="FE326" s="84"/>
      <c r="FF326" s="84"/>
      <c r="FG326" s="84"/>
      <c r="FH326" s="84"/>
      <c r="FI326" s="84"/>
      <c r="FJ326" s="84"/>
      <c r="FK326" s="84"/>
      <c r="FL326" s="84"/>
      <c r="FM326" s="84"/>
      <c r="FN326" s="84"/>
      <c r="FO326" s="84"/>
      <c r="FP326" s="84"/>
      <c r="FQ326" s="84"/>
      <c r="FR326" s="84"/>
      <c r="FS326" s="84"/>
      <c r="FT326" s="84"/>
      <c r="FU326" s="84"/>
      <c r="FV326" s="84"/>
      <c r="FW326" s="84"/>
      <c r="FX326" s="84"/>
      <c r="FY326" s="84"/>
      <c r="FZ326" s="84"/>
      <c r="GA326" s="84"/>
      <c r="GB326" s="84"/>
      <c r="GC326" s="84"/>
      <c r="GD326" s="84"/>
      <c r="GE326" s="84"/>
      <c r="GF326" s="84"/>
      <c r="GG326" s="84"/>
      <c r="GH326" s="84"/>
      <c r="GI326" s="84"/>
      <c r="GJ326" s="84"/>
      <c r="GK326" s="84"/>
      <c r="GL326" s="84"/>
      <c r="GM326" s="84"/>
      <c r="GN326" s="84"/>
      <c r="GO326" s="84"/>
      <c r="GP326" s="84"/>
      <c r="GQ326" s="84"/>
      <c r="GR326" s="84"/>
      <c r="GS326" s="84"/>
      <c r="GT326" s="84"/>
      <c r="GU326" s="84"/>
      <c r="GV326" s="84"/>
      <c r="GW326" s="84"/>
      <c r="GX326" s="84"/>
      <c r="GY326" s="84"/>
      <c r="GZ326" s="84"/>
      <c r="HA326" s="84"/>
      <c r="HB326" s="84"/>
      <c r="HC326" s="84"/>
      <c r="HD326" s="84"/>
      <c r="HE326" s="84"/>
      <c r="HF326" s="84"/>
      <c r="HG326" s="84"/>
      <c r="HH326" s="84"/>
      <c r="HI326" s="84"/>
      <c r="HJ326" s="84"/>
      <c r="HK326" s="84"/>
      <c r="HL326" s="84"/>
      <c r="HM326" s="84"/>
      <c r="HN326" s="84"/>
      <c r="HO326" s="84"/>
      <c r="HP326" s="84"/>
      <c r="HQ326" s="84"/>
      <c r="HR326" s="84"/>
      <c r="HS326" s="84"/>
      <c r="HT326" s="84"/>
      <c r="HU326" s="84"/>
      <c r="HV326" s="84"/>
      <c r="HW326" s="84"/>
      <c r="HX326" s="84"/>
      <c r="HY326" s="84"/>
      <c r="HZ326" s="84"/>
      <c r="IA326" s="84"/>
      <c r="IB326" s="84"/>
      <c r="IC326" s="84"/>
      <c r="ID326" s="84"/>
      <c r="IE326" s="84"/>
      <c r="IF326" s="84"/>
      <c r="IG326" s="84"/>
      <c r="IH326" s="84"/>
      <c r="II326" s="84"/>
      <c r="IJ326" s="84"/>
      <c r="IK326" s="84"/>
      <c r="IL326" s="84"/>
      <c r="IM326" s="84"/>
      <c r="IN326" s="84"/>
      <c r="IO326" s="84"/>
      <c r="IP326" s="84"/>
      <c r="IQ326" s="84"/>
      <c r="IR326" s="84"/>
      <c r="IS326" s="84"/>
      <c r="IT326" s="84"/>
      <c r="IU326" s="84"/>
      <c r="IV326" s="84"/>
      <c r="IW326" s="84"/>
      <c r="IX326" s="84"/>
      <c r="IY326" s="84"/>
      <c r="IZ326" s="84"/>
      <c r="JA326" s="84"/>
      <c r="JB326" s="84"/>
    </row>
    <row r="327" spans="1:262" s="22" customFormat="1" ht="15" customHeight="1" x14ac:dyDescent="0.15">
      <c r="A327" s="176" t="s">
        <v>141</v>
      </c>
      <c r="B327" s="26" t="s">
        <v>275</v>
      </c>
      <c r="C327" s="27" t="s">
        <v>190</v>
      </c>
      <c r="D327" s="28" t="s">
        <v>408</v>
      </c>
      <c r="E327" s="26" t="s">
        <v>278</v>
      </c>
      <c r="F327" s="29" t="s">
        <v>83</v>
      </c>
      <c r="G327" s="30" t="s">
        <v>280</v>
      </c>
      <c r="H327" s="30" t="s">
        <v>79</v>
      </c>
      <c r="I327" s="37">
        <v>2000000</v>
      </c>
      <c r="J327" s="38" t="s">
        <v>281</v>
      </c>
      <c r="K327" s="37">
        <v>346300</v>
      </c>
      <c r="L327" s="26"/>
      <c r="M327" s="26"/>
      <c r="N327" s="26"/>
      <c r="O327" s="39" t="s">
        <v>396</v>
      </c>
      <c r="P327" s="40">
        <v>0.5</v>
      </c>
      <c r="Q327" s="40">
        <v>0.5</v>
      </c>
      <c r="R327" s="40">
        <v>2.4664031620553399</v>
      </c>
      <c r="S327" s="40">
        <v>2.46013667425968</v>
      </c>
      <c r="T327" s="40">
        <v>4</v>
      </c>
      <c r="U327" s="40">
        <v>4</v>
      </c>
      <c r="V327" s="41">
        <v>12</v>
      </c>
      <c r="W327" s="42">
        <v>79000</v>
      </c>
      <c r="X327" s="43">
        <v>200</v>
      </c>
      <c r="Y327" s="50">
        <v>1</v>
      </c>
      <c r="Z327" s="50">
        <v>1</v>
      </c>
      <c r="AA327" s="51"/>
      <c r="AB327" s="51"/>
      <c r="AC327" s="51"/>
      <c r="AD327" s="51"/>
      <c r="AE327" s="51"/>
      <c r="AF327" s="38">
        <v>144000</v>
      </c>
      <c r="AG327" s="61">
        <v>6.5833333333333304</v>
      </c>
      <c r="AH327" s="62">
        <v>0.54861111111111105</v>
      </c>
      <c r="AI327" s="63"/>
      <c r="AJ327" s="64"/>
      <c r="AK327" s="65">
        <v>0</v>
      </c>
      <c r="AL327" s="64" t="s">
        <v>283</v>
      </c>
      <c r="AM327" s="66" t="s">
        <v>337</v>
      </c>
      <c r="AN327" s="26"/>
      <c r="AO327" s="66" t="s">
        <v>61</v>
      </c>
      <c r="AP327" s="74"/>
      <c r="AQ327" s="75"/>
      <c r="AR327" s="76"/>
      <c r="AS327" s="77"/>
      <c r="AT327" s="77"/>
      <c r="AU327" s="78"/>
      <c r="AV327" s="77"/>
      <c r="AW327" s="77"/>
      <c r="AX327" s="77"/>
      <c r="AY327" s="77"/>
      <c r="AZ327" s="77"/>
      <c r="BA327" s="77"/>
      <c r="BB327" s="99">
        <f t="shared" si="84"/>
        <v>36</v>
      </c>
      <c r="BC327" s="99">
        <f t="shared" si="85"/>
        <v>9</v>
      </c>
      <c r="BD327" s="100" t="str">
        <f t="shared" si="86"/>
        <v>025-C130000641-370王友36</v>
      </c>
      <c r="BE327" s="101">
        <f t="shared" si="87"/>
        <v>0.33333333333333331</v>
      </c>
      <c r="BF327" s="101">
        <f t="shared" si="88"/>
        <v>0.5</v>
      </c>
      <c r="BG327" s="102" t="str">
        <f t="shared" si="89"/>
        <v>025-C130000641-37036</v>
      </c>
      <c r="BH327" s="84" t="str">
        <f>IF(IF(ISNA(MATCH(BG327,BG328:$BG$94434,0)),1,"")="","",IF(ISNA(MATCH(BG327,BG328:$BG$94434,0)),1,"")&amp;BB327)</f>
        <v/>
      </c>
      <c r="BI327" s="84" t="str">
        <f>IF(BH327="","",BB327&amp;COUNTIFS($BH$1:BH327,BH327))</f>
        <v/>
      </c>
      <c r="BJ327" s="84" t="str">
        <f t="shared" si="90"/>
        <v/>
      </c>
      <c r="BK327" s="84"/>
      <c r="BL327" s="84"/>
      <c r="BM327" s="84"/>
      <c r="BN327" s="84"/>
      <c r="BO327" s="84"/>
      <c r="BP327" s="84"/>
      <c r="BQ327" s="84"/>
      <c r="BR327" s="84"/>
      <c r="BS327" s="84"/>
      <c r="BT327" s="84"/>
      <c r="BU327" s="84"/>
      <c r="BV327" s="84"/>
      <c r="BW327" s="84"/>
      <c r="BX327" s="84"/>
      <c r="BY327" s="84"/>
      <c r="BZ327" s="84"/>
      <c r="CA327" s="84"/>
      <c r="CB327" s="84"/>
      <c r="CC327" s="84"/>
      <c r="CD327" s="84"/>
      <c r="CE327" s="84"/>
      <c r="CF327" s="84"/>
      <c r="CG327" s="84"/>
      <c r="CH327" s="84"/>
      <c r="CI327" s="84"/>
      <c r="CJ327" s="84"/>
      <c r="CK327" s="84"/>
      <c r="CL327" s="84"/>
      <c r="CM327" s="84"/>
      <c r="CN327" s="84"/>
      <c r="CO327" s="84"/>
      <c r="CP327" s="84"/>
      <c r="CQ327" s="84"/>
      <c r="CR327" s="84"/>
      <c r="CS327" s="84"/>
      <c r="CT327" s="84"/>
      <c r="CU327" s="84"/>
      <c r="CV327" s="84"/>
      <c r="CW327" s="84"/>
      <c r="CX327" s="84"/>
      <c r="CY327" s="84"/>
      <c r="CZ327" s="84"/>
      <c r="DA327" s="84"/>
      <c r="DB327" s="84"/>
      <c r="DC327" s="84"/>
      <c r="DD327" s="84"/>
      <c r="DE327" s="84"/>
      <c r="DF327" s="84"/>
      <c r="DG327" s="84"/>
      <c r="DH327" s="84"/>
      <c r="DI327" s="84"/>
      <c r="DJ327" s="84"/>
      <c r="DK327" s="84"/>
      <c r="DL327" s="84"/>
      <c r="DM327" s="84"/>
      <c r="DN327" s="84"/>
      <c r="DO327" s="84"/>
      <c r="DP327" s="84"/>
      <c r="DQ327" s="84"/>
      <c r="DR327" s="84"/>
      <c r="DS327" s="84"/>
      <c r="DT327" s="84"/>
      <c r="DU327" s="84"/>
      <c r="DV327" s="84"/>
      <c r="DW327" s="84"/>
      <c r="DX327" s="84"/>
      <c r="DY327" s="84"/>
      <c r="DZ327" s="84"/>
      <c r="EA327" s="84"/>
      <c r="EB327" s="84"/>
      <c r="EC327" s="84"/>
      <c r="ED327" s="84"/>
      <c r="EE327" s="84"/>
      <c r="EF327" s="84"/>
      <c r="EG327" s="84"/>
      <c r="EH327" s="84"/>
      <c r="EI327" s="84"/>
      <c r="EJ327" s="84"/>
      <c r="EK327" s="84"/>
      <c r="EL327" s="84"/>
      <c r="EM327" s="84"/>
      <c r="EN327" s="84"/>
      <c r="EO327" s="84"/>
      <c r="EP327" s="84"/>
      <c r="EQ327" s="84"/>
      <c r="ER327" s="84"/>
      <c r="ES327" s="84"/>
      <c r="ET327" s="84"/>
      <c r="EU327" s="84"/>
      <c r="EV327" s="84"/>
      <c r="EW327" s="84"/>
      <c r="EX327" s="84"/>
      <c r="EY327" s="84"/>
      <c r="EZ327" s="84"/>
      <c r="FA327" s="84"/>
      <c r="FB327" s="84"/>
      <c r="FC327" s="84"/>
      <c r="FD327" s="84"/>
      <c r="FE327" s="84"/>
      <c r="FF327" s="84"/>
      <c r="FG327" s="84"/>
      <c r="FH327" s="84"/>
      <c r="FI327" s="84"/>
      <c r="FJ327" s="84"/>
      <c r="FK327" s="84"/>
      <c r="FL327" s="84"/>
      <c r="FM327" s="84"/>
      <c r="FN327" s="84"/>
      <c r="FO327" s="84"/>
      <c r="FP327" s="84"/>
      <c r="FQ327" s="84"/>
      <c r="FR327" s="84"/>
      <c r="FS327" s="84"/>
      <c r="FT327" s="84"/>
      <c r="FU327" s="84"/>
      <c r="FV327" s="84"/>
      <c r="FW327" s="84"/>
      <c r="FX327" s="84"/>
      <c r="FY327" s="84"/>
      <c r="FZ327" s="84"/>
      <c r="GA327" s="84"/>
      <c r="GB327" s="84"/>
      <c r="GC327" s="84"/>
      <c r="GD327" s="84"/>
      <c r="GE327" s="84"/>
      <c r="GF327" s="84"/>
      <c r="GG327" s="84"/>
      <c r="GH327" s="84"/>
      <c r="GI327" s="84"/>
      <c r="GJ327" s="84"/>
      <c r="GK327" s="84"/>
      <c r="GL327" s="84"/>
      <c r="GM327" s="84"/>
      <c r="GN327" s="84"/>
      <c r="GO327" s="84"/>
      <c r="GP327" s="84"/>
      <c r="GQ327" s="84"/>
      <c r="GR327" s="84"/>
      <c r="GS327" s="84"/>
      <c r="GT327" s="84"/>
      <c r="GU327" s="84"/>
      <c r="GV327" s="84"/>
      <c r="GW327" s="84"/>
      <c r="GX327" s="84"/>
      <c r="GY327" s="84"/>
      <c r="GZ327" s="84"/>
      <c r="HA327" s="84"/>
      <c r="HB327" s="84"/>
      <c r="HC327" s="84"/>
      <c r="HD327" s="84"/>
      <c r="HE327" s="84"/>
      <c r="HF327" s="84"/>
      <c r="HG327" s="84"/>
      <c r="HH327" s="84"/>
      <c r="HI327" s="84"/>
      <c r="HJ327" s="84"/>
      <c r="HK327" s="84"/>
      <c r="HL327" s="84"/>
      <c r="HM327" s="84"/>
      <c r="HN327" s="84"/>
      <c r="HO327" s="84"/>
      <c r="HP327" s="84"/>
      <c r="HQ327" s="84"/>
      <c r="HR327" s="84"/>
      <c r="HS327" s="84"/>
      <c r="HT327" s="84"/>
      <c r="HU327" s="84"/>
      <c r="HV327" s="84"/>
      <c r="HW327" s="84"/>
      <c r="HX327" s="84"/>
      <c r="HY327" s="84"/>
      <c r="HZ327" s="84"/>
      <c r="IA327" s="84"/>
      <c r="IB327" s="84"/>
      <c r="IC327" s="84"/>
      <c r="ID327" s="84"/>
      <c r="IE327" s="84"/>
      <c r="IF327" s="84"/>
      <c r="IG327" s="84"/>
      <c r="IH327" s="84"/>
      <c r="II327" s="84"/>
      <c r="IJ327" s="84"/>
      <c r="IK327" s="84"/>
      <c r="IL327" s="84"/>
      <c r="IM327" s="84"/>
      <c r="IN327" s="84"/>
      <c r="IO327" s="84"/>
      <c r="IP327" s="84"/>
      <c r="IQ327" s="84"/>
      <c r="IR327" s="84"/>
      <c r="IS327" s="84"/>
      <c r="IT327" s="84"/>
      <c r="IU327" s="84"/>
      <c r="IV327" s="84"/>
      <c r="IW327" s="84"/>
      <c r="IX327" s="84"/>
      <c r="IY327" s="84"/>
      <c r="IZ327" s="84"/>
      <c r="JA327" s="84"/>
      <c r="JB327" s="84"/>
    </row>
    <row r="328" spans="1:262" s="22" customFormat="1" ht="15" customHeight="1" x14ac:dyDescent="0.15">
      <c r="A328" s="176" t="s">
        <v>141</v>
      </c>
      <c r="B328" s="26" t="s">
        <v>285</v>
      </c>
      <c r="C328" s="27" t="s">
        <v>190</v>
      </c>
      <c r="D328" s="28" t="s">
        <v>408</v>
      </c>
      <c r="E328" s="26" t="s">
        <v>278</v>
      </c>
      <c r="F328" s="29" t="s">
        <v>83</v>
      </c>
      <c r="G328" s="30" t="s">
        <v>280</v>
      </c>
      <c r="H328" s="30" t="s">
        <v>79</v>
      </c>
      <c r="I328" s="37">
        <v>2000000</v>
      </c>
      <c r="J328" s="38" t="s">
        <v>281</v>
      </c>
      <c r="K328" s="37">
        <v>346300</v>
      </c>
      <c r="L328" s="26"/>
      <c r="M328" s="26"/>
      <c r="N328" s="26"/>
      <c r="O328" s="39" t="s">
        <v>396</v>
      </c>
      <c r="P328" s="40">
        <v>0.5</v>
      </c>
      <c r="Q328" s="40">
        <v>0.5</v>
      </c>
      <c r="R328" s="40">
        <v>1.4193548387096799</v>
      </c>
      <c r="S328" s="40">
        <v>2.46013667425968</v>
      </c>
      <c r="T328" s="40">
        <v>3</v>
      </c>
      <c r="U328" s="40">
        <v>3</v>
      </c>
      <c r="V328" s="41">
        <v>12</v>
      </c>
      <c r="W328" s="42">
        <v>91000</v>
      </c>
      <c r="X328" s="43">
        <v>200</v>
      </c>
      <c r="Y328" s="50">
        <v>1</v>
      </c>
      <c r="Z328" s="50">
        <v>1</v>
      </c>
      <c r="AA328" s="51"/>
      <c r="AB328" s="51"/>
      <c r="AC328" s="51"/>
      <c r="AD328" s="51"/>
      <c r="AE328" s="51"/>
      <c r="AF328" s="38">
        <v>144000</v>
      </c>
      <c r="AG328" s="61">
        <v>7.5833333333333304</v>
      </c>
      <c r="AH328" s="62">
        <v>0.63194444444444398</v>
      </c>
      <c r="AI328" s="63"/>
      <c r="AJ328" s="64"/>
      <c r="AK328" s="65">
        <v>0</v>
      </c>
      <c r="AL328" s="64" t="s">
        <v>283</v>
      </c>
      <c r="AM328" s="66" t="s">
        <v>331</v>
      </c>
      <c r="AN328" s="26"/>
      <c r="AO328" s="66" t="s">
        <v>127</v>
      </c>
      <c r="AP328" s="74"/>
      <c r="AQ328" s="75"/>
      <c r="AR328" s="76"/>
      <c r="AS328" s="77"/>
      <c r="AT328" s="77"/>
      <c r="AU328" s="78"/>
      <c r="AV328" s="77"/>
      <c r="AW328" s="77"/>
      <c r="AX328" s="77"/>
      <c r="AY328" s="77"/>
      <c r="AZ328" s="77"/>
      <c r="BA328" s="77"/>
      <c r="BB328" s="99">
        <f t="shared" si="84"/>
        <v>36</v>
      </c>
      <c r="BC328" s="99">
        <f t="shared" si="85"/>
        <v>9</v>
      </c>
      <c r="BD328" s="100" t="str">
        <f t="shared" si="86"/>
        <v>025-C130000641-370吕勇36</v>
      </c>
      <c r="BE328" s="101">
        <f t="shared" si="87"/>
        <v>0.33333333333333331</v>
      </c>
      <c r="BF328" s="101">
        <f t="shared" si="88"/>
        <v>0.5</v>
      </c>
      <c r="BG328" s="102" t="str">
        <f t="shared" si="89"/>
        <v>025-C130000641-37036</v>
      </c>
      <c r="BH328" s="84" t="str">
        <f>IF(IF(ISNA(MATCH(BG328,BG329:$BG$94434,0)),1,"")="","",IF(ISNA(MATCH(BG328,BG329:$BG$94434,0)),1,"")&amp;BB328)</f>
        <v/>
      </c>
      <c r="BI328" s="84" t="str">
        <f>IF(BH328="","",BB328&amp;COUNTIFS($BH$1:BH328,BH328))</f>
        <v/>
      </c>
      <c r="BJ328" s="84" t="str">
        <f t="shared" si="90"/>
        <v/>
      </c>
      <c r="BK328" s="84"/>
      <c r="BL328" s="84"/>
      <c r="BM328" s="84"/>
      <c r="BN328" s="84"/>
      <c r="BO328" s="84"/>
      <c r="BP328" s="84"/>
      <c r="BQ328" s="84"/>
      <c r="BR328" s="84"/>
      <c r="BS328" s="84"/>
      <c r="BT328" s="84"/>
      <c r="BU328" s="84"/>
      <c r="BV328" s="84"/>
      <c r="BW328" s="84"/>
      <c r="BX328" s="84"/>
      <c r="BY328" s="84"/>
      <c r="BZ328" s="84"/>
      <c r="CA328" s="84"/>
      <c r="CB328" s="84"/>
      <c r="CC328" s="84"/>
      <c r="CD328" s="84"/>
      <c r="CE328" s="84"/>
      <c r="CF328" s="84"/>
      <c r="CG328" s="84"/>
      <c r="CH328" s="84"/>
      <c r="CI328" s="84"/>
      <c r="CJ328" s="84"/>
      <c r="CK328" s="84"/>
      <c r="CL328" s="84"/>
      <c r="CM328" s="84"/>
      <c r="CN328" s="84"/>
      <c r="CO328" s="84"/>
      <c r="CP328" s="84"/>
      <c r="CQ328" s="84"/>
      <c r="CR328" s="84"/>
      <c r="CS328" s="84"/>
      <c r="CT328" s="84"/>
      <c r="CU328" s="84"/>
      <c r="CV328" s="84"/>
      <c r="CW328" s="84"/>
      <c r="CX328" s="84"/>
      <c r="CY328" s="84"/>
      <c r="CZ328" s="84"/>
      <c r="DA328" s="84"/>
      <c r="DB328" s="84"/>
      <c r="DC328" s="84"/>
      <c r="DD328" s="84"/>
      <c r="DE328" s="84"/>
      <c r="DF328" s="84"/>
      <c r="DG328" s="84"/>
      <c r="DH328" s="84"/>
      <c r="DI328" s="84"/>
      <c r="DJ328" s="84"/>
      <c r="DK328" s="84"/>
      <c r="DL328" s="84"/>
      <c r="DM328" s="84"/>
      <c r="DN328" s="84"/>
      <c r="DO328" s="84"/>
      <c r="DP328" s="84"/>
      <c r="DQ328" s="84"/>
      <c r="DR328" s="84"/>
      <c r="DS328" s="84"/>
      <c r="DT328" s="84"/>
      <c r="DU328" s="84"/>
      <c r="DV328" s="84"/>
      <c r="DW328" s="84"/>
      <c r="DX328" s="84"/>
      <c r="DY328" s="84"/>
      <c r="DZ328" s="84"/>
      <c r="EA328" s="84"/>
      <c r="EB328" s="84"/>
      <c r="EC328" s="84"/>
      <c r="ED328" s="84"/>
      <c r="EE328" s="84"/>
      <c r="EF328" s="84"/>
      <c r="EG328" s="84"/>
      <c r="EH328" s="84"/>
      <c r="EI328" s="84"/>
      <c r="EJ328" s="84"/>
      <c r="EK328" s="84"/>
      <c r="EL328" s="84"/>
      <c r="EM328" s="84"/>
      <c r="EN328" s="84"/>
      <c r="EO328" s="84"/>
      <c r="EP328" s="84"/>
      <c r="EQ328" s="84"/>
      <c r="ER328" s="84"/>
      <c r="ES328" s="84"/>
      <c r="ET328" s="84"/>
      <c r="EU328" s="84"/>
      <c r="EV328" s="84"/>
      <c r="EW328" s="84"/>
      <c r="EX328" s="84"/>
      <c r="EY328" s="84"/>
      <c r="EZ328" s="84"/>
      <c r="FA328" s="84"/>
      <c r="FB328" s="84"/>
      <c r="FC328" s="84"/>
      <c r="FD328" s="84"/>
      <c r="FE328" s="84"/>
      <c r="FF328" s="84"/>
      <c r="FG328" s="84"/>
      <c r="FH328" s="84"/>
      <c r="FI328" s="84"/>
      <c r="FJ328" s="84"/>
      <c r="FK328" s="84"/>
      <c r="FL328" s="84"/>
      <c r="FM328" s="84"/>
      <c r="FN328" s="84"/>
      <c r="FO328" s="84"/>
      <c r="FP328" s="84"/>
      <c r="FQ328" s="84"/>
      <c r="FR328" s="84"/>
      <c r="FS328" s="84"/>
      <c r="FT328" s="84"/>
      <c r="FU328" s="84"/>
      <c r="FV328" s="84"/>
      <c r="FW328" s="84"/>
      <c r="FX328" s="84"/>
      <c r="FY328" s="84"/>
      <c r="FZ328" s="84"/>
      <c r="GA328" s="84"/>
      <c r="GB328" s="84"/>
      <c r="GC328" s="84"/>
      <c r="GD328" s="84"/>
      <c r="GE328" s="84"/>
      <c r="GF328" s="84"/>
      <c r="GG328" s="84"/>
      <c r="GH328" s="84"/>
      <c r="GI328" s="84"/>
      <c r="GJ328" s="84"/>
      <c r="GK328" s="84"/>
      <c r="GL328" s="84"/>
      <c r="GM328" s="84"/>
      <c r="GN328" s="84"/>
      <c r="GO328" s="84"/>
      <c r="GP328" s="84"/>
      <c r="GQ328" s="84"/>
      <c r="GR328" s="84"/>
      <c r="GS328" s="84"/>
      <c r="GT328" s="84"/>
      <c r="GU328" s="84"/>
      <c r="GV328" s="84"/>
      <c r="GW328" s="84"/>
      <c r="GX328" s="84"/>
      <c r="GY328" s="84"/>
      <c r="GZ328" s="84"/>
      <c r="HA328" s="84"/>
      <c r="HB328" s="84"/>
      <c r="HC328" s="84"/>
      <c r="HD328" s="84"/>
      <c r="HE328" s="84"/>
      <c r="HF328" s="84"/>
      <c r="HG328" s="84"/>
      <c r="HH328" s="84"/>
      <c r="HI328" s="84"/>
      <c r="HJ328" s="84"/>
      <c r="HK328" s="84"/>
      <c r="HL328" s="84"/>
      <c r="HM328" s="84"/>
      <c r="HN328" s="84"/>
      <c r="HO328" s="84"/>
      <c r="HP328" s="84"/>
      <c r="HQ328" s="84"/>
      <c r="HR328" s="84"/>
      <c r="HS328" s="84"/>
      <c r="HT328" s="84"/>
      <c r="HU328" s="84"/>
      <c r="HV328" s="84"/>
      <c r="HW328" s="84"/>
      <c r="HX328" s="84"/>
      <c r="HY328" s="84"/>
      <c r="HZ328" s="84"/>
      <c r="IA328" s="84"/>
      <c r="IB328" s="84"/>
      <c r="IC328" s="84"/>
      <c r="ID328" s="84"/>
      <c r="IE328" s="84"/>
      <c r="IF328" s="84"/>
      <c r="IG328" s="84"/>
      <c r="IH328" s="84"/>
      <c r="II328" s="84"/>
      <c r="IJ328" s="84"/>
      <c r="IK328" s="84"/>
      <c r="IL328" s="84"/>
      <c r="IM328" s="84"/>
      <c r="IN328" s="84"/>
      <c r="IO328" s="84"/>
      <c r="IP328" s="84"/>
      <c r="IQ328" s="84"/>
      <c r="IR328" s="84"/>
      <c r="IS328" s="84"/>
      <c r="IT328" s="84"/>
      <c r="IU328" s="84"/>
      <c r="IV328" s="84"/>
      <c r="IW328" s="84"/>
      <c r="IX328" s="84"/>
      <c r="IY328" s="84"/>
      <c r="IZ328" s="84"/>
      <c r="JA328" s="84"/>
      <c r="JB328" s="84"/>
    </row>
    <row r="329" spans="1:262" s="22" customFormat="1" ht="15" customHeight="1" x14ac:dyDescent="0.15">
      <c r="A329" s="176" t="s">
        <v>141</v>
      </c>
      <c r="B329" s="26" t="s">
        <v>275</v>
      </c>
      <c r="C329" s="27" t="s">
        <v>358</v>
      </c>
      <c r="D329" s="28" t="s">
        <v>459</v>
      </c>
      <c r="E329" s="26" t="s">
        <v>278</v>
      </c>
      <c r="F329" s="29" t="s">
        <v>99</v>
      </c>
      <c r="G329" s="30" t="s">
        <v>280</v>
      </c>
      <c r="H329" s="30" t="s">
        <v>94</v>
      </c>
      <c r="I329" s="37">
        <v>1000</v>
      </c>
      <c r="J329" s="38" t="s">
        <v>281</v>
      </c>
      <c r="K329" s="37">
        <v>0</v>
      </c>
      <c r="L329" s="26"/>
      <c r="M329" s="26"/>
      <c r="N329" s="26"/>
      <c r="O329" s="39" t="s">
        <v>360</v>
      </c>
      <c r="P329" s="40">
        <v>0.5</v>
      </c>
      <c r="Q329" s="40">
        <v>0.5</v>
      </c>
      <c r="R329" s="40">
        <v>1.4387351778656099</v>
      </c>
      <c r="S329" s="40">
        <v>1.4350797266514801</v>
      </c>
      <c r="T329" s="40">
        <v>6</v>
      </c>
      <c r="U329" s="40">
        <v>2</v>
      </c>
      <c r="V329" s="41">
        <v>7</v>
      </c>
      <c r="W329" s="42">
        <v>70.5</v>
      </c>
      <c r="X329" s="43">
        <v>200</v>
      </c>
      <c r="Y329" s="50">
        <v>1</v>
      </c>
      <c r="Z329" s="50">
        <v>1</v>
      </c>
      <c r="AA329" s="51"/>
      <c r="AB329" s="51"/>
      <c r="AC329" s="51"/>
      <c r="AD329" s="51"/>
      <c r="AE329" s="51"/>
      <c r="AF329" s="38">
        <v>84</v>
      </c>
      <c r="AG329" s="61">
        <v>5.875</v>
      </c>
      <c r="AH329" s="62">
        <v>0.83928571428571397</v>
      </c>
      <c r="AI329" s="63"/>
      <c r="AJ329" s="64"/>
      <c r="AK329" s="65">
        <v>0</v>
      </c>
      <c r="AL329" s="64" t="s">
        <v>283</v>
      </c>
      <c r="AM329" s="66" t="s">
        <v>379</v>
      </c>
      <c r="AN329" s="26"/>
      <c r="AO329" s="66" t="s">
        <v>5</v>
      </c>
      <c r="AP329" s="74"/>
      <c r="AQ329" s="75"/>
      <c r="AR329" s="76"/>
      <c r="AS329" s="77"/>
      <c r="AT329" s="77"/>
      <c r="AU329" s="78"/>
      <c r="AV329" s="77"/>
      <c r="AW329" s="77"/>
      <c r="AX329" s="77"/>
      <c r="AY329" s="77"/>
      <c r="AZ329" s="77"/>
      <c r="BA329" s="77"/>
      <c r="BB329" s="99">
        <f t="shared" si="84"/>
        <v>36</v>
      </c>
      <c r="BC329" s="99">
        <f t="shared" si="85"/>
        <v>9</v>
      </c>
      <c r="BD329" s="100" t="str">
        <f t="shared" si="86"/>
        <v>050-C130000131-526代国升36</v>
      </c>
      <c r="BE329" s="101">
        <f t="shared" si="87"/>
        <v>1</v>
      </c>
      <c r="BF329" s="101">
        <f t="shared" si="88"/>
        <v>0.5</v>
      </c>
      <c r="BG329" s="102" t="str">
        <f t="shared" si="89"/>
        <v>050-C130000131-52636</v>
      </c>
      <c r="BH329" s="84" t="str">
        <f>IF(IF(ISNA(MATCH(BG329,BG330:$BG$94434,0)),1,"")="","",IF(ISNA(MATCH(BG329,BG330:$BG$94434,0)),1,"")&amp;BB329)</f>
        <v/>
      </c>
      <c r="BI329" s="84" t="str">
        <f>IF(BH329="","",BB329&amp;COUNTIFS($BH$1:BH329,BH329))</f>
        <v/>
      </c>
      <c r="BJ329" s="84" t="str">
        <f t="shared" si="90"/>
        <v/>
      </c>
      <c r="BK329" s="84"/>
      <c r="BL329" s="84"/>
      <c r="BM329" s="84"/>
      <c r="BN329" s="84"/>
      <c r="BO329" s="84"/>
      <c r="BP329" s="84"/>
      <c r="BQ329" s="84"/>
      <c r="BR329" s="84"/>
      <c r="BS329" s="84"/>
      <c r="BT329" s="84"/>
      <c r="BU329" s="84"/>
      <c r="BV329" s="84"/>
      <c r="BW329" s="84"/>
      <c r="BX329" s="84"/>
      <c r="BY329" s="84"/>
      <c r="BZ329" s="84"/>
      <c r="CA329" s="84"/>
      <c r="CB329" s="84"/>
      <c r="CC329" s="84"/>
      <c r="CD329" s="84"/>
      <c r="CE329" s="84"/>
      <c r="CF329" s="84"/>
      <c r="CG329" s="84"/>
      <c r="CH329" s="84"/>
      <c r="CI329" s="84"/>
      <c r="CJ329" s="84"/>
      <c r="CK329" s="84"/>
      <c r="CL329" s="84"/>
      <c r="CM329" s="84"/>
      <c r="CN329" s="84"/>
      <c r="CO329" s="84"/>
      <c r="CP329" s="84"/>
      <c r="CQ329" s="84"/>
      <c r="CR329" s="84"/>
      <c r="CS329" s="84"/>
      <c r="CT329" s="84"/>
      <c r="CU329" s="84"/>
      <c r="CV329" s="84"/>
      <c r="CW329" s="84"/>
      <c r="CX329" s="84"/>
      <c r="CY329" s="84"/>
      <c r="CZ329" s="84"/>
      <c r="DA329" s="84"/>
      <c r="DB329" s="84"/>
      <c r="DC329" s="84"/>
      <c r="DD329" s="84"/>
      <c r="DE329" s="84"/>
      <c r="DF329" s="84"/>
      <c r="DG329" s="84"/>
      <c r="DH329" s="84"/>
      <c r="DI329" s="84"/>
      <c r="DJ329" s="84"/>
      <c r="DK329" s="84"/>
      <c r="DL329" s="84"/>
      <c r="DM329" s="84"/>
      <c r="DN329" s="84"/>
      <c r="DO329" s="84"/>
      <c r="DP329" s="84"/>
      <c r="DQ329" s="84"/>
      <c r="DR329" s="84"/>
      <c r="DS329" s="84"/>
      <c r="DT329" s="84"/>
      <c r="DU329" s="84"/>
      <c r="DV329" s="84"/>
      <c r="DW329" s="84"/>
      <c r="DX329" s="84"/>
      <c r="DY329" s="84"/>
      <c r="DZ329" s="84"/>
      <c r="EA329" s="84"/>
      <c r="EB329" s="84"/>
      <c r="EC329" s="84"/>
      <c r="ED329" s="84"/>
      <c r="EE329" s="84"/>
      <c r="EF329" s="84"/>
      <c r="EG329" s="84"/>
      <c r="EH329" s="84"/>
      <c r="EI329" s="84"/>
      <c r="EJ329" s="84"/>
      <c r="EK329" s="84"/>
      <c r="EL329" s="84"/>
      <c r="EM329" s="84"/>
      <c r="EN329" s="84"/>
      <c r="EO329" s="84"/>
      <c r="EP329" s="84"/>
      <c r="EQ329" s="84"/>
      <c r="ER329" s="84"/>
      <c r="ES329" s="84"/>
      <c r="ET329" s="84"/>
      <c r="EU329" s="84"/>
      <c r="EV329" s="84"/>
      <c r="EW329" s="84"/>
      <c r="EX329" s="84"/>
      <c r="EY329" s="84"/>
      <c r="EZ329" s="84"/>
      <c r="FA329" s="84"/>
      <c r="FB329" s="84"/>
      <c r="FC329" s="84"/>
      <c r="FD329" s="84"/>
      <c r="FE329" s="84"/>
      <c r="FF329" s="84"/>
      <c r="FG329" s="84"/>
      <c r="FH329" s="84"/>
      <c r="FI329" s="84"/>
      <c r="FJ329" s="84"/>
      <c r="FK329" s="84"/>
      <c r="FL329" s="84"/>
      <c r="FM329" s="84"/>
      <c r="FN329" s="84"/>
      <c r="FO329" s="84"/>
      <c r="FP329" s="84"/>
      <c r="FQ329" s="84"/>
      <c r="FR329" s="84"/>
      <c r="FS329" s="84"/>
      <c r="FT329" s="84"/>
      <c r="FU329" s="84"/>
      <c r="FV329" s="84"/>
      <c r="FW329" s="84"/>
      <c r="FX329" s="84"/>
      <c r="FY329" s="84"/>
      <c r="FZ329" s="84"/>
      <c r="GA329" s="84"/>
      <c r="GB329" s="84"/>
      <c r="GC329" s="84"/>
      <c r="GD329" s="84"/>
      <c r="GE329" s="84"/>
      <c r="GF329" s="84"/>
      <c r="GG329" s="84"/>
      <c r="GH329" s="84"/>
      <c r="GI329" s="84"/>
      <c r="GJ329" s="84"/>
      <c r="GK329" s="84"/>
      <c r="GL329" s="84"/>
      <c r="GM329" s="84"/>
      <c r="GN329" s="84"/>
      <c r="GO329" s="84"/>
      <c r="GP329" s="84"/>
      <c r="GQ329" s="84"/>
      <c r="GR329" s="84"/>
      <c r="GS329" s="84"/>
      <c r="GT329" s="84"/>
      <c r="GU329" s="84"/>
      <c r="GV329" s="84"/>
      <c r="GW329" s="84"/>
      <c r="GX329" s="84"/>
      <c r="GY329" s="84"/>
      <c r="GZ329" s="84"/>
      <c r="HA329" s="84"/>
      <c r="HB329" s="84"/>
      <c r="HC329" s="84"/>
      <c r="HD329" s="84"/>
      <c r="HE329" s="84"/>
      <c r="HF329" s="84"/>
      <c r="HG329" s="84"/>
      <c r="HH329" s="84"/>
      <c r="HI329" s="84"/>
      <c r="HJ329" s="84"/>
      <c r="HK329" s="84"/>
      <c r="HL329" s="84"/>
      <c r="HM329" s="84"/>
      <c r="HN329" s="84"/>
      <c r="HO329" s="84"/>
      <c r="HP329" s="84"/>
      <c r="HQ329" s="84"/>
      <c r="HR329" s="84"/>
      <c r="HS329" s="84"/>
      <c r="HT329" s="84"/>
      <c r="HU329" s="84"/>
      <c r="HV329" s="84"/>
      <c r="HW329" s="84"/>
      <c r="HX329" s="84"/>
      <c r="HY329" s="84"/>
      <c r="HZ329" s="84"/>
      <c r="IA329" s="84"/>
      <c r="IB329" s="84"/>
      <c r="IC329" s="84"/>
      <c r="ID329" s="84"/>
      <c r="IE329" s="84"/>
      <c r="IF329" s="84"/>
      <c r="IG329" s="84"/>
      <c r="IH329" s="84"/>
      <c r="II329" s="84"/>
      <c r="IJ329" s="84"/>
      <c r="IK329" s="84"/>
      <c r="IL329" s="84"/>
      <c r="IM329" s="84"/>
      <c r="IN329" s="84"/>
      <c r="IO329" s="84"/>
      <c r="IP329" s="84"/>
      <c r="IQ329" s="84"/>
      <c r="IR329" s="84"/>
      <c r="IS329" s="84"/>
      <c r="IT329" s="84"/>
      <c r="IU329" s="84"/>
      <c r="IV329" s="84"/>
      <c r="IW329" s="84"/>
      <c r="IX329" s="84"/>
      <c r="IY329" s="84"/>
      <c r="IZ329" s="84"/>
      <c r="JA329" s="84"/>
      <c r="JB329" s="84"/>
    </row>
    <row r="330" spans="1:262" s="22" customFormat="1" ht="15" customHeight="1" x14ac:dyDescent="0.15">
      <c r="A330" s="176" t="s">
        <v>141</v>
      </c>
      <c r="B330" s="26" t="s">
        <v>285</v>
      </c>
      <c r="C330" s="27" t="s">
        <v>358</v>
      </c>
      <c r="D330" s="28" t="s">
        <v>459</v>
      </c>
      <c r="E330" s="26" t="s">
        <v>278</v>
      </c>
      <c r="F330" s="29" t="s">
        <v>99</v>
      </c>
      <c r="G330" s="30" t="s">
        <v>280</v>
      </c>
      <c r="H330" s="30" t="s">
        <v>94</v>
      </c>
      <c r="I330" s="37">
        <v>1000</v>
      </c>
      <c r="J330" s="38" t="s">
        <v>281</v>
      </c>
      <c r="K330" s="37">
        <v>0</v>
      </c>
      <c r="L330" s="26"/>
      <c r="M330" s="26"/>
      <c r="N330" s="26"/>
      <c r="O330" s="39" t="s">
        <v>360</v>
      </c>
      <c r="P330" s="40">
        <v>0.5</v>
      </c>
      <c r="Q330" s="40">
        <v>0.5</v>
      </c>
      <c r="R330" s="40">
        <v>1.4193548387096799</v>
      </c>
      <c r="S330" s="40">
        <v>2.46013667425968</v>
      </c>
      <c r="T330" s="40">
        <v>4</v>
      </c>
      <c r="U330" s="40">
        <v>4</v>
      </c>
      <c r="V330" s="41">
        <v>12</v>
      </c>
      <c r="W330" s="42">
        <v>143</v>
      </c>
      <c r="X330" s="43">
        <v>200</v>
      </c>
      <c r="Y330" s="50">
        <v>1</v>
      </c>
      <c r="Z330" s="50">
        <v>1</v>
      </c>
      <c r="AA330" s="51"/>
      <c r="AB330" s="51"/>
      <c r="AC330" s="51"/>
      <c r="AD330" s="51"/>
      <c r="AE330" s="51"/>
      <c r="AF330" s="38">
        <v>144</v>
      </c>
      <c r="AG330" s="61">
        <v>11.9166666666667</v>
      </c>
      <c r="AH330" s="62">
        <v>0.99305555555555602</v>
      </c>
      <c r="AI330" s="63"/>
      <c r="AJ330" s="64"/>
      <c r="AK330" s="65">
        <v>0</v>
      </c>
      <c r="AL330" s="64" t="s">
        <v>283</v>
      </c>
      <c r="AM330" s="66" t="s">
        <v>326</v>
      </c>
      <c r="AN330" s="26"/>
      <c r="AO330" s="66" t="s">
        <v>332</v>
      </c>
      <c r="AP330" s="74"/>
      <c r="AQ330" s="75"/>
      <c r="AR330" s="76"/>
      <c r="AS330" s="77"/>
      <c r="AT330" s="77"/>
      <c r="AU330" s="78"/>
      <c r="AV330" s="77"/>
      <c r="AW330" s="77"/>
      <c r="AX330" s="77"/>
      <c r="AY330" s="77"/>
      <c r="AZ330" s="77"/>
      <c r="BA330" s="77"/>
      <c r="BB330" s="99">
        <f t="shared" si="84"/>
        <v>36</v>
      </c>
      <c r="BC330" s="99">
        <f t="shared" si="85"/>
        <v>9</v>
      </c>
      <c r="BD330" s="100" t="str">
        <f t="shared" si="86"/>
        <v>050-C130000131-526杨高坤36</v>
      </c>
      <c r="BE330" s="101">
        <f t="shared" si="87"/>
        <v>0.5</v>
      </c>
      <c r="BF330" s="101">
        <f t="shared" si="88"/>
        <v>0.5</v>
      </c>
      <c r="BG330" s="102" t="str">
        <f t="shared" si="89"/>
        <v>050-C130000131-52636</v>
      </c>
      <c r="BH330" s="84" t="str">
        <f>IF(IF(ISNA(MATCH(BG330,BG331:$BG$94434,0)),1,"")="","",IF(ISNA(MATCH(BG330,BG331:$BG$94434,0)),1,"")&amp;BB330)</f>
        <v/>
      </c>
      <c r="BI330" s="84" t="str">
        <f>IF(BH330="","",BB330&amp;COUNTIFS($BH$1:BH330,BH330))</f>
        <v/>
      </c>
      <c r="BJ330" s="84" t="str">
        <f t="shared" si="90"/>
        <v/>
      </c>
      <c r="BK330" s="84"/>
      <c r="BL330" s="84"/>
      <c r="BM330" s="84"/>
      <c r="BN330" s="84"/>
      <c r="BO330" s="84"/>
      <c r="BP330" s="84"/>
      <c r="BQ330" s="84"/>
      <c r="BR330" s="84"/>
      <c r="BS330" s="84"/>
      <c r="BT330" s="84"/>
      <c r="BU330" s="84"/>
      <c r="BV330" s="84"/>
      <c r="BW330" s="84"/>
      <c r="BX330" s="84"/>
      <c r="BY330" s="84"/>
      <c r="BZ330" s="84"/>
      <c r="CA330" s="84"/>
      <c r="CB330" s="84"/>
      <c r="CC330" s="84"/>
      <c r="CD330" s="84"/>
      <c r="CE330" s="84"/>
      <c r="CF330" s="84"/>
      <c r="CG330" s="84"/>
      <c r="CH330" s="84"/>
      <c r="CI330" s="84"/>
      <c r="CJ330" s="84"/>
      <c r="CK330" s="84"/>
      <c r="CL330" s="84"/>
      <c r="CM330" s="84"/>
      <c r="CN330" s="84"/>
      <c r="CO330" s="84"/>
      <c r="CP330" s="84"/>
      <c r="CQ330" s="84"/>
      <c r="CR330" s="84"/>
      <c r="CS330" s="84"/>
      <c r="CT330" s="84"/>
      <c r="CU330" s="84"/>
      <c r="CV330" s="84"/>
      <c r="CW330" s="84"/>
      <c r="CX330" s="84"/>
      <c r="CY330" s="84"/>
      <c r="CZ330" s="84"/>
      <c r="DA330" s="84"/>
      <c r="DB330" s="84"/>
      <c r="DC330" s="84"/>
      <c r="DD330" s="84"/>
      <c r="DE330" s="84"/>
      <c r="DF330" s="84"/>
      <c r="DG330" s="84"/>
      <c r="DH330" s="84"/>
      <c r="DI330" s="84"/>
      <c r="DJ330" s="84"/>
      <c r="DK330" s="84"/>
      <c r="DL330" s="84"/>
      <c r="DM330" s="84"/>
      <c r="DN330" s="84"/>
      <c r="DO330" s="84"/>
      <c r="DP330" s="84"/>
      <c r="DQ330" s="84"/>
      <c r="DR330" s="84"/>
      <c r="DS330" s="84"/>
      <c r="DT330" s="84"/>
      <c r="DU330" s="84"/>
      <c r="DV330" s="84"/>
      <c r="DW330" s="84"/>
      <c r="DX330" s="84"/>
      <c r="DY330" s="84"/>
      <c r="DZ330" s="84"/>
      <c r="EA330" s="84"/>
      <c r="EB330" s="84"/>
      <c r="EC330" s="84"/>
      <c r="ED330" s="84"/>
      <c r="EE330" s="84"/>
      <c r="EF330" s="84"/>
      <c r="EG330" s="84"/>
      <c r="EH330" s="84"/>
      <c r="EI330" s="84"/>
      <c r="EJ330" s="84"/>
      <c r="EK330" s="84"/>
      <c r="EL330" s="84"/>
      <c r="EM330" s="84"/>
      <c r="EN330" s="84"/>
      <c r="EO330" s="84"/>
      <c r="EP330" s="84"/>
      <c r="EQ330" s="84"/>
      <c r="ER330" s="84"/>
      <c r="ES330" s="84"/>
      <c r="ET330" s="84"/>
      <c r="EU330" s="84"/>
      <c r="EV330" s="84"/>
      <c r="EW330" s="84"/>
      <c r="EX330" s="84"/>
      <c r="EY330" s="84"/>
      <c r="EZ330" s="84"/>
      <c r="FA330" s="84"/>
      <c r="FB330" s="84"/>
      <c r="FC330" s="84"/>
      <c r="FD330" s="84"/>
      <c r="FE330" s="84"/>
      <c r="FF330" s="84"/>
      <c r="FG330" s="84"/>
      <c r="FH330" s="84"/>
      <c r="FI330" s="84"/>
      <c r="FJ330" s="84"/>
      <c r="FK330" s="84"/>
      <c r="FL330" s="84"/>
      <c r="FM330" s="84"/>
      <c r="FN330" s="84"/>
      <c r="FO330" s="84"/>
      <c r="FP330" s="84"/>
      <c r="FQ330" s="84"/>
      <c r="FR330" s="84"/>
      <c r="FS330" s="84"/>
      <c r="FT330" s="84"/>
      <c r="FU330" s="84"/>
      <c r="FV330" s="84"/>
      <c r="FW330" s="84"/>
      <c r="FX330" s="84"/>
      <c r="FY330" s="84"/>
      <c r="FZ330" s="84"/>
      <c r="GA330" s="84"/>
      <c r="GB330" s="84"/>
      <c r="GC330" s="84"/>
      <c r="GD330" s="84"/>
      <c r="GE330" s="84"/>
      <c r="GF330" s="84"/>
      <c r="GG330" s="84"/>
      <c r="GH330" s="84"/>
      <c r="GI330" s="84"/>
      <c r="GJ330" s="84"/>
      <c r="GK330" s="84"/>
      <c r="GL330" s="84"/>
      <c r="GM330" s="84"/>
      <c r="GN330" s="84"/>
      <c r="GO330" s="84"/>
      <c r="GP330" s="84"/>
      <c r="GQ330" s="84"/>
      <c r="GR330" s="84"/>
      <c r="GS330" s="84"/>
      <c r="GT330" s="84"/>
      <c r="GU330" s="84"/>
      <c r="GV330" s="84"/>
      <c r="GW330" s="84"/>
      <c r="GX330" s="84"/>
      <c r="GY330" s="84"/>
      <c r="GZ330" s="84"/>
      <c r="HA330" s="84"/>
      <c r="HB330" s="84"/>
      <c r="HC330" s="84"/>
      <c r="HD330" s="84"/>
      <c r="HE330" s="84"/>
      <c r="HF330" s="84"/>
      <c r="HG330" s="84"/>
      <c r="HH330" s="84"/>
      <c r="HI330" s="84"/>
      <c r="HJ330" s="84"/>
      <c r="HK330" s="84"/>
      <c r="HL330" s="84"/>
      <c r="HM330" s="84"/>
      <c r="HN330" s="84"/>
      <c r="HO330" s="84"/>
      <c r="HP330" s="84"/>
      <c r="HQ330" s="84"/>
      <c r="HR330" s="84"/>
      <c r="HS330" s="84"/>
      <c r="HT330" s="84"/>
      <c r="HU330" s="84"/>
      <c r="HV330" s="84"/>
      <c r="HW330" s="84"/>
      <c r="HX330" s="84"/>
      <c r="HY330" s="84"/>
      <c r="HZ330" s="84"/>
      <c r="IA330" s="84"/>
      <c r="IB330" s="84"/>
      <c r="IC330" s="84"/>
      <c r="ID330" s="84"/>
      <c r="IE330" s="84"/>
      <c r="IF330" s="84"/>
      <c r="IG330" s="84"/>
      <c r="IH330" s="84"/>
      <c r="II330" s="84"/>
      <c r="IJ330" s="84"/>
      <c r="IK330" s="84"/>
      <c r="IL330" s="84"/>
      <c r="IM330" s="84"/>
      <c r="IN330" s="84"/>
      <c r="IO330" s="84"/>
      <c r="IP330" s="84"/>
      <c r="IQ330" s="84"/>
      <c r="IR330" s="84"/>
      <c r="IS330" s="84"/>
      <c r="IT330" s="84"/>
      <c r="IU330" s="84"/>
      <c r="IV330" s="84"/>
      <c r="IW330" s="84"/>
      <c r="IX330" s="84"/>
      <c r="IY330" s="84"/>
      <c r="IZ330" s="84"/>
      <c r="JA330" s="84"/>
      <c r="JB330" s="84"/>
    </row>
    <row r="331" spans="1:262" s="22" customFormat="1" ht="15" customHeight="1" x14ac:dyDescent="0.15">
      <c r="A331" s="176" t="s">
        <v>141</v>
      </c>
      <c r="B331" s="26" t="s">
        <v>275</v>
      </c>
      <c r="C331" s="27" t="s">
        <v>350</v>
      </c>
      <c r="D331" s="28" t="s">
        <v>442</v>
      </c>
      <c r="E331" s="26" t="s">
        <v>278</v>
      </c>
      <c r="F331" s="29" t="s">
        <v>346</v>
      </c>
      <c r="G331" s="30" t="s">
        <v>280</v>
      </c>
      <c r="H331" s="30" t="s">
        <v>79</v>
      </c>
      <c r="I331" s="37">
        <v>1500000</v>
      </c>
      <c r="J331" s="38" t="s">
        <v>281</v>
      </c>
      <c r="K331" s="37">
        <v>1246100</v>
      </c>
      <c r="L331" s="26"/>
      <c r="M331" s="26"/>
      <c r="N331" s="26"/>
      <c r="O331" s="39" t="s">
        <v>29</v>
      </c>
      <c r="P331" s="40">
        <v>0.5</v>
      </c>
      <c r="Q331" s="40">
        <v>0.5</v>
      </c>
      <c r="R331" s="40">
        <v>1.0276679841897201</v>
      </c>
      <c r="S331" s="40">
        <v>1.0250569476082001</v>
      </c>
      <c r="T331" s="40">
        <v>5</v>
      </c>
      <c r="U331" s="40">
        <v>0</v>
      </c>
      <c r="V331" s="41">
        <v>5</v>
      </c>
      <c r="W331" s="42">
        <v>45000</v>
      </c>
      <c r="X331" s="43">
        <v>200</v>
      </c>
      <c r="Y331" s="50">
        <v>1</v>
      </c>
      <c r="Z331" s="50">
        <v>1</v>
      </c>
      <c r="AA331" s="51"/>
      <c r="AB331" s="51"/>
      <c r="AC331" s="51"/>
      <c r="AD331" s="51"/>
      <c r="AE331" s="51"/>
      <c r="AF331" s="38">
        <v>60000</v>
      </c>
      <c r="AG331" s="61">
        <v>3.75</v>
      </c>
      <c r="AH331" s="62">
        <v>0.75</v>
      </c>
      <c r="AI331" s="63"/>
      <c r="AJ331" s="64"/>
      <c r="AK331" s="65">
        <v>0</v>
      </c>
      <c r="AL331" s="64" t="s">
        <v>283</v>
      </c>
      <c r="AM331" s="66"/>
      <c r="AN331" s="26"/>
      <c r="AO331" s="66" t="s">
        <v>5</v>
      </c>
      <c r="AP331" s="74"/>
      <c r="AQ331" s="75"/>
      <c r="AR331" s="76"/>
      <c r="AS331" s="77"/>
      <c r="AT331" s="77"/>
      <c r="AU331" s="78"/>
      <c r="AV331" s="77"/>
      <c r="AW331" s="77"/>
      <c r="AX331" s="77"/>
      <c r="AY331" s="77"/>
      <c r="AZ331" s="77"/>
      <c r="BA331" s="77"/>
      <c r="BB331" s="99">
        <f t="shared" si="84"/>
        <v>36</v>
      </c>
      <c r="BC331" s="99">
        <f t="shared" si="85"/>
        <v>9</v>
      </c>
      <c r="BD331" s="100" t="str">
        <f t="shared" si="86"/>
        <v>025-C130000641-0397代国升36</v>
      </c>
      <c r="BE331" s="101">
        <f t="shared" si="87"/>
        <v>0.14285714285714285</v>
      </c>
      <c r="BF331" s="101">
        <f t="shared" si="88"/>
        <v>0.5</v>
      </c>
      <c r="BG331" s="102" t="str">
        <f t="shared" si="89"/>
        <v>025-C130000641-039736</v>
      </c>
      <c r="BH331" s="84" t="str">
        <f>IF(IF(ISNA(MATCH(BG331,BG332:$BG$94434,0)),1,"")="","",IF(ISNA(MATCH(BG331,BG332:$BG$94434,0)),1,"")&amp;BB331)</f>
        <v/>
      </c>
      <c r="BI331" s="84" t="str">
        <f>IF(BH331="","",BB331&amp;COUNTIFS($BH$1:BH331,BH331))</f>
        <v/>
      </c>
      <c r="BJ331" s="84" t="str">
        <f t="shared" si="90"/>
        <v/>
      </c>
      <c r="BK331" s="84"/>
      <c r="BL331" s="84"/>
      <c r="BM331" s="84"/>
      <c r="BN331" s="84"/>
      <c r="BO331" s="84"/>
      <c r="BP331" s="84"/>
      <c r="BQ331" s="84"/>
      <c r="BR331" s="84"/>
      <c r="BS331" s="84"/>
      <c r="BT331" s="84"/>
      <c r="BU331" s="84"/>
      <c r="BV331" s="84"/>
      <c r="BW331" s="84"/>
      <c r="BX331" s="84"/>
      <c r="BY331" s="84"/>
      <c r="BZ331" s="84"/>
      <c r="CA331" s="84"/>
      <c r="CB331" s="84"/>
      <c r="CC331" s="84"/>
      <c r="CD331" s="84"/>
      <c r="CE331" s="84"/>
      <c r="CF331" s="84"/>
      <c r="CG331" s="84"/>
      <c r="CH331" s="84"/>
      <c r="CI331" s="84"/>
      <c r="CJ331" s="84"/>
      <c r="CK331" s="84"/>
      <c r="CL331" s="84"/>
      <c r="CM331" s="84"/>
      <c r="CN331" s="84"/>
      <c r="CO331" s="84"/>
      <c r="CP331" s="84"/>
      <c r="CQ331" s="84"/>
      <c r="CR331" s="84"/>
      <c r="CS331" s="84"/>
      <c r="CT331" s="84"/>
      <c r="CU331" s="84"/>
      <c r="CV331" s="84"/>
      <c r="CW331" s="84"/>
      <c r="CX331" s="84"/>
      <c r="CY331" s="84"/>
      <c r="CZ331" s="84"/>
      <c r="DA331" s="84"/>
      <c r="DB331" s="84"/>
      <c r="DC331" s="84"/>
      <c r="DD331" s="84"/>
      <c r="DE331" s="84"/>
      <c r="DF331" s="84"/>
      <c r="DG331" s="84"/>
      <c r="DH331" s="84"/>
      <c r="DI331" s="84"/>
      <c r="DJ331" s="84"/>
      <c r="DK331" s="84"/>
      <c r="DL331" s="84"/>
      <c r="DM331" s="84"/>
      <c r="DN331" s="84"/>
      <c r="DO331" s="84"/>
      <c r="DP331" s="84"/>
      <c r="DQ331" s="84"/>
      <c r="DR331" s="84"/>
      <c r="DS331" s="84"/>
      <c r="DT331" s="84"/>
      <c r="DU331" s="84"/>
      <c r="DV331" s="84"/>
      <c r="DW331" s="84"/>
      <c r="DX331" s="84"/>
      <c r="DY331" s="84"/>
      <c r="DZ331" s="84"/>
      <c r="EA331" s="84"/>
      <c r="EB331" s="84"/>
      <c r="EC331" s="84"/>
      <c r="ED331" s="84"/>
      <c r="EE331" s="84"/>
      <c r="EF331" s="84"/>
      <c r="EG331" s="84"/>
      <c r="EH331" s="84"/>
      <c r="EI331" s="84"/>
      <c r="EJ331" s="84"/>
      <c r="EK331" s="84"/>
      <c r="EL331" s="84"/>
      <c r="EM331" s="84"/>
      <c r="EN331" s="84"/>
      <c r="EO331" s="84"/>
      <c r="EP331" s="84"/>
      <c r="EQ331" s="84"/>
      <c r="ER331" s="84"/>
      <c r="ES331" s="84"/>
      <c r="ET331" s="84"/>
      <c r="EU331" s="84"/>
      <c r="EV331" s="84"/>
      <c r="EW331" s="84"/>
      <c r="EX331" s="84"/>
      <c r="EY331" s="84"/>
      <c r="EZ331" s="84"/>
      <c r="FA331" s="84"/>
      <c r="FB331" s="84"/>
      <c r="FC331" s="84"/>
      <c r="FD331" s="84"/>
      <c r="FE331" s="84"/>
      <c r="FF331" s="84"/>
      <c r="FG331" s="84"/>
      <c r="FH331" s="84"/>
      <c r="FI331" s="84"/>
      <c r="FJ331" s="84"/>
      <c r="FK331" s="84"/>
      <c r="FL331" s="84"/>
      <c r="FM331" s="84"/>
      <c r="FN331" s="84"/>
      <c r="FO331" s="84"/>
      <c r="FP331" s="84"/>
      <c r="FQ331" s="84"/>
      <c r="FR331" s="84"/>
      <c r="FS331" s="84"/>
      <c r="FT331" s="84"/>
      <c r="FU331" s="84"/>
      <c r="FV331" s="84"/>
      <c r="FW331" s="84"/>
      <c r="FX331" s="84"/>
      <c r="FY331" s="84"/>
      <c r="FZ331" s="84"/>
      <c r="GA331" s="84"/>
      <c r="GB331" s="84"/>
      <c r="GC331" s="84"/>
      <c r="GD331" s="84"/>
      <c r="GE331" s="84"/>
      <c r="GF331" s="84"/>
      <c r="GG331" s="84"/>
      <c r="GH331" s="84"/>
      <c r="GI331" s="84"/>
      <c r="GJ331" s="84"/>
      <c r="GK331" s="84"/>
      <c r="GL331" s="84"/>
      <c r="GM331" s="84"/>
      <c r="GN331" s="84"/>
      <c r="GO331" s="84"/>
      <c r="GP331" s="84"/>
      <c r="GQ331" s="84"/>
      <c r="GR331" s="84"/>
      <c r="GS331" s="84"/>
      <c r="GT331" s="84"/>
      <c r="GU331" s="84"/>
      <c r="GV331" s="84"/>
      <c r="GW331" s="84"/>
      <c r="GX331" s="84"/>
      <c r="GY331" s="84"/>
      <c r="GZ331" s="84"/>
      <c r="HA331" s="84"/>
      <c r="HB331" s="84"/>
      <c r="HC331" s="84"/>
      <c r="HD331" s="84"/>
      <c r="HE331" s="84"/>
      <c r="HF331" s="84"/>
      <c r="HG331" s="84"/>
      <c r="HH331" s="84"/>
      <c r="HI331" s="84"/>
      <c r="HJ331" s="84"/>
      <c r="HK331" s="84"/>
      <c r="HL331" s="84"/>
      <c r="HM331" s="84"/>
      <c r="HN331" s="84"/>
      <c r="HO331" s="84"/>
      <c r="HP331" s="84"/>
      <c r="HQ331" s="84"/>
      <c r="HR331" s="84"/>
      <c r="HS331" s="84"/>
      <c r="HT331" s="84"/>
      <c r="HU331" s="84"/>
      <c r="HV331" s="84"/>
      <c r="HW331" s="84"/>
      <c r="HX331" s="84"/>
      <c r="HY331" s="84"/>
      <c r="HZ331" s="84"/>
      <c r="IA331" s="84"/>
      <c r="IB331" s="84"/>
      <c r="IC331" s="84"/>
      <c r="ID331" s="84"/>
      <c r="IE331" s="84"/>
      <c r="IF331" s="84"/>
      <c r="IG331" s="84"/>
      <c r="IH331" s="84"/>
      <c r="II331" s="84"/>
      <c r="IJ331" s="84"/>
      <c r="IK331" s="84"/>
      <c r="IL331" s="84"/>
      <c r="IM331" s="84"/>
      <c r="IN331" s="84"/>
      <c r="IO331" s="84"/>
      <c r="IP331" s="84"/>
      <c r="IQ331" s="84"/>
      <c r="IR331" s="84"/>
      <c r="IS331" s="84"/>
      <c r="IT331" s="84"/>
      <c r="IU331" s="84"/>
      <c r="IV331" s="84"/>
      <c r="IW331" s="84"/>
      <c r="IX331" s="84"/>
      <c r="IY331" s="84"/>
      <c r="IZ331" s="84"/>
      <c r="JA331" s="84"/>
      <c r="JB331" s="84"/>
    </row>
    <row r="332" spans="1:262" s="22" customFormat="1" ht="15" customHeight="1" x14ac:dyDescent="0.15">
      <c r="A332" s="176" t="s">
        <v>141</v>
      </c>
      <c r="B332" s="26" t="s">
        <v>285</v>
      </c>
      <c r="C332" s="27" t="s">
        <v>350</v>
      </c>
      <c r="D332" s="28" t="s">
        <v>442</v>
      </c>
      <c r="E332" s="26" t="s">
        <v>278</v>
      </c>
      <c r="F332" s="29" t="s">
        <v>346</v>
      </c>
      <c r="G332" s="30" t="s">
        <v>280</v>
      </c>
      <c r="H332" s="30" t="s">
        <v>79</v>
      </c>
      <c r="I332" s="37">
        <v>1500000</v>
      </c>
      <c r="J332" s="38" t="s">
        <v>281</v>
      </c>
      <c r="K332" s="37">
        <v>1246100</v>
      </c>
      <c r="L332" s="26"/>
      <c r="M332" s="26"/>
      <c r="N332" s="26"/>
      <c r="O332" s="39" t="s">
        <v>29</v>
      </c>
      <c r="P332" s="40">
        <v>0.5</v>
      </c>
      <c r="Q332" s="40">
        <v>0.5</v>
      </c>
      <c r="R332" s="40">
        <v>1.4193548387096799</v>
      </c>
      <c r="S332" s="40">
        <v>2.46013667425968</v>
      </c>
      <c r="T332" s="40">
        <v>11</v>
      </c>
      <c r="U332" s="40">
        <v>0</v>
      </c>
      <c r="V332" s="41">
        <v>12</v>
      </c>
      <c r="W332" s="42">
        <v>105000</v>
      </c>
      <c r="X332" s="43">
        <v>200</v>
      </c>
      <c r="Y332" s="50">
        <v>1</v>
      </c>
      <c r="Z332" s="50">
        <v>1</v>
      </c>
      <c r="AA332" s="51"/>
      <c r="AB332" s="51"/>
      <c r="AC332" s="51"/>
      <c r="AD332" s="51"/>
      <c r="AE332" s="51"/>
      <c r="AF332" s="38">
        <v>144000</v>
      </c>
      <c r="AG332" s="61">
        <v>8.75</v>
      </c>
      <c r="AH332" s="62">
        <v>0.72916666666666696</v>
      </c>
      <c r="AI332" s="63"/>
      <c r="AJ332" s="64"/>
      <c r="AK332" s="65">
        <v>0</v>
      </c>
      <c r="AL332" s="64" t="s">
        <v>283</v>
      </c>
      <c r="AM332" s="66"/>
      <c r="AN332" s="26"/>
      <c r="AO332" s="66" t="s">
        <v>33</v>
      </c>
      <c r="AP332" s="74"/>
      <c r="AQ332" s="75"/>
      <c r="AR332" s="76"/>
      <c r="AS332" s="77"/>
      <c r="AT332" s="77"/>
      <c r="AU332" s="78"/>
      <c r="AV332" s="77"/>
      <c r="AW332" s="77"/>
      <c r="AX332" s="77"/>
      <c r="AY332" s="77"/>
      <c r="AZ332" s="77"/>
      <c r="BA332" s="77"/>
      <c r="BB332" s="99">
        <f t="shared" si="84"/>
        <v>36</v>
      </c>
      <c r="BC332" s="99">
        <f t="shared" si="85"/>
        <v>9</v>
      </c>
      <c r="BD332" s="100" t="str">
        <f t="shared" si="86"/>
        <v>025-C130000641-0397黄正祥36</v>
      </c>
      <c r="BE332" s="101">
        <f t="shared" si="87"/>
        <v>0.2</v>
      </c>
      <c r="BF332" s="101">
        <f t="shared" si="88"/>
        <v>0.5</v>
      </c>
      <c r="BG332" s="102" t="str">
        <f t="shared" si="89"/>
        <v>025-C130000641-039736</v>
      </c>
      <c r="BH332" s="84" t="str">
        <f>IF(IF(ISNA(MATCH(BG332,BG333:$BG$94434,0)),1,"")="","",IF(ISNA(MATCH(BG332,BG333:$BG$94434,0)),1,"")&amp;BB332)</f>
        <v/>
      </c>
      <c r="BI332" s="84" t="str">
        <f>IF(BH332="","",BB332&amp;COUNTIFS($BH$1:BH332,BH332))</f>
        <v/>
      </c>
      <c r="BJ332" s="84" t="str">
        <f t="shared" si="90"/>
        <v/>
      </c>
      <c r="BK332" s="84"/>
      <c r="BL332" s="84"/>
      <c r="BM332" s="84"/>
      <c r="BN332" s="84"/>
      <c r="BO332" s="84"/>
      <c r="BP332" s="84"/>
      <c r="BQ332" s="84"/>
      <c r="BR332" s="84"/>
      <c r="BS332" s="84"/>
      <c r="BT332" s="84"/>
      <c r="BU332" s="84"/>
      <c r="BV332" s="84"/>
      <c r="BW332" s="84"/>
      <c r="BX332" s="84"/>
      <c r="BY332" s="84"/>
      <c r="BZ332" s="84"/>
      <c r="CA332" s="84"/>
      <c r="CB332" s="84"/>
      <c r="CC332" s="84"/>
      <c r="CD332" s="84"/>
      <c r="CE332" s="84"/>
      <c r="CF332" s="84"/>
      <c r="CG332" s="84"/>
      <c r="CH332" s="84"/>
      <c r="CI332" s="84"/>
      <c r="CJ332" s="84"/>
      <c r="CK332" s="84"/>
      <c r="CL332" s="84"/>
      <c r="CM332" s="84"/>
      <c r="CN332" s="84"/>
      <c r="CO332" s="84"/>
      <c r="CP332" s="84"/>
      <c r="CQ332" s="84"/>
      <c r="CR332" s="84"/>
      <c r="CS332" s="84"/>
      <c r="CT332" s="84"/>
      <c r="CU332" s="84"/>
      <c r="CV332" s="84"/>
      <c r="CW332" s="84"/>
      <c r="CX332" s="84"/>
      <c r="CY332" s="84"/>
      <c r="CZ332" s="84"/>
      <c r="DA332" s="84"/>
      <c r="DB332" s="84"/>
      <c r="DC332" s="84"/>
      <c r="DD332" s="84"/>
      <c r="DE332" s="84"/>
      <c r="DF332" s="84"/>
      <c r="DG332" s="84"/>
      <c r="DH332" s="84"/>
      <c r="DI332" s="84"/>
      <c r="DJ332" s="84"/>
      <c r="DK332" s="84"/>
      <c r="DL332" s="84"/>
      <c r="DM332" s="84"/>
      <c r="DN332" s="84"/>
      <c r="DO332" s="84"/>
      <c r="DP332" s="84"/>
      <c r="DQ332" s="84"/>
      <c r="DR332" s="84"/>
      <c r="DS332" s="84"/>
      <c r="DT332" s="84"/>
      <c r="DU332" s="84"/>
      <c r="DV332" s="84"/>
      <c r="DW332" s="84"/>
      <c r="DX332" s="84"/>
      <c r="DY332" s="84"/>
      <c r="DZ332" s="84"/>
      <c r="EA332" s="84"/>
      <c r="EB332" s="84"/>
      <c r="EC332" s="84"/>
      <c r="ED332" s="84"/>
      <c r="EE332" s="84"/>
      <c r="EF332" s="84"/>
      <c r="EG332" s="84"/>
      <c r="EH332" s="84"/>
      <c r="EI332" s="84"/>
      <c r="EJ332" s="84"/>
      <c r="EK332" s="84"/>
      <c r="EL332" s="84"/>
      <c r="EM332" s="84"/>
      <c r="EN332" s="84"/>
      <c r="EO332" s="84"/>
      <c r="EP332" s="84"/>
      <c r="EQ332" s="84"/>
      <c r="ER332" s="84"/>
      <c r="ES332" s="84"/>
      <c r="ET332" s="84"/>
      <c r="EU332" s="84"/>
      <c r="EV332" s="84"/>
      <c r="EW332" s="84"/>
      <c r="EX332" s="84"/>
      <c r="EY332" s="84"/>
      <c r="EZ332" s="84"/>
      <c r="FA332" s="84"/>
      <c r="FB332" s="84"/>
      <c r="FC332" s="84"/>
      <c r="FD332" s="84"/>
      <c r="FE332" s="84"/>
      <c r="FF332" s="84"/>
      <c r="FG332" s="84"/>
      <c r="FH332" s="84"/>
      <c r="FI332" s="84"/>
      <c r="FJ332" s="84"/>
      <c r="FK332" s="84"/>
      <c r="FL332" s="84"/>
      <c r="FM332" s="84"/>
      <c r="FN332" s="84"/>
      <c r="FO332" s="84"/>
      <c r="FP332" s="84"/>
      <c r="FQ332" s="84"/>
      <c r="FR332" s="84"/>
      <c r="FS332" s="84"/>
      <c r="FT332" s="84"/>
      <c r="FU332" s="84"/>
      <c r="FV332" s="84"/>
      <c r="FW332" s="84"/>
      <c r="FX332" s="84"/>
      <c r="FY332" s="84"/>
      <c r="FZ332" s="84"/>
      <c r="GA332" s="84"/>
      <c r="GB332" s="84"/>
      <c r="GC332" s="84"/>
      <c r="GD332" s="84"/>
      <c r="GE332" s="84"/>
      <c r="GF332" s="84"/>
      <c r="GG332" s="84"/>
      <c r="GH332" s="84"/>
      <c r="GI332" s="84"/>
      <c r="GJ332" s="84"/>
      <c r="GK332" s="84"/>
      <c r="GL332" s="84"/>
      <c r="GM332" s="84"/>
      <c r="GN332" s="84"/>
      <c r="GO332" s="84"/>
      <c r="GP332" s="84"/>
      <c r="GQ332" s="84"/>
      <c r="GR332" s="84"/>
      <c r="GS332" s="84"/>
      <c r="GT332" s="84"/>
      <c r="GU332" s="84"/>
      <c r="GV332" s="84"/>
      <c r="GW332" s="84"/>
      <c r="GX332" s="84"/>
      <c r="GY332" s="84"/>
      <c r="GZ332" s="84"/>
      <c r="HA332" s="84"/>
      <c r="HB332" s="84"/>
      <c r="HC332" s="84"/>
      <c r="HD332" s="84"/>
      <c r="HE332" s="84"/>
      <c r="HF332" s="84"/>
      <c r="HG332" s="84"/>
      <c r="HH332" s="84"/>
      <c r="HI332" s="84"/>
      <c r="HJ332" s="84"/>
      <c r="HK332" s="84"/>
      <c r="HL332" s="84"/>
      <c r="HM332" s="84"/>
      <c r="HN332" s="84"/>
      <c r="HO332" s="84"/>
      <c r="HP332" s="84"/>
      <c r="HQ332" s="84"/>
      <c r="HR332" s="84"/>
      <c r="HS332" s="84"/>
      <c r="HT332" s="84"/>
      <c r="HU332" s="84"/>
      <c r="HV332" s="84"/>
      <c r="HW332" s="84"/>
      <c r="HX332" s="84"/>
      <c r="HY332" s="84"/>
      <c r="HZ332" s="84"/>
      <c r="IA332" s="84"/>
      <c r="IB332" s="84"/>
      <c r="IC332" s="84"/>
      <c r="ID332" s="84"/>
      <c r="IE332" s="84"/>
      <c r="IF332" s="84"/>
      <c r="IG332" s="84"/>
      <c r="IH332" s="84"/>
      <c r="II332" s="84"/>
      <c r="IJ332" s="84"/>
      <c r="IK332" s="84"/>
      <c r="IL332" s="84"/>
      <c r="IM332" s="84"/>
      <c r="IN332" s="84"/>
      <c r="IO332" s="84"/>
      <c r="IP332" s="84"/>
      <c r="IQ332" s="84"/>
      <c r="IR332" s="84"/>
      <c r="IS332" s="84"/>
      <c r="IT332" s="84"/>
      <c r="IU332" s="84"/>
      <c r="IV332" s="84"/>
      <c r="IW332" s="84"/>
      <c r="IX332" s="84"/>
      <c r="IY332" s="84"/>
      <c r="IZ332" s="84"/>
      <c r="JA332" s="84"/>
      <c r="JB332" s="84"/>
    </row>
    <row r="333" spans="1:262" s="22" customFormat="1" ht="15" customHeight="1" x14ac:dyDescent="0.15">
      <c r="A333" s="176" t="s">
        <v>144</v>
      </c>
      <c r="B333" s="26" t="s">
        <v>275</v>
      </c>
      <c r="C333" s="27" t="s">
        <v>375</v>
      </c>
      <c r="D333" s="28" t="s">
        <v>418</v>
      </c>
      <c r="E333" s="26" t="s">
        <v>278</v>
      </c>
      <c r="F333" s="29" t="s">
        <v>419</v>
      </c>
      <c r="G333" s="30" t="s">
        <v>280</v>
      </c>
      <c r="H333" s="30" t="s">
        <v>79</v>
      </c>
      <c r="I333" s="37">
        <v>1500000</v>
      </c>
      <c r="J333" s="38" t="s">
        <v>281</v>
      </c>
      <c r="K333" s="37">
        <v>155000</v>
      </c>
      <c r="L333" s="26"/>
      <c r="M333" s="26"/>
      <c r="N333" s="26"/>
      <c r="O333" s="39" t="s">
        <v>420</v>
      </c>
      <c r="P333" s="40">
        <v>0.5</v>
      </c>
      <c r="Q333" s="40">
        <v>0.5</v>
      </c>
      <c r="R333" s="40">
        <v>1.1818181818181801</v>
      </c>
      <c r="S333" s="40">
        <v>1.09223300970874</v>
      </c>
      <c r="T333" s="40">
        <v>2</v>
      </c>
      <c r="U333" s="40">
        <v>2</v>
      </c>
      <c r="V333" s="41">
        <v>5</v>
      </c>
      <c r="W333" s="42">
        <v>55000</v>
      </c>
      <c r="X333" s="43">
        <v>200</v>
      </c>
      <c r="Y333" s="50">
        <v>1</v>
      </c>
      <c r="Z333" s="50">
        <v>1</v>
      </c>
      <c r="AA333" s="51"/>
      <c r="AB333" s="51"/>
      <c r="AC333" s="51"/>
      <c r="AD333" s="51"/>
      <c r="AE333" s="51"/>
      <c r="AF333" s="38">
        <v>60000</v>
      </c>
      <c r="AG333" s="61">
        <v>4.5833333333333304</v>
      </c>
      <c r="AH333" s="62">
        <v>0.91666666666666696</v>
      </c>
      <c r="AI333" s="63"/>
      <c r="AJ333" s="64"/>
      <c r="AK333" s="65">
        <v>0</v>
      </c>
      <c r="AL333" s="64" t="s">
        <v>283</v>
      </c>
      <c r="AM333" s="66" t="s">
        <v>317</v>
      </c>
      <c r="AN333" s="26"/>
      <c r="AO333" s="66" t="s">
        <v>399</v>
      </c>
      <c r="AP333" s="74"/>
      <c r="AQ333" s="75"/>
      <c r="AR333" s="76"/>
      <c r="AS333" s="77"/>
      <c r="AT333" s="77"/>
      <c r="AU333" s="78"/>
      <c r="AV333" s="77"/>
      <c r="AW333" s="77"/>
      <c r="AX333" s="77"/>
      <c r="AY333" s="77"/>
      <c r="AZ333" s="77"/>
      <c r="BA333" s="77"/>
      <c r="BB333" s="99">
        <f t="shared" ref="BB333:BB373" si="91">WEEKNUM(LEFT(A333,4)&amp;"-"&amp;MID(A333,5,2)&amp;"-"&amp;RIGHT(A333,2),2)</f>
        <v>36</v>
      </c>
      <c r="BC333" s="99">
        <f t="shared" ref="BC333:BC373" si="92">MONTH(LEFT(A333,4)&amp;"-"&amp;MID(A333,5,2)&amp;"-"&amp;RIGHT(A333,2))</f>
        <v>9</v>
      </c>
      <c r="BD333" s="100" t="str">
        <f t="shared" ref="BD333:BD373" si="93">F333&amp;AO333&amp;BB333</f>
        <v>025-C130000641-356马雪威36</v>
      </c>
      <c r="BE333" s="101">
        <f t="shared" ref="BE333:BE373" si="94">IF(COUNTIFS(BD:BD,BD333)&gt;1,COUNTIFS(BD:BD,BD333)/POWER(COUNTIFS(BD:BD,BD333),2),COUNTIFS(BD:BD,BD333))</f>
        <v>0.25</v>
      </c>
      <c r="BF333" s="101">
        <f t="shared" ref="BF333:BF373" si="95">IF(COUNTIFS(C:C,C333,A:A,A333)&gt;1,COUNTIFS(C:C,C333,A:A,A333)/POWER(COUNTIFS(C:C,C333,A:A,A333),2),COUNTIFS(C:C,C333,A:A,A333))</f>
        <v>0.25</v>
      </c>
      <c r="BG333" s="102" t="str">
        <f t="shared" ref="BG333:BG373" si="96">F333&amp;BB333</f>
        <v>025-C130000641-35636</v>
      </c>
      <c r="BH333" s="84" t="str">
        <f>IF(IF(ISNA(MATCH(BG333,BG334:$BG$94434,0)),1,"")="","",IF(ISNA(MATCH(BG333,BG334:$BG$94434,0)),1,"")&amp;BB333)</f>
        <v/>
      </c>
      <c r="BI333" s="84" t="str">
        <f>IF(BH333="","",BB333&amp;COUNTIFS($BH$1:BH333,BH333))</f>
        <v/>
      </c>
      <c r="BJ333" s="84" t="str">
        <f t="shared" ref="BJ333:BJ373" si="97">IF(BI333="","",F333)</f>
        <v/>
      </c>
      <c r="BK333" s="84"/>
      <c r="BL333" s="84"/>
      <c r="BM333" s="84"/>
      <c r="BN333" s="84"/>
      <c r="BO333" s="84"/>
      <c r="BP333" s="84"/>
      <c r="BQ333" s="84"/>
      <c r="BR333" s="84"/>
      <c r="BS333" s="84"/>
      <c r="BT333" s="84"/>
      <c r="BU333" s="84"/>
      <c r="BV333" s="84"/>
      <c r="BW333" s="84"/>
      <c r="BX333" s="84"/>
      <c r="BY333" s="84"/>
      <c r="BZ333" s="84"/>
      <c r="CA333" s="84"/>
      <c r="CB333" s="84"/>
      <c r="CC333" s="84"/>
      <c r="CD333" s="84"/>
      <c r="CE333" s="84"/>
      <c r="CF333" s="84"/>
      <c r="CG333" s="84"/>
      <c r="CH333" s="84"/>
      <c r="CI333" s="84"/>
      <c r="CJ333" s="84"/>
      <c r="CK333" s="84"/>
      <c r="CL333" s="84"/>
      <c r="CM333" s="84"/>
      <c r="CN333" s="84"/>
      <c r="CO333" s="84"/>
      <c r="CP333" s="84"/>
      <c r="CQ333" s="84"/>
      <c r="CR333" s="84"/>
      <c r="CS333" s="84"/>
      <c r="CT333" s="84"/>
      <c r="CU333" s="84"/>
      <c r="CV333" s="84"/>
      <c r="CW333" s="84"/>
      <c r="CX333" s="84"/>
      <c r="CY333" s="84"/>
      <c r="CZ333" s="84"/>
      <c r="DA333" s="84"/>
      <c r="DB333" s="84"/>
      <c r="DC333" s="84"/>
      <c r="DD333" s="84"/>
      <c r="DE333" s="84"/>
      <c r="DF333" s="84"/>
      <c r="DG333" s="84"/>
      <c r="DH333" s="84"/>
      <c r="DI333" s="84"/>
      <c r="DJ333" s="84"/>
      <c r="DK333" s="84"/>
      <c r="DL333" s="84"/>
      <c r="DM333" s="84"/>
      <c r="DN333" s="84"/>
      <c r="DO333" s="84"/>
      <c r="DP333" s="84"/>
      <c r="DQ333" s="84"/>
      <c r="DR333" s="84"/>
      <c r="DS333" s="84"/>
      <c r="DT333" s="84"/>
      <c r="DU333" s="84"/>
      <c r="DV333" s="84"/>
      <c r="DW333" s="84"/>
      <c r="DX333" s="84"/>
      <c r="DY333" s="84"/>
      <c r="DZ333" s="84"/>
      <c r="EA333" s="84"/>
      <c r="EB333" s="84"/>
      <c r="EC333" s="84"/>
      <c r="ED333" s="84"/>
      <c r="EE333" s="84"/>
      <c r="EF333" s="84"/>
      <c r="EG333" s="84"/>
      <c r="EH333" s="84"/>
      <c r="EI333" s="84"/>
      <c r="EJ333" s="84"/>
      <c r="EK333" s="84"/>
      <c r="EL333" s="84"/>
      <c r="EM333" s="84"/>
      <c r="EN333" s="84"/>
      <c r="EO333" s="84"/>
      <c r="EP333" s="84"/>
      <c r="EQ333" s="84"/>
      <c r="ER333" s="84"/>
      <c r="ES333" s="84"/>
      <c r="ET333" s="84"/>
      <c r="EU333" s="84"/>
      <c r="EV333" s="84"/>
      <c r="EW333" s="84"/>
      <c r="EX333" s="84"/>
      <c r="EY333" s="84"/>
      <c r="EZ333" s="84"/>
      <c r="FA333" s="84"/>
      <c r="FB333" s="84"/>
      <c r="FC333" s="84"/>
      <c r="FD333" s="84"/>
      <c r="FE333" s="84"/>
      <c r="FF333" s="84"/>
      <c r="FG333" s="84"/>
      <c r="FH333" s="84"/>
      <c r="FI333" s="84"/>
      <c r="FJ333" s="84"/>
      <c r="FK333" s="84"/>
      <c r="FL333" s="84"/>
      <c r="FM333" s="84"/>
      <c r="FN333" s="84"/>
      <c r="FO333" s="84"/>
      <c r="FP333" s="84"/>
      <c r="FQ333" s="84"/>
      <c r="FR333" s="84"/>
      <c r="FS333" s="84"/>
      <c r="FT333" s="84"/>
      <c r="FU333" s="84"/>
      <c r="FV333" s="84"/>
      <c r="FW333" s="84"/>
      <c r="FX333" s="84"/>
      <c r="FY333" s="84"/>
      <c r="FZ333" s="84"/>
      <c r="GA333" s="84"/>
      <c r="GB333" s="84"/>
      <c r="GC333" s="84"/>
      <c r="GD333" s="84"/>
      <c r="GE333" s="84"/>
      <c r="GF333" s="84"/>
      <c r="GG333" s="84"/>
      <c r="GH333" s="84"/>
      <c r="GI333" s="84"/>
      <c r="GJ333" s="84"/>
      <c r="GK333" s="84"/>
      <c r="GL333" s="84"/>
      <c r="GM333" s="84"/>
      <c r="GN333" s="84"/>
      <c r="GO333" s="84"/>
      <c r="GP333" s="84"/>
      <c r="GQ333" s="84"/>
      <c r="GR333" s="84"/>
      <c r="GS333" s="84"/>
      <c r="GT333" s="84"/>
      <c r="GU333" s="84"/>
      <c r="GV333" s="84"/>
      <c r="GW333" s="84"/>
      <c r="GX333" s="84"/>
      <c r="GY333" s="84"/>
      <c r="GZ333" s="84"/>
      <c r="HA333" s="84"/>
      <c r="HB333" s="84"/>
      <c r="HC333" s="84"/>
      <c r="HD333" s="84"/>
      <c r="HE333" s="84"/>
      <c r="HF333" s="84"/>
      <c r="HG333" s="84"/>
      <c r="HH333" s="84"/>
      <c r="HI333" s="84"/>
      <c r="HJ333" s="84"/>
      <c r="HK333" s="84"/>
      <c r="HL333" s="84"/>
      <c r="HM333" s="84"/>
      <c r="HN333" s="84"/>
      <c r="HO333" s="84"/>
      <c r="HP333" s="84"/>
      <c r="HQ333" s="84"/>
      <c r="HR333" s="84"/>
      <c r="HS333" s="84"/>
      <c r="HT333" s="84"/>
      <c r="HU333" s="84"/>
      <c r="HV333" s="84"/>
      <c r="HW333" s="84"/>
      <c r="HX333" s="84"/>
      <c r="HY333" s="84"/>
      <c r="HZ333" s="84"/>
      <c r="IA333" s="84"/>
      <c r="IB333" s="84"/>
      <c r="IC333" s="84"/>
      <c r="ID333" s="84"/>
      <c r="IE333" s="84"/>
      <c r="IF333" s="84"/>
      <c r="IG333" s="84"/>
      <c r="IH333" s="84"/>
      <c r="II333" s="84"/>
      <c r="IJ333" s="84"/>
      <c r="IK333" s="84"/>
      <c r="IL333" s="84"/>
      <c r="IM333" s="84"/>
      <c r="IN333" s="84"/>
      <c r="IO333" s="84"/>
      <c r="IP333" s="84"/>
      <c r="IQ333" s="84"/>
      <c r="IR333" s="84"/>
      <c r="IS333" s="84"/>
      <c r="IT333" s="84"/>
      <c r="IU333" s="84"/>
      <c r="IV333" s="84"/>
      <c r="IW333" s="84"/>
      <c r="IX333" s="84"/>
      <c r="IY333" s="84"/>
      <c r="IZ333" s="84"/>
      <c r="JA333" s="84"/>
      <c r="JB333" s="84"/>
    </row>
    <row r="334" spans="1:262" s="22" customFormat="1" ht="15" customHeight="1" x14ac:dyDescent="0.15">
      <c r="A334" s="176" t="s">
        <v>144</v>
      </c>
      <c r="B334" s="26" t="s">
        <v>275</v>
      </c>
      <c r="C334" s="27" t="s">
        <v>375</v>
      </c>
      <c r="D334" s="28" t="s">
        <v>421</v>
      </c>
      <c r="E334" s="26" t="s">
        <v>278</v>
      </c>
      <c r="F334" s="29" t="s">
        <v>422</v>
      </c>
      <c r="G334" s="30" t="s">
        <v>280</v>
      </c>
      <c r="H334" s="30" t="s">
        <v>79</v>
      </c>
      <c r="I334" s="37">
        <v>1500000</v>
      </c>
      <c r="J334" s="38" t="s">
        <v>281</v>
      </c>
      <c r="K334" s="37">
        <v>155000</v>
      </c>
      <c r="L334" s="26"/>
      <c r="M334" s="26"/>
      <c r="N334" s="26"/>
      <c r="O334" s="39" t="s">
        <v>420</v>
      </c>
      <c r="P334" s="40">
        <v>0.5</v>
      </c>
      <c r="Q334" s="40">
        <v>0.5</v>
      </c>
      <c r="R334" s="40">
        <v>1.1818181818181801</v>
      </c>
      <c r="S334" s="40">
        <v>1.09223300970874</v>
      </c>
      <c r="T334" s="40">
        <v>2</v>
      </c>
      <c r="U334" s="40">
        <v>2</v>
      </c>
      <c r="V334" s="41">
        <v>5</v>
      </c>
      <c r="W334" s="42">
        <v>55000</v>
      </c>
      <c r="X334" s="43">
        <v>200</v>
      </c>
      <c r="Y334" s="50">
        <v>1</v>
      </c>
      <c r="Z334" s="50">
        <v>1</v>
      </c>
      <c r="AA334" s="51"/>
      <c r="AB334" s="51"/>
      <c r="AC334" s="51"/>
      <c r="AD334" s="51"/>
      <c r="AE334" s="51"/>
      <c r="AF334" s="38">
        <v>60000</v>
      </c>
      <c r="AG334" s="61">
        <v>4.5833333333333304</v>
      </c>
      <c r="AH334" s="62">
        <v>0.91666666666666696</v>
      </c>
      <c r="AI334" s="63"/>
      <c r="AJ334" s="64"/>
      <c r="AK334" s="65">
        <v>0</v>
      </c>
      <c r="AL334" s="64" t="s">
        <v>283</v>
      </c>
      <c r="AM334" s="66" t="s">
        <v>317</v>
      </c>
      <c r="AN334" s="26"/>
      <c r="AO334" s="66" t="s">
        <v>399</v>
      </c>
      <c r="AP334" s="74"/>
      <c r="AQ334" s="75"/>
      <c r="AR334" s="76"/>
      <c r="AS334" s="77"/>
      <c r="AT334" s="77"/>
      <c r="AU334" s="78"/>
      <c r="AV334" s="77"/>
      <c r="AW334" s="77"/>
      <c r="AX334" s="77"/>
      <c r="AY334" s="77"/>
      <c r="AZ334" s="77"/>
      <c r="BA334" s="77"/>
      <c r="BB334" s="99">
        <f t="shared" si="91"/>
        <v>36</v>
      </c>
      <c r="BC334" s="99">
        <f t="shared" si="92"/>
        <v>9</v>
      </c>
      <c r="BD334" s="100" t="str">
        <f t="shared" si="93"/>
        <v>025-C130000642-356马雪威36</v>
      </c>
      <c r="BE334" s="101">
        <f t="shared" si="94"/>
        <v>0.25</v>
      </c>
      <c r="BF334" s="101">
        <f t="shared" si="95"/>
        <v>0.25</v>
      </c>
      <c r="BG334" s="102" t="str">
        <f t="shared" si="96"/>
        <v>025-C130000642-35636</v>
      </c>
      <c r="BH334" s="84" t="str">
        <f>IF(IF(ISNA(MATCH(BG334,BG335:$BG$94434,0)),1,"")="","",IF(ISNA(MATCH(BG334,BG335:$BG$94434,0)),1,"")&amp;BB334)</f>
        <v/>
      </c>
      <c r="BI334" s="84" t="str">
        <f>IF(BH334="","",BB334&amp;COUNTIFS($BH$1:BH334,BH334))</f>
        <v/>
      </c>
      <c r="BJ334" s="84" t="str">
        <f t="shared" si="97"/>
        <v/>
      </c>
      <c r="BK334" s="84"/>
      <c r="BL334" s="84"/>
      <c r="BM334" s="84"/>
      <c r="BN334" s="84"/>
      <c r="BO334" s="84"/>
      <c r="BP334" s="84"/>
      <c r="BQ334" s="84"/>
      <c r="BR334" s="84"/>
      <c r="BS334" s="84"/>
      <c r="BT334" s="84"/>
      <c r="BU334" s="84"/>
      <c r="BV334" s="84"/>
      <c r="BW334" s="84"/>
      <c r="BX334" s="84"/>
      <c r="BY334" s="84"/>
      <c r="BZ334" s="84"/>
      <c r="CA334" s="84"/>
      <c r="CB334" s="84"/>
      <c r="CC334" s="84"/>
      <c r="CD334" s="84"/>
      <c r="CE334" s="84"/>
      <c r="CF334" s="84"/>
      <c r="CG334" s="84"/>
      <c r="CH334" s="84"/>
      <c r="CI334" s="84"/>
      <c r="CJ334" s="84"/>
      <c r="CK334" s="84"/>
      <c r="CL334" s="84"/>
      <c r="CM334" s="84"/>
      <c r="CN334" s="84"/>
      <c r="CO334" s="84"/>
      <c r="CP334" s="84"/>
      <c r="CQ334" s="84"/>
      <c r="CR334" s="84"/>
      <c r="CS334" s="84"/>
      <c r="CT334" s="84"/>
      <c r="CU334" s="84"/>
      <c r="CV334" s="84"/>
      <c r="CW334" s="84"/>
      <c r="CX334" s="84"/>
      <c r="CY334" s="84"/>
      <c r="CZ334" s="84"/>
      <c r="DA334" s="84"/>
      <c r="DB334" s="84"/>
      <c r="DC334" s="84"/>
      <c r="DD334" s="84"/>
      <c r="DE334" s="84"/>
      <c r="DF334" s="84"/>
      <c r="DG334" s="84"/>
      <c r="DH334" s="84"/>
      <c r="DI334" s="84"/>
      <c r="DJ334" s="84"/>
      <c r="DK334" s="84"/>
      <c r="DL334" s="84"/>
      <c r="DM334" s="84"/>
      <c r="DN334" s="84"/>
      <c r="DO334" s="84"/>
      <c r="DP334" s="84"/>
      <c r="DQ334" s="84"/>
      <c r="DR334" s="84"/>
      <c r="DS334" s="84"/>
      <c r="DT334" s="84"/>
      <c r="DU334" s="84"/>
      <c r="DV334" s="84"/>
      <c r="DW334" s="84"/>
      <c r="DX334" s="84"/>
      <c r="DY334" s="84"/>
      <c r="DZ334" s="84"/>
      <c r="EA334" s="84"/>
      <c r="EB334" s="84"/>
      <c r="EC334" s="84"/>
      <c r="ED334" s="84"/>
      <c r="EE334" s="84"/>
      <c r="EF334" s="84"/>
      <c r="EG334" s="84"/>
      <c r="EH334" s="84"/>
      <c r="EI334" s="84"/>
      <c r="EJ334" s="84"/>
      <c r="EK334" s="84"/>
      <c r="EL334" s="84"/>
      <c r="EM334" s="84"/>
      <c r="EN334" s="84"/>
      <c r="EO334" s="84"/>
      <c r="EP334" s="84"/>
      <c r="EQ334" s="84"/>
      <c r="ER334" s="84"/>
      <c r="ES334" s="84"/>
      <c r="ET334" s="84"/>
      <c r="EU334" s="84"/>
      <c r="EV334" s="84"/>
      <c r="EW334" s="84"/>
      <c r="EX334" s="84"/>
      <c r="EY334" s="84"/>
      <c r="EZ334" s="84"/>
      <c r="FA334" s="84"/>
      <c r="FB334" s="84"/>
      <c r="FC334" s="84"/>
      <c r="FD334" s="84"/>
      <c r="FE334" s="84"/>
      <c r="FF334" s="84"/>
      <c r="FG334" s="84"/>
      <c r="FH334" s="84"/>
      <c r="FI334" s="84"/>
      <c r="FJ334" s="84"/>
      <c r="FK334" s="84"/>
      <c r="FL334" s="84"/>
      <c r="FM334" s="84"/>
      <c r="FN334" s="84"/>
      <c r="FO334" s="84"/>
      <c r="FP334" s="84"/>
      <c r="FQ334" s="84"/>
      <c r="FR334" s="84"/>
      <c r="FS334" s="84"/>
      <c r="FT334" s="84"/>
      <c r="FU334" s="84"/>
      <c r="FV334" s="84"/>
      <c r="FW334" s="84"/>
      <c r="FX334" s="84"/>
      <c r="FY334" s="84"/>
      <c r="FZ334" s="84"/>
      <c r="GA334" s="84"/>
      <c r="GB334" s="84"/>
      <c r="GC334" s="84"/>
      <c r="GD334" s="84"/>
      <c r="GE334" s="84"/>
      <c r="GF334" s="84"/>
      <c r="GG334" s="84"/>
      <c r="GH334" s="84"/>
      <c r="GI334" s="84"/>
      <c r="GJ334" s="84"/>
      <c r="GK334" s="84"/>
      <c r="GL334" s="84"/>
      <c r="GM334" s="84"/>
      <c r="GN334" s="84"/>
      <c r="GO334" s="84"/>
      <c r="GP334" s="84"/>
      <c r="GQ334" s="84"/>
      <c r="GR334" s="84"/>
      <c r="GS334" s="84"/>
      <c r="GT334" s="84"/>
      <c r="GU334" s="84"/>
      <c r="GV334" s="84"/>
      <c r="GW334" s="84"/>
      <c r="GX334" s="84"/>
      <c r="GY334" s="84"/>
      <c r="GZ334" s="84"/>
      <c r="HA334" s="84"/>
      <c r="HB334" s="84"/>
      <c r="HC334" s="84"/>
      <c r="HD334" s="84"/>
      <c r="HE334" s="84"/>
      <c r="HF334" s="84"/>
      <c r="HG334" s="84"/>
      <c r="HH334" s="84"/>
      <c r="HI334" s="84"/>
      <c r="HJ334" s="84"/>
      <c r="HK334" s="84"/>
      <c r="HL334" s="84"/>
      <c r="HM334" s="84"/>
      <c r="HN334" s="84"/>
      <c r="HO334" s="84"/>
      <c r="HP334" s="84"/>
      <c r="HQ334" s="84"/>
      <c r="HR334" s="84"/>
      <c r="HS334" s="84"/>
      <c r="HT334" s="84"/>
      <c r="HU334" s="84"/>
      <c r="HV334" s="84"/>
      <c r="HW334" s="84"/>
      <c r="HX334" s="84"/>
      <c r="HY334" s="84"/>
      <c r="HZ334" s="84"/>
      <c r="IA334" s="84"/>
      <c r="IB334" s="84"/>
      <c r="IC334" s="84"/>
      <c r="ID334" s="84"/>
      <c r="IE334" s="84"/>
      <c r="IF334" s="84"/>
      <c r="IG334" s="84"/>
      <c r="IH334" s="84"/>
      <c r="II334" s="84"/>
      <c r="IJ334" s="84"/>
      <c r="IK334" s="84"/>
      <c r="IL334" s="84"/>
      <c r="IM334" s="84"/>
      <c r="IN334" s="84"/>
      <c r="IO334" s="84"/>
      <c r="IP334" s="84"/>
      <c r="IQ334" s="84"/>
      <c r="IR334" s="84"/>
      <c r="IS334" s="84"/>
      <c r="IT334" s="84"/>
      <c r="IU334" s="84"/>
      <c r="IV334" s="84"/>
      <c r="IW334" s="84"/>
      <c r="IX334" s="84"/>
      <c r="IY334" s="84"/>
      <c r="IZ334" s="84"/>
      <c r="JA334" s="84"/>
      <c r="JB334" s="84"/>
    </row>
    <row r="335" spans="1:262" s="22" customFormat="1" ht="15" customHeight="1" x14ac:dyDescent="0.15">
      <c r="A335" s="176" t="s">
        <v>144</v>
      </c>
      <c r="B335" s="26" t="s">
        <v>285</v>
      </c>
      <c r="C335" s="27" t="s">
        <v>375</v>
      </c>
      <c r="D335" s="28" t="s">
        <v>418</v>
      </c>
      <c r="E335" s="26" t="s">
        <v>278</v>
      </c>
      <c r="F335" s="29" t="s">
        <v>419</v>
      </c>
      <c r="G335" s="30" t="s">
        <v>280</v>
      </c>
      <c r="H335" s="30" t="s">
        <v>79</v>
      </c>
      <c r="I335" s="37">
        <v>1500000</v>
      </c>
      <c r="J335" s="38" t="s">
        <v>281</v>
      </c>
      <c r="K335" s="37">
        <v>155000</v>
      </c>
      <c r="L335" s="26"/>
      <c r="M335" s="26"/>
      <c r="N335" s="26"/>
      <c r="O335" s="39" t="s">
        <v>420</v>
      </c>
      <c r="P335" s="40">
        <v>0.5</v>
      </c>
      <c r="Q335" s="40">
        <v>0.5</v>
      </c>
      <c r="R335" s="40">
        <v>1.375</v>
      </c>
      <c r="S335" s="40">
        <v>2.6213592233009702</v>
      </c>
      <c r="T335" s="40">
        <v>2</v>
      </c>
      <c r="U335" s="40">
        <v>2</v>
      </c>
      <c r="V335" s="41">
        <v>12</v>
      </c>
      <c r="W335" s="42">
        <v>135000</v>
      </c>
      <c r="X335" s="43">
        <v>200</v>
      </c>
      <c r="Y335" s="50">
        <v>1</v>
      </c>
      <c r="Z335" s="50">
        <v>1</v>
      </c>
      <c r="AA335" s="51"/>
      <c r="AB335" s="51"/>
      <c r="AC335" s="51"/>
      <c r="AD335" s="51"/>
      <c r="AE335" s="51"/>
      <c r="AF335" s="38">
        <v>144000</v>
      </c>
      <c r="AG335" s="61">
        <v>11.25</v>
      </c>
      <c r="AH335" s="62">
        <v>0.9375</v>
      </c>
      <c r="AI335" s="63"/>
      <c r="AJ335" s="64"/>
      <c r="AK335" s="65">
        <v>0</v>
      </c>
      <c r="AL335" s="64" t="s">
        <v>283</v>
      </c>
      <c r="AM335" s="66" t="s">
        <v>313</v>
      </c>
      <c r="AN335" s="26"/>
      <c r="AO335" s="66" t="s">
        <v>298</v>
      </c>
      <c r="AP335" s="74"/>
      <c r="AQ335" s="75"/>
      <c r="AR335" s="76"/>
      <c r="AS335" s="77"/>
      <c r="AT335" s="77"/>
      <c r="AU335" s="78"/>
      <c r="AV335" s="77"/>
      <c r="AW335" s="77"/>
      <c r="AX335" s="77"/>
      <c r="AY335" s="77"/>
      <c r="AZ335" s="77"/>
      <c r="BA335" s="77"/>
      <c r="BB335" s="99">
        <f t="shared" si="91"/>
        <v>36</v>
      </c>
      <c r="BC335" s="99">
        <f t="shared" si="92"/>
        <v>9</v>
      </c>
      <c r="BD335" s="100" t="str">
        <f t="shared" si="93"/>
        <v>025-C130000641-356李太昆36</v>
      </c>
      <c r="BE335" s="101">
        <f t="shared" si="94"/>
        <v>0.33333333333333331</v>
      </c>
      <c r="BF335" s="101">
        <f t="shared" si="95"/>
        <v>0.25</v>
      </c>
      <c r="BG335" s="102" t="str">
        <f t="shared" si="96"/>
        <v>025-C130000641-35636</v>
      </c>
      <c r="BH335" s="84" t="str">
        <f>IF(IF(ISNA(MATCH(BG335,BG336:$BG$94434,0)),1,"")="","",IF(ISNA(MATCH(BG335,BG336:$BG$94434,0)),1,"")&amp;BB335)</f>
        <v/>
      </c>
      <c r="BI335" s="84" t="str">
        <f>IF(BH335="","",BB335&amp;COUNTIFS($BH$1:BH335,BH335))</f>
        <v/>
      </c>
      <c r="BJ335" s="84" t="str">
        <f t="shared" si="97"/>
        <v/>
      </c>
      <c r="BK335" s="84"/>
      <c r="BL335" s="84"/>
      <c r="BM335" s="84"/>
      <c r="BN335" s="84"/>
      <c r="BO335" s="84"/>
      <c r="BP335" s="84"/>
      <c r="BQ335" s="84"/>
      <c r="BR335" s="84"/>
      <c r="BS335" s="84"/>
      <c r="BT335" s="84"/>
      <c r="BU335" s="84"/>
      <c r="BV335" s="84"/>
      <c r="BW335" s="84"/>
      <c r="BX335" s="84"/>
      <c r="BY335" s="84"/>
      <c r="BZ335" s="84"/>
      <c r="CA335" s="84"/>
      <c r="CB335" s="84"/>
      <c r="CC335" s="84"/>
      <c r="CD335" s="84"/>
      <c r="CE335" s="84"/>
      <c r="CF335" s="84"/>
      <c r="CG335" s="84"/>
      <c r="CH335" s="84"/>
      <c r="CI335" s="84"/>
      <c r="CJ335" s="84"/>
      <c r="CK335" s="84"/>
      <c r="CL335" s="84"/>
      <c r="CM335" s="84"/>
      <c r="CN335" s="84"/>
      <c r="CO335" s="84"/>
      <c r="CP335" s="84"/>
      <c r="CQ335" s="84"/>
      <c r="CR335" s="84"/>
      <c r="CS335" s="84"/>
      <c r="CT335" s="84"/>
      <c r="CU335" s="84"/>
      <c r="CV335" s="84"/>
      <c r="CW335" s="84"/>
      <c r="CX335" s="84"/>
      <c r="CY335" s="84"/>
      <c r="CZ335" s="84"/>
      <c r="DA335" s="84"/>
      <c r="DB335" s="84"/>
      <c r="DC335" s="84"/>
      <c r="DD335" s="84"/>
      <c r="DE335" s="84"/>
      <c r="DF335" s="84"/>
      <c r="DG335" s="84"/>
      <c r="DH335" s="84"/>
      <c r="DI335" s="84"/>
      <c r="DJ335" s="84"/>
      <c r="DK335" s="84"/>
      <c r="DL335" s="84"/>
      <c r="DM335" s="84"/>
      <c r="DN335" s="84"/>
      <c r="DO335" s="84"/>
      <c r="DP335" s="84"/>
      <c r="DQ335" s="84"/>
      <c r="DR335" s="84"/>
      <c r="DS335" s="84"/>
      <c r="DT335" s="84"/>
      <c r="DU335" s="84"/>
      <c r="DV335" s="84"/>
      <c r="DW335" s="84"/>
      <c r="DX335" s="84"/>
      <c r="DY335" s="84"/>
      <c r="DZ335" s="84"/>
      <c r="EA335" s="84"/>
      <c r="EB335" s="84"/>
      <c r="EC335" s="84"/>
      <c r="ED335" s="84"/>
      <c r="EE335" s="84"/>
      <c r="EF335" s="84"/>
      <c r="EG335" s="84"/>
      <c r="EH335" s="84"/>
      <c r="EI335" s="84"/>
      <c r="EJ335" s="84"/>
      <c r="EK335" s="84"/>
      <c r="EL335" s="84"/>
      <c r="EM335" s="84"/>
      <c r="EN335" s="84"/>
      <c r="EO335" s="84"/>
      <c r="EP335" s="84"/>
      <c r="EQ335" s="84"/>
      <c r="ER335" s="84"/>
      <c r="ES335" s="84"/>
      <c r="ET335" s="84"/>
      <c r="EU335" s="84"/>
      <c r="EV335" s="84"/>
      <c r="EW335" s="84"/>
      <c r="EX335" s="84"/>
      <c r="EY335" s="84"/>
      <c r="EZ335" s="84"/>
      <c r="FA335" s="84"/>
      <c r="FB335" s="84"/>
      <c r="FC335" s="84"/>
      <c r="FD335" s="84"/>
      <c r="FE335" s="84"/>
      <c r="FF335" s="84"/>
      <c r="FG335" s="84"/>
      <c r="FH335" s="84"/>
      <c r="FI335" s="84"/>
      <c r="FJ335" s="84"/>
      <c r="FK335" s="84"/>
      <c r="FL335" s="84"/>
      <c r="FM335" s="84"/>
      <c r="FN335" s="84"/>
      <c r="FO335" s="84"/>
      <c r="FP335" s="84"/>
      <c r="FQ335" s="84"/>
      <c r="FR335" s="84"/>
      <c r="FS335" s="84"/>
      <c r="FT335" s="84"/>
      <c r="FU335" s="84"/>
      <c r="FV335" s="84"/>
      <c r="FW335" s="84"/>
      <c r="FX335" s="84"/>
      <c r="FY335" s="84"/>
      <c r="FZ335" s="84"/>
      <c r="GA335" s="84"/>
      <c r="GB335" s="84"/>
      <c r="GC335" s="84"/>
      <c r="GD335" s="84"/>
      <c r="GE335" s="84"/>
      <c r="GF335" s="84"/>
      <c r="GG335" s="84"/>
      <c r="GH335" s="84"/>
      <c r="GI335" s="84"/>
      <c r="GJ335" s="84"/>
      <c r="GK335" s="84"/>
      <c r="GL335" s="84"/>
      <c r="GM335" s="84"/>
      <c r="GN335" s="84"/>
      <c r="GO335" s="84"/>
      <c r="GP335" s="84"/>
      <c r="GQ335" s="84"/>
      <c r="GR335" s="84"/>
      <c r="GS335" s="84"/>
      <c r="GT335" s="84"/>
      <c r="GU335" s="84"/>
      <c r="GV335" s="84"/>
      <c r="GW335" s="84"/>
      <c r="GX335" s="84"/>
      <c r="GY335" s="84"/>
      <c r="GZ335" s="84"/>
      <c r="HA335" s="84"/>
      <c r="HB335" s="84"/>
      <c r="HC335" s="84"/>
      <c r="HD335" s="84"/>
      <c r="HE335" s="84"/>
      <c r="HF335" s="84"/>
      <c r="HG335" s="84"/>
      <c r="HH335" s="84"/>
      <c r="HI335" s="84"/>
      <c r="HJ335" s="84"/>
      <c r="HK335" s="84"/>
      <c r="HL335" s="84"/>
      <c r="HM335" s="84"/>
      <c r="HN335" s="84"/>
      <c r="HO335" s="84"/>
      <c r="HP335" s="84"/>
      <c r="HQ335" s="84"/>
      <c r="HR335" s="84"/>
      <c r="HS335" s="84"/>
      <c r="HT335" s="84"/>
      <c r="HU335" s="84"/>
      <c r="HV335" s="84"/>
      <c r="HW335" s="84"/>
      <c r="HX335" s="84"/>
      <c r="HY335" s="84"/>
      <c r="HZ335" s="84"/>
      <c r="IA335" s="84"/>
      <c r="IB335" s="84"/>
      <c r="IC335" s="84"/>
      <c r="ID335" s="84"/>
      <c r="IE335" s="84"/>
      <c r="IF335" s="84"/>
      <c r="IG335" s="84"/>
      <c r="IH335" s="84"/>
      <c r="II335" s="84"/>
      <c r="IJ335" s="84"/>
      <c r="IK335" s="84"/>
      <c r="IL335" s="84"/>
      <c r="IM335" s="84"/>
      <c r="IN335" s="84"/>
      <c r="IO335" s="84"/>
      <c r="IP335" s="84"/>
      <c r="IQ335" s="84"/>
      <c r="IR335" s="84"/>
      <c r="IS335" s="84"/>
      <c r="IT335" s="84"/>
      <c r="IU335" s="84"/>
      <c r="IV335" s="84"/>
      <c r="IW335" s="84"/>
      <c r="IX335" s="84"/>
      <c r="IY335" s="84"/>
      <c r="IZ335" s="84"/>
      <c r="JA335" s="84"/>
      <c r="JB335" s="84"/>
    </row>
    <row r="336" spans="1:262" s="22" customFormat="1" ht="15" customHeight="1" x14ac:dyDescent="0.15">
      <c r="A336" s="176" t="s">
        <v>144</v>
      </c>
      <c r="B336" s="26" t="s">
        <v>285</v>
      </c>
      <c r="C336" s="27" t="s">
        <v>375</v>
      </c>
      <c r="D336" s="28" t="s">
        <v>421</v>
      </c>
      <c r="E336" s="26" t="s">
        <v>278</v>
      </c>
      <c r="F336" s="29" t="s">
        <v>422</v>
      </c>
      <c r="G336" s="30" t="s">
        <v>280</v>
      </c>
      <c r="H336" s="30" t="s">
        <v>79</v>
      </c>
      <c r="I336" s="37">
        <v>1500000</v>
      </c>
      <c r="J336" s="38" t="s">
        <v>281</v>
      </c>
      <c r="K336" s="37">
        <v>155000</v>
      </c>
      <c r="L336" s="26"/>
      <c r="M336" s="26"/>
      <c r="N336" s="26"/>
      <c r="O336" s="39" t="s">
        <v>420</v>
      </c>
      <c r="P336" s="40">
        <v>0.5</v>
      </c>
      <c r="Q336" s="40">
        <v>0.5</v>
      </c>
      <c r="R336" s="40">
        <v>1.375</v>
      </c>
      <c r="S336" s="40">
        <v>2.6213592233009702</v>
      </c>
      <c r="T336" s="40">
        <v>3</v>
      </c>
      <c r="U336" s="40">
        <v>3</v>
      </c>
      <c r="V336" s="41">
        <v>12</v>
      </c>
      <c r="W336" s="42">
        <v>135000</v>
      </c>
      <c r="X336" s="43">
        <v>200</v>
      </c>
      <c r="Y336" s="50">
        <v>1</v>
      </c>
      <c r="Z336" s="50">
        <v>1</v>
      </c>
      <c r="AA336" s="51"/>
      <c r="AB336" s="51"/>
      <c r="AC336" s="51"/>
      <c r="AD336" s="51"/>
      <c r="AE336" s="51"/>
      <c r="AF336" s="38">
        <v>144000</v>
      </c>
      <c r="AG336" s="61">
        <v>11.25</v>
      </c>
      <c r="AH336" s="62">
        <v>0.9375</v>
      </c>
      <c r="AI336" s="63"/>
      <c r="AJ336" s="64"/>
      <c r="AK336" s="65">
        <v>0</v>
      </c>
      <c r="AL336" s="64" t="s">
        <v>283</v>
      </c>
      <c r="AM336" s="66" t="s">
        <v>313</v>
      </c>
      <c r="AN336" s="26"/>
      <c r="AO336" s="66" t="s">
        <v>298</v>
      </c>
      <c r="AP336" s="74"/>
      <c r="AQ336" s="75"/>
      <c r="AR336" s="76"/>
      <c r="AS336" s="77"/>
      <c r="AT336" s="77"/>
      <c r="AU336" s="78"/>
      <c r="AV336" s="77"/>
      <c r="AW336" s="77"/>
      <c r="AX336" s="77"/>
      <c r="AY336" s="77"/>
      <c r="AZ336" s="77"/>
      <c r="BA336" s="77"/>
      <c r="BB336" s="99">
        <f t="shared" si="91"/>
        <v>36</v>
      </c>
      <c r="BC336" s="99">
        <f t="shared" si="92"/>
        <v>9</v>
      </c>
      <c r="BD336" s="100" t="str">
        <f t="shared" si="93"/>
        <v>025-C130000642-356李太昆36</v>
      </c>
      <c r="BE336" s="101">
        <f t="shared" si="94"/>
        <v>0.33333333333333331</v>
      </c>
      <c r="BF336" s="101">
        <f t="shared" si="95"/>
        <v>0.25</v>
      </c>
      <c r="BG336" s="102" t="str">
        <f t="shared" si="96"/>
        <v>025-C130000642-35636</v>
      </c>
      <c r="BH336" s="84" t="str">
        <f>IF(IF(ISNA(MATCH(BG336,BG337:$BG$94434,0)),1,"")="","",IF(ISNA(MATCH(BG336,BG337:$BG$94434,0)),1,"")&amp;BB336)</f>
        <v/>
      </c>
      <c r="BI336" s="84" t="str">
        <f>IF(BH336="","",BB336&amp;COUNTIFS($BH$1:BH336,BH336))</f>
        <v/>
      </c>
      <c r="BJ336" s="84" t="str">
        <f t="shared" si="97"/>
        <v/>
      </c>
      <c r="BK336" s="84"/>
      <c r="BL336" s="84"/>
      <c r="BM336" s="84"/>
      <c r="BN336" s="84"/>
      <c r="BO336" s="84"/>
      <c r="BP336" s="84"/>
      <c r="BQ336" s="84"/>
      <c r="BR336" s="84"/>
      <c r="BS336" s="84"/>
      <c r="BT336" s="84"/>
      <c r="BU336" s="84"/>
      <c r="BV336" s="84"/>
      <c r="BW336" s="84"/>
      <c r="BX336" s="84"/>
      <c r="BY336" s="84"/>
      <c r="BZ336" s="84"/>
      <c r="CA336" s="84"/>
      <c r="CB336" s="84"/>
      <c r="CC336" s="84"/>
      <c r="CD336" s="84"/>
      <c r="CE336" s="84"/>
      <c r="CF336" s="84"/>
      <c r="CG336" s="84"/>
      <c r="CH336" s="84"/>
      <c r="CI336" s="84"/>
      <c r="CJ336" s="84"/>
      <c r="CK336" s="84"/>
      <c r="CL336" s="84"/>
      <c r="CM336" s="84"/>
      <c r="CN336" s="84"/>
      <c r="CO336" s="84"/>
      <c r="CP336" s="84"/>
      <c r="CQ336" s="84"/>
      <c r="CR336" s="84"/>
      <c r="CS336" s="84"/>
      <c r="CT336" s="84"/>
      <c r="CU336" s="84"/>
      <c r="CV336" s="84"/>
      <c r="CW336" s="84"/>
      <c r="CX336" s="84"/>
      <c r="CY336" s="84"/>
      <c r="CZ336" s="84"/>
      <c r="DA336" s="84"/>
      <c r="DB336" s="84"/>
      <c r="DC336" s="84"/>
      <c r="DD336" s="84"/>
      <c r="DE336" s="84"/>
      <c r="DF336" s="84"/>
      <c r="DG336" s="84"/>
      <c r="DH336" s="84"/>
      <c r="DI336" s="84"/>
      <c r="DJ336" s="84"/>
      <c r="DK336" s="84"/>
      <c r="DL336" s="84"/>
      <c r="DM336" s="84"/>
      <c r="DN336" s="84"/>
      <c r="DO336" s="84"/>
      <c r="DP336" s="84"/>
      <c r="DQ336" s="84"/>
      <c r="DR336" s="84"/>
      <c r="DS336" s="84"/>
      <c r="DT336" s="84"/>
      <c r="DU336" s="84"/>
      <c r="DV336" s="84"/>
      <c r="DW336" s="84"/>
      <c r="DX336" s="84"/>
      <c r="DY336" s="84"/>
      <c r="DZ336" s="84"/>
      <c r="EA336" s="84"/>
      <c r="EB336" s="84"/>
      <c r="EC336" s="84"/>
      <c r="ED336" s="84"/>
      <c r="EE336" s="84"/>
      <c r="EF336" s="84"/>
      <c r="EG336" s="84"/>
      <c r="EH336" s="84"/>
      <c r="EI336" s="84"/>
      <c r="EJ336" s="84"/>
      <c r="EK336" s="84"/>
      <c r="EL336" s="84"/>
      <c r="EM336" s="84"/>
      <c r="EN336" s="84"/>
      <c r="EO336" s="84"/>
      <c r="EP336" s="84"/>
      <c r="EQ336" s="84"/>
      <c r="ER336" s="84"/>
      <c r="ES336" s="84"/>
      <c r="ET336" s="84"/>
      <c r="EU336" s="84"/>
      <c r="EV336" s="84"/>
      <c r="EW336" s="84"/>
      <c r="EX336" s="84"/>
      <c r="EY336" s="84"/>
      <c r="EZ336" s="84"/>
      <c r="FA336" s="84"/>
      <c r="FB336" s="84"/>
      <c r="FC336" s="84"/>
      <c r="FD336" s="84"/>
      <c r="FE336" s="84"/>
      <c r="FF336" s="84"/>
      <c r="FG336" s="84"/>
      <c r="FH336" s="84"/>
      <c r="FI336" s="84"/>
      <c r="FJ336" s="84"/>
      <c r="FK336" s="84"/>
      <c r="FL336" s="84"/>
      <c r="FM336" s="84"/>
      <c r="FN336" s="84"/>
      <c r="FO336" s="84"/>
      <c r="FP336" s="84"/>
      <c r="FQ336" s="84"/>
      <c r="FR336" s="84"/>
      <c r="FS336" s="84"/>
      <c r="FT336" s="84"/>
      <c r="FU336" s="84"/>
      <c r="FV336" s="84"/>
      <c r="FW336" s="84"/>
      <c r="FX336" s="84"/>
      <c r="FY336" s="84"/>
      <c r="FZ336" s="84"/>
      <c r="GA336" s="84"/>
      <c r="GB336" s="84"/>
      <c r="GC336" s="84"/>
      <c r="GD336" s="84"/>
      <c r="GE336" s="84"/>
      <c r="GF336" s="84"/>
      <c r="GG336" s="84"/>
      <c r="GH336" s="84"/>
      <c r="GI336" s="84"/>
      <c r="GJ336" s="84"/>
      <c r="GK336" s="84"/>
      <c r="GL336" s="84"/>
      <c r="GM336" s="84"/>
      <c r="GN336" s="84"/>
      <c r="GO336" s="84"/>
      <c r="GP336" s="84"/>
      <c r="GQ336" s="84"/>
      <c r="GR336" s="84"/>
      <c r="GS336" s="84"/>
      <c r="GT336" s="84"/>
      <c r="GU336" s="84"/>
      <c r="GV336" s="84"/>
      <c r="GW336" s="84"/>
      <c r="GX336" s="84"/>
      <c r="GY336" s="84"/>
      <c r="GZ336" s="84"/>
      <c r="HA336" s="84"/>
      <c r="HB336" s="84"/>
      <c r="HC336" s="84"/>
      <c r="HD336" s="84"/>
      <c r="HE336" s="84"/>
      <c r="HF336" s="84"/>
      <c r="HG336" s="84"/>
      <c r="HH336" s="84"/>
      <c r="HI336" s="84"/>
      <c r="HJ336" s="84"/>
      <c r="HK336" s="84"/>
      <c r="HL336" s="84"/>
      <c r="HM336" s="84"/>
      <c r="HN336" s="84"/>
      <c r="HO336" s="84"/>
      <c r="HP336" s="84"/>
      <c r="HQ336" s="84"/>
      <c r="HR336" s="84"/>
      <c r="HS336" s="84"/>
      <c r="HT336" s="84"/>
      <c r="HU336" s="84"/>
      <c r="HV336" s="84"/>
      <c r="HW336" s="84"/>
      <c r="HX336" s="84"/>
      <c r="HY336" s="84"/>
      <c r="HZ336" s="84"/>
      <c r="IA336" s="84"/>
      <c r="IB336" s="84"/>
      <c r="IC336" s="84"/>
      <c r="ID336" s="84"/>
      <c r="IE336" s="84"/>
      <c r="IF336" s="84"/>
      <c r="IG336" s="84"/>
      <c r="IH336" s="84"/>
      <c r="II336" s="84"/>
      <c r="IJ336" s="84"/>
      <c r="IK336" s="84"/>
      <c r="IL336" s="84"/>
      <c r="IM336" s="84"/>
      <c r="IN336" s="84"/>
      <c r="IO336" s="84"/>
      <c r="IP336" s="84"/>
      <c r="IQ336" s="84"/>
      <c r="IR336" s="84"/>
      <c r="IS336" s="84"/>
      <c r="IT336" s="84"/>
      <c r="IU336" s="84"/>
      <c r="IV336" s="84"/>
      <c r="IW336" s="84"/>
      <c r="IX336" s="84"/>
      <c r="IY336" s="84"/>
      <c r="IZ336" s="84"/>
      <c r="JA336" s="84"/>
      <c r="JB336" s="84"/>
    </row>
    <row r="337" spans="1:262" s="22" customFormat="1" ht="15" customHeight="1" x14ac:dyDescent="0.15">
      <c r="A337" s="176" t="s">
        <v>144</v>
      </c>
      <c r="B337" s="26" t="s">
        <v>275</v>
      </c>
      <c r="C337" s="27" t="s">
        <v>276</v>
      </c>
      <c r="D337" s="28" t="s">
        <v>460</v>
      </c>
      <c r="E337" s="26" t="s">
        <v>278</v>
      </c>
      <c r="F337" s="29" t="s">
        <v>461</v>
      </c>
      <c r="G337" s="30" t="s">
        <v>462</v>
      </c>
      <c r="H337" s="30" t="s">
        <v>79</v>
      </c>
      <c r="I337" s="37">
        <v>1500000</v>
      </c>
      <c r="J337" s="38" t="s">
        <v>281</v>
      </c>
      <c r="K337" s="37">
        <v>0</v>
      </c>
      <c r="L337" s="26"/>
      <c r="M337" s="26"/>
      <c r="N337" s="26"/>
      <c r="O337" s="39" t="s">
        <v>389</v>
      </c>
      <c r="P337" s="40">
        <v>0.5</v>
      </c>
      <c r="Q337" s="40">
        <v>0.5</v>
      </c>
      <c r="R337" s="40">
        <v>2.83636363636364</v>
      </c>
      <c r="S337" s="40">
        <v>2.6213592233009702</v>
      </c>
      <c r="T337" s="40">
        <v>4</v>
      </c>
      <c r="U337" s="40">
        <v>4</v>
      </c>
      <c r="V337" s="41">
        <v>12</v>
      </c>
      <c r="W337" s="42">
        <v>170000</v>
      </c>
      <c r="X337" s="43">
        <v>320</v>
      </c>
      <c r="Y337" s="50">
        <v>1</v>
      </c>
      <c r="Z337" s="50">
        <v>1</v>
      </c>
      <c r="AA337" s="51"/>
      <c r="AB337" s="51"/>
      <c r="AC337" s="51"/>
      <c r="AD337" s="51"/>
      <c r="AE337" s="51"/>
      <c r="AF337" s="38">
        <v>230400</v>
      </c>
      <c r="AG337" s="61">
        <v>8.8541666666666696</v>
      </c>
      <c r="AH337" s="62">
        <v>0.73784722222222199</v>
      </c>
      <c r="AI337" s="63"/>
      <c r="AJ337" s="64"/>
      <c r="AK337" s="65">
        <v>0</v>
      </c>
      <c r="AL337" s="64" t="s">
        <v>296</v>
      </c>
      <c r="AM337" s="66" t="s">
        <v>284</v>
      </c>
      <c r="AN337" s="26"/>
      <c r="AO337" s="66" t="s">
        <v>49</v>
      </c>
      <c r="AP337" s="74"/>
      <c r="AQ337" s="75"/>
      <c r="AR337" s="76"/>
      <c r="AS337" s="77"/>
      <c r="AT337" s="77"/>
      <c r="AU337" s="78"/>
      <c r="AV337" s="77"/>
      <c r="AW337" s="77"/>
      <c r="AX337" s="77"/>
      <c r="AY337" s="77"/>
      <c r="AZ337" s="77"/>
      <c r="BA337" s="77"/>
      <c r="BB337" s="99">
        <f t="shared" si="91"/>
        <v>36</v>
      </c>
      <c r="BC337" s="99">
        <f t="shared" si="92"/>
        <v>9</v>
      </c>
      <c r="BD337" s="100" t="str">
        <f t="shared" si="93"/>
        <v>025-C130000631-372李翔36</v>
      </c>
      <c r="BE337" s="101">
        <f t="shared" si="94"/>
        <v>0.33333333333333331</v>
      </c>
      <c r="BF337" s="101">
        <f t="shared" si="95"/>
        <v>0.5</v>
      </c>
      <c r="BG337" s="102" t="str">
        <f t="shared" si="96"/>
        <v>025-C130000631-37236</v>
      </c>
      <c r="BH337" s="84" t="str">
        <f>IF(IF(ISNA(MATCH(BG337,BG338:$BG$94434,0)),1,"")="","",IF(ISNA(MATCH(BG337,BG338:$BG$94434,0)),1,"")&amp;BB337)</f>
        <v/>
      </c>
      <c r="BI337" s="84" t="str">
        <f>IF(BH337="","",BB337&amp;COUNTIFS($BH$1:BH337,BH337))</f>
        <v/>
      </c>
      <c r="BJ337" s="84" t="str">
        <f t="shared" si="97"/>
        <v/>
      </c>
      <c r="BK337" s="84"/>
      <c r="BL337" s="84"/>
      <c r="BM337" s="84"/>
      <c r="BN337" s="84"/>
      <c r="BO337" s="84"/>
      <c r="BP337" s="84"/>
      <c r="BQ337" s="84"/>
      <c r="BR337" s="84"/>
      <c r="BS337" s="84"/>
      <c r="BT337" s="84"/>
      <c r="BU337" s="84"/>
      <c r="BV337" s="84"/>
      <c r="BW337" s="84"/>
      <c r="BX337" s="84"/>
      <c r="BY337" s="84"/>
      <c r="BZ337" s="84"/>
      <c r="CA337" s="84"/>
      <c r="CB337" s="84"/>
      <c r="CC337" s="84"/>
      <c r="CD337" s="84"/>
      <c r="CE337" s="84"/>
      <c r="CF337" s="84"/>
      <c r="CG337" s="84"/>
      <c r="CH337" s="84"/>
      <c r="CI337" s="84"/>
      <c r="CJ337" s="84"/>
      <c r="CK337" s="84"/>
      <c r="CL337" s="84"/>
      <c r="CM337" s="84"/>
      <c r="CN337" s="84"/>
      <c r="CO337" s="84"/>
      <c r="CP337" s="84"/>
      <c r="CQ337" s="84"/>
      <c r="CR337" s="84"/>
      <c r="CS337" s="84"/>
      <c r="CT337" s="84"/>
      <c r="CU337" s="84"/>
      <c r="CV337" s="84"/>
      <c r="CW337" s="84"/>
      <c r="CX337" s="84"/>
      <c r="CY337" s="84"/>
      <c r="CZ337" s="84"/>
      <c r="DA337" s="84"/>
      <c r="DB337" s="84"/>
      <c r="DC337" s="84"/>
      <c r="DD337" s="84"/>
      <c r="DE337" s="84"/>
      <c r="DF337" s="84"/>
      <c r="DG337" s="84"/>
      <c r="DH337" s="84"/>
      <c r="DI337" s="84"/>
      <c r="DJ337" s="84"/>
      <c r="DK337" s="84"/>
      <c r="DL337" s="84"/>
      <c r="DM337" s="84"/>
      <c r="DN337" s="84"/>
      <c r="DO337" s="84"/>
      <c r="DP337" s="84"/>
      <c r="DQ337" s="84"/>
      <c r="DR337" s="84"/>
      <c r="DS337" s="84"/>
      <c r="DT337" s="84"/>
      <c r="DU337" s="84"/>
      <c r="DV337" s="84"/>
      <c r="DW337" s="84"/>
      <c r="DX337" s="84"/>
      <c r="DY337" s="84"/>
      <c r="DZ337" s="84"/>
      <c r="EA337" s="84"/>
      <c r="EB337" s="84"/>
      <c r="EC337" s="84"/>
      <c r="ED337" s="84"/>
      <c r="EE337" s="84"/>
      <c r="EF337" s="84"/>
      <c r="EG337" s="84"/>
      <c r="EH337" s="84"/>
      <c r="EI337" s="84"/>
      <c r="EJ337" s="84"/>
      <c r="EK337" s="84"/>
      <c r="EL337" s="84"/>
      <c r="EM337" s="84"/>
      <c r="EN337" s="84"/>
      <c r="EO337" s="84"/>
      <c r="EP337" s="84"/>
      <c r="EQ337" s="84"/>
      <c r="ER337" s="84"/>
      <c r="ES337" s="84"/>
      <c r="ET337" s="84"/>
      <c r="EU337" s="84"/>
      <c r="EV337" s="84"/>
      <c r="EW337" s="84"/>
      <c r="EX337" s="84"/>
      <c r="EY337" s="84"/>
      <c r="EZ337" s="84"/>
      <c r="FA337" s="84"/>
      <c r="FB337" s="84"/>
      <c r="FC337" s="84"/>
      <c r="FD337" s="84"/>
      <c r="FE337" s="84"/>
      <c r="FF337" s="84"/>
      <c r="FG337" s="84"/>
      <c r="FH337" s="84"/>
      <c r="FI337" s="84"/>
      <c r="FJ337" s="84"/>
      <c r="FK337" s="84"/>
      <c r="FL337" s="84"/>
      <c r="FM337" s="84"/>
      <c r="FN337" s="84"/>
      <c r="FO337" s="84"/>
      <c r="FP337" s="84"/>
      <c r="FQ337" s="84"/>
      <c r="FR337" s="84"/>
      <c r="FS337" s="84"/>
      <c r="FT337" s="84"/>
      <c r="FU337" s="84"/>
      <c r="FV337" s="84"/>
      <c r="FW337" s="84"/>
      <c r="FX337" s="84"/>
      <c r="FY337" s="84"/>
      <c r="FZ337" s="84"/>
      <c r="GA337" s="84"/>
      <c r="GB337" s="84"/>
      <c r="GC337" s="84"/>
      <c r="GD337" s="84"/>
      <c r="GE337" s="84"/>
      <c r="GF337" s="84"/>
      <c r="GG337" s="84"/>
      <c r="GH337" s="84"/>
      <c r="GI337" s="84"/>
      <c r="GJ337" s="84"/>
      <c r="GK337" s="84"/>
      <c r="GL337" s="84"/>
      <c r="GM337" s="84"/>
      <c r="GN337" s="84"/>
      <c r="GO337" s="84"/>
      <c r="GP337" s="84"/>
      <c r="GQ337" s="84"/>
      <c r="GR337" s="84"/>
      <c r="GS337" s="84"/>
      <c r="GT337" s="84"/>
      <c r="GU337" s="84"/>
      <c r="GV337" s="84"/>
      <c r="GW337" s="84"/>
      <c r="GX337" s="84"/>
      <c r="GY337" s="84"/>
      <c r="GZ337" s="84"/>
      <c r="HA337" s="84"/>
      <c r="HB337" s="84"/>
      <c r="HC337" s="84"/>
      <c r="HD337" s="84"/>
      <c r="HE337" s="84"/>
      <c r="HF337" s="84"/>
      <c r="HG337" s="84"/>
      <c r="HH337" s="84"/>
      <c r="HI337" s="84"/>
      <c r="HJ337" s="84"/>
      <c r="HK337" s="84"/>
      <c r="HL337" s="84"/>
      <c r="HM337" s="84"/>
      <c r="HN337" s="84"/>
      <c r="HO337" s="84"/>
      <c r="HP337" s="84"/>
      <c r="HQ337" s="84"/>
      <c r="HR337" s="84"/>
      <c r="HS337" s="84"/>
      <c r="HT337" s="84"/>
      <c r="HU337" s="84"/>
      <c r="HV337" s="84"/>
      <c r="HW337" s="84"/>
      <c r="HX337" s="84"/>
      <c r="HY337" s="84"/>
      <c r="HZ337" s="84"/>
      <c r="IA337" s="84"/>
      <c r="IB337" s="84"/>
      <c r="IC337" s="84"/>
      <c r="ID337" s="84"/>
      <c r="IE337" s="84"/>
      <c r="IF337" s="84"/>
      <c r="IG337" s="84"/>
      <c r="IH337" s="84"/>
      <c r="II337" s="84"/>
      <c r="IJ337" s="84"/>
      <c r="IK337" s="84"/>
      <c r="IL337" s="84"/>
      <c r="IM337" s="84"/>
      <c r="IN337" s="84"/>
      <c r="IO337" s="84"/>
      <c r="IP337" s="84"/>
      <c r="IQ337" s="84"/>
      <c r="IR337" s="84"/>
      <c r="IS337" s="84"/>
      <c r="IT337" s="84"/>
      <c r="IU337" s="84"/>
      <c r="IV337" s="84"/>
      <c r="IW337" s="84"/>
      <c r="IX337" s="84"/>
      <c r="IY337" s="84"/>
      <c r="IZ337" s="84"/>
      <c r="JA337" s="84"/>
      <c r="JB337" s="84"/>
    </row>
    <row r="338" spans="1:262" s="22" customFormat="1" ht="15" customHeight="1" x14ac:dyDescent="0.15">
      <c r="A338" s="176" t="s">
        <v>144</v>
      </c>
      <c r="B338" s="26" t="s">
        <v>285</v>
      </c>
      <c r="C338" s="27" t="s">
        <v>276</v>
      </c>
      <c r="D338" s="28" t="s">
        <v>460</v>
      </c>
      <c r="E338" s="26" t="s">
        <v>278</v>
      </c>
      <c r="F338" s="29" t="s">
        <v>461</v>
      </c>
      <c r="G338" s="30" t="s">
        <v>462</v>
      </c>
      <c r="H338" s="30" t="s">
        <v>79</v>
      </c>
      <c r="I338" s="37">
        <v>1500000</v>
      </c>
      <c r="J338" s="38" t="s">
        <v>281</v>
      </c>
      <c r="K338" s="37">
        <v>0</v>
      </c>
      <c r="L338" s="26"/>
      <c r="M338" s="26"/>
      <c r="N338" s="26"/>
      <c r="O338" s="39" t="s">
        <v>389</v>
      </c>
      <c r="P338" s="40">
        <v>0.5</v>
      </c>
      <c r="Q338" s="40">
        <v>0.5</v>
      </c>
      <c r="R338" s="40">
        <v>1.375</v>
      </c>
      <c r="S338" s="40">
        <v>2.6213592233009702</v>
      </c>
      <c r="T338" s="40">
        <v>4</v>
      </c>
      <c r="U338" s="40">
        <v>4</v>
      </c>
      <c r="V338" s="41">
        <v>12</v>
      </c>
      <c r="W338" s="42">
        <v>220000</v>
      </c>
      <c r="X338" s="43">
        <v>320</v>
      </c>
      <c r="Y338" s="50">
        <v>1</v>
      </c>
      <c r="Z338" s="50">
        <v>1</v>
      </c>
      <c r="AA338" s="51"/>
      <c r="AB338" s="51"/>
      <c r="AC338" s="51"/>
      <c r="AD338" s="51"/>
      <c r="AE338" s="51"/>
      <c r="AF338" s="38">
        <v>230400</v>
      </c>
      <c r="AG338" s="61">
        <v>11.4583333333333</v>
      </c>
      <c r="AH338" s="62">
        <v>0.95486111111111105</v>
      </c>
      <c r="AI338" s="63"/>
      <c r="AJ338" s="64"/>
      <c r="AK338" s="65">
        <v>0</v>
      </c>
      <c r="AL338" s="64" t="s">
        <v>296</v>
      </c>
      <c r="AM338" s="66" t="s">
        <v>331</v>
      </c>
      <c r="AN338" s="26"/>
      <c r="AO338" s="66" t="s">
        <v>127</v>
      </c>
      <c r="AP338" s="74"/>
      <c r="AQ338" s="75"/>
      <c r="AR338" s="76"/>
      <c r="AS338" s="77"/>
      <c r="AT338" s="77"/>
      <c r="AU338" s="78"/>
      <c r="AV338" s="77"/>
      <c r="AW338" s="77"/>
      <c r="AX338" s="77"/>
      <c r="AY338" s="77"/>
      <c r="AZ338" s="77"/>
      <c r="BA338" s="77"/>
      <c r="BB338" s="99">
        <f t="shared" si="91"/>
        <v>36</v>
      </c>
      <c r="BC338" s="99">
        <f t="shared" si="92"/>
        <v>9</v>
      </c>
      <c r="BD338" s="100" t="str">
        <f t="shared" si="93"/>
        <v>025-C130000631-372吕勇36</v>
      </c>
      <c r="BE338" s="101">
        <f t="shared" si="94"/>
        <v>0.25</v>
      </c>
      <c r="BF338" s="101">
        <f t="shared" si="95"/>
        <v>0.5</v>
      </c>
      <c r="BG338" s="102" t="str">
        <f t="shared" si="96"/>
        <v>025-C130000631-37236</v>
      </c>
      <c r="BH338" s="84" t="str">
        <f>IF(IF(ISNA(MATCH(BG338,BG339:$BG$94434,0)),1,"")="","",IF(ISNA(MATCH(BG338,BG339:$BG$94434,0)),1,"")&amp;BB338)</f>
        <v/>
      </c>
      <c r="BI338" s="84" t="str">
        <f>IF(BH338="","",BB338&amp;COUNTIFS($BH$1:BH338,BH338))</f>
        <v/>
      </c>
      <c r="BJ338" s="84" t="str">
        <f t="shared" si="97"/>
        <v/>
      </c>
      <c r="BK338" s="84"/>
      <c r="BL338" s="84"/>
      <c r="BM338" s="84"/>
      <c r="BN338" s="84"/>
      <c r="BO338" s="84"/>
      <c r="BP338" s="84"/>
      <c r="BQ338" s="84"/>
      <c r="BR338" s="84"/>
      <c r="BS338" s="84"/>
      <c r="BT338" s="84"/>
      <c r="BU338" s="84"/>
      <c r="BV338" s="84"/>
      <c r="BW338" s="84"/>
      <c r="BX338" s="84"/>
      <c r="BY338" s="84"/>
      <c r="BZ338" s="84"/>
      <c r="CA338" s="84"/>
      <c r="CB338" s="84"/>
      <c r="CC338" s="84"/>
      <c r="CD338" s="84"/>
      <c r="CE338" s="84"/>
      <c r="CF338" s="84"/>
      <c r="CG338" s="84"/>
      <c r="CH338" s="84"/>
      <c r="CI338" s="84"/>
      <c r="CJ338" s="84"/>
      <c r="CK338" s="84"/>
      <c r="CL338" s="84"/>
      <c r="CM338" s="84"/>
      <c r="CN338" s="84"/>
      <c r="CO338" s="84"/>
      <c r="CP338" s="84"/>
      <c r="CQ338" s="84"/>
      <c r="CR338" s="84"/>
      <c r="CS338" s="84"/>
      <c r="CT338" s="84"/>
      <c r="CU338" s="84"/>
      <c r="CV338" s="84"/>
      <c r="CW338" s="84"/>
      <c r="CX338" s="84"/>
      <c r="CY338" s="84"/>
      <c r="CZ338" s="84"/>
      <c r="DA338" s="84"/>
      <c r="DB338" s="84"/>
      <c r="DC338" s="84"/>
      <c r="DD338" s="84"/>
      <c r="DE338" s="84"/>
      <c r="DF338" s="84"/>
      <c r="DG338" s="84"/>
      <c r="DH338" s="84"/>
      <c r="DI338" s="84"/>
      <c r="DJ338" s="84"/>
      <c r="DK338" s="84"/>
      <c r="DL338" s="84"/>
      <c r="DM338" s="84"/>
      <c r="DN338" s="84"/>
      <c r="DO338" s="84"/>
      <c r="DP338" s="84"/>
      <c r="DQ338" s="84"/>
      <c r="DR338" s="84"/>
      <c r="DS338" s="84"/>
      <c r="DT338" s="84"/>
      <c r="DU338" s="84"/>
      <c r="DV338" s="84"/>
      <c r="DW338" s="84"/>
      <c r="DX338" s="84"/>
      <c r="DY338" s="84"/>
      <c r="DZ338" s="84"/>
      <c r="EA338" s="84"/>
      <c r="EB338" s="84"/>
      <c r="EC338" s="84"/>
      <c r="ED338" s="84"/>
      <c r="EE338" s="84"/>
      <c r="EF338" s="84"/>
      <c r="EG338" s="84"/>
      <c r="EH338" s="84"/>
      <c r="EI338" s="84"/>
      <c r="EJ338" s="84"/>
      <c r="EK338" s="84"/>
      <c r="EL338" s="84"/>
      <c r="EM338" s="84"/>
      <c r="EN338" s="84"/>
      <c r="EO338" s="84"/>
      <c r="EP338" s="84"/>
      <c r="EQ338" s="84"/>
      <c r="ER338" s="84"/>
      <c r="ES338" s="84"/>
      <c r="ET338" s="84"/>
      <c r="EU338" s="84"/>
      <c r="EV338" s="84"/>
      <c r="EW338" s="84"/>
      <c r="EX338" s="84"/>
      <c r="EY338" s="84"/>
      <c r="EZ338" s="84"/>
      <c r="FA338" s="84"/>
      <c r="FB338" s="84"/>
      <c r="FC338" s="84"/>
      <c r="FD338" s="84"/>
      <c r="FE338" s="84"/>
      <c r="FF338" s="84"/>
      <c r="FG338" s="84"/>
      <c r="FH338" s="84"/>
      <c r="FI338" s="84"/>
      <c r="FJ338" s="84"/>
      <c r="FK338" s="84"/>
      <c r="FL338" s="84"/>
      <c r="FM338" s="84"/>
      <c r="FN338" s="84"/>
      <c r="FO338" s="84"/>
      <c r="FP338" s="84"/>
      <c r="FQ338" s="84"/>
      <c r="FR338" s="84"/>
      <c r="FS338" s="84"/>
      <c r="FT338" s="84"/>
      <c r="FU338" s="84"/>
      <c r="FV338" s="84"/>
      <c r="FW338" s="84"/>
      <c r="FX338" s="84"/>
      <c r="FY338" s="84"/>
      <c r="FZ338" s="84"/>
      <c r="GA338" s="84"/>
      <c r="GB338" s="84"/>
      <c r="GC338" s="84"/>
      <c r="GD338" s="84"/>
      <c r="GE338" s="84"/>
      <c r="GF338" s="84"/>
      <c r="GG338" s="84"/>
      <c r="GH338" s="84"/>
      <c r="GI338" s="84"/>
      <c r="GJ338" s="84"/>
      <c r="GK338" s="84"/>
      <c r="GL338" s="84"/>
      <c r="GM338" s="84"/>
      <c r="GN338" s="84"/>
      <c r="GO338" s="84"/>
      <c r="GP338" s="84"/>
      <c r="GQ338" s="84"/>
      <c r="GR338" s="84"/>
      <c r="GS338" s="84"/>
      <c r="GT338" s="84"/>
      <c r="GU338" s="84"/>
      <c r="GV338" s="84"/>
      <c r="GW338" s="84"/>
      <c r="GX338" s="84"/>
      <c r="GY338" s="84"/>
      <c r="GZ338" s="84"/>
      <c r="HA338" s="84"/>
      <c r="HB338" s="84"/>
      <c r="HC338" s="84"/>
      <c r="HD338" s="84"/>
      <c r="HE338" s="84"/>
      <c r="HF338" s="84"/>
      <c r="HG338" s="84"/>
      <c r="HH338" s="84"/>
      <c r="HI338" s="84"/>
      <c r="HJ338" s="84"/>
      <c r="HK338" s="84"/>
      <c r="HL338" s="84"/>
      <c r="HM338" s="84"/>
      <c r="HN338" s="84"/>
      <c r="HO338" s="84"/>
      <c r="HP338" s="84"/>
      <c r="HQ338" s="84"/>
      <c r="HR338" s="84"/>
      <c r="HS338" s="84"/>
      <c r="HT338" s="84"/>
      <c r="HU338" s="84"/>
      <c r="HV338" s="84"/>
      <c r="HW338" s="84"/>
      <c r="HX338" s="84"/>
      <c r="HY338" s="84"/>
      <c r="HZ338" s="84"/>
      <c r="IA338" s="84"/>
      <c r="IB338" s="84"/>
      <c r="IC338" s="84"/>
      <c r="ID338" s="84"/>
      <c r="IE338" s="84"/>
      <c r="IF338" s="84"/>
      <c r="IG338" s="84"/>
      <c r="IH338" s="84"/>
      <c r="II338" s="84"/>
      <c r="IJ338" s="84"/>
      <c r="IK338" s="84"/>
      <c r="IL338" s="84"/>
      <c r="IM338" s="84"/>
      <c r="IN338" s="84"/>
      <c r="IO338" s="84"/>
      <c r="IP338" s="84"/>
      <c r="IQ338" s="84"/>
      <c r="IR338" s="84"/>
      <c r="IS338" s="84"/>
      <c r="IT338" s="84"/>
      <c r="IU338" s="84"/>
      <c r="IV338" s="84"/>
      <c r="IW338" s="84"/>
      <c r="IX338" s="84"/>
      <c r="IY338" s="84"/>
      <c r="IZ338" s="84"/>
      <c r="JA338" s="84"/>
      <c r="JB338" s="84"/>
    </row>
    <row r="339" spans="1:262" s="13" customFormat="1" ht="15" customHeight="1" x14ac:dyDescent="0.15">
      <c r="A339" s="176" t="s">
        <v>144</v>
      </c>
      <c r="B339" s="26" t="s">
        <v>275</v>
      </c>
      <c r="C339" s="27" t="s">
        <v>292</v>
      </c>
      <c r="D339" s="28" t="s">
        <v>446</v>
      </c>
      <c r="E339" s="26" t="s">
        <v>278</v>
      </c>
      <c r="F339" s="29" t="s">
        <v>88</v>
      </c>
      <c r="G339" s="30" t="s">
        <v>294</v>
      </c>
      <c r="H339" s="30" t="s">
        <v>79</v>
      </c>
      <c r="I339" s="37">
        <v>600000</v>
      </c>
      <c r="J339" s="38" t="s">
        <v>281</v>
      </c>
      <c r="K339" s="37">
        <v>68000</v>
      </c>
      <c r="L339" s="26"/>
      <c r="M339" s="26"/>
      <c r="N339" s="26"/>
      <c r="O339" s="39" t="s">
        <v>295</v>
      </c>
      <c r="P339" s="40">
        <v>0.5</v>
      </c>
      <c r="Q339" s="40">
        <v>0.5</v>
      </c>
      <c r="R339" s="40">
        <v>2.83636363636364</v>
      </c>
      <c r="S339" s="40">
        <v>2.6213592233009702</v>
      </c>
      <c r="T339" s="40">
        <v>4</v>
      </c>
      <c r="U339" s="40">
        <v>4</v>
      </c>
      <c r="V339" s="41">
        <v>12</v>
      </c>
      <c r="W339" s="42">
        <v>121000</v>
      </c>
      <c r="X339" s="43">
        <v>200</v>
      </c>
      <c r="Y339" s="50">
        <v>1</v>
      </c>
      <c r="Z339" s="50">
        <v>1</v>
      </c>
      <c r="AA339" s="51"/>
      <c r="AB339" s="51"/>
      <c r="AC339" s="51"/>
      <c r="AD339" s="51"/>
      <c r="AE339" s="51"/>
      <c r="AF339" s="38">
        <v>144000</v>
      </c>
      <c r="AG339" s="61">
        <v>10.0833333333333</v>
      </c>
      <c r="AH339" s="62">
        <v>0.84027777777777801</v>
      </c>
      <c r="AI339" s="63"/>
      <c r="AJ339" s="64"/>
      <c r="AK339" s="65">
        <v>0</v>
      </c>
      <c r="AL339" s="64" t="s">
        <v>283</v>
      </c>
      <c r="AM339" s="66" t="s">
        <v>284</v>
      </c>
      <c r="AN339" s="26"/>
      <c r="AO339" s="66" t="s">
        <v>49</v>
      </c>
      <c r="AP339" s="74"/>
      <c r="AQ339" s="75"/>
      <c r="AR339" s="76"/>
      <c r="AS339" s="77"/>
      <c r="AT339" s="77"/>
      <c r="AU339" s="78"/>
      <c r="AV339" s="77"/>
      <c r="AW339" s="77"/>
      <c r="AX339" s="77"/>
      <c r="AY339" s="77"/>
      <c r="AZ339" s="77"/>
      <c r="BA339" s="77"/>
      <c r="BB339" s="99">
        <f t="shared" si="91"/>
        <v>36</v>
      </c>
      <c r="BC339" s="99">
        <f t="shared" si="92"/>
        <v>9</v>
      </c>
      <c r="BD339" s="100" t="str">
        <f t="shared" si="93"/>
        <v>025-U139500621-373李翔36</v>
      </c>
      <c r="BE339" s="101">
        <f t="shared" si="94"/>
        <v>0.25</v>
      </c>
      <c r="BF339" s="101">
        <f t="shared" si="95"/>
        <v>1</v>
      </c>
      <c r="BG339" s="102" t="str">
        <f t="shared" si="96"/>
        <v>025-U139500621-37336</v>
      </c>
      <c r="BH339" s="84" t="str">
        <f>IF(IF(ISNA(MATCH(BG339,BG340:$BG$94434,0)),1,"")="","",IF(ISNA(MATCH(BG339,BG340:$BG$94434,0)),1,"")&amp;BB339)</f>
        <v/>
      </c>
      <c r="BI339" s="84" t="str">
        <f>IF(BH339="","",BB339&amp;COUNTIFS($BH$1:BH339,BH339))</f>
        <v/>
      </c>
      <c r="BJ339" s="84" t="str">
        <f t="shared" si="97"/>
        <v/>
      </c>
      <c r="BK339" s="84"/>
      <c r="BL339" s="84"/>
      <c r="BM339" s="84"/>
      <c r="BN339" s="84"/>
      <c r="BO339" s="84"/>
      <c r="BP339" s="84"/>
      <c r="BQ339" s="84"/>
      <c r="BR339" s="84"/>
      <c r="BS339" s="84"/>
      <c r="BT339" s="84"/>
      <c r="BU339" s="84"/>
      <c r="BV339" s="84"/>
      <c r="BW339" s="84"/>
      <c r="BX339" s="84"/>
      <c r="BY339" s="84"/>
      <c r="BZ339" s="84"/>
      <c r="CA339" s="84"/>
      <c r="CB339" s="84"/>
      <c r="CC339" s="84"/>
      <c r="CD339" s="84"/>
      <c r="CE339" s="84"/>
      <c r="CF339" s="84"/>
      <c r="CG339" s="84"/>
      <c r="CH339" s="84"/>
      <c r="CI339" s="84"/>
      <c r="CJ339" s="84"/>
      <c r="CK339" s="84"/>
      <c r="CL339" s="84"/>
      <c r="CM339" s="84"/>
      <c r="CN339" s="84"/>
      <c r="CO339" s="84"/>
      <c r="CP339" s="84"/>
      <c r="CQ339" s="84"/>
      <c r="CR339" s="84"/>
      <c r="CS339" s="84"/>
      <c r="CT339" s="84"/>
      <c r="CU339" s="84"/>
      <c r="CV339" s="84"/>
      <c r="CW339" s="84"/>
      <c r="CX339" s="84"/>
      <c r="CY339" s="84"/>
      <c r="CZ339" s="84"/>
      <c r="DA339" s="84"/>
      <c r="DB339" s="84"/>
      <c r="DC339" s="84"/>
      <c r="DD339" s="84"/>
      <c r="DE339" s="84"/>
      <c r="DF339" s="84"/>
      <c r="DG339" s="84"/>
      <c r="DH339" s="84"/>
      <c r="DI339" s="84"/>
      <c r="DJ339" s="84"/>
      <c r="DK339" s="84"/>
      <c r="DL339" s="84"/>
      <c r="DM339" s="84"/>
      <c r="DN339" s="84"/>
      <c r="DO339" s="84"/>
      <c r="DP339" s="84"/>
      <c r="DQ339" s="84"/>
      <c r="DR339" s="84"/>
      <c r="DS339" s="84"/>
      <c r="DT339" s="84"/>
      <c r="DU339" s="84"/>
      <c r="DV339" s="84"/>
      <c r="DW339" s="84"/>
      <c r="DX339" s="84"/>
      <c r="DY339" s="84"/>
      <c r="DZ339" s="84"/>
      <c r="EA339" s="84"/>
      <c r="EB339" s="84"/>
      <c r="EC339" s="84"/>
      <c r="ED339" s="84"/>
      <c r="EE339" s="84"/>
      <c r="EF339" s="84"/>
      <c r="EG339" s="84"/>
      <c r="EH339" s="84"/>
      <c r="EI339" s="84"/>
      <c r="EJ339" s="84"/>
      <c r="EK339" s="84"/>
      <c r="EL339" s="84"/>
      <c r="EM339" s="84"/>
      <c r="EN339" s="84"/>
      <c r="EO339" s="84"/>
      <c r="EP339" s="84"/>
      <c r="EQ339" s="84"/>
      <c r="ER339" s="84"/>
      <c r="ES339" s="84"/>
      <c r="ET339" s="84"/>
      <c r="EU339" s="84"/>
      <c r="EV339" s="84"/>
      <c r="EW339" s="84"/>
      <c r="EX339" s="84"/>
      <c r="EY339" s="84"/>
      <c r="EZ339" s="84"/>
      <c r="FA339" s="84"/>
      <c r="FB339" s="84"/>
      <c r="FC339" s="84"/>
      <c r="FD339" s="84"/>
      <c r="FE339" s="84"/>
      <c r="FF339" s="84"/>
      <c r="FG339" s="84"/>
      <c r="FH339" s="84"/>
      <c r="FI339" s="84"/>
      <c r="FJ339" s="84"/>
      <c r="FK339" s="84"/>
      <c r="FL339" s="84"/>
      <c r="FM339" s="84"/>
      <c r="FN339" s="84"/>
      <c r="FO339" s="84"/>
      <c r="FP339" s="84"/>
      <c r="FQ339" s="84"/>
      <c r="FR339" s="84"/>
      <c r="FS339" s="84"/>
      <c r="FT339" s="84"/>
      <c r="FU339" s="84"/>
      <c r="FV339" s="84"/>
      <c r="FW339" s="84"/>
      <c r="FX339" s="84"/>
      <c r="FY339" s="84"/>
      <c r="FZ339" s="84"/>
      <c r="GA339" s="84"/>
      <c r="GB339" s="84"/>
      <c r="GC339" s="84"/>
      <c r="GD339" s="84"/>
      <c r="GE339" s="84"/>
      <c r="GF339" s="84"/>
      <c r="GG339" s="84"/>
      <c r="GH339" s="84"/>
      <c r="GI339" s="84"/>
      <c r="GJ339" s="84"/>
      <c r="GK339" s="84"/>
      <c r="GL339" s="84"/>
      <c r="GM339" s="84"/>
      <c r="GN339" s="84"/>
      <c r="GO339" s="84"/>
      <c r="GP339" s="84"/>
      <c r="GQ339" s="84"/>
      <c r="GR339" s="84"/>
      <c r="GS339" s="84"/>
      <c r="GT339" s="84"/>
      <c r="GU339" s="84"/>
      <c r="GV339" s="84"/>
      <c r="GW339" s="84"/>
      <c r="GX339" s="84"/>
      <c r="GY339" s="84"/>
      <c r="GZ339" s="84"/>
      <c r="HA339" s="84"/>
      <c r="HB339" s="84"/>
      <c r="HC339" s="84"/>
      <c r="HD339" s="84"/>
      <c r="HE339" s="84"/>
      <c r="HF339" s="84"/>
      <c r="HG339" s="84"/>
      <c r="HH339" s="84"/>
      <c r="HI339" s="84"/>
      <c r="HJ339" s="84"/>
      <c r="HK339" s="84"/>
      <c r="HL339" s="84"/>
      <c r="HM339" s="84"/>
      <c r="HN339" s="84"/>
      <c r="HO339" s="84"/>
      <c r="HP339" s="84"/>
      <c r="HQ339" s="84"/>
      <c r="HR339" s="84"/>
      <c r="HS339" s="84"/>
      <c r="HT339" s="84"/>
      <c r="HU339" s="84"/>
      <c r="HV339" s="84"/>
      <c r="HW339" s="84"/>
      <c r="HX339" s="84"/>
      <c r="HY339" s="84"/>
      <c r="HZ339" s="84"/>
      <c r="IA339" s="84"/>
      <c r="IB339" s="84"/>
      <c r="IC339" s="84"/>
      <c r="ID339" s="84"/>
      <c r="IE339" s="84"/>
      <c r="IF339" s="84"/>
      <c r="IG339" s="84"/>
      <c r="IH339" s="84"/>
      <c r="II339" s="84"/>
      <c r="IJ339" s="84"/>
      <c r="IK339" s="84"/>
      <c r="IL339" s="84"/>
      <c r="IM339" s="84"/>
      <c r="IN339" s="84"/>
      <c r="IO339" s="84"/>
      <c r="IP339" s="84"/>
      <c r="IQ339" s="84"/>
      <c r="IR339" s="84"/>
      <c r="IS339" s="84"/>
      <c r="IT339" s="84"/>
      <c r="IU339" s="84"/>
      <c r="IV339" s="84"/>
      <c r="IW339" s="84"/>
      <c r="IX339" s="84"/>
      <c r="IY339" s="84"/>
      <c r="IZ339" s="84"/>
      <c r="JA339" s="84"/>
      <c r="JB339" s="84"/>
    </row>
    <row r="340" spans="1:262" s="13" customFormat="1" ht="15" customHeight="1" x14ac:dyDescent="0.15">
      <c r="A340" s="176" t="s">
        <v>144</v>
      </c>
      <c r="B340" s="26" t="s">
        <v>285</v>
      </c>
      <c r="C340" s="27" t="s">
        <v>361</v>
      </c>
      <c r="D340" s="28" t="s">
        <v>424</v>
      </c>
      <c r="E340" s="26" t="s">
        <v>278</v>
      </c>
      <c r="F340" s="29" t="s">
        <v>96</v>
      </c>
      <c r="G340" s="30" t="s">
        <v>356</v>
      </c>
      <c r="H340" s="30" t="s">
        <v>94</v>
      </c>
      <c r="I340" s="37">
        <v>1000</v>
      </c>
      <c r="J340" s="38" t="s">
        <v>281</v>
      </c>
      <c r="K340" s="37">
        <v>75</v>
      </c>
      <c r="L340" s="26"/>
      <c r="M340" s="26"/>
      <c r="N340" s="26"/>
      <c r="O340" s="39" t="s">
        <v>425</v>
      </c>
      <c r="P340" s="40">
        <v>0.5</v>
      </c>
      <c r="Q340" s="40">
        <v>0.5</v>
      </c>
      <c r="R340" s="40">
        <v>1.375</v>
      </c>
      <c r="S340" s="40">
        <v>2.6213592233009702</v>
      </c>
      <c r="T340" s="40">
        <v>3</v>
      </c>
      <c r="U340" s="40">
        <v>3</v>
      </c>
      <c r="V340" s="41">
        <v>12</v>
      </c>
      <c r="W340" s="42">
        <v>194</v>
      </c>
      <c r="X340" s="43">
        <v>300</v>
      </c>
      <c r="Y340" s="50">
        <v>1</v>
      </c>
      <c r="Z340" s="50">
        <v>1</v>
      </c>
      <c r="AA340" s="51"/>
      <c r="AB340" s="51"/>
      <c r="AC340" s="51"/>
      <c r="AD340" s="51"/>
      <c r="AE340" s="51"/>
      <c r="AF340" s="38">
        <v>216</v>
      </c>
      <c r="AG340" s="61">
        <v>10.7777777777778</v>
      </c>
      <c r="AH340" s="62">
        <v>0.89814814814814803</v>
      </c>
      <c r="AI340" s="63"/>
      <c r="AJ340" s="64"/>
      <c r="AK340" s="65">
        <v>0</v>
      </c>
      <c r="AL340" s="64" t="s">
        <v>283</v>
      </c>
      <c r="AM340" s="66" t="s">
        <v>313</v>
      </c>
      <c r="AN340" s="26"/>
      <c r="AO340" s="66" t="s">
        <v>298</v>
      </c>
      <c r="AP340" s="74"/>
      <c r="AQ340" s="75"/>
      <c r="AR340" s="76"/>
      <c r="AS340" s="77"/>
      <c r="AT340" s="77"/>
      <c r="AU340" s="78"/>
      <c r="AV340" s="77"/>
      <c r="AW340" s="77"/>
      <c r="AX340" s="77"/>
      <c r="AY340" s="77"/>
      <c r="AZ340" s="77"/>
      <c r="BA340" s="77"/>
      <c r="BB340" s="99">
        <f t="shared" si="91"/>
        <v>36</v>
      </c>
      <c r="BC340" s="99">
        <f t="shared" si="92"/>
        <v>9</v>
      </c>
      <c r="BD340" s="100" t="str">
        <f t="shared" si="93"/>
        <v>050-0009-482李太昆36</v>
      </c>
      <c r="BE340" s="101">
        <f t="shared" si="94"/>
        <v>0.14285714285714285</v>
      </c>
      <c r="BF340" s="101">
        <f t="shared" si="95"/>
        <v>1</v>
      </c>
      <c r="BG340" s="102" t="str">
        <f t="shared" si="96"/>
        <v>050-0009-48236</v>
      </c>
      <c r="BH340" s="84" t="str">
        <f>IF(IF(ISNA(MATCH(BG340,BG341:$BG$94434,0)),1,"")="","",IF(ISNA(MATCH(BG340,BG341:$BG$94434,0)),1,"")&amp;BB340)</f>
        <v/>
      </c>
      <c r="BI340" s="84" t="str">
        <f>IF(BH340="","",BB340&amp;COUNTIFS($BH$1:BH340,BH340))</f>
        <v/>
      </c>
      <c r="BJ340" s="84" t="str">
        <f t="shared" si="97"/>
        <v/>
      </c>
      <c r="BK340" s="84"/>
      <c r="BL340" s="84"/>
      <c r="BM340" s="84"/>
      <c r="BN340" s="84"/>
      <c r="BO340" s="84"/>
      <c r="BP340" s="84"/>
      <c r="BQ340" s="84"/>
      <c r="BR340" s="84"/>
      <c r="BS340" s="84"/>
      <c r="BT340" s="84"/>
      <c r="BU340" s="84"/>
      <c r="BV340" s="84"/>
      <c r="BW340" s="84"/>
      <c r="BX340" s="84"/>
      <c r="BY340" s="84"/>
      <c r="BZ340" s="84"/>
      <c r="CA340" s="84"/>
      <c r="CB340" s="84"/>
      <c r="CC340" s="84"/>
      <c r="CD340" s="84"/>
      <c r="CE340" s="84"/>
      <c r="CF340" s="84"/>
      <c r="CG340" s="84"/>
      <c r="CH340" s="84"/>
      <c r="CI340" s="84"/>
      <c r="CJ340" s="84"/>
      <c r="CK340" s="84"/>
      <c r="CL340" s="84"/>
      <c r="CM340" s="84"/>
      <c r="CN340" s="84"/>
      <c r="CO340" s="84"/>
      <c r="CP340" s="84"/>
      <c r="CQ340" s="84"/>
      <c r="CR340" s="84"/>
      <c r="CS340" s="84"/>
      <c r="CT340" s="84"/>
      <c r="CU340" s="84"/>
      <c r="CV340" s="84"/>
      <c r="CW340" s="84"/>
      <c r="CX340" s="84"/>
      <c r="CY340" s="84"/>
      <c r="CZ340" s="84"/>
      <c r="DA340" s="84"/>
      <c r="DB340" s="84"/>
      <c r="DC340" s="84"/>
      <c r="DD340" s="84"/>
      <c r="DE340" s="84"/>
      <c r="DF340" s="84"/>
      <c r="DG340" s="84"/>
      <c r="DH340" s="84"/>
      <c r="DI340" s="84"/>
      <c r="DJ340" s="84"/>
      <c r="DK340" s="84"/>
      <c r="DL340" s="84"/>
      <c r="DM340" s="84"/>
      <c r="DN340" s="84"/>
      <c r="DO340" s="84"/>
      <c r="DP340" s="84"/>
      <c r="DQ340" s="84"/>
      <c r="DR340" s="84"/>
      <c r="DS340" s="84"/>
      <c r="DT340" s="84"/>
      <c r="DU340" s="84"/>
      <c r="DV340" s="84"/>
      <c r="DW340" s="84"/>
      <c r="DX340" s="84"/>
      <c r="DY340" s="84"/>
      <c r="DZ340" s="84"/>
      <c r="EA340" s="84"/>
      <c r="EB340" s="84"/>
      <c r="EC340" s="84"/>
      <c r="ED340" s="84"/>
      <c r="EE340" s="84"/>
      <c r="EF340" s="84"/>
      <c r="EG340" s="84"/>
      <c r="EH340" s="84"/>
      <c r="EI340" s="84"/>
      <c r="EJ340" s="84"/>
      <c r="EK340" s="84"/>
      <c r="EL340" s="84"/>
      <c r="EM340" s="84"/>
      <c r="EN340" s="84"/>
      <c r="EO340" s="84"/>
      <c r="EP340" s="84"/>
      <c r="EQ340" s="84"/>
      <c r="ER340" s="84"/>
      <c r="ES340" s="84"/>
      <c r="ET340" s="84"/>
      <c r="EU340" s="84"/>
      <c r="EV340" s="84"/>
      <c r="EW340" s="84"/>
      <c r="EX340" s="84"/>
      <c r="EY340" s="84"/>
      <c r="EZ340" s="84"/>
      <c r="FA340" s="84"/>
      <c r="FB340" s="84"/>
      <c r="FC340" s="84"/>
      <c r="FD340" s="84"/>
      <c r="FE340" s="84"/>
      <c r="FF340" s="84"/>
      <c r="FG340" s="84"/>
      <c r="FH340" s="84"/>
      <c r="FI340" s="84"/>
      <c r="FJ340" s="84"/>
      <c r="FK340" s="84"/>
      <c r="FL340" s="84"/>
      <c r="FM340" s="84"/>
      <c r="FN340" s="84"/>
      <c r="FO340" s="84"/>
      <c r="FP340" s="84"/>
      <c r="FQ340" s="84"/>
      <c r="FR340" s="84"/>
      <c r="FS340" s="84"/>
      <c r="FT340" s="84"/>
      <c r="FU340" s="84"/>
      <c r="FV340" s="84"/>
      <c r="FW340" s="84"/>
      <c r="FX340" s="84"/>
      <c r="FY340" s="84"/>
      <c r="FZ340" s="84"/>
      <c r="GA340" s="84"/>
      <c r="GB340" s="84"/>
      <c r="GC340" s="84"/>
      <c r="GD340" s="84"/>
      <c r="GE340" s="84"/>
      <c r="GF340" s="84"/>
      <c r="GG340" s="84"/>
      <c r="GH340" s="84"/>
      <c r="GI340" s="84"/>
      <c r="GJ340" s="84"/>
      <c r="GK340" s="84"/>
      <c r="GL340" s="84"/>
      <c r="GM340" s="84"/>
      <c r="GN340" s="84"/>
      <c r="GO340" s="84"/>
      <c r="GP340" s="84"/>
      <c r="GQ340" s="84"/>
      <c r="GR340" s="84"/>
      <c r="GS340" s="84"/>
      <c r="GT340" s="84"/>
      <c r="GU340" s="84"/>
      <c r="GV340" s="84"/>
      <c r="GW340" s="84"/>
      <c r="GX340" s="84"/>
      <c r="GY340" s="84"/>
      <c r="GZ340" s="84"/>
      <c r="HA340" s="84"/>
      <c r="HB340" s="84"/>
      <c r="HC340" s="84"/>
      <c r="HD340" s="84"/>
      <c r="HE340" s="84"/>
      <c r="HF340" s="84"/>
      <c r="HG340" s="84"/>
      <c r="HH340" s="84"/>
      <c r="HI340" s="84"/>
      <c r="HJ340" s="84"/>
      <c r="HK340" s="84"/>
      <c r="HL340" s="84"/>
      <c r="HM340" s="84"/>
      <c r="HN340" s="84"/>
      <c r="HO340" s="84"/>
      <c r="HP340" s="84"/>
      <c r="HQ340" s="84"/>
      <c r="HR340" s="84"/>
      <c r="HS340" s="84"/>
      <c r="HT340" s="84"/>
      <c r="HU340" s="84"/>
      <c r="HV340" s="84"/>
      <c r="HW340" s="84"/>
      <c r="HX340" s="84"/>
      <c r="HY340" s="84"/>
      <c r="HZ340" s="84"/>
      <c r="IA340" s="84"/>
      <c r="IB340" s="84"/>
      <c r="IC340" s="84"/>
      <c r="ID340" s="84"/>
      <c r="IE340" s="84"/>
      <c r="IF340" s="84"/>
      <c r="IG340" s="84"/>
      <c r="IH340" s="84"/>
      <c r="II340" s="84"/>
      <c r="IJ340" s="84"/>
      <c r="IK340" s="84"/>
      <c r="IL340" s="84"/>
      <c r="IM340" s="84"/>
      <c r="IN340" s="84"/>
      <c r="IO340" s="84"/>
      <c r="IP340" s="84"/>
      <c r="IQ340" s="84"/>
      <c r="IR340" s="84"/>
      <c r="IS340" s="84"/>
      <c r="IT340" s="84"/>
      <c r="IU340" s="84"/>
      <c r="IV340" s="84"/>
      <c r="IW340" s="84"/>
      <c r="IX340" s="84"/>
      <c r="IY340" s="84"/>
      <c r="IZ340" s="84"/>
      <c r="JA340" s="84"/>
      <c r="JB340" s="84"/>
    </row>
    <row r="341" spans="1:262" s="13" customFormat="1" ht="15" customHeight="1" x14ac:dyDescent="0.15">
      <c r="A341" s="176" t="s">
        <v>144</v>
      </c>
      <c r="B341" s="26" t="s">
        <v>275</v>
      </c>
      <c r="C341" s="27" t="s">
        <v>463</v>
      </c>
      <c r="D341" s="28" t="s">
        <v>464</v>
      </c>
      <c r="E341" s="26" t="s">
        <v>278</v>
      </c>
      <c r="F341" s="29" t="s">
        <v>107</v>
      </c>
      <c r="G341" s="30" t="s">
        <v>305</v>
      </c>
      <c r="H341" s="30" t="s">
        <v>94</v>
      </c>
      <c r="I341" s="37">
        <v>40000</v>
      </c>
      <c r="J341" s="38" t="s">
        <v>281</v>
      </c>
      <c r="K341" s="37">
        <v>40</v>
      </c>
      <c r="L341" s="26"/>
      <c r="M341" s="26"/>
      <c r="N341" s="26"/>
      <c r="O341" s="39" t="s">
        <v>465</v>
      </c>
      <c r="P341" s="40">
        <v>0.5</v>
      </c>
      <c r="Q341" s="40">
        <v>0.5</v>
      </c>
      <c r="R341" s="40">
        <v>2.83636363636364</v>
      </c>
      <c r="S341" s="40">
        <v>2.6213592233009702</v>
      </c>
      <c r="T341" s="40">
        <v>4</v>
      </c>
      <c r="U341" s="40">
        <v>4</v>
      </c>
      <c r="V341" s="41">
        <v>12</v>
      </c>
      <c r="W341" s="42">
        <v>230</v>
      </c>
      <c r="X341" s="43">
        <v>400</v>
      </c>
      <c r="Y341" s="50">
        <v>1</v>
      </c>
      <c r="Z341" s="50">
        <v>1</v>
      </c>
      <c r="AA341" s="51"/>
      <c r="AB341" s="51"/>
      <c r="AC341" s="51"/>
      <c r="AD341" s="51"/>
      <c r="AE341" s="51"/>
      <c r="AF341" s="38">
        <v>288</v>
      </c>
      <c r="AG341" s="61">
        <v>9.5833333333333304</v>
      </c>
      <c r="AH341" s="62">
        <v>0.79861111111111105</v>
      </c>
      <c r="AI341" s="63"/>
      <c r="AJ341" s="64"/>
      <c r="AK341" s="65">
        <v>0</v>
      </c>
      <c r="AL341" s="64" t="s">
        <v>283</v>
      </c>
      <c r="AM341" s="66" t="s">
        <v>302</v>
      </c>
      <c r="AN341" s="26"/>
      <c r="AO341" s="66" t="s">
        <v>125</v>
      </c>
      <c r="AP341" s="74"/>
      <c r="AQ341" s="75"/>
      <c r="AR341" s="76"/>
      <c r="AS341" s="77"/>
      <c r="AT341" s="77"/>
      <c r="AU341" s="78"/>
      <c r="AV341" s="77"/>
      <c r="AW341" s="77"/>
      <c r="AX341" s="77"/>
      <c r="AY341" s="77"/>
      <c r="AZ341" s="77"/>
      <c r="BA341" s="77"/>
      <c r="BB341" s="99">
        <f t="shared" si="91"/>
        <v>36</v>
      </c>
      <c r="BC341" s="99">
        <f t="shared" si="92"/>
        <v>9</v>
      </c>
      <c r="BD341" s="100" t="str">
        <f t="shared" si="93"/>
        <v>050-J200000142-0546刘亚星36</v>
      </c>
      <c r="BE341" s="101">
        <f t="shared" si="94"/>
        <v>1</v>
      </c>
      <c r="BF341" s="101">
        <f t="shared" si="95"/>
        <v>0.5</v>
      </c>
      <c r="BG341" s="102" t="str">
        <f t="shared" si="96"/>
        <v>050-J200000142-054636</v>
      </c>
      <c r="BH341" s="84" t="str">
        <f>IF(IF(ISNA(MATCH(BG341,BG342:$BG$94434,0)),1,"")="","",IF(ISNA(MATCH(BG341,BG342:$BG$94434,0)),1,"")&amp;BB341)</f>
        <v/>
      </c>
      <c r="BI341" s="84" t="str">
        <f>IF(BH341="","",BB341&amp;COUNTIFS($BH$1:BH341,BH341))</f>
        <v/>
      </c>
      <c r="BJ341" s="84" t="str">
        <f t="shared" si="97"/>
        <v/>
      </c>
      <c r="BK341" s="84"/>
      <c r="BL341" s="84"/>
      <c r="BM341" s="84"/>
      <c r="BN341" s="84"/>
      <c r="BO341" s="84"/>
      <c r="BP341" s="84"/>
      <c r="BQ341" s="84"/>
      <c r="BR341" s="84"/>
      <c r="BS341" s="84"/>
      <c r="BT341" s="84"/>
      <c r="BU341" s="84"/>
      <c r="BV341" s="84"/>
      <c r="BW341" s="84"/>
      <c r="BX341" s="84"/>
      <c r="BY341" s="84"/>
      <c r="BZ341" s="84"/>
      <c r="CA341" s="84"/>
      <c r="CB341" s="84"/>
      <c r="CC341" s="84"/>
      <c r="CD341" s="84"/>
      <c r="CE341" s="84"/>
      <c r="CF341" s="84"/>
      <c r="CG341" s="84"/>
      <c r="CH341" s="84"/>
      <c r="CI341" s="84"/>
      <c r="CJ341" s="84"/>
      <c r="CK341" s="84"/>
      <c r="CL341" s="84"/>
      <c r="CM341" s="84"/>
      <c r="CN341" s="84"/>
      <c r="CO341" s="84"/>
      <c r="CP341" s="84"/>
      <c r="CQ341" s="84"/>
      <c r="CR341" s="84"/>
      <c r="CS341" s="84"/>
      <c r="CT341" s="84"/>
      <c r="CU341" s="84"/>
      <c r="CV341" s="84"/>
      <c r="CW341" s="84"/>
      <c r="CX341" s="84"/>
      <c r="CY341" s="84"/>
      <c r="CZ341" s="84"/>
      <c r="DA341" s="84"/>
      <c r="DB341" s="84"/>
      <c r="DC341" s="84"/>
      <c r="DD341" s="84"/>
      <c r="DE341" s="84"/>
      <c r="DF341" s="84"/>
      <c r="DG341" s="84"/>
      <c r="DH341" s="84"/>
      <c r="DI341" s="84"/>
      <c r="DJ341" s="84"/>
      <c r="DK341" s="84"/>
      <c r="DL341" s="84"/>
      <c r="DM341" s="84"/>
      <c r="DN341" s="84"/>
      <c r="DO341" s="84"/>
      <c r="DP341" s="84"/>
      <c r="DQ341" s="84"/>
      <c r="DR341" s="84"/>
      <c r="DS341" s="84"/>
      <c r="DT341" s="84"/>
      <c r="DU341" s="84"/>
      <c r="DV341" s="84"/>
      <c r="DW341" s="84"/>
      <c r="DX341" s="84"/>
      <c r="DY341" s="84"/>
      <c r="DZ341" s="84"/>
      <c r="EA341" s="84"/>
      <c r="EB341" s="84"/>
      <c r="EC341" s="84"/>
      <c r="ED341" s="84"/>
      <c r="EE341" s="84"/>
      <c r="EF341" s="84"/>
      <c r="EG341" s="84"/>
      <c r="EH341" s="84"/>
      <c r="EI341" s="84"/>
      <c r="EJ341" s="84"/>
      <c r="EK341" s="84"/>
      <c r="EL341" s="84"/>
      <c r="EM341" s="84"/>
      <c r="EN341" s="84"/>
      <c r="EO341" s="84"/>
      <c r="EP341" s="84"/>
      <c r="EQ341" s="84"/>
      <c r="ER341" s="84"/>
      <c r="ES341" s="84"/>
      <c r="ET341" s="84"/>
      <c r="EU341" s="84"/>
      <c r="EV341" s="84"/>
      <c r="EW341" s="84"/>
      <c r="EX341" s="84"/>
      <c r="EY341" s="84"/>
      <c r="EZ341" s="84"/>
      <c r="FA341" s="84"/>
      <c r="FB341" s="84"/>
      <c r="FC341" s="84"/>
      <c r="FD341" s="84"/>
      <c r="FE341" s="84"/>
      <c r="FF341" s="84"/>
      <c r="FG341" s="84"/>
      <c r="FH341" s="84"/>
      <c r="FI341" s="84"/>
      <c r="FJ341" s="84"/>
      <c r="FK341" s="84"/>
      <c r="FL341" s="84"/>
      <c r="FM341" s="84"/>
      <c r="FN341" s="84"/>
      <c r="FO341" s="84"/>
      <c r="FP341" s="84"/>
      <c r="FQ341" s="84"/>
      <c r="FR341" s="84"/>
      <c r="FS341" s="84"/>
      <c r="FT341" s="84"/>
      <c r="FU341" s="84"/>
      <c r="FV341" s="84"/>
      <c r="FW341" s="84"/>
      <c r="FX341" s="84"/>
      <c r="FY341" s="84"/>
      <c r="FZ341" s="84"/>
      <c r="GA341" s="84"/>
      <c r="GB341" s="84"/>
      <c r="GC341" s="84"/>
      <c r="GD341" s="84"/>
      <c r="GE341" s="84"/>
      <c r="GF341" s="84"/>
      <c r="GG341" s="84"/>
      <c r="GH341" s="84"/>
      <c r="GI341" s="84"/>
      <c r="GJ341" s="84"/>
      <c r="GK341" s="84"/>
      <c r="GL341" s="84"/>
      <c r="GM341" s="84"/>
      <c r="GN341" s="84"/>
      <c r="GO341" s="84"/>
      <c r="GP341" s="84"/>
      <c r="GQ341" s="84"/>
      <c r="GR341" s="84"/>
      <c r="GS341" s="84"/>
      <c r="GT341" s="84"/>
      <c r="GU341" s="84"/>
      <c r="GV341" s="84"/>
      <c r="GW341" s="84"/>
      <c r="GX341" s="84"/>
      <c r="GY341" s="84"/>
      <c r="GZ341" s="84"/>
      <c r="HA341" s="84"/>
      <c r="HB341" s="84"/>
      <c r="HC341" s="84"/>
      <c r="HD341" s="84"/>
      <c r="HE341" s="84"/>
      <c r="HF341" s="84"/>
      <c r="HG341" s="84"/>
      <c r="HH341" s="84"/>
      <c r="HI341" s="84"/>
      <c r="HJ341" s="84"/>
      <c r="HK341" s="84"/>
      <c r="HL341" s="84"/>
      <c r="HM341" s="84"/>
      <c r="HN341" s="84"/>
      <c r="HO341" s="84"/>
      <c r="HP341" s="84"/>
      <c r="HQ341" s="84"/>
      <c r="HR341" s="84"/>
      <c r="HS341" s="84"/>
      <c r="HT341" s="84"/>
      <c r="HU341" s="84"/>
      <c r="HV341" s="84"/>
      <c r="HW341" s="84"/>
      <c r="HX341" s="84"/>
      <c r="HY341" s="84"/>
      <c r="HZ341" s="84"/>
      <c r="IA341" s="84"/>
      <c r="IB341" s="84"/>
      <c r="IC341" s="84"/>
      <c r="ID341" s="84"/>
      <c r="IE341" s="84"/>
      <c r="IF341" s="84"/>
      <c r="IG341" s="84"/>
      <c r="IH341" s="84"/>
      <c r="II341" s="84"/>
      <c r="IJ341" s="84"/>
      <c r="IK341" s="84"/>
      <c r="IL341" s="84"/>
      <c r="IM341" s="84"/>
      <c r="IN341" s="84"/>
      <c r="IO341" s="84"/>
      <c r="IP341" s="84"/>
      <c r="IQ341" s="84"/>
      <c r="IR341" s="84"/>
      <c r="IS341" s="84"/>
      <c r="IT341" s="84"/>
      <c r="IU341" s="84"/>
      <c r="IV341" s="84"/>
      <c r="IW341" s="84"/>
      <c r="IX341" s="84"/>
      <c r="IY341" s="84"/>
      <c r="IZ341" s="84"/>
      <c r="JA341" s="84"/>
      <c r="JB341" s="84"/>
    </row>
    <row r="342" spans="1:262" s="13" customFormat="1" ht="15" customHeight="1" x14ac:dyDescent="0.15">
      <c r="A342" s="176" t="s">
        <v>144</v>
      </c>
      <c r="B342" s="26" t="s">
        <v>285</v>
      </c>
      <c r="C342" s="27" t="s">
        <v>463</v>
      </c>
      <c r="D342" s="28" t="s">
        <v>464</v>
      </c>
      <c r="E342" s="26" t="s">
        <v>278</v>
      </c>
      <c r="F342" s="29" t="s">
        <v>107</v>
      </c>
      <c r="G342" s="30" t="s">
        <v>305</v>
      </c>
      <c r="H342" s="30" t="s">
        <v>94</v>
      </c>
      <c r="I342" s="37">
        <v>40000</v>
      </c>
      <c r="J342" s="38" t="s">
        <v>281</v>
      </c>
      <c r="K342" s="37">
        <v>40</v>
      </c>
      <c r="L342" s="26"/>
      <c r="M342" s="26"/>
      <c r="N342" s="26"/>
      <c r="O342" s="39" t="s">
        <v>465</v>
      </c>
      <c r="P342" s="40">
        <v>0.5</v>
      </c>
      <c r="Q342" s="40">
        <v>0.5</v>
      </c>
      <c r="R342" s="40">
        <v>0.45833333333333298</v>
      </c>
      <c r="S342" s="40">
        <v>0.87378640776699001</v>
      </c>
      <c r="T342" s="40">
        <v>3</v>
      </c>
      <c r="U342" s="40">
        <v>3</v>
      </c>
      <c r="V342" s="41">
        <v>4</v>
      </c>
      <c r="W342" s="42">
        <v>80</v>
      </c>
      <c r="X342" s="43">
        <v>400</v>
      </c>
      <c r="Y342" s="50">
        <v>1</v>
      </c>
      <c r="Z342" s="50">
        <v>1</v>
      </c>
      <c r="AA342" s="51"/>
      <c r="AB342" s="51"/>
      <c r="AC342" s="51"/>
      <c r="AD342" s="51"/>
      <c r="AE342" s="51"/>
      <c r="AF342" s="38">
        <v>96</v>
      </c>
      <c r="AG342" s="61">
        <v>3.3333333333333299</v>
      </c>
      <c r="AH342" s="62">
        <v>0.83333333333333304</v>
      </c>
      <c r="AI342" s="63"/>
      <c r="AJ342" s="64"/>
      <c r="AK342" s="65">
        <v>0</v>
      </c>
      <c r="AL342" s="64" t="s">
        <v>283</v>
      </c>
      <c r="AM342" s="66" t="s">
        <v>331</v>
      </c>
      <c r="AN342" s="26"/>
      <c r="AO342" s="66" t="s">
        <v>127</v>
      </c>
      <c r="AP342" s="74"/>
      <c r="AQ342" s="75"/>
      <c r="AR342" s="76"/>
      <c r="AS342" s="77"/>
      <c r="AT342" s="77"/>
      <c r="AU342" s="78"/>
      <c r="AV342" s="77"/>
      <c r="AW342" s="77"/>
      <c r="AX342" s="77"/>
      <c r="AY342" s="77"/>
      <c r="AZ342" s="77"/>
      <c r="BA342" s="77"/>
      <c r="BB342" s="99">
        <f t="shared" si="91"/>
        <v>36</v>
      </c>
      <c r="BC342" s="99">
        <f t="shared" si="92"/>
        <v>9</v>
      </c>
      <c r="BD342" s="100" t="str">
        <f t="shared" si="93"/>
        <v>050-J200000142-0546吕勇36</v>
      </c>
      <c r="BE342" s="101">
        <f t="shared" si="94"/>
        <v>0.33333333333333331</v>
      </c>
      <c r="BF342" s="101">
        <f t="shared" si="95"/>
        <v>0.5</v>
      </c>
      <c r="BG342" s="102" t="str">
        <f t="shared" si="96"/>
        <v>050-J200000142-054636</v>
      </c>
      <c r="BH342" s="84" t="str">
        <f>IF(IF(ISNA(MATCH(BG342,BG343:$BG$94434,0)),1,"")="","",IF(ISNA(MATCH(BG342,BG343:$BG$94434,0)),1,"")&amp;BB342)</f>
        <v/>
      </c>
      <c r="BI342" s="84" t="str">
        <f>IF(BH342="","",BB342&amp;COUNTIFS($BH$1:BH342,BH342))</f>
        <v/>
      </c>
      <c r="BJ342" s="84" t="str">
        <f t="shared" si="97"/>
        <v/>
      </c>
      <c r="BK342" s="84"/>
      <c r="BL342" s="84"/>
      <c r="BM342" s="84"/>
      <c r="BN342" s="84"/>
      <c r="BO342" s="84"/>
      <c r="BP342" s="84"/>
      <c r="BQ342" s="84"/>
      <c r="BR342" s="84"/>
      <c r="BS342" s="84"/>
      <c r="BT342" s="84"/>
      <c r="BU342" s="84"/>
      <c r="BV342" s="84"/>
      <c r="BW342" s="84"/>
      <c r="BX342" s="84"/>
      <c r="BY342" s="84"/>
      <c r="BZ342" s="84"/>
      <c r="CA342" s="84"/>
      <c r="CB342" s="84"/>
      <c r="CC342" s="84"/>
      <c r="CD342" s="84"/>
      <c r="CE342" s="84"/>
      <c r="CF342" s="84"/>
      <c r="CG342" s="84"/>
      <c r="CH342" s="84"/>
      <c r="CI342" s="84"/>
      <c r="CJ342" s="84"/>
      <c r="CK342" s="84"/>
      <c r="CL342" s="84"/>
      <c r="CM342" s="84"/>
      <c r="CN342" s="84"/>
      <c r="CO342" s="84"/>
      <c r="CP342" s="84"/>
      <c r="CQ342" s="84"/>
      <c r="CR342" s="84"/>
      <c r="CS342" s="84"/>
      <c r="CT342" s="84"/>
      <c r="CU342" s="84"/>
      <c r="CV342" s="84"/>
      <c r="CW342" s="84"/>
      <c r="CX342" s="84"/>
      <c r="CY342" s="84"/>
      <c r="CZ342" s="84"/>
      <c r="DA342" s="84"/>
      <c r="DB342" s="84"/>
      <c r="DC342" s="84"/>
      <c r="DD342" s="84"/>
      <c r="DE342" s="84"/>
      <c r="DF342" s="84"/>
      <c r="DG342" s="84"/>
      <c r="DH342" s="84"/>
      <c r="DI342" s="84"/>
      <c r="DJ342" s="84"/>
      <c r="DK342" s="84"/>
      <c r="DL342" s="84"/>
      <c r="DM342" s="84"/>
      <c r="DN342" s="84"/>
      <c r="DO342" s="84"/>
      <c r="DP342" s="84"/>
      <c r="DQ342" s="84"/>
      <c r="DR342" s="84"/>
      <c r="DS342" s="84"/>
      <c r="DT342" s="84"/>
      <c r="DU342" s="84"/>
      <c r="DV342" s="84"/>
      <c r="DW342" s="84"/>
      <c r="DX342" s="84"/>
      <c r="DY342" s="84"/>
      <c r="DZ342" s="84"/>
      <c r="EA342" s="84"/>
      <c r="EB342" s="84"/>
      <c r="EC342" s="84"/>
      <c r="ED342" s="84"/>
      <c r="EE342" s="84"/>
      <c r="EF342" s="84"/>
      <c r="EG342" s="84"/>
      <c r="EH342" s="84"/>
      <c r="EI342" s="84"/>
      <c r="EJ342" s="84"/>
      <c r="EK342" s="84"/>
      <c r="EL342" s="84"/>
      <c r="EM342" s="84"/>
      <c r="EN342" s="84"/>
      <c r="EO342" s="84"/>
      <c r="EP342" s="84"/>
      <c r="EQ342" s="84"/>
      <c r="ER342" s="84"/>
      <c r="ES342" s="84"/>
      <c r="ET342" s="84"/>
      <c r="EU342" s="84"/>
      <c r="EV342" s="84"/>
      <c r="EW342" s="84"/>
      <c r="EX342" s="84"/>
      <c r="EY342" s="84"/>
      <c r="EZ342" s="84"/>
      <c r="FA342" s="84"/>
      <c r="FB342" s="84"/>
      <c r="FC342" s="84"/>
      <c r="FD342" s="84"/>
      <c r="FE342" s="84"/>
      <c r="FF342" s="84"/>
      <c r="FG342" s="84"/>
      <c r="FH342" s="84"/>
      <c r="FI342" s="84"/>
      <c r="FJ342" s="84"/>
      <c r="FK342" s="84"/>
      <c r="FL342" s="84"/>
      <c r="FM342" s="84"/>
      <c r="FN342" s="84"/>
      <c r="FO342" s="84"/>
      <c r="FP342" s="84"/>
      <c r="FQ342" s="84"/>
      <c r="FR342" s="84"/>
      <c r="FS342" s="84"/>
      <c r="FT342" s="84"/>
      <c r="FU342" s="84"/>
      <c r="FV342" s="84"/>
      <c r="FW342" s="84"/>
      <c r="FX342" s="84"/>
      <c r="FY342" s="84"/>
      <c r="FZ342" s="84"/>
      <c r="GA342" s="84"/>
      <c r="GB342" s="84"/>
      <c r="GC342" s="84"/>
      <c r="GD342" s="84"/>
      <c r="GE342" s="84"/>
      <c r="GF342" s="84"/>
      <c r="GG342" s="84"/>
      <c r="GH342" s="84"/>
      <c r="GI342" s="84"/>
      <c r="GJ342" s="84"/>
      <c r="GK342" s="84"/>
      <c r="GL342" s="84"/>
      <c r="GM342" s="84"/>
      <c r="GN342" s="84"/>
      <c r="GO342" s="84"/>
      <c r="GP342" s="84"/>
      <c r="GQ342" s="84"/>
      <c r="GR342" s="84"/>
      <c r="GS342" s="84"/>
      <c r="GT342" s="84"/>
      <c r="GU342" s="84"/>
      <c r="GV342" s="84"/>
      <c r="GW342" s="84"/>
      <c r="GX342" s="84"/>
      <c r="GY342" s="84"/>
      <c r="GZ342" s="84"/>
      <c r="HA342" s="84"/>
      <c r="HB342" s="84"/>
      <c r="HC342" s="84"/>
      <c r="HD342" s="84"/>
      <c r="HE342" s="84"/>
      <c r="HF342" s="84"/>
      <c r="HG342" s="84"/>
      <c r="HH342" s="84"/>
      <c r="HI342" s="84"/>
      <c r="HJ342" s="84"/>
      <c r="HK342" s="84"/>
      <c r="HL342" s="84"/>
      <c r="HM342" s="84"/>
      <c r="HN342" s="84"/>
      <c r="HO342" s="84"/>
      <c r="HP342" s="84"/>
      <c r="HQ342" s="84"/>
      <c r="HR342" s="84"/>
      <c r="HS342" s="84"/>
      <c r="HT342" s="84"/>
      <c r="HU342" s="84"/>
      <c r="HV342" s="84"/>
      <c r="HW342" s="84"/>
      <c r="HX342" s="84"/>
      <c r="HY342" s="84"/>
      <c r="HZ342" s="84"/>
      <c r="IA342" s="84"/>
      <c r="IB342" s="84"/>
      <c r="IC342" s="84"/>
      <c r="ID342" s="84"/>
      <c r="IE342" s="84"/>
      <c r="IF342" s="84"/>
      <c r="IG342" s="84"/>
      <c r="IH342" s="84"/>
      <c r="II342" s="84"/>
      <c r="IJ342" s="84"/>
      <c r="IK342" s="84"/>
      <c r="IL342" s="84"/>
      <c r="IM342" s="84"/>
      <c r="IN342" s="84"/>
      <c r="IO342" s="84"/>
      <c r="IP342" s="84"/>
      <c r="IQ342" s="84"/>
      <c r="IR342" s="84"/>
      <c r="IS342" s="84"/>
      <c r="IT342" s="84"/>
      <c r="IU342" s="84"/>
      <c r="IV342" s="84"/>
      <c r="IW342" s="84"/>
      <c r="IX342" s="84"/>
      <c r="IY342" s="84"/>
      <c r="IZ342" s="84"/>
      <c r="JA342" s="84"/>
      <c r="JB342" s="84"/>
    </row>
    <row r="343" spans="1:262" s="22" customFormat="1" ht="15" customHeight="1" x14ac:dyDescent="0.15">
      <c r="A343" s="176" t="s">
        <v>144</v>
      </c>
      <c r="B343" s="26" t="s">
        <v>275</v>
      </c>
      <c r="C343" s="27" t="s">
        <v>380</v>
      </c>
      <c r="D343" s="28" t="s">
        <v>466</v>
      </c>
      <c r="E343" s="26" t="s">
        <v>278</v>
      </c>
      <c r="F343" s="29" t="s">
        <v>21</v>
      </c>
      <c r="G343" s="30" t="s">
        <v>305</v>
      </c>
      <c r="H343" s="30" t="s">
        <v>94</v>
      </c>
      <c r="I343" s="37">
        <v>600</v>
      </c>
      <c r="J343" s="38" t="s">
        <v>281</v>
      </c>
      <c r="K343" s="37">
        <v>0</v>
      </c>
      <c r="L343" s="26"/>
      <c r="M343" s="26"/>
      <c r="N343" s="26"/>
      <c r="O343" s="39" t="s">
        <v>20</v>
      </c>
      <c r="P343" s="40">
        <v>0.5</v>
      </c>
      <c r="Q343" s="40">
        <v>0.5</v>
      </c>
      <c r="R343" s="40">
        <v>2.83636363636364</v>
      </c>
      <c r="S343" s="40">
        <v>2.6213592233009702</v>
      </c>
      <c r="T343" s="40">
        <v>4</v>
      </c>
      <c r="U343" s="40">
        <v>4</v>
      </c>
      <c r="V343" s="41">
        <v>12</v>
      </c>
      <c r="W343" s="42">
        <v>152</v>
      </c>
      <c r="X343" s="43">
        <v>450</v>
      </c>
      <c r="Y343" s="50">
        <v>1</v>
      </c>
      <c r="Z343" s="50">
        <v>1</v>
      </c>
      <c r="AA343" s="51"/>
      <c r="AB343" s="51"/>
      <c r="AC343" s="51"/>
      <c r="AD343" s="51"/>
      <c r="AE343" s="51"/>
      <c r="AF343" s="38">
        <v>324</v>
      </c>
      <c r="AG343" s="61">
        <v>5.6296296296296298</v>
      </c>
      <c r="AH343" s="62">
        <v>0.469135802469136</v>
      </c>
      <c r="AI343" s="63"/>
      <c r="AJ343" s="64"/>
      <c r="AK343" s="65">
        <v>0</v>
      </c>
      <c r="AL343" s="64" t="s">
        <v>283</v>
      </c>
      <c r="AM343" s="66" t="s">
        <v>337</v>
      </c>
      <c r="AN343" s="26"/>
      <c r="AO343" s="66" t="s">
        <v>61</v>
      </c>
      <c r="AP343" s="74"/>
      <c r="AQ343" s="75"/>
      <c r="AR343" s="76"/>
      <c r="AS343" s="77"/>
      <c r="AT343" s="77"/>
      <c r="AU343" s="78"/>
      <c r="AV343" s="77"/>
      <c r="AW343" s="77"/>
      <c r="AX343" s="77"/>
      <c r="AY343" s="77"/>
      <c r="AZ343" s="77"/>
      <c r="BA343" s="77"/>
      <c r="BB343" s="99">
        <f t="shared" si="91"/>
        <v>36</v>
      </c>
      <c r="BC343" s="99">
        <f t="shared" si="92"/>
        <v>9</v>
      </c>
      <c r="BD343" s="100" t="str">
        <f t="shared" si="93"/>
        <v>050-J220000141-530王友36</v>
      </c>
      <c r="BE343" s="101">
        <f t="shared" si="94"/>
        <v>0.5</v>
      </c>
      <c r="BF343" s="101">
        <f t="shared" si="95"/>
        <v>0.5</v>
      </c>
      <c r="BG343" s="102" t="str">
        <f t="shared" si="96"/>
        <v>050-J220000141-53036</v>
      </c>
      <c r="BH343" s="84" t="str">
        <f>IF(IF(ISNA(MATCH(BG343,BG344:$BG$94434,0)),1,"")="","",IF(ISNA(MATCH(BG343,BG344:$BG$94434,0)),1,"")&amp;BB343)</f>
        <v/>
      </c>
      <c r="BI343" s="84" t="str">
        <f>IF(BH343="","",BB343&amp;COUNTIFS($BH$1:BH343,BH343))</f>
        <v/>
      </c>
      <c r="BJ343" s="84" t="str">
        <f t="shared" si="97"/>
        <v/>
      </c>
      <c r="BK343" s="84"/>
      <c r="BL343" s="84"/>
      <c r="BM343" s="84"/>
      <c r="BN343" s="84"/>
      <c r="BO343" s="84"/>
      <c r="BP343" s="84"/>
      <c r="BQ343" s="84"/>
      <c r="BR343" s="84"/>
      <c r="BS343" s="84"/>
      <c r="BT343" s="84"/>
      <c r="BU343" s="84"/>
      <c r="BV343" s="84"/>
      <c r="BW343" s="84"/>
      <c r="BX343" s="84"/>
      <c r="BY343" s="84"/>
      <c r="BZ343" s="84"/>
      <c r="CA343" s="84"/>
      <c r="CB343" s="84"/>
      <c r="CC343" s="84"/>
      <c r="CD343" s="84"/>
      <c r="CE343" s="84"/>
      <c r="CF343" s="84"/>
      <c r="CG343" s="84"/>
      <c r="CH343" s="84"/>
      <c r="CI343" s="84"/>
      <c r="CJ343" s="84"/>
      <c r="CK343" s="84"/>
      <c r="CL343" s="84"/>
      <c r="CM343" s="84"/>
      <c r="CN343" s="84"/>
      <c r="CO343" s="84"/>
      <c r="CP343" s="84"/>
      <c r="CQ343" s="84"/>
      <c r="CR343" s="84"/>
      <c r="CS343" s="84"/>
      <c r="CT343" s="84"/>
      <c r="CU343" s="84"/>
      <c r="CV343" s="84"/>
      <c r="CW343" s="84"/>
      <c r="CX343" s="84"/>
      <c r="CY343" s="84"/>
      <c r="CZ343" s="84"/>
      <c r="DA343" s="84"/>
      <c r="DB343" s="84"/>
      <c r="DC343" s="84"/>
      <c r="DD343" s="84"/>
      <c r="DE343" s="84"/>
      <c r="DF343" s="84"/>
      <c r="DG343" s="84"/>
      <c r="DH343" s="84"/>
      <c r="DI343" s="84"/>
      <c r="DJ343" s="84"/>
      <c r="DK343" s="84"/>
      <c r="DL343" s="84"/>
      <c r="DM343" s="84"/>
      <c r="DN343" s="84"/>
      <c r="DO343" s="84"/>
      <c r="DP343" s="84"/>
      <c r="DQ343" s="84"/>
      <c r="DR343" s="84"/>
      <c r="DS343" s="84"/>
      <c r="DT343" s="84"/>
      <c r="DU343" s="84"/>
      <c r="DV343" s="84"/>
      <c r="DW343" s="84"/>
      <c r="DX343" s="84"/>
      <c r="DY343" s="84"/>
      <c r="DZ343" s="84"/>
      <c r="EA343" s="84"/>
      <c r="EB343" s="84"/>
      <c r="EC343" s="84"/>
      <c r="ED343" s="84"/>
      <c r="EE343" s="84"/>
      <c r="EF343" s="84"/>
      <c r="EG343" s="84"/>
      <c r="EH343" s="84"/>
      <c r="EI343" s="84"/>
      <c r="EJ343" s="84"/>
      <c r="EK343" s="84"/>
      <c r="EL343" s="84"/>
      <c r="EM343" s="84"/>
      <c r="EN343" s="84"/>
      <c r="EO343" s="84"/>
      <c r="EP343" s="84"/>
      <c r="EQ343" s="84"/>
      <c r="ER343" s="84"/>
      <c r="ES343" s="84"/>
      <c r="ET343" s="84"/>
      <c r="EU343" s="84"/>
      <c r="EV343" s="84"/>
      <c r="EW343" s="84"/>
      <c r="EX343" s="84"/>
      <c r="EY343" s="84"/>
      <c r="EZ343" s="84"/>
      <c r="FA343" s="84"/>
      <c r="FB343" s="84"/>
      <c r="FC343" s="84"/>
      <c r="FD343" s="84"/>
      <c r="FE343" s="84"/>
      <c r="FF343" s="84"/>
      <c r="FG343" s="84"/>
      <c r="FH343" s="84"/>
      <c r="FI343" s="84"/>
      <c r="FJ343" s="84"/>
      <c r="FK343" s="84"/>
      <c r="FL343" s="84"/>
      <c r="FM343" s="84"/>
      <c r="FN343" s="84"/>
      <c r="FO343" s="84"/>
      <c r="FP343" s="84"/>
      <c r="FQ343" s="84"/>
      <c r="FR343" s="84"/>
      <c r="FS343" s="84"/>
      <c r="FT343" s="84"/>
      <c r="FU343" s="84"/>
      <c r="FV343" s="84"/>
      <c r="FW343" s="84"/>
      <c r="FX343" s="84"/>
      <c r="FY343" s="84"/>
      <c r="FZ343" s="84"/>
      <c r="GA343" s="84"/>
      <c r="GB343" s="84"/>
      <c r="GC343" s="84"/>
      <c r="GD343" s="84"/>
      <c r="GE343" s="84"/>
      <c r="GF343" s="84"/>
      <c r="GG343" s="84"/>
      <c r="GH343" s="84"/>
      <c r="GI343" s="84"/>
      <c r="GJ343" s="84"/>
      <c r="GK343" s="84"/>
      <c r="GL343" s="84"/>
      <c r="GM343" s="84"/>
      <c r="GN343" s="84"/>
      <c r="GO343" s="84"/>
      <c r="GP343" s="84"/>
      <c r="GQ343" s="84"/>
      <c r="GR343" s="84"/>
      <c r="GS343" s="84"/>
      <c r="GT343" s="84"/>
      <c r="GU343" s="84"/>
      <c r="GV343" s="84"/>
      <c r="GW343" s="84"/>
      <c r="GX343" s="84"/>
      <c r="GY343" s="84"/>
      <c r="GZ343" s="84"/>
      <c r="HA343" s="84"/>
      <c r="HB343" s="84"/>
      <c r="HC343" s="84"/>
      <c r="HD343" s="84"/>
      <c r="HE343" s="84"/>
      <c r="HF343" s="84"/>
      <c r="HG343" s="84"/>
      <c r="HH343" s="84"/>
      <c r="HI343" s="84"/>
      <c r="HJ343" s="84"/>
      <c r="HK343" s="84"/>
      <c r="HL343" s="84"/>
      <c r="HM343" s="84"/>
      <c r="HN343" s="84"/>
      <c r="HO343" s="84"/>
      <c r="HP343" s="84"/>
      <c r="HQ343" s="84"/>
      <c r="HR343" s="84"/>
      <c r="HS343" s="84"/>
      <c r="HT343" s="84"/>
      <c r="HU343" s="84"/>
      <c r="HV343" s="84"/>
      <c r="HW343" s="84"/>
      <c r="HX343" s="84"/>
      <c r="HY343" s="84"/>
      <c r="HZ343" s="84"/>
      <c r="IA343" s="84"/>
      <c r="IB343" s="84"/>
      <c r="IC343" s="84"/>
      <c r="ID343" s="84"/>
      <c r="IE343" s="84"/>
      <c r="IF343" s="84"/>
      <c r="IG343" s="84"/>
      <c r="IH343" s="84"/>
      <c r="II343" s="84"/>
      <c r="IJ343" s="84"/>
      <c r="IK343" s="84"/>
      <c r="IL343" s="84"/>
      <c r="IM343" s="84"/>
      <c r="IN343" s="84"/>
      <c r="IO343" s="84"/>
      <c r="IP343" s="84"/>
      <c r="IQ343" s="84"/>
      <c r="IR343" s="84"/>
      <c r="IS343" s="84"/>
      <c r="IT343" s="84"/>
      <c r="IU343" s="84"/>
      <c r="IV343" s="84"/>
      <c r="IW343" s="84"/>
      <c r="IX343" s="84"/>
      <c r="IY343" s="84"/>
      <c r="IZ343" s="84"/>
      <c r="JA343" s="84"/>
      <c r="JB343" s="84"/>
    </row>
    <row r="344" spans="1:262" s="22" customFormat="1" ht="15" customHeight="1" x14ac:dyDescent="0.15">
      <c r="A344" s="176" t="s">
        <v>144</v>
      </c>
      <c r="B344" s="26" t="s">
        <v>285</v>
      </c>
      <c r="C344" s="27" t="s">
        <v>380</v>
      </c>
      <c r="D344" s="28" t="s">
        <v>466</v>
      </c>
      <c r="E344" s="26" t="s">
        <v>278</v>
      </c>
      <c r="F344" s="29" t="s">
        <v>21</v>
      </c>
      <c r="G344" s="30" t="s">
        <v>305</v>
      </c>
      <c r="H344" s="30" t="s">
        <v>94</v>
      </c>
      <c r="I344" s="37">
        <v>600</v>
      </c>
      <c r="J344" s="38" t="s">
        <v>281</v>
      </c>
      <c r="K344" s="37">
        <v>0</v>
      </c>
      <c r="L344" s="26"/>
      <c r="M344" s="26"/>
      <c r="N344" s="26"/>
      <c r="O344" s="39" t="s">
        <v>20</v>
      </c>
      <c r="P344" s="40">
        <v>0.5</v>
      </c>
      <c r="Q344" s="40">
        <v>0.5</v>
      </c>
      <c r="R344" s="40">
        <v>1.375</v>
      </c>
      <c r="S344" s="40">
        <v>2.6213592233009702</v>
      </c>
      <c r="T344" s="40">
        <v>4</v>
      </c>
      <c r="U344" s="40">
        <v>4</v>
      </c>
      <c r="V344" s="41">
        <v>12</v>
      </c>
      <c r="W344" s="42">
        <v>260</v>
      </c>
      <c r="X344" s="43">
        <v>450</v>
      </c>
      <c r="Y344" s="50">
        <v>1</v>
      </c>
      <c r="Z344" s="50">
        <v>1</v>
      </c>
      <c r="AA344" s="51"/>
      <c r="AB344" s="51"/>
      <c r="AC344" s="51"/>
      <c r="AD344" s="51"/>
      <c r="AE344" s="51"/>
      <c r="AF344" s="38">
        <v>324</v>
      </c>
      <c r="AG344" s="61">
        <v>9.6296296296296298</v>
      </c>
      <c r="AH344" s="62">
        <v>0.80246913580246904</v>
      </c>
      <c r="AI344" s="63"/>
      <c r="AJ344" s="64"/>
      <c r="AK344" s="65">
        <v>0</v>
      </c>
      <c r="AL344" s="64" t="s">
        <v>283</v>
      </c>
      <c r="AM344" s="66" t="s">
        <v>322</v>
      </c>
      <c r="AN344" s="26"/>
      <c r="AO344" s="66" t="s">
        <v>64</v>
      </c>
      <c r="AP344" s="74"/>
      <c r="AQ344" s="75"/>
      <c r="AR344" s="76"/>
      <c r="AS344" s="77"/>
      <c r="AT344" s="77"/>
      <c r="AU344" s="78"/>
      <c r="AV344" s="77"/>
      <c r="AW344" s="77"/>
      <c r="AX344" s="77"/>
      <c r="AY344" s="77"/>
      <c r="AZ344" s="77"/>
      <c r="BA344" s="77"/>
      <c r="BB344" s="99">
        <f t="shared" si="91"/>
        <v>36</v>
      </c>
      <c r="BC344" s="99">
        <f t="shared" si="92"/>
        <v>9</v>
      </c>
      <c r="BD344" s="100" t="str">
        <f t="shared" si="93"/>
        <v>050-J220000141-530杨青松36</v>
      </c>
      <c r="BE344" s="101">
        <f t="shared" si="94"/>
        <v>1</v>
      </c>
      <c r="BF344" s="101">
        <f t="shared" si="95"/>
        <v>0.5</v>
      </c>
      <c r="BG344" s="102" t="str">
        <f t="shared" si="96"/>
        <v>050-J220000141-53036</v>
      </c>
      <c r="BH344" s="84" t="str">
        <f>IF(IF(ISNA(MATCH(BG344,BG345:$BG$94434,0)),1,"")="","",IF(ISNA(MATCH(BG344,BG345:$BG$94434,0)),1,"")&amp;BB344)</f>
        <v/>
      </c>
      <c r="BI344" s="84" t="str">
        <f>IF(BH344="","",BB344&amp;COUNTIFS($BH$1:BH344,BH344))</f>
        <v/>
      </c>
      <c r="BJ344" s="84" t="str">
        <f t="shared" si="97"/>
        <v/>
      </c>
      <c r="BK344" s="84"/>
      <c r="BL344" s="84"/>
      <c r="BM344" s="84"/>
      <c r="BN344" s="84"/>
      <c r="BO344" s="84"/>
      <c r="BP344" s="84"/>
      <c r="BQ344" s="84"/>
      <c r="BR344" s="84"/>
      <c r="BS344" s="84"/>
      <c r="BT344" s="84"/>
      <c r="BU344" s="84"/>
      <c r="BV344" s="84"/>
      <c r="BW344" s="84"/>
      <c r="BX344" s="84"/>
      <c r="BY344" s="84"/>
      <c r="BZ344" s="84"/>
      <c r="CA344" s="84"/>
      <c r="CB344" s="84"/>
      <c r="CC344" s="84"/>
      <c r="CD344" s="84"/>
      <c r="CE344" s="84"/>
      <c r="CF344" s="84"/>
      <c r="CG344" s="84"/>
      <c r="CH344" s="84"/>
      <c r="CI344" s="84"/>
      <c r="CJ344" s="84"/>
      <c r="CK344" s="84"/>
      <c r="CL344" s="84"/>
      <c r="CM344" s="84"/>
      <c r="CN344" s="84"/>
      <c r="CO344" s="84"/>
      <c r="CP344" s="84"/>
      <c r="CQ344" s="84"/>
      <c r="CR344" s="84"/>
      <c r="CS344" s="84"/>
      <c r="CT344" s="84"/>
      <c r="CU344" s="84"/>
      <c r="CV344" s="84"/>
      <c r="CW344" s="84"/>
      <c r="CX344" s="84"/>
      <c r="CY344" s="84"/>
      <c r="CZ344" s="84"/>
      <c r="DA344" s="84"/>
      <c r="DB344" s="84"/>
      <c r="DC344" s="84"/>
      <c r="DD344" s="84"/>
      <c r="DE344" s="84"/>
      <c r="DF344" s="84"/>
      <c r="DG344" s="84"/>
      <c r="DH344" s="84"/>
      <c r="DI344" s="84"/>
      <c r="DJ344" s="84"/>
      <c r="DK344" s="84"/>
      <c r="DL344" s="84"/>
      <c r="DM344" s="84"/>
      <c r="DN344" s="84"/>
      <c r="DO344" s="84"/>
      <c r="DP344" s="84"/>
      <c r="DQ344" s="84"/>
      <c r="DR344" s="84"/>
      <c r="DS344" s="84"/>
      <c r="DT344" s="84"/>
      <c r="DU344" s="84"/>
      <c r="DV344" s="84"/>
      <c r="DW344" s="84"/>
      <c r="DX344" s="84"/>
      <c r="DY344" s="84"/>
      <c r="DZ344" s="84"/>
      <c r="EA344" s="84"/>
      <c r="EB344" s="84"/>
      <c r="EC344" s="84"/>
      <c r="ED344" s="84"/>
      <c r="EE344" s="84"/>
      <c r="EF344" s="84"/>
      <c r="EG344" s="84"/>
      <c r="EH344" s="84"/>
      <c r="EI344" s="84"/>
      <c r="EJ344" s="84"/>
      <c r="EK344" s="84"/>
      <c r="EL344" s="84"/>
      <c r="EM344" s="84"/>
      <c r="EN344" s="84"/>
      <c r="EO344" s="84"/>
      <c r="EP344" s="84"/>
      <c r="EQ344" s="84"/>
      <c r="ER344" s="84"/>
      <c r="ES344" s="84"/>
      <c r="ET344" s="84"/>
      <c r="EU344" s="84"/>
      <c r="EV344" s="84"/>
      <c r="EW344" s="84"/>
      <c r="EX344" s="84"/>
      <c r="EY344" s="84"/>
      <c r="EZ344" s="84"/>
      <c r="FA344" s="84"/>
      <c r="FB344" s="84"/>
      <c r="FC344" s="84"/>
      <c r="FD344" s="84"/>
      <c r="FE344" s="84"/>
      <c r="FF344" s="84"/>
      <c r="FG344" s="84"/>
      <c r="FH344" s="84"/>
      <c r="FI344" s="84"/>
      <c r="FJ344" s="84"/>
      <c r="FK344" s="84"/>
      <c r="FL344" s="84"/>
      <c r="FM344" s="84"/>
      <c r="FN344" s="84"/>
      <c r="FO344" s="84"/>
      <c r="FP344" s="84"/>
      <c r="FQ344" s="84"/>
      <c r="FR344" s="84"/>
      <c r="FS344" s="84"/>
      <c r="FT344" s="84"/>
      <c r="FU344" s="84"/>
      <c r="FV344" s="84"/>
      <c r="FW344" s="84"/>
      <c r="FX344" s="84"/>
      <c r="FY344" s="84"/>
      <c r="FZ344" s="84"/>
      <c r="GA344" s="84"/>
      <c r="GB344" s="84"/>
      <c r="GC344" s="84"/>
      <c r="GD344" s="84"/>
      <c r="GE344" s="84"/>
      <c r="GF344" s="84"/>
      <c r="GG344" s="84"/>
      <c r="GH344" s="84"/>
      <c r="GI344" s="84"/>
      <c r="GJ344" s="84"/>
      <c r="GK344" s="84"/>
      <c r="GL344" s="84"/>
      <c r="GM344" s="84"/>
      <c r="GN344" s="84"/>
      <c r="GO344" s="84"/>
      <c r="GP344" s="84"/>
      <c r="GQ344" s="84"/>
      <c r="GR344" s="84"/>
      <c r="GS344" s="84"/>
      <c r="GT344" s="84"/>
      <c r="GU344" s="84"/>
      <c r="GV344" s="84"/>
      <c r="GW344" s="84"/>
      <c r="GX344" s="84"/>
      <c r="GY344" s="84"/>
      <c r="GZ344" s="84"/>
      <c r="HA344" s="84"/>
      <c r="HB344" s="84"/>
      <c r="HC344" s="84"/>
      <c r="HD344" s="84"/>
      <c r="HE344" s="84"/>
      <c r="HF344" s="84"/>
      <c r="HG344" s="84"/>
      <c r="HH344" s="84"/>
      <c r="HI344" s="84"/>
      <c r="HJ344" s="84"/>
      <c r="HK344" s="84"/>
      <c r="HL344" s="84"/>
      <c r="HM344" s="84"/>
      <c r="HN344" s="84"/>
      <c r="HO344" s="84"/>
      <c r="HP344" s="84"/>
      <c r="HQ344" s="84"/>
      <c r="HR344" s="84"/>
      <c r="HS344" s="84"/>
      <c r="HT344" s="84"/>
      <c r="HU344" s="84"/>
      <c r="HV344" s="84"/>
      <c r="HW344" s="84"/>
      <c r="HX344" s="84"/>
      <c r="HY344" s="84"/>
      <c r="HZ344" s="84"/>
      <c r="IA344" s="84"/>
      <c r="IB344" s="84"/>
      <c r="IC344" s="84"/>
      <c r="ID344" s="84"/>
      <c r="IE344" s="84"/>
      <c r="IF344" s="84"/>
      <c r="IG344" s="84"/>
      <c r="IH344" s="84"/>
      <c r="II344" s="84"/>
      <c r="IJ344" s="84"/>
      <c r="IK344" s="84"/>
      <c r="IL344" s="84"/>
      <c r="IM344" s="84"/>
      <c r="IN344" s="84"/>
      <c r="IO344" s="84"/>
      <c r="IP344" s="84"/>
      <c r="IQ344" s="84"/>
      <c r="IR344" s="84"/>
      <c r="IS344" s="84"/>
      <c r="IT344" s="84"/>
      <c r="IU344" s="84"/>
      <c r="IV344" s="84"/>
      <c r="IW344" s="84"/>
      <c r="IX344" s="84"/>
      <c r="IY344" s="84"/>
      <c r="IZ344" s="84"/>
      <c r="JA344" s="84"/>
      <c r="JB344" s="84"/>
    </row>
    <row r="345" spans="1:262" s="22" customFormat="1" ht="15" customHeight="1" x14ac:dyDescent="0.15">
      <c r="A345" s="176" t="s">
        <v>144</v>
      </c>
      <c r="B345" s="26" t="s">
        <v>275</v>
      </c>
      <c r="C345" s="27" t="s">
        <v>368</v>
      </c>
      <c r="D345" s="28" t="s">
        <v>447</v>
      </c>
      <c r="E345" s="26" t="s">
        <v>278</v>
      </c>
      <c r="F345" s="29" t="s">
        <v>93</v>
      </c>
      <c r="G345" s="30" t="s">
        <v>301</v>
      </c>
      <c r="H345" s="30" t="s">
        <v>94</v>
      </c>
      <c r="I345" s="37">
        <v>2000</v>
      </c>
      <c r="J345" s="38" t="s">
        <v>281</v>
      </c>
      <c r="K345" s="37">
        <v>1296.5</v>
      </c>
      <c r="L345" s="26"/>
      <c r="M345" s="26"/>
      <c r="N345" s="26"/>
      <c r="O345" s="39" t="s">
        <v>370</v>
      </c>
      <c r="P345" s="40">
        <v>0.5</v>
      </c>
      <c r="Q345" s="40">
        <v>0.5</v>
      </c>
      <c r="R345" s="40">
        <v>2.83636363636364</v>
      </c>
      <c r="S345" s="40">
        <v>2.6213592233009702</v>
      </c>
      <c r="T345" s="40">
        <v>4</v>
      </c>
      <c r="U345" s="40">
        <v>4</v>
      </c>
      <c r="V345" s="41">
        <v>12</v>
      </c>
      <c r="W345" s="42">
        <v>327</v>
      </c>
      <c r="X345" s="43">
        <v>500</v>
      </c>
      <c r="Y345" s="50">
        <v>1</v>
      </c>
      <c r="Z345" s="50">
        <v>1</v>
      </c>
      <c r="AA345" s="51"/>
      <c r="AB345" s="51"/>
      <c r="AC345" s="51"/>
      <c r="AD345" s="51"/>
      <c r="AE345" s="51"/>
      <c r="AF345" s="38">
        <v>360</v>
      </c>
      <c r="AG345" s="61">
        <v>10.9</v>
      </c>
      <c r="AH345" s="62">
        <v>0.90833333333333299</v>
      </c>
      <c r="AI345" s="63"/>
      <c r="AJ345" s="64"/>
      <c r="AK345" s="65">
        <v>0</v>
      </c>
      <c r="AL345" s="64" t="s">
        <v>283</v>
      </c>
      <c r="AM345" s="66" t="s">
        <v>302</v>
      </c>
      <c r="AN345" s="26"/>
      <c r="AO345" s="66" t="s">
        <v>125</v>
      </c>
      <c r="AP345" s="74"/>
      <c r="AQ345" s="75"/>
      <c r="AR345" s="76"/>
      <c r="AS345" s="77"/>
      <c r="AT345" s="77"/>
      <c r="AU345" s="78"/>
      <c r="AV345" s="77"/>
      <c r="AW345" s="77"/>
      <c r="AX345" s="77"/>
      <c r="AY345" s="77"/>
      <c r="AZ345" s="77"/>
      <c r="BA345" s="77"/>
      <c r="BB345" s="99">
        <f t="shared" si="91"/>
        <v>36</v>
      </c>
      <c r="BC345" s="99">
        <f t="shared" si="92"/>
        <v>9</v>
      </c>
      <c r="BD345" s="100" t="str">
        <f t="shared" si="93"/>
        <v>050-0009-467刘亚星36</v>
      </c>
      <c r="BE345" s="101">
        <f t="shared" si="94"/>
        <v>1</v>
      </c>
      <c r="BF345" s="101">
        <f t="shared" si="95"/>
        <v>0.5</v>
      </c>
      <c r="BG345" s="102" t="str">
        <f t="shared" si="96"/>
        <v>050-0009-46736</v>
      </c>
      <c r="BH345" s="84" t="str">
        <f>IF(IF(ISNA(MATCH(BG345,BG346:$BG$94434,0)),1,"")="","",IF(ISNA(MATCH(BG345,BG346:$BG$94434,0)),1,"")&amp;BB345)</f>
        <v/>
      </c>
      <c r="BI345" s="84" t="str">
        <f>IF(BH345="","",BB345&amp;COUNTIFS($BH$1:BH345,BH345))</f>
        <v/>
      </c>
      <c r="BJ345" s="84" t="str">
        <f t="shared" si="97"/>
        <v/>
      </c>
      <c r="BK345" s="84"/>
      <c r="BL345" s="84"/>
      <c r="BM345" s="84"/>
      <c r="BN345" s="84"/>
      <c r="BO345" s="84"/>
      <c r="BP345" s="84"/>
      <c r="BQ345" s="84"/>
      <c r="BR345" s="84"/>
      <c r="BS345" s="84"/>
      <c r="BT345" s="84"/>
      <c r="BU345" s="84"/>
      <c r="BV345" s="84"/>
      <c r="BW345" s="84"/>
      <c r="BX345" s="84"/>
      <c r="BY345" s="84"/>
      <c r="BZ345" s="84"/>
      <c r="CA345" s="84"/>
      <c r="CB345" s="84"/>
      <c r="CC345" s="84"/>
      <c r="CD345" s="84"/>
      <c r="CE345" s="84"/>
      <c r="CF345" s="84"/>
      <c r="CG345" s="84"/>
      <c r="CH345" s="84"/>
      <c r="CI345" s="84"/>
      <c r="CJ345" s="84"/>
      <c r="CK345" s="84"/>
      <c r="CL345" s="84"/>
      <c r="CM345" s="84"/>
      <c r="CN345" s="84"/>
      <c r="CO345" s="84"/>
      <c r="CP345" s="84"/>
      <c r="CQ345" s="84"/>
      <c r="CR345" s="84"/>
      <c r="CS345" s="84"/>
      <c r="CT345" s="84"/>
      <c r="CU345" s="84"/>
      <c r="CV345" s="84"/>
      <c r="CW345" s="84"/>
      <c r="CX345" s="84"/>
      <c r="CY345" s="84"/>
      <c r="CZ345" s="84"/>
      <c r="DA345" s="84"/>
      <c r="DB345" s="84"/>
      <c r="DC345" s="84"/>
      <c r="DD345" s="84"/>
      <c r="DE345" s="84"/>
      <c r="DF345" s="84"/>
      <c r="DG345" s="84"/>
      <c r="DH345" s="84"/>
      <c r="DI345" s="84"/>
      <c r="DJ345" s="84"/>
      <c r="DK345" s="84"/>
      <c r="DL345" s="84"/>
      <c r="DM345" s="84"/>
      <c r="DN345" s="84"/>
      <c r="DO345" s="84"/>
      <c r="DP345" s="84"/>
      <c r="DQ345" s="84"/>
      <c r="DR345" s="84"/>
      <c r="DS345" s="84"/>
      <c r="DT345" s="84"/>
      <c r="DU345" s="84"/>
      <c r="DV345" s="84"/>
      <c r="DW345" s="84"/>
      <c r="DX345" s="84"/>
      <c r="DY345" s="84"/>
      <c r="DZ345" s="84"/>
      <c r="EA345" s="84"/>
      <c r="EB345" s="84"/>
      <c r="EC345" s="84"/>
      <c r="ED345" s="84"/>
      <c r="EE345" s="84"/>
      <c r="EF345" s="84"/>
      <c r="EG345" s="84"/>
      <c r="EH345" s="84"/>
      <c r="EI345" s="84"/>
      <c r="EJ345" s="84"/>
      <c r="EK345" s="84"/>
      <c r="EL345" s="84"/>
      <c r="EM345" s="84"/>
      <c r="EN345" s="84"/>
      <c r="EO345" s="84"/>
      <c r="EP345" s="84"/>
      <c r="EQ345" s="84"/>
      <c r="ER345" s="84"/>
      <c r="ES345" s="84"/>
      <c r="ET345" s="84"/>
      <c r="EU345" s="84"/>
      <c r="EV345" s="84"/>
      <c r="EW345" s="84"/>
      <c r="EX345" s="84"/>
      <c r="EY345" s="84"/>
      <c r="EZ345" s="84"/>
      <c r="FA345" s="84"/>
      <c r="FB345" s="84"/>
      <c r="FC345" s="84"/>
      <c r="FD345" s="84"/>
      <c r="FE345" s="84"/>
      <c r="FF345" s="84"/>
      <c r="FG345" s="84"/>
      <c r="FH345" s="84"/>
      <c r="FI345" s="84"/>
      <c r="FJ345" s="84"/>
      <c r="FK345" s="84"/>
      <c r="FL345" s="84"/>
      <c r="FM345" s="84"/>
      <c r="FN345" s="84"/>
      <c r="FO345" s="84"/>
      <c r="FP345" s="84"/>
      <c r="FQ345" s="84"/>
      <c r="FR345" s="84"/>
      <c r="FS345" s="84"/>
      <c r="FT345" s="84"/>
      <c r="FU345" s="84"/>
      <c r="FV345" s="84"/>
      <c r="FW345" s="84"/>
      <c r="FX345" s="84"/>
      <c r="FY345" s="84"/>
      <c r="FZ345" s="84"/>
      <c r="GA345" s="84"/>
      <c r="GB345" s="84"/>
      <c r="GC345" s="84"/>
      <c r="GD345" s="84"/>
      <c r="GE345" s="84"/>
      <c r="GF345" s="84"/>
      <c r="GG345" s="84"/>
      <c r="GH345" s="84"/>
      <c r="GI345" s="84"/>
      <c r="GJ345" s="84"/>
      <c r="GK345" s="84"/>
      <c r="GL345" s="84"/>
      <c r="GM345" s="84"/>
      <c r="GN345" s="84"/>
      <c r="GO345" s="84"/>
      <c r="GP345" s="84"/>
      <c r="GQ345" s="84"/>
      <c r="GR345" s="84"/>
      <c r="GS345" s="84"/>
      <c r="GT345" s="84"/>
      <c r="GU345" s="84"/>
      <c r="GV345" s="84"/>
      <c r="GW345" s="84"/>
      <c r="GX345" s="84"/>
      <c r="GY345" s="84"/>
      <c r="GZ345" s="84"/>
      <c r="HA345" s="84"/>
      <c r="HB345" s="84"/>
      <c r="HC345" s="84"/>
      <c r="HD345" s="84"/>
      <c r="HE345" s="84"/>
      <c r="HF345" s="84"/>
      <c r="HG345" s="84"/>
      <c r="HH345" s="84"/>
      <c r="HI345" s="84"/>
      <c r="HJ345" s="84"/>
      <c r="HK345" s="84"/>
      <c r="HL345" s="84"/>
      <c r="HM345" s="84"/>
      <c r="HN345" s="84"/>
      <c r="HO345" s="84"/>
      <c r="HP345" s="84"/>
      <c r="HQ345" s="84"/>
      <c r="HR345" s="84"/>
      <c r="HS345" s="84"/>
      <c r="HT345" s="84"/>
      <c r="HU345" s="84"/>
      <c r="HV345" s="84"/>
      <c r="HW345" s="84"/>
      <c r="HX345" s="84"/>
      <c r="HY345" s="84"/>
      <c r="HZ345" s="84"/>
      <c r="IA345" s="84"/>
      <c r="IB345" s="84"/>
      <c r="IC345" s="84"/>
      <c r="ID345" s="84"/>
      <c r="IE345" s="84"/>
      <c r="IF345" s="84"/>
      <c r="IG345" s="84"/>
      <c r="IH345" s="84"/>
      <c r="II345" s="84"/>
      <c r="IJ345" s="84"/>
      <c r="IK345" s="84"/>
      <c r="IL345" s="84"/>
      <c r="IM345" s="84"/>
      <c r="IN345" s="84"/>
      <c r="IO345" s="84"/>
      <c r="IP345" s="84"/>
      <c r="IQ345" s="84"/>
      <c r="IR345" s="84"/>
      <c r="IS345" s="84"/>
      <c r="IT345" s="84"/>
      <c r="IU345" s="84"/>
      <c r="IV345" s="84"/>
      <c r="IW345" s="84"/>
      <c r="IX345" s="84"/>
      <c r="IY345" s="84"/>
      <c r="IZ345" s="84"/>
      <c r="JA345" s="84"/>
      <c r="JB345" s="84"/>
    </row>
    <row r="346" spans="1:262" s="22" customFormat="1" ht="15" customHeight="1" x14ac:dyDescent="0.15">
      <c r="A346" s="176" t="s">
        <v>144</v>
      </c>
      <c r="B346" s="26" t="s">
        <v>285</v>
      </c>
      <c r="C346" s="27" t="s">
        <v>368</v>
      </c>
      <c r="D346" s="28" t="s">
        <v>447</v>
      </c>
      <c r="E346" s="26" t="s">
        <v>278</v>
      </c>
      <c r="F346" s="29" t="s">
        <v>93</v>
      </c>
      <c r="G346" s="30" t="s">
        <v>301</v>
      </c>
      <c r="H346" s="30" t="s">
        <v>94</v>
      </c>
      <c r="I346" s="37">
        <v>2000</v>
      </c>
      <c r="J346" s="38" t="s">
        <v>281</v>
      </c>
      <c r="K346" s="37">
        <v>1296.5</v>
      </c>
      <c r="L346" s="26"/>
      <c r="M346" s="26"/>
      <c r="N346" s="26"/>
      <c r="O346" s="39" t="s">
        <v>370</v>
      </c>
      <c r="P346" s="40">
        <v>0.5</v>
      </c>
      <c r="Q346" s="40">
        <v>0.5</v>
      </c>
      <c r="R346" s="40">
        <v>1.375</v>
      </c>
      <c r="S346" s="40">
        <v>2.6213592233009702</v>
      </c>
      <c r="T346" s="40">
        <v>3</v>
      </c>
      <c r="U346" s="40">
        <v>3</v>
      </c>
      <c r="V346" s="41">
        <v>12</v>
      </c>
      <c r="W346" s="42">
        <v>330</v>
      </c>
      <c r="X346" s="43">
        <v>500</v>
      </c>
      <c r="Y346" s="50">
        <v>1</v>
      </c>
      <c r="Z346" s="50">
        <v>1</v>
      </c>
      <c r="AA346" s="51"/>
      <c r="AB346" s="51"/>
      <c r="AC346" s="51"/>
      <c r="AD346" s="51"/>
      <c r="AE346" s="51"/>
      <c r="AF346" s="38">
        <v>360</v>
      </c>
      <c r="AG346" s="61">
        <v>11</v>
      </c>
      <c r="AH346" s="62">
        <v>0.91666666666666696</v>
      </c>
      <c r="AI346" s="63"/>
      <c r="AJ346" s="64"/>
      <c r="AK346" s="65">
        <v>0</v>
      </c>
      <c r="AL346" s="64" t="s">
        <v>283</v>
      </c>
      <c r="AM346" s="66" t="s">
        <v>286</v>
      </c>
      <c r="AN346" s="26"/>
      <c r="AO346" s="66" t="s">
        <v>40</v>
      </c>
      <c r="AP346" s="74"/>
      <c r="AQ346" s="75"/>
      <c r="AR346" s="76"/>
      <c r="AS346" s="77"/>
      <c r="AT346" s="77"/>
      <c r="AU346" s="78"/>
      <c r="AV346" s="77"/>
      <c r="AW346" s="77"/>
      <c r="AX346" s="77"/>
      <c r="AY346" s="77"/>
      <c r="AZ346" s="77"/>
      <c r="BA346" s="77"/>
      <c r="BB346" s="99">
        <f t="shared" si="91"/>
        <v>36</v>
      </c>
      <c r="BC346" s="99">
        <f t="shared" si="92"/>
        <v>9</v>
      </c>
      <c r="BD346" s="100" t="str">
        <f t="shared" si="93"/>
        <v>050-0009-467雷小林36</v>
      </c>
      <c r="BE346" s="101">
        <f t="shared" si="94"/>
        <v>0.33333333333333331</v>
      </c>
      <c r="BF346" s="101">
        <f t="shared" si="95"/>
        <v>0.5</v>
      </c>
      <c r="BG346" s="102" t="str">
        <f t="shared" si="96"/>
        <v>050-0009-46736</v>
      </c>
      <c r="BH346" s="84" t="str">
        <f>IF(IF(ISNA(MATCH(BG346,BG347:$BG$94434,0)),1,"")="","",IF(ISNA(MATCH(BG346,BG347:$BG$94434,0)),1,"")&amp;BB346)</f>
        <v/>
      </c>
      <c r="BI346" s="84" t="str">
        <f>IF(BH346="","",BB346&amp;COUNTIFS($BH$1:BH346,BH346))</f>
        <v/>
      </c>
      <c r="BJ346" s="84" t="str">
        <f t="shared" si="97"/>
        <v/>
      </c>
      <c r="BK346" s="84"/>
      <c r="BL346" s="84"/>
      <c r="BM346" s="84"/>
      <c r="BN346" s="84"/>
      <c r="BO346" s="84"/>
      <c r="BP346" s="84"/>
      <c r="BQ346" s="84"/>
      <c r="BR346" s="84"/>
      <c r="BS346" s="84"/>
      <c r="BT346" s="84"/>
      <c r="BU346" s="84"/>
      <c r="BV346" s="84"/>
      <c r="BW346" s="84"/>
      <c r="BX346" s="84"/>
      <c r="BY346" s="84"/>
      <c r="BZ346" s="84"/>
      <c r="CA346" s="84"/>
      <c r="CB346" s="84"/>
      <c r="CC346" s="84"/>
      <c r="CD346" s="84"/>
      <c r="CE346" s="84"/>
      <c r="CF346" s="84"/>
      <c r="CG346" s="84"/>
      <c r="CH346" s="84"/>
      <c r="CI346" s="84"/>
      <c r="CJ346" s="84"/>
      <c r="CK346" s="84"/>
      <c r="CL346" s="84"/>
      <c r="CM346" s="84"/>
      <c r="CN346" s="84"/>
      <c r="CO346" s="84"/>
      <c r="CP346" s="84"/>
      <c r="CQ346" s="84"/>
      <c r="CR346" s="84"/>
      <c r="CS346" s="84"/>
      <c r="CT346" s="84"/>
      <c r="CU346" s="84"/>
      <c r="CV346" s="84"/>
      <c r="CW346" s="84"/>
      <c r="CX346" s="84"/>
      <c r="CY346" s="84"/>
      <c r="CZ346" s="84"/>
      <c r="DA346" s="84"/>
      <c r="DB346" s="84"/>
      <c r="DC346" s="84"/>
      <c r="DD346" s="84"/>
      <c r="DE346" s="84"/>
      <c r="DF346" s="84"/>
      <c r="DG346" s="84"/>
      <c r="DH346" s="84"/>
      <c r="DI346" s="84"/>
      <c r="DJ346" s="84"/>
      <c r="DK346" s="84"/>
      <c r="DL346" s="84"/>
      <c r="DM346" s="84"/>
      <c r="DN346" s="84"/>
      <c r="DO346" s="84"/>
      <c r="DP346" s="84"/>
      <c r="DQ346" s="84"/>
      <c r="DR346" s="84"/>
      <c r="DS346" s="84"/>
      <c r="DT346" s="84"/>
      <c r="DU346" s="84"/>
      <c r="DV346" s="84"/>
      <c r="DW346" s="84"/>
      <c r="DX346" s="84"/>
      <c r="DY346" s="84"/>
      <c r="DZ346" s="84"/>
      <c r="EA346" s="84"/>
      <c r="EB346" s="84"/>
      <c r="EC346" s="84"/>
      <c r="ED346" s="84"/>
      <c r="EE346" s="84"/>
      <c r="EF346" s="84"/>
      <c r="EG346" s="84"/>
      <c r="EH346" s="84"/>
      <c r="EI346" s="84"/>
      <c r="EJ346" s="84"/>
      <c r="EK346" s="84"/>
      <c r="EL346" s="84"/>
      <c r="EM346" s="84"/>
      <c r="EN346" s="84"/>
      <c r="EO346" s="84"/>
      <c r="EP346" s="84"/>
      <c r="EQ346" s="84"/>
      <c r="ER346" s="84"/>
      <c r="ES346" s="84"/>
      <c r="ET346" s="84"/>
      <c r="EU346" s="84"/>
      <c r="EV346" s="84"/>
      <c r="EW346" s="84"/>
      <c r="EX346" s="84"/>
      <c r="EY346" s="84"/>
      <c r="EZ346" s="84"/>
      <c r="FA346" s="84"/>
      <c r="FB346" s="84"/>
      <c r="FC346" s="84"/>
      <c r="FD346" s="84"/>
      <c r="FE346" s="84"/>
      <c r="FF346" s="84"/>
      <c r="FG346" s="84"/>
      <c r="FH346" s="84"/>
      <c r="FI346" s="84"/>
      <c r="FJ346" s="84"/>
      <c r="FK346" s="84"/>
      <c r="FL346" s="84"/>
      <c r="FM346" s="84"/>
      <c r="FN346" s="84"/>
      <c r="FO346" s="84"/>
      <c r="FP346" s="84"/>
      <c r="FQ346" s="84"/>
      <c r="FR346" s="84"/>
      <c r="FS346" s="84"/>
      <c r="FT346" s="84"/>
      <c r="FU346" s="84"/>
      <c r="FV346" s="84"/>
      <c r="FW346" s="84"/>
      <c r="FX346" s="84"/>
      <c r="FY346" s="84"/>
      <c r="FZ346" s="84"/>
      <c r="GA346" s="84"/>
      <c r="GB346" s="84"/>
      <c r="GC346" s="84"/>
      <c r="GD346" s="84"/>
      <c r="GE346" s="84"/>
      <c r="GF346" s="84"/>
      <c r="GG346" s="84"/>
      <c r="GH346" s="84"/>
      <c r="GI346" s="84"/>
      <c r="GJ346" s="84"/>
      <c r="GK346" s="84"/>
      <c r="GL346" s="84"/>
      <c r="GM346" s="84"/>
      <c r="GN346" s="84"/>
      <c r="GO346" s="84"/>
      <c r="GP346" s="84"/>
      <c r="GQ346" s="84"/>
      <c r="GR346" s="84"/>
      <c r="GS346" s="84"/>
      <c r="GT346" s="84"/>
      <c r="GU346" s="84"/>
      <c r="GV346" s="84"/>
      <c r="GW346" s="84"/>
      <c r="GX346" s="84"/>
      <c r="GY346" s="84"/>
      <c r="GZ346" s="84"/>
      <c r="HA346" s="84"/>
      <c r="HB346" s="84"/>
      <c r="HC346" s="84"/>
      <c r="HD346" s="84"/>
      <c r="HE346" s="84"/>
      <c r="HF346" s="84"/>
      <c r="HG346" s="84"/>
      <c r="HH346" s="84"/>
      <c r="HI346" s="84"/>
      <c r="HJ346" s="84"/>
      <c r="HK346" s="84"/>
      <c r="HL346" s="84"/>
      <c r="HM346" s="84"/>
      <c r="HN346" s="84"/>
      <c r="HO346" s="84"/>
      <c r="HP346" s="84"/>
      <c r="HQ346" s="84"/>
      <c r="HR346" s="84"/>
      <c r="HS346" s="84"/>
      <c r="HT346" s="84"/>
      <c r="HU346" s="84"/>
      <c r="HV346" s="84"/>
      <c r="HW346" s="84"/>
      <c r="HX346" s="84"/>
      <c r="HY346" s="84"/>
      <c r="HZ346" s="84"/>
      <c r="IA346" s="84"/>
      <c r="IB346" s="84"/>
      <c r="IC346" s="84"/>
      <c r="ID346" s="84"/>
      <c r="IE346" s="84"/>
      <c r="IF346" s="84"/>
      <c r="IG346" s="84"/>
      <c r="IH346" s="84"/>
      <c r="II346" s="84"/>
      <c r="IJ346" s="84"/>
      <c r="IK346" s="84"/>
      <c r="IL346" s="84"/>
      <c r="IM346" s="84"/>
      <c r="IN346" s="84"/>
      <c r="IO346" s="84"/>
      <c r="IP346" s="84"/>
      <c r="IQ346" s="84"/>
      <c r="IR346" s="84"/>
      <c r="IS346" s="84"/>
      <c r="IT346" s="84"/>
      <c r="IU346" s="84"/>
      <c r="IV346" s="84"/>
      <c r="IW346" s="84"/>
      <c r="IX346" s="84"/>
      <c r="IY346" s="84"/>
      <c r="IZ346" s="84"/>
      <c r="JA346" s="84"/>
      <c r="JB346" s="84"/>
    </row>
    <row r="347" spans="1:262" s="22" customFormat="1" ht="15" customHeight="1" x14ac:dyDescent="0.15">
      <c r="A347" s="176" t="s">
        <v>144</v>
      </c>
      <c r="B347" s="26" t="s">
        <v>275</v>
      </c>
      <c r="C347" s="27" t="s">
        <v>303</v>
      </c>
      <c r="D347" s="28" t="s">
        <v>467</v>
      </c>
      <c r="E347" s="26" t="s">
        <v>278</v>
      </c>
      <c r="F347" s="29" t="s">
        <v>112</v>
      </c>
      <c r="G347" s="30" t="s">
        <v>305</v>
      </c>
      <c r="H347" s="30" t="s">
        <v>94</v>
      </c>
      <c r="I347" s="37">
        <v>1000</v>
      </c>
      <c r="J347" s="38" t="s">
        <v>281</v>
      </c>
      <c r="K347" s="37">
        <v>0</v>
      </c>
      <c r="L347" s="26"/>
      <c r="M347" s="26"/>
      <c r="N347" s="26"/>
      <c r="O347" s="39" t="s">
        <v>468</v>
      </c>
      <c r="P347" s="40">
        <v>0.5</v>
      </c>
      <c r="Q347" s="40">
        <v>0.5</v>
      </c>
      <c r="R347" s="40">
        <v>2.83636363636364</v>
      </c>
      <c r="S347" s="40">
        <v>2.6213592233009702</v>
      </c>
      <c r="T347" s="40">
        <v>2</v>
      </c>
      <c r="U347" s="40">
        <v>2</v>
      </c>
      <c r="V347" s="41">
        <v>12</v>
      </c>
      <c r="W347" s="42">
        <v>204</v>
      </c>
      <c r="X347" s="43">
        <v>400</v>
      </c>
      <c r="Y347" s="50">
        <v>1</v>
      </c>
      <c r="Z347" s="50">
        <v>1</v>
      </c>
      <c r="AA347" s="51"/>
      <c r="AB347" s="51"/>
      <c r="AC347" s="51"/>
      <c r="AD347" s="51"/>
      <c r="AE347" s="51"/>
      <c r="AF347" s="38">
        <v>288</v>
      </c>
      <c r="AG347" s="61">
        <v>8.5</v>
      </c>
      <c r="AH347" s="62">
        <v>0.70833333333333304</v>
      </c>
      <c r="AI347" s="63"/>
      <c r="AJ347" s="64"/>
      <c r="AK347" s="65">
        <v>0</v>
      </c>
      <c r="AL347" s="64" t="s">
        <v>283</v>
      </c>
      <c r="AM347" s="66" t="s">
        <v>317</v>
      </c>
      <c r="AN347" s="26"/>
      <c r="AO347" s="66" t="s">
        <v>399</v>
      </c>
      <c r="AP347" s="74"/>
      <c r="AQ347" s="75"/>
      <c r="AR347" s="76"/>
      <c r="AS347" s="77"/>
      <c r="AT347" s="77"/>
      <c r="AU347" s="78"/>
      <c r="AV347" s="77"/>
      <c r="AW347" s="77"/>
      <c r="AX347" s="77"/>
      <c r="AY347" s="77"/>
      <c r="AZ347" s="77"/>
      <c r="BA347" s="77"/>
      <c r="BB347" s="99">
        <f t="shared" si="91"/>
        <v>36</v>
      </c>
      <c r="BC347" s="99">
        <f t="shared" si="92"/>
        <v>9</v>
      </c>
      <c r="BD347" s="100" t="str">
        <f t="shared" si="93"/>
        <v>050-J310000141-536马雪威36</v>
      </c>
      <c r="BE347" s="101">
        <f t="shared" si="94"/>
        <v>1</v>
      </c>
      <c r="BF347" s="101">
        <f t="shared" si="95"/>
        <v>0.5</v>
      </c>
      <c r="BG347" s="102" t="str">
        <f t="shared" si="96"/>
        <v>050-J310000141-53636</v>
      </c>
      <c r="BH347" s="84" t="str">
        <f>IF(IF(ISNA(MATCH(BG347,BG348:$BG$94434,0)),1,"")="","",IF(ISNA(MATCH(BG347,BG348:$BG$94434,0)),1,"")&amp;BB347)</f>
        <v/>
      </c>
      <c r="BI347" s="84" t="str">
        <f>IF(BH347="","",BB347&amp;COUNTIFS($BH$1:BH347,BH347))</f>
        <v/>
      </c>
      <c r="BJ347" s="84" t="str">
        <f t="shared" si="97"/>
        <v/>
      </c>
      <c r="BK347" s="84"/>
      <c r="BL347" s="84"/>
      <c r="BM347" s="84"/>
      <c r="BN347" s="84"/>
      <c r="BO347" s="84"/>
      <c r="BP347" s="84"/>
      <c r="BQ347" s="84"/>
      <c r="BR347" s="84"/>
      <c r="BS347" s="84"/>
      <c r="BT347" s="84"/>
      <c r="BU347" s="84"/>
      <c r="BV347" s="84"/>
      <c r="BW347" s="84"/>
      <c r="BX347" s="84"/>
      <c r="BY347" s="84"/>
      <c r="BZ347" s="84"/>
      <c r="CA347" s="84"/>
      <c r="CB347" s="84"/>
      <c r="CC347" s="84"/>
      <c r="CD347" s="84"/>
      <c r="CE347" s="84"/>
      <c r="CF347" s="84"/>
      <c r="CG347" s="84"/>
      <c r="CH347" s="84"/>
      <c r="CI347" s="84"/>
      <c r="CJ347" s="84"/>
      <c r="CK347" s="84"/>
      <c r="CL347" s="84"/>
      <c r="CM347" s="84"/>
      <c r="CN347" s="84"/>
      <c r="CO347" s="84"/>
      <c r="CP347" s="84"/>
      <c r="CQ347" s="84"/>
      <c r="CR347" s="84"/>
      <c r="CS347" s="84"/>
      <c r="CT347" s="84"/>
      <c r="CU347" s="84"/>
      <c r="CV347" s="84"/>
      <c r="CW347" s="84"/>
      <c r="CX347" s="84"/>
      <c r="CY347" s="84"/>
      <c r="CZ347" s="84"/>
      <c r="DA347" s="84"/>
      <c r="DB347" s="84"/>
      <c r="DC347" s="84"/>
      <c r="DD347" s="84"/>
      <c r="DE347" s="84"/>
      <c r="DF347" s="84"/>
      <c r="DG347" s="84"/>
      <c r="DH347" s="84"/>
      <c r="DI347" s="84"/>
      <c r="DJ347" s="84"/>
      <c r="DK347" s="84"/>
      <c r="DL347" s="84"/>
      <c r="DM347" s="84"/>
      <c r="DN347" s="84"/>
      <c r="DO347" s="84"/>
      <c r="DP347" s="84"/>
      <c r="DQ347" s="84"/>
      <c r="DR347" s="84"/>
      <c r="DS347" s="84"/>
      <c r="DT347" s="84"/>
      <c r="DU347" s="84"/>
      <c r="DV347" s="84"/>
      <c r="DW347" s="84"/>
      <c r="DX347" s="84"/>
      <c r="DY347" s="84"/>
      <c r="DZ347" s="84"/>
      <c r="EA347" s="84"/>
      <c r="EB347" s="84"/>
      <c r="EC347" s="84"/>
      <c r="ED347" s="84"/>
      <c r="EE347" s="84"/>
      <c r="EF347" s="84"/>
      <c r="EG347" s="84"/>
      <c r="EH347" s="84"/>
      <c r="EI347" s="84"/>
      <c r="EJ347" s="84"/>
      <c r="EK347" s="84"/>
      <c r="EL347" s="84"/>
      <c r="EM347" s="84"/>
      <c r="EN347" s="84"/>
      <c r="EO347" s="84"/>
      <c r="EP347" s="84"/>
      <c r="EQ347" s="84"/>
      <c r="ER347" s="84"/>
      <c r="ES347" s="84"/>
      <c r="ET347" s="84"/>
      <c r="EU347" s="84"/>
      <c r="EV347" s="84"/>
      <c r="EW347" s="84"/>
      <c r="EX347" s="84"/>
      <c r="EY347" s="84"/>
      <c r="EZ347" s="84"/>
      <c r="FA347" s="84"/>
      <c r="FB347" s="84"/>
      <c r="FC347" s="84"/>
      <c r="FD347" s="84"/>
      <c r="FE347" s="84"/>
      <c r="FF347" s="84"/>
      <c r="FG347" s="84"/>
      <c r="FH347" s="84"/>
      <c r="FI347" s="84"/>
      <c r="FJ347" s="84"/>
      <c r="FK347" s="84"/>
      <c r="FL347" s="84"/>
      <c r="FM347" s="84"/>
      <c r="FN347" s="84"/>
      <c r="FO347" s="84"/>
      <c r="FP347" s="84"/>
      <c r="FQ347" s="84"/>
      <c r="FR347" s="84"/>
      <c r="FS347" s="84"/>
      <c r="FT347" s="84"/>
      <c r="FU347" s="84"/>
      <c r="FV347" s="84"/>
      <c r="FW347" s="84"/>
      <c r="FX347" s="84"/>
      <c r="FY347" s="84"/>
      <c r="FZ347" s="84"/>
      <c r="GA347" s="84"/>
      <c r="GB347" s="84"/>
      <c r="GC347" s="84"/>
      <c r="GD347" s="84"/>
      <c r="GE347" s="84"/>
      <c r="GF347" s="84"/>
      <c r="GG347" s="84"/>
      <c r="GH347" s="84"/>
      <c r="GI347" s="84"/>
      <c r="GJ347" s="84"/>
      <c r="GK347" s="84"/>
      <c r="GL347" s="84"/>
      <c r="GM347" s="84"/>
      <c r="GN347" s="84"/>
      <c r="GO347" s="84"/>
      <c r="GP347" s="84"/>
      <c r="GQ347" s="84"/>
      <c r="GR347" s="84"/>
      <c r="GS347" s="84"/>
      <c r="GT347" s="84"/>
      <c r="GU347" s="84"/>
      <c r="GV347" s="84"/>
      <c r="GW347" s="84"/>
      <c r="GX347" s="84"/>
      <c r="GY347" s="84"/>
      <c r="GZ347" s="84"/>
      <c r="HA347" s="84"/>
      <c r="HB347" s="84"/>
      <c r="HC347" s="84"/>
      <c r="HD347" s="84"/>
      <c r="HE347" s="84"/>
      <c r="HF347" s="84"/>
      <c r="HG347" s="84"/>
      <c r="HH347" s="84"/>
      <c r="HI347" s="84"/>
      <c r="HJ347" s="84"/>
      <c r="HK347" s="84"/>
      <c r="HL347" s="84"/>
      <c r="HM347" s="84"/>
      <c r="HN347" s="84"/>
      <c r="HO347" s="84"/>
      <c r="HP347" s="84"/>
      <c r="HQ347" s="84"/>
      <c r="HR347" s="84"/>
      <c r="HS347" s="84"/>
      <c r="HT347" s="84"/>
      <c r="HU347" s="84"/>
      <c r="HV347" s="84"/>
      <c r="HW347" s="84"/>
      <c r="HX347" s="84"/>
      <c r="HY347" s="84"/>
      <c r="HZ347" s="84"/>
      <c r="IA347" s="84"/>
      <c r="IB347" s="84"/>
      <c r="IC347" s="84"/>
      <c r="ID347" s="84"/>
      <c r="IE347" s="84"/>
      <c r="IF347" s="84"/>
      <c r="IG347" s="84"/>
      <c r="IH347" s="84"/>
      <c r="II347" s="84"/>
      <c r="IJ347" s="84"/>
      <c r="IK347" s="84"/>
      <c r="IL347" s="84"/>
      <c r="IM347" s="84"/>
      <c r="IN347" s="84"/>
      <c r="IO347" s="84"/>
      <c r="IP347" s="84"/>
      <c r="IQ347" s="84"/>
      <c r="IR347" s="84"/>
      <c r="IS347" s="84"/>
      <c r="IT347" s="84"/>
      <c r="IU347" s="84"/>
      <c r="IV347" s="84"/>
      <c r="IW347" s="84"/>
      <c r="IX347" s="84"/>
      <c r="IY347" s="84"/>
      <c r="IZ347" s="84"/>
      <c r="JA347" s="84"/>
      <c r="JB347" s="84"/>
    </row>
    <row r="348" spans="1:262" s="22" customFormat="1" ht="15" customHeight="1" x14ac:dyDescent="0.15">
      <c r="A348" s="176" t="s">
        <v>144</v>
      </c>
      <c r="B348" s="26" t="s">
        <v>285</v>
      </c>
      <c r="C348" s="27" t="s">
        <v>303</v>
      </c>
      <c r="D348" s="28" t="s">
        <v>467</v>
      </c>
      <c r="E348" s="26" t="s">
        <v>278</v>
      </c>
      <c r="F348" s="29" t="s">
        <v>112</v>
      </c>
      <c r="G348" s="30" t="s">
        <v>305</v>
      </c>
      <c r="H348" s="30" t="s">
        <v>94</v>
      </c>
      <c r="I348" s="37">
        <v>1000</v>
      </c>
      <c r="J348" s="38" t="s">
        <v>281</v>
      </c>
      <c r="K348" s="37">
        <v>0</v>
      </c>
      <c r="L348" s="26"/>
      <c r="M348" s="26"/>
      <c r="N348" s="26"/>
      <c r="O348" s="39" t="s">
        <v>468</v>
      </c>
      <c r="P348" s="40">
        <v>0.5</v>
      </c>
      <c r="Q348" s="40">
        <v>0.5</v>
      </c>
      <c r="R348" s="40">
        <v>1.375</v>
      </c>
      <c r="S348" s="40">
        <v>2.6213592233009702</v>
      </c>
      <c r="T348" s="40">
        <v>4</v>
      </c>
      <c r="U348" s="40">
        <v>4</v>
      </c>
      <c r="V348" s="41">
        <v>12</v>
      </c>
      <c r="W348" s="42">
        <v>210</v>
      </c>
      <c r="X348" s="43">
        <v>400</v>
      </c>
      <c r="Y348" s="50">
        <v>1</v>
      </c>
      <c r="Z348" s="50">
        <v>1</v>
      </c>
      <c r="AA348" s="51"/>
      <c r="AB348" s="51"/>
      <c r="AC348" s="51"/>
      <c r="AD348" s="51"/>
      <c r="AE348" s="51"/>
      <c r="AF348" s="38">
        <v>288</v>
      </c>
      <c r="AG348" s="61">
        <v>8.75</v>
      </c>
      <c r="AH348" s="62">
        <v>0.72916666666666696</v>
      </c>
      <c r="AI348" s="63"/>
      <c r="AJ348" s="64"/>
      <c r="AK348" s="65">
        <v>0</v>
      </c>
      <c r="AL348" s="64" t="s">
        <v>283</v>
      </c>
      <c r="AM348" s="66" t="s">
        <v>286</v>
      </c>
      <c r="AN348" s="26"/>
      <c r="AO348" s="66" t="s">
        <v>40</v>
      </c>
      <c r="AP348" s="74"/>
      <c r="AQ348" s="75"/>
      <c r="AR348" s="76"/>
      <c r="AS348" s="77"/>
      <c r="AT348" s="77"/>
      <c r="AU348" s="78"/>
      <c r="AV348" s="77"/>
      <c r="AW348" s="77"/>
      <c r="AX348" s="77"/>
      <c r="AY348" s="77"/>
      <c r="AZ348" s="77"/>
      <c r="BA348" s="77"/>
      <c r="BB348" s="99">
        <f t="shared" si="91"/>
        <v>36</v>
      </c>
      <c r="BC348" s="99">
        <f t="shared" si="92"/>
        <v>9</v>
      </c>
      <c r="BD348" s="100" t="str">
        <f t="shared" si="93"/>
        <v>050-J310000141-536雷小林36</v>
      </c>
      <c r="BE348" s="101">
        <f t="shared" si="94"/>
        <v>0.33333333333333331</v>
      </c>
      <c r="BF348" s="101">
        <f t="shared" si="95"/>
        <v>0.5</v>
      </c>
      <c r="BG348" s="102" t="str">
        <f t="shared" si="96"/>
        <v>050-J310000141-53636</v>
      </c>
      <c r="BH348" s="84" t="str">
        <f>IF(IF(ISNA(MATCH(BG348,BG349:$BG$94434,0)),1,"")="","",IF(ISNA(MATCH(BG348,BG349:$BG$94434,0)),1,"")&amp;BB348)</f>
        <v/>
      </c>
      <c r="BI348" s="84" t="str">
        <f>IF(BH348="","",BB348&amp;COUNTIFS($BH$1:BH348,BH348))</f>
        <v/>
      </c>
      <c r="BJ348" s="84" t="str">
        <f t="shared" si="97"/>
        <v/>
      </c>
      <c r="BK348" s="84"/>
      <c r="BL348" s="84"/>
      <c r="BM348" s="84"/>
      <c r="BN348" s="84"/>
      <c r="BO348" s="84"/>
      <c r="BP348" s="84"/>
      <c r="BQ348" s="84"/>
      <c r="BR348" s="84"/>
      <c r="BS348" s="84"/>
      <c r="BT348" s="84"/>
      <c r="BU348" s="84"/>
      <c r="BV348" s="84"/>
      <c r="BW348" s="84"/>
      <c r="BX348" s="84"/>
      <c r="BY348" s="84"/>
      <c r="BZ348" s="84"/>
      <c r="CA348" s="84"/>
      <c r="CB348" s="84"/>
      <c r="CC348" s="84"/>
      <c r="CD348" s="84"/>
      <c r="CE348" s="84"/>
      <c r="CF348" s="84"/>
      <c r="CG348" s="84"/>
      <c r="CH348" s="84"/>
      <c r="CI348" s="84"/>
      <c r="CJ348" s="84"/>
      <c r="CK348" s="84"/>
      <c r="CL348" s="84"/>
      <c r="CM348" s="84"/>
      <c r="CN348" s="84"/>
      <c r="CO348" s="84"/>
      <c r="CP348" s="84"/>
      <c r="CQ348" s="84"/>
      <c r="CR348" s="84"/>
      <c r="CS348" s="84"/>
      <c r="CT348" s="84"/>
      <c r="CU348" s="84"/>
      <c r="CV348" s="84"/>
      <c r="CW348" s="84"/>
      <c r="CX348" s="84"/>
      <c r="CY348" s="84"/>
      <c r="CZ348" s="84"/>
      <c r="DA348" s="84"/>
      <c r="DB348" s="84"/>
      <c r="DC348" s="84"/>
      <c r="DD348" s="84"/>
      <c r="DE348" s="84"/>
      <c r="DF348" s="84"/>
      <c r="DG348" s="84"/>
      <c r="DH348" s="84"/>
      <c r="DI348" s="84"/>
      <c r="DJ348" s="84"/>
      <c r="DK348" s="84"/>
      <c r="DL348" s="84"/>
      <c r="DM348" s="84"/>
      <c r="DN348" s="84"/>
      <c r="DO348" s="84"/>
      <c r="DP348" s="84"/>
      <c r="DQ348" s="84"/>
      <c r="DR348" s="84"/>
      <c r="DS348" s="84"/>
      <c r="DT348" s="84"/>
      <c r="DU348" s="84"/>
      <c r="DV348" s="84"/>
      <c r="DW348" s="84"/>
      <c r="DX348" s="84"/>
      <c r="DY348" s="84"/>
      <c r="DZ348" s="84"/>
      <c r="EA348" s="84"/>
      <c r="EB348" s="84"/>
      <c r="EC348" s="84"/>
      <c r="ED348" s="84"/>
      <c r="EE348" s="84"/>
      <c r="EF348" s="84"/>
      <c r="EG348" s="84"/>
      <c r="EH348" s="84"/>
      <c r="EI348" s="84"/>
      <c r="EJ348" s="84"/>
      <c r="EK348" s="84"/>
      <c r="EL348" s="84"/>
      <c r="EM348" s="84"/>
      <c r="EN348" s="84"/>
      <c r="EO348" s="84"/>
      <c r="EP348" s="84"/>
      <c r="EQ348" s="84"/>
      <c r="ER348" s="84"/>
      <c r="ES348" s="84"/>
      <c r="ET348" s="84"/>
      <c r="EU348" s="84"/>
      <c r="EV348" s="84"/>
      <c r="EW348" s="84"/>
      <c r="EX348" s="84"/>
      <c r="EY348" s="84"/>
      <c r="EZ348" s="84"/>
      <c r="FA348" s="84"/>
      <c r="FB348" s="84"/>
      <c r="FC348" s="84"/>
      <c r="FD348" s="84"/>
      <c r="FE348" s="84"/>
      <c r="FF348" s="84"/>
      <c r="FG348" s="84"/>
      <c r="FH348" s="84"/>
      <c r="FI348" s="84"/>
      <c r="FJ348" s="84"/>
      <c r="FK348" s="84"/>
      <c r="FL348" s="84"/>
      <c r="FM348" s="84"/>
      <c r="FN348" s="84"/>
      <c r="FO348" s="84"/>
      <c r="FP348" s="84"/>
      <c r="FQ348" s="84"/>
      <c r="FR348" s="84"/>
      <c r="FS348" s="84"/>
      <c r="FT348" s="84"/>
      <c r="FU348" s="84"/>
      <c r="FV348" s="84"/>
      <c r="FW348" s="84"/>
      <c r="FX348" s="84"/>
      <c r="FY348" s="84"/>
      <c r="FZ348" s="84"/>
      <c r="GA348" s="84"/>
      <c r="GB348" s="84"/>
      <c r="GC348" s="84"/>
      <c r="GD348" s="84"/>
      <c r="GE348" s="84"/>
      <c r="GF348" s="84"/>
      <c r="GG348" s="84"/>
      <c r="GH348" s="84"/>
      <c r="GI348" s="84"/>
      <c r="GJ348" s="84"/>
      <c r="GK348" s="84"/>
      <c r="GL348" s="84"/>
      <c r="GM348" s="84"/>
      <c r="GN348" s="84"/>
      <c r="GO348" s="84"/>
      <c r="GP348" s="84"/>
      <c r="GQ348" s="84"/>
      <c r="GR348" s="84"/>
      <c r="GS348" s="84"/>
      <c r="GT348" s="84"/>
      <c r="GU348" s="84"/>
      <c r="GV348" s="84"/>
      <c r="GW348" s="84"/>
      <c r="GX348" s="84"/>
      <c r="GY348" s="84"/>
      <c r="GZ348" s="84"/>
      <c r="HA348" s="84"/>
      <c r="HB348" s="84"/>
      <c r="HC348" s="84"/>
      <c r="HD348" s="84"/>
      <c r="HE348" s="84"/>
      <c r="HF348" s="84"/>
      <c r="HG348" s="84"/>
      <c r="HH348" s="84"/>
      <c r="HI348" s="84"/>
      <c r="HJ348" s="84"/>
      <c r="HK348" s="84"/>
      <c r="HL348" s="84"/>
      <c r="HM348" s="84"/>
      <c r="HN348" s="84"/>
      <c r="HO348" s="84"/>
      <c r="HP348" s="84"/>
      <c r="HQ348" s="84"/>
      <c r="HR348" s="84"/>
      <c r="HS348" s="84"/>
      <c r="HT348" s="84"/>
      <c r="HU348" s="84"/>
      <c r="HV348" s="84"/>
      <c r="HW348" s="84"/>
      <c r="HX348" s="84"/>
      <c r="HY348" s="84"/>
      <c r="HZ348" s="84"/>
      <c r="IA348" s="84"/>
      <c r="IB348" s="84"/>
      <c r="IC348" s="84"/>
      <c r="ID348" s="84"/>
      <c r="IE348" s="84"/>
      <c r="IF348" s="84"/>
      <c r="IG348" s="84"/>
      <c r="IH348" s="84"/>
      <c r="II348" s="84"/>
      <c r="IJ348" s="84"/>
      <c r="IK348" s="84"/>
      <c r="IL348" s="84"/>
      <c r="IM348" s="84"/>
      <c r="IN348" s="84"/>
      <c r="IO348" s="84"/>
      <c r="IP348" s="84"/>
      <c r="IQ348" s="84"/>
      <c r="IR348" s="84"/>
      <c r="IS348" s="84"/>
      <c r="IT348" s="84"/>
      <c r="IU348" s="84"/>
      <c r="IV348" s="84"/>
      <c r="IW348" s="84"/>
      <c r="IX348" s="84"/>
      <c r="IY348" s="84"/>
      <c r="IZ348" s="84"/>
      <c r="JA348" s="84"/>
      <c r="JB348" s="84"/>
    </row>
    <row r="349" spans="1:262" s="22" customFormat="1" ht="15" customHeight="1" x14ac:dyDescent="0.15">
      <c r="A349" s="176" t="s">
        <v>144</v>
      </c>
      <c r="B349" s="26" t="s">
        <v>275</v>
      </c>
      <c r="C349" s="27" t="s">
        <v>306</v>
      </c>
      <c r="D349" s="28" t="s">
        <v>469</v>
      </c>
      <c r="E349" s="26" t="s">
        <v>278</v>
      </c>
      <c r="F349" s="29" t="s">
        <v>308</v>
      </c>
      <c r="G349" s="30" t="s">
        <v>305</v>
      </c>
      <c r="H349" s="30" t="s">
        <v>94</v>
      </c>
      <c r="I349" s="37">
        <v>400</v>
      </c>
      <c r="J349" s="38" t="s">
        <v>281</v>
      </c>
      <c r="K349" s="37">
        <v>0</v>
      </c>
      <c r="L349" s="26"/>
      <c r="M349" s="26"/>
      <c r="N349" s="26"/>
      <c r="O349" s="39" t="s">
        <v>309</v>
      </c>
      <c r="P349" s="40">
        <v>0.5</v>
      </c>
      <c r="Q349" s="40">
        <v>0.5</v>
      </c>
      <c r="R349" s="40">
        <v>1.1818181818181801</v>
      </c>
      <c r="S349" s="40">
        <v>1.09223300970874</v>
      </c>
      <c r="T349" s="40">
        <v>3</v>
      </c>
      <c r="U349" s="40">
        <v>3</v>
      </c>
      <c r="V349" s="41">
        <v>5</v>
      </c>
      <c r="W349" s="42">
        <v>80</v>
      </c>
      <c r="X349" s="43">
        <v>300</v>
      </c>
      <c r="Y349" s="50">
        <v>1</v>
      </c>
      <c r="Z349" s="50">
        <v>1</v>
      </c>
      <c r="AA349" s="51"/>
      <c r="AB349" s="51"/>
      <c r="AC349" s="51"/>
      <c r="AD349" s="51"/>
      <c r="AE349" s="51"/>
      <c r="AF349" s="38">
        <v>90</v>
      </c>
      <c r="AG349" s="61">
        <v>4.4444444444444402</v>
      </c>
      <c r="AH349" s="62">
        <v>0.88888888888888895</v>
      </c>
      <c r="AI349" s="63"/>
      <c r="AJ349" s="64"/>
      <c r="AK349" s="65">
        <v>0</v>
      </c>
      <c r="AL349" s="64" t="s">
        <v>283</v>
      </c>
      <c r="AM349" s="66" t="s">
        <v>302</v>
      </c>
      <c r="AN349" s="26"/>
      <c r="AO349" s="66" t="s">
        <v>125</v>
      </c>
      <c r="AP349" s="74"/>
      <c r="AQ349" s="75"/>
      <c r="AR349" s="76"/>
      <c r="AS349" s="77"/>
      <c r="AT349" s="77"/>
      <c r="AU349" s="78"/>
      <c r="AV349" s="77"/>
      <c r="AW349" s="77"/>
      <c r="AX349" s="77"/>
      <c r="AY349" s="77"/>
      <c r="AZ349" s="77"/>
      <c r="BA349" s="77"/>
      <c r="BB349" s="99">
        <f t="shared" si="91"/>
        <v>36</v>
      </c>
      <c r="BC349" s="99">
        <f t="shared" si="92"/>
        <v>9</v>
      </c>
      <c r="BD349" s="100" t="str">
        <f t="shared" si="93"/>
        <v>050-2009-432刘亚星36</v>
      </c>
      <c r="BE349" s="101">
        <f t="shared" si="94"/>
        <v>0.5</v>
      </c>
      <c r="BF349" s="101">
        <f t="shared" si="95"/>
        <v>0.5</v>
      </c>
      <c r="BG349" s="102" t="str">
        <f t="shared" si="96"/>
        <v>050-2009-43236</v>
      </c>
      <c r="BH349" s="84" t="str">
        <f>IF(IF(ISNA(MATCH(BG349,BG350:$BG$94434,0)),1,"")="","",IF(ISNA(MATCH(BG349,BG350:$BG$94434,0)),1,"")&amp;BB349)</f>
        <v/>
      </c>
      <c r="BI349" s="84" t="str">
        <f>IF(BH349="","",BB349&amp;COUNTIFS($BH$1:BH349,BH349))</f>
        <v/>
      </c>
      <c r="BJ349" s="84" t="str">
        <f t="shared" si="97"/>
        <v/>
      </c>
      <c r="BK349" s="84"/>
      <c r="BL349" s="84"/>
      <c r="BM349" s="84"/>
      <c r="BN349" s="84"/>
      <c r="BO349" s="84"/>
      <c r="BP349" s="84"/>
      <c r="BQ349" s="84"/>
      <c r="BR349" s="84"/>
      <c r="BS349" s="84"/>
      <c r="BT349" s="84"/>
      <c r="BU349" s="84"/>
      <c r="BV349" s="84"/>
      <c r="BW349" s="84"/>
      <c r="BX349" s="84"/>
      <c r="BY349" s="84"/>
      <c r="BZ349" s="84"/>
      <c r="CA349" s="84"/>
      <c r="CB349" s="84"/>
      <c r="CC349" s="84"/>
      <c r="CD349" s="84"/>
      <c r="CE349" s="84"/>
      <c r="CF349" s="84"/>
      <c r="CG349" s="84"/>
      <c r="CH349" s="84"/>
      <c r="CI349" s="84"/>
      <c r="CJ349" s="84"/>
      <c r="CK349" s="84"/>
      <c r="CL349" s="84"/>
      <c r="CM349" s="84"/>
      <c r="CN349" s="84"/>
      <c r="CO349" s="84"/>
      <c r="CP349" s="84"/>
      <c r="CQ349" s="84"/>
      <c r="CR349" s="84"/>
      <c r="CS349" s="84"/>
      <c r="CT349" s="84"/>
      <c r="CU349" s="84"/>
      <c r="CV349" s="84"/>
      <c r="CW349" s="84"/>
      <c r="CX349" s="84"/>
      <c r="CY349" s="84"/>
      <c r="CZ349" s="84"/>
      <c r="DA349" s="84"/>
      <c r="DB349" s="84"/>
      <c r="DC349" s="84"/>
      <c r="DD349" s="84"/>
      <c r="DE349" s="84"/>
      <c r="DF349" s="84"/>
      <c r="DG349" s="84"/>
      <c r="DH349" s="84"/>
      <c r="DI349" s="84"/>
      <c r="DJ349" s="84"/>
      <c r="DK349" s="84"/>
      <c r="DL349" s="84"/>
      <c r="DM349" s="84"/>
      <c r="DN349" s="84"/>
      <c r="DO349" s="84"/>
      <c r="DP349" s="84"/>
      <c r="DQ349" s="84"/>
      <c r="DR349" s="84"/>
      <c r="DS349" s="84"/>
      <c r="DT349" s="84"/>
      <c r="DU349" s="84"/>
      <c r="DV349" s="84"/>
      <c r="DW349" s="84"/>
      <c r="DX349" s="84"/>
      <c r="DY349" s="84"/>
      <c r="DZ349" s="84"/>
      <c r="EA349" s="84"/>
      <c r="EB349" s="84"/>
      <c r="EC349" s="84"/>
      <c r="ED349" s="84"/>
      <c r="EE349" s="84"/>
      <c r="EF349" s="84"/>
      <c r="EG349" s="84"/>
      <c r="EH349" s="84"/>
      <c r="EI349" s="84"/>
      <c r="EJ349" s="84"/>
      <c r="EK349" s="84"/>
      <c r="EL349" s="84"/>
      <c r="EM349" s="84"/>
      <c r="EN349" s="84"/>
      <c r="EO349" s="84"/>
      <c r="EP349" s="84"/>
      <c r="EQ349" s="84"/>
      <c r="ER349" s="84"/>
      <c r="ES349" s="84"/>
      <c r="ET349" s="84"/>
      <c r="EU349" s="84"/>
      <c r="EV349" s="84"/>
      <c r="EW349" s="84"/>
      <c r="EX349" s="84"/>
      <c r="EY349" s="84"/>
      <c r="EZ349" s="84"/>
      <c r="FA349" s="84"/>
      <c r="FB349" s="84"/>
      <c r="FC349" s="84"/>
      <c r="FD349" s="84"/>
      <c r="FE349" s="84"/>
      <c r="FF349" s="84"/>
      <c r="FG349" s="84"/>
      <c r="FH349" s="84"/>
      <c r="FI349" s="84"/>
      <c r="FJ349" s="84"/>
      <c r="FK349" s="84"/>
      <c r="FL349" s="84"/>
      <c r="FM349" s="84"/>
      <c r="FN349" s="84"/>
      <c r="FO349" s="84"/>
      <c r="FP349" s="84"/>
      <c r="FQ349" s="84"/>
      <c r="FR349" s="84"/>
      <c r="FS349" s="84"/>
      <c r="FT349" s="84"/>
      <c r="FU349" s="84"/>
      <c r="FV349" s="84"/>
      <c r="FW349" s="84"/>
      <c r="FX349" s="84"/>
      <c r="FY349" s="84"/>
      <c r="FZ349" s="84"/>
      <c r="GA349" s="84"/>
      <c r="GB349" s="84"/>
      <c r="GC349" s="84"/>
      <c r="GD349" s="84"/>
      <c r="GE349" s="84"/>
      <c r="GF349" s="84"/>
      <c r="GG349" s="84"/>
      <c r="GH349" s="84"/>
      <c r="GI349" s="84"/>
      <c r="GJ349" s="84"/>
      <c r="GK349" s="84"/>
      <c r="GL349" s="84"/>
      <c r="GM349" s="84"/>
      <c r="GN349" s="84"/>
      <c r="GO349" s="84"/>
      <c r="GP349" s="84"/>
      <c r="GQ349" s="84"/>
      <c r="GR349" s="84"/>
      <c r="GS349" s="84"/>
      <c r="GT349" s="84"/>
      <c r="GU349" s="84"/>
      <c r="GV349" s="84"/>
      <c r="GW349" s="84"/>
      <c r="GX349" s="84"/>
      <c r="GY349" s="84"/>
      <c r="GZ349" s="84"/>
      <c r="HA349" s="84"/>
      <c r="HB349" s="84"/>
      <c r="HC349" s="84"/>
      <c r="HD349" s="84"/>
      <c r="HE349" s="84"/>
      <c r="HF349" s="84"/>
      <c r="HG349" s="84"/>
      <c r="HH349" s="84"/>
      <c r="HI349" s="84"/>
      <c r="HJ349" s="84"/>
      <c r="HK349" s="84"/>
      <c r="HL349" s="84"/>
      <c r="HM349" s="84"/>
      <c r="HN349" s="84"/>
      <c r="HO349" s="84"/>
      <c r="HP349" s="84"/>
      <c r="HQ349" s="84"/>
      <c r="HR349" s="84"/>
      <c r="HS349" s="84"/>
      <c r="HT349" s="84"/>
      <c r="HU349" s="84"/>
      <c r="HV349" s="84"/>
      <c r="HW349" s="84"/>
      <c r="HX349" s="84"/>
      <c r="HY349" s="84"/>
      <c r="HZ349" s="84"/>
      <c r="IA349" s="84"/>
      <c r="IB349" s="84"/>
      <c r="IC349" s="84"/>
      <c r="ID349" s="84"/>
      <c r="IE349" s="84"/>
      <c r="IF349" s="84"/>
      <c r="IG349" s="84"/>
      <c r="IH349" s="84"/>
      <c r="II349" s="84"/>
      <c r="IJ349" s="84"/>
      <c r="IK349" s="84"/>
      <c r="IL349" s="84"/>
      <c r="IM349" s="84"/>
      <c r="IN349" s="84"/>
      <c r="IO349" s="84"/>
      <c r="IP349" s="84"/>
      <c r="IQ349" s="84"/>
      <c r="IR349" s="84"/>
      <c r="IS349" s="84"/>
      <c r="IT349" s="84"/>
      <c r="IU349" s="84"/>
      <c r="IV349" s="84"/>
      <c r="IW349" s="84"/>
      <c r="IX349" s="84"/>
      <c r="IY349" s="84"/>
      <c r="IZ349" s="84"/>
      <c r="JA349" s="84"/>
      <c r="JB349" s="84"/>
    </row>
    <row r="350" spans="1:262" s="22" customFormat="1" ht="15" customHeight="1" x14ac:dyDescent="0.15">
      <c r="A350" s="176" t="s">
        <v>144</v>
      </c>
      <c r="B350" s="26" t="s">
        <v>285</v>
      </c>
      <c r="C350" s="27" t="s">
        <v>306</v>
      </c>
      <c r="D350" s="28" t="s">
        <v>469</v>
      </c>
      <c r="E350" s="26" t="s">
        <v>278</v>
      </c>
      <c r="F350" s="29" t="s">
        <v>308</v>
      </c>
      <c r="G350" s="30" t="s">
        <v>305</v>
      </c>
      <c r="H350" s="30" t="s">
        <v>94</v>
      </c>
      <c r="I350" s="37">
        <v>400</v>
      </c>
      <c r="J350" s="38" t="s">
        <v>281</v>
      </c>
      <c r="K350" s="37">
        <v>0</v>
      </c>
      <c r="L350" s="26"/>
      <c r="M350" s="26"/>
      <c r="N350" s="26"/>
      <c r="O350" s="39" t="s">
        <v>309</v>
      </c>
      <c r="P350" s="40">
        <v>0.5</v>
      </c>
      <c r="Q350" s="40">
        <v>0.5</v>
      </c>
      <c r="R350" s="40">
        <v>1.375</v>
      </c>
      <c r="S350" s="40">
        <v>2.6213592233009702</v>
      </c>
      <c r="T350" s="40">
        <v>4</v>
      </c>
      <c r="U350" s="40">
        <v>4</v>
      </c>
      <c r="V350" s="41">
        <v>12</v>
      </c>
      <c r="W350" s="42">
        <v>180</v>
      </c>
      <c r="X350" s="43">
        <v>300</v>
      </c>
      <c r="Y350" s="50">
        <v>1</v>
      </c>
      <c r="Z350" s="50">
        <v>1</v>
      </c>
      <c r="AA350" s="51"/>
      <c r="AB350" s="51"/>
      <c r="AC350" s="51"/>
      <c r="AD350" s="51"/>
      <c r="AE350" s="51"/>
      <c r="AF350" s="38">
        <v>216</v>
      </c>
      <c r="AG350" s="61">
        <v>10</v>
      </c>
      <c r="AH350" s="62">
        <v>0.83333333333333304</v>
      </c>
      <c r="AI350" s="63"/>
      <c r="AJ350" s="64"/>
      <c r="AK350" s="65">
        <v>0</v>
      </c>
      <c r="AL350" s="64" t="s">
        <v>283</v>
      </c>
      <c r="AM350" s="66" t="s">
        <v>322</v>
      </c>
      <c r="AN350" s="26"/>
      <c r="AO350" s="66" t="s">
        <v>64</v>
      </c>
      <c r="AP350" s="74"/>
      <c r="AQ350" s="75"/>
      <c r="AR350" s="76"/>
      <c r="AS350" s="77"/>
      <c r="AT350" s="77"/>
      <c r="AU350" s="78"/>
      <c r="AV350" s="77"/>
      <c r="AW350" s="77"/>
      <c r="AX350" s="77"/>
      <c r="AY350" s="77"/>
      <c r="AZ350" s="77"/>
      <c r="BA350" s="77"/>
      <c r="BB350" s="99">
        <f t="shared" si="91"/>
        <v>36</v>
      </c>
      <c r="BC350" s="99">
        <f t="shared" si="92"/>
        <v>9</v>
      </c>
      <c r="BD350" s="100" t="str">
        <f t="shared" si="93"/>
        <v>050-2009-432杨青松36</v>
      </c>
      <c r="BE350" s="101">
        <f t="shared" si="94"/>
        <v>0.33333333333333331</v>
      </c>
      <c r="BF350" s="101">
        <f t="shared" si="95"/>
        <v>0.5</v>
      </c>
      <c r="BG350" s="102" t="str">
        <f t="shared" si="96"/>
        <v>050-2009-43236</v>
      </c>
      <c r="BH350" s="84" t="str">
        <f>IF(IF(ISNA(MATCH(BG350,BG351:$BG$94434,0)),1,"")="","",IF(ISNA(MATCH(BG350,BG351:$BG$94434,0)),1,"")&amp;BB350)</f>
        <v/>
      </c>
      <c r="BI350" s="84" t="str">
        <f>IF(BH350="","",BB350&amp;COUNTIFS($BH$1:BH350,BH350))</f>
        <v/>
      </c>
      <c r="BJ350" s="84" t="str">
        <f t="shared" si="97"/>
        <v/>
      </c>
      <c r="BK350" s="84"/>
      <c r="BL350" s="84"/>
      <c r="BM350" s="84"/>
      <c r="BN350" s="84"/>
      <c r="BO350" s="84"/>
      <c r="BP350" s="84"/>
      <c r="BQ350" s="84"/>
      <c r="BR350" s="84"/>
      <c r="BS350" s="84"/>
      <c r="BT350" s="84"/>
      <c r="BU350" s="84"/>
      <c r="BV350" s="84"/>
      <c r="BW350" s="84"/>
      <c r="BX350" s="84"/>
      <c r="BY350" s="84"/>
      <c r="BZ350" s="84"/>
      <c r="CA350" s="84"/>
      <c r="CB350" s="84"/>
      <c r="CC350" s="84"/>
      <c r="CD350" s="84"/>
      <c r="CE350" s="84"/>
      <c r="CF350" s="84"/>
      <c r="CG350" s="84"/>
      <c r="CH350" s="84"/>
      <c r="CI350" s="84"/>
      <c r="CJ350" s="84"/>
      <c r="CK350" s="84"/>
      <c r="CL350" s="84"/>
      <c r="CM350" s="84"/>
      <c r="CN350" s="84"/>
      <c r="CO350" s="84"/>
      <c r="CP350" s="84"/>
      <c r="CQ350" s="84"/>
      <c r="CR350" s="84"/>
      <c r="CS350" s="84"/>
      <c r="CT350" s="84"/>
      <c r="CU350" s="84"/>
      <c r="CV350" s="84"/>
      <c r="CW350" s="84"/>
      <c r="CX350" s="84"/>
      <c r="CY350" s="84"/>
      <c r="CZ350" s="84"/>
      <c r="DA350" s="84"/>
      <c r="DB350" s="84"/>
      <c r="DC350" s="84"/>
      <c r="DD350" s="84"/>
      <c r="DE350" s="84"/>
      <c r="DF350" s="84"/>
      <c r="DG350" s="84"/>
      <c r="DH350" s="84"/>
      <c r="DI350" s="84"/>
      <c r="DJ350" s="84"/>
      <c r="DK350" s="84"/>
      <c r="DL350" s="84"/>
      <c r="DM350" s="84"/>
      <c r="DN350" s="84"/>
      <c r="DO350" s="84"/>
      <c r="DP350" s="84"/>
      <c r="DQ350" s="84"/>
      <c r="DR350" s="84"/>
      <c r="DS350" s="84"/>
      <c r="DT350" s="84"/>
      <c r="DU350" s="84"/>
      <c r="DV350" s="84"/>
      <c r="DW350" s="84"/>
      <c r="DX350" s="84"/>
      <c r="DY350" s="84"/>
      <c r="DZ350" s="84"/>
      <c r="EA350" s="84"/>
      <c r="EB350" s="84"/>
      <c r="EC350" s="84"/>
      <c r="ED350" s="84"/>
      <c r="EE350" s="84"/>
      <c r="EF350" s="84"/>
      <c r="EG350" s="84"/>
      <c r="EH350" s="84"/>
      <c r="EI350" s="84"/>
      <c r="EJ350" s="84"/>
      <c r="EK350" s="84"/>
      <c r="EL350" s="84"/>
      <c r="EM350" s="84"/>
      <c r="EN350" s="84"/>
      <c r="EO350" s="84"/>
      <c r="EP350" s="84"/>
      <c r="EQ350" s="84"/>
      <c r="ER350" s="84"/>
      <c r="ES350" s="84"/>
      <c r="ET350" s="84"/>
      <c r="EU350" s="84"/>
      <c r="EV350" s="84"/>
      <c r="EW350" s="84"/>
      <c r="EX350" s="84"/>
      <c r="EY350" s="84"/>
      <c r="EZ350" s="84"/>
      <c r="FA350" s="84"/>
      <c r="FB350" s="84"/>
      <c r="FC350" s="84"/>
      <c r="FD350" s="84"/>
      <c r="FE350" s="84"/>
      <c r="FF350" s="84"/>
      <c r="FG350" s="84"/>
      <c r="FH350" s="84"/>
      <c r="FI350" s="84"/>
      <c r="FJ350" s="84"/>
      <c r="FK350" s="84"/>
      <c r="FL350" s="84"/>
      <c r="FM350" s="84"/>
      <c r="FN350" s="84"/>
      <c r="FO350" s="84"/>
      <c r="FP350" s="84"/>
      <c r="FQ350" s="84"/>
      <c r="FR350" s="84"/>
      <c r="FS350" s="84"/>
      <c r="FT350" s="84"/>
      <c r="FU350" s="84"/>
      <c r="FV350" s="84"/>
      <c r="FW350" s="84"/>
      <c r="FX350" s="84"/>
      <c r="FY350" s="84"/>
      <c r="FZ350" s="84"/>
      <c r="GA350" s="84"/>
      <c r="GB350" s="84"/>
      <c r="GC350" s="84"/>
      <c r="GD350" s="84"/>
      <c r="GE350" s="84"/>
      <c r="GF350" s="84"/>
      <c r="GG350" s="84"/>
      <c r="GH350" s="84"/>
      <c r="GI350" s="84"/>
      <c r="GJ350" s="84"/>
      <c r="GK350" s="84"/>
      <c r="GL350" s="84"/>
      <c r="GM350" s="84"/>
      <c r="GN350" s="84"/>
      <c r="GO350" s="84"/>
      <c r="GP350" s="84"/>
      <c r="GQ350" s="84"/>
      <c r="GR350" s="84"/>
      <c r="GS350" s="84"/>
      <c r="GT350" s="84"/>
      <c r="GU350" s="84"/>
      <c r="GV350" s="84"/>
      <c r="GW350" s="84"/>
      <c r="GX350" s="84"/>
      <c r="GY350" s="84"/>
      <c r="GZ350" s="84"/>
      <c r="HA350" s="84"/>
      <c r="HB350" s="84"/>
      <c r="HC350" s="84"/>
      <c r="HD350" s="84"/>
      <c r="HE350" s="84"/>
      <c r="HF350" s="84"/>
      <c r="HG350" s="84"/>
      <c r="HH350" s="84"/>
      <c r="HI350" s="84"/>
      <c r="HJ350" s="84"/>
      <c r="HK350" s="84"/>
      <c r="HL350" s="84"/>
      <c r="HM350" s="84"/>
      <c r="HN350" s="84"/>
      <c r="HO350" s="84"/>
      <c r="HP350" s="84"/>
      <c r="HQ350" s="84"/>
      <c r="HR350" s="84"/>
      <c r="HS350" s="84"/>
      <c r="HT350" s="84"/>
      <c r="HU350" s="84"/>
      <c r="HV350" s="84"/>
      <c r="HW350" s="84"/>
      <c r="HX350" s="84"/>
      <c r="HY350" s="84"/>
      <c r="HZ350" s="84"/>
      <c r="IA350" s="84"/>
      <c r="IB350" s="84"/>
      <c r="IC350" s="84"/>
      <c r="ID350" s="84"/>
      <c r="IE350" s="84"/>
      <c r="IF350" s="84"/>
      <c r="IG350" s="84"/>
      <c r="IH350" s="84"/>
      <c r="II350" s="84"/>
      <c r="IJ350" s="84"/>
      <c r="IK350" s="84"/>
      <c r="IL350" s="84"/>
      <c r="IM350" s="84"/>
      <c r="IN350" s="84"/>
      <c r="IO350" s="84"/>
      <c r="IP350" s="84"/>
      <c r="IQ350" s="84"/>
      <c r="IR350" s="84"/>
      <c r="IS350" s="84"/>
      <c r="IT350" s="84"/>
      <c r="IU350" s="84"/>
      <c r="IV350" s="84"/>
      <c r="IW350" s="84"/>
      <c r="IX350" s="84"/>
      <c r="IY350" s="84"/>
      <c r="IZ350" s="84"/>
      <c r="JA350" s="84"/>
      <c r="JB350" s="84"/>
    </row>
    <row r="351" spans="1:262" s="22" customFormat="1" ht="15" customHeight="1" x14ac:dyDescent="0.15">
      <c r="A351" s="176" t="s">
        <v>144</v>
      </c>
      <c r="B351" s="26" t="s">
        <v>275</v>
      </c>
      <c r="C351" s="27" t="s">
        <v>310</v>
      </c>
      <c r="D351" s="28" t="s">
        <v>448</v>
      </c>
      <c r="E351" s="26" t="s">
        <v>278</v>
      </c>
      <c r="F351" s="29" t="s">
        <v>98</v>
      </c>
      <c r="G351" s="30" t="s">
        <v>280</v>
      </c>
      <c r="H351" s="30" t="s">
        <v>94</v>
      </c>
      <c r="I351" s="37">
        <v>2000</v>
      </c>
      <c r="J351" s="38" t="s">
        <v>281</v>
      </c>
      <c r="K351" s="37">
        <v>504</v>
      </c>
      <c r="L351" s="26"/>
      <c r="M351" s="26"/>
      <c r="N351" s="26"/>
      <c r="O351" s="39" t="s">
        <v>312</v>
      </c>
      <c r="P351" s="40">
        <v>0.5</v>
      </c>
      <c r="Q351" s="40">
        <v>0.5</v>
      </c>
      <c r="R351" s="40">
        <v>2.83636363636364</v>
      </c>
      <c r="S351" s="40">
        <v>2.6213592233009702</v>
      </c>
      <c r="T351" s="40">
        <v>4</v>
      </c>
      <c r="U351" s="40">
        <v>4</v>
      </c>
      <c r="V351" s="41">
        <v>12</v>
      </c>
      <c r="W351" s="42">
        <v>216</v>
      </c>
      <c r="X351" s="43">
        <v>490</v>
      </c>
      <c r="Y351" s="50">
        <v>1</v>
      </c>
      <c r="Z351" s="50">
        <v>1</v>
      </c>
      <c r="AA351" s="51"/>
      <c r="AB351" s="51"/>
      <c r="AC351" s="51"/>
      <c r="AD351" s="51"/>
      <c r="AE351" s="51"/>
      <c r="AF351" s="38">
        <v>352.8</v>
      </c>
      <c r="AG351" s="61">
        <v>7.3469387755101998</v>
      </c>
      <c r="AH351" s="62">
        <v>0.61224489795918402</v>
      </c>
      <c r="AI351" s="63"/>
      <c r="AJ351" s="64"/>
      <c r="AK351" s="65">
        <v>0</v>
      </c>
      <c r="AL351" s="64" t="s">
        <v>283</v>
      </c>
      <c r="AM351" s="66" t="s">
        <v>379</v>
      </c>
      <c r="AN351" s="26"/>
      <c r="AO351" s="66" t="s">
        <v>68</v>
      </c>
      <c r="AP351" s="74"/>
      <c r="AQ351" s="75"/>
      <c r="AR351" s="76"/>
      <c r="AS351" s="77"/>
      <c r="AT351" s="77"/>
      <c r="AU351" s="78"/>
      <c r="AV351" s="77"/>
      <c r="AW351" s="77"/>
      <c r="AX351" s="77"/>
      <c r="AY351" s="77"/>
      <c r="AZ351" s="77"/>
      <c r="BA351" s="77"/>
      <c r="BB351" s="99">
        <f t="shared" si="91"/>
        <v>36</v>
      </c>
      <c r="BC351" s="99">
        <f t="shared" si="92"/>
        <v>9</v>
      </c>
      <c r="BD351" s="100" t="str">
        <f t="shared" si="93"/>
        <v>050-C031100131-507赵亚平36</v>
      </c>
      <c r="BE351" s="101">
        <f t="shared" si="94"/>
        <v>0.25</v>
      </c>
      <c r="BF351" s="101">
        <f t="shared" si="95"/>
        <v>0.5</v>
      </c>
      <c r="BG351" s="102" t="str">
        <f t="shared" si="96"/>
        <v>050-C031100131-50736</v>
      </c>
      <c r="BH351" s="84" t="str">
        <f>IF(IF(ISNA(MATCH(BG351,BG352:$BG$94434,0)),1,"")="","",IF(ISNA(MATCH(BG351,BG352:$BG$94434,0)),1,"")&amp;BB351)</f>
        <v/>
      </c>
      <c r="BI351" s="84" t="str">
        <f>IF(BH351="","",BB351&amp;COUNTIFS($BH$1:BH351,BH351))</f>
        <v/>
      </c>
      <c r="BJ351" s="84" t="str">
        <f t="shared" si="97"/>
        <v/>
      </c>
      <c r="BK351" s="84"/>
      <c r="BL351" s="84"/>
      <c r="BM351" s="84"/>
      <c r="BN351" s="84"/>
      <c r="BO351" s="84"/>
      <c r="BP351" s="84"/>
      <c r="BQ351" s="84"/>
      <c r="BR351" s="84"/>
      <c r="BS351" s="84"/>
      <c r="BT351" s="84"/>
      <c r="BU351" s="84"/>
      <c r="BV351" s="84"/>
      <c r="BW351" s="84"/>
      <c r="BX351" s="84"/>
      <c r="BY351" s="84"/>
      <c r="BZ351" s="84"/>
      <c r="CA351" s="84"/>
      <c r="CB351" s="84"/>
      <c r="CC351" s="84"/>
      <c r="CD351" s="84"/>
      <c r="CE351" s="84"/>
      <c r="CF351" s="84"/>
      <c r="CG351" s="84"/>
      <c r="CH351" s="84"/>
      <c r="CI351" s="84"/>
      <c r="CJ351" s="84"/>
      <c r="CK351" s="84"/>
      <c r="CL351" s="84"/>
      <c r="CM351" s="84"/>
      <c r="CN351" s="84"/>
      <c r="CO351" s="84"/>
      <c r="CP351" s="84"/>
      <c r="CQ351" s="84"/>
      <c r="CR351" s="84"/>
      <c r="CS351" s="84"/>
      <c r="CT351" s="84"/>
      <c r="CU351" s="84"/>
      <c r="CV351" s="84"/>
      <c r="CW351" s="84"/>
      <c r="CX351" s="84"/>
      <c r="CY351" s="84"/>
      <c r="CZ351" s="84"/>
      <c r="DA351" s="84"/>
      <c r="DB351" s="84"/>
      <c r="DC351" s="84"/>
      <c r="DD351" s="84"/>
      <c r="DE351" s="84"/>
      <c r="DF351" s="84"/>
      <c r="DG351" s="84"/>
      <c r="DH351" s="84"/>
      <c r="DI351" s="84"/>
      <c r="DJ351" s="84"/>
      <c r="DK351" s="84"/>
      <c r="DL351" s="84"/>
      <c r="DM351" s="84"/>
      <c r="DN351" s="84"/>
      <c r="DO351" s="84"/>
      <c r="DP351" s="84"/>
      <c r="DQ351" s="84"/>
      <c r="DR351" s="84"/>
      <c r="DS351" s="84"/>
      <c r="DT351" s="84"/>
      <c r="DU351" s="84"/>
      <c r="DV351" s="84"/>
      <c r="DW351" s="84"/>
      <c r="DX351" s="84"/>
      <c r="DY351" s="84"/>
      <c r="DZ351" s="84"/>
      <c r="EA351" s="84"/>
      <c r="EB351" s="84"/>
      <c r="EC351" s="84"/>
      <c r="ED351" s="84"/>
      <c r="EE351" s="84"/>
      <c r="EF351" s="84"/>
      <c r="EG351" s="84"/>
      <c r="EH351" s="84"/>
      <c r="EI351" s="84"/>
      <c r="EJ351" s="84"/>
      <c r="EK351" s="84"/>
      <c r="EL351" s="84"/>
      <c r="EM351" s="84"/>
      <c r="EN351" s="84"/>
      <c r="EO351" s="84"/>
      <c r="EP351" s="84"/>
      <c r="EQ351" s="84"/>
      <c r="ER351" s="84"/>
      <c r="ES351" s="84"/>
      <c r="ET351" s="84"/>
      <c r="EU351" s="84"/>
      <c r="EV351" s="84"/>
      <c r="EW351" s="84"/>
      <c r="EX351" s="84"/>
      <c r="EY351" s="84"/>
      <c r="EZ351" s="84"/>
      <c r="FA351" s="84"/>
      <c r="FB351" s="84"/>
      <c r="FC351" s="84"/>
      <c r="FD351" s="84"/>
      <c r="FE351" s="84"/>
      <c r="FF351" s="84"/>
      <c r="FG351" s="84"/>
      <c r="FH351" s="84"/>
      <c r="FI351" s="84"/>
      <c r="FJ351" s="84"/>
      <c r="FK351" s="84"/>
      <c r="FL351" s="84"/>
      <c r="FM351" s="84"/>
      <c r="FN351" s="84"/>
      <c r="FO351" s="84"/>
      <c r="FP351" s="84"/>
      <c r="FQ351" s="84"/>
      <c r="FR351" s="84"/>
      <c r="FS351" s="84"/>
      <c r="FT351" s="84"/>
      <c r="FU351" s="84"/>
      <c r="FV351" s="84"/>
      <c r="FW351" s="84"/>
      <c r="FX351" s="84"/>
      <c r="FY351" s="84"/>
      <c r="FZ351" s="84"/>
      <c r="GA351" s="84"/>
      <c r="GB351" s="84"/>
      <c r="GC351" s="84"/>
      <c r="GD351" s="84"/>
      <c r="GE351" s="84"/>
      <c r="GF351" s="84"/>
      <c r="GG351" s="84"/>
      <c r="GH351" s="84"/>
      <c r="GI351" s="84"/>
      <c r="GJ351" s="84"/>
      <c r="GK351" s="84"/>
      <c r="GL351" s="84"/>
      <c r="GM351" s="84"/>
      <c r="GN351" s="84"/>
      <c r="GO351" s="84"/>
      <c r="GP351" s="84"/>
      <c r="GQ351" s="84"/>
      <c r="GR351" s="84"/>
      <c r="GS351" s="84"/>
      <c r="GT351" s="84"/>
      <c r="GU351" s="84"/>
      <c r="GV351" s="84"/>
      <c r="GW351" s="84"/>
      <c r="GX351" s="84"/>
      <c r="GY351" s="84"/>
      <c r="GZ351" s="84"/>
      <c r="HA351" s="84"/>
      <c r="HB351" s="84"/>
      <c r="HC351" s="84"/>
      <c r="HD351" s="84"/>
      <c r="HE351" s="84"/>
      <c r="HF351" s="84"/>
      <c r="HG351" s="84"/>
      <c r="HH351" s="84"/>
      <c r="HI351" s="84"/>
      <c r="HJ351" s="84"/>
      <c r="HK351" s="84"/>
      <c r="HL351" s="84"/>
      <c r="HM351" s="84"/>
      <c r="HN351" s="84"/>
      <c r="HO351" s="84"/>
      <c r="HP351" s="84"/>
      <c r="HQ351" s="84"/>
      <c r="HR351" s="84"/>
      <c r="HS351" s="84"/>
      <c r="HT351" s="84"/>
      <c r="HU351" s="84"/>
      <c r="HV351" s="84"/>
      <c r="HW351" s="84"/>
      <c r="HX351" s="84"/>
      <c r="HY351" s="84"/>
      <c r="HZ351" s="84"/>
      <c r="IA351" s="84"/>
      <c r="IB351" s="84"/>
      <c r="IC351" s="84"/>
      <c r="ID351" s="84"/>
      <c r="IE351" s="84"/>
      <c r="IF351" s="84"/>
      <c r="IG351" s="84"/>
      <c r="IH351" s="84"/>
      <c r="II351" s="84"/>
      <c r="IJ351" s="84"/>
      <c r="IK351" s="84"/>
      <c r="IL351" s="84"/>
      <c r="IM351" s="84"/>
      <c r="IN351" s="84"/>
      <c r="IO351" s="84"/>
      <c r="IP351" s="84"/>
      <c r="IQ351" s="84"/>
      <c r="IR351" s="84"/>
      <c r="IS351" s="84"/>
      <c r="IT351" s="84"/>
      <c r="IU351" s="84"/>
      <c r="IV351" s="84"/>
      <c r="IW351" s="84"/>
      <c r="IX351" s="84"/>
      <c r="IY351" s="84"/>
      <c r="IZ351" s="84"/>
      <c r="JA351" s="84"/>
      <c r="JB351" s="84"/>
    </row>
    <row r="352" spans="1:262" s="22" customFormat="1" ht="15" customHeight="1" x14ac:dyDescent="0.15">
      <c r="A352" s="176" t="s">
        <v>144</v>
      </c>
      <c r="B352" s="26" t="s">
        <v>285</v>
      </c>
      <c r="C352" s="27" t="s">
        <v>310</v>
      </c>
      <c r="D352" s="28" t="s">
        <v>448</v>
      </c>
      <c r="E352" s="26" t="s">
        <v>278</v>
      </c>
      <c r="F352" s="29" t="s">
        <v>98</v>
      </c>
      <c r="G352" s="30" t="s">
        <v>280</v>
      </c>
      <c r="H352" s="30" t="s">
        <v>94</v>
      </c>
      <c r="I352" s="37">
        <v>2000</v>
      </c>
      <c r="J352" s="38" t="s">
        <v>281</v>
      </c>
      <c r="K352" s="37">
        <v>504</v>
      </c>
      <c r="L352" s="26"/>
      <c r="M352" s="26"/>
      <c r="N352" s="26"/>
      <c r="O352" s="39" t="s">
        <v>312</v>
      </c>
      <c r="P352" s="40">
        <v>0.5</v>
      </c>
      <c r="Q352" s="40">
        <v>0.5</v>
      </c>
      <c r="R352" s="40">
        <v>0.34375</v>
      </c>
      <c r="S352" s="40">
        <v>0.65533980582524298</v>
      </c>
      <c r="T352" s="40">
        <v>3</v>
      </c>
      <c r="U352" s="40">
        <v>3</v>
      </c>
      <c r="V352" s="41">
        <v>3</v>
      </c>
      <c r="W352" s="42">
        <v>50</v>
      </c>
      <c r="X352" s="43">
        <v>490</v>
      </c>
      <c r="Y352" s="50">
        <v>1</v>
      </c>
      <c r="Z352" s="50">
        <v>1</v>
      </c>
      <c r="AA352" s="51"/>
      <c r="AB352" s="51"/>
      <c r="AC352" s="51"/>
      <c r="AD352" s="51"/>
      <c r="AE352" s="51"/>
      <c r="AF352" s="38">
        <v>88.2</v>
      </c>
      <c r="AG352" s="61">
        <v>1.7006802721088401</v>
      </c>
      <c r="AH352" s="62">
        <v>0.56689342403628096</v>
      </c>
      <c r="AI352" s="63"/>
      <c r="AJ352" s="64"/>
      <c r="AK352" s="65">
        <v>0</v>
      </c>
      <c r="AL352" s="64" t="s">
        <v>283</v>
      </c>
      <c r="AM352" s="66" t="s">
        <v>322</v>
      </c>
      <c r="AN352" s="26"/>
      <c r="AO352" s="66" t="s">
        <v>64</v>
      </c>
      <c r="AP352" s="74"/>
      <c r="AQ352" s="75"/>
      <c r="AR352" s="76"/>
      <c r="AS352" s="77"/>
      <c r="AT352" s="77"/>
      <c r="AU352" s="78"/>
      <c r="AV352" s="77"/>
      <c r="AW352" s="77"/>
      <c r="AX352" s="77"/>
      <c r="AY352" s="77"/>
      <c r="AZ352" s="77"/>
      <c r="BA352" s="77"/>
      <c r="BB352" s="99">
        <f t="shared" si="91"/>
        <v>36</v>
      </c>
      <c r="BC352" s="99">
        <f t="shared" si="92"/>
        <v>9</v>
      </c>
      <c r="BD352" s="100" t="str">
        <f t="shared" si="93"/>
        <v>050-C031100131-507杨青松36</v>
      </c>
      <c r="BE352" s="101">
        <f t="shared" si="94"/>
        <v>1</v>
      </c>
      <c r="BF352" s="101">
        <f t="shared" si="95"/>
        <v>0.5</v>
      </c>
      <c r="BG352" s="102" t="str">
        <f t="shared" si="96"/>
        <v>050-C031100131-50736</v>
      </c>
      <c r="BH352" s="84" t="str">
        <f>IF(IF(ISNA(MATCH(BG352,BG353:$BG$94434,0)),1,"")="","",IF(ISNA(MATCH(BG352,BG353:$BG$94434,0)),1,"")&amp;BB352)</f>
        <v/>
      </c>
      <c r="BI352" s="84" t="str">
        <f>IF(BH352="","",BB352&amp;COUNTIFS($BH$1:BH352,BH352))</f>
        <v/>
      </c>
      <c r="BJ352" s="84" t="str">
        <f t="shared" si="97"/>
        <v/>
      </c>
      <c r="BK352" s="84"/>
      <c r="BL352" s="84"/>
      <c r="BM352" s="84"/>
      <c r="BN352" s="84"/>
      <c r="BO352" s="84"/>
      <c r="BP352" s="84"/>
      <c r="BQ352" s="84"/>
      <c r="BR352" s="84"/>
      <c r="BS352" s="84"/>
      <c r="BT352" s="84"/>
      <c r="BU352" s="84"/>
      <c r="BV352" s="84"/>
      <c r="BW352" s="84"/>
      <c r="BX352" s="84"/>
      <c r="BY352" s="84"/>
      <c r="BZ352" s="84"/>
      <c r="CA352" s="84"/>
      <c r="CB352" s="84"/>
      <c r="CC352" s="84"/>
      <c r="CD352" s="84"/>
      <c r="CE352" s="84"/>
      <c r="CF352" s="84"/>
      <c r="CG352" s="84"/>
      <c r="CH352" s="84"/>
      <c r="CI352" s="84"/>
      <c r="CJ352" s="84"/>
      <c r="CK352" s="84"/>
      <c r="CL352" s="84"/>
      <c r="CM352" s="84"/>
      <c r="CN352" s="84"/>
      <c r="CO352" s="84"/>
      <c r="CP352" s="84"/>
      <c r="CQ352" s="84"/>
      <c r="CR352" s="84"/>
      <c r="CS352" s="84"/>
      <c r="CT352" s="84"/>
      <c r="CU352" s="84"/>
      <c r="CV352" s="84"/>
      <c r="CW352" s="84"/>
      <c r="CX352" s="84"/>
      <c r="CY352" s="84"/>
      <c r="CZ352" s="84"/>
      <c r="DA352" s="84"/>
      <c r="DB352" s="84"/>
      <c r="DC352" s="84"/>
      <c r="DD352" s="84"/>
      <c r="DE352" s="84"/>
      <c r="DF352" s="84"/>
      <c r="DG352" s="84"/>
      <c r="DH352" s="84"/>
      <c r="DI352" s="84"/>
      <c r="DJ352" s="84"/>
      <c r="DK352" s="84"/>
      <c r="DL352" s="84"/>
      <c r="DM352" s="84"/>
      <c r="DN352" s="84"/>
      <c r="DO352" s="84"/>
      <c r="DP352" s="84"/>
      <c r="DQ352" s="84"/>
      <c r="DR352" s="84"/>
      <c r="DS352" s="84"/>
      <c r="DT352" s="84"/>
      <c r="DU352" s="84"/>
      <c r="DV352" s="84"/>
      <c r="DW352" s="84"/>
      <c r="DX352" s="84"/>
      <c r="DY352" s="84"/>
      <c r="DZ352" s="84"/>
      <c r="EA352" s="84"/>
      <c r="EB352" s="84"/>
      <c r="EC352" s="84"/>
      <c r="ED352" s="84"/>
      <c r="EE352" s="84"/>
      <c r="EF352" s="84"/>
      <c r="EG352" s="84"/>
      <c r="EH352" s="84"/>
      <c r="EI352" s="84"/>
      <c r="EJ352" s="84"/>
      <c r="EK352" s="84"/>
      <c r="EL352" s="84"/>
      <c r="EM352" s="84"/>
      <c r="EN352" s="84"/>
      <c r="EO352" s="84"/>
      <c r="EP352" s="84"/>
      <c r="EQ352" s="84"/>
      <c r="ER352" s="84"/>
      <c r="ES352" s="84"/>
      <c r="ET352" s="84"/>
      <c r="EU352" s="84"/>
      <c r="EV352" s="84"/>
      <c r="EW352" s="84"/>
      <c r="EX352" s="84"/>
      <c r="EY352" s="84"/>
      <c r="EZ352" s="84"/>
      <c r="FA352" s="84"/>
      <c r="FB352" s="84"/>
      <c r="FC352" s="84"/>
      <c r="FD352" s="84"/>
      <c r="FE352" s="84"/>
      <c r="FF352" s="84"/>
      <c r="FG352" s="84"/>
      <c r="FH352" s="84"/>
      <c r="FI352" s="84"/>
      <c r="FJ352" s="84"/>
      <c r="FK352" s="84"/>
      <c r="FL352" s="84"/>
      <c r="FM352" s="84"/>
      <c r="FN352" s="84"/>
      <c r="FO352" s="84"/>
      <c r="FP352" s="84"/>
      <c r="FQ352" s="84"/>
      <c r="FR352" s="84"/>
      <c r="FS352" s="84"/>
      <c r="FT352" s="84"/>
      <c r="FU352" s="84"/>
      <c r="FV352" s="84"/>
      <c r="FW352" s="84"/>
      <c r="FX352" s="84"/>
      <c r="FY352" s="84"/>
      <c r="FZ352" s="84"/>
      <c r="GA352" s="84"/>
      <c r="GB352" s="84"/>
      <c r="GC352" s="84"/>
      <c r="GD352" s="84"/>
      <c r="GE352" s="84"/>
      <c r="GF352" s="84"/>
      <c r="GG352" s="84"/>
      <c r="GH352" s="84"/>
      <c r="GI352" s="84"/>
      <c r="GJ352" s="84"/>
      <c r="GK352" s="84"/>
      <c r="GL352" s="84"/>
      <c r="GM352" s="84"/>
      <c r="GN352" s="84"/>
      <c r="GO352" s="84"/>
      <c r="GP352" s="84"/>
      <c r="GQ352" s="84"/>
      <c r="GR352" s="84"/>
      <c r="GS352" s="84"/>
      <c r="GT352" s="84"/>
      <c r="GU352" s="84"/>
      <c r="GV352" s="84"/>
      <c r="GW352" s="84"/>
      <c r="GX352" s="84"/>
      <c r="GY352" s="84"/>
      <c r="GZ352" s="84"/>
      <c r="HA352" s="84"/>
      <c r="HB352" s="84"/>
      <c r="HC352" s="84"/>
      <c r="HD352" s="84"/>
      <c r="HE352" s="84"/>
      <c r="HF352" s="84"/>
      <c r="HG352" s="84"/>
      <c r="HH352" s="84"/>
      <c r="HI352" s="84"/>
      <c r="HJ352" s="84"/>
      <c r="HK352" s="84"/>
      <c r="HL352" s="84"/>
      <c r="HM352" s="84"/>
      <c r="HN352" s="84"/>
      <c r="HO352" s="84"/>
      <c r="HP352" s="84"/>
      <c r="HQ352" s="84"/>
      <c r="HR352" s="84"/>
      <c r="HS352" s="84"/>
      <c r="HT352" s="84"/>
      <c r="HU352" s="84"/>
      <c r="HV352" s="84"/>
      <c r="HW352" s="84"/>
      <c r="HX352" s="84"/>
      <c r="HY352" s="84"/>
      <c r="HZ352" s="84"/>
      <c r="IA352" s="84"/>
      <c r="IB352" s="84"/>
      <c r="IC352" s="84"/>
      <c r="ID352" s="84"/>
      <c r="IE352" s="84"/>
      <c r="IF352" s="84"/>
      <c r="IG352" s="84"/>
      <c r="IH352" s="84"/>
      <c r="II352" s="84"/>
      <c r="IJ352" s="84"/>
      <c r="IK352" s="84"/>
      <c r="IL352" s="84"/>
      <c r="IM352" s="84"/>
      <c r="IN352" s="84"/>
      <c r="IO352" s="84"/>
      <c r="IP352" s="84"/>
      <c r="IQ352" s="84"/>
      <c r="IR352" s="84"/>
      <c r="IS352" s="84"/>
      <c r="IT352" s="84"/>
      <c r="IU352" s="84"/>
      <c r="IV352" s="84"/>
      <c r="IW352" s="84"/>
      <c r="IX352" s="84"/>
      <c r="IY352" s="84"/>
      <c r="IZ352" s="84"/>
      <c r="JA352" s="84"/>
      <c r="JB352" s="84"/>
    </row>
    <row r="353" spans="1:262" s="22" customFormat="1" ht="15" customHeight="1" x14ac:dyDescent="0.15">
      <c r="A353" s="176" t="s">
        <v>144</v>
      </c>
      <c r="B353" s="26" t="s">
        <v>275</v>
      </c>
      <c r="C353" s="27" t="s">
        <v>371</v>
      </c>
      <c r="D353" s="28" t="s">
        <v>434</v>
      </c>
      <c r="E353" s="26" t="s">
        <v>278</v>
      </c>
      <c r="F353" s="29" t="s">
        <v>55</v>
      </c>
      <c r="G353" s="30" t="s">
        <v>280</v>
      </c>
      <c r="H353" s="30" t="s">
        <v>94</v>
      </c>
      <c r="I353" s="37">
        <v>2000</v>
      </c>
      <c r="J353" s="38" t="s">
        <v>281</v>
      </c>
      <c r="K353" s="37">
        <v>1999.5</v>
      </c>
      <c r="L353" s="26"/>
      <c r="M353" s="26"/>
      <c r="N353" s="26"/>
      <c r="O353" s="39" t="s">
        <v>54</v>
      </c>
      <c r="P353" s="40">
        <v>0.5</v>
      </c>
      <c r="Q353" s="40">
        <v>0.5</v>
      </c>
      <c r="R353" s="40">
        <v>2.83636363636364</v>
      </c>
      <c r="S353" s="40">
        <v>2.6213592233009702</v>
      </c>
      <c r="T353" s="40">
        <v>4</v>
      </c>
      <c r="U353" s="40">
        <v>4</v>
      </c>
      <c r="V353" s="41">
        <v>12</v>
      </c>
      <c r="W353" s="42">
        <v>250</v>
      </c>
      <c r="X353" s="43">
        <v>600</v>
      </c>
      <c r="Y353" s="50">
        <v>1</v>
      </c>
      <c r="Z353" s="50">
        <v>1</v>
      </c>
      <c r="AA353" s="51"/>
      <c r="AB353" s="51"/>
      <c r="AC353" s="51"/>
      <c r="AD353" s="51"/>
      <c r="AE353" s="51"/>
      <c r="AF353" s="38">
        <v>432</v>
      </c>
      <c r="AG353" s="61">
        <v>6.9444444444444402</v>
      </c>
      <c r="AH353" s="62">
        <v>0.57870370370370405</v>
      </c>
      <c r="AI353" s="63"/>
      <c r="AJ353" s="64"/>
      <c r="AK353" s="65">
        <v>0</v>
      </c>
      <c r="AL353" s="64" t="s">
        <v>296</v>
      </c>
      <c r="AM353" s="66" t="s">
        <v>379</v>
      </c>
      <c r="AN353" s="26"/>
      <c r="AO353" s="66" t="s">
        <v>68</v>
      </c>
      <c r="AP353" s="74"/>
      <c r="AQ353" s="75"/>
      <c r="AR353" s="76"/>
      <c r="AS353" s="77"/>
      <c r="AT353" s="77"/>
      <c r="AU353" s="78"/>
      <c r="AV353" s="77"/>
      <c r="AW353" s="77"/>
      <c r="AX353" s="77"/>
      <c r="AY353" s="77"/>
      <c r="AZ353" s="77"/>
      <c r="BA353" s="77"/>
      <c r="BB353" s="99">
        <f t="shared" si="91"/>
        <v>36</v>
      </c>
      <c r="BC353" s="99">
        <f t="shared" si="92"/>
        <v>9</v>
      </c>
      <c r="BD353" s="100" t="str">
        <f t="shared" si="93"/>
        <v>050-C130000141-508赵亚平36</v>
      </c>
      <c r="BE353" s="101">
        <f t="shared" si="94"/>
        <v>0.25</v>
      </c>
      <c r="BF353" s="101">
        <f t="shared" si="95"/>
        <v>0.5</v>
      </c>
      <c r="BG353" s="102" t="str">
        <f t="shared" si="96"/>
        <v>050-C130000141-50836</v>
      </c>
      <c r="BH353" s="84" t="str">
        <f>IF(IF(ISNA(MATCH(BG353,BG354:$BG$94434,0)),1,"")="","",IF(ISNA(MATCH(BG353,BG354:$BG$94434,0)),1,"")&amp;BB353)</f>
        <v/>
      </c>
      <c r="BI353" s="84" t="str">
        <f>IF(BH353="","",BB353&amp;COUNTIFS($BH$1:BH353,BH353))</f>
        <v/>
      </c>
      <c r="BJ353" s="84" t="str">
        <f t="shared" si="97"/>
        <v/>
      </c>
      <c r="BK353" s="84"/>
      <c r="BL353" s="84"/>
      <c r="BM353" s="84"/>
      <c r="BN353" s="84"/>
      <c r="BO353" s="84"/>
      <c r="BP353" s="84"/>
      <c r="BQ353" s="84"/>
      <c r="BR353" s="84"/>
      <c r="BS353" s="84"/>
      <c r="BT353" s="84"/>
      <c r="BU353" s="84"/>
      <c r="BV353" s="84"/>
      <c r="BW353" s="84"/>
      <c r="BX353" s="84"/>
      <c r="BY353" s="84"/>
      <c r="BZ353" s="84"/>
      <c r="CA353" s="84"/>
      <c r="CB353" s="84"/>
      <c r="CC353" s="84"/>
      <c r="CD353" s="84"/>
      <c r="CE353" s="84"/>
      <c r="CF353" s="84"/>
      <c r="CG353" s="84"/>
      <c r="CH353" s="84"/>
      <c r="CI353" s="84"/>
      <c r="CJ353" s="84"/>
      <c r="CK353" s="84"/>
      <c r="CL353" s="84"/>
      <c r="CM353" s="84"/>
      <c r="CN353" s="84"/>
      <c r="CO353" s="84"/>
      <c r="CP353" s="84"/>
      <c r="CQ353" s="84"/>
      <c r="CR353" s="84"/>
      <c r="CS353" s="84"/>
      <c r="CT353" s="84"/>
      <c r="CU353" s="84"/>
      <c r="CV353" s="84"/>
      <c r="CW353" s="84"/>
      <c r="CX353" s="84"/>
      <c r="CY353" s="84"/>
      <c r="CZ353" s="84"/>
      <c r="DA353" s="84"/>
      <c r="DB353" s="84"/>
      <c r="DC353" s="84"/>
      <c r="DD353" s="84"/>
      <c r="DE353" s="84"/>
      <c r="DF353" s="84"/>
      <c r="DG353" s="84"/>
      <c r="DH353" s="84"/>
      <c r="DI353" s="84"/>
      <c r="DJ353" s="84"/>
      <c r="DK353" s="84"/>
      <c r="DL353" s="84"/>
      <c r="DM353" s="84"/>
      <c r="DN353" s="84"/>
      <c r="DO353" s="84"/>
      <c r="DP353" s="84"/>
      <c r="DQ353" s="84"/>
      <c r="DR353" s="84"/>
      <c r="DS353" s="84"/>
      <c r="DT353" s="84"/>
      <c r="DU353" s="84"/>
      <c r="DV353" s="84"/>
      <c r="DW353" s="84"/>
      <c r="DX353" s="84"/>
      <c r="DY353" s="84"/>
      <c r="DZ353" s="84"/>
      <c r="EA353" s="84"/>
      <c r="EB353" s="84"/>
      <c r="EC353" s="84"/>
      <c r="ED353" s="84"/>
      <c r="EE353" s="84"/>
      <c r="EF353" s="84"/>
      <c r="EG353" s="84"/>
      <c r="EH353" s="84"/>
      <c r="EI353" s="84"/>
      <c r="EJ353" s="84"/>
      <c r="EK353" s="84"/>
      <c r="EL353" s="84"/>
      <c r="EM353" s="84"/>
      <c r="EN353" s="84"/>
      <c r="EO353" s="84"/>
      <c r="EP353" s="84"/>
      <c r="EQ353" s="84"/>
      <c r="ER353" s="84"/>
      <c r="ES353" s="84"/>
      <c r="ET353" s="84"/>
      <c r="EU353" s="84"/>
      <c r="EV353" s="84"/>
      <c r="EW353" s="84"/>
      <c r="EX353" s="84"/>
      <c r="EY353" s="84"/>
      <c r="EZ353" s="84"/>
      <c r="FA353" s="84"/>
      <c r="FB353" s="84"/>
      <c r="FC353" s="84"/>
      <c r="FD353" s="84"/>
      <c r="FE353" s="84"/>
      <c r="FF353" s="84"/>
      <c r="FG353" s="84"/>
      <c r="FH353" s="84"/>
      <c r="FI353" s="84"/>
      <c r="FJ353" s="84"/>
      <c r="FK353" s="84"/>
      <c r="FL353" s="84"/>
      <c r="FM353" s="84"/>
      <c r="FN353" s="84"/>
      <c r="FO353" s="84"/>
      <c r="FP353" s="84"/>
      <c r="FQ353" s="84"/>
      <c r="FR353" s="84"/>
      <c r="FS353" s="84"/>
      <c r="FT353" s="84"/>
      <c r="FU353" s="84"/>
      <c r="FV353" s="84"/>
      <c r="FW353" s="84"/>
      <c r="FX353" s="84"/>
      <c r="FY353" s="84"/>
      <c r="FZ353" s="84"/>
      <c r="GA353" s="84"/>
      <c r="GB353" s="84"/>
      <c r="GC353" s="84"/>
      <c r="GD353" s="84"/>
      <c r="GE353" s="84"/>
      <c r="GF353" s="84"/>
      <c r="GG353" s="84"/>
      <c r="GH353" s="84"/>
      <c r="GI353" s="84"/>
      <c r="GJ353" s="84"/>
      <c r="GK353" s="84"/>
      <c r="GL353" s="84"/>
      <c r="GM353" s="84"/>
      <c r="GN353" s="84"/>
      <c r="GO353" s="84"/>
      <c r="GP353" s="84"/>
      <c r="GQ353" s="84"/>
      <c r="GR353" s="84"/>
      <c r="GS353" s="84"/>
      <c r="GT353" s="84"/>
      <c r="GU353" s="84"/>
      <c r="GV353" s="84"/>
      <c r="GW353" s="84"/>
      <c r="GX353" s="84"/>
      <c r="GY353" s="84"/>
      <c r="GZ353" s="84"/>
      <c r="HA353" s="84"/>
      <c r="HB353" s="84"/>
      <c r="HC353" s="84"/>
      <c r="HD353" s="84"/>
      <c r="HE353" s="84"/>
      <c r="HF353" s="84"/>
      <c r="HG353" s="84"/>
      <c r="HH353" s="84"/>
      <c r="HI353" s="84"/>
      <c r="HJ353" s="84"/>
      <c r="HK353" s="84"/>
      <c r="HL353" s="84"/>
      <c r="HM353" s="84"/>
      <c r="HN353" s="84"/>
      <c r="HO353" s="84"/>
      <c r="HP353" s="84"/>
      <c r="HQ353" s="84"/>
      <c r="HR353" s="84"/>
      <c r="HS353" s="84"/>
      <c r="HT353" s="84"/>
      <c r="HU353" s="84"/>
      <c r="HV353" s="84"/>
      <c r="HW353" s="84"/>
      <c r="HX353" s="84"/>
      <c r="HY353" s="84"/>
      <c r="HZ353" s="84"/>
      <c r="IA353" s="84"/>
      <c r="IB353" s="84"/>
      <c r="IC353" s="84"/>
      <c r="ID353" s="84"/>
      <c r="IE353" s="84"/>
      <c r="IF353" s="84"/>
      <c r="IG353" s="84"/>
      <c r="IH353" s="84"/>
      <c r="II353" s="84"/>
      <c r="IJ353" s="84"/>
      <c r="IK353" s="84"/>
      <c r="IL353" s="84"/>
      <c r="IM353" s="84"/>
      <c r="IN353" s="84"/>
      <c r="IO353" s="84"/>
      <c r="IP353" s="84"/>
      <c r="IQ353" s="84"/>
      <c r="IR353" s="84"/>
      <c r="IS353" s="84"/>
      <c r="IT353" s="84"/>
      <c r="IU353" s="84"/>
      <c r="IV353" s="84"/>
      <c r="IW353" s="84"/>
      <c r="IX353" s="84"/>
      <c r="IY353" s="84"/>
      <c r="IZ353" s="84"/>
      <c r="JA353" s="84"/>
      <c r="JB353" s="84"/>
    </row>
    <row r="354" spans="1:262" s="22" customFormat="1" ht="15" customHeight="1" x14ac:dyDescent="0.15">
      <c r="A354" s="176" t="s">
        <v>144</v>
      </c>
      <c r="B354" s="26" t="s">
        <v>285</v>
      </c>
      <c r="C354" s="27" t="s">
        <v>371</v>
      </c>
      <c r="D354" s="28" t="s">
        <v>434</v>
      </c>
      <c r="E354" s="26" t="s">
        <v>278</v>
      </c>
      <c r="F354" s="29" t="s">
        <v>55</v>
      </c>
      <c r="G354" s="30" t="s">
        <v>280</v>
      </c>
      <c r="H354" s="30" t="s">
        <v>94</v>
      </c>
      <c r="I354" s="37">
        <v>2000</v>
      </c>
      <c r="J354" s="38" t="s">
        <v>281</v>
      </c>
      <c r="K354" s="37">
        <v>1999.5</v>
      </c>
      <c r="L354" s="26"/>
      <c r="M354" s="26"/>
      <c r="N354" s="26"/>
      <c r="O354" s="39" t="s">
        <v>54</v>
      </c>
      <c r="P354" s="40">
        <v>0.5</v>
      </c>
      <c r="Q354" s="40">
        <v>0.5</v>
      </c>
      <c r="R354" s="40">
        <v>1.375</v>
      </c>
      <c r="S354" s="40">
        <v>2.6213592233009702</v>
      </c>
      <c r="T354" s="40">
        <v>4</v>
      </c>
      <c r="U354" s="40">
        <v>4</v>
      </c>
      <c r="V354" s="41">
        <v>12</v>
      </c>
      <c r="W354" s="42">
        <v>391</v>
      </c>
      <c r="X354" s="43">
        <v>600</v>
      </c>
      <c r="Y354" s="50">
        <v>1</v>
      </c>
      <c r="Z354" s="50">
        <v>1</v>
      </c>
      <c r="AA354" s="51"/>
      <c r="AB354" s="51"/>
      <c r="AC354" s="51"/>
      <c r="AD354" s="51"/>
      <c r="AE354" s="51"/>
      <c r="AF354" s="38">
        <v>432</v>
      </c>
      <c r="AG354" s="61">
        <v>10.8611111111111</v>
      </c>
      <c r="AH354" s="62">
        <v>0.905092592592593</v>
      </c>
      <c r="AI354" s="63"/>
      <c r="AJ354" s="64"/>
      <c r="AK354" s="65">
        <v>0</v>
      </c>
      <c r="AL354" s="64" t="s">
        <v>296</v>
      </c>
      <c r="AM354" s="66" t="s">
        <v>286</v>
      </c>
      <c r="AN354" s="26"/>
      <c r="AO354" s="66" t="s">
        <v>40</v>
      </c>
      <c r="AP354" s="74"/>
      <c r="AQ354" s="75"/>
      <c r="AR354" s="76"/>
      <c r="AS354" s="77"/>
      <c r="AT354" s="77"/>
      <c r="AU354" s="78"/>
      <c r="AV354" s="77"/>
      <c r="AW354" s="77"/>
      <c r="AX354" s="77"/>
      <c r="AY354" s="77"/>
      <c r="AZ354" s="77"/>
      <c r="BA354" s="77"/>
      <c r="BB354" s="99">
        <f t="shared" si="91"/>
        <v>36</v>
      </c>
      <c r="BC354" s="99">
        <f t="shared" si="92"/>
        <v>9</v>
      </c>
      <c r="BD354" s="100" t="str">
        <f t="shared" si="93"/>
        <v>050-C130000141-508雷小林36</v>
      </c>
      <c r="BE354" s="101">
        <f t="shared" si="94"/>
        <v>0.25</v>
      </c>
      <c r="BF354" s="101">
        <f t="shared" si="95"/>
        <v>0.5</v>
      </c>
      <c r="BG354" s="102" t="str">
        <f t="shared" si="96"/>
        <v>050-C130000141-50836</v>
      </c>
      <c r="BH354" s="84" t="str">
        <f>IF(IF(ISNA(MATCH(BG354,BG355:$BG$94434,0)),1,"")="","",IF(ISNA(MATCH(BG354,BG355:$BG$94434,0)),1,"")&amp;BB354)</f>
        <v/>
      </c>
      <c r="BI354" s="84" t="str">
        <f>IF(BH354="","",BB354&amp;COUNTIFS($BH$1:BH354,BH354))</f>
        <v/>
      </c>
      <c r="BJ354" s="84" t="str">
        <f t="shared" si="97"/>
        <v/>
      </c>
      <c r="BK354" s="84"/>
      <c r="BL354" s="84"/>
      <c r="BM354" s="84"/>
      <c r="BN354" s="84"/>
      <c r="BO354" s="84"/>
      <c r="BP354" s="84"/>
      <c r="BQ354" s="84"/>
      <c r="BR354" s="84"/>
      <c r="BS354" s="84"/>
      <c r="BT354" s="84"/>
      <c r="BU354" s="84"/>
      <c r="BV354" s="84"/>
      <c r="BW354" s="84"/>
      <c r="BX354" s="84"/>
      <c r="BY354" s="84"/>
      <c r="BZ354" s="84"/>
      <c r="CA354" s="84"/>
      <c r="CB354" s="84"/>
      <c r="CC354" s="84"/>
      <c r="CD354" s="84"/>
      <c r="CE354" s="84"/>
      <c r="CF354" s="84"/>
      <c r="CG354" s="84"/>
      <c r="CH354" s="84"/>
      <c r="CI354" s="84"/>
      <c r="CJ354" s="84"/>
      <c r="CK354" s="84"/>
      <c r="CL354" s="84"/>
      <c r="CM354" s="84"/>
      <c r="CN354" s="84"/>
      <c r="CO354" s="84"/>
      <c r="CP354" s="84"/>
      <c r="CQ354" s="84"/>
      <c r="CR354" s="84"/>
      <c r="CS354" s="84"/>
      <c r="CT354" s="84"/>
      <c r="CU354" s="84"/>
      <c r="CV354" s="84"/>
      <c r="CW354" s="84"/>
      <c r="CX354" s="84"/>
      <c r="CY354" s="84"/>
      <c r="CZ354" s="84"/>
      <c r="DA354" s="84"/>
      <c r="DB354" s="84"/>
      <c r="DC354" s="84"/>
      <c r="DD354" s="84"/>
      <c r="DE354" s="84"/>
      <c r="DF354" s="84"/>
      <c r="DG354" s="84"/>
      <c r="DH354" s="84"/>
      <c r="DI354" s="84"/>
      <c r="DJ354" s="84"/>
      <c r="DK354" s="84"/>
      <c r="DL354" s="84"/>
      <c r="DM354" s="84"/>
      <c r="DN354" s="84"/>
      <c r="DO354" s="84"/>
      <c r="DP354" s="84"/>
      <c r="DQ354" s="84"/>
      <c r="DR354" s="84"/>
      <c r="DS354" s="84"/>
      <c r="DT354" s="84"/>
      <c r="DU354" s="84"/>
      <c r="DV354" s="84"/>
      <c r="DW354" s="84"/>
      <c r="DX354" s="84"/>
      <c r="DY354" s="84"/>
      <c r="DZ354" s="84"/>
      <c r="EA354" s="84"/>
      <c r="EB354" s="84"/>
      <c r="EC354" s="84"/>
      <c r="ED354" s="84"/>
      <c r="EE354" s="84"/>
      <c r="EF354" s="84"/>
      <c r="EG354" s="84"/>
      <c r="EH354" s="84"/>
      <c r="EI354" s="84"/>
      <c r="EJ354" s="84"/>
      <c r="EK354" s="84"/>
      <c r="EL354" s="84"/>
      <c r="EM354" s="84"/>
      <c r="EN354" s="84"/>
      <c r="EO354" s="84"/>
      <c r="EP354" s="84"/>
      <c r="EQ354" s="84"/>
      <c r="ER354" s="84"/>
      <c r="ES354" s="84"/>
      <c r="ET354" s="84"/>
      <c r="EU354" s="84"/>
      <c r="EV354" s="84"/>
      <c r="EW354" s="84"/>
      <c r="EX354" s="84"/>
      <c r="EY354" s="84"/>
      <c r="EZ354" s="84"/>
      <c r="FA354" s="84"/>
      <c r="FB354" s="84"/>
      <c r="FC354" s="84"/>
      <c r="FD354" s="84"/>
      <c r="FE354" s="84"/>
      <c r="FF354" s="84"/>
      <c r="FG354" s="84"/>
      <c r="FH354" s="84"/>
      <c r="FI354" s="84"/>
      <c r="FJ354" s="84"/>
      <c r="FK354" s="84"/>
      <c r="FL354" s="84"/>
      <c r="FM354" s="84"/>
      <c r="FN354" s="84"/>
      <c r="FO354" s="84"/>
      <c r="FP354" s="84"/>
      <c r="FQ354" s="84"/>
      <c r="FR354" s="84"/>
      <c r="FS354" s="84"/>
      <c r="FT354" s="84"/>
      <c r="FU354" s="84"/>
      <c r="FV354" s="84"/>
      <c r="FW354" s="84"/>
      <c r="FX354" s="84"/>
      <c r="FY354" s="84"/>
      <c r="FZ354" s="84"/>
      <c r="GA354" s="84"/>
      <c r="GB354" s="84"/>
      <c r="GC354" s="84"/>
      <c r="GD354" s="84"/>
      <c r="GE354" s="84"/>
      <c r="GF354" s="84"/>
      <c r="GG354" s="84"/>
      <c r="GH354" s="84"/>
      <c r="GI354" s="84"/>
      <c r="GJ354" s="84"/>
      <c r="GK354" s="84"/>
      <c r="GL354" s="84"/>
      <c r="GM354" s="84"/>
      <c r="GN354" s="84"/>
      <c r="GO354" s="84"/>
      <c r="GP354" s="84"/>
      <c r="GQ354" s="84"/>
      <c r="GR354" s="84"/>
      <c r="GS354" s="84"/>
      <c r="GT354" s="84"/>
      <c r="GU354" s="84"/>
      <c r="GV354" s="84"/>
      <c r="GW354" s="84"/>
      <c r="GX354" s="84"/>
      <c r="GY354" s="84"/>
      <c r="GZ354" s="84"/>
      <c r="HA354" s="84"/>
      <c r="HB354" s="84"/>
      <c r="HC354" s="84"/>
      <c r="HD354" s="84"/>
      <c r="HE354" s="84"/>
      <c r="HF354" s="84"/>
      <c r="HG354" s="84"/>
      <c r="HH354" s="84"/>
      <c r="HI354" s="84"/>
      <c r="HJ354" s="84"/>
      <c r="HK354" s="84"/>
      <c r="HL354" s="84"/>
      <c r="HM354" s="84"/>
      <c r="HN354" s="84"/>
      <c r="HO354" s="84"/>
      <c r="HP354" s="84"/>
      <c r="HQ354" s="84"/>
      <c r="HR354" s="84"/>
      <c r="HS354" s="84"/>
      <c r="HT354" s="84"/>
      <c r="HU354" s="84"/>
      <c r="HV354" s="84"/>
      <c r="HW354" s="84"/>
      <c r="HX354" s="84"/>
      <c r="HY354" s="84"/>
      <c r="HZ354" s="84"/>
      <c r="IA354" s="84"/>
      <c r="IB354" s="84"/>
      <c r="IC354" s="84"/>
      <c r="ID354" s="84"/>
      <c r="IE354" s="84"/>
      <c r="IF354" s="84"/>
      <c r="IG354" s="84"/>
      <c r="IH354" s="84"/>
      <c r="II354" s="84"/>
      <c r="IJ354" s="84"/>
      <c r="IK354" s="84"/>
      <c r="IL354" s="84"/>
      <c r="IM354" s="84"/>
      <c r="IN354" s="84"/>
      <c r="IO354" s="84"/>
      <c r="IP354" s="84"/>
      <c r="IQ354" s="84"/>
      <c r="IR354" s="84"/>
      <c r="IS354" s="84"/>
      <c r="IT354" s="84"/>
      <c r="IU354" s="84"/>
      <c r="IV354" s="84"/>
      <c r="IW354" s="84"/>
      <c r="IX354" s="84"/>
      <c r="IY354" s="84"/>
      <c r="IZ354" s="84"/>
      <c r="JA354" s="84"/>
      <c r="JB354" s="84"/>
    </row>
    <row r="355" spans="1:262" s="22" customFormat="1" ht="15" customHeight="1" x14ac:dyDescent="0.15">
      <c r="A355" s="176" t="s">
        <v>144</v>
      </c>
      <c r="B355" s="26" t="s">
        <v>275</v>
      </c>
      <c r="C355" s="27" t="s">
        <v>404</v>
      </c>
      <c r="D355" s="28" t="s">
        <v>470</v>
      </c>
      <c r="E355" s="26" t="s">
        <v>278</v>
      </c>
      <c r="F355" s="29" t="s">
        <v>62</v>
      </c>
      <c r="G355" s="30" t="s">
        <v>301</v>
      </c>
      <c r="H355" s="30" t="s">
        <v>94</v>
      </c>
      <c r="I355" s="37">
        <v>2000</v>
      </c>
      <c r="J355" s="38" t="s">
        <v>281</v>
      </c>
      <c r="K355" s="37">
        <v>0</v>
      </c>
      <c r="L355" s="26"/>
      <c r="M355" s="26"/>
      <c r="N355" s="26"/>
      <c r="O355" s="39" t="s">
        <v>69</v>
      </c>
      <c r="P355" s="40">
        <v>0.5</v>
      </c>
      <c r="Q355" s="40">
        <v>0.5</v>
      </c>
      <c r="R355" s="40">
        <v>2.83636363636364</v>
      </c>
      <c r="S355" s="40">
        <v>2.6213592233009702</v>
      </c>
      <c r="T355" s="40">
        <v>3</v>
      </c>
      <c r="U355" s="40">
        <v>3</v>
      </c>
      <c r="V355" s="41">
        <v>12</v>
      </c>
      <c r="W355" s="42">
        <v>300</v>
      </c>
      <c r="X355" s="43">
        <v>450</v>
      </c>
      <c r="Y355" s="50">
        <v>1</v>
      </c>
      <c r="Z355" s="50">
        <v>1</v>
      </c>
      <c r="AA355" s="51"/>
      <c r="AB355" s="51"/>
      <c r="AC355" s="51"/>
      <c r="AD355" s="51"/>
      <c r="AE355" s="51"/>
      <c r="AF355" s="38">
        <v>324</v>
      </c>
      <c r="AG355" s="61">
        <v>11.1111111111111</v>
      </c>
      <c r="AH355" s="62">
        <v>0.92592592592592604</v>
      </c>
      <c r="AI355" s="63"/>
      <c r="AJ355" s="64"/>
      <c r="AK355" s="65">
        <v>0</v>
      </c>
      <c r="AL355" s="64" t="s">
        <v>283</v>
      </c>
      <c r="AM355" s="66" t="s">
        <v>379</v>
      </c>
      <c r="AN355" s="26"/>
      <c r="AO355" s="66" t="s">
        <v>68</v>
      </c>
      <c r="AP355" s="74"/>
      <c r="AQ355" s="75"/>
      <c r="AR355" s="76"/>
      <c r="AS355" s="77"/>
      <c r="AT355" s="77"/>
      <c r="AU355" s="78"/>
      <c r="AV355" s="77"/>
      <c r="AW355" s="77"/>
      <c r="AX355" s="77"/>
      <c r="AY355" s="77"/>
      <c r="AZ355" s="77"/>
      <c r="BA355" s="77"/>
      <c r="BB355" s="99">
        <f t="shared" si="91"/>
        <v>36</v>
      </c>
      <c r="BC355" s="99">
        <f t="shared" si="92"/>
        <v>9</v>
      </c>
      <c r="BD355" s="100" t="str">
        <f t="shared" si="93"/>
        <v>050-S080000641-0549赵亚平36</v>
      </c>
      <c r="BE355" s="101">
        <f t="shared" si="94"/>
        <v>0.25</v>
      </c>
      <c r="BF355" s="101">
        <f t="shared" si="95"/>
        <v>0.5</v>
      </c>
      <c r="BG355" s="102" t="str">
        <f t="shared" si="96"/>
        <v>050-S080000641-054936</v>
      </c>
      <c r="BH355" s="84" t="str">
        <f>IF(IF(ISNA(MATCH(BG355,BG356:$BG$94434,0)),1,"")="","",IF(ISNA(MATCH(BG355,BG356:$BG$94434,0)),1,"")&amp;BB355)</f>
        <v/>
      </c>
      <c r="BI355" s="84" t="str">
        <f>IF(BH355="","",BB355&amp;COUNTIFS($BH$1:BH355,BH355))</f>
        <v/>
      </c>
      <c r="BJ355" s="84" t="str">
        <f t="shared" si="97"/>
        <v/>
      </c>
      <c r="BK355" s="84"/>
      <c r="BL355" s="84"/>
      <c r="BM355" s="84"/>
      <c r="BN355" s="84"/>
      <c r="BO355" s="84"/>
      <c r="BP355" s="84"/>
      <c r="BQ355" s="84"/>
      <c r="BR355" s="84"/>
      <c r="BS355" s="84"/>
      <c r="BT355" s="84"/>
      <c r="BU355" s="84"/>
      <c r="BV355" s="84"/>
      <c r="BW355" s="84"/>
      <c r="BX355" s="84"/>
      <c r="BY355" s="84"/>
      <c r="BZ355" s="84"/>
      <c r="CA355" s="84"/>
      <c r="CB355" s="84"/>
      <c r="CC355" s="84"/>
      <c r="CD355" s="84"/>
      <c r="CE355" s="84"/>
      <c r="CF355" s="84"/>
      <c r="CG355" s="84"/>
      <c r="CH355" s="84"/>
      <c r="CI355" s="84"/>
      <c r="CJ355" s="84"/>
      <c r="CK355" s="84"/>
      <c r="CL355" s="84"/>
      <c r="CM355" s="84"/>
      <c r="CN355" s="84"/>
      <c r="CO355" s="84"/>
      <c r="CP355" s="84"/>
      <c r="CQ355" s="84"/>
      <c r="CR355" s="84"/>
      <c r="CS355" s="84"/>
      <c r="CT355" s="84"/>
      <c r="CU355" s="84"/>
      <c r="CV355" s="84"/>
      <c r="CW355" s="84"/>
      <c r="CX355" s="84"/>
      <c r="CY355" s="84"/>
      <c r="CZ355" s="84"/>
      <c r="DA355" s="84"/>
      <c r="DB355" s="84"/>
      <c r="DC355" s="84"/>
      <c r="DD355" s="84"/>
      <c r="DE355" s="84"/>
      <c r="DF355" s="84"/>
      <c r="DG355" s="84"/>
      <c r="DH355" s="84"/>
      <c r="DI355" s="84"/>
      <c r="DJ355" s="84"/>
      <c r="DK355" s="84"/>
      <c r="DL355" s="84"/>
      <c r="DM355" s="84"/>
      <c r="DN355" s="84"/>
      <c r="DO355" s="84"/>
      <c r="DP355" s="84"/>
      <c r="DQ355" s="84"/>
      <c r="DR355" s="84"/>
      <c r="DS355" s="84"/>
      <c r="DT355" s="84"/>
      <c r="DU355" s="84"/>
      <c r="DV355" s="84"/>
      <c r="DW355" s="84"/>
      <c r="DX355" s="84"/>
      <c r="DY355" s="84"/>
      <c r="DZ355" s="84"/>
      <c r="EA355" s="84"/>
      <c r="EB355" s="84"/>
      <c r="EC355" s="84"/>
      <c r="ED355" s="84"/>
      <c r="EE355" s="84"/>
      <c r="EF355" s="84"/>
      <c r="EG355" s="84"/>
      <c r="EH355" s="84"/>
      <c r="EI355" s="84"/>
      <c r="EJ355" s="84"/>
      <c r="EK355" s="84"/>
      <c r="EL355" s="84"/>
      <c r="EM355" s="84"/>
      <c r="EN355" s="84"/>
      <c r="EO355" s="84"/>
      <c r="EP355" s="84"/>
      <c r="EQ355" s="84"/>
      <c r="ER355" s="84"/>
      <c r="ES355" s="84"/>
      <c r="ET355" s="84"/>
      <c r="EU355" s="84"/>
      <c r="EV355" s="84"/>
      <c r="EW355" s="84"/>
      <c r="EX355" s="84"/>
      <c r="EY355" s="84"/>
      <c r="EZ355" s="84"/>
      <c r="FA355" s="84"/>
      <c r="FB355" s="84"/>
      <c r="FC355" s="84"/>
      <c r="FD355" s="84"/>
      <c r="FE355" s="84"/>
      <c r="FF355" s="84"/>
      <c r="FG355" s="84"/>
      <c r="FH355" s="84"/>
      <c r="FI355" s="84"/>
      <c r="FJ355" s="84"/>
      <c r="FK355" s="84"/>
      <c r="FL355" s="84"/>
      <c r="FM355" s="84"/>
      <c r="FN355" s="84"/>
      <c r="FO355" s="84"/>
      <c r="FP355" s="84"/>
      <c r="FQ355" s="84"/>
      <c r="FR355" s="84"/>
      <c r="FS355" s="84"/>
      <c r="FT355" s="84"/>
      <c r="FU355" s="84"/>
      <c r="FV355" s="84"/>
      <c r="FW355" s="84"/>
      <c r="FX355" s="84"/>
      <c r="FY355" s="84"/>
      <c r="FZ355" s="84"/>
      <c r="GA355" s="84"/>
      <c r="GB355" s="84"/>
      <c r="GC355" s="84"/>
      <c r="GD355" s="84"/>
      <c r="GE355" s="84"/>
      <c r="GF355" s="84"/>
      <c r="GG355" s="84"/>
      <c r="GH355" s="84"/>
      <c r="GI355" s="84"/>
      <c r="GJ355" s="84"/>
      <c r="GK355" s="84"/>
      <c r="GL355" s="84"/>
      <c r="GM355" s="84"/>
      <c r="GN355" s="84"/>
      <c r="GO355" s="84"/>
      <c r="GP355" s="84"/>
      <c r="GQ355" s="84"/>
      <c r="GR355" s="84"/>
      <c r="GS355" s="84"/>
      <c r="GT355" s="84"/>
      <c r="GU355" s="84"/>
      <c r="GV355" s="84"/>
      <c r="GW355" s="84"/>
      <c r="GX355" s="84"/>
      <c r="GY355" s="84"/>
      <c r="GZ355" s="84"/>
      <c r="HA355" s="84"/>
      <c r="HB355" s="84"/>
      <c r="HC355" s="84"/>
      <c r="HD355" s="84"/>
      <c r="HE355" s="84"/>
      <c r="HF355" s="84"/>
      <c r="HG355" s="84"/>
      <c r="HH355" s="84"/>
      <c r="HI355" s="84"/>
      <c r="HJ355" s="84"/>
      <c r="HK355" s="84"/>
      <c r="HL355" s="84"/>
      <c r="HM355" s="84"/>
      <c r="HN355" s="84"/>
      <c r="HO355" s="84"/>
      <c r="HP355" s="84"/>
      <c r="HQ355" s="84"/>
      <c r="HR355" s="84"/>
      <c r="HS355" s="84"/>
      <c r="HT355" s="84"/>
      <c r="HU355" s="84"/>
      <c r="HV355" s="84"/>
      <c r="HW355" s="84"/>
      <c r="HX355" s="84"/>
      <c r="HY355" s="84"/>
      <c r="HZ355" s="84"/>
      <c r="IA355" s="84"/>
      <c r="IB355" s="84"/>
      <c r="IC355" s="84"/>
      <c r="ID355" s="84"/>
      <c r="IE355" s="84"/>
      <c r="IF355" s="84"/>
      <c r="IG355" s="84"/>
      <c r="IH355" s="84"/>
      <c r="II355" s="84"/>
      <c r="IJ355" s="84"/>
      <c r="IK355" s="84"/>
      <c r="IL355" s="84"/>
      <c r="IM355" s="84"/>
      <c r="IN355" s="84"/>
      <c r="IO355" s="84"/>
      <c r="IP355" s="84"/>
      <c r="IQ355" s="84"/>
      <c r="IR355" s="84"/>
      <c r="IS355" s="84"/>
      <c r="IT355" s="84"/>
      <c r="IU355" s="84"/>
      <c r="IV355" s="84"/>
      <c r="IW355" s="84"/>
      <c r="IX355" s="84"/>
      <c r="IY355" s="84"/>
      <c r="IZ355" s="84"/>
      <c r="JA355" s="84"/>
      <c r="JB355" s="84"/>
    </row>
    <row r="356" spans="1:262" s="22" customFormat="1" ht="15" customHeight="1" x14ac:dyDescent="0.15">
      <c r="A356" s="176" t="s">
        <v>144</v>
      </c>
      <c r="B356" s="26" t="s">
        <v>285</v>
      </c>
      <c r="C356" s="27" t="s">
        <v>404</v>
      </c>
      <c r="D356" s="28" t="s">
        <v>470</v>
      </c>
      <c r="E356" s="26" t="s">
        <v>278</v>
      </c>
      <c r="F356" s="29" t="s">
        <v>62</v>
      </c>
      <c r="G356" s="30" t="s">
        <v>301</v>
      </c>
      <c r="H356" s="30" t="s">
        <v>94</v>
      </c>
      <c r="I356" s="37">
        <v>2000</v>
      </c>
      <c r="J356" s="38" t="s">
        <v>281</v>
      </c>
      <c r="K356" s="37">
        <v>0</v>
      </c>
      <c r="L356" s="26"/>
      <c r="M356" s="26"/>
      <c r="N356" s="26"/>
      <c r="O356" s="39" t="s">
        <v>69</v>
      </c>
      <c r="P356" s="40">
        <v>0.5</v>
      </c>
      <c r="Q356" s="40">
        <v>0.5</v>
      </c>
      <c r="R356" s="40">
        <v>1.375</v>
      </c>
      <c r="S356" s="40">
        <v>2.6213592233009702</v>
      </c>
      <c r="T356" s="40">
        <v>3</v>
      </c>
      <c r="U356" s="40">
        <v>3</v>
      </c>
      <c r="V356" s="41">
        <v>12</v>
      </c>
      <c r="W356" s="42">
        <v>302</v>
      </c>
      <c r="X356" s="43">
        <v>450</v>
      </c>
      <c r="Y356" s="50">
        <v>1</v>
      </c>
      <c r="Z356" s="50">
        <v>1</v>
      </c>
      <c r="AA356" s="51"/>
      <c r="AB356" s="51"/>
      <c r="AC356" s="51"/>
      <c r="AD356" s="51"/>
      <c r="AE356" s="51"/>
      <c r="AF356" s="38">
        <v>324</v>
      </c>
      <c r="AG356" s="61">
        <v>11.185185185185199</v>
      </c>
      <c r="AH356" s="62">
        <v>0.93209876543209902</v>
      </c>
      <c r="AI356" s="63"/>
      <c r="AJ356" s="64"/>
      <c r="AK356" s="65">
        <v>0</v>
      </c>
      <c r="AL356" s="64" t="s">
        <v>283</v>
      </c>
      <c r="AM356" s="66" t="s">
        <v>313</v>
      </c>
      <c r="AN356" s="26"/>
      <c r="AO356" s="66" t="s">
        <v>298</v>
      </c>
      <c r="AP356" s="74"/>
      <c r="AQ356" s="75"/>
      <c r="AR356" s="76"/>
      <c r="AS356" s="77"/>
      <c r="AT356" s="77"/>
      <c r="AU356" s="78"/>
      <c r="AV356" s="77"/>
      <c r="AW356" s="77"/>
      <c r="AX356" s="77"/>
      <c r="AY356" s="77"/>
      <c r="AZ356" s="77"/>
      <c r="BA356" s="77"/>
      <c r="BB356" s="99">
        <f t="shared" si="91"/>
        <v>36</v>
      </c>
      <c r="BC356" s="99">
        <f t="shared" si="92"/>
        <v>9</v>
      </c>
      <c r="BD356" s="100" t="str">
        <f t="shared" si="93"/>
        <v>050-S080000641-0549李太昆36</v>
      </c>
      <c r="BE356" s="101">
        <f t="shared" si="94"/>
        <v>0.5</v>
      </c>
      <c r="BF356" s="101">
        <f t="shared" si="95"/>
        <v>0.5</v>
      </c>
      <c r="BG356" s="102" t="str">
        <f t="shared" si="96"/>
        <v>050-S080000641-054936</v>
      </c>
      <c r="BH356" s="84" t="str">
        <f>IF(IF(ISNA(MATCH(BG356,BG357:$BG$94434,0)),1,"")="","",IF(ISNA(MATCH(BG356,BG357:$BG$94434,0)),1,"")&amp;BB356)</f>
        <v/>
      </c>
      <c r="BI356" s="84" t="str">
        <f>IF(BH356="","",BB356&amp;COUNTIFS($BH$1:BH356,BH356))</f>
        <v/>
      </c>
      <c r="BJ356" s="84" t="str">
        <f t="shared" si="97"/>
        <v/>
      </c>
      <c r="BK356" s="84"/>
      <c r="BL356" s="84"/>
      <c r="BM356" s="84"/>
      <c r="BN356" s="84"/>
      <c r="BO356" s="84"/>
      <c r="BP356" s="84"/>
      <c r="BQ356" s="84"/>
      <c r="BR356" s="84"/>
      <c r="BS356" s="84"/>
      <c r="BT356" s="84"/>
      <c r="BU356" s="84"/>
      <c r="BV356" s="84"/>
      <c r="BW356" s="84"/>
      <c r="BX356" s="84"/>
      <c r="BY356" s="84"/>
      <c r="BZ356" s="84"/>
      <c r="CA356" s="84"/>
      <c r="CB356" s="84"/>
      <c r="CC356" s="84"/>
      <c r="CD356" s="84"/>
      <c r="CE356" s="84"/>
      <c r="CF356" s="84"/>
      <c r="CG356" s="84"/>
      <c r="CH356" s="84"/>
      <c r="CI356" s="84"/>
      <c r="CJ356" s="84"/>
      <c r="CK356" s="84"/>
      <c r="CL356" s="84"/>
      <c r="CM356" s="84"/>
      <c r="CN356" s="84"/>
      <c r="CO356" s="84"/>
      <c r="CP356" s="84"/>
      <c r="CQ356" s="84"/>
      <c r="CR356" s="84"/>
      <c r="CS356" s="84"/>
      <c r="CT356" s="84"/>
      <c r="CU356" s="84"/>
      <c r="CV356" s="84"/>
      <c r="CW356" s="84"/>
      <c r="CX356" s="84"/>
      <c r="CY356" s="84"/>
      <c r="CZ356" s="84"/>
      <c r="DA356" s="84"/>
      <c r="DB356" s="84"/>
      <c r="DC356" s="84"/>
      <c r="DD356" s="84"/>
      <c r="DE356" s="84"/>
      <c r="DF356" s="84"/>
      <c r="DG356" s="84"/>
      <c r="DH356" s="84"/>
      <c r="DI356" s="84"/>
      <c r="DJ356" s="84"/>
      <c r="DK356" s="84"/>
      <c r="DL356" s="84"/>
      <c r="DM356" s="84"/>
      <c r="DN356" s="84"/>
      <c r="DO356" s="84"/>
      <c r="DP356" s="84"/>
      <c r="DQ356" s="84"/>
      <c r="DR356" s="84"/>
      <c r="DS356" s="84"/>
      <c r="DT356" s="84"/>
      <c r="DU356" s="84"/>
      <c r="DV356" s="84"/>
      <c r="DW356" s="84"/>
      <c r="DX356" s="84"/>
      <c r="DY356" s="84"/>
      <c r="DZ356" s="84"/>
      <c r="EA356" s="84"/>
      <c r="EB356" s="84"/>
      <c r="EC356" s="84"/>
      <c r="ED356" s="84"/>
      <c r="EE356" s="84"/>
      <c r="EF356" s="84"/>
      <c r="EG356" s="84"/>
      <c r="EH356" s="84"/>
      <c r="EI356" s="84"/>
      <c r="EJ356" s="84"/>
      <c r="EK356" s="84"/>
      <c r="EL356" s="84"/>
      <c r="EM356" s="84"/>
      <c r="EN356" s="84"/>
      <c r="EO356" s="84"/>
      <c r="EP356" s="84"/>
      <c r="EQ356" s="84"/>
      <c r="ER356" s="84"/>
      <c r="ES356" s="84"/>
      <c r="ET356" s="84"/>
      <c r="EU356" s="84"/>
      <c r="EV356" s="84"/>
      <c r="EW356" s="84"/>
      <c r="EX356" s="84"/>
      <c r="EY356" s="84"/>
      <c r="EZ356" s="84"/>
      <c r="FA356" s="84"/>
      <c r="FB356" s="84"/>
      <c r="FC356" s="84"/>
      <c r="FD356" s="84"/>
      <c r="FE356" s="84"/>
      <c r="FF356" s="84"/>
      <c r="FG356" s="84"/>
      <c r="FH356" s="84"/>
      <c r="FI356" s="84"/>
      <c r="FJ356" s="84"/>
      <c r="FK356" s="84"/>
      <c r="FL356" s="84"/>
      <c r="FM356" s="84"/>
      <c r="FN356" s="84"/>
      <c r="FO356" s="84"/>
      <c r="FP356" s="84"/>
      <c r="FQ356" s="84"/>
      <c r="FR356" s="84"/>
      <c r="FS356" s="84"/>
      <c r="FT356" s="84"/>
      <c r="FU356" s="84"/>
      <c r="FV356" s="84"/>
      <c r="FW356" s="84"/>
      <c r="FX356" s="84"/>
      <c r="FY356" s="84"/>
      <c r="FZ356" s="84"/>
      <c r="GA356" s="84"/>
      <c r="GB356" s="84"/>
      <c r="GC356" s="84"/>
      <c r="GD356" s="84"/>
      <c r="GE356" s="84"/>
      <c r="GF356" s="84"/>
      <c r="GG356" s="84"/>
      <c r="GH356" s="84"/>
      <c r="GI356" s="84"/>
      <c r="GJ356" s="84"/>
      <c r="GK356" s="84"/>
      <c r="GL356" s="84"/>
      <c r="GM356" s="84"/>
      <c r="GN356" s="84"/>
      <c r="GO356" s="84"/>
      <c r="GP356" s="84"/>
      <c r="GQ356" s="84"/>
      <c r="GR356" s="84"/>
      <c r="GS356" s="84"/>
      <c r="GT356" s="84"/>
      <c r="GU356" s="84"/>
      <c r="GV356" s="84"/>
      <c r="GW356" s="84"/>
      <c r="GX356" s="84"/>
      <c r="GY356" s="84"/>
      <c r="GZ356" s="84"/>
      <c r="HA356" s="84"/>
      <c r="HB356" s="84"/>
      <c r="HC356" s="84"/>
      <c r="HD356" s="84"/>
      <c r="HE356" s="84"/>
      <c r="HF356" s="84"/>
      <c r="HG356" s="84"/>
      <c r="HH356" s="84"/>
      <c r="HI356" s="84"/>
      <c r="HJ356" s="84"/>
      <c r="HK356" s="84"/>
      <c r="HL356" s="84"/>
      <c r="HM356" s="84"/>
      <c r="HN356" s="84"/>
      <c r="HO356" s="84"/>
      <c r="HP356" s="84"/>
      <c r="HQ356" s="84"/>
      <c r="HR356" s="84"/>
      <c r="HS356" s="84"/>
      <c r="HT356" s="84"/>
      <c r="HU356" s="84"/>
      <c r="HV356" s="84"/>
      <c r="HW356" s="84"/>
      <c r="HX356" s="84"/>
      <c r="HY356" s="84"/>
      <c r="HZ356" s="84"/>
      <c r="IA356" s="84"/>
      <c r="IB356" s="84"/>
      <c r="IC356" s="84"/>
      <c r="ID356" s="84"/>
      <c r="IE356" s="84"/>
      <c r="IF356" s="84"/>
      <c r="IG356" s="84"/>
      <c r="IH356" s="84"/>
      <c r="II356" s="84"/>
      <c r="IJ356" s="84"/>
      <c r="IK356" s="84"/>
      <c r="IL356" s="84"/>
      <c r="IM356" s="84"/>
      <c r="IN356" s="84"/>
      <c r="IO356" s="84"/>
      <c r="IP356" s="84"/>
      <c r="IQ356" s="84"/>
      <c r="IR356" s="84"/>
      <c r="IS356" s="84"/>
      <c r="IT356" s="84"/>
      <c r="IU356" s="84"/>
      <c r="IV356" s="84"/>
      <c r="IW356" s="84"/>
      <c r="IX356" s="84"/>
      <c r="IY356" s="84"/>
      <c r="IZ356" s="84"/>
      <c r="JA356" s="84"/>
      <c r="JB356" s="84"/>
    </row>
    <row r="357" spans="1:262" s="22" customFormat="1" ht="15" customHeight="1" x14ac:dyDescent="0.15">
      <c r="A357" s="176" t="s">
        <v>144</v>
      </c>
      <c r="B357" s="26" t="s">
        <v>285</v>
      </c>
      <c r="C357" s="27" t="s">
        <v>323</v>
      </c>
      <c r="D357" s="28" t="s">
        <v>451</v>
      </c>
      <c r="E357" s="26" t="s">
        <v>278</v>
      </c>
      <c r="F357" s="29" t="s">
        <v>452</v>
      </c>
      <c r="G357" s="30" t="s">
        <v>453</v>
      </c>
      <c r="H357" s="30" t="s">
        <v>79</v>
      </c>
      <c r="I357" s="37">
        <v>1500000</v>
      </c>
      <c r="J357" s="38" t="s">
        <v>281</v>
      </c>
      <c r="K357" s="37">
        <v>77000</v>
      </c>
      <c r="L357" s="26"/>
      <c r="M357" s="26"/>
      <c r="N357" s="26"/>
      <c r="O357" s="39" t="s">
        <v>330</v>
      </c>
      <c r="P357" s="40">
        <v>0.5</v>
      </c>
      <c r="Q357" s="40">
        <v>0.5</v>
      </c>
      <c r="R357" s="40">
        <v>1.375</v>
      </c>
      <c r="S357" s="40">
        <v>2.6213592233009702</v>
      </c>
      <c r="T357" s="40">
        <v>4</v>
      </c>
      <c r="U357" s="40">
        <v>4</v>
      </c>
      <c r="V357" s="41">
        <v>12</v>
      </c>
      <c r="W357" s="42">
        <v>54000</v>
      </c>
      <c r="X357" s="43">
        <v>300</v>
      </c>
      <c r="Y357" s="50">
        <v>1</v>
      </c>
      <c r="Z357" s="50">
        <v>1</v>
      </c>
      <c r="AA357" s="51"/>
      <c r="AB357" s="51"/>
      <c r="AC357" s="51"/>
      <c r="AD357" s="51"/>
      <c r="AE357" s="51"/>
      <c r="AF357" s="38">
        <v>216000</v>
      </c>
      <c r="AG357" s="61">
        <v>3</v>
      </c>
      <c r="AH357" s="62">
        <v>0.25</v>
      </c>
      <c r="AI357" s="63"/>
      <c r="AJ357" s="64"/>
      <c r="AK357" s="65">
        <v>0</v>
      </c>
      <c r="AL357" s="64" t="s">
        <v>283</v>
      </c>
      <c r="AM357" s="66" t="s">
        <v>326</v>
      </c>
      <c r="AN357" s="26"/>
      <c r="AO357" s="66" t="s">
        <v>332</v>
      </c>
      <c r="AP357" s="74"/>
      <c r="AQ357" s="75"/>
      <c r="AR357" s="76"/>
      <c r="AS357" s="77"/>
      <c r="AT357" s="77"/>
      <c r="AU357" s="78"/>
      <c r="AV357" s="77"/>
      <c r="AW357" s="77"/>
      <c r="AX357" s="77"/>
      <c r="AY357" s="77"/>
      <c r="AZ357" s="77"/>
      <c r="BA357" s="77"/>
      <c r="BB357" s="99">
        <f t="shared" si="91"/>
        <v>36</v>
      </c>
      <c r="BC357" s="99">
        <f t="shared" si="92"/>
        <v>9</v>
      </c>
      <c r="BD357" s="100" t="str">
        <f t="shared" si="93"/>
        <v>025-C130000632-371杨高坤36</v>
      </c>
      <c r="BE357" s="101">
        <f t="shared" si="94"/>
        <v>0.25</v>
      </c>
      <c r="BF357" s="101">
        <f t="shared" si="95"/>
        <v>1</v>
      </c>
      <c r="BG357" s="102" t="str">
        <f t="shared" si="96"/>
        <v>025-C130000632-37136</v>
      </c>
      <c r="BH357" s="84" t="str">
        <f>IF(IF(ISNA(MATCH(BG357,BG358:$BG$94434,0)),1,"")="","",IF(ISNA(MATCH(BG357,BG358:$BG$94434,0)),1,"")&amp;BB357)</f>
        <v/>
      </c>
      <c r="BI357" s="84" t="str">
        <f>IF(BH357="","",BB357&amp;COUNTIFS($BH$1:BH357,BH357))</f>
        <v/>
      </c>
      <c r="BJ357" s="84" t="str">
        <f t="shared" si="97"/>
        <v/>
      </c>
      <c r="BK357" s="84"/>
      <c r="BL357" s="84"/>
      <c r="BM357" s="84"/>
      <c r="BN357" s="84"/>
      <c r="BO357" s="84"/>
      <c r="BP357" s="84"/>
      <c r="BQ357" s="84"/>
      <c r="BR357" s="84"/>
      <c r="BS357" s="84"/>
      <c r="BT357" s="84"/>
      <c r="BU357" s="84"/>
      <c r="BV357" s="84"/>
      <c r="BW357" s="84"/>
      <c r="BX357" s="84"/>
      <c r="BY357" s="84"/>
      <c r="BZ357" s="84"/>
      <c r="CA357" s="84"/>
      <c r="CB357" s="84"/>
      <c r="CC357" s="84"/>
      <c r="CD357" s="84"/>
      <c r="CE357" s="84"/>
      <c r="CF357" s="84"/>
      <c r="CG357" s="84"/>
      <c r="CH357" s="84"/>
      <c r="CI357" s="84"/>
      <c r="CJ357" s="84"/>
      <c r="CK357" s="84"/>
      <c r="CL357" s="84"/>
      <c r="CM357" s="84"/>
      <c r="CN357" s="84"/>
      <c r="CO357" s="84"/>
      <c r="CP357" s="84"/>
      <c r="CQ357" s="84"/>
      <c r="CR357" s="84"/>
      <c r="CS357" s="84"/>
      <c r="CT357" s="84"/>
      <c r="CU357" s="84"/>
      <c r="CV357" s="84"/>
      <c r="CW357" s="84"/>
      <c r="CX357" s="84"/>
      <c r="CY357" s="84"/>
      <c r="CZ357" s="84"/>
      <c r="DA357" s="84"/>
      <c r="DB357" s="84"/>
      <c r="DC357" s="84"/>
      <c r="DD357" s="84"/>
      <c r="DE357" s="84"/>
      <c r="DF357" s="84"/>
      <c r="DG357" s="84"/>
      <c r="DH357" s="84"/>
      <c r="DI357" s="84"/>
      <c r="DJ357" s="84"/>
      <c r="DK357" s="84"/>
      <c r="DL357" s="84"/>
      <c r="DM357" s="84"/>
      <c r="DN357" s="84"/>
      <c r="DO357" s="84"/>
      <c r="DP357" s="84"/>
      <c r="DQ357" s="84"/>
      <c r="DR357" s="84"/>
      <c r="DS357" s="84"/>
      <c r="DT357" s="84"/>
      <c r="DU357" s="84"/>
      <c r="DV357" s="84"/>
      <c r="DW357" s="84"/>
      <c r="DX357" s="84"/>
      <c r="DY357" s="84"/>
      <c r="DZ357" s="84"/>
      <c r="EA357" s="84"/>
      <c r="EB357" s="84"/>
      <c r="EC357" s="84"/>
      <c r="ED357" s="84"/>
      <c r="EE357" s="84"/>
      <c r="EF357" s="84"/>
      <c r="EG357" s="84"/>
      <c r="EH357" s="84"/>
      <c r="EI357" s="84"/>
      <c r="EJ357" s="84"/>
      <c r="EK357" s="84"/>
      <c r="EL357" s="84"/>
      <c r="EM357" s="84"/>
      <c r="EN357" s="84"/>
      <c r="EO357" s="84"/>
      <c r="EP357" s="84"/>
      <c r="EQ357" s="84"/>
      <c r="ER357" s="84"/>
      <c r="ES357" s="84"/>
      <c r="ET357" s="84"/>
      <c r="EU357" s="84"/>
      <c r="EV357" s="84"/>
      <c r="EW357" s="84"/>
      <c r="EX357" s="84"/>
      <c r="EY357" s="84"/>
      <c r="EZ357" s="84"/>
      <c r="FA357" s="84"/>
      <c r="FB357" s="84"/>
      <c r="FC357" s="84"/>
      <c r="FD357" s="84"/>
      <c r="FE357" s="84"/>
      <c r="FF357" s="84"/>
      <c r="FG357" s="84"/>
      <c r="FH357" s="84"/>
      <c r="FI357" s="84"/>
      <c r="FJ357" s="84"/>
      <c r="FK357" s="84"/>
      <c r="FL357" s="84"/>
      <c r="FM357" s="84"/>
      <c r="FN357" s="84"/>
      <c r="FO357" s="84"/>
      <c r="FP357" s="84"/>
      <c r="FQ357" s="84"/>
      <c r="FR357" s="84"/>
      <c r="FS357" s="84"/>
      <c r="FT357" s="84"/>
      <c r="FU357" s="84"/>
      <c r="FV357" s="84"/>
      <c r="FW357" s="84"/>
      <c r="FX357" s="84"/>
      <c r="FY357" s="84"/>
      <c r="FZ357" s="84"/>
      <c r="GA357" s="84"/>
      <c r="GB357" s="84"/>
      <c r="GC357" s="84"/>
      <c r="GD357" s="84"/>
      <c r="GE357" s="84"/>
      <c r="GF357" s="84"/>
      <c r="GG357" s="84"/>
      <c r="GH357" s="84"/>
      <c r="GI357" s="84"/>
      <c r="GJ357" s="84"/>
      <c r="GK357" s="84"/>
      <c r="GL357" s="84"/>
      <c r="GM357" s="84"/>
      <c r="GN357" s="84"/>
      <c r="GO357" s="84"/>
      <c r="GP357" s="84"/>
      <c r="GQ357" s="84"/>
      <c r="GR357" s="84"/>
      <c r="GS357" s="84"/>
      <c r="GT357" s="84"/>
      <c r="GU357" s="84"/>
      <c r="GV357" s="84"/>
      <c r="GW357" s="84"/>
      <c r="GX357" s="84"/>
      <c r="GY357" s="84"/>
      <c r="GZ357" s="84"/>
      <c r="HA357" s="84"/>
      <c r="HB357" s="84"/>
      <c r="HC357" s="84"/>
      <c r="HD357" s="84"/>
      <c r="HE357" s="84"/>
      <c r="HF357" s="84"/>
      <c r="HG357" s="84"/>
      <c r="HH357" s="84"/>
      <c r="HI357" s="84"/>
      <c r="HJ357" s="84"/>
      <c r="HK357" s="84"/>
      <c r="HL357" s="84"/>
      <c r="HM357" s="84"/>
      <c r="HN357" s="84"/>
      <c r="HO357" s="84"/>
      <c r="HP357" s="84"/>
      <c r="HQ357" s="84"/>
      <c r="HR357" s="84"/>
      <c r="HS357" s="84"/>
      <c r="HT357" s="84"/>
      <c r="HU357" s="84"/>
      <c r="HV357" s="84"/>
      <c r="HW357" s="84"/>
      <c r="HX357" s="84"/>
      <c r="HY357" s="84"/>
      <c r="HZ357" s="84"/>
      <c r="IA357" s="84"/>
      <c r="IB357" s="84"/>
      <c r="IC357" s="84"/>
      <c r="ID357" s="84"/>
      <c r="IE357" s="84"/>
      <c r="IF357" s="84"/>
      <c r="IG357" s="84"/>
      <c r="IH357" s="84"/>
      <c r="II357" s="84"/>
      <c r="IJ357" s="84"/>
      <c r="IK357" s="84"/>
      <c r="IL357" s="84"/>
      <c r="IM357" s="84"/>
      <c r="IN357" s="84"/>
      <c r="IO357" s="84"/>
      <c r="IP357" s="84"/>
      <c r="IQ357" s="84"/>
      <c r="IR357" s="84"/>
      <c r="IS357" s="84"/>
      <c r="IT357" s="84"/>
      <c r="IU357" s="84"/>
      <c r="IV357" s="84"/>
      <c r="IW357" s="84"/>
      <c r="IX357" s="84"/>
      <c r="IY357" s="84"/>
      <c r="IZ357" s="84"/>
      <c r="JA357" s="84"/>
      <c r="JB357" s="84"/>
    </row>
    <row r="358" spans="1:262" s="22" customFormat="1" ht="15" customHeight="1" x14ac:dyDescent="0.15">
      <c r="A358" s="176" t="s">
        <v>144</v>
      </c>
      <c r="B358" s="26" t="s">
        <v>275</v>
      </c>
      <c r="C358" s="27" t="s">
        <v>333</v>
      </c>
      <c r="D358" s="28" t="s">
        <v>455</v>
      </c>
      <c r="E358" s="26" t="s">
        <v>278</v>
      </c>
      <c r="F358" s="29" t="s">
        <v>11</v>
      </c>
      <c r="G358" s="30" t="s">
        <v>280</v>
      </c>
      <c r="H358" s="30" t="s">
        <v>79</v>
      </c>
      <c r="I358" s="37">
        <v>2000000</v>
      </c>
      <c r="J358" s="38" t="s">
        <v>281</v>
      </c>
      <c r="K358" s="37">
        <v>645000</v>
      </c>
      <c r="L358" s="26"/>
      <c r="M358" s="26"/>
      <c r="N358" s="26"/>
      <c r="O358" s="39" t="s">
        <v>10</v>
      </c>
      <c r="P358" s="40">
        <v>0.5</v>
      </c>
      <c r="Q358" s="40">
        <v>0.5</v>
      </c>
      <c r="R358" s="40">
        <v>2.83636363636364</v>
      </c>
      <c r="S358" s="40">
        <v>2.6213592233009702</v>
      </c>
      <c r="T358" s="40">
        <v>3</v>
      </c>
      <c r="U358" s="40">
        <v>3</v>
      </c>
      <c r="V358" s="41">
        <v>12</v>
      </c>
      <c r="W358" s="42">
        <v>60000</v>
      </c>
      <c r="X358" s="43">
        <v>300</v>
      </c>
      <c r="Y358" s="50">
        <v>1</v>
      </c>
      <c r="Z358" s="50">
        <v>1</v>
      </c>
      <c r="AA358" s="51"/>
      <c r="AB358" s="51"/>
      <c r="AC358" s="51"/>
      <c r="AD358" s="51"/>
      <c r="AE358" s="51"/>
      <c r="AF358" s="38">
        <v>216000</v>
      </c>
      <c r="AG358" s="61">
        <v>3.3333333333333299</v>
      </c>
      <c r="AH358" s="62">
        <v>0.27777777777777801</v>
      </c>
      <c r="AI358" s="63"/>
      <c r="AJ358" s="64"/>
      <c r="AK358" s="65">
        <v>0</v>
      </c>
      <c r="AL358" s="64" t="s">
        <v>283</v>
      </c>
      <c r="AM358" s="66" t="s">
        <v>320</v>
      </c>
      <c r="AN358" s="26"/>
      <c r="AO358" s="66" t="s">
        <v>445</v>
      </c>
      <c r="AP358" s="74"/>
      <c r="AQ358" s="75"/>
      <c r="AR358" s="76"/>
      <c r="AS358" s="77"/>
      <c r="AT358" s="77"/>
      <c r="AU358" s="78"/>
      <c r="AV358" s="77"/>
      <c r="AW358" s="77"/>
      <c r="AX358" s="77"/>
      <c r="AY358" s="77"/>
      <c r="AZ358" s="77"/>
      <c r="BA358" s="77"/>
      <c r="BB358" s="99">
        <f t="shared" si="91"/>
        <v>36</v>
      </c>
      <c r="BC358" s="99">
        <f t="shared" si="92"/>
        <v>9</v>
      </c>
      <c r="BD358" s="100" t="str">
        <f t="shared" si="93"/>
        <v>025-C130000631-362冯红光36</v>
      </c>
      <c r="BE358" s="101">
        <f t="shared" si="94"/>
        <v>0.25</v>
      </c>
      <c r="BF358" s="101">
        <f t="shared" si="95"/>
        <v>1</v>
      </c>
      <c r="BG358" s="102" t="str">
        <f t="shared" si="96"/>
        <v>025-C130000631-36236</v>
      </c>
      <c r="BH358" s="84" t="str">
        <f>IF(IF(ISNA(MATCH(BG358,BG359:$BG$94434,0)),1,"")="","",IF(ISNA(MATCH(BG358,BG359:$BG$94434,0)),1,"")&amp;BB358)</f>
        <v/>
      </c>
      <c r="BI358" s="84" t="str">
        <f>IF(BH358="","",BB358&amp;COUNTIFS($BH$1:BH358,BH358))</f>
        <v/>
      </c>
      <c r="BJ358" s="84" t="str">
        <f t="shared" si="97"/>
        <v/>
      </c>
      <c r="BK358" s="84"/>
      <c r="BL358" s="84"/>
      <c r="BM358" s="84"/>
      <c r="BN358" s="84"/>
      <c r="BO358" s="84"/>
      <c r="BP358" s="84"/>
      <c r="BQ358" s="84"/>
      <c r="BR358" s="84"/>
      <c r="BS358" s="84"/>
      <c r="BT358" s="84"/>
      <c r="BU358" s="84"/>
      <c r="BV358" s="84"/>
      <c r="BW358" s="84"/>
      <c r="BX358" s="84"/>
      <c r="BY358" s="84"/>
      <c r="BZ358" s="84"/>
      <c r="CA358" s="84"/>
      <c r="CB358" s="84"/>
      <c r="CC358" s="84"/>
      <c r="CD358" s="84"/>
      <c r="CE358" s="84"/>
      <c r="CF358" s="84"/>
      <c r="CG358" s="84"/>
      <c r="CH358" s="84"/>
      <c r="CI358" s="84"/>
      <c r="CJ358" s="84"/>
      <c r="CK358" s="84"/>
      <c r="CL358" s="84"/>
      <c r="CM358" s="84"/>
      <c r="CN358" s="84"/>
      <c r="CO358" s="84"/>
      <c r="CP358" s="84"/>
      <c r="CQ358" s="84"/>
      <c r="CR358" s="84"/>
      <c r="CS358" s="84"/>
      <c r="CT358" s="84"/>
      <c r="CU358" s="84"/>
      <c r="CV358" s="84"/>
      <c r="CW358" s="84"/>
      <c r="CX358" s="84"/>
      <c r="CY358" s="84"/>
      <c r="CZ358" s="84"/>
      <c r="DA358" s="84"/>
      <c r="DB358" s="84"/>
      <c r="DC358" s="84"/>
      <c r="DD358" s="84"/>
      <c r="DE358" s="84"/>
      <c r="DF358" s="84"/>
      <c r="DG358" s="84"/>
      <c r="DH358" s="84"/>
      <c r="DI358" s="84"/>
      <c r="DJ358" s="84"/>
      <c r="DK358" s="84"/>
      <c r="DL358" s="84"/>
      <c r="DM358" s="84"/>
      <c r="DN358" s="84"/>
      <c r="DO358" s="84"/>
      <c r="DP358" s="84"/>
      <c r="DQ358" s="84"/>
      <c r="DR358" s="84"/>
      <c r="DS358" s="84"/>
      <c r="DT358" s="84"/>
      <c r="DU358" s="84"/>
      <c r="DV358" s="84"/>
      <c r="DW358" s="84"/>
      <c r="DX358" s="84"/>
      <c r="DY358" s="84"/>
      <c r="DZ358" s="84"/>
      <c r="EA358" s="84"/>
      <c r="EB358" s="84"/>
      <c r="EC358" s="84"/>
      <c r="ED358" s="84"/>
      <c r="EE358" s="84"/>
      <c r="EF358" s="84"/>
      <c r="EG358" s="84"/>
      <c r="EH358" s="84"/>
      <c r="EI358" s="84"/>
      <c r="EJ358" s="84"/>
      <c r="EK358" s="84"/>
      <c r="EL358" s="84"/>
      <c r="EM358" s="84"/>
      <c r="EN358" s="84"/>
      <c r="EO358" s="84"/>
      <c r="EP358" s="84"/>
      <c r="EQ358" s="84"/>
      <c r="ER358" s="84"/>
      <c r="ES358" s="84"/>
      <c r="ET358" s="84"/>
      <c r="EU358" s="84"/>
      <c r="EV358" s="84"/>
      <c r="EW358" s="84"/>
      <c r="EX358" s="84"/>
      <c r="EY358" s="84"/>
      <c r="EZ358" s="84"/>
      <c r="FA358" s="84"/>
      <c r="FB358" s="84"/>
      <c r="FC358" s="84"/>
      <c r="FD358" s="84"/>
      <c r="FE358" s="84"/>
      <c r="FF358" s="84"/>
      <c r="FG358" s="84"/>
      <c r="FH358" s="84"/>
      <c r="FI358" s="84"/>
      <c r="FJ358" s="84"/>
      <c r="FK358" s="84"/>
      <c r="FL358" s="84"/>
      <c r="FM358" s="84"/>
      <c r="FN358" s="84"/>
      <c r="FO358" s="84"/>
      <c r="FP358" s="84"/>
      <c r="FQ358" s="84"/>
      <c r="FR358" s="84"/>
      <c r="FS358" s="84"/>
      <c r="FT358" s="84"/>
      <c r="FU358" s="84"/>
      <c r="FV358" s="84"/>
      <c r="FW358" s="84"/>
      <c r="FX358" s="84"/>
      <c r="FY358" s="84"/>
      <c r="FZ358" s="84"/>
      <c r="GA358" s="84"/>
      <c r="GB358" s="84"/>
      <c r="GC358" s="84"/>
      <c r="GD358" s="84"/>
      <c r="GE358" s="84"/>
      <c r="GF358" s="84"/>
      <c r="GG358" s="84"/>
      <c r="GH358" s="84"/>
      <c r="GI358" s="84"/>
      <c r="GJ358" s="84"/>
      <c r="GK358" s="84"/>
      <c r="GL358" s="84"/>
      <c r="GM358" s="84"/>
      <c r="GN358" s="84"/>
      <c r="GO358" s="84"/>
      <c r="GP358" s="84"/>
      <c r="GQ358" s="84"/>
      <c r="GR358" s="84"/>
      <c r="GS358" s="84"/>
      <c r="GT358" s="84"/>
      <c r="GU358" s="84"/>
      <c r="GV358" s="84"/>
      <c r="GW358" s="84"/>
      <c r="GX358" s="84"/>
      <c r="GY358" s="84"/>
      <c r="GZ358" s="84"/>
      <c r="HA358" s="84"/>
      <c r="HB358" s="84"/>
      <c r="HC358" s="84"/>
      <c r="HD358" s="84"/>
      <c r="HE358" s="84"/>
      <c r="HF358" s="84"/>
      <c r="HG358" s="84"/>
      <c r="HH358" s="84"/>
      <c r="HI358" s="84"/>
      <c r="HJ358" s="84"/>
      <c r="HK358" s="84"/>
      <c r="HL358" s="84"/>
      <c r="HM358" s="84"/>
      <c r="HN358" s="84"/>
      <c r="HO358" s="84"/>
      <c r="HP358" s="84"/>
      <c r="HQ358" s="84"/>
      <c r="HR358" s="84"/>
      <c r="HS358" s="84"/>
      <c r="HT358" s="84"/>
      <c r="HU358" s="84"/>
      <c r="HV358" s="84"/>
      <c r="HW358" s="84"/>
      <c r="HX358" s="84"/>
      <c r="HY358" s="84"/>
      <c r="HZ358" s="84"/>
      <c r="IA358" s="84"/>
      <c r="IB358" s="84"/>
      <c r="IC358" s="84"/>
      <c r="ID358" s="84"/>
      <c r="IE358" s="84"/>
      <c r="IF358" s="84"/>
      <c r="IG358" s="84"/>
      <c r="IH358" s="84"/>
      <c r="II358" s="84"/>
      <c r="IJ358" s="84"/>
      <c r="IK358" s="84"/>
      <c r="IL358" s="84"/>
      <c r="IM358" s="84"/>
      <c r="IN358" s="84"/>
      <c r="IO358" s="84"/>
      <c r="IP358" s="84"/>
      <c r="IQ358" s="84"/>
      <c r="IR358" s="84"/>
      <c r="IS358" s="84"/>
      <c r="IT358" s="84"/>
      <c r="IU358" s="84"/>
      <c r="IV358" s="84"/>
      <c r="IW358" s="84"/>
      <c r="IX358" s="84"/>
      <c r="IY358" s="84"/>
      <c r="IZ358" s="84"/>
      <c r="JA358" s="84"/>
      <c r="JB358" s="84"/>
    </row>
    <row r="359" spans="1:262" s="22" customFormat="1" ht="15" customHeight="1" x14ac:dyDescent="0.15">
      <c r="A359" s="176" t="s">
        <v>144</v>
      </c>
      <c r="B359" s="26" t="s">
        <v>275</v>
      </c>
      <c r="C359" s="27" t="s">
        <v>335</v>
      </c>
      <c r="D359" s="28" t="s">
        <v>439</v>
      </c>
      <c r="E359" s="26" t="s">
        <v>278</v>
      </c>
      <c r="F359" s="29" t="s">
        <v>47</v>
      </c>
      <c r="G359" s="30" t="s">
        <v>280</v>
      </c>
      <c r="H359" s="30" t="s">
        <v>79</v>
      </c>
      <c r="I359" s="37">
        <v>2000000</v>
      </c>
      <c r="J359" s="38" t="s">
        <v>281</v>
      </c>
      <c r="K359" s="37">
        <v>1754100</v>
      </c>
      <c r="L359" s="26"/>
      <c r="M359" s="26"/>
      <c r="N359" s="26"/>
      <c r="O359" s="39" t="s">
        <v>46</v>
      </c>
      <c r="P359" s="40">
        <v>0.5</v>
      </c>
      <c r="Q359" s="40">
        <v>0.5</v>
      </c>
      <c r="R359" s="40">
        <v>2.83636363636364</v>
      </c>
      <c r="S359" s="40">
        <v>2.6213592233009702</v>
      </c>
      <c r="T359" s="40">
        <v>4</v>
      </c>
      <c r="U359" s="40">
        <v>4</v>
      </c>
      <c r="V359" s="41">
        <v>12</v>
      </c>
      <c r="W359" s="42">
        <v>245000</v>
      </c>
      <c r="X359" s="43">
        <v>350</v>
      </c>
      <c r="Y359" s="50">
        <v>1</v>
      </c>
      <c r="Z359" s="50">
        <v>1</v>
      </c>
      <c r="AA359" s="51"/>
      <c r="AB359" s="51"/>
      <c r="AC359" s="51"/>
      <c r="AD359" s="51"/>
      <c r="AE359" s="51"/>
      <c r="AF359" s="38">
        <v>252000</v>
      </c>
      <c r="AG359" s="61">
        <v>11.6666666666667</v>
      </c>
      <c r="AH359" s="62">
        <v>0.97222222222222199</v>
      </c>
      <c r="AI359" s="63"/>
      <c r="AJ359" s="64"/>
      <c r="AK359" s="65">
        <v>0</v>
      </c>
      <c r="AL359" s="64" t="s">
        <v>283</v>
      </c>
      <c r="AM359" s="66" t="s">
        <v>337</v>
      </c>
      <c r="AN359" s="26"/>
      <c r="AO359" s="66" t="s">
        <v>61</v>
      </c>
      <c r="AP359" s="74"/>
      <c r="AQ359" s="75"/>
      <c r="AR359" s="76"/>
      <c r="AS359" s="77"/>
      <c r="AT359" s="77"/>
      <c r="AU359" s="78"/>
      <c r="AV359" s="77"/>
      <c r="AW359" s="77"/>
      <c r="AX359" s="77"/>
      <c r="AY359" s="77"/>
      <c r="AZ359" s="77"/>
      <c r="BA359" s="77"/>
      <c r="BB359" s="99">
        <f t="shared" si="91"/>
        <v>36</v>
      </c>
      <c r="BC359" s="99">
        <f t="shared" si="92"/>
        <v>9</v>
      </c>
      <c r="BD359" s="100" t="str">
        <f t="shared" si="93"/>
        <v>025-C130000641-363王友36</v>
      </c>
      <c r="BE359" s="101">
        <f t="shared" si="94"/>
        <v>0.25</v>
      </c>
      <c r="BF359" s="101">
        <f t="shared" si="95"/>
        <v>1</v>
      </c>
      <c r="BG359" s="102" t="str">
        <f t="shared" si="96"/>
        <v>025-C130000641-36336</v>
      </c>
      <c r="BH359" s="84" t="str">
        <f>IF(IF(ISNA(MATCH(BG359,BG360:$BG$94434,0)),1,"")="","",IF(ISNA(MATCH(BG359,BG360:$BG$94434,0)),1,"")&amp;BB359)</f>
        <v/>
      </c>
      <c r="BI359" s="84" t="str">
        <f>IF(BH359="","",BB359&amp;COUNTIFS($BH$1:BH359,BH359))</f>
        <v/>
      </c>
      <c r="BJ359" s="84" t="str">
        <f t="shared" si="97"/>
        <v/>
      </c>
      <c r="BK359" s="84"/>
      <c r="BL359" s="84"/>
      <c r="BM359" s="84"/>
      <c r="BN359" s="84"/>
      <c r="BO359" s="84"/>
      <c r="BP359" s="84"/>
      <c r="BQ359" s="84"/>
      <c r="BR359" s="84"/>
      <c r="BS359" s="84"/>
      <c r="BT359" s="84"/>
      <c r="BU359" s="84"/>
      <c r="BV359" s="84"/>
      <c r="BW359" s="84"/>
      <c r="BX359" s="84"/>
      <c r="BY359" s="84"/>
      <c r="BZ359" s="84"/>
      <c r="CA359" s="84"/>
      <c r="CB359" s="84"/>
      <c r="CC359" s="84"/>
      <c r="CD359" s="84"/>
      <c r="CE359" s="84"/>
      <c r="CF359" s="84"/>
      <c r="CG359" s="84"/>
      <c r="CH359" s="84"/>
      <c r="CI359" s="84"/>
      <c r="CJ359" s="84"/>
      <c r="CK359" s="84"/>
      <c r="CL359" s="84"/>
      <c r="CM359" s="84"/>
      <c r="CN359" s="84"/>
      <c r="CO359" s="84"/>
      <c r="CP359" s="84"/>
      <c r="CQ359" s="84"/>
      <c r="CR359" s="84"/>
      <c r="CS359" s="84"/>
      <c r="CT359" s="84"/>
      <c r="CU359" s="84"/>
      <c r="CV359" s="84"/>
      <c r="CW359" s="84"/>
      <c r="CX359" s="84"/>
      <c r="CY359" s="84"/>
      <c r="CZ359" s="84"/>
      <c r="DA359" s="84"/>
      <c r="DB359" s="84"/>
      <c r="DC359" s="84"/>
      <c r="DD359" s="84"/>
      <c r="DE359" s="84"/>
      <c r="DF359" s="84"/>
      <c r="DG359" s="84"/>
      <c r="DH359" s="84"/>
      <c r="DI359" s="84"/>
      <c r="DJ359" s="84"/>
      <c r="DK359" s="84"/>
      <c r="DL359" s="84"/>
      <c r="DM359" s="84"/>
      <c r="DN359" s="84"/>
      <c r="DO359" s="84"/>
      <c r="DP359" s="84"/>
      <c r="DQ359" s="84"/>
      <c r="DR359" s="84"/>
      <c r="DS359" s="84"/>
      <c r="DT359" s="84"/>
      <c r="DU359" s="84"/>
      <c r="DV359" s="84"/>
      <c r="DW359" s="84"/>
      <c r="DX359" s="84"/>
      <c r="DY359" s="84"/>
      <c r="DZ359" s="84"/>
      <c r="EA359" s="84"/>
      <c r="EB359" s="84"/>
      <c r="EC359" s="84"/>
      <c r="ED359" s="84"/>
      <c r="EE359" s="84"/>
      <c r="EF359" s="84"/>
      <c r="EG359" s="84"/>
      <c r="EH359" s="84"/>
      <c r="EI359" s="84"/>
      <c r="EJ359" s="84"/>
      <c r="EK359" s="84"/>
      <c r="EL359" s="84"/>
      <c r="EM359" s="84"/>
      <c r="EN359" s="84"/>
      <c r="EO359" s="84"/>
      <c r="EP359" s="84"/>
      <c r="EQ359" s="84"/>
      <c r="ER359" s="84"/>
      <c r="ES359" s="84"/>
      <c r="ET359" s="84"/>
      <c r="EU359" s="84"/>
      <c r="EV359" s="84"/>
      <c r="EW359" s="84"/>
      <c r="EX359" s="84"/>
      <c r="EY359" s="84"/>
      <c r="EZ359" s="84"/>
      <c r="FA359" s="84"/>
      <c r="FB359" s="84"/>
      <c r="FC359" s="84"/>
      <c r="FD359" s="84"/>
      <c r="FE359" s="84"/>
      <c r="FF359" s="84"/>
      <c r="FG359" s="84"/>
      <c r="FH359" s="84"/>
      <c r="FI359" s="84"/>
      <c r="FJ359" s="84"/>
      <c r="FK359" s="84"/>
      <c r="FL359" s="84"/>
      <c r="FM359" s="84"/>
      <c r="FN359" s="84"/>
      <c r="FO359" s="84"/>
      <c r="FP359" s="84"/>
      <c r="FQ359" s="84"/>
      <c r="FR359" s="84"/>
      <c r="FS359" s="84"/>
      <c r="FT359" s="84"/>
      <c r="FU359" s="84"/>
      <c r="FV359" s="84"/>
      <c r="FW359" s="84"/>
      <c r="FX359" s="84"/>
      <c r="FY359" s="84"/>
      <c r="FZ359" s="84"/>
      <c r="GA359" s="84"/>
      <c r="GB359" s="84"/>
      <c r="GC359" s="84"/>
      <c r="GD359" s="84"/>
      <c r="GE359" s="84"/>
      <c r="GF359" s="84"/>
      <c r="GG359" s="84"/>
      <c r="GH359" s="84"/>
      <c r="GI359" s="84"/>
      <c r="GJ359" s="84"/>
      <c r="GK359" s="84"/>
      <c r="GL359" s="84"/>
      <c r="GM359" s="84"/>
      <c r="GN359" s="84"/>
      <c r="GO359" s="84"/>
      <c r="GP359" s="84"/>
      <c r="GQ359" s="84"/>
      <c r="GR359" s="84"/>
      <c r="GS359" s="84"/>
      <c r="GT359" s="84"/>
      <c r="GU359" s="84"/>
      <c r="GV359" s="84"/>
      <c r="GW359" s="84"/>
      <c r="GX359" s="84"/>
      <c r="GY359" s="84"/>
      <c r="GZ359" s="84"/>
      <c r="HA359" s="84"/>
      <c r="HB359" s="84"/>
      <c r="HC359" s="84"/>
      <c r="HD359" s="84"/>
      <c r="HE359" s="84"/>
      <c r="HF359" s="84"/>
      <c r="HG359" s="84"/>
      <c r="HH359" s="84"/>
      <c r="HI359" s="84"/>
      <c r="HJ359" s="84"/>
      <c r="HK359" s="84"/>
      <c r="HL359" s="84"/>
      <c r="HM359" s="84"/>
      <c r="HN359" s="84"/>
      <c r="HO359" s="84"/>
      <c r="HP359" s="84"/>
      <c r="HQ359" s="84"/>
      <c r="HR359" s="84"/>
      <c r="HS359" s="84"/>
      <c r="HT359" s="84"/>
      <c r="HU359" s="84"/>
      <c r="HV359" s="84"/>
      <c r="HW359" s="84"/>
      <c r="HX359" s="84"/>
      <c r="HY359" s="84"/>
      <c r="HZ359" s="84"/>
      <c r="IA359" s="84"/>
      <c r="IB359" s="84"/>
      <c r="IC359" s="84"/>
      <c r="ID359" s="84"/>
      <c r="IE359" s="84"/>
      <c r="IF359" s="84"/>
      <c r="IG359" s="84"/>
      <c r="IH359" s="84"/>
      <c r="II359" s="84"/>
      <c r="IJ359" s="84"/>
      <c r="IK359" s="84"/>
      <c r="IL359" s="84"/>
      <c r="IM359" s="84"/>
      <c r="IN359" s="84"/>
      <c r="IO359" s="84"/>
      <c r="IP359" s="84"/>
      <c r="IQ359" s="84"/>
      <c r="IR359" s="84"/>
      <c r="IS359" s="84"/>
      <c r="IT359" s="84"/>
      <c r="IU359" s="84"/>
      <c r="IV359" s="84"/>
      <c r="IW359" s="84"/>
      <c r="IX359" s="84"/>
      <c r="IY359" s="84"/>
      <c r="IZ359" s="84"/>
      <c r="JA359" s="84"/>
      <c r="JB359" s="84"/>
    </row>
    <row r="360" spans="1:262" s="22" customFormat="1" ht="15" customHeight="1" x14ac:dyDescent="0.15">
      <c r="A360" s="176" t="s">
        <v>144</v>
      </c>
      <c r="B360" s="26" t="s">
        <v>275</v>
      </c>
      <c r="C360" s="27" t="s">
        <v>339</v>
      </c>
      <c r="D360" s="28" t="s">
        <v>407</v>
      </c>
      <c r="E360" s="26" t="s">
        <v>278</v>
      </c>
      <c r="F360" s="29" t="s">
        <v>57</v>
      </c>
      <c r="G360" s="30" t="s">
        <v>305</v>
      </c>
      <c r="H360" s="30" t="s">
        <v>94</v>
      </c>
      <c r="I360" s="37">
        <v>600</v>
      </c>
      <c r="J360" s="38" t="s">
        <v>281</v>
      </c>
      <c r="K360" s="37">
        <v>536.4</v>
      </c>
      <c r="L360" s="26"/>
      <c r="M360" s="26"/>
      <c r="N360" s="26"/>
      <c r="O360" s="39" t="s">
        <v>56</v>
      </c>
      <c r="P360" s="40">
        <v>0.5</v>
      </c>
      <c r="Q360" s="40">
        <v>0.5</v>
      </c>
      <c r="R360" s="40">
        <v>0.70909090909090899</v>
      </c>
      <c r="S360" s="40">
        <v>0.65533980582524298</v>
      </c>
      <c r="T360" s="40">
        <v>3</v>
      </c>
      <c r="U360" s="40">
        <v>3</v>
      </c>
      <c r="V360" s="41">
        <v>3</v>
      </c>
      <c r="W360" s="42">
        <v>60</v>
      </c>
      <c r="X360" s="43">
        <v>350</v>
      </c>
      <c r="Y360" s="50">
        <v>1</v>
      </c>
      <c r="Z360" s="50">
        <v>1</v>
      </c>
      <c r="AA360" s="51"/>
      <c r="AB360" s="51"/>
      <c r="AC360" s="51"/>
      <c r="AD360" s="51"/>
      <c r="AE360" s="51"/>
      <c r="AF360" s="38">
        <v>63</v>
      </c>
      <c r="AG360" s="61">
        <v>2.8571428571428599</v>
      </c>
      <c r="AH360" s="62">
        <v>0.952380952380952</v>
      </c>
      <c r="AI360" s="63"/>
      <c r="AJ360" s="64"/>
      <c r="AK360" s="65">
        <v>0</v>
      </c>
      <c r="AL360" s="64" t="s">
        <v>283</v>
      </c>
      <c r="AM360" s="66" t="s">
        <v>320</v>
      </c>
      <c r="AN360" s="26"/>
      <c r="AO360" s="66" t="s">
        <v>445</v>
      </c>
      <c r="AP360" s="74"/>
      <c r="AQ360" s="75"/>
      <c r="AR360" s="76"/>
      <c r="AS360" s="77"/>
      <c r="AT360" s="77"/>
      <c r="AU360" s="78"/>
      <c r="AV360" s="77"/>
      <c r="AW360" s="77"/>
      <c r="AX360" s="77"/>
      <c r="AY360" s="77"/>
      <c r="AZ360" s="77"/>
      <c r="BA360" s="77"/>
      <c r="BB360" s="99">
        <f t="shared" si="91"/>
        <v>36</v>
      </c>
      <c r="BC360" s="99">
        <f t="shared" si="92"/>
        <v>9</v>
      </c>
      <c r="BD360" s="100" t="str">
        <f t="shared" si="93"/>
        <v>050-J220000121-532冯红光36</v>
      </c>
      <c r="BE360" s="101">
        <f t="shared" si="94"/>
        <v>0.33333333333333331</v>
      </c>
      <c r="BF360" s="101">
        <f t="shared" si="95"/>
        <v>0.33333333333333331</v>
      </c>
      <c r="BG360" s="102" t="str">
        <f t="shared" si="96"/>
        <v>050-J220000121-53236</v>
      </c>
      <c r="BH360" s="84" t="str">
        <f>IF(IF(ISNA(MATCH(BG360,BG361:$BG$94434,0)),1,"")="","",IF(ISNA(MATCH(BG360,BG361:$BG$94434,0)),1,"")&amp;BB360)</f>
        <v>136</v>
      </c>
      <c r="BI360" s="84" t="str">
        <f>IF(BH360="","",BB360&amp;COUNTIFS($BH$1:BH360,BH360))</f>
        <v>3615</v>
      </c>
      <c r="BJ360" s="84" t="str">
        <f t="shared" si="97"/>
        <v>050-J220000121-532</v>
      </c>
      <c r="BK360" s="84"/>
      <c r="BL360" s="84"/>
      <c r="BM360" s="84"/>
      <c r="BN360" s="84"/>
      <c r="BO360" s="84"/>
      <c r="BP360" s="84"/>
      <c r="BQ360" s="84"/>
      <c r="BR360" s="84"/>
      <c r="BS360" s="84"/>
      <c r="BT360" s="84"/>
      <c r="BU360" s="84"/>
      <c r="BV360" s="84"/>
      <c r="BW360" s="84"/>
      <c r="BX360" s="84"/>
      <c r="BY360" s="84"/>
      <c r="BZ360" s="84"/>
      <c r="CA360" s="84"/>
      <c r="CB360" s="84"/>
      <c r="CC360" s="84"/>
      <c r="CD360" s="84"/>
      <c r="CE360" s="84"/>
      <c r="CF360" s="84"/>
      <c r="CG360" s="84"/>
      <c r="CH360" s="84"/>
      <c r="CI360" s="84"/>
      <c r="CJ360" s="84"/>
      <c r="CK360" s="84"/>
      <c r="CL360" s="84"/>
      <c r="CM360" s="84"/>
      <c r="CN360" s="84"/>
      <c r="CO360" s="84"/>
      <c r="CP360" s="84"/>
      <c r="CQ360" s="84"/>
      <c r="CR360" s="84"/>
      <c r="CS360" s="84"/>
      <c r="CT360" s="84"/>
      <c r="CU360" s="84"/>
      <c r="CV360" s="84"/>
      <c r="CW360" s="84"/>
      <c r="CX360" s="84"/>
      <c r="CY360" s="84"/>
      <c r="CZ360" s="84"/>
      <c r="DA360" s="84"/>
      <c r="DB360" s="84"/>
      <c r="DC360" s="84"/>
      <c r="DD360" s="84"/>
      <c r="DE360" s="84"/>
      <c r="DF360" s="84"/>
      <c r="DG360" s="84"/>
      <c r="DH360" s="84"/>
      <c r="DI360" s="84"/>
      <c r="DJ360" s="84"/>
      <c r="DK360" s="84"/>
      <c r="DL360" s="84"/>
      <c r="DM360" s="84"/>
      <c r="DN360" s="84"/>
      <c r="DO360" s="84"/>
      <c r="DP360" s="84"/>
      <c r="DQ360" s="84"/>
      <c r="DR360" s="84"/>
      <c r="DS360" s="84"/>
      <c r="DT360" s="84"/>
      <c r="DU360" s="84"/>
      <c r="DV360" s="84"/>
      <c r="DW360" s="84"/>
      <c r="DX360" s="84"/>
      <c r="DY360" s="84"/>
      <c r="DZ360" s="84"/>
      <c r="EA360" s="84"/>
      <c r="EB360" s="84"/>
      <c r="EC360" s="84"/>
      <c r="ED360" s="84"/>
      <c r="EE360" s="84"/>
      <c r="EF360" s="84"/>
      <c r="EG360" s="84"/>
      <c r="EH360" s="84"/>
      <c r="EI360" s="84"/>
      <c r="EJ360" s="84"/>
      <c r="EK360" s="84"/>
      <c r="EL360" s="84"/>
      <c r="EM360" s="84"/>
      <c r="EN360" s="84"/>
      <c r="EO360" s="84"/>
      <c r="EP360" s="84"/>
      <c r="EQ360" s="84"/>
      <c r="ER360" s="84"/>
      <c r="ES360" s="84"/>
      <c r="ET360" s="84"/>
      <c r="EU360" s="84"/>
      <c r="EV360" s="84"/>
      <c r="EW360" s="84"/>
      <c r="EX360" s="84"/>
      <c r="EY360" s="84"/>
      <c r="EZ360" s="84"/>
      <c r="FA360" s="84"/>
      <c r="FB360" s="84"/>
      <c r="FC360" s="84"/>
      <c r="FD360" s="84"/>
      <c r="FE360" s="84"/>
      <c r="FF360" s="84"/>
      <c r="FG360" s="84"/>
      <c r="FH360" s="84"/>
      <c r="FI360" s="84"/>
      <c r="FJ360" s="84"/>
      <c r="FK360" s="84"/>
      <c r="FL360" s="84"/>
      <c r="FM360" s="84"/>
      <c r="FN360" s="84"/>
      <c r="FO360" s="84"/>
      <c r="FP360" s="84"/>
      <c r="FQ360" s="84"/>
      <c r="FR360" s="84"/>
      <c r="FS360" s="84"/>
      <c r="FT360" s="84"/>
      <c r="FU360" s="84"/>
      <c r="FV360" s="84"/>
      <c r="FW360" s="84"/>
      <c r="FX360" s="84"/>
      <c r="FY360" s="84"/>
      <c r="FZ360" s="84"/>
      <c r="GA360" s="84"/>
      <c r="GB360" s="84"/>
      <c r="GC360" s="84"/>
      <c r="GD360" s="84"/>
      <c r="GE360" s="84"/>
      <c r="GF360" s="84"/>
      <c r="GG360" s="84"/>
      <c r="GH360" s="84"/>
      <c r="GI360" s="84"/>
      <c r="GJ360" s="84"/>
      <c r="GK360" s="84"/>
      <c r="GL360" s="84"/>
      <c r="GM360" s="84"/>
      <c r="GN360" s="84"/>
      <c r="GO360" s="84"/>
      <c r="GP360" s="84"/>
      <c r="GQ360" s="84"/>
      <c r="GR360" s="84"/>
      <c r="GS360" s="84"/>
      <c r="GT360" s="84"/>
      <c r="GU360" s="84"/>
      <c r="GV360" s="84"/>
      <c r="GW360" s="84"/>
      <c r="GX360" s="84"/>
      <c r="GY360" s="84"/>
      <c r="GZ360" s="84"/>
      <c r="HA360" s="84"/>
      <c r="HB360" s="84"/>
      <c r="HC360" s="84"/>
      <c r="HD360" s="84"/>
      <c r="HE360" s="84"/>
      <c r="HF360" s="84"/>
      <c r="HG360" s="84"/>
      <c r="HH360" s="84"/>
      <c r="HI360" s="84"/>
      <c r="HJ360" s="84"/>
      <c r="HK360" s="84"/>
      <c r="HL360" s="84"/>
      <c r="HM360" s="84"/>
      <c r="HN360" s="84"/>
      <c r="HO360" s="84"/>
      <c r="HP360" s="84"/>
      <c r="HQ360" s="84"/>
      <c r="HR360" s="84"/>
      <c r="HS360" s="84"/>
      <c r="HT360" s="84"/>
      <c r="HU360" s="84"/>
      <c r="HV360" s="84"/>
      <c r="HW360" s="84"/>
      <c r="HX360" s="84"/>
      <c r="HY360" s="84"/>
      <c r="HZ360" s="84"/>
      <c r="IA360" s="84"/>
      <c r="IB360" s="84"/>
      <c r="IC360" s="84"/>
      <c r="ID360" s="84"/>
      <c r="IE360" s="84"/>
      <c r="IF360" s="84"/>
      <c r="IG360" s="84"/>
      <c r="IH360" s="84"/>
      <c r="II360" s="84"/>
      <c r="IJ360" s="84"/>
      <c r="IK360" s="84"/>
      <c r="IL360" s="84"/>
      <c r="IM360" s="84"/>
      <c r="IN360" s="84"/>
      <c r="IO360" s="84"/>
      <c r="IP360" s="84"/>
      <c r="IQ360" s="84"/>
      <c r="IR360" s="84"/>
      <c r="IS360" s="84"/>
      <c r="IT360" s="84"/>
      <c r="IU360" s="84"/>
      <c r="IV360" s="84"/>
      <c r="IW360" s="84"/>
      <c r="IX360" s="84"/>
      <c r="IY360" s="84"/>
      <c r="IZ360" s="84"/>
      <c r="JA360" s="84"/>
      <c r="JB360" s="84"/>
    </row>
    <row r="361" spans="1:262" s="22" customFormat="1" ht="15" customHeight="1" x14ac:dyDescent="0.15">
      <c r="A361" s="176" t="s">
        <v>144</v>
      </c>
      <c r="B361" s="26" t="s">
        <v>275</v>
      </c>
      <c r="C361" s="27" t="s">
        <v>339</v>
      </c>
      <c r="D361" s="28" t="s">
        <v>473</v>
      </c>
      <c r="E361" s="26" t="s">
        <v>278</v>
      </c>
      <c r="F361" s="29" t="s">
        <v>474</v>
      </c>
      <c r="G361" s="30" t="s">
        <v>305</v>
      </c>
      <c r="H361" s="30" t="s">
        <v>94</v>
      </c>
      <c r="I361" s="37">
        <v>400</v>
      </c>
      <c r="J361" s="38" t="s">
        <v>281</v>
      </c>
      <c r="K361" s="37">
        <v>0</v>
      </c>
      <c r="L361" s="26"/>
      <c r="M361" s="26"/>
      <c r="N361" s="26"/>
      <c r="O361" s="39" t="s">
        <v>475</v>
      </c>
      <c r="P361" s="40">
        <v>0.5</v>
      </c>
      <c r="Q361" s="40">
        <v>0.5</v>
      </c>
      <c r="R361" s="40">
        <v>0.472727272727273</v>
      </c>
      <c r="S361" s="40">
        <v>0.43689320388349501</v>
      </c>
      <c r="T361" s="40">
        <v>2</v>
      </c>
      <c r="U361" s="40">
        <v>2</v>
      </c>
      <c r="V361" s="41">
        <v>2</v>
      </c>
      <c r="W361" s="42">
        <v>30</v>
      </c>
      <c r="X361" s="43">
        <v>350</v>
      </c>
      <c r="Y361" s="50">
        <v>1</v>
      </c>
      <c r="Z361" s="50">
        <v>1</v>
      </c>
      <c r="AA361" s="51"/>
      <c r="AB361" s="51"/>
      <c r="AC361" s="51"/>
      <c r="AD361" s="51"/>
      <c r="AE361" s="51"/>
      <c r="AF361" s="38">
        <v>42</v>
      </c>
      <c r="AG361" s="61">
        <v>1.4285714285714299</v>
      </c>
      <c r="AH361" s="62">
        <v>0.71428571428571397</v>
      </c>
      <c r="AI361" s="63"/>
      <c r="AJ361" s="64"/>
      <c r="AK361" s="65">
        <v>0</v>
      </c>
      <c r="AL361" s="64" t="s">
        <v>283</v>
      </c>
      <c r="AM361" s="66" t="s">
        <v>320</v>
      </c>
      <c r="AN361" s="26"/>
      <c r="AO361" s="66" t="s">
        <v>445</v>
      </c>
      <c r="AP361" s="74"/>
      <c r="AQ361" s="75"/>
      <c r="AR361" s="76"/>
      <c r="AS361" s="77"/>
      <c r="AT361" s="77"/>
      <c r="AU361" s="78"/>
      <c r="AV361" s="77"/>
      <c r="AW361" s="77"/>
      <c r="AX361" s="77"/>
      <c r="AY361" s="77"/>
      <c r="AZ361" s="77"/>
      <c r="BA361" s="77"/>
      <c r="BB361" s="99">
        <f t="shared" si="91"/>
        <v>36</v>
      </c>
      <c r="BC361" s="99">
        <f t="shared" si="92"/>
        <v>9</v>
      </c>
      <c r="BD361" s="100" t="str">
        <f t="shared" si="93"/>
        <v>050-1009-489冯红光36</v>
      </c>
      <c r="BE361" s="101">
        <f t="shared" si="94"/>
        <v>0.5</v>
      </c>
      <c r="BF361" s="101">
        <f t="shared" si="95"/>
        <v>0.33333333333333331</v>
      </c>
      <c r="BG361" s="102" t="str">
        <f t="shared" si="96"/>
        <v>050-1009-48936</v>
      </c>
      <c r="BH361" s="84" t="str">
        <f>IF(IF(ISNA(MATCH(BG361,BG362:$BG$94434,0)),1,"")="","",IF(ISNA(MATCH(BG361,BG362:$BG$94434,0)),1,"")&amp;BB361)</f>
        <v/>
      </c>
      <c r="BI361" s="84" t="str">
        <f>IF(BH361="","",BB361&amp;COUNTIFS($BH$1:BH361,BH361))</f>
        <v/>
      </c>
      <c r="BJ361" s="84" t="str">
        <f t="shared" si="97"/>
        <v/>
      </c>
      <c r="BK361" s="84"/>
      <c r="BL361" s="84"/>
      <c r="BM361" s="84"/>
      <c r="BN361" s="84"/>
      <c r="BO361" s="84"/>
      <c r="BP361" s="84"/>
      <c r="BQ361" s="84"/>
      <c r="BR361" s="84"/>
      <c r="BS361" s="84"/>
      <c r="BT361" s="84"/>
      <c r="BU361" s="84"/>
      <c r="BV361" s="84"/>
      <c r="BW361" s="84"/>
      <c r="BX361" s="84"/>
      <c r="BY361" s="84"/>
      <c r="BZ361" s="84"/>
      <c r="CA361" s="84"/>
      <c r="CB361" s="84"/>
      <c r="CC361" s="84"/>
      <c r="CD361" s="84"/>
      <c r="CE361" s="84"/>
      <c r="CF361" s="84"/>
      <c r="CG361" s="84"/>
      <c r="CH361" s="84"/>
      <c r="CI361" s="84"/>
      <c r="CJ361" s="84"/>
      <c r="CK361" s="84"/>
      <c r="CL361" s="84"/>
      <c r="CM361" s="84"/>
      <c r="CN361" s="84"/>
      <c r="CO361" s="84"/>
      <c r="CP361" s="84"/>
      <c r="CQ361" s="84"/>
      <c r="CR361" s="84"/>
      <c r="CS361" s="84"/>
      <c r="CT361" s="84"/>
      <c r="CU361" s="84"/>
      <c r="CV361" s="84"/>
      <c r="CW361" s="84"/>
      <c r="CX361" s="84"/>
      <c r="CY361" s="84"/>
      <c r="CZ361" s="84"/>
      <c r="DA361" s="84"/>
      <c r="DB361" s="84"/>
      <c r="DC361" s="84"/>
      <c r="DD361" s="84"/>
      <c r="DE361" s="84"/>
      <c r="DF361" s="84"/>
      <c r="DG361" s="84"/>
      <c r="DH361" s="84"/>
      <c r="DI361" s="84"/>
      <c r="DJ361" s="84"/>
      <c r="DK361" s="84"/>
      <c r="DL361" s="84"/>
      <c r="DM361" s="84"/>
      <c r="DN361" s="84"/>
      <c r="DO361" s="84"/>
      <c r="DP361" s="84"/>
      <c r="DQ361" s="84"/>
      <c r="DR361" s="84"/>
      <c r="DS361" s="84"/>
      <c r="DT361" s="84"/>
      <c r="DU361" s="84"/>
      <c r="DV361" s="84"/>
      <c r="DW361" s="84"/>
      <c r="DX361" s="84"/>
      <c r="DY361" s="84"/>
      <c r="DZ361" s="84"/>
      <c r="EA361" s="84"/>
      <c r="EB361" s="84"/>
      <c r="EC361" s="84"/>
      <c r="ED361" s="84"/>
      <c r="EE361" s="84"/>
      <c r="EF361" s="84"/>
      <c r="EG361" s="84"/>
      <c r="EH361" s="84"/>
      <c r="EI361" s="84"/>
      <c r="EJ361" s="84"/>
      <c r="EK361" s="84"/>
      <c r="EL361" s="84"/>
      <c r="EM361" s="84"/>
      <c r="EN361" s="84"/>
      <c r="EO361" s="84"/>
      <c r="EP361" s="84"/>
      <c r="EQ361" s="84"/>
      <c r="ER361" s="84"/>
      <c r="ES361" s="84"/>
      <c r="ET361" s="84"/>
      <c r="EU361" s="84"/>
      <c r="EV361" s="84"/>
      <c r="EW361" s="84"/>
      <c r="EX361" s="84"/>
      <c r="EY361" s="84"/>
      <c r="EZ361" s="84"/>
      <c r="FA361" s="84"/>
      <c r="FB361" s="84"/>
      <c r="FC361" s="84"/>
      <c r="FD361" s="84"/>
      <c r="FE361" s="84"/>
      <c r="FF361" s="84"/>
      <c r="FG361" s="84"/>
      <c r="FH361" s="84"/>
      <c r="FI361" s="84"/>
      <c r="FJ361" s="84"/>
      <c r="FK361" s="84"/>
      <c r="FL361" s="84"/>
      <c r="FM361" s="84"/>
      <c r="FN361" s="84"/>
      <c r="FO361" s="84"/>
      <c r="FP361" s="84"/>
      <c r="FQ361" s="84"/>
      <c r="FR361" s="84"/>
      <c r="FS361" s="84"/>
      <c r="FT361" s="84"/>
      <c r="FU361" s="84"/>
      <c r="FV361" s="84"/>
      <c r="FW361" s="84"/>
      <c r="FX361" s="84"/>
      <c r="FY361" s="84"/>
      <c r="FZ361" s="84"/>
      <c r="GA361" s="84"/>
      <c r="GB361" s="84"/>
      <c r="GC361" s="84"/>
      <c r="GD361" s="84"/>
      <c r="GE361" s="84"/>
      <c r="GF361" s="84"/>
      <c r="GG361" s="84"/>
      <c r="GH361" s="84"/>
      <c r="GI361" s="84"/>
      <c r="GJ361" s="84"/>
      <c r="GK361" s="84"/>
      <c r="GL361" s="84"/>
      <c r="GM361" s="84"/>
      <c r="GN361" s="84"/>
      <c r="GO361" s="84"/>
      <c r="GP361" s="84"/>
      <c r="GQ361" s="84"/>
      <c r="GR361" s="84"/>
      <c r="GS361" s="84"/>
      <c r="GT361" s="84"/>
      <c r="GU361" s="84"/>
      <c r="GV361" s="84"/>
      <c r="GW361" s="84"/>
      <c r="GX361" s="84"/>
      <c r="GY361" s="84"/>
      <c r="GZ361" s="84"/>
      <c r="HA361" s="84"/>
      <c r="HB361" s="84"/>
      <c r="HC361" s="84"/>
      <c r="HD361" s="84"/>
      <c r="HE361" s="84"/>
      <c r="HF361" s="84"/>
      <c r="HG361" s="84"/>
      <c r="HH361" s="84"/>
      <c r="HI361" s="84"/>
      <c r="HJ361" s="84"/>
      <c r="HK361" s="84"/>
      <c r="HL361" s="84"/>
      <c r="HM361" s="84"/>
      <c r="HN361" s="84"/>
      <c r="HO361" s="84"/>
      <c r="HP361" s="84"/>
      <c r="HQ361" s="84"/>
      <c r="HR361" s="84"/>
      <c r="HS361" s="84"/>
      <c r="HT361" s="84"/>
      <c r="HU361" s="84"/>
      <c r="HV361" s="84"/>
      <c r="HW361" s="84"/>
      <c r="HX361" s="84"/>
      <c r="HY361" s="84"/>
      <c r="HZ361" s="84"/>
      <c r="IA361" s="84"/>
      <c r="IB361" s="84"/>
      <c r="IC361" s="84"/>
      <c r="ID361" s="84"/>
      <c r="IE361" s="84"/>
      <c r="IF361" s="84"/>
      <c r="IG361" s="84"/>
      <c r="IH361" s="84"/>
      <c r="II361" s="84"/>
      <c r="IJ361" s="84"/>
      <c r="IK361" s="84"/>
      <c r="IL361" s="84"/>
      <c r="IM361" s="84"/>
      <c r="IN361" s="84"/>
      <c r="IO361" s="84"/>
      <c r="IP361" s="84"/>
      <c r="IQ361" s="84"/>
      <c r="IR361" s="84"/>
      <c r="IS361" s="84"/>
      <c r="IT361" s="84"/>
      <c r="IU361" s="84"/>
      <c r="IV361" s="84"/>
      <c r="IW361" s="84"/>
      <c r="IX361" s="84"/>
      <c r="IY361" s="84"/>
      <c r="IZ361" s="84"/>
      <c r="JA361" s="84"/>
      <c r="JB361" s="84"/>
    </row>
    <row r="362" spans="1:262" s="22" customFormat="1" ht="15" customHeight="1" x14ac:dyDescent="0.15">
      <c r="A362" s="176" t="s">
        <v>144</v>
      </c>
      <c r="B362" s="26" t="s">
        <v>285</v>
      </c>
      <c r="C362" s="27" t="s">
        <v>339</v>
      </c>
      <c r="D362" s="28" t="s">
        <v>473</v>
      </c>
      <c r="E362" s="26" t="s">
        <v>278</v>
      </c>
      <c r="F362" s="29" t="s">
        <v>474</v>
      </c>
      <c r="G362" s="30" t="s">
        <v>305</v>
      </c>
      <c r="H362" s="30" t="s">
        <v>94</v>
      </c>
      <c r="I362" s="37">
        <v>400</v>
      </c>
      <c r="J362" s="38" t="s">
        <v>281</v>
      </c>
      <c r="K362" s="37">
        <v>0</v>
      </c>
      <c r="L362" s="26"/>
      <c r="M362" s="26"/>
      <c r="N362" s="26"/>
      <c r="O362" s="39" t="s">
        <v>475</v>
      </c>
      <c r="P362" s="40">
        <v>0.5</v>
      </c>
      <c r="Q362" s="40">
        <v>0.5</v>
      </c>
      <c r="R362" s="40">
        <v>1.375</v>
      </c>
      <c r="S362" s="40">
        <v>2.6213592233009702</v>
      </c>
      <c r="T362" s="40">
        <v>4</v>
      </c>
      <c r="U362" s="40">
        <v>4</v>
      </c>
      <c r="V362" s="41">
        <v>12</v>
      </c>
      <c r="W362" s="42">
        <v>210</v>
      </c>
      <c r="X362" s="43">
        <v>350</v>
      </c>
      <c r="Y362" s="50">
        <v>1</v>
      </c>
      <c r="Z362" s="50">
        <v>1</v>
      </c>
      <c r="AA362" s="51"/>
      <c r="AB362" s="51"/>
      <c r="AC362" s="51"/>
      <c r="AD362" s="51"/>
      <c r="AE362" s="51"/>
      <c r="AF362" s="38">
        <v>252</v>
      </c>
      <c r="AG362" s="61">
        <v>10</v>
      </c>
      <c r="AH362" s="62">
        <v>0.83333333333333304</v>
      </c>
      <c r="AI362" s="63"/>
      <c r="AJ362" s="64"/>
      <c r="AK362" s="65">
        <v>0</v>
      </c>
      <c r="AL362" s="64" t="s">
        <v>283</v>
      </c>
      <c r="AM362" s="66" t="s">
        <v>331</v>
      </c>
      <c r="AN362" s="26"/>
      <c r="AO362" s="66" t="s">
        <v>127</v>
      </c>
      <c r="AP362" s="74"/>
      <c r="AQ362" s="75"/>
      <c r="AR362" s="76"/>
      <c r="AS362" s="77"/>
      <c r="AT362" s="77"/>
      <c r="AU362" s="78"/>
      <c r="AV362" s="77"/>
      <c r="AW362" s="77"/>
      <c r="AX362" s="77"/>
      <c r="AY362" s="77"/>
      <c r="AZ362" s="77"/>
      <c r="BA362" s="77"/>
      <c r="BB362" s="99">
        <f t="shared" si="91"/>
        <v>36</v>
      </c>
      <c r="BC362" s="99">
        <f t="shared" si="92"/>
        <v>9</v>
      </c>
      <c r="BD362" s="100" t="str">
        <f t="shared" si="93"/>
        <v>050-1009-489吕勇36</v>
      </c>
      <c r="BE362" s="101">
        <f t="shared" si="94"/>
        <v>1</v>
      </c>
      <c r="BF362" s="101">
        <f t="shared" si="95"/>
        <v>0.33333333333333331</v>
      </c>
      <c r="BG362" s="102" t="str">
        <f t="shared" si="96"/>
        <v>050-1009-48936</v>
      </c>
      <c r="BH362" s="84" t="str">
        <f>IF(IF(ISNA(MATCH(BG362,BG363:$BG$94434,0)),1,"")="","",IF(ISNA(MATCH(BG362,BG363:$BG$94434,0)),1,"")&amp;BB362)</f>
        <v/>
      </c>
      <c r="BI362" s="84" t="str">
        <f>IF(BH362="","",BB362&amp;COUNTIFS($BH$1:BH362,BH362))</f>
        <v/>
      </c>
      <c r="BJ362" s="84" t="str">
        <f t="shared" si="97"/>
        <v/>
      </c>
      <c r="BK362" s="84"/>
      <c r="BL362" s="84"/>
      <c r="BM362" s="84"/>
      <c r="BN362" s="84"/>
      <c r="BO362" s="84"/>
      <c r="BP362" s="84"/>
      <c r="BQ362" s="84"/>
      <c r="BR362" s="84"/>
      <c r="BS362" s="84"/>
      <c r="BT362" s="84"/>
      <c r="BU362" s="84"/>
      <c r="BV362" s="84"/>
      <c r="BW362" s="84"/>
      <c r="BX362" s="84"/>
      <c r="BY362" s="84"/>
      <c r="BZ362" s="84"/>
      <c r="CA362" s="84"/>
      <c r="CB362" s="84"/>
      <c r="CC362" s="84"/>
      <c r="CD362" s="84"/>
      <c r="CE362" s="84"/>
      <c r="CF362" s="84"/>
      <c r="CG362" s="84"/>
      <c r="CH362" s="84"/>
      <c r="CI362" s="84"/>
      <c r="CJ362" s="84"/>
      <c r="CK362" s="84"/>
      <c r="CL362" s="84"/>
      <c r="CM362" s="84"/>
      <c r="CN362" s="84"/>
      <c r="CO362" s="84"/>
      <c r="CP362" s="84"/>
      <c r="CQ362" s="84"/>
      <c r="CR362" s="84"/>
      <c r="CS362" s="84"/>
      <c r="CT362" s="84"/>
      <c r="CU362" s="84"/>
      <c r="CV362" s="84"/>
      <c r="CW362" s="84"/>
      <c r="CX362" s="84"/>
      <c r="CY362" s="84"/>
      <c r="CZ362" s="84"/>
      <c r="DA362" s="84"/>
      <c r="DB362" s="84"/>
      <c r="DC362" s="84"/>
      <c r="DD362" s="84"/>
      <c r="DE362" s="84"/>
      <c r="DF362" s="84"/>
      <c r="DG362" s="84"/>
      <c r="DH362" s="84"/>
      <c r="DI362" s="84"/>
      <c r="DJ362" s="84"/>
      <c r="DK362" s="84"/>
      <c r="DL362" s="84"/>
      <c r="DM362" s="84"/>
      <c r="DN362" s="84"/>
      <c r="DO362" s="84"/>
      <c r="DP362" s="84"/>
      <c r="DQ362" s="84"/>
      <c r="DR362" s="84"/>
      <c r="DS362" s="84"/>
      <c r="DT362" s="84"/>
      <c r="DU362" s="84"/>
      <c r="DV362" s="84"/>
      <c r="DW362" s="84"/>
      <c r="DX362" s="84"/>
      <c r="DY362" s="84"/>
      <c r="DZ362" s="84"/>
      <c r="EA362" s="84"/>
      <c r="EB362" s="84"/>
      <c r="EC362" s="84"/>
      <c r="ED362" s="84"/>
      <c r="EE362" s="84"/>
      <c r="EF362" s="84"/>
      <c r="EG362" s="84"/>
      <c r="EH362" s="84"/>
      <c r="EI362" s="84"/>
      <c r="EJ362" s="84"/>
      <c r="EK362" s="84"/>
      <c r="EL362" s="84"/>
      <c r="EM362" s="84"/>
      <c r="EN362" s="84"/>
      <c r="EO362" s="84"/>
      <c r="EP362" s="84"/>
      <c r="EQ362" s="84"/>
      <c r="ER362" s="84"/>
      <c r="ES362" s="84"/>
      <c r="ET362" s="84"/>
      <c r="EU362" s="84"/>
      <c r="EV362" s="84"/>
      <c r="EW362" s="84"/>
      <c r="EX362" s="84"/>
      <c r="EY362" s="84"/>
      <c r="EZ362" s="84"/>
      <c r="FA362" s="84"/>
      <c r="FB362" s="84"/>
      <c r="FC362" s="84"/>
      <c r="FD362" s="84"/>
      <c r="FE362" s="84"/>
      <c r="FF362" s="84"/>
      <c r="FG362" s="84"/>
      <c r="FH362" s="84"/>
      <c r="FI362" s="84"/>
      <c r="FJ362" s="84"/>
      <c r="FK362" s="84"/>
      <c r="FL362" s="84"/>
      <c r="FM362" s="84"/>
      <c r="FN362" s="84"/>
      <c r="FO362" s="84"/>
      <c r="FP362" s="84"/>
      <c r="FQ362" s="84"/>
      <c r="FR362" s="84"/>
      <c r="FS362" s="84"/>
      <c r="FT362" s="84"/>
      <c r="FU362" s="84"/>
      <c r="FV362" s="84"/>
      <c r="FW362" s="84"/>
      <c r="FX362" s="84"/>
      <c r="FY362" s="84"/>
      <c r="FZ362" s="84"/>
      <c r="GA362" s="84"/>
      <c r="GB362" s="84"/>
      <c r="GC362" s="84"/>
      <c r="GD362" s="84"/>
      <c r="GE362" s="84"/>
      <c r="GF362" s="84"/>
      <c r="GG362" s="84"/>
      <c r="GH362" s="84"/>
      <c r="GI362" s="84"/>
      <c r="GJ362" s="84"/>
      <c r="GK362" s="84"/>
      <c r="GL362" s="84"/>
      <c r="GM362" s="84"/>
      <c r="GN362" s="84"/>
      <c r="GO362" s="84"/>
      <c r="GP362" s="84"/>
      <c r="GQ362" s="84"/>
      <c r="GR362" s="84"/>
      <c r="GS362" s="84"/>
      <c r="GT362" s="84"/>
      <c r="GU362" s="84"/>
      <c r="GV362" s="84"/>
      <c r="GW362" s="84"/>
      <c r="GX362" s="84"/>
      <c r="GY362" s="84"/>
      <c r="GZ362" s="84"/>
      <c r="HA362" s="84"/>
      <c r="HB362" s="84"/>
      <c r="HC362" s="84"/>
      <c r="HD362" s="84"/>
      <c r="HE362" s="84"/>
      <c r="HF362" s="84"/>
      <c r="HG362" s="84"/>
      <c r="HH362" s="84"/>
      <c r="HI362" s="84"/>
      <c r="HJ362" s="84"/>
      <c r="HK362" s="84"/>
      <c r="HL362" s="84"/>
      <c r="HM362" s="84"/>
      <c r="HN362" s="84"/>
      <c r="HO362" s="84"/>
      <c r="HP362" s="84"/>
      <c r="HQ362" s="84"/>
      <c r="HR362" s="84"/>
      <c r="HS362" s="84"/>
      <c r="HT362" s="84"/>
      <c r="HU362" s="84"/>
      <c r="HV362" s="84"/>
      <c r="HW362" s="84"/>
      <c r="HX362" s="84"/>
      <c r="HY362" s="84"/>
      <c r="HZ362" s="84"/>
      <c r="IA362" s="84"/>
      <c r="IB362" s="84"/>
      <c r="IC362" s="84"/>
      <c r="ID362" s="84"/>
      <c r="IE362" s="84"/>
      <c r="IF362" s="84"/>
      <c r="IG362" s="84"/>
      <c r="IH362" s="84"/>
      <c r="II362" s="84"/>
      <c r="IJ362" s="84"/>
      <c r="IK362" s="84"/>
      <c r="IL362" s="84"/>
      <c r="IM362" s="84"/>
      <c r="IN362" s="84"/>
      <c r="IO362" s="84"/>
      <c r="IP362" s="84"/>
      <c r="IQ362" s="84"/>
      <c r="IR362" s="84"/>
      <c r="IS362" s="84"/>
      <c r="IT362" s="84"/>
      <c r="IU362" s="84"/>
      <c r="IV362" s="84"/>
      <c r="IW362" s="84"/>
      <c r="IX362" s="84"/>
      <c r="IY362" s="84"/>
      <c r="IZ362" s="84"/>
      <c r="JA362" s="84"/>
      <c r="JB362" s="84"/>
    </row>
    <row r="363" spans="1:262" s="22" customFormat="1" ht="15" customHeight="1" x14ac:dyDescent="0.15">
      <c r="A363" s="176" t="s">
        <v>144</v>
      </c>
      <c r="B363" s="26" t="s">
        <v>275</v>
      </c>
      <c r="C363" s="27" t="s">
        <v>393</v>
      </c>
      <c r="D363" s="28" t="s">
        <v>456</v>
      </c>
      <c r="E363" s="26" t="s">
        <v>278</v>
      </c>
      <c r="F363" s="29" t="s">
        <v>457</v>
      </c>
      <c r="G363" s="30" t="s">
        <v>280</v>
      </c>
      <c r="H363" s="30" t="s">
        <v>94</v>
      </c>
      <c r="I363" s="37">
        <v>1000</v>
      </c>
      <c r="J363" s="38" t="s">
        <v>281</v>
      </c>
      <c r="K363" s="37">
        <v>640</v>
      </c>
      <c r="L363" s="26"/>
      <c r="M363" s="26"/>
      <c r="N363" s="26"/>
      <c r="O363" s="39" t="s">
        <v>458</v>
      </c>
      <c r="P363" s="40">
        <v>0.5</v>
      </c>
      <c r="Q363" s="40">
        <v>0.5</v>
      </c>
      <c r="R363" s="40">
        <v>2.83636363636364</v>
      </c>
      <c r="S363" s="40">
        <v>2.6213592233009702</v>
      </c>
      <c r="T363" s="40">
        <v>3</v>
      </c>
      <c r="U363" s="40">
        <v>3</v>
      </c>
      <c r="V363" s="41">
        <v>12</v>
      </c>
      <c r="W363" s="42">
        <v>256</v>
      </c>
      <c r="X363" s="43">
        <v>360</v>
      </c>
      <c r="Y363" s="50">
        <v>1</v>
      </c>
      <c r="Z363" s="50">
        <v>1</v>
      </c>
      <c r="AA363" s="51"/>
      <c r="AB363" s="51"/>
      <c r="AC363" s="51"/>
      <c r="AD363" s="51"/>
      <c r="AE363" s="51"/>
      <c r="AF363" s="38">
        <v>259.2</v>
      </c>
      <c r="AG363" s="61">
        <v>11.851851851851899</v>
      </c>
      <c r="AH363" s="62">
        <v>0.98765432098765404</v>
      </c>
      <c r="AI363" s="63"/>
      <c r="AJ363" s="64"/>
      <c r="AK363" s="65">
        <v>0</v>
      </c>
      <c r="AL363" s="64" t="s">
        <v>283</v>
      </c>
      <c r="AM363" s="66" t="s">
        <v>320</v>
      </c>
      <c r="AN363" s="26"/>
      <c r="AO363" s="66" t="s">
        <v>445</v>
      </c>
      <c r="AP363" s="74"/>
      <c r="AQ363" s="75"/>
      <c r="AR363" s="76"/>
      <c r="AS363" s="77"/>
      <c r="AT363" s="77"/>
      <c r="AU363" s="78"/>
      <c r="AV363" s="77"/>
      <c r="AW363" s="77"/>
      <c r="AX363" s="77"/>
      <c r="AY363" s="77"/>
      <c r="AZ363" s="77"/>
      <c r="BA363" s="77"/>
      <c r="BB363" s="99">
        <f t="shared" si="91"/>
        <v>36</v>
      </c>
      <c r="BC363" s="99">
        <f t="shared" si="92"/>
        <v>9</v>
      </c>
      <c r="BD363" s="100" t="str">
        <f t="shared" si="93"/>
        <v>050-C130000441-527冯红光36</v>
      </c>
      <c r="BE363" s="101">
        <f t="shared" si="94"/>
        <v>0.25</v>
      </c>
      <c r="BF363" s="101">
        <f t="shared" si="95"/>
        <v>0.5</v>
      </c>
      <c r="BG363" s="102" t="str">
        <f t="shared" si="96"/>
        <v>050-C130000441-52736</v>
      </c>
      <c r="BH363" s="84" t="str">
        <f>IF(IF(ISNA(MATCH(BG363,BG364:$BG$94434,0)),1,"")="","",IF(ISNA(MATCH(BG363,BG364:$BG$94434,0)),1,"")&amp;BB363)</f>
        <v/>
      </c>
      <c r="BI363" s="84" t="str">
        <f>IF(BH363="","",BB363&amp;COUNTIFS($BH$1:BH363,BH363))</f>
        <v/>
      </c>
      <c r="BJ363" s="84" t="str">
        <f t="shared" si="97"/>
        <v/>
      </c>
      <c r="BK363" s="84"/>
      <c r="BL363" s="84"/>
      <c r="BM363" s="84"/>
      <c r="BN363" s="84"/>
      <c r="BO363" s="84"/>
      <c r="BP363" s="84"/>
      <c r="BQ363" s="84"/>
      <c r="BR363" s="84"/>
      <c r="BS363" s="84"/>
      <c r="BT363" s="84"/>
      <c r="BU363" s="84"/>
      <c r="BV363" s="84"/>
      <c r="BW363" s="84"/>
      <c r="BX363" s="84"/>
      <c r="BY363" s="84"/>
      <c r="BZ363" s="84"/>
      <c r="CA363" s="84"/>
      <c r="CB363" s="84"/>
      <c r="CC363" s="84"/>
      <c r="CD363" s="84"/>
      <c r="CE363" s="84"/>
      <c r="CF363" s="84"/>
      <c r="CG363" s="84"/>
      <c r="CH363" s="84"/>
      <c r="CI363" s="84"/>
      <c r="CJ363" s="84"/>
      <c r="CK363" s="84"/>
      <c r="CL363" s="84"/>
      <c r="CM363" s="84"/>
      <c r="CN363" s="84"/>
      <c r="CO363" s="84"/>
      <c r="CP363" s="84"/>
      <c r="CQ363" s="84"/>
      <c r="CR363" s="84"/>
      <c r="CS363" s="84"/>
      <c r="CT363" s="84"/>
      <c r="CU363" s="84"/>
      <c r="CV363" s="84"/>
      <c r="CW363" s="84"/>
      <c r="CX363" s="84"/>
      <c r="CY363" s="84"/>
      <c r="CZ363" s="84"/>
      <c r="DA363" s="84"/>
      <c r="DB363" s="84"/>
      <c r="DC363" s="84"/>
      <c r="DD363" s="84"/>
      <c r="DE363" s="84"/>
      <c r="DF363" s="84"/>
      <c r="DG363" s="84"/>
      <c r="DH363" s="84"/>
      <c r="DI363" s="84"/>
      <c r="DJ363" s="84"/>
      <c r="DK363" s="84"/>
      <c r="DL363" s="84"/>
      <c r="DM363" s="84"/>
      <c r="DN363" s="84"/>
      <c r="DO363" s="84"/>
      <c r="DP363" s="84"/>
      <c r="DQ363" s="84"/>
      <c r="DR363" s="84"/>
      <c r="DS363" s="84"/>
      <c r="DT363" s="84"/>
      <c r="DU363" s="84"/>
      <c r="DV363" s="84"/>
      <c r="DW363" s="84"/>
      <c r="DX363" s="84"/>
      <c r="DY363" s="84"/>
      <c r="DZ363" s="84"/>
      <c r="EA363" s="84"/>
      <c r="EB363" s="84"/>
      <c r="EC363" s="84"/>
      <c r="ED363" s="84"/>
      <c r="EE363" s="84"/>
      <c r="EF363" s="84"/>
      <c r="EG363" s="84"/>
      <c r="EH363" s="84"/>
      <c r="EI363" s="84"/>
      <c r="EJ363" s="84"/>
      <c r="EK363" s="84"/>
      <c r="EL363" s="84"/>
      <c r="EM363" s="84"/>
      <c r="EN363" s="84"/>
      <c r="EO363" s="84"/>
      <c r="EP363" s="84"/>
      <c r="EQ363" s="84"/>
      <c r="ER363" s="84"/>
      <c r="ES363" s="84"/>
      <c r="ET363" s="84"/>
      <c r="EU363" s="84"/>
      <c r="EV363" s="84"/>
      <c r="EW363" s="84"/>
      <c r="EX363" s="84"/>
      <c r="EY363" s="84"/>
      <c r="EZ363" s="84"/>
      <c r="FA363" s="84"/>
      <c r="FB363" s="84"/>
      <c r="FC363" s="84"/>
      <c r="FD363" s="84"/>
      <c r="FE363" s="84"/>
      <c r="FF363" s="84"/>
      <c r="FG363" s="84"/>
      <c r="FH363" s="84"/>
      <c r="FI363" s="84"/>
      <c r="FJ363" s="84"/>
      <c r="FK363" s="84"/>
      <c r="FL363" s="84"/>
      <c r="FM363" s="84"/>
      <c r="FN363" s="84"/>
      <c r="FO363" s="84"/>
      <c r="FP363" s="84"/>
      <c r="FQ363" s="84"/>
      <c r="FR363" s="84"/>
      <c r="FS363" s="84"/>
      <c r="FT363" s="84"/>
      <c r="FU363" s="84"/>
      <c r="FV363" s="84"/>
      <c r="FW363" s="84"/>
      <c r="FX363" s="84"/>
      <c r="FY363" s="84"/>
      <c r="FZ363" s="84"/>
      <c r="GA363" s="84"/>
      <c r="GB363" s="84"/>
      <c r="GC363" s="84"/>
      <c r="GD363" s="84"/>
      <c r="GE363" s="84"/>
      <c r="GF363" s="84"/>
      <c r="GG363" s="84"/>
      <c r="GH363" s="84"/>
      <c r="GI363" s="84"/>
      <c r="GJ363" s="84"/>
      <c r="GK363" s="84"/>
      <c r="GL363" s="84"/>
      <c r="GM363" s="84"/>
      <c r="GN363" s="84"/>
      <c r="GO363" s="84"/>
      <c r="GP363" s="84"/>
      <c r="GQ363" s="84"/>
      <c r="GR363" s="84"/>
      <c r="GS363" s="84"/>
      <c r="GT363" s="84"/>
      <c r="GU363" s="84"/>
      <c r="GV363" s="84"/>
      <c r="GW363" s="84"/>
      <c r="GX363" s="84"/>
      <c r="GY363" s="84"/>
      <c r="GZ363" s="84"/>
      <c r="HA363" s="84"/>
      <c r="HB363" s="84"/>
      <c r="HC363" s="84"/>
      <c r="HD363" s="84"/>
      <c r="HE363" s="84"/>
      <c r="HF363" s="84"/>
      <c r="HG363" s="84"/>
      <c r="HH363" s="84"/>
      <c r="HI363" s="84"/>
      <c r="HJ363" s="84"/>
      <c r="HK363" s="84"/>
      <c r="HL363" s="84"/>
      <c r="HM363" s="84"/>
      <c r="HN363" s="84"/>
      <c r="HO363" s="84"/>
      <c r="HP363" s="84"/>
      <c r="HQ363" s="84"/>
      <c r="HR363" s="84"/>
      <c r="HS363" s="84"/>
      <c r="HT363" s="84"/>
      <c r="HU363" s="84"/>
      <c r="HV363" s="84"/>
      <c r="HW363" s="84"/>
      <c r="HX363" s="84"/>
      <c r="HY363" s="84"/>
      <c r="HZ363" s="84"/>
      <c r="IA363" s="84"/>
      <c r="IB363" s="84"/>
      <c r="IC363" s="84"/>
      <c r="ID363" s="84"/>
      <c r="IE363" s="84"/>
      <c r="IF363" s="84"/>
      <c r="IG363" s="84"/>
      <c r="IH363" s="84"/>
      <c r="II363" s="84"/>
      <c r="IJ363" s="84"/>
      <c r="IK363" s="84"/>
      <c r="IL363" s="84"/>
      <c r="IM363" s="84"/>
      <c r="IN363" s="84"/>
      <c r="IO363" s="84"/>
      <c r="IP363" s="84"/>
      <c r="IQ363" s="84"/>
      <c r="IR363" s="84"/>
      <c r="IS363" s="84"/>
      <c r="IT363" s="84"/>
      <c r="IU363" s="84"/>
      <c r="IV363" s="84"/>
      <c r="IW363" s="84"/>
      <c r="IX363" s="84"/>
      <c r="IY363" s="84"/>
      <c r="IZ363" s="84"/>
      <c r="JA363" s="84"/>
      <c r="JB363" s="84"/>
    </row>
    <row r="364" spans="1:262" s="22" customFormat="1" ht="15" customHeight="1" x14ac:dyDescent="0.15">
      <c r="A364" s="176" t="s">
        <v>144</v>
      </c>
      <c r="B364" s="26" t="s">
        <v>285</v>
      </c>
      <c r="C364" s="27" t="s">
        <v>393</v>
      </c>
      <c r="D364" s="28" t="s">
        <v>456</v>
      </c>
      <c r="E364" s="26" t="s">
        <v>278</v>
      </c>
      <c r="F364" s="29" t="s">
        <v>457</v>
      </c>
      <c r="G364" s="30" t="s">
        <v>280</v>
      </c>
      <c r="H364" s="30" t="s">
        <v>94</v>
      </c>
      <c r="I364" s="37">
        <v>1000</v>
      </c>
      <c r="J364" s="38" t="s">
        <v>281</v>
      </c>
      <c r="K364" s="37">
        <v>640</v>
      </c>
      <c r="L364" s="26"/>
      <c r="M364" s="26"/>
      <c r="N364" s="26"/>
      <c r="O364" s="39" t="s">
        <v>458</v>
      </c>
      <c r="P364" s="40">
        <v>0.5</v>
      </c>
      <c r="Q364" s="40">
        <v>0.5</v>
      </c>
      <c r="R364" s="40">
        <v>1.375</v>
      </c>
      <c r="S364" s="40">
        <v>2.6213592233009702</v>
      </c>
      <c r="T364" s="40">
        <v>4</v>
      </c>
      <c r="U364" s="40">
        <v>4</v>
      </c>
      <c r="V364" s="41">
        <v>12</v>
      </c>
      <c r="W364" s="42">
        <v>260</v>
      </c>
      <c r="X364" s="43">
        <v>360</v>
      </c>
      <c r="Y364" s="50">
        <v>1</v>
      </c>
      <c r="Z364" s="50">
        <v>1</v>
      </c>
      <c r="AA364" s="51"/>
      <c r="AB364" s="51"/>
      <c r="AC364" s="51"/>
      <c r="AD364" s="51"/>
      <c r="AE364" s="51"/>
      <c r="AF364" s="38">
        <v>259.2</v>
      </c>
      <c r="AG364" s="61">
        <v>12.037037037037001</v>
      </c>
      <c r="AH364" s="62">
        <v>1.00308641975309</v>
      </c>
      <c r="AI364" s="63"/>
      <c r="AJ364" s="64"/>
      <c r="AK364" s="65">
        <v>0</v>
      </c>
      <c r="AL364" s="64" t="s">
        <v>283</v>
      </c>
      <c r="AM364" s="66" t="s">
        <v>326</v>
      </c>
      <c r="AN364" s="26"/>
      <c r="AO364" s="66" t="s">
        <v>332</v>
      </c>
      <c r="AP364" s="74"/>
      <c r="AQ364" s="75"/>
      <c r="AR364" s="76"/>
      <c r="AS364" s="77"/>
      <c r="AT364" s="77"/>
      <c r="AU364" s="78"/>
      <c r="AV364" s="77"/>
      <c r="AW364" s="77"/>
      <c r="AX364" s="77"/>
      <c r="AY364" s="77"/>
      <c r="AZ364" s="77"/>
      <c r="BA364" s="77"/>
      <c r="BB364" s="99">
        <f t="shared" si="91"/>
        <v>36</v>
      </c>
      <c r="BC364" s="99">
        <f t="shared" si="92"/>
        <v>9</v>
      </c>
      <c r="BD364" s="100" t="str">
        <f t="shared" si="93"/>
        <v>050-C130000441-527杨高坤36</v>
      </c>
      <c r="BE364" s="101">
        <f t="shared" si="94"/>
        <v>0.2</v>
      </c>
      <c r="BF364" s="101">
        <f t="shared" si="95"/>
        <v>0.5</v>
      </c>
      <c r="BG364" s="102" t="str">
        <f t="shared" si="96"/>
        <v>050-C130000441-52736</v>
      </c>
      <c r="BH364" s="84" t="str">
        <f>IF(IF(ISNA(MATCH(BG364,BG365:$BG$94434,0)),1,"")="","",IF(ISNA(MATCH(BG364,BG365:$BG$94434,0)),1,"")&amp;BB364)</f>
        <v/>
      </c>
      <c r="BI364" s="84" t="str">
        <f>IF(BH364="","",BB364&amp;COUNTIFS($BH$1:BH364,BH364))</f>
        <v/>
      </c>
      <c r="BJ364" s="84" t="str">
        <f t="shared" si="97"/>
        <v/>
      </c>
      <c r="BK364" s="84"/>
      <c r="BL364" s="84"/>
      <c r="BM364" s="84"/>
      <c r="BN364" s="84"/>
      <c r="BO364" s="84"/>
      <c r="BP364" s="84"/>
      <c r="BQ364" s="84"/>
      <c r="BR364" s="84"/>
      <c r="BS364" s="84"/>
      <c r="BT364" s="84"/>
      <c r="BU364" s="84"/>
      <c r="BV364" s="84"/>
      <c r="BW364" s="84"/>
      <c r="BX364" s="84"/>
      <c r="BY364" s="84"/>
      <c r="BZ364" s="84"/>
      <c r="CA364" s="84"/>
      <c r="CB364" s="84"/>
      <c r="CC364" s="84"/>
      <c r="CD364" s="84"/>
      <c r="CE364" s="84"/>
      <c r="CF364" s="84"/>
      <c r="CG364" s="84"/>
      <c r="CH364" s="84"/>
      <c r="CI364" s="84"/>
      <c r="CJ364" s="84"/>
      <c r="CK364" s="84"/>
      <c r="CL364" s="84"/>
      <c r="CM364" s="84"/>
      <c r="CN364" s="84"/>
      <c r="CO364" s="84"/>
      <c r="CP364" s="84"/>
      <c r="CQ364" s="84"/>
      <c r="CR364" s="84"/>
      <c r="CS364" s="84"/>
      <c r="CT364" s="84"/>
      <c r="CU364" s="84"/>
      <c r="CV364" s="84"/>
      <c r="CW364" s="84"/>
      <c r="CX364" s="84"/>
      <c r="CY364" s="84"/>
      <c r="CZ364" s="84"/>
      <c r="DA364" s="84"/>
      <c r="DB364" s="84"/>
      <c r="DC364" s="84"/>
      <c r="DD364" s="84"/>
      <c r="DE364" s="84"/>
      <c r="DF364" s="84"/>
      <c r="DG364" s="84"/>
      <c r="DH364" s="84"/>
      <c r="DI364" s="84"/>
      <c r="DJ364" s="84"/>
      <c r="DK364" s="84"/>
      <c r="DL364" s="84"/>
      <c r="DM364" s="84"/>
      <c r="DN364" s="84"/>
      <c r="DO364" s="84"/>
      <c r="DP364" s="84"/>
      <c r="DQ364" s="84"/>
      <c r="DR364" s="84"/>
      <c r="DS364" s="84"/>
      <c r="DT364" s="84"/>
      <c r="DU364" s="84"/>
      <c r="DV364" s="84"/>
      <c r="DW364" s="84"/>
      <c r="DX364" s="84"/>
      <c r="DY364" s="84"/>
      <c r="DZ364" s="84"/>
      <c r="EA364" s="84"/>
      <c r="EB364" s="84"/>
      <c r="EC364" s="84"/>
      <c r="ED364" s="84"/>
      <c r="EE364" s="84"/>
      <c r="EF364" s="84"/>
      <c r="EG364" s="84"/>
      <c r="EH364" s="84"/>
      <c r="EI364" s="84"/>
      <c r="EJ364" s="84"/>
      <c r="EK364" s="84"/>
      <c r="EL364" s="84"/>
      <c r="EM364" s="84"/>
      <c r="EN364" s="84"/>
      <c r="EO364" s="84"/>
      <c r="EP364" s="84"/>
      <c r="EQ364" s="84"/>
      <c r="ER364" s="84"/>
      <c r="ES364" s="84"/>
      <c r="ET364" s="84"/>
      <c r="EU364" s="84"/>
      <c r="EV364" s="84"/>
      <c r="EW364" s="84"/>
      <c r="EX364" s="84"/>
      <c r="EY364" s="84"/>
      <c r="EZ364" s="84"/>
      <c r="FA364" s="84"/>
      <c r="FB364" s="84"/>
      <c r="FC364" s="84"/>
      <c r="FD364" s="84"/>
      <c r="FE364" s="84"/>
      <c r="FF364" s="84"/>
      <c r="FG364" s="84"/>
      <c r="FH364" s="84"/>
      <c r="FI364" s="84"/>
      <c r="FJ364" s="84"/>
      <c r="FK364" s="84"/>
      <c r="FL364" s="84"/>
      <c r="FM364" s="84"/>
      <c r="FN364" s="84"/>
      <c r="FO364" s="84"/>
      <c r="FP364" s="84"/>
      <c r="FQ364" s="84"/>
      <c r="FR364" s="84"/>
      <c r="FS364" s="84"/>
      <c r="FT364" s="84"/>
      <c r="FU364" s="84"/>
      <c r="FV364" s="84"/>
      <c r="FW364" s="84"/>
      <c r="FX364" s="84"/>
      <c r="FY364" s="84"/>
      <c r="FZ364" s="84"/>
      <c r="GA364" s="84"/>
      <c r="GB364" s="84"/>
      <c r="GC364" s="84"/>
      <c r="GD364" s="84"/>
      <c r="GE364" s="84"/>
      <c r="GF364" s="84"/>
      <c r="GG364" s="84"/>
      <c r="GH364" s="84"/>
      <c r="GI364" s="84"/>
      <c r="GJ364" s="84"/>
      <c r="GK364" s="84"/>
      <c r="GL364" s="84"/>
      <c r="GM364" s="84"/>
      <c r="GN364" s="84"/>
      <c r="GO364" s="84"/>
      <c r="GP364" s="84"/>
      <c r="GQ364" s="84"/>
      <c r="GR364" s="84"/>
      <c r="GS364" s="84"/>
      <c r="GT364" s="84"/>
      <c r="GU364" s="84"/>
      <c r="GV364" s="84"/>
      <c r="GW364" s="84"/>
      <c r="GX364" s="84"/>
      <c r="GY364" s="84"/>
      <c r="GZ364" s="84"/>
      <c r="HA364" s="84"/>
      <c r="HB364" s="84"/>
      <c r="HC364" s="84"/>
      <c r="HD364" s="84"/>
      <c r="HE364" s="84"/>
      <c r="HF364" s="84"/>
      <c r="HG364" s="84"/>
      <c r="HH364" s="84"/>
      <c r="HI364" s="84"/>
      <c r="HJ364" s="84"/>
      <c r="HK364" s="84"/>
      <c r="HL364" s="84"/>
      <c r="HM364" s="84"/>
      <c r="HN364" s="84"/>
      <c r="HO364" s="84"/>
      <c r="HP364" s="84"/>
      <c r="HQ364" s="84"/>
      <c r="HR364" s="84"/>
      <c r="HS364" s="84"/>
      <c r="HT364" s="84"/>
      <c r="HU364" s="84"/>
      <c r="HV364" s="84"/>
      <c r="HW364" s="84"/>
      <c r="HX364" s="84"/>
      <c r="HY364" s="84"/>
      <c r="HZ364" s="84"/>
      <c r="IA364" s="84"/>
      <c r="IB364" s="84"/>
      <c r="IC364" s="84"/>
      <c r="ID364" s="84"/>
      <c r="IE364" s="84"/>
      <c r="IF364" s="84"/>
      <c r="IG364" s="84"/>
      <c r="IH364" s="84"/>
      <c r="II364" s="84"/>
      <c r="IJ364" s="84"/>
      <c r="IK364" s="84"/>
      <c r="IL364" s="84"/>
      <c r="IM364" s="84"/>
      <c r="IN364" s="84"/>
      <c r="IO364" s="84"/>
      <c r="IP364" s="84"/>
      <c r="IQ364" s="84"/>
      <c r="IR364" s="84"/>
      <c r="IS364" s="84"/>
      <c r="IT364" s="84"/>
      <c r="IU364" s="84"/>
      <c r="IV364" s="84"/>
      <c r="IW364" s="84"/>
      <c r="IX364" s="84"/>
      <c r="IY364" s="84"/>
      <c r="IZ364" s="84"/>
      <c r="JA364" s="84"/>
      <c r="JB364" s="84"/>
    </row>
    <row r="365" spans="1:262" s="22" customFormat="1" ht="15" customHeight="1" x14ac:dyDescent="0.15">
      <c r="A365" s="176" t="s">
        <v>144</v>
      </c>
      <c r="B365" s="26" t="s">
        <v>275</v>
      </c>
      <c r="C365" s="27" t="s">
        <v>340</v>
      </c>
      <c r="D365" s="28" t="s">
        <v>441</v>
      </c>
      <c r="E365" s="26" t="s">
        <v>278</v>
      </c>
      <c r="F365" s="29" t="s">
        <v>374</v>
      </c>
      <c r="G365" s="30" t="s">
        <v>280</v>
      </c>
      <c r="H365" s="30" t="s">
        <v>79</v>
      </c>
      <c r="I365" s="37">
        <v>2000000</v>
      </c>
      <c r="J365" s="38" t="s">
        <v>281</v>
      </c>
      <c r="K365" s="37">
        <v>852100</v>
      </c>
      <c r="L365" s="26"/>
      <c r="M365" s="26"/>
      <c r="N365" s="26"/>
      <c r="O365" s="39" t="s">
        <v>316</v>
      </c>
      <c r="P365" s="40">
        <v>0.5</v>
      </c>
      <c r="Q365" s="40">
        <v>0.5</v>
      </c>
      <c r="R365" s="40">
        <v>2.6</v>
      </c>
      <c r="S365" s="40">
        <v>2.4029126213592198</v>
      </c>
      <c r="T365" s="40">
        <v>3</v>
      </c>
      <c r="U365" s="40">
        <v>3</v>
      </c>
      <c r="V365" s="41">
        <v>11</v>
      </c>
      <c r="W365" s="42">
        <v>196000</v>
      </c>
      <c r="X365" s="43">
        <v>300</v>
      </c>
      <c r="Y365" s="50">
        <v>1</v>
      </c>
      <c r="Z365" s="50">
        <v>1</v>
      </c>
      <c r="AA365" s="51"/>
      <c r="AB365" s="51"/>
      <c r="AC365" s="51"/>
      <c r="AD365" s="51"/>
      <c r="AE365" s="51"/>
      <c r="AF365" s="38">
        <v>198000</v>
      </c>
      <c r="AG365" s="61">
        <v>10.8888888888889</v>
      </c>
      <c r="AH365" s="62">
        <v>0.98989898989898994</v>
      </c>
      <c r="AI365" s="63"/>
      <c r="AJ365" s="64"/>
      <c r="AK365" s="65">
        <v>0</v>
      </c>
      <c r="AL365" s="64" t="s">
        <v>283</v>
      </c>
      <c r="AM365" s="66" t="s">
        <v>337</v>
      </c>
      <c r="AN365" s="26"/>
      <c r="AO365" s="66" t="s">
        <v>61</v>
      </c>
      <c r="AP365" s="74"/>
      <c r="AQ365" s="75"/>
      <c r="AR365" s="76"/>
      <c r="AS365" s="77"/>
      <c r="AT365" s="77"/>
      <c r="AU365" s="78"/>
      <c r="AV365" s="77"/>
      <c r="AW365" s="77"/>
      <c r="AX365" s="77"/>
      <c r="AY365" s="77"/>
      <c r="AZ365" s="77"/>
      <c r="BA365" s="77"/>
      <c r="BB365" s="99">
        <f t="shared" si="91"/>
        <v>36</v>
      </c>
      <c r="BC365" s="99">
        <f t="shared" si="92"/>
        <v>9</v>
      </c>
      <c r="BD365" s="100" t="str">
        <f t="shared" si="93"/>
        <v>025-C130000681-357王友36</v>
      </c>
      <c r="BE365" s="101">
        <f t="shared" si="94"/>
        <v>0.5</v>
      </c>
      <c r="BF365" s="101">
        <f t="shared" si="95"/>
        <v>1</v>
      </c>
      <c r="BG365" s="102" t="str">
        <f t="shared" si="96"/>
        <v>025-C130000681-35736</v>
      </c>
      <c r="BH365" s="84" t="str">
        <f>IF(IF(ISNA(MATCH(BG365,BG366:$BG$94434,0)),1,"")="","",IF(ISNA(MATCH(BG365,BG366:$BG$94434,0)),1,"")&amp;BB365)</f>
        <v>136</v>
      </c>
      <c r="BI365" s="84" t="str">
        <f>IF(BH365="","",BB365&amp;COUNTIFS($BH$1:BH365,BH365))</f>
        <v>3616</v>
      </c>
      <c r="BJ365" s="84" t="str">
        <f t="shared" si="97"/>
        <v>025-C130000681-357</v>
      </c>
      <c r="BK365" s="84"/>
      <c r="BL365" s="84"/>
      <c r="BM365" s="84"/>
      <c r="BN365" s="84"/>
      <c r="BO365" s="84"/>
      <c r="BP365" s="84"/>
      <c r="BQ365" s="84"/>
      <c r="BR365" s="84"/>
      <c r="BS365" s="84"/>
      <c r="BT365" s="84"/>
      <c r="BU365" s="84"/>
      <c r="BV365" s="84"/>
      <c r="BW365" s="84"/>
      <c r="BX365" s="84"/>
      <c r="BY365" s="84"/>
      <c r="BZ365" s="84"/>
      <c r="CA365" s="84"/>
      <c r="CB365" s="84"/>
      <c r="CC365" s="84"/>
      <c r="CD365" s="84"/>
      <c r="CE365" s="84"/>
      <c r="CF365" s="84"/>
      <c r="CG365" s="84"/>
      <c r="CH365" s="84"/>
      <c r="CI365" s="84"/>
      <c r="CJ365" s="84"/>
      <c r="CK365" s="84"/>
      <c r="CL365" s="84"/>
      <c r="CM365" s="84"/>
      <c r="CN365" s="84"/>
      <c r="CO365" s="84"/>
      <c r="CP365" s="84"/>
      <c r="CQ365" s="84"/>
      <c r="CR365" s="84"/>
      <c r="CS365" s="84"/>
      <c r="CT365" s="84"/>
      <c r="CU365" s="84"/>
      <c r="CV365" s="84"/>
      <c r="CW365" s="84"/>
      <c r="CX365" s="84"/>
      <c r="CY365" s="84"/>
      <c r="CZ365" s="84"/>
      <c r="DA365" s="84"/>
      <c r="DB365" s="84"/>
      <c r="DC365" s="84"/>
      <c r="DD365" s="84"/>
      <c r="DE365" s="84"/>
      <c r="DF365" s="84"/>
      <c r="DG365" s="84"/>
      <c r="DH365" s="84"/>
      <c r="DI365" s="84"/>
      <c r="DJ365" s="84"/>
      <c r="DK365" s="84"/>
      <c r="DL365" s="84"/>
      <c r="DM365" s="84"/>
      <c r="DN365" s="84"/>
      <c r="DO365" s="84"/>
      <c r="DP365" s="84"/>
      <c r="DQ365" s="84"/>
      <c r="DR365" s="84"/>
      <c r="DS365" s="84"/>
      <c r="DT365" s="84"/>
      <c r="DU365" s="84"/>
      <c r="DV365" s="84"/>
      <c r="DW365" s="84"/>
      <c r="DX365" s="84"/>
      <c r="DY365" s="84"/>
      <c r="DZ365" s="84"/>
      <c r="EA365" s="84"/>
      <c r="EB365" s="84"/>
      <c r="EC365" s="84"/>
      <c r="ED365" s="84"/>
      <c r="EE365" s="84"/>
      <c r="EF365" s="84"/>
      <c r="EG365" s="84"/>
      <c r="EH365" s="84"/>
      <c r="EI365" s="84"/>
      <c r="EJ365" s="84"/>
      <c r="EK365" s="84"/>
      <c r="EL365" s="84"/>
      <c r="EM365" s="84"/>
      <c r="EN365" s="84"/>
      <c r="EO365" s="84"/>
      <c r="EP365" s="84"/>
      <c r="EQ365" s="84"/>
      <c r="ER365" s="84"/>
      <c r="ES365" s="84"/>
      <c r="ET365" s="84"/>
      <c r="EU365" s="84"/>
      <c r="EV365" s="84"/>
      <c r="EW365" s="84"/>
      <c r="EX365" s="84"/>
      <c r="EY365" s="84"/>
      <c r="EZ365" s="84"/>
      <c r="FA365" s="84"/>
      <c r="FB365" s="84"/>
      <c r="FC365" s="84"/>
      <c r="FD365" s="84"/>
      <c r="FE365" s="84"/>
      <c r="FF365" s="84"/>
      <c r="FG365" s="84"/>
      <c r="FH365" s="84"/>
      <c r="FI365" s="84"/>
      <c r="FJ365" s="84"/>
      <c r="FK365" s="84"/>
      <c r="FL365" s="84"/>
      <c r="FM365" s="84"/>
      <c r="FN365" s="84"/>
      <c r="FO365" s="84"/>
      <c r="FP365" s="84"/>
      <c r="FQ365" s="84"/>
      <c r="FR365" s="84"/>
      <c r="FS365" s="84"/>
      <c r="FT365" s="84"/>
      <c r="FU365" s="84"/>
      <c r="FV365" s="84"/>
      <c r="FW365" s="84"/>
      <c r="FX365" s="84"/>
      <c r="FY365" s="84"/>
      <c r="FZ365" s="84"/>
      <c r="GA365" s="84"/>
      <c r="GB365" s="84"/>
      <c r="GC365" s="84"/>
      <c r="GD365" s="84"/>
      <c r="GE365" s="84"/>
      <c r="GF365" s="84"/>
      <c r="GG365" s="84"/>
      <c r="GH365" s="84"/>
      <c r="GI365" s="84"/>
      <c r="GJ365" s="84"/>
      <c r="GK365" s="84"/>
      <c r="GL365" s="84"/>
      <c r="GM365" s="84"/>
      <c r="GN365" s="84"/>
      <c r="GO365" s="84"/>
      <c r="GP365" s="84"/>
      <c r="GQ365" s="84"/>
      <c r="GR365" s="84"/>
      <c r="GS365" s="84"/>
      <c r="GT365" s="84"/>
      <c r="GU365" s="84"/>
      <c r="GV365" s="84"/>
      <c r="GW365" s="84"/>
      <c r="GX365" s="84"/>
      <c r="GY365" s="84"/>
      <c r="GZ365" s="84"/>
      <c r="HA365" s="84"/>
      <c r="HB365" s="84"/>
      <c r="HC365" s="84"/>
      <c r="HD365" s="84"/>
      <c r="HE365" s="84"/>
      <c r="HF365" s="84"/>
      <c r="HG365" s="84"/>
      <c r="HH365" s="84"/>
      <c r="HI365" s="84"/>
      <c r="HJ365" s="84"/>
      <c r="HK365" s="84"/>
      <c r="HL365" s="84"/>
      <c r="HM365" s="84"/>
      <c r="HN365" s="84"/>
      <c r="HO365" s="84"/>
      <c r="HP365" s="84"/>
      <c r="HQ365" s="84"/>
      <c r="HR365" s="84"/>
      <c r="HS365" s="84"/>
      <c r="HT365" s="84"/>
      <c r="HU365" s="84"/>
      <c r="HV365" s="84"/>
      <c r="HW365" s="84"/>
      <c r="HX365" s="84"/>
      <c r="HY365" s="84"/>
      <c r="HZ365" s="84"/>
      <c r="IA365" s="84"/>
      <c r="IB365" s="84"/>
      <c r="IC365" s="84"/>
      <c r="ID365" s="84"/>
      <c r="IE365" s="84"/>
      <c r="IF365" s="84"/>
      <c r="IG365" s="84"/>
      <c r="IH365" s="84"/>
      <c r="II365" s="84"/>
      <c r="IJ365" s="84"/>
      <c r="IK365" s="84"/>
      <c r="IL365" s="84"/>
      <c r="IM365" s="84"/>
      <c r="IN365" s="84"/>
      <c r="IO365" s="84"/>
      <c r="IP365" s="84"/>
      <c r="IQ365" s="84"/>
      <c r="IR365" s="84"/>
      <c r="IS365" s="84"/>
      <c r="IT365" s="84"/>
      <c r="IU365" s="84"/>
      <c r="IV365" s="84"/>
      <c r="IW365" s="84"/>
      <c r="IX365" s="84"/>
      <c r="IY365" s="84"/>
      <c r="IZ365" s="84"/>
      <c r="JA365" s="84"/>
      <c r="JB365" s="84"/>
    </row>
    <row r="366" spans="1:262" s="22" customFormat="1" ht="15" customHeight="1" x14ac:dyDescent="0.15">
      <c r="A366" s="176" t="s">
        <v>144</v>
      </c>
      <c r="B366" s="26" t="s">
        <v>275</v>
      </c>
      <c r="C366" s="27" t="s">
        <v>471</v>
      </c>
      <c r="D366" s="28" t="s">
        <v>472</v>
      </c>
      <c r="E366" s="26" t="s">
        <v>278</v>
      </c>
      <c r="F366" s="29" t="s">
        <v>84</v>
      </c>
      <c r="G366" s="30" t="s">
        <v>294</v>
      </c>
      <c r="H366" s="30" t="s">
        <v>79</v>
      </c>
      <c r="I366" s="37">
        <v>400000</v>
      </c>
      <c r="J366" s="38" t="s">
        <v>281</v>
      </c>
      <c r="K366" s="37">
        <v>0</v>
      </c>
      <c r="L366" s="26"/>
      <c r="M366" s="26"/>
      <c r="N366" s="26"/>
      <c r="O366" s="39" t="s">
        <v>364</v>
      </c>
      <c r="P366" s="40">
        <v>0.5</v>
      </c>
      <c r="Q366" s="40">
        <v>0.5</v>
      </c>
      <c r="R366" s="40">
        <v>1.1818181818181801</v>
      </c>
      <c r="S366" s="40">
        <v>1.09223300970874</v>
      </c>
      <c r="T366" s="40">
        <v>3</v>
      </c>
      <c r="U366" s="40">
        <v>3</v>
      </c>
      <c r="V366" s="41">
        <v>5</v>
      </c>
      <c r="W366" s="42">
        <v>59000</v>
      </c>
      <c r="X366" s="43">
        <v>200</v>
      </c>
      <c r="Y366" s="50">
        <v>1</v>
      </c>
      <c r="Z366" s="50">
        <v>1</v>
      </c>
      <c r="AA366" s="51"/>
      <c r="AB366" s="51"/>
      <c r="AC366" s="51"/>
      <c r="AD366" s="51"/>
      <c r="AE366" s="51"/>
      <c r="AF366" s="38">
        <v>60000</v>
      </c>
      <c r="AG366" s="61">
        <v>4.9166666666666696</v>
      </c>
      <c r="AH366" s="62">
        <v>0.98333333333333295</v>
      </c>
      <c r="AI366" s="63"/>
      <c r="AJ366" s="64"/>
      <c r="AK366" s="65">
        <v>0</v>
      </c>
      <c r="AL366" s="64" t="s">
        <v>283</v>
      </c>
      <c r="AM366" s="66" t="s">
        <v>284</v>
      </c>
      <c r="AN366" s="26"/>
      <c r="AO366" s="66" t="s">
        <v>49</v>
      </c>
      <c r="AP366" s="74"/>
      <c r="AQ366" s="75"/>
      <c r="AR366" s="76"/>
      <c r="AS366" s="77"/>
      <c r="AT366" s="77"/>
      <c r="AU366" s="78"/>
      <c r="AV366" s="77"/>
      <c r="AW366" s="77"/>
      <c r="AX366" s="77"/>
      <c r="AY366" s="77"/>
      <c r="AZ366" s="77"/>
      <c r="BA366" s="77"/>
      <c r="BB366" s="99">
        <f t="shared" si="91"/>
        <v>36</v>
      </c>
      <c r="BC366" s="99">
        <f t="shared" si="92"/>
        <v>9</v>
      </c>
      <c r="BD366" s="100" t="str">
        <f t="shared" si="93"/>
        <v>025-U069500621-364李翔36</v>
      </c>
      <c r="BE366" s="101">
        <f t="shared" si="94"/>
        <v>0.5</v>
      </c>
      <c r="BF366" s="101">
        <f t="shared" si="95"/>
        <v>1</v>
      </c>
      <c r="BG366" s="102" t="str">
        <f t="shared" si="96"/>
        <v>025-U069500621-36436</v>
      </c>
      <c r="BH366" s="84" t="str">
        <f>IF(IF(ISNA(MATCH(BG366,BG367:$BG$94434,0)),1,"")="","",IF(ISNA(MATCH(BG366,BG367:$BG$94434,0)),1,"")&amp;BB366)</f>
        <v/>
      </c>
      <c r="BI366" s="84" t="str">
        <f>IF(BH366="","",BB366&amp;COUNTIFS($BH$1:BH366,BH366))</f>
        <v/>
      </c>
      <c r="BJ366" s="84" t="str">
        <f t="shared" si="97"/>
        <v/>
      </c>
      <c r="BK366" s="84"/>
      <c r="BL366" s="84"/>
      <c r="BM366" s="84"/>
      <c r="BN366" s="84"/>
      <c r="BO366" s="84"/>
      <c r="BP366" s="84"/>
      <c r="BQ366" s="84"/>
      <c r="BR366" s="84"/>
      <c r="BS366" s="84"/>
      <c r="BT366" s="84"/>
      <c r="BU366" s="84"/>
      <c r="BV366" s="84"/>
      <c r="BW366" s="84"/>
      <c r="BX366" s="84"/>
      <c r="BY366" s="84"/>
      <c r="BZ366" s="84"/>
      <c r="CA366" s="84"/>
      <c r="CB366" s="84"/>
      <c r="CC366" s="84"/>
      <c r="CD366" s="84"/>
      <c r="CE366" s="84"/>
      <c r="CF366" s="84"/>
      <c r="CG366" s="84"/>
      <c r="CH366" s="84"/>
      <c r="CI366" s="84"/>
      <c r="CJ366" s="84"/>
      <c r="CK366" s="84"/>
      <c r="CL366" s="84"/>
      <c r="CM366" s="84"/>
      <c r="CN366" s="84"/>
      <c r="CO366" s="84"/>
      <c r="CP366" s="84"/>
      <c r="CQ366" s="84"/>
      <c r="CR366" s="84"/>
      <c r="CS366" s="84"/>
      <c r="CT366" s="84"/>
      <c r="CU366" s="84"/>
      <c r="CV366" s="84"/>
      <c r="CW366" s="84"/>
      <c r="CX366" s="84"/>
      <c r="CY366" s="84"/>
      <c r="CZ366" s="84"/>
      <c r="DA366" s="84"/>
      <c r="DB366" s="84"/>
      <c r="DC366" s="84"/>
      <c r="DD366" s="84"/>
      <c r="DE366" s="84"/>
      <c r="DF366" s="84"/>
      <c r="DG366" s="84"/>
      <c r="DH366" s="84"/>
      <c r="DI366" s="84"/>
      <c r="DJ366" s="84"/>
      <c r="DK366" s="84"/>
      <c r="DL366" s="84"/>
      <c r="DM366" s="84"/>
      <c r="DN366" s="84"/>
      <c r="DO366" s="84"/>
      <c r="DP366" s="84"/>
      <c r="DQ366" s="84"/>
      <c r="DR366" s="84"/>
      <c r="DS366" s="84"/>
      <c r="DT366" s="84"/>
      <c r="DU366" s="84"/>
      <c r="DV366" s="84"/>
      <c r="DW366" s="84"/>
      <c r="DX366" s="84"/>
      <c r="DY366" s="84"/>
      <c r="DZ366" s="84"/>
      <c r="EA366" s="84"/>
      <c r="EB366" s="84"/>
      <c r="EC366" s="84"/>
      <c r="ED366" s="84"/>
      <c r="EE366" s="84"/>
      <c r="EF366" s="84"/>
      <c r="EG366" s="84"/>
      <c r="EH366" s="84"/>
      <c r="EI366" s="84"/>
      <c r="EJ366" s="84"/>
      <c r="EK366" s="84"/>
      <c r="EL366" s="84"/>
      <c r="EM366" s="84"/>
      <c r="EN366" s="84"/>
      <c r="EO366" s="84"/>
      <c r="EP366" s="84"/>
      <c r="EQ366" s="84"/>
      <c r="ER366" s="84"/>
      <c r="ES366" s="84"/>
      <c r="ET366" s="84"/>
      <c r="EU366" s="84"/>
      <c r="EV366" s="84"/>
      <c r="EW366" s="84"/>
      <c r="EX366" s="84"/>
      <c r="EY366" s="84"/>
      <c r="EZ366" s="84"/>
      <c r="FA366" s="84"/>
      <c r="FB366" s="84"/>
      <c r="FC366" s="84"/>
      <c r="FD366" s="84"/>
      <c r="FE366" s="84"/>
      <c r="FF366" s="84"/>
      <c r="FG366" s="84"/>
      <c r="FH366" s="84"/>
      <c r="FI366" s="84"/>
      <c r="FJ366" s="84"/>
      <c r="FK366" s="84"/>
      <c r="FL366" s="84"/>
      <c r="FM366" s="84"/>
      <c r="FN366" s="84"/>
      <c r="FO366" s="84"/>
      <c r="FP366" s="84"/>
      <c r="FQ366" s="84"/>
      <c r="FR366" s="84"/>
      <c r="FS366" s="84"/>
      <c r="FT366" s="84"/>
      <c r="FU366" s="84"/>
      <c r="FV366" s="84"/>
      <c r="FW366" s="84"/>
      <c r="FX366" s="84"/>
      <c r="FY366" s="84"/>
      <c r="FZ366" s="84"/>
      <c r="GA366" s="84"/>
      <c r="GB366" s="84"/>
      <c r="GC366" s="84"/>
      <c r="GD366" s="84"/>
      <c r="GE366" s="84"/>
      <c r="GF366" s="84"/>
      <c r="GG366" s="84"/>
      <c r="GH366" s="84"/>
      <c r="GI366" s="84"/>
      <c r="GJ366" s="84"/>
      <c r="GK366" s="84"/>
      <c r="GL366" s="84"/>
      <c r="GM366" s="84"/>
      <c r="GN366" s="84"/>
      <c r="GO366" s="84"/>
      <c r="GP366" s="84"/>
      <c r="GQ366" s="84"/>
      <c r="GR366" s="84"/>
      <c r="GS366" s="84"/>
      <c r="GT366" s="84"/>
      <c r="GU366" s="84"/>
      <c r="GV366" s="84"/>
      <c r="GW366" s="84"/>
      <c r="GX366" s="84"/>
      <c r="GY366" s="84"/>
      <c r="GZ366" s="84"/>
      <c r="HA366" s="84"/>
      <c r="HB366" s="84"/>
      <c r="HC366" s="84"/>
      <c r="HD366" s="84"/>
      <c r="HE366" s="84"/>
      <c r="HF366" s="84"/>
      <c r="HG366" s="84"/>
      <c r="HH366" s="84"/>
      <c r="HI366" s="84"/>
      <c r="HJ366" s="84"/>
      <c r="HK366" s="84"/>
      <c r="HL366" s="84"/>
      <c r="HM366" s="84"/>
      <c r="HN366" s="84"/>
      <c r="HO366" s="84"/>
      <c r="HP366" s="84"/>
      <c r="HQ366" s="84"/>
      <c r="HR366" s="84"/>
      <c r="HS366" s="84"/>
      <c r="HT366" s="84"/>
      <c r="HU366" s="84"/>
      <c r="HV366" s="84"/>
      <c r="HW366" s="84"/>
      <c r="HX366" s="84"/>
      <c r="HY366" s="84"/>
      <c r="HZ366" s="84"/>
      <c r="IA366" s="84"/>
      <c r="IB366" s="84"/>
      <c r="IC366" s="84"/>
      <c r="ID366" s="84"/>
      <c r="IE366" s="84"/>
      <c r="IF366" s="84"/>
      <c r="IG366" s="84"/>
      <c r="IH366" s="84"/>
      <c r="II366" s="84"/>
      <c r="IJ366" s="84"/>
      <c r="IK366" s="84"/>
      <c r="IL366" s="84"/>
      <c r="IM366" s="84"/>
      <c r="IN366" s="84"/>
      <c r="IO366" s="84"/>
      <c r="IP366" s="84"/>
      <c r="IQ366" s="84"/>
      <c r="IR366" s="84"/>
      <c r="IS366" s="84"/>
      <c r="IT366" s="84"/>
      <c r="IU366" s="84"/>
      <c r="IV366" s="84"/>
      <c r="IW366" s="84"/>
      <c r="IX366" s="84"/>
      <c r="IY366" s="84"/>
      <c r="IZ366" s="84"/>
      <c r="JA366" s="84"/>
      <c r="JB366" s="84"/>
    </row>
    <row r="367" spans="1:262" s="22" customFormat="1" ht="15" customHeight="1" x14ac:dyDescent="0.15">
      <c r="A367" s="176" t="s">
        <v>144</v>
      </c>
      <c r="B367" s="26" t="s">
        <v>275</v>
      </c>
      <c r="C367" s="27" t="s">
        <v>344</v>
      </c>
      <c r="D367" s="28" t="s">
        <v>442</v>
      </c>
      <c r="E367" s="26" t="s">
        <v>278</v>
      </c>
      <c r="F367" s="29" t="s">
        <v>346</v>
      </c>
      <c r="G367" s="30" t="s">
        <v>280</v>
      </c>
      <c r="H367" s="30" t="s">
        <v>79</v>
      </c>
      <c r="I367" s="37">
        <v>1500000</v>
      </c>
      <c r="J367" s="38" t="s">
        <v>281</v>
      </c>
      <c r="K367" s="37">
        <v>1246100</v>
      </c>
      <c r="L367" s="26"/>
      <c r="M367" s="26"/>
      <c r="N367" s="26"/>
      <c r="O367" s="39" t="s">
        <v>29</v>
      </c>
      <c r="P367" s="40">
        <v>0.5</v>
      </c>
      <c r="Q367" s="40">
        <v>0.5</v>
      </c>
      <c r="R367" s="40">
        <v>2.83636363636364</v>
      </c>
      <c r="S367" s="40">
        <v>2.6213592233009702</v>
      </c>
      <c r="T367" s="40">
        <v>11</v>
      </c>
      <c r="U367" s="40">
        <v>0</v>
      </c>
      <c r="V367" s="41">
        <v>12</v>
      </c>
      <c r="W367" s="42">
        <v>63000</v>
      </c>
      <c r="X367" s="43">
        <v>200</v>
      </c>
      <c r="Y367" s="50">
        <v>1</v>
      </c>
      <c r="Z367" s="50">
        <v>1</v>
      </c>
      <c r="AA367" s="51"/>
      <c r="AB367" s="51"/>
      <c r="AC367" s="51"/>
      <c r="AD367" s="51"/>
      <c r="AE367" s="51"/>
      <c r="AF367" s="38">
        <v>144000</v>
      </c>
      <c r="AG367" s="61">
        <v>5.25</v>
      </c>
      <c r="AH367" s="62">
        <v>0.4375</v>
      </c>
      <c r="AI367" s="63"/>
      <c r="AJ367" s="64"/>
      <c r="AK367" s="65">
        <v>0</v>
      </c>
      <c r="AL367" s="64" t="s">
        <v>283</v>
      </c>
      <c r="AM367" s="66"/>
      <c r="AN367" s="26"/>
      <c r="AO367" s="66" t="s">
        <v>59</v>
      </c>
      <c r="AP367" s="74"/>
      <c r="AQ367" s="75"/>
      <c r="AR367" s="76"/>
      <c r="AS367" s="77"/>
      <c r="AT367" s="77"/>
      <c r="AU367" s="78"/>
      <c r="AV367" s="77"/>
      <c r="AW367" s="77"/>
      <c r="AX367" s="77"/>
      <c r="AY367" s="77"/>
      <c r="AZ367" s="77"/>
      <c r="BA367" s="77"/>
      <c r="BB367" s="99">
        <f t="shared" si="91"/>
        <v>36</v>
      </c>
      <c r="BC367" s="99">
        <f t="shared" si="92"/>
        <v>9</v>
      </c>
      <c r="BD367" s="100" t="str">
        <f t="shared" si="93"/>
        <v>025-C130000641-0397苏宁亚36</v>
      </c>
      <c r="BE367" s="101">
        <f t="shared" si="94"/>
        <v>0.14285714285714285</v>
      </c>
      <c r="BF367" s="101">
        <f t="shared" si="95"/>
        <v>0.5</v>
      </c>
      <c r="BG367" s="102" t="str">
        <f t="shared" si="96"/>
        <v>025-C130000641-039736</v>
      </c>
      <c r="BH367" s="84" t="str">
        <f>IF(IF(ISNA(MATCH(BG367,BG368:$BG$94434,0)),1,"")="","",IF(ISNA(MATCH(BG367,BG368:$BG$94434,0)),1,"")&amp;BB367)</f>
        <v/>
      </c>
      <c r="BI367" s="84" t="str">
        <f>IF(BH367="","",BB367&amp;COUNTIFS($BH$1:BH367,BH367))</f>
        <v/>
      </c>
      <c r="BJ367" s="84" t="str">
        <f t="shared" si="97"/>
        <v/>
      </c>
      <c r="BK367" s="84"/>
      <c r="BL367" s="84"/>
      <c r="BM367" s="84"/>
      <c r="BN367" s="84"/>
      <c r="BO367" s="84"/>
      <c r="BP367" s="84"/>
      <c r="BQ367" s="84"/>
      <c r="BR367" s="84"/>
      <c r="BS367" s="84"/>
      <c r="BT367" s="84"/>
      <c r="BU367" s="84"/>
      <c r="BV367" s="84"/>
      <c r="BW367" s="84"/>
      <c r="BX367" s="84"/>
      <c r="BY367" s="84"/>
      <c r="BZ367" s="84"/>
      <c r="CA367" s="84"/>
      <c r="CB367" s="84"/>
      <c r="CC367" s="84"/>
      <c r="CD367" s="84"/>
      <c r="CE367" s="84"/>
      <c r="CF367" s="84"/>
      <c r="CG367" s="84"/>
      <c r="CH367" s="84"/>
      <c r="CI367" s="84"/>
      <c r="CJ367" s="84"/>
      <c r="CK367" s="84"/>
      <c r="CL367" s="84"/>
      <c r="CM367" s="84"/>
      <c r="CN367" s="84"/>
      <c r="CO367" s="84"/>
      <c r="CP367" s="84"/>
      <c r="CQ367" s="84"/>
      <c r="CR367" s="84"/>
      <c r="CS367" s="84"/>
      <c r="CT367" s="84"/>
      <c r="CU367" s="84"/>
      <c r="CV367" s="84"/>
      <c r="CW367" s="84"/>
      <c r="CX367" s="84"/>
      <c r="CY367" s="84"/>
      <c r="CZ367" s="84"/>
      <c r="DA367" s="84"/>
      <c r="DB367" s="84"/>
      <c r="DC367" s="84"/>
      <c r="DD367" s="84"/>
      <c r="DE367" s="84"/>
      <c r="DF367" s="84"/>
      <c r="DG367" s="84"/>
      <c r="DH367" s="84"/>
      <c r="DI367" s="84"/>
      <c r="DJ367" s="84"/>
      <c r="DK367" s="84"/>
      <c r="DL367" s="84"/>
      <c r="DM367" s="84"/>
      <c r="DN367" s="84"/>
      <c r="DO367" s="84"/>
      <c r="DP367" s="84"/>
      <c r="DQ367" s="84"/>
      <c r="DR367" s="84"/>
      <c r="DS367" s="84"/>
      <c r="DT367" s="84"/>
      <c r="DU367" s="84"/>
      <c r="DV367" s="84"/>
      <c r="DW367" s="84"/>
      <c r="DX367" s="84"/>
      <c r="DY367" s="84"/>
      <c r="DZ367" s="84"/>
      <c r="EA367" s="84"/>
      <c r="EB367" s="84"/>
      <c r="EC367" s="84"/>
      <c r="ED367" s="84"/>
      <c r="EE367" s="84"/>
      <c r="EF367" s="84"/>
      <c r="EG367" s="84"/>
      <c r="EH367" s="84"/>
      <c r="EI367" s="84"/>
      <c r="EJ367" s="84"/>
      <c r="EK367" s="84"/>
      <c r="EL367" s="84"/>
      <c r="EM367" s="84"/>
      <c r="EN367" s="84"/>
      <c r="EO367" s="84"/>
      <c r="EP367" s="84"/>
      <c r="EQ367" s="84"/>
      <c r="ER367" s="84"/>
      <c r="ES367" s="84"/>
      <c r="ET367" s="84"/>
      <c r="EU367" s="84"/>
      <c r="EV367" s="84"/>
      <c r="EW367" s="84"/>
      <c r="EX367" s="84"/>
      <c r="EY367" s="84"/>
      <c r="EZ367" s="84"/>
      <c r="FA367" s="84"/>
      <c r="FB367" s="84"/>
      <c r="FC367" s="84"/>
      <c r="FD367" s="84"/>
      <c r="FE367" s="84"/>
      <c r="FF367" s="84"/>
      <c r="FG367" s="84"/>
      <c r="FH367" s="84"/>
      <c r="FI367" s="84"/>
      <c r="FJ367" s="84"/>
      <c r="FK367" s="84"/>
      <c r="FL367" s="84"/>
      <c r="FM367" s="84"/>
      <c r="FN367" s="84"/>
      <c r="FO367" s="84"/>
      <c r="FP367" s="84"/>
      <c r="FQ367" s="84"/>
      <c r="FR367" s="84"/>
      <c r="FS367" s="84"/>
      <c r="FT367" s="84"/>
      <c r="FU367" s="84"/>
      <c r="FV367" s="84"/>
      <c r="FW367" s="84"/>
      <c r="FX367" s="84"/>
      <c r="FY367" s="84"/>
      <c r="FZ367" s="84"/>
      <c r="GA367" s="84"/>
      <c r="GB367" s="84"/>
      <c r="GC367" s="84"/>
      <c r="GD367" s="84"/>
      <c r="GE367" s="84"/>
      <c r="GF367" s="84"/>
      <c r="GG367" s="84"/>
      <c r="GH367" s="84"/>
      <c r="GI367" s="84"/>
      <c r="GJ367" s="84"/>
      <c r="GK367" s="84"/>
      <c r="GL367" s="84"/>
      <c r="GM367" s="84"/>
      <c r="GN367" s="84"/>
      <c r="GO367" s="84"/>
      <c r="GP367" s="84"/>
      <c r="GQ367" s="84"/>
      <c r="GR367" s="84"/>
      <c r="GS367" s="84"/>
      <c r="GT367" s="84"/>
      <c r="GU367" s="84"/>
      <c r="GV367" s="84"/>
      <c r="GW367" s="84"/>
      <c r="GX367" s="84"/>
      <c r="GY367" s="84"/>
      <c r="GZ367" s="84"/>
      <c r="HA367" s="84"/>
      <c r="HB367" s="84"/>
      <c r="HC367" s="84"/>
      <c r="HD367" s="84"/>
      <c r="HE367" s="84"/>
      <c r="HF367" s="84"/>
      <c r="HG367" s="84"/>
      <c r="HH367" s="84"/>
      <c r="HI367" s="84"/>
      <c r="HJ367" s="84"/>
      <c r="HK367" s="84"/>
      <c r="HL367" s="84"/>
      <c r="HM367" s="84"/>
      <c r="HN367" s="84"/>
      <c r="HO367" s="84"/>
      <c r="HP367" s="84"/>
      <c r="HQ367" s="84"/>
      <c r="HR367" s="84"/>
      <c r="HS367" s="84"/>
      <c r="HT367" s="84"/>
      <c r="HU367" s="84"/>
      <c r="HV367" s="84"/>
      <c r="HW367" s="84"/>
      <c r="HX367" s="84"/>
      <c r="HY367" s="84"/>
      <c r="HZ367" s="84"/>
      <c r="IA367" s="84"/>
      <c r="IB367" s="84"/>
      <c r="IC367" s="84"/>
      <c r="ID367" s="84"/>
      <c r="IE367" s="84"/>
      <c r="IF367" s="84"/>
      <c r="IG367" s="84"/>
      <c r="IH367" s="84"/>
      <c r="II367" s="84"/>
      <c r="IJ367" s="84"/>
      <c r="IK367" s="84"/>
      <c r="IL367" s="84"/>
      <c r="IM367" s="84"/>
      <c r="IN367" s="84"/>
      <c r="IO367" s="84"/>
      <c r="IP367" s="84"/>
      <c r="IQ367" s="84"/>
      <c r="IR367" s="84"/>
      <c r="IS367" s="84"/>
      <c r="IT367" s="84"/>
      <c r="IU367" s="84"/>
      <c r="IV367" s="84"/>
      <c r="IW367" s="84"/>
      <c r="IX367" s="84"/>
      <c r="IY367" s="84"/>
      <c r="IZ367" s="84"/>
      <c r="JA367" s="84"/>
      <c r="JB367" s="84"/>
    </row>
    <row r="368" spans="1:262" s="22" customFormat="1" ht="15" customHeight="1" x14ac:dyDescent="0.15">
      <c r="A368" s="176" t="s">
        <v>144</v>
      </c>
      <c r="B368" s="26" t="s">
        <v>285</v>
      </c>
      <c r="C368" s="27" t="s">
        <v>344</v>
      </c>
      <c r="D368" s="28" t="s">
        <v>442</v>
      </c>
      <c r="E368" s="26" t="s">
        <v>278</v>
      </c>
      <c r="F368" s="29" t="s">
        <v>346</v>
      </c>
      <c r="G368" s="30" t="s">
        <v>280</v>
      </c>
      <c r="H368" s="30" t="s">
        <v>79</v>
      </c>
      <c r="I368" s="37">
        <v>1500000</v>
      </c>
      <c r="J368" s="38" t="s">
        <v>281</v>
      </c>
      <c r="K368" s="37">
        <v>1246100</v>
      </c>
      <c r="L368" s="26"/>
      <c r="M368" s="26"/>
      <c r="N368" s="26"/>
      <c r="O368" s="39" t="s">
        <v>29</v>
      </c>
      <c r="P368" s="40">
        <v>0.5</v>
      </c>
      <c r="Q368" s="40">
        <v>0.5</v>
      </c>
      <c r="R368" s="40">
        <v>1.375</v>
      </c>
      <c r="S368" s="40">
        <v>2.6213592233009702</v>
      </c>
      <c r="T368" s="40">
        <v>11</v>
      </c>
      <c r="U368" s="40">
        <v>0</v>
      </c>
      <c r="V368" s="41">
        <v>12</v>
      </c>
      <c r="W368" s="42">
        <v>84000</v>
      </c>
      <c r="X368" s="43">
        <v>200</v>
      </c>
      <c r="Y368" s="50">
        <v>1</v>
      </c>
      <c r="Z368" s="50">
        <v>1</v>
      </c>
      <c r="AA368" s="51"/>
      <c r="AB368" s="51"/>
      <c r="AC368" s="51"/>
      <c r="AD368" s="51"/>
      <c r="AE368" s="51"/>
      <c r="AF368" s="38">
        <v>144000</v>
      </c>
      <c r="AG368" s="61">
        <v>7</v>
      </c>
      <c r="AH368" s="62">
        <v>0.58333333333333304</v>
      </c>
      <c r="AI368" s="63"/>
      <c r="AJ368" s="64"/>
      <c r="AK368" s="65">
        <v>0</v>
      </c>
      <c r="AL368" s="64" t="s">
        <v>283</v>
      </c>
      <c r="AM368" s="66"/>
      <c r="AN368" s="26"/>
      <c r="AO368" s="66" t="s">
        <v>28</v>
      </c>
      <c r="AP368" s="74"/>
      <c r="AQ368" s="75"/>
      <c r="AR368" s="76"/>
      <c r="AS368" s="77"/>
      <c r="AT368" s="77"/>
      <c r="AU368" s="78"/>
      <c r="AV368" s="77"/>
      <c r="AW368" s="77"/>
      <c r="AX368" s="77"/>
      <c r="AY368" s="77"/>
      <c r="AZ368" s="77"/>
      <c r="BA368" s="77"/>
      <c r="BB368" s="99">
        <f t="shared" si="91"/>
        <v>36</v>
      </c>
      <c r="BC368" s="99">
        <f t="shared" si="92"/>
        <v>9</v>
      </c>
      <c r="BD368" s="100" t="str">
        <f t="shared" si="93"/>
        <v>025-C130000641-0397韩学奇36</v>
      </c>
      <c r="BE368" s="101">
        <f t="shared" si="94"/>
        <v>0.14285714285714285</v>
      </c>
      <c r="BF368" s="101">
        <f t="shared" si="95"/>
        <v>0.5</v>
      </c>
      <c r="BG368" s="102" t="str">
        <f t="shared" si="96"/>
        <v>025-C130000641-039736</v>
      </c>
      <c r="BH368" s="84" t="str">
        <f>IF(IF(ISNA(MATCH(BG368,BG369:$BG$94434,0)),1,"")="","",IF(ISNA(MATCH(BG368,BG369:$BG$94434,0)),1,"")&amp;BB368)</f>
        <v/>
      </c>
      <c r="BI368" s="84" t="str">
        <f>IF(BH368="","",BB368&amp;COUNTIFS($BH$1:BH368,BH368))</f>
        <v/>
      </c>
      <c r="BJ368" s="84" t="str">
        <f t="shared" si="97"/>
        <v/>
      </c>
      <c r="BK368" s="84"/>
      <c r="BL368" s="84"/>
      <c r="BM368" s="84"/>
      <c r="BN368" s="84"/>
      <c r="BO368" s="84"/>
      <c r="BP368" s="84"/>
      <c r="BQ368" s="84"/>
      <c r="BR368" s="84"/>
      <c r="BS368" s="84"/>
      <c r="BT368" s="84"/>
      <c r="BU368" s="84"/>
      <c r="BV368" s="84"/>
      <c r="BW368" s="84"/>
      <c r="BX368" s="84"/>
      <c r="BY368" s="84"/>
      <c r="BZ368" s="84"/>
      <c r="CA368" s="84"/>
      <c r="CB368" s="84"/>
      <c r="CC368" s="84"/>
      <c r="CD368" s="84"/>
      <c r="CE368" s="84"/>
      <c r="CF368" s="84"/>
      <c r="CG368" s="84"/>
      <c r="CH368" s="84"/>
      <c r="CI368" s="84"/>
      <c r="CJ368" s="84"/>
      <c r="CK368" s="84"/>
      <c r="CL368" s="84"/>
      <c r="CM368" s="84"/>
      <c r="CN368" s="84"/>
      <c r="CO368" s="84"/>
      <c r="CP368" s="84"/>
      <c r="CQ368" s="84"/>
      <c r="CR368" s="84"/>
      <c r="CS368" s="84"/>
      <c r="CT368" s="84"/>
      <c r="CU368" s="84"/>
      <c r="CV368" s="84"/>
      <c r="CW368" s="84"/>
      <c r="CX368" s="84"/>
      <c r="CY368" s="84"/>
      <c r="CZ368" s="84"/>
      <c r="DA368" s="84"/>
      <c r="DB368" s="84"/>
      <c r="DC368" s="84"/>
      <c r="DD368" s="84"/>
      <c r="DE368" s="84"/>
      <c r="DF368" s="84"/>
      <c r="DG368" s="84"/>
      <c r="DH368" s="84"/>
      <c r="DI368" s="84"/>
      <c r="DJ368" s="84"/>
      <c r="DK368" s="84"/>
      <c r="DL368" s="84"/>
      <c r="DM368" s="84"/>
      <c r="DN368" s="84"/>
      <c r="DO368" s="84"/>
      <c r="DP368" s="84"/>
      <c r="DQ368" s="84"/>
      <c r="DR368" s="84"/>
      <c r="DS368" s="84"/>
      <c r="DT368" s="84"/>
      <c r="DU368" s="84"/>
      <c r="DV368" s="84"/>
      <c r="DW368" s="84"/>
      <c r="DX368" s="84"/>
      <c r="DY368" s="84"/>
      <c r="DZ368" s="84"/>
      <c r="EA368" s="84"/>
      <c r="EB368" s="84"/>
      <c r="EC368" s="84"/>
      <c r="ED368" s="84"/>
      <c r="EE368" s="84"/>
      <c r="EF368" s="84"/>
      <c r="EG368" s="84"/>
      <c r="EH368" s="84"/>
      <c r="EI368" s="84"/>
      <c r="EJ368" s="84"/>
      <c r="EK368" s="84"/>
      <c r="EL368" s="84"/>
      <c r="EM368" s="84"/>
      <c r="EN368" s="84"/>
      <c r="EO368" s="84"/>
      <c r="EP368" s="84"/>
      <c r="EQ368" s="84"/>
      <c r="ER368" s="84"/>
      <c r="ES368" s="84"/>
      <c r="ET368" s="84"/>
      <c r="EU368" s="84"/>
      <c r="EV368" s="84"/>
      <c r="EW368" s="84"/>
      <c r="EX368" s="84"/>
      <c r="EY368" s="84"/>
      <c r="EZ368" s="84"/>
      <c r="FA368" s="84"/>
      <c r="FB368" s="84"/>
      <c r="FC368" s="84"/>
      <c r="FD368" s="84"/>
      <c r="FE368" s="84"/>
      <c r="FF368" s="84"/>
      <c r="FG368" s="84"/>
      <c r="FH368" s="84"/>
      <c r="FI368" s="84"/>
      <c r="FJ368" s="84"/>
      <c r="FK368" s="84"/>
      <c r="FL368" s="84"/>
      <c r="FM368" s="84"/>
      <c r="FN368" s="84"/>
      <c r="FO368" s="84"/>
      <c r="FP368" s="84"/>
      <c r="FQ368" s="84"/>
      <c r="FR368" s="84"/>
      <c r="FS368" s="84"/>
      <c r="FT368" s="84"/>
      <c r="FU368" s="84"/>
      <c r="FV368" s="84"/>
      <c r="FW368" s="84"/>
      <c r="FX368" s="84"/>
      <c r="FY368" s="84"/>
      <c r="FZ368" s="84"/>
      <c r="GA368" s="84"/>
      <c r="GB368" s="84"/>
      <c r="GC368" s="84"/>
      <c r="GD368" s="84"/>
      <c r="GE368" s="84"/>
      <c r="GF368" s="84"/>
      <c r="GG368" s="84"/>
      <c r="GH368" s="84"/>
      <c r="GI368" s="84"/>
      <c r="GJ368" s="84"/>
      <c r="GK368" s="84"/>
      <c r="GL368" s="84"/>
      <c r="GM368" s="84"/>
      <c r="GN368" s="84"/>
      <c r="GO368" s="84"/>
      <c r="GP368" s="84"/>
      <c r="GQ368" s="84"/>
      <c r="GR368" s="84"/>
      <c r="GS368" s="84"/>
      <c r="GT368" s="84"/>
      <c r="GU368" s="84"/>
      <c r="GV368" s="84"/>
      <c r="GW368" s="84"/>
      <c r="GX368" s="84"/>
      <c r="GY368" s="84"/>
      <c r="GZ368" s="84"/>
      <c r="HA368" s="84"/>
      <c r="HB368" s="84"/>
      <c r="HC368" s="84"/>
      <c r="HD368" s="84"/>
      <c r="HE368" s="84"/>
      <c r="HF368" s="84"/>
      <c r="HG368" s="84"/>
      <c r="HH368" s="84"/>
      <c r="HI368" s="84"/>
      <c r="HJ368" s="84"/>
      <c r="HK368" s="84"/>
      <c r="HL368" s="84"/>
      <c r="HM368" s="84"/>
      <c r="HN368" s="84"/>
      <c r="HO368" s="84"/>
      <c r="HP368" s="84"/>
      <c r="HQ368" s="84"/>
      <c r="HR368" s="84"/>
      <c r="HS368" s="84"/>
      <c r="HT368" s="84"/>
      <c r="HU368" s="84"/>
      <c r="HV368" s="84"/>
      <c r="HW368" s="84"/>
      <c r="HX368" s="84"/>
      <c r="HY368" s="84"/>
      <c r="HZ368" s="84"/>
      <c r="IA368" s="84"/>
      <c r="IB368" s="84"/>
      <c r="IC368" s="84"/>
      <c r="ID368" s="84"/>
      <c r="IE368" s="84"/>
      <c r="IF368" s="84"/>
      <c r="IG368" s="84"/>
      <c r="IH368" s="84"/>
      <c r="II368" s="84"/>
      <c r="IJ368" s="84"/>
      <c r="IK368" s="84"/>
      <c r="IL368" s="84"/>
      <c r="IM368" s="84"/>
      <c r="IN368" s="84"/>
      <c r="IO368" s="84"/>
      <c r="IP368" s="84"/>
      <c r="IQ368" s="84"/>
      <c r="IR368" s="84"/>
      <c r="IS368" s="84"/>
      <c r="IT368" s="84"/>
      <c r="IU368" s="84"/>
      <c r="IV368" s="84"/>
      <c r="IW368" s="84"/>
      <c r="IX368" s="84"/>
      <c r="IY368" s="84"/>
      <c r="IZ368" s="84"/>
      <c r="JA368" s="84"/>
      <c r="JB368" s="84"/>
    </row>
    <row r="369" spans="1:262" s="22" customFormat="1" ht="15" customHeight="1" x14ac:dyDescent="0.15">
      <c r="A369" s="176" t="s">
        <v>144</v>
      </c>
      <c r="B369" s="26" t="s">
        <v>285</v>
      </c>
      <c r="C369" s="27" t="s">
        <v>189</v>
      </c>
      <c r="D369" s="28" t="s">
        <v>443</v>
      </c>
      <c r="E369" s="26" t="s">
        <v>278</v>
      </c>
      <c r="F369" s="29" t="s">
        <v>95</v>
      </c>
      <c r="G369" s="30" t="s">
        <v>356</v>
      </c>
      <c r="H369" s="30" t="s">
        <v>94</v>
      </c>
      <c r="I369" s="37">
        <v>1000</v>
      </c>
      <c r="J369" s="38" t="s">
        <v>281</v>
      </c>
      <c r="K369" s="37">
        <v>218</v>
      </c>
      <c r="L369" s="26"/>
      <c r="M369" s="26"/>
      <c r="N369" s="26"/>
      <c r="O369" s="39" t="s">
        <v>444</v>
      </c>
      <c r="P369" s="40">
        <v>0.5</v>
      </c>
      <c r="Q369" s="40">
        <v>0.5</v>
      </c>
      <c r="R369" s="40">
        <v>0.57291666666666696</v>
      </c>
      <c r="S369" s="40">
        <v>1.09223300970874</v>
      </c>
      <c r="T369" s="40">
        <v>3</v>
      </c>
      <c r="U369" s="40">
        <v>3</v>
      </c>
      <c r="V369" s="41">
        <v>5</v>
      </c>
      <c r="W369" s="42">
        <v>84</v>
      </c>
      <c r="X369" s="43">
        <v>300</v>
      </c>
      <c r="Y369" s="50">
        <v>1</v>
      </c>
      <c r="Z369" s="50">
        <v>1</v>
      </c>
      <c r="AA369" s="51"/>
      <c r="AB369" s="51"/>
      <c r="AC369" s="51"/>
      <c r="AD369" s="51"/>
      <c r="AE369" s="51"/>
      <c r="AF369" s="38">
        <v>90</v>
      </c>
      <c r="AG369" s="61">
        <v>4.6666666666666696</v>
      </c>
      <c r="AH369" s="62">
        <v>0.93333333333333302</v>
      </c>
      <c r="AI369" s="63"/>
      <c r="AJ369" s="64"/>
      <c r="AK369" s="65">
        <v>0</v>
      </c>
      <c r="AL369" s="64" t="s">
        <v>283</v>
      </c>
      <c r="AM369" s="66" t="s">
        <v>326</v>
      </c>
      <c r="AN369" s="26"/>
      <c r="AO369" s="66" t="s">
        <v>332</v>
      </c>
      <c r="AP369" s="74"/>
      <c r="AQ369" s="75"/>
      <c r="AR369" s="76"/>
      <c r="AS369" s="77"/>
      <c r="AT369" s="77"/>
      <c r="AU369" s="78"/>
      <c r="AV369" s="77"/>
      <c r="AW369" s="77"/>
      <c r="AX369" s="77"/>
      <c r="AY369" s="77"/>
      <c r="AZ369" s="77"/>
      <c r="BA369" s="77"/>
      <c r="BB369" s="99">
        <f t="shared" si="91"/>
        <v>36</v>
      </c>
      <c r="BC369" s="99">
        <f t="shared" si="92"/>
        <v>9</v>
      </c>
      <c r="BD369" s="100" t="str">
        <f t="shared" si="93"/>
        <v>050-0009-481杨高坤36</v>
      </c>
      <c r="BE369" s="101">
        <f t="shared" si="94"/>
        <v>0.5</v>
      </c>
      <c r="BF369" s="101">
        <f t="shared" si="95"/>
        <v>1</v>
      </c>
      <c r="BG369" s="102" t="str">
        <f t="shared" si="96"/>
        <v>050-0009-48136</v>
      </c>
      <c r="BH369" s="84" t="str">
        <f>IF(IF(ISNA(MATCH(BG369,BG370:$BG$94434,0)),1,"")="","",IF(ISNA(MATCH(BG369,BG370:$BG$94434,0)),1,"")&amp;BB369)</f>
        <v/>
      </c>
      <c r="BI369" s="84" t="str">
        <f>IF(BH369="","",BB369&amp;COUNTIFS($BH$1:BH369,BH369))</f>
        <v/>
      </c>
      <c r="BJ369" s="84" t="str">
        <f t="shared" si="97"/>
        <v/>
      </c>
      <c r="BK369" s="84"/>
      <c r="BL369" s="84"/>
      <c r="BM369" s="84"/>
      <c r="BN369" s="84"/>
      <c r="BO369" s="84"/>
      <c r="BP369" s="84"/>
      <c r="BQ369" s="84"/>
      <c r="BR369" s="84"/>
      <c r="BS369" s="84"/>
      <c r="BT369" s="84"/>
      <c r="BU369" s="84"/>
      <c r="BV369" s="84"/>
      <c r="BW369" s="84"/>
      <c r="BX369" s="84"/>
      <c r="BY369" s="84"/>
      <c r="BZ369" s="84"/>
      <c r="CA369" s="84"/>
      <c r="CB369" s="84"/>
      <c r="CC369" s="84"/>
      <c r="CD369" s="84"/>
      <c r="CE369" s="84"/>
      <c r="CF369" s="84"/>
      <c r="CG369" s="84"/>
      <c r="CH369" s="84"/>
      <c r="CI369" s="84"/>
      <c r="CJ369" s="84"/>
      <c r="CK369" s="84"/>
      <c r="CL369" s="84"/>
      <c r="CM369" s="84"/>
      <c r="CN369" s="84"/>
      <c r="CO369" s="84"/>
      <c r="CP369" s="84"/>
      <c r="CQ369" s="84"/>
      <c r="CR369" s="84"/>
      <c r="CS369" s="84"/>
      <c r="CT369" s="84"/>
      <c r="CU369" s="84"/>
      <c r="CV369" s="84"/>
      <c r="CW369" s="84"/>
      <c r="CX369" s="84"/>
      <c r="CY369" s="84"/>
      <c r="CZ369" s="84"/>
      <c r="DA369" s="84"/>
      <c r="DB369" s="84"/>
      <c r="DC369" s="84"/>
      <c r="DD369" s="84"/>
      <c r="DE369" s="84"/>
      <c r="DF369" s="84"/>
      <c r="DG369" s="84"/>
      <c r="DH369" s="84"/>
      <c r="DI369" s="84"/>
      <c r="DJ369" s="84"/>
      <c r="DK369" s="84"/>
      <c r="DL369" s="84"/>
      <c r="DM369" s="84"/>
      <c r="DN369" s="84"/>
      <c r="DO369" s="84"/>
      <c r="DP369" s="84"/>
      <c r="DQ369" s="84"/>
      <c r="DR369" s="84"/>
      <c r="DS369" s="84"/>
      <c r="DT369" s="84"/>
      <c r="DU369" s="84"/>
      <c r="DV369" s="84"/>
      <c r="DW369" s="84"/>
      <c r="DX369" s="84"/>
      <c r="DY369" s="84"/>
      <c r="DZ369" s="84"/>
      <c r="EA369" s="84"/>
      <c r="EB369" s="84"/>
      <c r="EC369" s="84"/>
      <c r="ED369" s="84"/>
      <c r="EE369" s="84"/>
      <c r="EF369" s="84"/>
      <c r="EG369" s="84"/>
      <c r="EH369" s="84"/>
      <c r="EI369" s="84"/>
      <c r="EJ369" s="84"/>
      <c r="EK369" s="84"/>
      <c r="EL369" s="84"/>
      <c r="EM369" s="84"/>
      <c r="EN369" s="84"/>
      <c r="EO369" s="84"/>
      <c r="EP369" s="84"/>
      <c r="EQ369" s="84"/>
      <c r="ER369" s="84"/>
      <c r="ES369" s="84"/>
      <c r="ET369" s="84"/>
      <c r="EU369" s="84"/>
      <c r="EV369" s="84"/>
      <c r="EW369" s="84"/>
      <c r="EX369" s="84"/>
      <c r="EY369" s="84"/>
      <c r="EZ369" s="84"/>
      <c r="FA369" s="84"/>
      <c r="FB369" s="84"/>
      <c r="FC369" s="84"/>
      <c r="FD369" s="84"/>
      <c r="FE369" s="84"/>
      <c r="FF369" s="84"/>
      <c r="FG369" s="84"/>
      <c r="FH369" s="84"/>
      <c r="FI369" s="84"/>
      <c r="FJ369" s="84"/>
      <c r="FK369" s="84"/>
      <c r="FL369" s="84"/>
      <c r="FM369" s="84"/>
      <c r="FN369" s="84"/>
      <c r="FO369" s="84"/>
      <c r="FP369" s="84"/>
      <c r="FQ369" s="84"/>
      <c r="FR369" s="84"/>
      <c r="FS369" s="84"/>
      <c r="FT369" s="84"/>
      <c r="FU369" s="84"/>
      <c r="FV369" s="84"/>
      <c r="FW369" s="84"/>
      <c r="FX369" s="84"/>
      <c r="FY369" s="84"/>
      <c r="FZ369" s="84"/>
      <c r="GA369" s="84"/>
      <c r="GB369" s="84"/>
      <c r="GC369" s="84"/>
      <c r="GD369" s="84"/>
      <c r="GE369" s="84"/>
      <c r="GF369" s="84"/>
      <c r="GG369" s="84"/>
      <c r="GH369" s="84"/>
      <c r="GI369" s="84"/>
      <c r="GJ369" s="84"/>
      <c r="GK369" s="84"/>
      <c r="GL369" s="84"/>
      <c r="GM369" s="84"/>
      <c r="GN369" s="84"/>
      <c r="GO369" s="84"/>
      <c r="GP369" s="84"/>
      <c r="GQ369" s="84"/>
      <c r="GR369" s="84"/>
      <c r="GS369" s="84"/>
      <c r="GT369" s="84"/>
      <c r="GU369" s="84"/>
      <c r="GV369" s="84"/>
      <c r="GW369" s="84"/>
      <c r="GX369" s="84"/>
      <c r="GY369" s="84"/>
      <c r="GZ369" s="84"/>
      <c r="HA369" s="84"/>
      <c r="HB369" s="84"/>
      <c r="HC369" s="84"/>
      <c r="HD369" s="84"/>
      <c r="HE369" s="84"/>
      <c r="HF369" s="84"/>
      <c r="HG369" s="84"/>
      <c r="HH369" s="84"/>
      <c r="HI369" s="84"/>
      <c r="HJ369" s="84"/>
      <c r="HK369" s="84"/>
      <c r="HL369" s="84"/>
      <c r="HM369" s="84"/>
      <c r="HN369" s="84"/>
      <c r="HO369" s="84"/>
      <c r="HP369" s="84"/>
      <c r="HQ369" s="84"/>
      <c r="HR369" s="84"/>
      <c r="HS369" s="84"/>
      <c r="HT369" s="84"/>
      <c r="HU369" s="84"/>
      <c r="HV369" s="84"/>
      <c r="HW369" s="84"/>
      <c r="HX369" s="84"/>
      <c r="HY369" s="84"/>
      <c r="HZ369" s="84"/>
      <c r="IA369" s="84"/>
      <c r="IB369" s="84"/>
      <c r="IC369" s="84"/>
      <c r="ID369" s="84"/>
      <c r="IE369" s="84"/>
      <c r="IF369" s="84"/>
      <c r="IG369" s="84"/>
      <c r="IH369" s="84"/>
      <c r="II369" s="84"/>
      <c r="IJ369" s="84"/>
      <c r="IK369" s="84"/>
      <c r="IL369" s="84"/>
      <c r="IM369" s="84"/>
      <c r="IN369" s="84"/>
      <c r="IO369" s="84"/>
      <c r="IP369" s="84"/>
      <c r="IQ369" s="84"/>
      <c r="IR369" s="84"/>
      <c r="IS369" s="84"/>
      <c r="IT369" s="84"/>
      <c r="IU369" s="84"/>
      <c r="IV369" s="84"/>
      <c r="IW369" s="84"/>
      <c r="IX369" s="84"/>
      <c r="IY369" s="84"/>
      <c r="IZ369" s="84"/>
      <c r="JA369" s="84"/>
      <c r="JB369" s="84"/>
    </row>
    <row r="370" spans="1:262" s="22" customFormat="1" ht="15" customHeight="1" x14ac:dyDescent="0.15">
      <c r="A370" s="176" t="s">
        <v>144</v>
      </c>
      <c r="B370" s="26" t="s">
        <v>275</v>
      </c>
      <c r="C370" s="27" t="s">
        <v>190</v>
      </c>
      <c r="D370" s="28" t="s">
        <v>408</v>
      </c>
      <c r="E370" s="26" t="s">
        <v>278</v>
      </c>
      <c r="F370" s="29" t="s">
        <v>83</v>
      </c>
      <c r="G370" s="30" t="s">
        <v>280</v>
      </c>
      <c r="H370" s="30" t="s">
        <v>79</v>
      </c>
      <c r="I370" s="37">
        <v>2000000</v>
      </c>
      <c r="J370" s="38" t="s">
        <v>281</v>
      </c>
      <c r="K370" s="37">
        <v>346300</v>
      </c>
      <c r="L370" s="26"/>
      <c r="M370" s="26"/>
      <c r="N370" s="26"/>
      <c r="O370" s="39" t="s">
        <v>396</v>
      </c>
      <c r="P370" s="40">
        <v>0.5</v>
      </c>
      <c r="Q370" s="40">
        <v>0.5</v>
      </c>
      <c r="R370" s="40">
        <v>0.94545454545454499</v>
      </c>
      <c r="S370" s="40">
        <v>0.87378640776699001</v>
      </c>
      <c r="T370" s="40">
        <v>2</v>
      </c>
      <c r="U370" s="40">
        <v>2</v>
      </c>
      <c r="V370" s="41">
        <v>4</v>
      </c>
      <c r="W370" s="42">
        <v>39500</v>
      </c>
      <c r="X370" s="43">
        <v>200</v>
      </c>
      <c r="Y370" s="50">
        <v>1</v>
      </c>
      <c r="Z370" s="50">
        <v>1</v>
      </c>
      <c r="AA370" s="51"/>
      <c r="AB370" s="51"/>
      <c r="AC370" s="51"/>
      <c r="AD370" s="51"/>
      <c r="AE370" s="51"/>
      <c r="AF370" s="38">
        <v>48000</v>
      </c>
      <c r="AG370" s="61">
        <v>3.2916666666666701</v>
      </c>
      <c r="AH370" s="62">
        <v>0.82291666666666696</v>
      </c>
      <c r="AI370" s="63"/>
      <c r="AJ370" s="64"/>
      <c r="AK370" s="65">
        <v>0</v>
      </c>
      <c r="AL370" s="64" t="s">
        <v>283</v>
      </c>
      <c r="AM370" s="66" t="s">
        <v>317</v>
      </c>
      <c r="AN370" s="26"/>
      <c r="AO370" s="66" t="s">
        <v>399</v>
      </c>
      <c r="AP370" s="74"/>
      <c r="AQ370" s="75"/>
      <c r="AR370" s="76"/>
      <c r="AS370" s="77"/>
      <c r="AT370" s="77"/>
      <c r="AU370" s="78"/>
      <c r="AV370" s="77"/>
      <c r="AW370" s="77"/>
      <c r="AX370" s="77"/>
      <c r="AY370" s="77"/>
      <c r="AZ370" s="77"/>
      <c r="BA370" s="77"/>
      <c r="BB370" s="99">
        <f t="shared" si="91"/>
        <v>36</v>
      </c>
      <c r="BC370" s="99">
        <f t="shared" si="92"/>
        <v>9</v>
      </c>
      <c r="BD370" s="100" t="str">
        <f t="shared" si="93"/>
        <v>025-C130000641-370马雪威36</v>
      </c>
      <c r="BE370" s="101">
        <f t="shared" si="94"/>
        <v>1</v>
      </c>
      <c r="BF370" s="101">
        <f t="shared" si="95"/>
        <v>1</v>
      </c>
      <c r="BG370" s="102" t="str">
        <f t="shared" si="96"/>
        <v>025-C130000641-37036</v>
      </c>
      <c r="BH370" s="84" t="str">
        <f>IF(IF(ISNA(MATCH(BG370,BG371:$BG$94434,0)),1,"")="","",IF(ISNA(MATCH(BG370,BG371:$BG$94434,0)),1,"")&amp;BB370)</f>
        <v/>
      </c>
      <c r="BI370" s="84" t="str">
        <f>IF(BH370="","",BB370&amp;COUNTIFS($BH$1:BH370,BH370))</f>
        <v/>
      </c>
      <c r="BJ370" s="84" t="str">
        <f t="shared" si="97"/>
        <v/>
      </c>
      <c r="BK370" s="84"/>
      <c r="BL370" s="84"/>
      <c r="BM370" s="84"/>
      <c r="BN370" s="84"/>
      <c r="BO370" s="84"/>
      <c r="BP370" s="84"/>
      <c r="BQ370" s="84"/>
      <c r="BR370" s="84"/>
      <c r="BS370" s="84"/>
      <c r="BT370" s="84"/>
      <c r="BU370" s="84"/>
      <c r="BV370" s="84"/>
      <c r="BW370" s="84"/>
      <c r="BX370" s="84"/>
      <c r="BY370" s="84"/>
      <c r="BZ370" s="84"/>
      <c r="CA370" s="84"/>
      <c r="CB370" s="84"/>
      <c r="CC370" s="84"/>
      <c r="CD370" s="84"/>
      <c r="CE370" s="84"/>
      <c r="CF370" s="84"/>
      <c r="CG370" s="84"/>
      <c r="CH370" s="84"/>
      <c r="CI370" s="84"/>
      <c r="CJ370" s="84"/>
      <c r="CK370" s="84"/>
      <c r="CL370" s="84"/>
      <c r="CM370" s="84"/>
      <c r="CN370" s="84"/>
      <c r="CO370" s="84"/>
      <c r="CP370" s="84"/>
      <c r="CQ370" s="84"/>
      <c r="CR370" s="84"/>
      <c r="CS370" s="84"/>
      <c r="CT370" s="84"/>
      <c r="CU370" s="84"/>
      <c r="CV370" s="84"/>
      <c r="CW370" s="84"/>
      <c r="CX370" s="84"/>
      <c r="CY370" s="84"/>
      <c r="CZ370" s="84"/>
      <c r="DA370" s="84"/>
      <c r="DB370" s="84"/>
      <c r="DC370" s="84"/>
      <c r="DD370" s="84"/>
      <c r="DE370" s="84"/>
      <c r="DF370" s="84"/>
      <c r="DG370" s="84"/>
      <c r="DH370" s="84"/>
      <c r="DI370" s="84"/>
      <c r="DJ370" s="84"/>
      <c r="DK370" s="84"/>
      <c r="DL370" s="84"/>
      <c r="DM370" s="84"/>
      <c r="DN370" s="84"/>
      <c r="DO370" s="84"/>
      <c r="DP370" s="84"/>
      <c r="DQ370" s="84"/>
      <c r="DR370" s="84"/>
      <c r="DS370" s="84"/>
      <c r="DT370" s="84"/>
      <c r="DU370" s="84"/>
      <c r="DV370" s="84"/>
      <c r="DW370" s="84"/>
      <c r="DX370" s="84"/>
      <c r="DY370" s="84"/>
      <c r="DZ370" s="84"/>
      <c r="EA370" s="84"/>
      <c r="EB370" s="84"/>
      <c r="EC370" s="84"/>
      <c r="ED370" s="84"/>
      <c r="EE370" s="84"/>
      <c r="EF370" s="84"/>
      <c r="EG370" s="84"/>
      <c r="EH370" s="84"/>
      <c r="EI370" s="84"/>
      <c r="EJ370" s="84"/>
      <c r="EK370" s="84"/>
      <c r="EL370" s="84"/>
      <c r="EM370" s="84"/>
      <c r="EN370" s="84"/>
      <c r="EO370" s="84"/>
      <c r="EP370" s="84"/>
      <c r="EQ370" s="84"/>
      <c r="ER370" s="84"/>
      <c r="ES370" s="84"/>
      <c r="ET370" s="84"/>
      <c r="EU370" s="84"/>
      <c r="EV370" s="84"/>
      <c r="EW370" s="84"/>
      <c r="EX370" s="84"/>
      <c r="EY370" s="84"/>
      <c r="EZ370" s="84"/>
      <c r="FA370" s="84"/>
      <c r="FB370" s="84"/>
      <c r="FC370" s="84"/>
      <c r="FD370" s="84"/>
      <c r="FE370" s="84"/>
      <c r="FF370" s="84"/>
      <c r="FG370" s="84"/>
      <c r="FH370" s="84"/>
      <c r="FI370" s="84"/>
      <c r="FJ370" s="84"/>
      <c r="FK370" s="84"/>
      <c r="FL370" s="84"/>
      <c r="FM370" s="84"/>
      <c r="FN370" s="84"/>
      <c r="FO370" s="84"/>
      <c r="FP370" s="84"/>
      <c r="FQ370" s="84"/>
      <c r="FR370" s="84"/>
      <c r="FS370" s="84"/>
      <c r="FT370" s="84"/>
      <c r="FU370" s="84"/>
      <c r="FV370" s="84"/>
      <c r="FW370" s="84"/>
      <c r="FX370" s="84"/>
      <c r="FY370" s="84"/>
      <c r="FZ370" s="84"/>
      <c r="GA370" s="84"/>
      <c r="GB370" s="84"/>
      <c r="GC370" s="84"/>
      <c r="GD370" s="84"/>
      <c r="GE370" s="84"/>
      <c r="GF370" s="84"/>
      <c r="GG370" s="84"/>
      <c r="GH370" s="84"/>
      <c r="GI370" s="84"/>
      <c r="GJ370" s="84"/>
      <c r="GK370" s="84"/>
      <c r="GL370" s="84"/>
      <c r="GM370" s="84"/>
      <c r="GN370" s="84"/>
      <c r="GO370" s="84"/>
      <c r="GP370" s="84"/>
      <c r="GQ370" s="84"/>
      <c r="GR370" s="84"/>
      <c r="GS370" s="84"/>
      <c r="GT370" s="84"/>
      <c r="GU370" s="84"/>
      <c r="GV370" s="84"/>
      <c r="GW370" s="84"/>
      <c r="GX370" s="84"/>
      <c r="GY370" s="84"/>
      <c r="GZ370" s="84"/>
      <c r="HA370" s="84"/>
      <c r="HB370" s="84"/>
      <c r="HC370" s="84"/>
      <c r="HD370" s="84"/>
      <c r="HE370" s="84"/>
      <c r="HF370" s="84"/>
      <c r="HG370" s="84"/>
      <c r="HH370" s="84"/>
      <c r="HI370" s="84"/>
      <c r="HJ370" s="84"/>
      <c r="HK370" s="84"/>
      <c r="HL370" s="84"/>
      <c r="HM370" s="84"/>
      <c r="HN370" s="84"/>
      <c r="HO370" s="84"/>
      <c r="HP370" s="84"/>
      <c r="HQ370" s="84"/>
      <c r="HR370" s="84"/>
      <c r="HS370" s="84"/>
      <c r="HT370" s="84"/>
      <c r="HU370" s="84"/>
      <c r="HV370" s="84"/>
      <c r="HW370" s="84"/>
      <c r="HX370" s="84"/>
      <c r="HY370" s="84"/>
      <c r="HZ370" s="84"/>
      <c r="IA370" s="84"/>
      <c r="IB370" s="84"/>
      <c r="IC370" s="84"/>
      <c r="ID370" s="84"/>
      <c r="IE370" s="84"/>
      <c r="IF370" s="84"/>
      <c r="IG370" s="84"/>
      <c r="IH370" s="84"/>
      <c r="II370" s="84"/>
      <c r="IJ370" s="84"/>
      <c r="IK370" s="84"/>
      <c r="IL370" s="84"/>
      <c r="IM370" s="84"/>
      <c r="IN370" s="84"/>
      <c r="IO370" s="84"/>
      <c r="IP370" s="84"/>
      <c r="IQ370" s="84"/>
      <c r="IR370" s="84"/>
      <c r="IS370" s="84"/>
      <c r="IT370" s="84"/>
      <c r="IU370" s="84"/>
      <c r="IV370" s="84"/>
      <c r="IW370" s="84"/>
      <c r="IX370" s="84"/>
      <c r="IY370" s="84"/>
      <c r="IZ370" s="84"/>
      <c r="JA370" s="84"/>
      <c r="JB370" s="84"/>
    </row>
    <row r="371" spans="1:262" s="22" customFormat="1" ht="15" customHeight="1" x14ac:dyDescent="0.15">
      <c r="A371" s="176" t="s">
        <v>144</v>
      </c>
      <c r="B371" s="26" t="s">
        <v>275</v>
      </c>
      <c r="C371" s="27" t="s">
        <v>358</v>
      </c>
      <c r="D371" s="28" t="s">
        <v>459</v>
      </c>
      <c r="E371" s="26" t="s">
        <v>278</v>
      </c>
      <c r="F371" s="29" t="s">
        <v>99</v>
      </c>
      <c r="G371" s="30" t="s">
        <v>280</v>
      </c>
      <c r="H371" s="30" t="s">
        <v>94</v>
      </c>
      <c r="I371" s="37">
        <v>1000</v>
      </c>
      <c r="J371" s="38" t="s">
        <v>281</v>
      </c>
      <c r="K371" s="37">
        <v>0</v>
      </c>
      <c r="L371" s="26"/>
      <c r="M371" s="26"/>
      <c r="N371" s="26"/>
      <c r="O371" s="39" t="s">
        <v>360</v>
      </c>
      <c r="P371" s="40">
        <v>0.5</v>
      </c>
      <c r="Q371" s="40">
        <v>0.5</v>
      </c>
      <c r="R371" s="40">
        <v>2.83636363636364</v>
      </c>
      <c r="S371" s="40">
        <v>2.6213592233009702</v>
      </c>
      <c r="T371" s="40">
        <v>3</v>
      </c>
      <c r="U371" s="40">
        <v>3</v>
      </c>
      <c r="V371" s="41">
        <v>12</v>
      </c>
      <c r="W371" s="42">
        <v>110</v>
      </c>
      <c r="X371" s="43">
        <v>200</v>
      </c>
      <c r="Y371" s="50">
        <v>1</v>
      </c>
      <c r="Z371" s="50">
        <v>1</v>
      </c>
      <c r="AA371" s="51"/>
      <c r="AB371" s="51"/>
      <c r="AC371" s="51"/>
      <c r="AD371" s="51"/>
      <c r="AE371" s="51"/>
      <c r="AF371" s="38">
        <v>144</v>
      </c>
      <c r="AG371" s="61">
        <v>9.1666666666666696</v>
      </c>
      <c r="AH371" s="62">
        <v>0.76388888888888895</v>
      </c>
      <c r="AI371" s="63"/>
      <c r="AJ371" s="64"/>
      <c r="AK371" s="65">
        <v>0</v>
      </c>
      <c r="AL371" s="64" t="s">
        <v>283</v>
      </c>
      <c r="AM371" s="66" t="s">
        <v>317</v>
      </c>
      <c r="AN371" s="26"/>
      <c r="AO371" s="66" t="s">
        <v>399</v>
      </c>
      <c r="AP371" s="74"/>
      <c r="AQ371" s="75"/>
      <c r="AR371" s="76"/>
      <c r="AS371" s="77"/>
      <c r="AT371" s="77"/>
      <c r="AU371" s="78"/>
      <c r="AV371" s="77"/>
      <c r="AW371" s="77"/>
      <c r="AX371" s="77"/>
      <c r="AY371" s="77"/>
      <c r="AZ371" s="77"/>
      <c r="BA371" s="77"/>
      <c r="BB371" s="99">
        <f t="shared" si="91"/>
        <v>36</v>
      </c>
      <c r="BC371" s="99">
        <f t="shared" si="92"/>
        <v>9</v>
      </c>
      <c r="BD371" s="100" t="str">
        <f t="shared" si="93"/>
        <v>050-C130000131-526马雪威36</v>
      </c>
      <c r="BE371" s="101">
        <f t="shared" si="94"/>
        <v>1</v>
      </c>
      <c r="BF371" s="101">
        <f t="shared" si="95"/>
        <v>1</v>
      </c>
      <c r="BG371" s="102" t="str">
        <f t="shared" si="96"/>
        <v>050-C130000131-52636</v>
      </c>
      <c r="BH371" s="84" t="str">
        <f>IF(IF(ISNA(MATCH(BG371,BG372:$BG$94434,0)),1,"")="","",IF(ISNA(MATCH(BG371,BG372:$BG$94434,0)),1,"")&amp;BB371)</f>
        <v>136</v>
      </c>
      <c r="BI371" s="84" t="str">
        <f>IF(BH371="","",BB371&amp;COUNTIFS($BH$1:BH371,BH371))</f>
        <v>3617</v>
      </c>
      <c r="BJ371" s="84" t="str">
        <f t="shared" si="97"/>
        <v>050-C130000131-526</v>
      </c>
      <c r="BK371" s="84"/>
      <c r="BL371" s="84"/>
      <c r="BM371" s="84"/>
      <c r="BN371" s="84"/>
      <c r="BO371" s="84"/>
      <c r="BP371" s="84"/>
      <c r="BQ371" s="84"/>
      <c r="BR371" s="84"/>
      <c r="BS371" s="84"/>
      <c r="BT371" s="84"/>
      <c r="BU371" s="84"/>
      <c r="BV371" s="84"/>
      <c r="BW371" s="84"/>
      <c r="BX371" s="84"/>
      <c r="BY371" s="84"/>
      <c r="BZ371" s="84"/>
      <c r="CA371" s="84"/>
      <c r="CB371" s="84"/>
      <c r="CC371" s="84"/>
      <c r="CD371" s="84"/>
      <c r="CE371" s="84"/>
      <c r="CF371" s="84"/>
      <c r="CG371" s="84"/>
      <c r="CH371" s="84"/>
      <c r="CI371" s="84"/>
      <c r="CJ371" s="84"/>
      <c r="CK371" s="84"/>
      <c r="CL371" s="84"/>
      <c r="CM371" s="84"/>
      <c r="CN371" s="84"/>
      <c r="CO371" s="84"/>
      <c r="CP371" s="84"/>
      <c r="CQ371" s="84"/>
      <c r="CR371" s="84"/>
      <c r="CS371" s="84"/>
      <c r="CT371" s="84"/>
      <c r="CU371" s="84"/>
      <c r="CV371" s="84"/>
      <c r="CW371" s="84"/>
      <c r="CX371" s="84"/>
      <c r="CY371" s="84"/>
      <c r="CZ371" s="84"/>
      <c r="DA371" s="84"/>
      <c r="DB371" s="84"/>
      <c r="DC371" s="84"/>
      <c r="DD371" s="84"/>
      <c r="DE371" s="84"/>
      <c r="DF371" s="84"/>
      <c r="DG371" s="84"/>
      <c r="DH371" s="84"/>
      <c r="DI371" s="84"/>
      <c r="DJ371" s="84"/>
      <c r="DK371" s="84"/>
      <c r="DL371" s="84"/>
      <c r="DM371" s="84"/>
      <c r="DN371" s="84"/>
      <c r="DO371" s="84"/>
      <c r="DP371" s="84"/>
      <c r="DQ371" s="84"/>
      <c r="DR371" s="84"/>
      <c r="DS371" s="84"/>
      <c r="DT371" s="84"/>
      <c r="DU371" s="84"/>
      <c r="DV371" s="84"/>
      <c r="DW371" s="84"/>
      <c r="DX371" s="84"/>
      <c r="DY371" s="84"/>
      <c r="DZ371" s="84"/>
      <c r="EA371" s="84"/>
      <c r="EB371" s="84"/>
      <c r="EC371" s="84"/>
      <c r="ED371" s="84"/>
      <c r="EE371" s="84"/>
      <c r="EF371" s="84"/>
      <c r="EG371" s="84"/>
      <c r="EH371" s="84"/>
      <c r="EI371" s="84"/>
      <c r="EJ371" s="84"/>
      <c r="EK371" s="84"/>
      <c r="EL371" s="84"/>
      <c r="EM371" s="84"/>
      <c r="EN371" s="84"/>
      <c r="EO371" s="84"/>
      <c r="EP371" s="84"/>
      <c r="EQ371" s="84"/>
      <c r="ER371" s="84"/>
      <c r="ES371" s="84"/>
      <c r="ET371" s="84"/>
      <c r="EU371" s="84"/>
      <c r="EV371" s="84"/>
      <c r="EW371" s="84"/>
      <c r="EX371" s="84"/>
      <c r="EY371" s="84"/>
      <c r="EZ371" s="84"/>
      <c r="FA371" s="84"/>
      <c r="FB371" s="84"/>
      <c r="FC371" s="84"/>
      <c r="FD371" s="84"/>
      <c r="FE371" s="84"/>
      <c r="FF371" s="84"/>
      <c r="FG371" s="84"/>
      <c r="FH371" s="84"/>
      <c r="FI371" s="84"/>
      <c r="FJ371" s="84"/>
      <c r="FK371" s="84"/>
      <c r="FL371" s="84"/>
      <c r="FM371" s="84"/>
      <c r="FN371" s="84"/>
      <c r="FO371" s="84"/>
      <c r="FP371" s="84"/>
      <c r="FQ371" s="84"/>
      <c r="FR371" s="84"/>
      <c r="FS371" s="84"/>
      <c r="FT371" s="84"/>
      <c r="FU371" s="84"/>
      <c r="FV371" s="84"/>
      <c r="FW371" s="84"/>
      <c r="FX371" s="84"/>
      <c r="FY371" s="84"/>
      <c r="FZ371" s="84"/>
      <c r="GA371" s="84"/>
      <c r="GB371" s="84"/>
      <c r="GC371" s="84"/>
      <c r="GD371" s="84"/>
      <c r="GE371" s="84"/>
      <c r="GF371" s="84"/>
      <c r="GG371" s="84"/>
      <c r="GH371" s="84"/>
      <c r="GI371" s="84"/>
      <c r="GJ371" s="84"/>
      <c r="GK371" s="84"/>
      <c r="GL371" s="84"/>
      <c r="GM371" s="84"/>
      <c r="GN371" s="84"/>
      <c r="GO371" s="84"/>
      <c r="GP371" s="84"/>
      <c r="GQ371" s="84"/>
      <c r="GR371" s="84"/>
      <c r="GS371" s="84"/>
      <c r="GT371" s="84"/>
      <c r="GU371" s="84"/>
      <c r="GV371" s="84"/>
      <c r="GW371" s="84"/>
      <c r="GX371" s="84"/>
      <c r="GY371" s="84"/>
      <c r="GZ371" s="84"/>
      <c r="HA371" s="84"/>
      <c r="HB371" s="84"/>
      <c r="HC371" s="84"/>
      <c r="HD371" s="84"/>
      <c r="HE371" s="84"/>
      <c r="HF371" s="84"/>
      <c r="HG371" s="84"/>
      <c r="HH371" s="84"/>
      <c r="HI371" s="84"/>
      <c r="HJ371" s="84"/>
      <c r="HK371" s="84"/>
      <c r="HL371" s="84"/>
      <c r="HM371" s="84"/>
      <c r="HN371" s="84"/>
      <c r="HO371" s="84"/>
      <c r="HP371" s="84"/>
      <c r="HQ371" s="84"/>
      <c r="HR371" s="84"/>
      <c r="HS371" s="84"/>
      <c r="HT371" s="84"/>
      <c r="HU371" s="84"/>
      <c r="HV371" s="84"/>
      <c r="HW371" s="84"/>
      <c r="HX371" s="84"/>
      <c r="HY371" s="84"/>
      <c r="HZ371" s="84"/>
      <c r="IA371" s="84"/>
      <c r="IB371" s="84"/>
      <c r="IC371" s="84"/>
      <c r="ID371" s="84"/>
      <c r="IE371" s="84"/>
      <c r="IF371" s="84"/>
      <c r="IG371" s="84"/>
      <c r="IH371" s="84"/>
      <c r="II371" s="84"/>
      <c r="IJ371" s="84"/>
      <c r="IK371" s="84"/>
      <c r="IL371" s="84"/>
      <c r="IM371" s="84"/>
      <c r="IN371" s="84"/>
      <c r="IO371" s="84"/>
      <c r="IP371" s="84"/>
      <c r="IQ371" s="84"/>
      <c r="IR371" s="84"/>
      <c r="IS371" s="84"/>
      <c r="IT371" s="84"/>
      <c r="IU371" s="84"/>
      <c r="IV371" s="84"/>
      <c r="IW371" s="84"/>
      <c r="IX371" s="84"/>
      <c r="IY371" s="84"/>
      <c r="IZ371" s="84"/>
      <c r="JA371" s="84"/>
      <c r="JB371" s="84"/>
    </row>
    <row r="372" spans="1:262" s="22" customFormat="1" ht="15" customHeight="1" x14ac:dyDescent="0.15">
      <c r="A372" s="176" t="s">
        <v>144</v>
      </c>
      <c r="B372" s="26" t="s">
        <v>275</v>
      </c>
      <c r="C372" s="27" t="s">
        <v>350</v>
      </c>
      <c r="D372" s="28" t="s">
        <v>442</v>
      </c>
      <c r="E372" s="26" t="s">
        <v>278</v>
      </c>
      <c r="F372" s="29" t="s">
        <v>346</v>
      </c>
      <c r="G372" s="30" t="s">
        <v>280</v>
      </c>
      <c r="H372" s="30" t="s">
        <v>79</v>
      </c>
      <c r="I372" s="37">
        <v>1500000</v>
      </c>
      <c r="J372" s="38" t="s">
        <v>281</v>
      </c>
      <c r="K372" s="37">
        <v>1246100</v>
      </c>
      <c r="L372" s="26"/>
      <c r="M372" s="26"/>
      <c r="N372" s="26"/>
      <c r="O372" s="39" t="s">
        <v>29</v>
      </c>
      <c r="P372" s="40">
        <v>0.5</v>
      </c>
      <c r="Q372" s="40">
        <v>0.5</v>
      </c>
      <c r="R372" s="40">
        <v>2.83636363636364</v>
      </c>
      <c r="S372" s="40">
        <v>2.6213592233009702</v>
      </c>
      <c r="T372" s="40">
        <v>11</v>
      </c>
      <c r="U372" s="40">
        <v>0</v>
      </c>
      <c r="V372" s="41">
        <v>12</v>
      </c>
      <c r="W372" s="42">
        <v>100000</v>
      </c>
      <c r="X372" s="43">
        <v>200</v>
      </c>
      <c r="Y372" s="50">
        <v>1</v>
      </c>
      <c r="Z372" s="50">
        <v>1</v>
      </c>
      <c r="AA372" s="51"/>
      <c r="AB372" s="51"/>
      <c r="AC372" s="51"/>
      <c r="AD372" s="51"/>
      <c r="AE372" s="51"/>
      <c r="AF372" s="38">
        <v>144000</v>
      </c>
      <c r="AG372" s="61">
        <v>8.3333333333333304</v>
      </c>
      <c r="AH372" s="62">
        <v>0.69444444444444398</v>
      </c>
      <c r="AI372" s="63"/>
      <c r="AJ372" s="64"/>
      <c r="AK372" s="65">
        <v>0</v>
      </c>
      <c r="AL372" s="64" t="s">
        <v>283</v>
      </c>
      <c r="AM372" s="66"/>
      <c r="AN372" s="26"/>
      <c r="AO372" s="66" t="s">
        <v>5</v>
      </c>
      <c r="AP372" s="74"/>
      <c r="AQ372" s="75"/>
      <c r="AR372" s="76"/>
      <c r="AS372" s="77"/>
      <c r="AT372" s="77"/>
      <c r="AU372" s="78"/>
      <c r="AV372" s="77"/>
      <c r="AW372" s="77"/>
      <c r="AX372" s="77"/>
      <c r="AY372" s="77"/>
      <c r="AZ372" s="77"/>
      <c r="BA372" s="77"/>
      <c r="BB372" s="99">
        <f t="shared" si="91"/>
        <v>36</v>
      </c>
      <c r="BC372" s="99">
        <f t="shared" si="92"/>
        <v>9</v>
      </c>
      <c r="BD372" s="100" t="str">
        <f t="shared" si="93"/>
        <v>025-C130000641-0397代国升36</v>
      </c>
      <c r="BE372" s="101">
        <f t="shared" si="94"/>
        <v>0.14285714285714285</v>
      </c>
      <c r="BF372" s="101">
        <f t="shared" si="95"/>
        <v>0.5</v>
      </c>
      <c r="BG372" s="102" t="str">
        <f t="shared" si="96"/>
        <v>025-C130000641-039736</v>
      </c>
      <c r="BH372" s="84" t="str">
        <f>IF(IF(ISNA(MATCH(BG372,BG373:$BG$94434,0)),1,"")="","",IF(ISNA(MATCH(BG372,BG373:$BG$94434,0)),1,"")&amp;BB372)</f>
        <v/>
      </c>
      <c r="BI372" s="84" t="str">
        <f>IF(BH372="","",BB372&amp;COUNTIFS($BH$1:BH372,BH372))</f>
        <v/>
      </c>
      <c r="BJ372" s="84" t="str">
        <f t="shared" si="97"/>
        <v/>
      </c>
      <c r="BK372" s="84"/>
      <c r="BL372" s="84"/>
      <c r="BM372" s="84"/>
      <c r="BN372" s="84"/>
      <c r="BO372" s="84"/>
      <c r="BP372" s="84"/>
      <c r="BQ372" s="84"/>
      <c r="BR372" s="84"/>
      <c r="BS372" s="84"/>
      <c r="BT372" s="84"/>
      <c r="BU372" s="84"/>
      <c r="BV372" s="84"/>
      <c r="BW372" s="84"/>
      <c r="BX372" s="84"/>
      <c r="BY372" s="84"/>
      <c r="BZ372" s="84"/>
      <c r="CA372" s="84"/>
      <c r="CB372" s="84"/>
      <c r="CC372" s="84"/>
      <c r="CD372" s="84"/>
      <c r="CE372" s="84"/>
      <c r="CF372" s="84"/>
      <c r="CG372" s="84"/>
      <c r="CH372" s="84"/>
      <c r="CI372" s="84"/>
      <c r="CJ372" s="84"/>
      <c r="CK372" s="84"/>
      <c r="CL372" s="84"/>
      <c r="CM372" s="84"/>
      <c r="CN372" s="84"/>
      <c r="CO372" s="84"/>
      <c r="CP372" s="84"/>
      <c r="CQ372" s="84"/>
      <c r="CR372" s="84"/>
      <c r="CS372" s="84"/>
      <c r="CT372" s="84"/>
      <c r="CU372" s="84"/>
      <c r="CV372" s="84"/>
      <c r="CW372" s="84"/>
      <c r="CX372" s="84"/>
      <c r="CY372" s="84"/>
      <c r="CZ372" s="84"/>
      <c r="DA372" s="84"/>
      <c r="DB372" s="84"/>
      <c r="DC372" s="84"/>
      <c r="DD372" s="84"/>
      <c r="DE372" s="84"/>
      <c r="DF372" s="84"/>
      <c r="DG372" s="84"/>
      <c r="DH372" s="84"/>
      <c r="DI372" s="84"/>
      <c r="DJ372" s="84"/>
      <c r="DK372" s="84"/>
      <c r="DL372" s="84"/>
      <c r="DM372" s="84"/>
      <c r="DN372" s="84"/>
      <c r="DO372" s="84"/>
      <c r="DP372" s="84"/>
      <c r="DQ372" s="84"/>
      <c r="DR372" s="84"/>
      <c r="DS372" s="84"/>
      <c r="DT372" s="84"/>
      <c r="DU372" s="84"/>
      <c r="DV372" s="84"/>
      <c r="DW372" s="84"/>
      <c r="DX372" s="84"/>
      <c r="DY372" s="84"/>
      <c r="DZ372" s="84"/>
      <c r="EA372" s="84"/>
      <c r="EB372" s="84"/>
      <c r="EC372" s="84"/>
      <c r="ED372" s="84"/>
      <c r="EE372" s="84"/>
      <c r="EF372" s="84"/>
      <c r="EG372" s="84"/>
      <c r="EH372" s="84"/>
      <c r="EI372" s="84"/>
      <c r="EJ372" s="84"/>
      <c r="EK372" s="84"/>
      <c r="EL372" s="84"/>
      <c r="EM372" s="84"/>
      <c r="EN372" s="84"/>
      <c r="EO372" s="84"/>
      <c r="EP372" s="84"/>
      <c r="EQ372" s="84"/>
      <c r="ER372" s="84"/>
      <c r="ES372" s="84"/>
      <c r="ET372" s="84"/>
      <c r="EU372" s="84"/>
      <c r="EV372" s="84"/>
      <c r="EW372" s="84"/>
      <c r="EX372" s="84"/>
      <c r="EY372" s="84"/>
      <c r="EZ372" s="84"/>
      <c r="FA372" s="84"/>
      <c r="FB372" s="84"/>
      <c r="FC372" s="84"/>
      <c r="FD372" s="84"/>
      <c r="FE372" s="84"/>
      <c r="FF372" s="84"/>
      <c r="FG372" s="84"/>
      <c r="FH372" s="84"/>
      <c r="FI372" s="84"/>
      <c r="FJ372" s="84"/>
      <c r="FK372" s="84"/>
      <c r="FL372" s="84"/>
      <c r="FM372" s="84"/>
      <c r="FN372" s="84"/>
      <c r="FO372" s="84"/>
      <c r="FP372" s="84"/>
      <c r="FQ372" s="84"/>
      <c r="FR372" s="84"/>
      <c r="FS372" s="84"/>
      <c r="FT372" s="84"/>
      <c r="FU372" s="84"/>
      <c r="FV372" s="84"/>
      <c r="FW372" s="84"/>
      <c r="FX372" s="84"/>
      <c r="FY372" s="84"/>
      <c r="FZ372" s="84"/>
      <c r="GA372" s="84"/>
      <c r="GB372" s="84"/>
      <c r="GC372" s="84"/>
      <c r="GD372" s="84"/>
      <c r="GE372" s="84"/>
      <c r="GF372" s="84"/>
      <c r="GG372" s="84"/>
      <c r="GH372" s="84"/>
      <c r="GI372" s="84"/>
      <c r="GJ372" s="84"/>
      <c r="GK372" s="84"/>
      <c r="GL372" s="84"/>
      <c r="GM372" s="84"/>
      <c r="GN372" s="84"/>
      <c r="GO372" s="84"/>
      <c r="GP372" s="84"/>
      <c r="GQ372" s="84"/>
      <c r="GR372" s="84"/>
      <c r="GS372" s="84"/>
      <c r="GT372" s="84"/>
      <c r="GU372" s="84"/>
      <c r="GV372" s="84"/>
      <c r="GW372" s="84"/>
      <c r="GX372" s="84"/>
      <c r="GY372" s="84"/>
      <c r="GZ372" s="84"/>
      <c r="HA372" s="84"/>
      <c r="HB372" s="84"/>
      <c r="HC372" s="84"/>
      <c r="HD372" s="84"/>
      <c r="HE372" s="84"/>
      <c r="HF372" s="84"/>
      <c r="HG372" s="84"/>
      <c r="HH372" s="84"/>
      <c r="HI372" s="84"/>
      <c r="HJ372" s="84"/>
      <c r="HK372" s="84"/>
      <c r="HL372" s="84"/>
      <c r="HM372" s="84"/>
      <c r="HN372" s="84"/>
      <c r="HO372" s="84"/>
      <c r="HP372" s="84"/>
      <c r="HQ372" s="84"/>
      <c r="HR372" s="84"/>
      <c r="HS372" s="84"/>
      <c r="HT372" s="84"/>
      <c r="HU372" s="84"/>
      <c r="HV372" s="84"/>
      <c r="HW372" s="84"/>
      <c r="HX372" s="84"/>
      <c r="HY372" s="84"/>
      <c r="HZ372" s="84"/>
      <c r="IA372" s="84"/>
      <c r="IB372" s="84"/>
      <c r="IC372" s="84"/>
      <c r="ID372" s="84"/>
      <c r="IE372" s="84"/>
      <c r="IF372" s="84"/>
      <c r="IG372" s="84"/>
      <c r="IH372" s="84"/>
      <c r="II372" s="84"/>
      <c r="IJ372" s="84"/>
      <c r="IK372" s="84"/>
      <c r="IL372" s="84"/>
      <c r="IM372" s="84"/>
      <c r="IN372" s="84"/>
      <c r="IO372" s="84"/>
      <c r="IP372" s="84"/>
      <c r="IQ372" s="84"/>
      <c r="IR372" s="84"/>
      <c r="IS372" s="84"/>
      <c r="IT372" s="84"/>
      <c r="IU372" s="84"/>
      <c r="IV372" s="84"/>
      <c r="IW372" s="84"/>
      <c r="IX372" s="84"/>
      <c r="IY372" s="84"/>
      <c r="IZ372" s="84"/>
      <c r="JA372" s="84"/>
      <c r="JB372" s="84"/>
    </row>
    <row r="373" spans="1:262" s="22" customFormat="1" ht="15" customHeight="1" x14ac:dyDescent="0.15">
      <c r="A373" s="176" t="s">
        <v>144</v>
      </c>
      <c r="B373" s="26" t="s">
        <v>285</v>
      </c>
      <c r="C373" s="27" t="s">
        <v>350</v>
      </c>
      <c r="D373" s="28" t="s">
        <v>442</v>
      </c>
      <c r="E373" s="26" t="s">
        <v>278</v>
      </c>
      <c r="F373" s="29" t="s">
        <v>346</v>
      </c>
      <c r="G373" s="30" t="s">
        <v>280</v>
      </c>
      <c r="H373" s="30" t="s">
        <v>79</v>
      </c>
      <c r="I373" s="37">
        <v>1500000</v>
      </c>
      <c r="J373" s="38" t="s">
        <v>281</v>
      </c>
      <c r="K373" s="37">
        <v>1246100</v>
      </c>
      <c r="L373" s="26"/>
      <c r="M373" s="26"/>
      <c r="N373" s="26"/>
      <c r="O373" s="39" t="s">
        <v>29</v>
      </c>
      <c r="P373" s="40">
        <v>0.5</v>
      </c>
      <c r="Q373" s="40">
        <v>0.5</v>
      </c>
      <c r="R373" s="40">
        <v>1.375</v>
      </c>
      <c r="S373" s="40">
        <v>2.6213592233009702</v>
      </c>
      <c r="T373" s="40">
        <v>11</v>
      </c>
      <c r="U373" s="40">
        <v>0</v>
      </c>
      <c r="V373" s="41">
        <v>12</v>
      </c>
      <c r="W373" s="42">
        <v>3500</v>
      </c>
      <c r="X373" s="43">
        <v>200</v>
      </c>
      <c r="Y373" s="50">
        <v>1</v>
      </c>
      <c r="Z373" s="50">
        <v>1</v>
      </c>
      <c r="AA373" s="51"/>
      <c r="AB373" s="51"/>
      <c r="AC373" s="51"/>
      <c r="AD373" s="51"/>
      <c r="AE373" s="51"/>
      <c r="AF373" s="38">
        <v>144000</v>
      </c>
      <c r="AG373" s="61">
        <v>0.29166666666666702</v>
      </c>
      <c r="AH373" s="62">
        <v>2.4305555555555601E-2</v>
      </c>
      <c r="AI373" s="63"/>
      <c r="AJ373" s="64"/>
      <c r="AK373" s="65">
        <v>0</v>
      </c>
      <c r="AL373" s="64" t="s">
        <v>283</v>
      </c>
      <c r="AM373" s="66"/>
      <c r="AN373" s="26"/>
      <c r="AO373" s="66" t="s">
        <v>33</v>
      </c>
      <c r="AP373" s="74"/>
      <c r="AQ373" s="75"/>
      <c r="AR373" s="76"/>
      <c r="AS373" s="77"/>
      <c r="AT373" s="77"/>
      <c r="AU373" s="78"/>
      <c r="AV373" s="77"/>
      <c r="AW373" s="77"/>
      <c r="AX373" s="77"/>
      <c r="AY373" s="77"/>
      <c r="AZ373" s="77"/>
      <c r="BA373" s="77"/>
      <c r="BB373" s="99">
        <f t="shared" si="91"/>
        <v>36</v>
      </c>
      <c r="BC373" s="99">
        <f t="shared" si="92"/>
        <v>9</v>
      </c>
      <c r="BD373" s="100" t="str">
        <f t="shared" si="93"/>
        <v>025-C130000641-0397黄正祥36</v>
      </c>
      <c r="BE373" s="101">
        <f t="shared" si="94"/>
        <v>0.2</v>
      </c>
      <c r="BF373" s="101">
        <f t="shared" si="95"/>
        <v>0.5</v>
      </c>
      <c r="BG373" s="102" t="str">
        <f t="shared" si="96"/>
        <v>025-C130000641-039736</v>
      </c>
      <c r="BH373" s="84" t="str">
        <f>IF(IF(ISNA(MATCH(BG373,BG374:$BG$94434,0)),1,"")="","",IF(ISNA(MATCH(BG373,BG374:$BG$94434,0)),1,"")&amp;BB373)</f>
        <v/>
      </c>
      <c r="BI373" s="84" t="str">
        <f>IF(BH373="","",BB373&amp;COUNTIFS($BH$1:BH373,BH373))</f>
        <v/>
      </c>
      <c r="BJ373" s="84" t="str">
        <f t="shared" si="97"/>
        <v/>
      </c>
      <c r="BK373" s="84"/>
      <c r="BL373" s="84"/>
      <c r="BM373" s="84"/>
      <c r="BN373" s="84"/>
      <c r="BO373" s="84"/>
      <c r="BP373" s="84"/>
      <c r="BQ373" s="84"/>
      <c r="BR373" s="84"/>
      <c r="BS373" s="84"/>
      <c r="BT373" s="84"/>
      <c r="BU373" s="84"/>
      <c r="BV373" s="84"/>
      <c r="BW373" s="84"/>
      <c r="BX373" s="84"/>
      <c r="BY373" s="84"/>
      <c r="BZ373" s="84"/>
      <c r="CA373" s="84"/>
      <c r="CB373" s="84"/>
      <c r="CC373" s="84"/>
      <c r="CD373" s="84"/>
      <c r="CE373" s="84"/>
      <c r="CF373" s="84"/>
      <c r="CG373" s="84"/>
      <c r="CH373" s="84"/>
      <c r="CI373" s="84"/>
      <c r="CJ373" s="84"/>
      <c r="CK373" s="84"/>
      <c r="CL373" s="84"/>
      <c r="CM373" s="84"/>
      <c r="CN373" s="84"/>
      <c r="CO373" s="84"/>
      <c r="CP373" s="84"/>
      <c r="CQ373" s="84"/>
      <c r="CR373" s="84"/>
      <c r="CS373" s="84"/>
      <c r="CT373" s="84"/>
      <c r="CU373" s="84"/>
      <c r="CV373" s="84"/>
      <c r="CW373" s="84"/>
      <c r="CX373" s="84"/>
      <c r="CY373" s="84"/>
      <c r="CZ373" s="84"/>
      <c r="DA373" s="84"/>
      <c r="DB373" s="84"/>
      <c r="DC373" s="84"/>
      <c r="DD373" s="84"/>
      <c r="DE373" s="84"/>
      <c r="DF373" s="84"/>
      <c r="DG373" s="84"/>
      <c r="DH373" s="84"/>
      <c r="DI373" s="84"/>
      <c r="DJ373" s="84"/>
      <c r="DK373" s="84"/>
      <c r="DL373" s="84"/>
      <c r="DM373" s="84"/>
      <c r="DN373" s="84"/>
      <c r="DO373" s="84"/>
      <c r="DP373" s="84"/>
      <c r="DQ373" s="84"/>
      <c r="DR373" s="84"/>
      <c r="DS373" s="84"/>
      <c r="DT373" s="84"/>
      <c r="DU373" s="84"/>
      <c r="DV373" s="84"/>
      <c r="DW373" s="84"/>
      <c r="DX373" s="84"/>
      <c r="DY373" s="84"/>
      <c r="DZ373" s="84"/>
      <c r="EA373" s="84"/>
      <c r="EB373" s="84"/>
      <c r="EC373" s="84"/>
      <c r="ED373" s="84"/>
      <c r="EE373" s="84"/>
      <c r="EF373" s="84"/>
      <c r="EG373" s="84"/>
      <c r="EH373" s="84"/>
      <c r="EI373" s="84"/>
      <c r="EJ373" s="84"/>
      <c r="EK373" s="84"/>
      <c r="EL373" s="84"/>
      <c r="EM373" s="84"/>
      <c r="EN373" s="84"/>
      <c r="EO373" s="84"/>
      <c r="EP373" s="84"/>
      <c r="EQ373" s="84"/>
      <c r="ER373" s="84"/>
      <c r="ES373" s="84"/>
      <c r="ET373" s="84"/>
      <c r="EU373" s="84"/>
      <c r="EV373" s="84"/>
      <c r="EW373" s="84"/>
      <c r="EX373" s="84"/>
      <c r="EY373" s="84"/>
      <c r="EZ373" s="84"/>
      <c r="FA373" s="84"/>
      <c r="FB373" s="84"/>
      <c r="FC373" s="84"/>
      <c r="FD373" s="84"/>
      <c r="FE373" s="84"/>
      <c r="FF373" s="84"/>
      <c r="FG373" s="84"/>
      <c r="FH373" s="84"/>
      <c r="FI373" s="84"/>
      <c r="FJ373" s="84"/>
      <c r="FK373" s="84"/>
      <c r="FL373" s="84"/>
      <c r="FM373" s="84"/>
      <c r="FN373" s="84"/>
      <c r="FO373" s="84"/>
      <c r="FP373" s="84"/>
      <c r="FQ373" s="84"/>
      <c r="FR373" s="84"/>
      <c r="FS373" s="84"/>
      <c r="FT373" s="84"/>
      <c r="FU373" s="84"/>
      <c r="FV373" s="84"/>
      <c r="FW373" s="84"/>
      <c r="FX373" s="84"/>
      <c r="FY373" s="84"/>
      <c r="FZ373" s="84"/>
      <c r="GA373" s="84"/>
      <c r="GB373" s="84"/>
      <c r="GC373" s="84"/>
      <c r="GD373" s="84"/>
      <c r="GE373" s="84"/>
      <c r="GF373" s="84"/>
      <c r="GG373" s="84"/>
      <c r="GH373" s="84"/>
      <c r="GI373" s="84"/>
      <c r="GJ373" s="84"/>
      <c r="GK373" s="84"/>
      <c r="GL373" s="84"/>
      <c r="GM373" s="84"/>
      <c r="GN373" s="84"/>
      <c r="GO373" s="84"/>
      <c r="GP373" s="84"/>
      <c r="GQ373" s="84"/>
      <c r="GR373" s="84"/>
      <c r="GS373" s="84"/>
      <c r="GT373" s="84"/>
      <c r="GU373" s="84"/>
      <c r="GV373" s="84"/>
      <c r="GW373" s="84"/>
      <c r="GX373" s="84"/>
      <c r="GY373" s="84"/>
      <c r="GZ373" s="84"/>
      <c r="HA373" s="84"/>
      <c r="HB373" s="84"/>
      <c r="HC373" s="84"/>
      <c r="HD373" s="84"/>
      <c r="HE373" s="84"/>
      <c r="HF373" s="84"/>
      <c r="HG373" s="84"/>
      <c r="HH373" s="84"/>
      <c r="HI373" s="84"/>
      <c r="HJ373" s="84"/>
      <c r="HK373" s="84"/>
      <c r="HL373" s="84"/>
      <c r="HM373" s="84"/>
      <c r="HN373" s="84"/>
      <c r="HO373" s="84"/>
      <c r="HP373" s="84"/>
      <c r="HQ373" s="84"/>
      <c r="HR373" s="84"/>
      <c r="HS373" s="84"/>
      <c r="HT373" s="84"/>
      <c r="HU373" s="84"/>
      <c r="HV373" s="84"/>
      <c r="HW373" s="84"/>
      <c r="HX373" s="84"/>
      <c r="HY373" s="84"/>
      <c r="HZ373" s="84"/>
      <c r="IA373" s="84"/>
      <c r="IB373" s="84"/>
      <c r="IC373" s="84"/>
      <c r="ID373" s="84"/>
      <c r="IE373" s="84"/>
      <c r="IF373" s="84"/>
      <c r="IG373" s="84"/>
      <c r="IH373" s="84"/>
      <c r="II373" s="84"/>
      <c r="IJ373" s="84"/>
      <c r="IK373" s="84"/>
      <c r="IL373" s="84"/>
      <c r="IM373" s="84"/>
      <c r="IN373" s="84"/>
      <c r="IO373" s="84"/>
      <c r="IP373" s="84"/>
      <c r="IQ373" s="84"/>
      <c r="IR373" s="84"/>
      <c r="IS373" s="84"/>
      <c r="IT373" s="84"/>
      <c r="IU373" s="84"/>
      <c r="IV373" s="84"/>
      <c r="IW373" s="84"/>
      <c r="IX373" s="84"/>
      <c r="IY373" s="84"/>
      <c r="IZ373" s="84"/>
      <c r="JA373" s="84"/>
      <c r="JB373" s="84"/>
    </row>
    <row r="374" spans="1:262" s="22" customFormat="1" ht="15" customHeight="1" x14ac:dyDescent="0.15">
      <c r="A374" s="176" t="s">
        <v>147</v>
      </c>
      <c r="B374" s="26" t="s">
        <v>275</v>
      </c>
      <c r="C374" s="27" t="s">
        <v>375</v>
      </c>
      <c r="D374" s="28" t="s">
        <v>418</v>
      </c>
      <c r="E374" s="26" t="s">
        <v>278</v>
      </c>
      <c r="F374" s="29" t="s">
        <v>419</v>
      </c>
      <c r="G374" s="30" t="s">
        <v>280</v>
      </c>
      <c r="H374" s="30" t="s">
        <v>79</v>
      </c>
      <c r="I374" s="37">
        <v>1500000</v>
      </c>
      <c r="J374" s="38" t="s">
        <v>281</v>
      </c>
      <c r="K374" s="37">
        <v>155000</v>
      </c>
      <c r="L374" s="26"/>
      <c r="M374" s="26"/>
      <c r="N374" s="26"/>
      <c r="O374" s="39" t="s">
        <v>420</v>
      </c>
      <c r="P374" s="40">
        <v>0.5</v>
      </c>
      <c r="Q374" s="40">
        <v>0.5</v>
      </c>
      <c r="R374" s="40">
        <v>3.39130434782609</v>
      </c>
      <c r="S374" s="40">
        <v>2.7204030226700202</v>
      </c>
      <c r="T374" s="40">
        <v>4</v>
      </c>
      <c r="U374" s="40">
        <v>2</v>
      </c>
      <c r="V374" s="41">
        <v>12</v>
      </c>
      <c r="W374" s="42">
        <v>95000</v>
      </c>
      <c r="X374" s="43">
        <v>200</v>
      </c>
      <c r="Y374" s="50">
        <v>1</v>
      </c>
      <c r="Z374" s="50">
        <v>1</v>
      </c>
      <c r="AA374" s="51"/>
      <c r="AB374" s="51"/>
      <c r="AC374" s="51"/>
      <c r="AD374" s="51"/>
      <c r="AE374" s="51"/>
      <c r="AF374" s="38">
        <v>144000</v>
      </c>
      <c r="AG374" s="61">
        <v>7.9166666666666696</v>
      </c>
      <c r="AH374" s="62">
        <v>0.65972222222222199</v>
      </c>
      <c r="AI374" s="63"/>
      <c r="AJ374" s="64"/>
      <c r="AK374" s="65">
        <v>0</v>
      </c>
      <c r="AL374" s="64" t="s">
        <v>283</v>
      </c>
      <c r="AM374" s="66" t="s">
        <v>284</v>
      </c>
      <c r="AN374" s="26"/>
      <c r="AO374" s="66" t="s">
        <v>399</v>
      </c>
      <c r="AP374" s="74"/>
      <c r="AQ374" s="75"/>
      <c r="AR374" s="76"/>
      <c r="AS374" s="77"/>
      <c r="AT374" s="77"/>
      <c r="AU374" s="78"/>
      <c r="AV374" s="77"/>
      <c r="AW374" s="77"/>
      <c r="AX374" s="77"/>
      <c r="AY374" s="77"/>
      <c r="AZ374" s="77"/>
      <c r="BA374" s="77"/>
      <c r="BB374" s="99">
        <f t="shared" ref="BB374:BB405" si="98">WEEKNUM(LEFT(A374,4)&amp;"-"&amp;MID(A374,5,2)&amp;"-"&amp;RIGHT(A374,2),2)</f>
        <v>36</v>
      </c>
      <c r="BC374" s="99">
        <f t="shared" ref="BC374:BC405" si="99">MONTH(LEFT(A374,4)&amp;"-"&amp;MID(A374,5,2)&amp;"-"&amp;RIGHT(A374,2))</f>
        <v>9</v>
      </c>
      <c r="BD374" s="100" t="str">
        <f t="shared" ref="BD374:BD405" si="100">F374&amp;AO374&amp;BB374</f>
        <v>025-C130000641-356马雪威36</v>
      </c>
      <c r="BE374" s="101">
        <f t="shared" ref="BE374:BE405" si="101">IF(COUNTIFS(BD:BD,BD374)&gt;1,COUNTIFS(BD:BD,BD374)/POWER(COUNTIFS(BD:BD,BD374),2),COUNTIFS(BD:BD,BD374))</f>
        <v>0.25</v>
      </c>
      <c r="BF374" s="101">
        <f t="shared" ref="BF374:BF405" si="102">IF(COUNTIFS(C:C,C374,A:A,A374)&gt;1,COUNTIFS(C:C,C374,A:A,A374)/POWER(COUNTIFS(C:C,C374,A:A,A374),2),COUNTIFS(C:C,C374,A:A,A374))</f>
        <v>0.25</v>
      </c>
      <c r="BG374" s="102" t="str">
        <f t="shared" ref="BG374:BG405" si="103">F374&amp;BB374</f>
        <v>025-C130000641-35636</v>
      </c>
      <c r="BH374" s="84" t="str">
        <f>IF(IF(ISNA(MATCH(BG374,BG375:$BG$94434,0)),1,"")="","",IF(ISNA(MATCH(BG374,BG375:$BG$94434,0)),1,"")&amp;BB374)</f>
        <v/>
      </c>
      <c r="BI374" s="84" t="str">
        <f>IF(BH374="","",BB374&amp;COUNTIFS($BH$1:BH374,BH374))</f>
        <v/>
      </c>
      <c r="BJ374" s="84" t="str">
        <f t="shared" ref="BJ374:BJ405" si="104">IF(BI374="","",F374)</f>
        <v/>
      </c>
      <c r="BK374" s="84"/>
      <c r="BL374" s="84"/>
      <c r="BM374" s="84"/>
      <c r="BN374" s="84"/>
      <c r="BO374" s="84"/>
      <c r="BP374" s="84"/>
      <c r="BQ374" s="84"/>
      <c r="BR374" s="84"/>
      <c r="BS374" s="84"/>
      <c r="BT374" s="84"/>
      <c r="BU374" s="84"/>
      <c r="BV374" s="84"/>
      <c r="BW374" s="84"/>
      <c r="BX374" s="84"/>
      <c r="BY374" s="84"/>
      <c r="BZ374" s="84"/>
      <c r="CA374" s="84"/>
      <c r="CB374" s="84"/>
      <c r="CC374" s="84"/>
      <c r="CD374" s="84"/>
      <c r="CE374" s="84"/>
      <c r="CF374" s="84"/>
      <c r="CG374" s="84"/>
      <c r="CH374" s="84"/>
      <c r="CI374" s="84"/>
      <c r="CJ374" s="84"/>
      <c r="CK374" s="84"/>
      <c r="CL374" s="84"/>
      <c r="CM374" s="84"/>
      <c r="CN374" s="84"/>
      <c r="CO374" s="84"/>
      <c r="CP374" s="84"/>
      <c r="CQ374" s="84"/>
      <c r="CR374" s="84"/>
      <c r="CS374" s="84"/>
      <c r="CT374" s="84"/>
      <c r="CU374" s="84"/>
      <c r="CV374" s="84"/>
      <c r="CW374" s="84"/>
      <c r="CX374" s="84"/>
      <c r="CY374" s="84"/>
      <c r="CZ374" s="84"/>
      <c r="DA374" s="84"/>
      <c r="DB374" s="84"/>
      <c r="DC374" s="84"/>
      <c r="DD374" s="84"/>
      <c r="DE374" s="84"/>
      <c r="DF374" s="84"/>
      <c r="DG374" s="84"/>
      <c r="DH374" s="84"/>
      <c r="DI374" s="84"/>
      <c r="DJ374" s="84"/>
      <c r="DK374" s="84"/>
      <c r="DL374" s="84"/>
      <c r="DM374" s="84"/>
      <c r="DN374" s="84"/>
      <c r="DO374" s="84"/>
      <c r="DP374" s="84"/>
      <c r="DQ374" s="84"/>
      <c r="DR374" s="84"/>
      <c r="DS374" s="84"/>
      <c r="DT374" s="84"/>
      <c r="DU374" s="84"/>
      <c r="DV374" s="84"/>
      <c r="DW374" s="84"/>
      <c r="DX374" s="84"/>
      <c r="DY374" s="84"/>
      <c r="DZ374" s="84"/>
      <c r="EA374" s="84"/>
      <c r="EB374" s="84"/>
      <c r="EC374" s="84"/>
      <c r="ED374" s="84"/>
      <c r="EE374" s="84"/>
      <c r="EF374" s="84"/>
      <c r="EG374" s="84"/>
      <c r="EH374" s="84"/>
      <c r="EI374" s="84"/>
      <c r="EJ374" s="84"/>
      <c r="EK374" s="84"/>
      <c r="EL374" s="84"/>
      <c r="EM374" s="84"/>
      <c r="EN374" s="84"/>
      <c r="EO374" s="84"/>
      <c r="EP374" s="84"/>
      <c r="EQ374" s="84"/>
      <c r="ER374" s="84"/>
      <c r="ES374" s="84"/>
      <c r="ET374" s="84"/>
      <c r="EU374" s="84"/>
      <c r="EV374" s="84"/>
      <c r="EW374" s="84"/>
      <c r="EX374" s="84"/>
      <c r="EY374" s="84"/>
      <c r="EZ374" s="84"/>
      <c r="FA374" s="84"/>
      <c r="FB374" s="84"/>
      <c r="FC374" s="84"/>
      <c r="FD374" s="84"/>
      <c r="FE374" s="84"/>
      <c r="FF374" s="84"/>
      <c r="FG374" s="84"/>
      <c r="FH374" s="84"/>
      <c r="FI374" s="84"/>
      <c r="FJ374" s="84"/>
      <c r="FK374" s="84"/>
      <c r="FL374" s="84"/>
      <c r="FM374" s="84"/>
      <c r="FN374" s="84"/>
      <c r="FO374" s="84"/>
      <c r="FP374" s="84"/>
      <c r="FQ374" s="84"/>
      <c r="FR374" s="84"/>
      <c r="FS374" s="84"/>
      <c r="FT374" s="84"/>
      <c r="FU374" s="84"/>
      <c r="FV374" s="84"/>
      <c r="FW374" s="84"/>
      <c r="FX374" s="84"/>
      <c r="FY374" s="84"/>
      <c r="FZ374" s="84"/>
      <c r="GA374" s="84"/>
      <c r="GB374" s="84"/>
      <c r="GC374" s="84"/>
      <c r="GD374" s="84"/>
      <c r="GE374" s="84"/>
      <c r="GF374" s="84"/>
      <c r="GG374" s="84"/>
      <c r="GH374" s="84"/>
      <c r="GI374" s="84"/>
      <c r="GJ374" s="84"/>
      <c r="GK374" s="84"/>
      <c r="GL374" s="84"/>
      <c r="GM374" s="84"/>
      <c r="GN374" s="84"/>
      <c r="GO374" s="84"/>
      <c r="GP374" s="84"/>
      <c r="GQ374" s="84"/>
      <c r="GR374" s="84"/>
      <c r="GS374" s="84"/>
      <c r="GT374" s="84"/>
      <c r="GU374" s="84"/>
      <c r="GV374" s="84"/>
      <c r="GW374" s="84"/>
      <c r="GX374" s="84"/>
      <c r="GY374" s="84"/>
      <c r="GZ374" s="84"/>
      <c r="HA374" s="84"/>
      <c r="HB374" s="84"/>
      <c r="HC374" s="84"/>
      <c r="HD374" s="84"/>
      <c r="HE374" s="84"/>
      <c r="HF374" s="84"/>
      <c r="HG374" s="84"/>
      <c r="HH374" s="84"/>
      <c r="HI374" s="84"/>
      <c r="HJ374" s="84"/>
      <c r="HK374" s="84"/>
      <c r="HL374" s="84"/>
      <c r="HM374" s="84"/>
      <c r="HN374" s="84"/>
      <c r="HO374" s="84"/>
      <c r="HP374" s="84"/>
      <c r="HQ374" s="84"/>
      <c r="HR374" s="84"/>
      <c r="HS374" s="84"/>
      <c r="HT374" s="84"/>
      <c r="HU374" s="84"/>
      <c r="HV374" s="84"/>
      <c r="HW374" s="84"/>
      <c r="HX374" s="84"/>
      <c r="HY374" s="84"/>
      <c r="HZ374" s="84"/>
      <c r="IA374" s="84"/>
      <c r="IB374" s="84"/>
      <c r="IC374" s="84"/>
      <c r="ID374" s="84"/>
      <c r="IE374" s="84"/>
      <c r="IF374" s="84"/>
      <c r="IG374" s="84"/>
      <c r="IH374" s="84"/>
      <c r="II374" s="84"/>
      <c r="IJ374" s="84"/>
      <c r="IK374" s="84"/>
      <c r="IL374" s="84"/>
      <c r="IM374" s="84"/>
      <c r="IN374" s="84"/>
      <c r="IO374" s="84"/>
      <c r="IP374" s="84"/>
      <c r="IQ374" s="84"/>
      <c r="IR374" s="84"/>
      <c r="IS374" s="84"/>
      <c r="IT374" s="84"/>
      <c r="IU374" s="84"/>
      <c r="IV374" s="84"/>
      <c r="IW374" s="84"/>
      <c r="IX374" s="84"/>
      <c r="IY374" s="84"/>
      <c r="IZ374" s="84"/>
      <c r="JA374" s="84"/>
      <c r="JB374" s="84"/>
    </row>
    <row r="375" spans="1:262" s="22" customFormat="1" ht="15" customHeight="1" x14ac:dyDescent="0.15">
      <c r="A375" s="176" t="s">
        <v>147</v>
      </c>
      <c r="B375" s="26" t="s">
        <v>275</v>
      </c>
      <c r="C375" s="27" t="s">
        <v>375</v>
      </c>
      <c r="D375" s="28" t="s">
        <v>421</v>
      </c>
      <c r="E375" s="26" t="s">
        <v>278</v>
      </c>
      <c r="F375" s="29" t="s">
        <v>422</v>
      </c>
      <c r="G375" s="30" t="s">
        <v>280</v>
      </c>
      <c r="H375" s="30" t="s">
        <v>79</v>
      </c>
      <c r="I375" s="37">
        <v>1500000</v>
      </c>
      <c r="J375" s="38" t="s">
        <v>281</v>
      </c>
      <c r="K375" s="37">
        <v>155000</v>
      </c>
      <c r="L375" s="26"/>
      <c r="M375" s="26"/>
      <c r="N375" s="26"/>
      <c r="O375" s="39" t="s">
        <v>420</v>
      </c>
      <c r="P375" s="40">
        <v>0.5</v>
      </c>
      <c r="Q375" s="40">
        <v>0.5</v>
      </c>
      <c r="R375" s="40">
        <v>3.39130434782609</v>
      </c>
      <c r="S375" s="40">
        <v>2.7204030226700202</v>
      </c>
      <c r="T375" s="40">
        <v>4</v>
      </c>
      <c r="U375" s="40">
        <v>2</v>
      </c>
      <c r="V375" s="41">
        <v>12</v>
      </c>
      <c r="W375" s="42">
        <v>95000</v>
      </c>
      <c r="X375" s="43">
        <v>200</v>
      </c>
      <c r="Y375" s="50">
        <v>1</v>
      </c>
      <c r="Z375" s="50">
        <v>1</v>
      </c>
      <c r="AA375" s="51"/>
      <c r="AB375" s="51"/>
      <c r="AC375" s="51"/>
      <c r="AD375" s="51"/>
      <c r="AE375" s="51"/>
      <c r="AF375" s="38">
        <v>144000</v>
      </c>
      <c r="AG375" s="61">
        <v>7.9166666666666696</v>
      </c>
      <c r="AH375" s="62">
        <v>0.65972222222222199</v>
      </c>
      <c r="AI375" s="63"/>
      <c r="AJ375" s="64"/>
      <c r="AK375" s="65">
        <v>0</v>
      </c>
      <c r="AL375" s="64" t="s">
        <v>283</v>
      </c>
      <c r="AM375" s="66" t="s">
        <v>284</v>
      </c>
      <c r="AN375" s="26"/>
      <c r="AO375" s="66" t="s">
        <v>399</v>
      </c>
      <c r="AP375" s="74"/>
      <c r="AQ375" s="75"/>
      <c r="AR375" s="76"/>
      <c r="AS375" s="77"/>
      <c r="AT375" s="77"/>
      <c r="AU375" s="78"/>
      <c r="AV375" s="77"/>
      <c r="AW375" s="77"/>
      <c r="AX375" s="77"/>
      <c r="AY375" s="77"/>
      <c r="AZ375" s="77"/>
      <c r="BA375" s="77"/>
      <c r="BB375" s="99">
        <f t="shared" si="98"/>
        <v>36</v>
      </c>
      <c r="BC375" s="99">
        <f t="shared" si="99"/>
        <v>9</v>
      </c>
      <c r="BD375" s="100" t="str">
        <f t="shared" si="100"/>
        <v>025-C130000642-356马雪威36</v>
      </c>
      <c r="BE375" s="101">
        <f t="shared" si="101"/>
        <v>0.25</v>
      </c>
      <c r="BF375" s="101">
        <f t="shared" si="102"/>
        <v>0.25</v>
      </c>
      <c r="BG375" s="102" t="str">
        <f t="shared" si="103"/>
        <v>025-C130000642-35636</v>
      </c>
      <c r="BH375" s="84" t="str">
        <f>IF(IF(ISNA(MATCH(BG375,BG376:$BG$94434,0)),1,"")="","",IF(ISNA(MATCH(BG375,BG376:$BG$94434,0)),1,"")&amp;BB375)</f>
        <v/>
      </c>
      <c r="BI375" s="84" t="str">
        <f>IF(BH375="","",BB375&amp;COUNTIFS($BH$1:BH375,BH375))</f>
        <v/>
      </c>
      <c r="BJ375" s="84" t="str">
        <f t="shared" si="104"/>
        <v/>
      </c>
      <c r="BK375" s="84"/>
      <c r="BL375" s="84"/>
      <c r="BM375" s="84"/>
      <c r="BN375" s="84"/>
      <c r="BO375" s="84"/>
      <c r="BP375" s="84"/>
      <c r="BQ375" s="84"/>
      <c r="BR375" s="84"/>
      <c r="BS375" s="84"/>
      <c r="BT375" s="84"/>
      <c r="BU375" s="84"/>
      <c r="BV375" s="84"/>
      <c r="BW375" s="84"/>
      <c r="BX375" s="84"/>
      <c r="BY375" s="84"/>
      <c r="BZ375" s="84"/>
      <c r="CA375" s="84"/>
      <c r="CB375" s="84"/>
      <c r="CC375" s="84"/>
      <c r="CD375" s="84"/>
      <c r="CE375" s="84"/>
      <c r="CF375" s="84"/>
      <c r="CG375" s="84"/>
      <c r="CH375" s="84"/>
      <c r="CI375" s="84"/>
      <c r="CJ375" s="84"/>
      <c r="CK375" s="84"/>
      <c r="CL375" s="84"/>
      <c r="CM375" s="84"/>
      <c r="CN375" s="84"/>
      <c r="CO375" s="84"/>
      <c r="CP375" s="84"/>
      <c r="CQ375" s="84"/>
      <c r="CR375" s="84"/>
      <c r="CS375" s="84"/>
      <c r="CT375" s="84"/>
      <c r="CU375" s="84"/>
      <c r="CV375" s="84"/>
      <c r="CW375" s="84"/>
      <c r="CX375" s="84"/>
      <c r="CY375" s="84"/>
      <c r="CZ375" s="84"/>
      <c r="DA375" s="84"/>
      <c r="DB375" s="84"/>
      <c r="DC375" s="84"/>
      <c r="DD375" s="84"/>
      <c r="DE375" s="84"/>
      <c r="DF375" s="84"/>
      <c r="DG375" s="84"/>
      <c r="DH375" s="84"/>
      <c r="DI375" s="84"/>
      <c r="DJ375" s="84"/>
      <c r="DK375" s="84"/>
      <c r="DL375" s="84"/>
      <c r="DM375" s="84"/>
      <c r="DN375" s="84"/>
      <c r="DO375" s="84"/>
      <c r="DP375" s="84"/>
      <c r="DQ375" s="84"/>
      <c r="DR375" s="84"/>
      <c r="DS375" s="84"/>
      <c r="DT375" s="84"/>
      <c r="DU375" s="84"/>
      <c r="DV375" s="84"/>
      <c r="DW375" s="84"/>
      <c r="DX375" s="84"/>
      <c r="DY375" s="84"/>
      <c r="DZ375" s="84"/>
      <c r="EA375" s="84"/>
      <c r="EB375" s="84"/>
      <c r="EC375" s="84"/>
      <c r="ED375" s="84"/>
      <c r="EE375" s="84"/>
      <c r="EF375" s="84"/>
      <c r="EG375" s="84"/>
      <c r="EH375" s="84"/>
      <c r="EI375" s="84"/>
      <c r="EJ375" s="84"/>
      <c r="EK375" s="84"/>
      <c r="EL375" s="84"/>
      <c r="EM375" s="84"/>
      <c r="EN375" s="84"/>
      <c r="EO375" s="84"/>
      <c r="EP375" s="84"/>
      <c r="EQ375" s="84"/>
      <c r="ER375" s="84"/>
      <c r="ES375" s="84"/>
      <c r="ET375" s="84"/>
      <c r="EU375" s="84"/>
      <c r="EV375" s="84"/>
      <c r="EW375" s="84"/>
      <c r="EX375" s="84"/>
      <c r="EY375" s="84"/>
      <c r="EZ375" s="84"/>
      <c r="FA375" s="84"/>
      <c r="FB375" s="84"/>
      <c r="FC375" s="84"/>
      <c r="FD375" s="84"/>
      <c r="FE375" s="84"/>
      <c r="FF375" s="84"/>
      <c r="FG375" s="84"/>
      <c r="FH375" s="84"/>
      <c r="FI375" s="84"/>
      <c r="FJ375" s="84"/>
      <c r="FK375" s="84"/>
      <c r="FL375" s="84"/>
      <c r="FM375" s="84"/>
      <c r="FN375" s="84"/>
      <c r="FO375" s="84"/>
      <c r="FP375" s="84"/>
      <c r="FQ375" s="84"/>
      <c r="FR375" s="84"/>
      <c r="FS375" s="84"/>
      <c r="FT375" s="84"/>
      <c r="FU375" s="84"/>
      <c r="FV375" s="84"/>
      <c r="FW375" s="84"/>
      <c r="FX375" s="84"/>
      <c r="FY375" s="84"/>
      <c r="FZ375" s="84"/>
      <c r="GA375" s="84"/>
      <c r="GB375" s="84"/>
      <c r="GC375" s="84"/>
      <c r="GD375" s="84"/>
      <c r="GE375" s="84"/>
      <c r="GF375" s="84"/>
      <c r="GG375" s="84"/>
      <c r="GH375" s="84"/>
      <c r="GI375" s="84"/>
      <c r="GJ375" s="84"/>
      <c r="GK375" s="84"/>
      <c r="GL375" s="84"/>
      <c r="GM375" s="84"/>
      <c r="GN375" s="84"/>
      <c r="GO375" s="84"/>
      <c r="GP375" s="84"/>
      <c r="GQ375" s="84"/>
      <c r="GR375" s="84"/>
      <c r="GS375" s="84"/>
      <c r="GT375" s="84"/>
      <c r="GU375" s="84"/>
      <c r="GV375" s="84"/>
      <c r="GW375" s="84"/>
      <c r="GX375" s="84"/>
      <c r="GY375" s="84"/>
      <c r="GZ375" s="84"/>
      <c r="HA375" s="84"/>
      <c r="HB375" s="84"/>
      <c r="HC375" s="84"/>
      <c r="HD375" s="84"/>
      <c r="HE375" s="84"/>
      <c r="HF375" s="84"/>
      <c r="HG375" s="84"/>
      <c r="HH375" s="84"/>
      <c r="HI375" s="84"/>
      <c r="HJ375" s="84"/>
      <c r="HK375" s="84"/>
      <c r="HL375" s="84"/>
      <c r="HM375" s="84"/>
      <c r="HN375" s="84"/>
      <c r="HO375" s="84"/>
      <c r="HP375" s="84"/>
      <c r="HQ375" s="84"/>
      <c r="HR375" s="84"/>
      <c r="HS375" s="84"/>
      <c r="HT375" s="84"/>
      <c r="HU375" s="84"/>
      <c r="HV375" s="84"/>
      <c r="HW375" s="84"/>
      <c r="HX375" s="84"/>
      <c r="HY375" s="84"/>
      <c r="HZ375" s="84"/>
      <c r="IA375" s="84"/>
      <c r="IB375" s="84"/>
      <c r="IC375" s="84"/>
      <c r="ID375" s="84"/>
      <c r="IE375" s="84"/>
      <c r="IF375" s="84"/>
      <c r="IG375" s="84"/>
      <c r="IH375" s="84"/>
      <c r="II375" s="84"/>
      <c r="IJ375" s="84"/>
      <c r="IK375" s="84"/>
      <c r="IL375" s="84"/>
      <c r="IM375" s="84"/>
      <c r="IN375" s="84"/>
      <c r="IO375" s="84"/>
      <c r="IP375" s="84"/>
      <c r="IQ375" s="84"/>
      <c r="IR375" s="84"/>
      <c r="IS375" s="84"/>
      <c r="IT375" s="84"/>
      <c r="IU375" s="84"/>
      <c r="IV375" s="84"/>
      <c r="IW375" s="84"/>
      <c r="IX375" s="84"/>
      <c r="IY375" s="84"/>
      <c r="IZ375" s="84"/>
      <c r="JA375" s="84"/>
      <c r="JB375" s="84"/>
    </row>
    <row r="376" spans="1:262" s="22" customFormat="1" ht="15" customHeight="1" x14ac:dyDescent="0.15">
      <c r="A376" s="176" t="s">
        <v>147</v>
      </c>
      <c r="B376" s="26" t="s">
        <v>285</v>
      </c>
      <c r="C376" s="27" t="s">
        <v>375</v>
      </c>
      <c r="D376" s="28" t="s">
        <v>418</v>
      </c>
      <c r="E376" s="26" t="s">
        <v>278</v>
      </c>
      <c r="F376" s="29" t="s">
        <v>419</v>
      </c>
      <c r="G376" s="30" t="s">
        <v>280</v>
      </c>
      <c r="H376" s="30" t="s">
        <v>79</v>
      </c>
      <c r="I376" s="37">
        <v>1500000</v>
      </c>
      <c r="J376" s="38" t="s">
        <v>281</v>
      </c>
      <c r="K376" s="37">
        <v>155000</v>
      </c>
      <c r="L376" s="26"/>
      <c r="M376" s="26"/>
      <c r="N376" s="26"/>
      <c r="O376" s="39" t="s">
        <v>420</v>
      </c>
      <c r="P376" s="40">
        <v>0.5</v>
      </c>
      <c r="Q376" s="40">
        <v>0.5</v>
      </c>
      <c r="R376" s="40">
        <v>1.23943661971831</v>
      </c>
      <c r="S376" s="40">
        <v>2.7204030226700202</v>
      </c>
      <c r="T376" s="40">
        <v>2</v>
      </c>
      <c r="U376" s="40">
        <v>2</v>
      </c>
      <c r="V376" s="41">
        <v>12</v>
      </c>
      <c r="W376" s="42">
        <v>135000</v>
      </c>
      <c r="X376" s="43">
        <v>200</v>
      </c>
      <c r="Y376" s="50">
        <v>1</v>
      </c>
      <c r="Z376" s="50">
        <v>1</v>
      </c>
      <c r="AA376" s="51"/>
      <c r="AB376" s="51"/>
      <c r="AC376" s="51"/>
      <c r="AD376" s="51"/>
      <c r="AE376" s="51"/>
      <c r="AF376" s="38">
        <v>144000</v>
      </c>
      <c r="AG376" s="61">
        <v>11.25</v>
      </c>
      <c r="AH376" s="62">
        <v>0.9375</v>
      </c>
      <c r="AI376" s="63"/>
      <c r="AJ376" s="64"/>
      <c r="AK376" s="65">
        <v>0</v>
      </c>
      <c r="AL376" s="64" t="s">
        <v>283</v>
      </c>
      <c r="AM376" s="66" t="s">
        <v>313</v>
      </c>
      <c r="AN376" s="26"/>
      <c r="AO376" s="66" t="s">
        <v>298</v>
      </c>
      <c r="AP376" s="74"/>
      <c r="AQ376" s="75"/>
      <c r="AR376" s="76"/>
      <c r="AS376" s="77"/>
      <c r="AT376" s="77"/>
      <c r="AU376" s="78"/>
      <c r="AV376" s="77"/>
      <c r="AW376" s="77"/>
      <c r="AX376" s="77"/>
      <c r="AY376" s="77"/>
      <c r="AZ376" s="77"/>
      <c r="BA376" s="77"/>
      <c r="BB376" s="99">
        <f t="shared" si="98"/>
        <v>36</v>
      </c>
      <c r="BC376" s="99">
        <f t="shared" si="99"/>
        <v>9</v>
      </c>
      <c r="BD376" s="100" t="str">
        <f t="shared" si="100"/>
        <v>025-C130000641-356李太昆36</v>
      </c>
      <c r="BE376" s="101">
        <f t="shared" si="101"/>
        <v>0.33333333333333331</v>
      </c>
      <c r="BF376" s="101">
        <f t="shared" si="102"/>
        <v>0.25</v>
      </c>
      <c r="BG376" s="102" t="str">
        <f t="shared" si="103"/>
        <v>025-C130000641-35636</v>
      </c>
      <c r="BH376" s="84" t="str">
        <f>IF(IF(ISNA(MATCH(BG376,BG377:$BG$94434,0)),1,"")="","",IF(ISNA(MATCH(BG376,BG377:$BG$94434,0)),1,"")&amp;BB376)</f>
        <v/>
      </c>
      <c r="BI376" s="84" t="str">
        <f>IF(BH376="","",BB376&amp;COUNTIFS($BH$1:BH376,BH376))</f>
        <v/>
      </c>
      <c r="BJ376" s="84" t="str">
        <f t="shared" si="104"/>
        <v/>
      </c>
      <c r="BK376" s="84"/>
      <c r="BL376" s="84"/>
      <c r="BM376" s="84"/>
      <c r="BN376" s="84"/>
      <c r="BO376" s="84"/>
      <c r="BP376" s="84"/>
      <c r="BQ376" s="84"/>
      <c r="BR376" s="84"/>
      <c r="BS376" s="84"/>
      <c r="BT376" s="84"/>
      <c r="BU376" s="84"/>
      <c r="BV376" s="84"/>
      <c r="BW376" s="84"/>
      <c r="BX376" s="84"/>
      <c r="BY376" s="84"/>
      <c r="BZ376" s="84"/>
      <c r="CA376" s="84"/>
      <c r="CB376" s="84"/>
      <c r="CC376" s="84"/>
      <c r="CD376" s="84"/>
      <c r="CE376" s="84"/>
      <c r="CF376" s="84"/>
      <c r="CG376" s="84"/>
      <c r="CH376" s="84"/>
      <c r="CI376" s="84"/>
      <c r="CJ376" s="84"/>
      <c r="CK376" s="84"/>
      <c r="CL376" s="84"/>
      <c r="CM376" s="84"/>
      <c r="CN376" s="84"/>
      <c r="CO376" s="84"/>
      <c r="CP376" s="84"/>
      <c r="CQ376" s="84"/>
      <c r="CR376" s="84"/>
      <c r="CS376" s="84"/>
      <c r="CT376" s="84"/>
      <c r="CU376" s="84"/>
      <c r="CV376" s="84"/>
      <c r="CW376" s="84"/>
      <c r="CX376" s="84"/>
      <c r="CY376" s="84"/>
      <c r="CZ376" s="84"/>
      <c r="DA376" s="84"/>
      <c r="DB376" s="84"/>
      <c r="DC376" s="84"/>
      <c r="DD376" s="84"/>
      <c r="DE376" s="84"/>
      <c r="DF376" s="84"/>
      <c r="DG376" s="84"/>
      <c r="DH376" s="84"/>
      <c r="DI376" s="84"/>
      <c r="DJ376" s="84"/>
      <c r="DK376" s="84"/>
      <c r="DL376" s="84"/>
      <c r="DM376" s="84"/>
      <c r="DN376" s="84"/>
      <c r="DO376" s="84"/>
      <c r="DP376" s="84"/>
      <c r="DQ376" s="84"/>
      <c r="DR376" s="84"/>
      <c r="DS376" s="84"/>
      <c r="DT376" s="84"/>
      <c r="DU376" s="84"/>
      <c r="DV376" s="84"/>
      <c r="DW376" s="84"/>
      <c r="DX376" s="84"/>
      <c r="DY376" s="84"/>
      <c r="DZ376" s="84"/>
      <c r="EA376" s="84"/>
      <c r="EB376" s="84"/>
      <c r="EC376" s="84"/>
      <c r="ED376" s="84"/>
      <c r="EE376" s="84"/>
      <c r="EF376" s="84"/>
      <c r="EG376" s="84"/>
      <c r="EH376" s="84"/>
      <c r="EI376" s="84"/>
      <c r="EJ376" s="84"/>
      <c r="EK376" s="84"/>
      <c r="EL376" s="84"/>
      <c r="EM376" s="84"/>
      <c r="EN376" s="84"/>
      <c r="EO376" s="84"/>
      <c r="EP376" s="84"/>
      <c r="EQ376" s="84"/>
      <c r="ER376" s="84"/>
      <c r="ES376" s="84"/>
      <c r="ET376" s="84"/>
      <c r="EU376" s="84"/>
      <c r="EV376" s="84"/>
      <c r="EW376" s="84"/>
      <c r="EX376" s="84"/>
      <c r="EY376" s="84"/>
      <c r="EZ376" s="84"/>
      <c r="FA376" s="84"/>
      <c r="FB376" s="84"/>
      <c r="FC376" s="84"/>
      <c r="FD376" s="84"/>
      <c r="FE376" s="84"/>
      <c r="FF376" s="84"/>
      <c r="FG376" s="84"/>
      <c r="FH376" s="84"/>
      <c r="FI376" s="84"/>
      <c r="FJ376" s="84"/>
      <c r="FK376" s="84"/>
      <c r="FL376" s="84"/>
      <c r="FM376" s="84"/>
      <c r="FN376" s="84"/>
      <c r="FO376" s="84"/>
      <c r="FP376" s="84"/>
      <c r="FQ376" s="84"/>
      <c r="FR376" s="84"/>
      <c r="FS376" s="84"/>
      <c r="FT376" s="84"/>
      <c r="FU376" s="84"/>
      <c r="FV376" s="84"/>
      <c r="FW376" s="84"/>
      <c r="FX376" s="84"/>
      <c r="FY376" s="84"/>
      <c r="FZ376" s="84"/>
      <c r="GA376" s="84"/>
      <c r="GB376" s="84"/>
      <c r="GC376" s="84"/>
      <c r="GD376" s="84"/>
      <c r="GE376" s="84"/>
      <c r="GF376" s="84"/>
      <c r="GG376" s="84"/>
      <c r="GH376" s="84"/>
      <c r="GI376" s="84"/>
      <c r="GJ376" s="84"/>
      <c r="GK376" s="84"/>
      <c r="GL376" s="84"/>
      <c r="GM376" s="84"/>
      <c r="GN376" s="84"/>
      <c r="GO376" s="84"/>
      <c r="GP376" s="84"/>
      <c r="GQ376" s="84"/>
      <c r="GR376" s="84"/>
      <c r="GS376" s="84"/>
      <c r="GT376" s="84"/>
      <c r="GU376" s="84"/>
      <c r="GV376" s="84"/>
      <c r="GW376" s="84"/>
      <c r="GX376" s="84"/>
      <c r="GY376" s="84"/>
      <c r="GZ376" s="84"/>
      <c r="HA376" s="84"/>
      <c r="HB376" s="84"/>
      <c r="HC376" s="84"/>
      <c r="HD376" s="84"/>
      <c r="HE376" s="84"/>
      <c r="HF376" s="84"/>
      <c r="HG376" s="84"/>
      <c r="HH376" s="84"/>
      <c r="HI376" s="84"/>
      <c r="HJ376" s="84"/>
      <c r="HK376" s="84"/>
      <c r="HL376" s="84"/>
      <c r="HM376" s="84"/>
      <c r="HN376" s="84"/>
      <c r="HO376" s="84"/>
      <c r="HP376" s="84"/>
      <c r="HQ376" s="84"/>
      <c r="HR376" s="84"/>
      <c r="HS376" s="84"/>
      <c r="HT376" s="84"/>
      <c r="HU376" s="84"/>
      <c r="HV376" s="84"/>
      <c r="HW376" s="84"/>
      <c r="HX376" s="84"/>
      <c r="HY376" s="84"/>
      <c r="HZ376" s="84"/>
      <c r="IA376" s="84"/>
      <c r="IB376" s="84"/>
      <c r="IC376" s="84"/>
      <c r="ID376" s="84"/>
      <c r="IE376" s="84"/>
      <c r="IF376" s="84"/>
      <c r="IG376" s="84"/>
      <c r="IH376" s="84"/>
      <c r="II376" s="84"/>
      <c r="IJ376" s="84"/>
      <c r="IK376" s="84"/>
      <c r="IL376" s="84"/>
      <c r="IM376" s="84"/>
      <c r="IN376" s="84"/>
      <c r="IO376" s="84"/>
      <c r="IP376" s="84"/>
      <c r="IQ376" s="84"/>
      <c r="IR376" s="84"/>
      <c r="IS376" s="84"/>
      <c r="IT376" s="84"/>
      <c r="IU376" s="84"/>
      <c r="IV376" s="84"/>
      <c r="IW376" s="84"/>
      <c r="IX376" s="84"/>
      <c r="IY376" s="84"/>
      <c r="IZ376" s="84"/>
      <c r="JA376" s="84"/>
      <c r="JB376" s="84"/>
    </row>
    <row r="377" spans="1:262" s="22" customFormat="1" ht="15" customHeight="1" x14ac:dyDescent="0.15">
      <c r="A377" s="176" t="s">
        <v>147</v>
      </c>
      <c r="B377" s="26" t="s">
        <v>285</v>
      </c>
      <c r="C377" s="27" t="s">
        <v>375</v>
      </c>
      <c r="D377" s="28" t="s">
        <v>421</v>
      </c>
      <c r="E377" s="26" t="s">
        <v>278</v>
      </c>
      <c r="F377" s="29" t="s">
        <v>422</v>
      </c>
      <c r="G377" s="30" t="s">
        <v>280</v>
      </c>
      <c r="H377" s="30" t="s">
        <v>79</v>
      </c>
      <c r="I377" s="37">
        <v>1500000</v>
      </c>
      <c r="J377" s="38" t="s">
        <v>281</v>
      </c>
      <c r="K377" s="37">
        <v>155000</v>
      </c>
      <c r="L377" s="26"/>
      <c r="M377" s="26"/>
      <c r="N377" s="26"/>
      <c r="O377" s="39" t="s">
        <v>420</v>
      </c>
      <c r="P377" s="40">
        <v>0.5</v>
      </c>
      <c r="Q377" s="40">
        <v>0.5</v>
      </c>
      <c r="R377" s="40">
        <v>1.23943661971831</v>
      </c>
      <c r="S377" s="40">
        <v>2.7204030226700202</v>
      </c>
      <c r="T377" s="40">
        <v>2</v>
      </c>
      <c r="U377" s="40">
        <v>2</v>
      </c>
      <c r="V377" s="41">
        <v>12</v>
      </c>
      <c r="W377" s="42">
        <v>135000</v>
      </c>
      <c r="X377" s="43">
        <v>200</v>
      </c>
      <c r="Y377" s="50">
        <v>1</v>
      </c>
      <c r="Z377" s="50">
        <v>1</v>
      </c>
      <c r="AA377" s="51"/>
      <c r="AB377" s="51"/>
      <c r="AC377" s="51"/>
      <c r="AD377" s="51"/>
      <c r="AE377" s="51"/>
      <c r="AF377" s="38">
        <v>144000</v>
      </c>
      <c r="AG377" s="61">
        <v>11.25</v>
      </c>
      <c r="AH377" s="62">
        <v>0.9375</v>
      </c>
      <c r="AI377" s="63"/>
      <c r="AJ377" s="64"/>
      <c r="AK377" s="65">
        <v>0</v>
      </c>
      <c r="AL377" s="64" t="s">
        <v>283</v>
      </c>
      <c r="AM377" s="66" t="s">
        <v>313</v>
      </c>
      <c r="AN377" s="26"/>
      <c r="AO377" s="66" t="s">
        <v>298</v>
      </c>
      <c r="AP377" s="74"/>
      <c r="AQ377" s="75"/>
      <c r="AR377" s="76"/>
      <c r="AS377" s="77"/>
      <c r="AT377" s="77"/>
      <c r="AU377" s="78"/>
      <c r="AV377" s="77"/>
      <c r="AW377" s="77"/>
      <c r="AX377" s="77"/>
      <c r="AY377" s="77"/>
      <c r="AZ377" s="77"/>
      <c r="BA377" s="77"/>
      <c r="BB377" s="99">
        <f t="shared" si="98"/>
        <v>36</v>
      </c>
      <c r="BC377" s="99">
        <f t="shared" si="99"/>
        <v>9</v>
      </c>
      <c r="BD377" s="100" t="str">
        <f t="shared" si="100"/>
        <v>025-C130000642-356李太昆36</v>
      </c>
      <c r="BE377" s="101">
        <f t="shared" si="101"/>
        <v>0.33333333333333331</v>
      </c>
      <c r="BF377" s="101">
        <f t="shared" si="102"/>
        <v>0.25</v>
      </c>
      <c r="BG377" s="102" t="str">
        <f t="shared" si="103"/>
        <v>025-C130000642-35636</v>
      </c>
      <c r="BH377" s="84" t="str">
        <f>IF(IF(ISNA(MATCH(BG377,BG378:$BG$94434,0)),1,"")="","",IF(ISNA(MATCH(BG377,BG378:$BG$94434,0)),1,"")&amp;BB377)</f>
        <v/>
      </c>
      <c r="BI377" s="84" t="str">
        <f>IF(BH377="","",BB377&amp;COUNTIFS($BH$1:BH377,BH377))</f>
        <v/>
      </c>
      <c r="BJ377" s="84" t="str">
        <f t="shared" si="104"/>
        <v/>
      </c>
      <c r="BK377" s="84"/>
      <c r="BL377" s="84"/>
      <c r="BM377" s="84"/>
      <c r="BN377" s="84"/>
      <c r="BO377" s="84"/>
      <c r="BP377" s="84"/>
      <c r="BQ377" s="84"/>
      <c r="BR377" s="84"/>
      <c r="BS377" s="84"/>
      <c r="BT377" s="84"/>
      <c r="BU377" s="84"/>
      <c r="BV377" s="84"/>
      <c r="BW377" s="84"/>
      <c r="BX377" s="84"/>
      <c r="BY377" s="84"/>
      <c r="BZ377" s="84"/>
      <c r="CA377" s="84"/>
      <c r="CB377" s="84"/>
      <c r="CC377" s="84"/>
      <c r="CD377" s="84"/>
      <c r="CE377" s="84"/>
      <c r="CF377" s="84"/>
      <c r="CG377" s="84"/>
      <c r="CH377" s="84"/>
      <c r="CI377" s="84"/>
      <c r="CJ377" s="84"/>
      <c r="CK377" s="84"/>
      <c r="CL377" s="84"/>
      <c r="CM377" s="84"/>
      <c r="CN377" s="84"/>
      <c r="CO377" s="84"/>
      <c r="CP377" s="84"/>
      <c r="CQ377" s="84"/>
      <c r="CR377" s="84"/>
      <c r="CS377" s="84"/>
      <c r="CT377" s="84"/>
      <c r="CU377" s="84"/>
      <c r="CV377" s="84"/>
      <c r="CW377" s="84"/>
      <c r="CX377" s="84"/>
      <c r="CY377" s="84"/>
      <c r="CZ377" s="84"/>
      <c r="DA377" s="84"/>
      <c r="DB377" s="84"/>
      <c r="DC377" s="84"/>
      <c r="DD377" s="84"/>
      <c r="DE377" s="84"/>
      <c r="DF377" s="84"/>
      <c r="DG377" s="84"/>
      <c r="DH377" s="84"/>
      <c r="DI377" s="84"/>
      <c r="DJ377" s="84"/>
      <c r="DK377" s="84"/>
      <c r="DL377" s="84"/>
      <c r="DM377" s="84"/>
      <c r="DN377" s="84"/>
      <c r="DO377" s="84"/>
      <c r="DP377" s="84"/>
      <c r="DQ377" s="84"/>
      <c r="DR377" s="84"/>
      <c r="DS377" s="84"/>
      <c r="DT377" s="84"/>
      <c r="DU377" s="84"/>
      <c r="DV377" s="84"/>
      <c r="DW377" s="84"/>
      <c r="DX377" s="84"/>
      <c r="DY377" s="84"/>
      <c r="DZ377" s="84"/>
      <c r="EA377" s="84"/>
      <c r="EB377" s="84"/>
      <c r="EC377" s="84"/>
      <c r="ED377" s="84"/>
      <c r="EE377" s="84"/>
      <c r="EF377" s="84"/>
      <c r="EG377" s="84"/>
      <c r="EH377" s="84"/>
      <c r="EI377" s="84"/>
      <c r="EJ377" s="84"/>
      <c r="EK377" s="84"/>
      <c r="EL377" s="84"/>
      <c r="EM377" s="84"/>
      <c r="EN377" s="84"/>
      <c r="EO377" s="84"/>
      <c r="EP377" s="84"/>
      <c r="EQ377" s="84"/>
      <c r="ER377" s="84"/>
      <c r="ES377" s="84"/>
      <c r="ET377" s="84"/>
      <c r="EU377" s="84"/>
      <c r="EV377" s="84"/>
      <c r="EW377" s="84"/>
      <c r="EX377" s="84"/>
      <c r="EY377" s="84"/>
      <c r="EZ377" s="84"/>
      <c r="FA377" s="84"/>
      <c r="FB377" s="84"/>
      <c r="FC377" s="84"/>
      <c r="FD377" s="84"/>
      <c r="FE377" s="84"/>
      <c r="FF377" s="84"/>
      <c r="FG377" s="84"/>
      <c r="FH377" s="84"/>
      <c r="FI377" s="84"/>
      <c r="FJ377" s="84"/>
      <c r="FK377" s="84"/>
      <c r="FL377" s="84"/>
      <c r="FM377" s="84"/>
      <c r="FN377" s="84"/>
      <c r="FO377" s="84"/>
      <c r="FP377" s="84"/>
      <c r="FQ377" s="84"/>
      <c r="FR377" s="84"/>
      <c r="FS377" s="84"/>
      <c r="FT377" s="84"/>
      <c r="FU377" s="84"/>
      <c r="FV377" s="84"/>
      <c r="FW377" s="84"/>
      <c r="FX377" s="84"/>
      <c r="FY377" s="84"/>
      <c r="FZ377" s="84"/>
      <c r="GA377" s="84"/>
      <c r="GB377" s="84"/>
      <c r="GC377" s="84"/>
      <c r="GD377" s="84"/>
      <c r="GE377" s="84"/>
      <c r="GF377" s="84"/>
      <c r="GG377" s="84"/>
      <c r="GH377" s="84"/>
      <c r="GI377" s="84"/>
      <c r="GJ377" s="84"/>
      <c r="GK377" s="84"/>
      <c r="GL377" s="84"/>
      <c r="GM377" s="84"/>
      <c r="GN377" s="84"/>
      <c r="GO377" s="84"/>
      <c r="GP377" s="84"/>
      <c r="GQ377" s="84"/>
      <c r="GR377" s="84"/>
      <c r="GS377" s="84"/>
      <c r="GT377" s="84"/>
      <c r="GU377" s="84"/>
      <c r="GV377" s="84"/>
      <c r="GW377" s="84"/>
      <c r="GX377" s="84"/>
      <c r="GY377" s="84"/>
      <c r="GZ377" s="84"/>
      <c r="HA377" s="84"/>
      <c r="HB377" s="84"/>
      <c r="HC377" s="84"/>
      <c r="HD377" s="84"/>
      <c r="HE377" s="84"/>
      <c r="HF377" s="84"/>
      <c r="HG377" s="84"/>
      <c r="HH377" s="84"/>
      <c r="HI377" s="84"/>
      <c r="HJ377" s="84"/>
      <c r="HK377" s="84"/>
      <c r="HL377" s="84"/>
      <c r="HM377" s="84"/>
      <c r="HN377" s="84"/>
      <c r="HO377" s="84"/>
      <c r="HP377" s="84"/>
      <c r="HQ377" s="84"/>
      <c r="HR377" s="84"/>
      <c r="HS377" s="84"/>
      <c r="HT377" s="84"/>
      <c r="HU377" s="84"/>
      <c r="HV377" s="84"/>
      <c r="HW377" s="84"/>
      <c r="HX377" s="84"/>
      <c r="HY377" s="84"/>
      <c r="HZ377" s="84"/>
      <c r="IA377" s="84"/>
      <c r="IB377" s="84"/>
      <c r="IC377" s="84"/>
      <c r="ID377" s="84"/>
      <c r="IE377" s="84"/>
      <c r="IF377" s="84"/>
      <c r="IG377" s="84"/>
      <c r="IH377" s="84"/>
      <c r="II377" s="84"/>
      <c r="IJ377" s="84"/>
      <c r="IK377" s="84"/>
      <c r="IL377" s="84"/>
      <c r="IM377" s="84"/>
      <c r="IN377" s="84"/>
      <c r="IO377" s="84"/>
      <c r="IP377" s="84"/>
      <c r="IQ377" s="84"/>
      <c r="IR377" s="84"/>
      <c r="IS377" s="84"/>
      <c r="IT377" s="84"/>
      <c r="IU377" s="84"/>
      <c r="IV377" s="84"/>
      <c r="IW377" s="84"/>
      <c r="IX377" s="84"/>
      <c r="IY377" s="84"/>
      <c r="IZ377" s="84"/>
      <c r="JA377" s="84"/>
      <c r="JB377" s="84"/>
    </row>
    <row r="378" spans="1:262" s="22" customFormat="1" ht="15" customHeight="1" x14ac:dyDescent="0.15">
      <c r="A378" s="176" t="s">
        <v>147</v>
      </c>
      <c r="B378" s="26" t="s">
        <v>275</v>
      </c>
      <c r="C378" s="27" t="s">
        <v>276</v>
      </c>
      <c r="D378" s="28" t="s">
        <v>460</v>
      </c>
      <c r="E378" s="26" t="s">
        <v>278</v>
      </c>
      <c r="F378" s="29" t="s">
        <v>461</v>
      </c>
      <c r="G378" s="30" t="s">
        <v>462</v>
      </c>
      <c r="H378" s="30" t="s">
        <v>79</v>
      </c>
      <c r="I378" s="37">
        <v>1500000</v>
      </c>
      <c r="J378" s="38" t="s">
        <v>281</v>
      </c>
      <c r="K378" s="37">
        <v>0</v>
      </c>
      <c r="L378" s="26"/>
      <c r="M378" s="26"/>
      <c r="N378" s="26"/>
      <c r="O378" s="39" t="s">
        <v>389</v>
      </c>
      <c r="P378" s="40">
        <v>0.5</v>
      </c>
      <c r="Q378" s="40">
        <v>0.5</v>
      </c>
      <c r="R378" s="40">
        <v>1.4130434782608701</v>
      </c>
      <c r="S378" s="40">
        <v>1.13350125944584</v>
      </c>
      <c r="T378" s="40">
        <v>3</v>
      </c>
      <c r="U378" s="40">
        <v>2</v>
      </c>
      <c r="V378" s="41">
        <v>5</v>
      </c>
      <c r="W378" s="42">
        <v>83000</v>
      </c>
      <c r="X378" s="43">
        <v>320</v>
      </c>
      <c r="Y378" s="50">
        <v>1</v>
      </c>
      <c r="Z378" s="50">
        <v>1</v>
      </c>
      <c r="AA378" s="51"/>
      <c r="AB378" s="51"/>
      <c r="AC378" s="51"/>
      <c r="AD378" s="51"/>
      <c r="AE378" s="51"/>
      <c r="AF378" s="38">
        <v>96000</v>
      </c>
      <c r="AG378" s="61">
        <v>4.3229166666666696</v>
      </c>
      <c r="AH378" s="62">
        <v>0.86458333333333304</v>
      </c>
      <c r="AI378" s="63"/>
      <c r="AJ378" s="64"/>
      <c r="AK378" s="65">
        <v>0</v>
      </c>
      <c r="AL378" s="64" t="s">
        <v>296</v>
      </c>
      <c r="AM378" s="66" t="s">
        <v>284</v>
      </c>
      <c r="AN378" s="26"/>
      <c r="AO378" s="66" t="s">
        <v>49</v>
      </c>
      <c r="AP378" s="74"/>
      <c r="AQ378" s="75"/>
      <c r="AR378" s="76"/>
      <c r="AS378" s="77"/>
      <c r="AT378" s="77"/>
      <c r="AU378" s="78"/>
      <c r="AV378" s="77"/>
      <c r="AW378" s="77"/>
      <c r="AX378" s="77"/>
      <c r="AY378" s="77"/>
      <c r="AZ378" s="77"/>
      <c r="BA378" s="77"/>
      <c r="BB378" s="99">
        <f t="shared" si="98"/>
        <v>36</v>
      </c>
      <c r="BC378" s="99">
        <f t="shared" si="99"/>
        <v>9</v>
      </c>
      <c r="BD378" s="100" t="str">
        <f t="shared" si="100"/>
        <v>025-C130000631-372李翔36</v>
      </c>
      <c r="BE378" s="101">
        <f t="shared" si="101"/>
        <v>0.33333333333333331</v>
      </c>
      <c r="BF378" s="101">
        <f t="shared" si="102"/>
        <v>0.5</v>
      </c>
      <c r="BG378" s="102" t="str">
        <f t="shared" si="103"/>
        <v>025-C130000631-37236</v>
      </c>
      <c r="BH378" s="84" t="str">
        <f>IF(IF(ISNA(MATCH(BG378,BG379:$BG$94434,0)),1,"")="","",IF(ISNA(MATCH(BG378,BG379:$BG$94434,0)),1,"")&amp;BB378)</f>
        <v/>
      </c>
      <c r="BI378" s="84" t="str">
        <f>IF(BH378="","",BB378&amp;COUNTIFS($BH$1:BH378,BH378))</f>
        <v/>
      </c>
      <c r="BJ378" s="84" t="str">
        <f t="shared" si="104"/>
        <v/>
      </c>
      <c r="BK378" s="84"/>
      <c r="BL378" s="84"/>
      <c r="BM378" s="84"/>
      <c r="BN378" s="84"/>
      <c r="BO378" s="84"/>
      <c r="BP378" s="84"/>
      <c r="BQ378" s="84"/>
      <c r="BR378" s="84"/>
      <c r="BS378" s="84"/>
      <c r="BT378" s="84"/>
      <c r="BU378" s="84"/>
      <c r="BV378" s="84"/>
      <c r="BW378" s="84"/>
      <c r="BX378" s="84"/>
      <c r="BY378" s="84"/>
      <c r="BZ378" s="84"/>
      <c r="CA378" s="84"/>
      <c r="CB378" s="84"/>
      <c r="CC378" s="84"/>
      <c r="CD378" s="84"/>
      <c r="CE378" s="84"/>
      <c r="CF378" s="84"/>
      <c r="CG378" s="84"/>
      <c r="CH378" s="84"/>
      <c r="CI378" s="84"/>
      <c r="CJ378" s="84"/>
      <c r="CK378" s="84"/>
      <c r="CL378" s="84"/>
      <c r="CM378" s="84"/>
      <c r="CN378" s="84"/>
      <c r="CO378" s="84"/>
      <c r="CP378" s="84"/>
      <c r="CQ378" s="84"/>
      <c r="CR378" s="84"/>
      <c r="CS378" s="84"/>
      <c r="CT378" s="84"/>
      <c r="CU378" s="84"/>
      <c r="CV378" s="84"/>
      <c r="CW378" s="84"/>
      <c r="CX378" s="84"/>
      <c r="CY378" s="84"/>
      <c r="CZ378" s="84"/>
      <c r="DA378" s="84"/>
      <c r="DB378" s="84"/>
      <c r="DC378" s="84"/>
      <c r="DD378" s="84"/>
      <c r="DE378" s="84"/>
      <c r="DF378" s="84"/>
      <c r="DG378" s="84"/>
      <c r="DH378" s="84"/>
      <c r="DI378" s="84"/>
      <c r="DJ378" s="84"/>
      <c r="DK378" s="84"/>
      <c r="DL378" s="84"/>
      <c r="DM378" s="84"/>
      <c r="DN378" s="84"/>
      <c r="DO378" s="84"/>
      <c r="DP378" s="84"/>
      <c r="DQ378" s="84"/>
      <c r="DR378" s="84"/>
      <c r="DS378" s="84"/>
      <c r="DT378" s="84"/>
      <c r="DU378" s="84"/>
      <c r="DV378" s="84"/>
      <c r="DW378" s="84"/>
      <c r="DX378" s="84"/>
      <c r="DY378" s="84"/>
      <c r="DZ378" s="84"/>
      <c r="EA378" s="84"/>
      <c r="EB378" s="84"/>
      <c r="EC378" s="84"/>
      <c r="ED378" s="84"/>
      <c r="EE378" s="84"/>
      <c r="EF378" s="84"/>
      <c r="EG378" s="84"/>
      <c r="EH378" s="84"/>
      <c r="EI378" s="84"/>
      <c r="EJ378" s="84"/>
      <c r="EK378" s="84"/>
      <c r="EL378" s="84"/>
      <c r="EM378" s="84"/>
      <c r="EN378" s="84"/>
      <c r="EO378" s="84"/>
      <c r="EP378" s="84"/>
      <c r="EQ378" s="84"/>
      <c r="ER378" s="84"/>
      <c r="ES378" s="84"/>
      <c r="ET378" s="84"/>
      <c r="EU378" s="84"/>
      <c r="EV378" s="84"/>
      <c r="EW378" s="84"/>
      <c r="EX378" s="84"/>
      <c r="EY378" s="84"/>
      <c r="EZ378" s="84"/>
      <c r="FA378" s="84"/>
      <c r="FB378" s="84"/>
      <c r="FC378" s="84"/>
      <c r="FD378" s="84"/>
      <c r="FE378" s="84"/>
      <c r="FF378" s="84"/>
      <c r="FG378" s="84"/>
      <c r="FH378" s="84"/>
      <c r="FI378" s="84"/>
      <c r="FJ378" s="84"/>
      <c r="FK378" s="84"/>
      <c r="FL378" s="84"/>
      <c r="FM378" s="84"/>
      <c r="FN378" s="84"/>
      <c r="FO378" s="84"/>
      <c r="FP378" s="84"/>
      <c r="FQ378" s="84"/>
      <c r="FR378" s="84"/>
      <c r="FS378" s="84"/>
      <c r="FT378" s="84"/>
      <c r="FU378" s="84"/>
      <c r="FV378" s="84"/>
      <c r="FW378" s="84"/>
      <c r="FX378" s="84"/>
      <c r="FY378" s="84"/>
      <c r="FZ378" s="84"/>
      <c r="GA378" s="84"/>
      <c r="GB378" s="84"/>
      <c r="GC378" s="84"/>
      <c r="GD378" s="84"/>
      <c r="GE378" s="84"/>
      <c r="GF378" s="84"/>
      <c r="GG378" s="84"/>
      <c r="GH378" s="84"/>
      <c r="GI378" s="84"/>
      <c r="GJ378" s="84"/>
      <c r="GK378" s="84"/>
      <c r="GL378" s="84"/>
      <c r="GM378" s="84"/>
      <c r="GN378" s="84"/>
      <c r="GO378" s="84"/>
      <c r="GP378" s="84"/>
      <c r="GQ378" s="84"/>
      <c r="GR378" s="84"/>
      <c r="GS378" s="84"/>
      <c r="GT378" s="84"/>
      <c r="GU378" s="84"/>
      <c r="GV378" s="84"/>
      <c r="GW378" s="84"/>
      <c r="GX378" s="84"/>
      <c r="GY378" s="84"/>
      <c r="GZ378" s="84"/>
      <c r="HA378" s="84"/>
      <c r="HB378" s="84"/>
      <c r="HC378" s="84"/>
      <c r="HD378" s="84"/>
      <c r="HE378" s="84"/>
      <c r="HF378" s="84"/>
      <c r="HG378" s="84"/>
      <c r="HH378" s="84"/>
      <c r="HI378" s="84"/>
      <c r="HJ378" s="84"/>
      <c r="HK378" s="84"/>
      <c r="HL378" s="84"/>
      <c r="HM378" s="84"/>
      <c r="HN378" s="84"/>
      <c r="HO378" s="84"/>
      <c r="HP378" s="84"/>
      <c r="HQ378" s="84"/>
      <c r="HR378" s="84"/>
      <c r="HS378" s="84"/>
      <c r="HT378" s="84"/>
      <c r="HU378" s="84"/>
      <c r="HV378" s="84"/>
      <c r="HW378" s="84"/>
      <c r="HX378" s="84"/>
      <c r="HY378" s="84"/>
      <c r="HZ378" s="84"/>
      <c r="IA378" s="84"/>
      <c r="IB378" s="84"/>
      <c r="IC378" s="84"/>
      <c r="ID378" s="84"/>
      <c r="IE378" s="84"/>
      <c r="IF378" s="84"/>
      <c r="IG378" s="84"/>
      <c r="IH378" s="84"/>
      <c r="II378" s="84"/>
      <c r="IJ378" s="84"/>
      <c r="IK378" s="84"/>
      <c r="IL378" s="84"/>
      <c r="IM378" s="84"/>
      <c r="IN378" s="84"/>
      <c r="IO378" s="84"/>
      <c r="IP378" s="84"/>
      <c r="IQ378" s="84"/>
      <c r="IR378" s="84"/>
      <c r="IS378" s="84"/>
      <c r="IT378" s="84"/>
      <c r="IU378" s="84"/>
      <c r="IV378" s="84"/>
      <c r="IW378" s="84"/>
      <c r="IX378" s="84"/>
      <c r="IY378" s="84"/>
      <c r="IZ378" s="84"/>
      <c r="JA378" s="84"/>
      <c r="JB378" s="84"/>
    </row>
    <row r="379" spans="1:262" s="22" customFormat="1" ht="15" customHeight="1" x14ac:dyDescent="0.15">
      <c r="A379" s="176" t="s">
        <v>147</v>
      </c>
      <c r="B379" s="26" t="s">
        <v>285</v>
      </c>
      <c r="C379" s="27" t="s">
        <v>276</v>
      </c>
      <c r="D379" s="28" t="s">
        <v>460</v>
      </c>
      <c r="E379" s="26" t="s">
        <v>278</v>
      </c>
      <c r="F379" s="29" t="s">
        <v>461</v>
      </c>
      <c r="G379" s="30" t="s">
        <v>462</v>
      </c>
      <c r="H379" s="30" t="s">
        <v>79</v>
      </c>
      <c r="I379" s="37">
        <v>1500000</v>
      </c>
      <c r="J379" s="38" t="s">
        <v>281</v>
      </c>
      <c r="K379" s="37">
        <v>0</v>
      </c>
      <c r="L379" s="26"/>
      <c r="M379" s="26"/>
      <c r="N379" s="26"/>
      <c r="O379" s="39" t="s">
        <v>389</v>
      </c>
      <c r="P379" s="40">
        <v>0.5</v>
      </c>
      <c r="Q379" s="40">
        <v>0.5</v>
      </c>
      <c r="R379" s="40">
        <v>1.23943661971831</v>
      </c>
      <c r="S379" s="40">
        <v>2.7204030226700202</v>
      </c>
      <c r="T379" s="40">
        <v>3</v>
      </c>
      <c r="U379" s="40">
        <v>3</v>
      </c>
      <c r="V379" s="41">
        <v>12</v>
      </c>
      <c r="W379" s="42">
        <v>225000</v>
      </c>
      <c r="X379" s="43">
        <v>320</v>
      </c>
      <c r="Y379" s="50">
        <v>1</v>
      </c>
      <c r="Z379" s="50">
        <v>1</v>
      </c>
      <c r="AA379" s="51"/>
      <c r="AB379" s="51"/>
      <c r="AC379" s="51"/>
      <c r="AD379" s="51"/>
      <c r="AE379" s="51"/>
      <c r="AF379" s="38">
        <v>230400</v>
      </c>
      <c r="AG379" s="61">
        <v>11.71875</v>
      </c>
      <c r="AH379" s="62">
        <v>0.9765625</v>
      </c>
      <c r="AI379" s="63"/>
      <c r="AJ379" s="64"/>
      <c r="AK379" s="65">
        <v>0</v>
      </c>
      <c r="AL379" s="64" t="s">
        <v>296</v>
      </c>
      <c r="AM379" s="66" t="s">
        <v>331</v>
      </c>
      <c r="AN379" s="26"/>
      <c r="AO379" s="66" t="s">
        <v>127</v>
      </c>
      <c r="AP379" s="74"/>
      <c r="AQ379" s="75"/>
      <c r="AR379" s="76"/>
      <c r="AS379" s="77"/>
      <c r="AT379" s="77"/>
      <c r="AU379" s="78"/>
      <c r="AV379" s="77"/>
      <c r="AW379" s="77"/>
      <c r="AX379" s="77"/>
      <c r="AY379" s="77"/>
      <c r="AZ379" s="77"/>
      <c r="BA379" s="77"/>
      <c r="BB379" s="99">
        <f t="shared" si="98"/>
        <v>36</v>
      </c>
      <c r="BC379" s="99">
        <f t="shared" si="99"/>
        <v>9</v>
      </c>
      <c r="BD379" s="100" t="str">
        <f t="shared" si="100"/>
        <v>025-C130000631-372吕勇36</v>
      </c>
      <c r="BE379" s="101">
        <f t="shared" si="101"/>
        <v>0.25</v>
      </c>
      <c r="BF379" s="101">
        <f t="shared" si="102"/>
        <v>0.5</v>
      </c>
      <c r="BG379" s="102" t="str">
        <f t="shared" si="103"/>
        <v>025-C130000631-37236</v>
      </c>
      <c r="BH379" s="84" t="str">
        <f>IF(IF(ISNA(MATCH(BG379,BG380:$BG$94434,0)),1,"")="","",IF(ISNA(MATCH(BG379,BG380:$BG$94434,0)),1,"")&amp;BB379)</f>
        <v/>
      </c>
      <c r="BI379" s="84" t="str">
        <f>IF(BH379="","",BB379&amp;COUNTIFS($BH$1:BH379,BH379))</f>
        <v/>
      </c>
      <c r="BJ379" s="84" t="str">
        <f t="shared" si="104"/>
        <v/>
      </c>
      <c r="BK379" s="84"/>
      <c r="BL379" s="84"/>
      <c r="BM379" s="84"/>
      <c r="BN379" s="84"/>
      <c r="BO379" s="84"/>
      <c r="BP379" s="84"/>
      <c r="BQ379" s="84"/>
      <c r="BR379" s="84"/>
      <c r="BS379" s="84"/>
      <c r="BT379" s="84"/>
      <c r="BU379" s="84"/>
      <c r="BV379" s="84"/>
      <c r="BW379" s="84"/>
      <c r="BX379" s="84"/>
      <c r="BY379" s="84"/>
      <c r="BZ379" s="84"/>
      <c r="CA379" s="84"/>
      <c r="CB379" s="84"/>
      <c r="CC379" s="84"/>
      <c r="CD379" s="84"/>
      <c r="CE379" s="84"/>
      <c r="CF379" s="84"/>
      <c r="CG379" s="84"/>
      <c r="CH379" s="84"/>
      <c r="CI379" s="84"/>
      <c r="CJ379" s="84"/>
      <c r="CK379" s="84"/>
      <c r="CL379" s="84"/>
      <c r="CM379" s="84"/>
      <c r="CN379" s="84"/>
      <c r="CO379" s="84"/>
      <c r="CP379" s="84"/>
      <c r="CQ379" s="84"/>
      <c r="CR379" s="84"/>
      <c r="CS379" s="84"/>
      <c r="CT379" s="84"/>
      <c r="CU379" s="84"/>
      <c r="CV379" s="84"/>
      <c r="CW379" s="84"/>
      <c r="CX379" s="84"/>
      <c r="CY379" s="84"/>
      <c r="CZ379" s="84"/>
      <c r="DA379" s="84"/>
      <c r="DB379" s="84"/>
      <c r="DC379" s="84"/>
      <c r="DD379" s="84"/>
      <c r="DE379" s="84"/>
      <c r="DF379" s="84"/>
      <c r="DG379" s="84"/>
      <c r="DH379" s="84"/>
      <c r="DI379" s="84"/>
      <c r="DJ379" s="84"/>
      <c r="DK379" s="84"/>
      <c r="DL379" s="84"/>
      <c r="DM379" s="84"/>
      <c r="DN379" s="84"/>
      <c r="DO379" s="84"/>
      <c r="DP379" s="84"/>
      <c r="DQ379" s="84"/>
      <c r="DR379" s="84"/>
      <c r="DS379" s="84"/>
      <c r="DT379" s="84"/>
      <c r="DU379" s="84"/>
      <c r="DV379" s="84"/>
      <c r="DW379" s="84"/>
      <c r="DX379" s="84"/>
      <c r="DY379" s="84"/>
      <c r="DZ379" s="84"/>
      <c r="EA379" s="84"/>
      <c r="EB379" s="84"/>
      <c r="EC379" s="84"/>
      <c r="ED379" s="84"/>
      <c r="EE379" s="84"/>
      <c r="EF379" s="84"/>
      <c r="EG379" s="84"/>
      <c r="EH379" s="84"/>
      <c r="EI379" s="84"/>
      <c r="EJ379" s="84"/>
      <c r="EK379" s="84"/>
      <c r="EL379" s="84"/>
      <c r="EM379" s="84"/>
      <c r="EN379" s="84"/>
      <c r="EO379" s="84"/>
      <c r="EP379" s="84"/>
      <c r="EQ379" s="84"/>
      <c r="ER379" s="84"/>
      <c r="ES379" s="84"/>
      <c r="ET379" s="84"/>
      <c r="EU379" s="84"/>
      <c r="EV379" s="84"/>
      <c r="EW379" s="84"/>
      <c r="EX379" s="84"/>
      <c r="EY379" s="84"/>
      <c r="EZ379" s="84"/>
      <c r="FA379" s="84"/>
      <c r="FB379" s="84"/>
      <c r="FC379" s="84"/>
      <c r="FD379" s="84"/>
      <c r="FE379" s="84"/>
      <c r="FF379" s="84"/>
      <c r="FG379" s="84"/>
      <c r="FH379" s="84"/>
      <c r="FI379" s="84"/>
      <c r="FJ379" s="84"/>
      <c r="FK379" s="84"/>
      <c r="FL379" s="84"/>
      <c r="FM379" s="84"/>
      <c r="FN379" s="84"/>
      <c r="FO379" s="84"/>
      <c r="FP379" s="84"/>
      <c r="FQ379" s="84"/>
      <c r="FR379" s="84"/>
      <c r="FS379" s="84"/>
      <c r="FT379" s="84"/>
      <c r="FU379" s="84"/>
      <c r="FV379" s="84"/>
      <c r="FW379" s="84"/>
      <c r="FX379" s="84"/>
      <c r="FY379" s="84"/>
      <c r="FZ379" s="84"/>
      <c r="GA379" s="84"/>
      <c r="GB379" s="84"/>
      <c r="GC379" s="84"/>
      <c r="GD379" s="84"/>
      <c r="GE379" s="84"/>
      <c r="GF379" s="84"/>
      <c r="GG379" s="84"/>
      <c r="GH379" s="84"/>
      <c r="GI379" s="84"/>
      <c r="GJ379" s="84"/>
      <c r="GK379" s="84"/>
      <c r="GL379" s="84"/>
      <c r="GM379" s="84"/>
      <c r="GN379" s="84"/>
      <c r="GO379" s="84"/>
      <c r="GP379" s="84"/>
      <c r="GQ379" s="84"/>
      <c r="GR379" s="84"/>
      <c r="GS379" s="84"/>
      <c r="GT379" s="84"/>
      <c r="GU379" s="84"/>
      <c r="GV379" s="84"/>
      <c r="GW379" s="84"/>
      <c r="GX379" s="84"/>
      <c r="GY379" s="84"/>
      <c r="GZ379" s="84"/>
      <c r="HA379" s="84"/>
      <c r="HB379" s="84"/>
      <c r="HC379" s="84"/>
      <c r="HD379" s="84"/>
      <c r="HE379" s="84"/>
      <c r="HF379" s="84"/>
      <c r="HG379" s="84"/>
      <c r="HH379" s="84"/>
      <c r="HI379" s="84"/>
      <c r="HJ379" s="84"/>
      <c r="HK379" s="84"/>
      <c r="HL379" s="84"/>
      <c r="HM379" s="84"/>
      <c r="HN379" s="84"/>
      <c r="HO379" s="84"/>
      <c r="HP379" s="84"/>
      <c r="HQ379" s="84"/>
      <c r="HR379" s="84"/>
      <c r="HS379" s="84"/>
      <c r="HT379" s="84"/>
      <c r="HU379" s="84"/>
      <c r="HV379" s="84"/>
      <c r="HW379" s="84"/>
      <c r="HX379" s="84"/>
      <c r="HY379" s="84"/>
      <c r="HZ379" s="84"/>
      <c r="IA379" s="84"/>
      <c r="IB379" s="84"/>
      <c r="IC379" s="84"/>
      <c r="ID379" s="84"/>
      <c r="IE379" s="84"/>
      <c r="IF379" s="84"/>
      <c r="IG379" s="84"/>
      <c r="IH379" s="84"/>
      <c r="II379" s="84"/>
      <c r="IJ379" s="84"/>
      <c r="IK379" s="84"/>
      <c r="IL379" s="84"/>
      <c r="IM379" s="84"/>
      <c r="IN379" s="84"/>
      <c r="IO379" s="84"/>
      <c r="IP379" s="84"/>
      <c r="IQ379" s="84"/>
      <c r="IR379" s="84"/>
      <c r="IS379" s="84"/>
      <c r="IT379" s="84"/>
      <c r="IU379" s="84"/>
      <c r="IV379" s="84"/>
      <c r="IW379" s="84"/>
      <c r="IX379" s="84"/>
      <c r="IY379" s="84"/>
      <c r="IZ379" s="84"/>
      <c r="JA379" s="84"/>
      <c r="JB379" s="84"/>
    </row>
    <row r="380" spans="1:262" s="13" customFormat="1" ht="15" customHeight="1" x14ac:dyDescent="0.15">
      <c r="A380" s="176" t="s">
        <v>147</v>
      </c>
      <c r="B380" s="26" t="s">
        <v>275</v>
      </c>
      <c r="C380" s="27" t="s">
        <v>292</v>
      </c>
      <c r="D380" s="28" t="s">
        <v>446</v>
      </c>
      <c r="E380" s="26" t="s">
        <v>278</v>
      </c>
      <c r="F380" s="29" t="s">
        <v>88</v>
      </c>
      <c r="G380" s="30" t="s">
        <v>294</v>
      </c>
      <c r="H380" s="30" t="s">
        <v>79</v>
      </c>
      <c r="I380" s="37">
        <v>600000</v>
      </c>
      <c r="J380" s="38" t="s">
        <v>281</v>
      </c>
      <c r="K380" s="37">
        <v>68000</v>
      </c>
      <c r="L380" s="26"/>
      <c r="M380" s="26"/>
      <c r="N380" s="26"/>
      <c r="O380" s="39" t="s">
        <v>295</v>
      </c>
      <c r="P380" s="40">
        <v>0.5</v>
      </c>
      <c r="Q380" s="40">
        <v>0.5</v>
      </c>
      <c r="R380" s="40">
        <v>3.39130434782609</v>
      </c>
      <c r="S380" s="40">
        <v>2.7204030226700202</v>
      </c>
      <c r="T380" s="40">
        <v>4</v>
      </c>
      <c r="U380" s="40">
        <v>2</v>
      </c>
      <c r="V380" s="41">
        <v>12</v>
      </c>
      <c r="W380" s="42">
        <v>126000</v>
      </c>
      <c r="X380" s="43">
        <v>200</v>
      </c>
      <c r="Y380" s="50">
        <v>1</v>
      </c>
      <c r="Z380" s="50">
        <v>1</v>
      </c>
      <c r="AA380" s="51"/>
      <c r="AB380" s="51"/>
      <c r="AC380" s="51"/>
      <c r="AD380" s="51"/>
      <c r="AE380" s="51"/>
      <c r="AF380" s="38">
        <v>144000</v>
      </c>
      <c r="AG380" s="61">
        <v>10.5</v>
      </c>
      <c r="AH380" s="62">
        <v>0.875</v>
      </c>
      <c r="AI380" s="63"/>
      <c r="AJ380" s="64"/>
      <c r="AK380" s="65">
        <v>0</v>
      </c>
      <c r="AL380" s="64" t="s">
        <v>283</v>
      </c>
      <c r="AM380" s="66" t="s">
        <v>284</v>
      </c>
      <c r="AN380" s="26"/>
      <c r="AO380" s="66" t="s">
        <v>49</v>
      </c>
      <c r="AP380" s="74"/>
      <c r="AQ380" s="75"/>
      <c r="AR380" s="76"/>
      <c r="AS380" s="77"/>
      <c r="AT380" s="77"/>
      <c r="AU380" s="78"/>
      <c r="AV380" s="77"/>
      <c r="AW380" s="77"/>
      <c r="AX380" s="77"/>
      <c r="AY380" s="77"/>
      <c r="AZ380" s="77"/>
      <c r="BA380" s="77"/>
      <c r="BB380" s="99">
        <f t="shared" si="98"/>
        <v>36</v>
      </c>
      <c r="BC380" s="99">
        <f t="shared" si="99"/>
        <v>9</v>
      </c>
      <c r="BD380" s="100" t="str">
        <f t="shared" si="100"/>
        <v>025-U139500621-373李翔36</v>
      </c>
      <c r="BE380" s="101">
        <f t="shared" si="101"/>
        <v>0.25</v>
      </c>
      <c r="BF380" s="101">
        <f t="shared" si="102"/>
        <v>1</v>
      </c>
      <c r="BG380" s="102" t="str">
        <f t="shared" si="103"/>
        <v>025-U139500621-37336</v>
      </c>
      <c r="BH380" s="84" t="str">
        <f>IF(IF(ISNA(MATCH(BG380,BG381:$BG$94434,0)),1,"")="","",IF(ISNA(MATCH(BG380,BG381:$BG$94434,0)),1,"")&amp;BB380)</f>
        <v>136</v>
      </c>
      <c r="BI380" s="84" t="str">
        <f>IF(BH380="","",BB380&amp;COUNTIFS($BH$1:BH380,BH380))</f>
        <v>3618</v>
      </c>
      <c r="BJ380" s="84" t="str">
        <f t="shared" si="104"/>
        <v>025-U139500621-373</v>
      </c>
      <c r="BK380" s="84"/>
      <c r="BL380" s="84"/>
      <c r="BM380" s="84"/>
      <c r="BN380" s="84"/>
      <c r="BO380" s="84"/>
      <c r="BP380" s="84"/>
      <c r="BQ380" s="84"/>
      <c r="BR380" s="84"/>
      <c r="BS380" s="84"/>
      <c r="BT380" s="84"/>
      <c r="BU380" s="84"/>
      <c r="BV380" s="84"/>
      <c r="BW380" s="84"/>
      <c r="BX380" s="84"/>
      <c r="BY380" s="84"/>
      <c r="BZ380" s="84"/>
      <c r="CA380" s="84"/>
      <c r="CB380" s="84"/>
      <c r="CC380" s="84"/>
      <c r="CD380" s="84"/>
      <c r="CE380" s="84"/>
      <c r="CF380" s="84"/>
      <c r="CG380" s="84"/>
      <c r="CH380" s="84"/>
      <c r="CI380" s="84"/>
      <c r="CJ380" s="84"/>
      <c r="CK380" s="84"/>
      <c r="CL380" s="84"/>
      <c r="CM380" s="84"/>
      <c r="CN380" s="84"/>
      <c r="CO380" s="84"/>
      <c r="CP380" s="84"/>
      <c r="CQ380" s="84"/>
      <c r="CR380" s="84"/>
      <c r="CS380" s="84"/>
      <c r="CT380" s="84"/>
      <c r="CU380" s="84"/>
      <c r="CV380" s="84"/>
      <c r="CW380" s="84"/>
      <c r="CX380" s="84"/>
      <c r="CY380" s="84"/>
      <c r="CZ380" s="84"/>
      <c r="DA380" s="84"/>
      <c r="DB380" s="84"/>
      <c r="DC380" s="84"/>
      <c r="DD380" s="84"/>
      <c r="DE380" s="84"/>
      <c r="DF380" s="84"/>
      <c r="DG380" s="84"/>
      <c r="DH380" s="84"/>
      <c r="DI380" s="84"/>
      <c r="DJ380" s="84"/>
      <c r="DK380" s="84"/>
      <c r="DL380" s="84"/>
      <c r="DM380" s="84"/>
      <c r="DN380" s="84"/>
      <c r="DO380" s="84"/>
      <c r="DP380" s="84"/>
      <c r="DQ380" s="84"/>
      <c r="DR380" s="84"/>
      <c r="DS380" s="84"/>
      <c r="DT380" s="84"/>
      <c r="DU380" s="84"/>
      <c r="DV380" s="84"/>
      <c r="DW380" s="84"/>
      <c r="DX380" s="84"/>
      <c r="DY380" s="84"/>
      <c r="DZ380" s="84"/>
      <c r="EA380" s="84"/>
      <c r="EB380" s="84"/>
      <c r="EC380" s="84"/>
      <c r="ED380" s="84"/>
      <c r="EE380" s="84"/>
      <c r="EF380" s="84"/>
      <c r="EG380" s="84"/>
      <c r="EH380" s="84"/>
      <c r="EI380" s="84"/>
      <c r="EJ380" s="84"/>
      <c r="EK380" s="84"/>
      <c r="EL380" s="84"/>
      <c r="EM380" s="84"/>
      <c r="EN380" s="84"/>
      <c r="EO380" s="84"/>
      <c r="EP380" s="84"/>
      <c r="EQ380" s="84"/>
      <c r="ER380" s="84"/>
      <c r="ES380" s="84"/>
      <c r="ET380" s="84"/>
      <c r="EU380" s="84"/>
      <c r="EV380" s="84"/>
      <c r="EW380" s="84"/>
      <c r="EX380" s="84"/>
      <c r="EY380" s="84"/>
      <c r="EZ380" s="84"/>
      <c r="FA380" s="84"/>
      <c r="FB380" s="84"/>
      <c r="FC380" s="84"/>
      <c r="FD380" s="84"/>
      <c r="FE380" s="84"/>
      <c r="FF380" s="84"/>
      <c r="FG380" s="84"/>
      <c r="FH380" s="84"/>
      <c r="FI380" s="84"/>
      <c r="FJ380" s="84"/>
      <c r="FK380" s="84"/>
      <c r="FL380" s="84"/>
      <c r="FM380" s="84"/>
      <c r="FN380" s="84"/>
      <c r="FO380" s="84"/>
      <c r="FP380" s="84"/>
      <c r="FQ380" s="84"/>
      <c r="FR380" s="84"/>
      <c r="FS380" s="84"/>
      <c r="FT380" s="84"/>
      <c r="FU380" s="84"/>
      <c r="FV380" s="84"/>
      <c r="FW380" s="84"/>
      <c r="FX380" s="84"/>
      <c r="FY380" s="84"/>
      <c r="FZ380" s="84"/>
      <c r="GA380" s="84"/>
      <c r="GB380" s="84"/>
      <c r="GC380" s="84"/>
      <c r="GD380" s="84"/>
      <c r="GE380" s="84"/>
      <c r="GF380" s="84"/>
      <c r="GG380" s="84"/>
      <c r="GH380" s="84"/>
      <c r="GI380" s="84"/>
      <c r="GJ380" s="84"/>
      <c r="GK380" s="84"/>
      <c r="GL380" s="84"/>
      <c r="GM380" s="84"/>
      <c r="GN380" s="84"/>
      <c r="GO380" s="84"/>
      <c r="GP380" s="84"/>
      <c r="GQ380" s="84"/>
      <c r="GR380" s="84"/>
      <c r="GS380" s="84"/>
      <c r="GT380" s="84"/>
      <c r="GU380" s="84"/>
      <c r="GV380" s="84"/>
      <c r="GW380" s="84"/>
      <c r="GX380" s="84"/>
      <c r="GY380" s="84"/>
      <c r="GZ380" s="84"/>
      <c r="HA380" s="84"/>
      <c r="HB380" s="84"/>
      <c r="HC380" s="84"/>
      <c r="HD380" s="84"/>
      <c r="HE380" s="84"/>
      <c r="HF380" s="84"/>
      <c r="HG380" s="84"/>
      <c r="HH380" s="84"/>
      <c r="HI380" s="84"/>
      <c r="HJ380" s="84"/>
      <c r="HK380" s="84"/>
      <c r="HL380" s="84"/>
      <c r="HM380" s="84"/>
      <c r="HN380" s="84"/>
      <c r="HO380" s="84"/>
      <c r="HP380" s="84"/>
      <c r="HQ380" s="84"/>
      <c r="HR380" s="84"/>
      <c r="HS380" s="84"/>
      <c r="HT380" s="84"/>
      <c r="HU380" s="84"/>
      <c r="HV380" s="84"/>
      <c r="HW380" s="84"/>
      <c r="HX380" s="84"/>
      <c r="HY380" s="84"/>
      <c r="HZ380" s="84"/>
      <c r="IA380" s="84"/>
      <c r="IB380" s="84"/>
      <c r="IC380" s="84"/>
      <c r="ID380" s="84"/>
      <c r="IE380" s="84"/>
      <c r="IF380" s="84"/>
      <c r="IG380" s="84"/>
      <c r="IH380" s="84"/>
      <c r="II380" s="84"/>
      <c r="IJ380" s="84"/>
      <c r="IK380" s="84"/>
      <c r="IL380" s="84"/>
      <c r="IM380" s="84"/>
      <c r="IN380" s="84"/>
      <c r="IO380" s="84"/>
      <c r="IP380" s="84"/>
      <c r="IQ380" s="84"/>
      <c r="IR380" s="84"/>
      <c r="IS380" s="84"/>
      <c r="IT380" s="84"/>
      <c r="IU380" s="84"/>
      <c r="IV380" s="84"/>
      <c r="IW380" s="84"/>
      <c r="IX380" s="84"/>
      <c r="IY380" s="84"/>
      <c r="IZ380" s="84"/>
      <c r="JA380" s="84"/>
      <c r="JB380" s="84"/>
    </row>
    <row r="381" spans="1:262" s="13" customFormat="1" ht="15" customHeight="1" x14ac:dyDescent="0.15">
      <c r="A381" s="176" t="s">
        <v>147</v>
      </c>
      <c r="B381" s="26" t="s">
        <v>275</v>
      </c>
      <c r="C381" s="27" t="s">
        <v>361</v>
      </c>
      <c r="D381" s="28" t="s">
        <v>424</v>
      </c>
      <c r="E381" s="26" t="s">
        <v>278</v>
      </c>
      <c r="F381" s="29" t="s">
        <v>96</v>
      </c>
      <c r="G381" s="30" t="s">
        <v>356</v>
      </c>
      <c r="H381" s="30" t="s">
        <v>94</v>
      </c>
      <c r="I381" s="37">
        <v>1000</v>
      </c>
      <c r="J381" s="38" t="s">
        <v>281</v>
      </c>
      <c r="K381" s="37">
        <v>75</v>
      </c>
      <c r="L381" s="26"/>
      <c r="M381" s="26"/>
      <c r="N381" s="26"/>
      <c r="O381" s="39" t="s">
        <v>425</v>
      </c>
      <c r="P381" s="40">
        <v>0.5</v>
      </c>
      <c r="Q381" s="40">
        <v>0.5</v>
      </c>
      <c r="R381" s="40">
        <v>3.39130434782609</v>
      </c>
      <c r="S381" s="40">
        <v>2.7204030226700202</v>
      </c>
      <c r="T381" s="40">
        <v>4</v>
      </c>
      <c r="U381" s="40">
        <v>3</v>
      </c>
      <c r="V381" s="41">
        <v>12</v>
      </c>
      <c r="W381" s="42">
        <v>153.5</v>
      </c>
      <c r="X381" s="43">
        <v>300</v>
      </c>
      <c r="Y381" s="50">
        <v>1</v>
      </c>
      <c r="Z381" s="50">
        <v>1</v>
      </c>
      <c r="AA381" s="51"/>
      <c r="AB381" s="51"/>
      <c r="AC381" s="51"/>
      <c r="AD381" s="51"/>
      <c r="AE381" s="51"/>
      <c r="AF381" s="38">
        <v>216</v>
      </c>
      <c r="AG381" s="61">
        <v>8.5277777777777803</v>
      </c>
      <c r="AH381" s="62">
        <v>0.71064814814814803</v>
      </c>
      <c r="AI381" s="63"/>
      <c r="AJ381" s="64"/>
      <c r="AK381" s="65">
        <v>0</v>
      </c>
      <c r="AL381" s="64" t="s">
        <v>283</v>
      </c>
      <c r="AM381" s="66" t="s">
        <v>302</v>
      </c>
      <c r="AN381" s="26"/>
      <c r="AO381" s="66" t="s">
        <v>125</v>
      </c>
      <c r="AP381" s="74"/>
      <c r="AQ381" s="75"/>
      <c r="AR381" s="76"/>
      <c r="AS381" s="77"/>
      <c r="AT381" s="77"/>
      <c r="AU381" s="78"/>
      <c r="AV381" s="77"/>
      <c r="AW381" s="77"/>
      <c r="AX381" s="77"/>
      <c r="AY381" s="77"/>
      <c r="AZ381" s="77"/>
      <c r="BA381" s="77"/>
      <c r="BB381" s="99">
        <f t="shared" si="98"/>
        <v>36</v>
      </c>
      <c r="BC381" s="99">
        <f t="shared" si="99"/>
        <v>9</v>
      </c>
      <c r="BD381" s="100" t="str">
        <f t="shared" si="100"/>
        <v>050-0009-482刘亚星36</v>
      </c>
      <c r="BE381" s="101">
        <f t="shared" si="101"/>
        <v>0.33333333333333331</v>
      </c>
      <c r="BF381" s="101">
        <f t="shared" si="102"/>
        <v>0.5</v>
      </c>
      <c r="BG381" s="102" t="str">
        <f t="shared" si="103"/>
        <v>050-0009-48236</v>
      </c>
      <c r="BH381" s="84" t="str">
        <f>IF(IF(ISNA(MATCH(BG381,BG382:$BG$94434,0)),1,"")="","",IF(ISNA(MATCH(BG381,BG382:$BG$94434,0)),1,"")&amp;BB381)</f>
        <v/>
      </c>
      <c r="BI381" s="84" t="str">
        <f>IF(BH381="","",BB381&amp;COUNTIFS($BH$1:BH381,BH381))</f>
        <v/>
      </c>
      <c r="BJ381" s="84" t="str">
        <f t="shared" si="104"/>
        <v/>
      </c>
      <c r="BK381" s="84"/>
      <c r="BL381" s="84"/>
      <c r="BM381" s="84"/>
      <c r="BN381" s="84"/>
      <c r="BO381" s="84"/>
      <c r="BP381" s="84"/>
      <c r="BQ381" s="84"/>
      <c r="BR381" s="84"/>
      <c r="BS381" s="84"/>
      <c r="BT381" s="84"/>
      <c r="BU381" s="84"/>
      <c r="BV381" s="84"/>
      <c r="BW381" s="84"/>
      <c r="BX381" s="84"/>
      <c r="BY381" s="84"/>
      <c r="BZ381" s="84"/>
      <c r="CA381" s="84"/>
      <c r="CB381" s="84"/>
      <c r="CC381" s="84"/>
      <c r="CD381" s="84"/>
      <c r="CE381" s="84"/>
      <c r="CF381" s="84"/>
      <c r="CG381" s="84"/>
      <c r="CH381" s="84"/>
      <c r="CI381" s="84"/>
      <c r="CJ381" s="84"/>
      <c r="CK381" s="84"/>
      <c r="CL381" s="84"/>
      <c r="CM381" s="84"/>
      <c r="CN381" s="84"/>
      <c r="CO381" s="84"/>
      <c r="CP381" s="84"/>
      <c r="CQ381" s="84"/>
      <c r="CR381" s="84"/>
      <c r="CS381" s="84"/>
      <c r="CT381" s="84"/>
      <c r="CU381" s="84"/>
      <c r="CV381" s="84"/>
      <c r="CW381" s="84"/>
      <c r="CX381" s="84"/>
      <c r="CY381" s="84"/>
      <c r="CZ381" s="84"/>
      <c r="DA381" s="84"/>
      <c r="DB381" s="84"/>
      <c r="DC381" s="84"/>
      <c r="DD381" s="84"/>
      <c r="DE381" s="84"/>
      <c r="DF381" s="84"/>
      <c r="DG381" s="84"/>
      <c r="DH381" s="84"/>
      <c r="DI381" s="84"/>
      <c r="DJ381" s="84"/>
      <c r="DK381" s="84"/>
      <c r="DL381" s="84"/>
      <c r="DM381" s="84"/>
      <c r="DN381" s="84"/>
      <c r="DO381" s="84"/>
      <c r="DP381" s="84"/>
      <c r="DQ381" s="84"/>
      <c r="DR381" s="84"/>
      <c r="DS381" s="84"/>
      <c r="DT381" s="84"/>
      <c r="DU381" s="84"/>
      <c r="DV381" s="84"/>
      <c r="DW381" s="84"/>
      <c r="DX381" s="84"/>
      <c r="DY381" s="84"/>
      <c r="DZ381" s="84"/>
      <c r="EA381" s="84"/>
      <c r="EB381" s="84"/>
      <c r="EC381" s="84"/>
      <c r="ED381" s="84"/>
      <c r="EE381" s="84"/>
      <c r="EF381" s="84"/>
      <c r="EG381" s="84"/>
      <c r="EH381" s="84"/>
      <c r="EI381" s="84"/>
      <c r="EJ381" s="84"/>
      <c r="EK381" s="84"/>
      <c r="EL381" s="84"/>
      <c r="EM381" s="84"/>
      <c r="EN381" s="84"/>
      <c r="EO381" s="84"/>
      <c r="EP381" s="84"/>
      <c r="EQ381" s="84"/>
      <c r="ER381" s="84"/>
      <c r="ES381" s="84"/>
      <c r="ET381" s="84"/>
      <c r="EU381" s="84"/>
      <c r="EV381" s="84"/>
      <c r="EW381" s="84"/>
      <c r="EX381" s="84"/>
      <c r="EY381" s="84"/>
      <c r="EZ381" s="84"/>
      <c r="FA381" s="84"/>
      <c r="FB381" s="84"/>
      <c r="FC381" s="84"/>
      <c r="FD381" s="84"/>
      <c r="FE381" s="84"/>
      <c r="FF381" s="84"/>
      <c r="FG381" s="84"/>
      <c r="FH381" s="84"/>
      <c r="FI381" s="84"/>
      <c r="FJ381" s="84"/>
      <c r="FK381" s="84"/>
      <c r="FL381" s="84"/>
      <c r="FM381" s="84"/>
      <c r="FN381" s="84"/>
      <c r="FO381" s="84"/>
      <c r="FP381" s="84"/>
      <c r="FQ381" s="84"/>
      <c r="FR381" s="84"/>
      <c r="FS381" s="84"/>
      <c r="FT381" s="84"/>
      <c r="FU381" s="84"/>
      <c r="FV381" s="84"/>
      <c r="FW381" s="84"/>
      <c r="FX381" s="84"/>
      <c r="FY381" s="84"/>
      <c r="FZ381" s="84"/>
      <c r="GA381" s="84"/>
      <c r="GB381" s="84"/>
      <c r="GC381" s="84"/>
      <c r="GD381" s="84"/>
      <c r="GE381" s="84"/>
      <c r="GF381" s="84"/>
      <c r="GG381" s="84"/>
      <c r="GH381" s="84"/>
      <c r="GI381" s="84"/>
      <c r="GJ381" s="84"/>
      <c r="GK381" s="84"/>
      <c r="GL381" s="84"/>
      <c r="GM381" s="84"/>
      <c r="GN381" s="84"/>
      <c r="GO381" s="84"/>
      <c r="GP381" s="84"/>
      <c r="GQ381" s="84"/>
      <c r="GR381" s="84"/>
      <c r="GS381" s="84"/>
      <c r="GT381" s="84"/>
      <c r="GU381" s="84"/>
      <c r="GV381" s="84"/>
      <c r="GW381" s="84"/>
      <c r="GX381" s="84"/>
      <c r="GY381" s="84"/>
      <c r="GZ381" s="84"/>
      <c r="HA381" s="84"/>
      <c r="HB381" s="84"/>
      <c r="HC381" s="84"/>
      <c r="HD381" s="84"/>
      <c r="HE381" s="84"/>
      <c r="HF381" s="84"/>
      <c r="HG381" s="84"/>
      <c r="HH381" s="84"/>
      <c r="HI381" s="84"/>
      <c r="HJ381" s="84"/>
      <c r="HK381" s="84"/>
      <c r="HL381" s="84"/>
      <c r="HM381" s="84"/>
      <c r="HN381" s="84"/>
      <c r="HO381" s="84"/>
      <c r="HP381" s="84"/>
      <c r="HQ381" s="84"/>
      <c r="HR381" s="84"/>
      <c r="HS381" s="84"/>
      <c r="HT381" s="84"/>
      <c r="HU381" s="84"/>
      <c r="HV381" s="84"/>
      <c r="HW381" s="84"/>
      <c r="HX381" s="84"/>
      <c r="HY381" s="84"/>
      <c r="HZ381" s="84"/>
      <c r="IA381" s="84"/>
      <c r="IB381" s="84"/>
      <c r="IC381" s="84"/>
      <c r="ID381" s="84"/>
      <c r="IE381" s="84"/>
      <c r="IF381" s="84"/>
      <c r="IG381" s="84"/>
      <c r="IH381" s="84"/>
      <c r="II381" s="84"/>
      <c r="IJ381" s="84"/>
      <c r="IK381" s="84"/>
      <c r="IL381" s="84"/>
      <c r="IM381" s="84"/>
      <c r="IN381" s="84"/>
      <c r="IO381" s="84"/>
      <c r="IP381" s="84"/>
      <c r="IQ381" s="84"/>
      <c r="IR381" s="84"/>
      <c r="IS381" s="84"/>
      <c r="IT381" s="84"/>
      <c r="IU381" s="84"/>
      <c r="IV381" s="84"/>
      <c r="IW381" s="84"/>
      <c r="IX381" s="84"/>
      <c r="IY381" s="84"/>
      <c r="IZ381" s="84"/>
      <c r="JA381" s="84"/>
      <c r="JB381" s="84"/>
    </row>
    <row r="382" spans="1:262" s="13" customFormat="1" ht="15" customHeight="1" x14ac:dyDescent="0.15">
      <c r="A382" s="176" t="s">
        <v>147</v>
      </c>
      <c r="B382" s="26" t="s">
        <v>285</v>
      </c>
      <c r="C382" s="27" t="s">
        <v>361</v>
      </c>
      <c r="D382" s="28" t="s">
        <v>424</v>
      </c>
      <c r="E382" s="26" t="s">
        <v>278</v>
      </c>
      <c r="F382" s="29" t="s">
        <v>96</v>
      </c>
      <c r="G382" s="30" t="s">
        <v>356</v>
      </c>
      <c r="H382" s="30" t="s">
        <v>94</v>
      </c>
      <c r="I382" s="37">
        <v>1000</v>
      </c>
      <c r="J382" s="38" t="s">
        <v>281</v>
      </c>
      <c r="K382" s="37">
        <v>75</v>
      </c>
      <c r="L382" s="26"/>
      <c r="M382" s="26"/>
      <c r="N382" s="26"/>
      <c r="O382" s="39" t="s">
        <v>425</v>
      </c>
      <c r="P382" s="40">
        <v>0.5</v>
      </c>
      <c r="Q382" s="40">
        <v>0.5</v>
      </c>
      <c r="R382" s="40">
        <v>0.82629107981220695</v>
      </c>
      <c r="S382" s="40">
        <v>1.8136020151133501</v>
      </c>
      <c r="T382" s="40">
        <v>2</v>
      </c>
      <c r="U382" s="40">
        <v>2</v>
      </c>
      <c r="V382" s="41">
        <v>8</v>
      </c>
      <c r="W382" s="42">
        <v>111</v>
      </c>
      <c r="X382" s="43">
        <v>300</v>
      </c>
      <c r="Y382" s="50">
        <v>1</v>
      </c>
      <c r="Z382" s="50">
        <v>1</v>
      </c>
      <c r="AA382" s="51"/>
      <c r="AB382" s="51"/>
      <c r="AC382" s="51"/>
      <c r="AD382" s="51"/>
      <c r="AE382" s="51"/>
      <c r="AF382" s="38">
        <v>144</v>
      </c>
      <c r="AG382" s="61">
        <v>6.1666666666666696</v>
      </c>
      <c r="AH382" s="62">
        <v>0.77083333333333304</v>
      </c>
      <c r="AI382" s="63"/>
      <c r="AJ382" s="64"/>
      <c r="AK382" s="65">
        <v>0</v>
      </c>
      <c r="AL382" s="64" t="s">
        <v>283</v>
      </c>
      <c r="AM382" s="66" t="s">
        <v>313</v>
      </c>
      <c r="AN382" s="26"/>
      <c r="AO382" s="66" t="s">
        <v>298</v>
      </c>
      <c r="AP382" s="74"/>
      <c r="AQ382" s="75"/>
      <c r="AR382" s="76"/>
      <c r="AS382" s="77"/>
      <c r="AT382" s="77"/>
      <c r="AU382" s="78"/>
      <c r="AV382" s="77"/>
      <c r="AW382" s="77"/>
      <c r="AX382" s="77"/>
      <c r="AY382" s="77"/>
      <c r="AZ382" s="77"/>
      <c r="BA382" s="77"/>
      <c r="BB382" s="99">
        <f t="shared" si="98"/>
        <v>36</v>
      </c>
      <c r="BC382" s="99">
        <f t="shared" si="99"/>
        <v>9</v>
      </c>
      <c r="BD382" s="100" t="str">
        <f t="shared" si="100"/>
        <v>050-0009-482李太昆36</v>
      </c>
      <c r="BE382" s="101">
        <f t="shared" si="101"/>
        <v>0.14285714285714285</v>
      </c>
      <c r="BF382" s="101">
        <f t="shared" si="102"/>
        <v>0.5</v>
      </c>
      <c r="BG382" s="102" t="str">
        <f t="shared" si="103"/>
        <v>050-0009-48236</v>
      </c>
      <c r="BH382" s="84" t="str">
        <f>IF(IF(ISNA(MATCH(BG382,BG383:$BG$94434,0)),1,"")="","",IF(ISNA(MATCH(BG382,BG383:$BG$94434,0)),1,"")&amp;BB382)</f>
        <v/>
      </c>
      <c r="BI382" s="84" t="str">
        <f>IF(BH382="","",BB382&amp;COUNTIFS($BH$1:BH382,BH382))</f>
        <v/>
      </c>
      <c r="BJ382" s="84" t="str">
        <f t="shared" si="104"/>
        <v/>
      </c>
      <c r="BK382" s="84"/>
      <c r="BL382" s="84"/>
      <c r="BM382" s="84"/>
      <c r="BN382" s="84"/>
      <c r="BO382" s="84"/>
      <c r="BP382" s="84"/>
      <c r="BQ382" s="84"/>
      <c r="BR382" s="84"/>
      <c r="BS382" s="84"/>
      <c r="BT382" s="84"/>
      <c r="BU382" s="84"/>
      <c r="BV382" s="84"/>
      <c r="BW382" s="84"/>
      <c r="BX382" s="84"/>
      <c r="BY382" s="84"/>
      <c r="BZ382" s="84"/>
      <c r="CA382" s="84"/>
      <c r="CB382" s="84"/>
      <c r="CC382" s="84"/>
      <c r="CD382" s="84"/>
      <c r="CE382" s="84"/>
      <c r="CF382" s="84"/>
      <c r="CG382" s="84"/>
      <c r="CH382" s="84"/>
      <c r="CI382" s="84"/>
      <c r="CJ382" s="84"/>
      <c r="CK382" s="84"/>
      <c r="CL382" s="84"/>
      <c r="CM382" s="84"/>
      <c r="CN382" s="84"/>
      <c r="CO382" s="84"/>
      <c r="CP382" s="84"/>
      <c r="CQ382" s="84"/>
      <c r="CR382" s="84"/>
      <c r="CS382" s="84"/>
      <c r="CT382" s="84"/>
      <c r="CU382" s="84"/>
      <c r="CV382" s="84"/>
      <c r="CW382" s="84"/>
      <c r="CX382" s="84"/>
      <c r="CY382" s="84"/>
      <c r="CZ382" s="84"/>
      <c r="DA382" s="84"/>
      <c r="DB382" s="84"/>
      <c r="DC382" s="84"/>
      <c r="DD382" s="84"/>
      <c r="DE382" s="84"/>
      <c r="DF382" s="84"/>
      <c r="DG382" s="84"/>
      <c r="DH382" s="84"/>
      <c r="DI382" s="84"/>
      <c r="DJ382" s="84"/>
      <c r="DK382" s="84"/>
      <c r="DL382" s="84"/>
      <c r="DM382" s="84"/>
      <c r="DN382" s="84"/>
      <c r="DO382" s="84"/>
      <c r="DP382" s="84"/>
      <c r="DQ382" s="84"/>
      <c r="DR382" s="84"/>
      <c r="DS382" s="84"/>
      <c r="DT382" s="84"/>
      <c r="DU382" s="84"/>
      <c r="DV382" s="84"/>
      <c r="DW382" s="84"/>
      <c r="DX382" s="84"/>
      <c r="DY382" s="84"/>
      <c r="DZ382" s="84"/>
      <c r="EA382" s="84"/>
      <c r="EB382" s="84"/>
      <c r="EC382" s="84"/>
      <c r="ED382" s="84"/>
      <c r="EE382" s="84"/>
      <c r="EF382" s="84"/>
      <c r="EG382" s="84"/>
      <c r="EH382" s="84"/>
      <c r="EI382" s="84"/>
      <c r="EJ382" s="84"/>
      <c r="EK382" s="84"/>
      <c r="EL382" s="84"/>
      <c r="EM382" s="84"/>
      <c r="EN382" s="84"/>
      <c r="EO382" s="84"/>
      <c r="EP382" s="84"/>
      <c r="EQ382" s="84"/>
      <c r="ER382" s="84"/>
      <c r="ES382" s="84"/>
      <c r="ET382" s="84"/>
      <c r="EU382" s="84"/>
      <c r="EV382" s="84"/>
      <c r="EW382" s="84"/>
      <c r="EX382" s="84"/>
      <c r="EY382" s="84"/>
      <c r="EZ382" s="84"/>
      <c r="FA382" s="84"/>
      <c r="FB382" s="84"/>
      <c r="FC382" s="84"/>
      <c r="FD382" s="84"/>
      <c r="FE382" s="84"/>
      <c r="FF382" s="84"/>
      <c r="FG382" s="84"/>
      <c r="FH382" s="84"/>
      <c r="FI382" s="84"/>
      <c r="FJ382" s="84"/>
      <c r="FK382" s="84"/>
      <c r="FL382" s="84"/>
      <c r="FM382" s="84"/>
      <c r="FN382" s="84"/>
      <c r="FO382" s="84"/>
      <c r="FP382" s="84"/>
      <c r="FQ382" s="84"/>
      <c r="FR382" s="84"/>
      <c r="FS382" s="84"/>
      <c r="FT382" s="84"/>
      <c r="FU382" s="84"/>
      <c r="FV382" s="84"/>
      <c r="FW382" s="84"/>
      <c r="FX382" s="84"/>
      <c r="FY382" s="84"/>
      <c r="FZ382" s="84"/>
      <c r="GA382" s="84"/>
      <c r="GB382" s="84"/>
      <c r="GC382" s="84"/>
      <c r="GD382" s="84"/>
      <c r="GE382" s="84"/>
      <c r="GF382" s="84"/>
      <c r="GG382" s="84"/>
      <c r="GH382" s="84"/>
      <c r="GI382" s="84"/>
      <c r="GJ382" s="84"/>
      <c r="GK382" s="84"/>
      <c r="GL382" s="84"/>
      <c r="GM382" s="84"/>
      <c r="GN382" s="84"/>
      <c r="GO382" s="84"/>
      <c r="GP382" s="84"/>
      <c r="GQ382" s="84"/>
      <c r="GR382" s="84"/>
      <c r="GS382" s="84"/>
      <c r="GT382" s="84"/>
      <c r="GU382" s="84"/>
      <c r="GV382" s="84"/>
      <c r="GW382" s="84"/>
      <c r="GX382" s="84"/>
      <c r="GY382" s="84"/>
      <c r="GZ382" s="84"/>
      <c r="HA382" s="84"/>
      <c r="HB382" s="84"/>
      <c r="HC382" s="84"/>
      <c r="HD382" s="84"/>
      <c r="HE382" s="84"/>
      <c r="HF382" s="84"/>
      <c r="HG382" s="84"/>
      <c r="HH382" s="84"/>
      <c r="HI382" s="84"/>
      <c r="HJ382" s="84"/>
      <c r="HK382" s="84"/>
      <c r="HL382" s="84"/>
      <c r="HM382" s="84"/>
      <c r="HN382" s="84"/>
      <c r="HO382" s="84"/>
      <c r="HP382" s="84"/>
      <c r="HQ382" s="84"/>
      <c r="HR382" s="84"/>
      <c r="HS382" s="84"/>
      <c r="HT382" s="84"/>
      <c r="HU382" s="84"/>
      <c r="HV382" s="84"/>
      <c r="HW382" s="84"/>
      <c r="HX382" s="84"/>
      <c r="HY382" s="84"/>
      <c r="HZ382" s="84"/>
      <c r="IA382" s="84"/>
      <c r="IB382" s="84"/>
      <c r="IC382" s="84"/>
      <c r="ID382" s="84"/>
      <c r="IE382" s="84"/>
      <c r="IF382" s="84"/>
      <c r="IG382" s="84"/>
      <c r="IH382" s="84"/>
      <c r="II382" s="84"/>
      <c r="IJ382" s="84"/>
      <c r="IK382" s="84"/>
      <c r="IL382" s="84"/>
      <c r="IM382" s="84"/>
      <c r="IN382" s="84"/>
      <c r="IO382" s="84"/>
      <c r="IP382" s="84"/>
      <c r="IQ382" s="84"/>
      <c r="IR382" s="84"/>
      <c r="IS382" s="84"/>
      <c r="IT382" s="84"/>
      <c r="IU382" s="84"/>
      <c r="IV382" s="84"/>
      <c r="IW382" s="84"/>
      <c r="IX382" s="84"/>
      <c r="IY382" s="84"/>
      <c r="IZ382" s="84"/>
      <c r="JA382" s="84"/>
      <c r="JB382" s="84"/>
    </row>
    <row r="383" spans="1:262" s="13" customFormat="1" ht="15" customHeight="1" x14ac:dyDescent="0.15">
      <c r="A383" s="176" t="s">
        <v>147</v>
      </c>
      <c r="B383" s="26" t="s">
        <v>285</v>
      </c>
      <c r="C383" s="27" t="s">
        <v>463</v>
      </c>
      <c r="D383" s="28" t="s">
        <v>464</v>
      </c>
      <c r="E383" s="26" t="s">
        <v>278</v>
      </c>
      <c r="F383" s="29" t="s">
        <v>107</v>
      </c>
      <c r="G383" s="30" t="s">
        <v>305</v>
      </c>
      <c r="H383" s="30" t="s">
        <v>94</v>
      </c>
      <c r="I383" s="37">
        <v>40000</v>
      </c>
      <c r="J383" s="38" t="s">
        <v>281</v>
      </c>
      <c r="K383" s="37">
        <v>40</v>
      </c>
      <c r="L383" s="26"/>
      <c r="M383" s="26"/>
      <c r="N383" s="26"/>
      <c r="O383" s="39" t="s">
        <v>465</v>
      </c>
      <c r="P383" s="40">
        <v>0.5</v>
      </c>
      <c r="Q383" s="40">
        <v>0.5</v>
      </c>
      <c r="R383" s="40">
        <v>1.23943661971831</v>
      </c>
      <c r="S383" s="40">
        <v>2.7204030226700202</v>
      </c>
      <c r="T383" s="40">
        <v>4</v>
      </c>
      <c r="U383" s="40">
        <v>4</v>
      </c>
      <c r="V383" s="41">
        <v>12</v>
      </c>
      <c r="W383" s="42">
        <v>120</v>
      </c>
      <c r="X383" s="43">
        <v>400</v>
      </c>
      <c r="Y383" s="50">
        <v>1</v>
      </c>
      <c r="Z383" s="50">
        <v>1</v>
      </c>
      <c r="AA383" s="51"/>
      <c r="AB383" s="51"/>
      <c r="AC383" s="51"/>
      <c r="AD383" s="51"/>
      <c r="AE383" s="51"/>
      <c r="AF383" s="38">
        <v>288</v>
      </c>
      <c r="AG383" s="61">
        <v>5</v>
      </c>
      <c r="AH383" s="62">
        <v>0.41666666666666702</v>
      </c>
      <c r="AI383" s="63"/>
      <c r="AJ383" s="64"/>
      <c r="AK383" s="65">
        <v>0</v>
      </c>
      <c r="AL383" s="64" t="s">
        <v>283</v>
      </c>
      <c r="AM383" s="66" t="s">
        <v>331</v>
      </c>
      <c r="AN383" s="26"/>
      <c r="AO383" s="66" t="s">
        <v>127</v>
      </c>
      <c r="AP383" s="74"/>
      <c r="AQ383" s="75"/>
      <c r="AR383" s="76"/>
      <c r="AS383" s="77"/>
      <c r="AT383" s="77"/>
      <c r="AU383" s="78"/>
      <c r="AV383" s="77"/>
      <c r="AW383" s="77"/>
      <c r="AX383" s="77"/>
      <c r="AY383" s="77"/>
      <c r="AZ383" s="77"/>
      <c r="BA383" s="77"/>
      <c r="BB383" s="99">
        <f t="shared" si="98"/>
        <v>36</v>
      </c>
      <c r="BC383" s="99">
        <f t="shared" si="99"/>
        <v>9</v>
      </c>
      <c r="BD383" s="100" t="str">
        <f t="shared" si="100"/>
        <v>050-J200000142-0546吕勇36</v>
      </c>
      <c r="BE383" s="101">
        <f t="shared" si="101"/>
        <v>0.33333333333333331</v>
      </c>
      <c r="BF383" s="101">
        <f t="shared" si="102"/>
        <v>1</v>
      </c>
      <c r="BG383" s="102" t="str">
        <f t="shared" si="103"/>
        <v>050-J200000142-054636</v>
      </c>
      <c r="BH383" s="84" t="str">
        <f>IF(IF(ISNA(MATCH(BG383,BG384:$BG$94434,0)),1,"")="","",IF(ISNA(MATCH(BG383,BG384:$BG$94434,0)),1,"")&amp;BB383)</f>
        <v>136</v>
      </c>
      <c r="BI383" s="84" t="str">
        <f>IF(BH383="","",BB383&amp;COUNTIFS($BH$1:BH383,BH383))</f>
        <v>3619</v>
      </c>
      <c r="BJ383" s="84" t="str">
        <f t="shared" si="104"/>
        <v>050-J200000142-0546</v>
      </c>
      <c r="BK383" s="84"/>
      <c r="BL383" s="84"/>
      <c r="BM383" s="84"/>
      <c r="BN383" s="84"/>
      <c r="BO383" s="84"/>
      <c r="BP383" s="84"/>
      <c r="BQ383" s="84"/>
      <c r="BR383" s="84"/>
      <c r="BS383" s="84"/>
      <c r="BT383" s="84"/>
      <c r="BU383" s="84"/>
      <c r="BV383" s="84"/>
      <c r="BW383" s="84"/>
      <c r="BX383" s="84"/>
      <c r="BY383" s="84"/>
      <c r="BZ383" s="84"/>
      <c r="CA383" s="84"/>
      <c r="CB383" s="84"/>
      <c r="CC383" s="84"/>
      <c r="CD383" s="84"/>
      <c r="CE383" s="84"/>
      <c r="CF383" s="84"/>
      <c r="CG383" s="84"/>
      <c r="CH383" s="84"/>
      <c r="CI383" s="84"/>
      <c r="CJ383" s="84"/>
      <c r="CK383" s="84"/>
      <c r="CL383" s="84"/>
      <c r="CM383" s="84"/>
      <c r="CN383" s="84"/>
      <c r="CO383" s="84"/>
      <c r="CP383" s="84"/>
      <c r="CQ383" s="84"/>
      <c r="CR383" s="84"/>
      <c r="CS383" s="84"/>
      <c r="CT383" s="84"/>
      <c r="CU383" s="84"/>
      <c r="CV383" s="84"/>
      <c r="CW383" s="84"/>
      <c r="CX383" s="84"/>
      <c r="CY383" s="84"/>
      <c r="CZ383" s="84"/>
      <c r="DA383" s="84"/>
      <c r="DB383" s="84"/>
      <c r="DC383" s="84"/>
      <c r="DD383" s="84"/>
      <c r="DE383" s="84"/>
      <c r="DF383" s="84"/>
      <c r="DG383" s="84"/>
      <c r="DH383" s="84"/>
      <c r="DI383" s="84"/>
      <c r="DJ383" s="84"/>
      <c r="DK383" s="84"/>
      <c r="DL383" s="84"/>
      <c r="DM383" s="84"/>
      <c r="DN383" s="84"/>
      <c r="DO383" s="84"/>
      <c r="DP383" s="84"/>
      <c r="DQ383" s="84"/>
      <c r="DR383" s="84"/>
      <c r="DS383" s="84"/>
      <c r="DT383" s="84"/>
      <c r="DU383" s="84"/>
      <c r="DV383" s="84"/>
      <c r="DW383" s="84"/>
      <c r="DX383" s="84"/>
      <c r="DY383" s="84"/>
      <c r="DZ383" s="84"/>
      <c r="EA383" s="84"/>
      <c r="EB383" s="84"/>
      <c r="EC383" s="84"/>
      <c r="ED383" s="84"/>
      <c r="EE383" s="84"/>
      <c r="EF383" s="84"/>
      <c r="EG383" s="84"/>
      <c r="EH383" s="84"/>
      <c r="EI383" s="84"/>
      <c r="EJ383" s="84"/>
      <c r="EK383" s="84"/>
      <c r="EL383" s="84"/>
      <c r="EM383" s="84"/>
      <c r="EN383" s="84"/>
      <c r="EO383" s="84"/>
      <c r="EP383" s="84"/>
      <c r="EQ383" s="84"/>
      <c r="ER383" s="84"/>
      <c r="ES383" s="84"/>
      <c r="ET383" s="84"/>
      <c r="EU383" s="84"/>
      <c r="EV383" s="84"/>
      <c r="EW383" s="84"/>
      <c r="EX383" s="84"/>
      <c r="EY383" s="84"/>
      <c r="EZ383" s="84"/>
      <c r="FA383" s="84"/>
      <c r="FB383" s="84"/>
      <c r="FC383" s="84"/>
      <c r="FD383" s="84"/>
      <c r="FE383" s="84"/>
      <c r="FF383" s="84"/>
      <c r="FG383" s="84"/>
      <c r="FH383" s="84"/>
      <c r="FI383" s="84"/>
      <c r="FJ383" s="84"/>
      <c r="FK383" s="84"/>
      <c r="FL383" s="84"/>
      <c r="FM383" s="84"/>
      <c r="FN383" s="84"/>
      <c r="FO383" s="84"/>
      <c r="FP383" s="84"/>
      <c r="FQ383" s="84"/>
      <c r="FR383" s="84"/>
      <c r="FS383" s="84"/>
      <c r="FT383" s="84"/>
      <c r="FU383" s="84"/>
      <c r="FV383" s="84"/>
      <c r="FW383" s="84"/>
      <c r="FX383" s="84"/>
      <c r="FY383" s="84"/>
      <c r="FZ383" s="84"/>
      <c r="GA383" s="84"/>
      <c r="GB383" s="84"/>
      <c r="GC383" s="84"/>
      <c r="GD383" s="84"/>
      <c r="GE383" s="84"/>
      <c r="GF383" s="84"/>
      <c r="GG383" s="84"/>
      <c r="GH383" s="84"/>
      <c r="GI383" s="84"/>
      <c r="GJ383" s="84"/>
      <c r="GK383" s="84"/>
      <c r="GL383" s="84"/>
      <c r="GM383" s="84"/>
      <c r="GN383" s="84"/>
      <c r="GO383" s="84"/>
      <c r="GP383" s="84"/>
      <c r="GQ383" s="84"/>
      <c r="GR383" s="84"/>
      <c r="GS383" s="84"/>
      <c r="GT383" s="84"/>
      <c r="GU383" s="84"/>
      <c r="GV383" s="84"/>
      <c r="GW383" s="84"/>
      <c r="GX383" s="84"/>
      <c r="GY383" s="84"/>
      <c r="GZ383" s="84"/>
      <c r="HA383" s="84"/>
      <c r="HB383" s="84"/>
      <c r="HC383" s="84"/>
      <c r="HD383" s="84"/>
      <c r="HE383" s="84"/>
      <c r="HF383" s="84"/>
      <c r="HG383" s="84"/>
      <c r="HH383" s="84"/>
      <c r="HI383" s="84"/>
      <c r="HJ383" s="84"/>
      <c r="HK383" s="84"/>
      <c r="HL383" s="84"/>
      <c r="HM383" s="84"/>
      <c r="HN383" s="84"/>
      <c r="HO383" s="84"/>
      <c r="HP383" s="84"/>
      <c r="HQ383" s="84"/>
      <c r="HR383" s="84"/>
      <c r="HS383" s="84"/>
      <c r="HT383" s="84"/>
      <c r="HU383" s="84"/>
      <c r="HV383" s="84"/>
      <c r="HW383" s="84"/>
      <c r="HX383" s="84"/>
      <c r="HY383" s="84"/>
      <c r="HZ383" s="84"/>
      <c r="IA383" s="84"/>
      <c r="IB383" s="84"/>
      <c r="IC383" s="84"/>
      <c r="ID383" s="84"/>
      <c r="IE383" s="84"/>
      <c r="IF383" s="84"/>
      <c r="IG383" s="84"/>
      <c r="IH383" s="84"/>
      <c r="II383" s="84"/>
      <c r="IJ383" s="84"/>
      <c r="IK383" s="84"/>
      <c r="IL383" s="84"/>
      <c r="IM383" s="84"/>
      <c r="IN383" s="84"/>
      <c r="IO383" s="84"/>
      <c r="IP383" s="84"/>
      <c r="IQ383" s="84"/>
      <c r="IR383" s="84"/>
      <c r="IS383" s="84"/>
      <c r="IT383" s="84"/>
      <c r="IU383" s="84"/>
      <c r="IV383" s="84"/>
      <c r="IW383" s="84"/>
      <c r="IX383" s="84"/>
      <c r="IY383" s="84"/>
      <c r="IZ383" s="84"/>
      <c r="JA383" s="84"/>
      <c r="JB383" s="84"/>
    </row>
    <row r="384" spans="1:262" s="22" customFormat="1" ht="15" customHeight="1" x14ac:dyDescent="0.15">
      <c r="A384" s="176" t="s">
        <v>147</v>
      </c>
      <c r="B384" s="26" t="s">
        <v>275</v>
      </c>
      <c r="C384" s="27" t="s">
        <v>380</v>
      </c>
      <c r="D384" s="28" t="s">
        <v>466</v>
      </c>
      <c r="E384" s="26" t="s">
        <v>278</v>
      </c>
      <c r="F384" s="29" t="s">
        <v>21</v>
      </c>
      <c r="G384" s="30" t="s">
        <v>305</v>
      </c>
      <c r="H384" s="30" t="s">
        <v>94</v>
      </c>
      <c r="I384" s="37">
        <v>600</v>
      </c>
      <c r="J384" s="38" t="s">
        <v>281</v>
      </c>
      <c r="K384" s="37">
        <v>0</v>
      </c>
      <c r="L384" s="26"/>
      <c r="M384" s="26"/>
      <c r="N384" s="26"/>
      <c r="O384" s="39" t="s">
        <v>20</v>
      </c>
      <c r="P384" s="40">
        <v>0.5</v>
      </c>
      <c r="Q384" s="40">
        <v>0.5</v>
      </c>
      <c r="R384" s="40">
        <v>3.39130434782609</v>
      </c>
      <c r="S384" s="40">
        <v>2.7204030226700202</v>
      </c>
      <c r="T384" s="40">
        <v>4</v>
      </c>
      <c r="U384" s="40">
        <v>3</v>
      </c>
      <c r="V384" s="41">
        <v>12</v>
      </c>
      <c r="W384" s="42">
        <v>260</v>
      </c>
      <c r="X384" s="43">
        <v>450</v>
      </c>
      <c r="Y384" s="50">
        <v>1</v>
      </c>
      <c r="Z384" s="50">
        <v>1</v>
      </c>
      <c r="AA384" s="51"/>
      <c r="AB384" s="51"/>
      <c r="AC384" s="51"/>
      <c r="AD384" s="51"/>
      <c r="AE384" s="51"/>
      <c r="AF384" s="38">
        <v>324</v>
      </c>
      <c r="AG384" s="61">
        <v>9.6296296296296298</v>
      </c>
      <c r="AH384" s="62">
        <v>0.80246913580246904</v>
      </c>
      <c r="AI384" s="63"/>
      <c r="AJ384" s="64"/>
      <c r="AK384" s="65">
        <v>0</v>
      </c>
      <c r="AL384" s="64" t="s">
        <v>283</v>
      </c>
      <c r="AM384" s="66" t="s">
        <v>320</v>
      </c>
      <c r="AN384" s="26"/>
      <c r="AO384" s="66" t="s">
        <v>61</v>
      </c>
      <c r="AP384" s="74"/>
      <c r="AQ384" s="75"/>
      <c r="AR384" s="76"/>
      <c r="AS384" s="77"/>
      <c r="AT384" s="77"/>
      <c r="AU384" s="78"/>
      <c r="AV384" s="77"/>
      <c r="AW384" s="77"/>
      <c r="AX384" s="77"/>
      <c r="AY384" s="77"/>
      <c r="AZ384" s="77"/>
      <c r="BA384" s="77"/>
      <c r="BB384" s="99">
        <f t="shared" si="98"/>
        <v>36</v>
      </c>
      <c r="BC384" s="99">
        <f t="shared" si="99"/>
        <v>9</v>
      </c>
      <c r="BD384" s="100" t="str">
        <f t="shared" si="100"/>
        <v>050-J220000141-530王友36</v>
      </c>
      <c r="BE384" s="101">
        <f t="shared" si="101"/>
        <v>0.5</v>
      </c>
      <c r="BF384" s="101">
        <f t="shared" si="102"/>
        <v>0.5</v>
      </c>
      <c r="BG384" s="102" t="str">
        <f t="shared" si="103"/>
        <v>050-J220000141-53036</v>
      </c>
      <c r="BH384" s="84" t="str">
        <f>IF(IF(ISNA(MATCH(BG384,BG385:$BG$94434,0)),1,"")="","",IF(ISNA(MATCH(BG384,BG385:$BG$94434,0)),1,"")&amp;BB384)</f>
        <v/>
      </c>
      <c r="BI384" s="84" t="str">
        <f>IF(BH384="","",BB384&amp;COUNTIFS($BH$1:BH384,BH384))</f>
        <v/>
      </c>
      <c r="BJ384" s="84" t="str">
        <f t="shared" si="104"/>
        <v/>
      </c>
      <c r="BK384" s="84"/>
      <c r="BL384" s="84"/>
      <c r="BM384" s="84"/>
      <c r="BN384" s="84"/>
      <c r="BO384" s="84"/>
      <c r="BP384" s="84"/>
      <c r="BQ384" s="84"/>
      <c r="BR384" s="84"/>
      <c r="BS384" s="84"/>
      <c r="BT384" s="84"/>
      <c r="BU384" s="84"/>
      <c r="BV384" s="84"/>
      <c r="BW384" s="84"/>
      <c r="BX384" s="84"/>
      <c r="BY384" s="84"/>
      <c r="BZ384" s="84"/>
      <c r="CA384" s="84"/>
      <c r="CB384" s="84"/>
      <c r="CC384" s="84"/>
      <c r="CD384" s="84"/>
      <c r="CE384" s="84"/>
      <c r="CF384" s="84"/>
      <c r="CG384" s="84"/>
      <c r="CH384" s="84"/>
      <c r="CI384" s="84"/>
      <c r="CJ384" s="84"/>
      <c r="CK384" s="84"/>
      <c r="CL384" s="84"/>
      <c r="CM384" s="84"/>
      <c r="CN384" s="84"/>
      <c r="CO384" s="84"/>
      <c r="CP384" s="84"/>
      <c r="CQ384" s="84"/>
      <c r="CR384" s="84"/>
      <c r="CS384" s="84"/>
      <c r="CT384" s="84"/>
      <c r="CU384" s="84"/>
      <c r="CV384" s="84"/>
      <c r="CW384" s="84"/>
      <c r="CX384" s="84"/>
      <c r="CY384" s="84"/>
      <c r="CZ384" s="84"/>
      <c r="DA384" s="84"/>
      <c r="DB384" s="84"/>
      <c r="DC384" s="84"/>
      <c r="DD384" s="84"/>
      <c r="DE384" s="84"/>
      <c r="DF384" s="84"/>
      <c r="DG384" s="84"/>
      <c r="DH384" s="84"/>
      <c r="DI384" s="84"/>
      <c r="DJ384" s="84"/>
      <c r="DK384" s="84"/>
      <c r="DL384" s="84"/>
      <c r="DM384" s="84"/>
      <c r="DN384" s="84"/>
      <c r="DO384" s="84"/>
      <c r="DP384" s="84"/>
      <c r="DQ384" s="84"/>
      <c r="DR384" s="84"/>
      <c r="DS384" s="84"/>
      <c r="DT384" s="84"/>
      <c r="DU384" s="84"/>
      <c r="DV384" s="84"/>
      <c r="DW384" s="84"/>
      <c r="DX384" s="84"/>
      <c r="DY384" s="84"/>
      <c r="DZ384" s="84"/>
      <c r="EA384" s="84"/>
      <c r="EB384" s="84"/>
      <c r="EC384" s="84"/>
      <c r="ED384" s="84"/>
      <c r="EE384" s="84"/>
      <c r="EF384" s="84"/>
      <c r="EG384" s="84"/>
      <c r="EH384" s="84"/>
      <c r="EI384" s="84"/>
      <c r="EJ384" s="84"/>
      <c r="EK384" s="84"/>
      <c r="EL384" s="84"/>
      <c r="EM384" s="84"/>
      <c r="EN384" s="84"/>
      <c r="EO384" s="84"/>
      <c r="EP384" s="84"/>
      <c r="EQ384" s="84"/>
      <c r="ER384" s="84"/>
      <c r="ES384" s="84"/>
      <c r="ET384" s="84"/>
      <c r="EU384" s="84"/>
      <c r="EV384" s="84"/>
      <c r="EW384" s="84"/>
      <c r="EX384" s="84"/>
      <c r="EY384" s="84"/>
      <c r="EZ384" s="84"/>
      <c r="FA384" s="84"/>
      <c r="FB384" s="84"/>
      <c r="FC384" s="84"/>
      <c r="FD384" s="84"/>
      <c r="FE384" s="84"/>
      <c r="FF384" s="84"/>
      <c r="FG384" s="84"/>
      <c r="FH384" s="84"/>
      <c r="FI384" s="84"/>
      <c r="FJ384" s="84"/>
      <c r="FK384" s="84"/>
      <c r="FL384" s="84"/>
      <c r="FM384" s="84"/>
      <c r="FN384" s="84"/>
      <c r="FO384" s="84"/>
      <c r="FP384" s="84"/>
      <c r="FQ384" s="84"/>
      <c r="FR384" s="84"/>
      <c r="FS384" s="84"/>
      <c r="FT384" s="84"/>
      <c r="FU384" s="84"/>
      <c r="FV384" s="84"/>
      <c r="FW384" s="84"/>
      <c r="FX384" s="84"/>
      <c r="FY384" s="84"/>
      <c r="FZ384" s="84"/>
      <c r="GA384" s="84"/>
      <c r="GB384" s="84"/>
      <c r="GC384" s="84"/>
      <c r="GD384" s="84"/>
      <c r="GE384" s="84"/>
      <c r="GF384" s="84"/>
      <c r="GG384" s="84"/>
      <c r="GH384" s="84"/>
      <c r="GI384" s="84"/>
      <c r="GJ384" s="84"/>
      <c r="GK384" s="84"/>
      <c r="GL384" s="84"/>
      <c r="GM384" s="84"/>
      <c r="GN384" s="84"/>
      <c r="GO384" s="84"/>
      <c r="GP384" s="84"/>
      <c r="GQ384" s="84"/>
      <c r="GR384" s="84"/>
      <c r="GS384" s="84"/>
      <c r="GT384" s="84"/>
      <c r="GU384" s="84"/>
      <c r="GV384" s="84"/>
      <c r="GW384" s="84"/>
      <c r="GX384" s="84"/>
      <c r="GY384" s="84"/>
      <c r="GZ384" s="84"/>
      <c r="HA384" s="84"/>
      <c r="HB384" s="84"/>
      <c r="HC384" s="84"/>
      <c r="HD384" s="84"/>
      <c r="HE384" s="84"/>
      <c r="HF384" s="84"/>
      <c r="HG384" s="84"/>
      <c r="HH384" s="84"/>
      <c r="HI384" s="84"/>
      <c r="HJ384" s="84"/>
      <c r="HK384" s="84"/>
      <c r="HL384" s="84"/>
      <c r="HM384" s="84"/>
      <c r="HN384" s="84"/>
      <c r="HO384" s="84"/>
      <c r="HP384" s="84"/>
      <c r="HQ384" s="84"/>
      <c r="HR384" s="84"/>
      <c r="HS384" s="84"/>
      <c r="HT384" s="84"/>
      <c r="HU384" s="84"/>
      <c r="HV384" s="84"/>
      <c r="HW384" s="84"/>
      <c r="HX384" s="84"/>
      <c r="HY384" s="84"/>
      <c r="HZ384" s="84"/>
      <c r="IA384" s="84"/>
      <c r="IB384" s="84"/>
      <c r="IC384" s="84"/>
      <c r="ID384" s="84"/>
      <c r="IE384" s="84"/>
      <c r="IF384" s="84"/>
      <c r="IG384" s="84"/>
      <c r="IH384" s="84"/>
      <c r="II384" s="84"/>
      <c r="IJ384" s="84"/>
      <c r="IK384" s="84"/>
      <c r="IL384" s="84"/>
      <c r="IM384" s="84"/>
      <c r="IN384" s="84"/>
      <c r="IO384" s="84"/>
      <c r="IP384" s="84"/>
      <c r="IQ384" s="84"/>
      <c r="IR384" s="84"/>
      <c r="IS384" s="84"/>
      <c r="IT384" s="84"/>
      <c r="IU384" s="84"/>
      <c r="IV384" s="84"/>
      <c r="IW384" s="84"/>
      <c r="IX384" s="84"/>
      <c r="IY384" s="84"/>
      <c r="IZ384" s="84"/>
      <c r="JA384" s="84"/>
      <c r="JB384" s="84"/>
    </row>
    <row r="385" spans="1:262" s="22" customFormat="1" ht="15" customHeight="1" x14ac:dyDescent="0.15">
      <c r="A385" s="176" t="s">
        <v>147</v>
      </c>
      <c r="B385" s="26" t="s">
        <v>285</v>
      </c>
      <c r="C385" s="27" t="s">
        <v>380</v>
      </c>
      <c r="D385" s="28" t="s">
        <v>466</v>
      </c>
      <c r="E385" s="26" t="s">
        <v>278</v>
      </c>
      <c r="F385" s="29" t="s">
        <v>21</v>
      </c>
      <c r="G385" s="30" t="s">
        <v>305</v>
      </c>
      <c r="H385" s="30" t="s">
        <v>94</v>
      </c>
      <c r="I385" s="37">
        <v>600</v>
      </c>
      <c r="J385" s="38" t="s">
        <v>281</v>
      </c>
      <c r="K385" s="37">
        <v>0</v>
      </c>
      <c r="L385" s="26"/>
      <c r="M385" s="26"/>
      <c r="N385" s="26"/>
      <c r="O385" s="39" t="s">
        <v>20</v>
      </c>
      <c r="P385" s="40">
        <v>0.5</v>
      </c>
      <c r="Q385" s="40">
        <v>0.5</v>
      </c>
      <c r="R385" s="40">
        <v>1.23943661971831</v>
      </c>
      <c r="S385" s="40">
        <v>2.7204030226700202</v>
      </c>
      <c r="T385" s="40">
        <v>2</v>
      </c>
      <c r="U385" s="40">
        <v>2</v>
      </c>
      <c r="V385" s="41">
        <v>12</v>
      </c>
      <c r="W385" s="42">
        <v>265</v>
      </c>
      <c r="X385" s="43">
        <v>450</v>
      </c>
      <c r="Y385" s="50">
        <v>1</v>
      </c>
      <c r="Z385" s="50">
        <v>1</v>
      </c>
      <c r="AA385" s="51"/>
      <c r="AB385" s="51"/>
      <c r="AC385" s="51"/>
      <c r="AD385" s="51"/>
      <c r="AE385" s="51"/>
      <c r="AF385" s="38">
        <v>324</v>
      </c>
      <c r="AG385" s="61">
        <v>9.8148148148148096</v>
      </c>
      <c r="AH385" s="62">
        <v>0.81790123456790098</v>
      </c>
      <c r="AI385" s="63"/>
      <c r="AJ385" s="64"/>
      <c r="AK385" s="65">
        <v>0</v>
      </c>
      <c r="AL385" s="64" t="s">
        <v>283</v>
      </c>
      <c r="AM385" s="66" t="s">
        <v>313</v>
      </c>
      <c r="AN385" s="26"/>
      <c r="AO385" s="66" t="s">
        <v>298</v>
      </c>
      <c r="AP385" s="74"/>
      <c r="AQ385" s="75"/>
      <c r="AR385" s="76"/>
      <c r="AS385" s="77"/>
      <c r="AT385" s="77"/>
      <c r="AU385" s="78"/>
      <c r="AV385" s="77"/>
      <c r="AW385" s="77"/>
      <c r="AX385" s="77"/>
      <c r="AY385" s="77"/>
      <c r="AZ385" s="77"/>
      <c r="BA385" s="77"/>
      <c r="BB385" s="99">
        <f t="shared" si="98"/>
        <v>36</v>
      </c>
      <c r="BC385" s="99">
        <f t="shared" si="99"/>
        <v>9</v>
      </c>
      <c r="BD385" s="100" t="str">
        <f t="shared" si="100"/>
        <v>050-J220000141-530李太昆36</v>
      </c>
      <c r="BE385" s="101">
        <f t="shared" si="101"/>
        <v>0.5</v>
      </c>
      <c r="BF385" s="101">
        <f t="shared" si="102"/>
        <v>0.5</v>
      </c>
      <c r="BG385" s="102" t="str">
        <f t="shared" si="103"/>
        <v>050-J220000141-53036</v>
      </c>
      <c r="BH385" s="84" t="str">
        <f>IF(IF(ISNA(MATCH(BG385,BG386:$BG$94434,0)),1,"")="","",IF(ISNA(MATCH(BG385,BG386:$BG$94434,0)),1,"")&amp;BB385)</f>
        <v/>
      </c>
      <c r="BI385" s="84" t="str">
        <f>IF(BH385="","",BB385&amp;COUNTIFS($BH$1:BH385,BH385))</f>
        <v/>
      </c>
      <c r="BJ385" s="84" t="str">
        <f t="shared" si="104"/>
        <v/>
      </c>
      <c r="BK385" s="84"/>
      <c r="BL385" s="84"/>
      <c r="BM385" s="84"/>
      <c r="BN385" s="84"/>
      <c r="BO385" s="84"/>
      <c r="BP385" s="84"/>
      <c r="BQ385" s="84"/>
      <c r="BR385" s="84"/>
      <c r="BS385" s="84"/>
      <c r="BT385" s="84"/>
      <c r="BU385" s="84"/>
      <c r="BV385" s="84"/>
      <c r="BW385" s="84"/>
      <c r="BX385" s="84"/>
      <c r="BY385" s="84"/>
      <c r="BZ385" s="84"/>
      <c r="CA385" s="84"/>
      <c r="CB385" s="84"/>
      <c r="CC385" s="84"/>
      <c r="CD385" s="84"/>
      <c r="CE385" s="84"/>
      <c r="CF385" s="84"/>
      <c r="CG385" s="84"/>
      <c r="CH385" s="84"/>
      <c r="CI385" s="84"/>
      <c r="CJ385" s="84"/>
      <c r="CK385" s="84"/>
      <c r="CL385" s="84"/>
      <c r="CM385" s="84"/>
      <c r="CN385" s="84"/>
      <c r="CO385" s="84"/>
      <c r="CP385" s="84"/>
      <c r="CQ385" s="84"/>
      <c r="CR385" s="84"/>
      <c r="CS385" s="84"/>
      <c r="CT385" s="84"/>
      <c r="CU385" s="84"/>
      <c r="CV385" s="84"/>
      <c r="CW385" s="84"/>
      <c r="CX385" s="84"/>
      <c r="CY385" s="84"/>
      <c r="CZ385" s="84"/>
      <c r="DA385" s="84"/>
      <c r="DB385" s="84"/>
      <c r="DC385" s="84"/>
      <c r="DD385" s="84"/>
      <c r="DE385" s="84"/>
      <c r="DF385" s="84"/>
      <c r="DG385" s="84"/>
      <c r="DH385" s="84"/>
      <c r="DI385" s="84"/>
      <c r="DJ385" s="84"/>
      <c r="DK385" s="84"/>
      <c r="DL385" s="84"/>
      <c r="DM385" s="84"/>
      <c r="DN385" s="84"/>
      <c r="DO385" s="84"/>
      <c r="DP385" s="84"/>
      <c r="DQ385" s="84"/>
      <c r="DR385" s="84"/>
      <c r="DS385" s="84"/>
      <c r="DT385" s="84"/>
      <c r="DU385" s="84"/>
      <c r="DV385" s="84"/>
      <c r="DW385" s="84"/>
      <c r="DX385" s="84"/>
      <c r="DY385" s="84"/>
      <c r="DZ385" s="84"/>
      <c r="EA385" s="84"/>
      <c r="EB385" s="84"/>
      <c r="EC385" s="84"/>
      <c r="ED385" s="84"/>
      <c r="EE385" s="84"/>
      <c r="EF385" s="84"/>
      <c r="EG385" s="84"/>
      <c r="EH385" s="84"/>
      <c r="EI385" s="84"/>
      <c r="EJ385" s="84"/>
      <c r="EK385" s="84"/>
      <c r="EL385" s="84"/>
      <c r="EM385" s="84"/>
      <c r="EN385" s="84"/>
      <c r="EO385" s="84"/>
      <c r="EP385" s="84"/>
      <c r="EQ385" s="84"/>
      <c r="ER385" s="84"/>
      <c r="ES385" s="84"/>
      <c r="ET385" s="84"/>
      <c r="EU385" s="84"/>
      <c r="EV385" s="84"/>
      <c r="EW385" s="84"/>
      <c r="EX385" s="84"/>
      <c r="EY385" s="84"/>
      <c r="EZ385" s="84"/>
      <c r="FA385" s="84"/>
      <c r="FB385" s="84"/>
      <c r="FC385" s="84"/>
      <c r="FD385" s="84"/>
      <c r="FE385" s="84"/>
      <c r="FF385" s="84"/>
      <c r="FG385" s="84"/>
      <c r="FH385" s="84"/>
      <c r="FI385" s="84"/>
      <c r="FJ385" s="84"/>
      <c r="FK385" s="84"/>
      <c r="FL385" s="84"/>
      <c r="FM385" s="84"/>
      <c r="FN385" s="84"/>
      <c r="FO385" s="84"/>
      <c r="FP385" s="84"/>
      <c r="FQ385" s="84"/>
      <c r="FR385" s="84"/>
      <c r="FS385" s="84"/>
      <c r="FT385" s="84"/>
      <c r="FU385" s="84"/>
      <c r="FV385" s="84"/>
      <c r="FW385" s="84"/>
      <c r="FX385" s="84"/>
      <c r="FY385" s="84"/>
      <c r="FZ385" s="84"/>
      <c r="GA385" s="84"/>
      <c r="GB385" s="84"/>
      <c r="GC385" s="84"/>
      <c r="GD385" s="84"/>
      <c r="GE385" s="84"/>
      <c r="GF385" s="84"/>
      <c r="GG385" s="84"/>
      <c r="GH385" s="84"/>
      <c r="GI385" s="84"/>
      <c r="GJ385" s="84"/>
      <c r="GK385" s="84"/>
      <c r="GL385" s="84"/>
      <c r="GM385" s="84"/>
      <c r="GN385" s="84"/>
      <c r="GO385" s="84"/>
      <c r="GP385" s="84"/>
      <c r="GQ385" s="84"/>
      <c r="GR385" s="84"/>
      <c r="GS385" s="84"/>
      <c r="GT385" s="84"/>
      <c r="GU385" s="84"/>
      <c r="GV385" s="84"/>
      <c r="GW385" s="84"/>
      <c r="GX385" s="84"/>
      <c r="GY385" s="84"/>
      <c r="GZ385" s="84"/>
      <c r="HA385" s="84"/>
      <c r="HB385" s="84"/>
      <c r="HC385" s="84"/>
      <c r="HD385" s="84"/>
      <c r="HE385" s="84"/>
      <c r="HF385" s="84"/>
      <c r="HG385" s="84"/>
      <c r="HH385" s="84"/>
      <c r="HI385" s="84"/>
      <c r="HJ385" s="84"/>
      <c r="HK385" s="84"/>
      <c r="HL385" s="84"/>
      <c r="HM385" s="84"/>
      <c r="HN385" s="84"/>
      <c r="HO385" s="84"/>
      <c r="HP385" s="84"/>
      <c r="HQ385" s="84"/>
      <c r="HR385" s="84"/>
      <c r="HS385" s="84"/>
      <c r="HT385" s="84"/>
      <c r="HU385" s="84"/>
      <c r="HV385" s="84"/>
      <c r="HW385" s="84"/>
      <c r="HX385" s="84"/>
      <c r="HY385" s="84"/>
      <c r="HZ385" s="84"/>
      <c r="IA385" s="84"/>
      <c r="IB385" s="84"/>
      <c r="IC385" s="84"/>
      <c r="ID385" s="84"/>
      <c r="IE385" s="84"/>
      <c r="IF385" s="84"/>
      <c r="IG385" s="84"/>
      <c r="IH385" s="84"/>
      <c r="II385" s="84"/>
      <c r="IJ385" s="84"/>
      <c r="IK385" s="84"/>
      <c r="IL385" s="84"/>
      <c r="IM385" s="84"/>
      <c r="IN385" s="84"/>
      <c r="IO385" s="84"/>
      <c r="IP385" s="84"/>
      <c r="IQ385" s="84"/>
      <c r="IR385" s="84"/>
      <c r="IS385" s="84"/>
      <c r="IT385" s="84"/>
      <c r="IU385" s="84"/>
      <c r="IV385" s="84"/>
      <c r="IW385" s="84"/>
      <c r="IX385" s="84"/>
      <c r="IY385" s="84"/>
      <c r="IZ385" s="84"/>
      <c r="JA385" s="84"/>
      <c r="JB385" s="84"/>
    </row>
    <row r="386" spans="1:262" s="22" customFormat="1" ht="15" customHeight="1" x14ac:dyDescent="0.15">
      <c r="A386" s="176" t="s">
        <v>147</v>
      </c>
      <c r="B386" s="26" t="s">
        <v>285</v>
      </c>
      <c r="C386" s="27" t="s">
        <v>368</v>
      </c>
      <c r="D386" s="28" t="s">
        <v>447</v>
      </c>
      <c r="E386" s="26" t="s">
        <v>278</v>
      </c>
      <c r="F386" s="29" t="s">
        <v>93</v>
      </c>
      <c r="G386" s="30" t="s">
        <v>301</v>
      </c>
      <c r="H386" s="30" t="s">
        <v>94</v>
      </c>
      <c r="I386" s="37">
        <v>2000</v>
      </c>
      <c r="J386" s="38" t="s">
        <v>281</v>
      </c>
      <c r="K386" s="37">
        <v>1296.5</v>
      </c>
      <c r="L386" s="26"/>
      <c r="M386" s="26"/>
      <c r="N386" s="26"/>
      <c r="O386" s="39" t="s">
        <v>370</v>
      </c>
      <c r="P386" s="40">
        <v>0.5</v>
      </c>
      <c r="Q386" s="40">
        <v>0.5</v>
      </c>
      <c r="R386" s="40">
        <v>1.23943661971831</v>
      </c>
      <c r="S386" s="40">
        <v>2.7204030226700202</v>
      </c>
      <c r="T386" s="40">
        <v>4</v>
      </c>
      <c r="U386" s="40">
        <v>4</v>
      </c>
      <c r="V386" s="41">
        <v>12</v>
      </c>
      <c r="W386" s="42">
        <v>330</v>
      </c>
      <c r="X386" s="43">
        <v>500</v>
      </c>
      <c r="Y386" s="50">
        <v>1</v>
      </c>
      <c r="Z386" s="50">
        <v>1</v>
      </c>
      <c r="AA386" s="51"/>
      <c r="AB386" s="51"/>
      <c r="AC386" s="51"/>
      <c r="AD386" s="51"/>
      <c r="AE386" s="51"/>
      <c r="AF386" s="38">
        <v>360</v>
      </c>
      <c r="AG386" s="61">
        <v>11</v>
      </c>
      <c r="AH386" s="62">
        <v>0.91666666666666696</v>
      </c>
      <c r="AI386" s="63"/>
      <c r="AJ386" s="64"/>
      <c r="AK386" s="65">
        <v>0</v>
      </c>
      <c r="AL386" s="64" t="s">
        <v>283</v>
      </c>
      <c r="AM386" s="66" t="s">
        <v>326</v>
      </c>
      <c r="AN386" s="26"/>
      <c r="AO386" s="66" t="s">
        <v>332</v>
      </c>
      <c r="AP386" s="74"/>
      <c r="AQ386" s="75"/>
      <c r="AR386" s="76"/>
      <c r="AS386" s="77"/>
      <c r="AT386" s="77"/>
      <c r="AU386" s="78"/>
      <c r="AV386" s="77"/>
      <c r="AW386" s="77"/>
      <c r="AX386" s="77"/>
      <c r="AY386" s="77"/>
      <c r="AZ386" s="77"/>
      <c r="BA386" s="77"/>
      <c r="BB386" s="99">
        <f t="shared" si="98"/>
        <v>36</v>
      </c>
      <c r="BC386" s="99">
        <f t="shared" si="99"/>
        <v>9</v>
      </c>
      <c r="BD386" s="100" t="str">
        <f t="shared" si="100"/>
        <v>050-0009-467杨高坤36</v>
      </c>
      <c r="BE386" s="101">
        <f t="shared" si="101"/>
        <v>1</v>
      </c>
      <c r="BF386" s="101">
        <f t="shared" si="102"/>
        <v>1</v>
      </c>
      <c r="BG386" s="102" t="str">
        <f t="shared" si="103"/>
        <v>050-0009-46736</v>
      </c>
      <c r="BH386" s="84" t="str">
        <f>IF(IF(ISNA(MATCH(BG386,BG387:$BG$94434,0)),1,"")="","",IF(ISNA(MATCH(BG386,BG387:$BG$94434,0)),1,"")&amp;BB386)</f>
        <v/>
      </c>
      <c r="BI386" s="84" t="str">
        <f>IF(BH386="","",BB386&amp;COUNTIFS($BH$1:BH386,BH386))</f>
        <v/>
      </c>
      <c r="BJ386" s="84" t="str">
        <f t="shared" si="104"/>
        <v/>
      </c>
      <c r="BK386" s="84"/>
      <c r="BL386" s="84"/>
      <c r="BM386" s="84"/>
      <c r="BN386" s="84"/>
      <c r="BO386" s="84"/>
      <c r="BP386" s="84"/>
      <c r="BQ386" s="84"/>
      <c r="BR386" s="84"/>
      <c r="BS386" s="84"/>
      <c r="BT386" s="84"/>
      <c r="BU386" s="84"/>
      <c r="BV386" s="84"/>
      <c r="BW386" s="84"/>
      <c r="BX386" s="84"/>
      <c r="BY386" s="84"/>
      <c r="BZ386" s="84"/>
      <c r="CA386" s="84"/>
      <c r="CB386" s="84"/>
      <c r="CC386" s="84"/>
      <c r="CD386" s="84"/>
      <c r="CE386" s="84"/>
      <c r="CF386" s="84"/>
      <c r="CG386" s="84"/>
      <c r="CH386" s="84"/>
      <c r="CI386" s="84"/>
      <c r="CJ386" s="84"/>
      <c r="CK386" s="84"/>
      <c r="CL386" s="84"/>
      <c r="CM386" s="84"/>
      <c r="CN386" s="84"/>
      <c r="CO386" s="84"/>
      <c r="CP386" s="84"/>
      <c r="CQ386" s="84"/>
      <c r="CR386" s="84"/>
      <c r="CS386" s="84"/>
      <c r="CT386" s="84"/>
      <c r="CU386" s="84"/>
      <c r="CV386" s="84"/>
      <c r="CW386" s="84"/>
      <c r="CX386" s="84"/>
      <c r="CY386" s="84"/>
      <c r="CZ386" s="84"/>
      <c r="DA386" s="84"/>
      <c r="DB386" s="84"/>
      <c r="DC386" s="84"/>
      <c r="DD386" s="84"/>
      <c r="DE386" s="84"/>
      <c r="DF386" s="84"/>
      <c r="DG386" s="84"/>
      <c r="DH386" s="84"/>
      <c r="DI386" s="84"/>
      <c r="DJ386" s="84"/>
      <c r="DK386" s="84"/>
      <c r="DL386" s="84"/>
      <c r="DM386" s="84"/>
      <c r="DN386" s="84"/>
      <c r="DO386" s="84"/>
      <c r="DP386" s="84"/>
      <c r="DQ386" s="84"/>
      <c r="DR386" s="84"/>
      <c r="DS386" s="84"/>
      <c r="DT386" s="84"/>
      <c r="DU386" s="84"/>
      <c r="DV386" s="84"/>
      <c r="DW386" s="84"/>
      <c r="DX386" s="84"/>
      <c r="DY386" s="84"/>
      <c r="DZ386" s="84"/>
      <c r="EA386" s="84"/>
      <c r="EB386" s="84"/>
      <c r="EC386" s="84"/>
      <c r="ED386" s="84"/>
      <c r="EE386" s="84"/>
      <c r="EF386" s="84"/>
      <c r="EG386" s="84"/>
      <c r="EH386" s="84"/>
      <c r="EI386" s="84"/>
      <c r="EJ386" s="84"/>
      <c r="EK386" s="84"/>
      <c r="EL386" s="84"/>
      <c r="EM386" s="84"/>
      <c r="EN386" s="84"/>
      <c r="EO386" s="84"/>
      <c r="EP386" s="84"/>
      <c r="EQ386" s="84"/>
      <c r="ER386" s="84"/>
      <c r="ES386" s="84"/>
      <c r="ET386" s="84"/>
      <c r="EU386" s="84"/>
      <c r="EV386" s="84"/>
      <c r="EW386" s="84"/>
      <c r="EX386" s="84"/>
      <c r="EY386" s="84"/>
      <c r="EZ386" s="84"/>
      <c r="FA386" s="84"/>
      <c r="FB386" s="84"/>
      <c r="FC386" s="84"/>
      <c r="FD386" s="84"/>
      <c r="FE386" s="84"/>
      <c r="FF386" s="84"/>
      <c r="FG386" s="84"/>
      <c r="FH386" s="84"/>
      <c r="FI386" s="84"/>
      <c r="FJ386" s="84"/>
      <c r="FK386" s="84"/>
      <c r="FL386" s="84"/>
      <c r="FM386" s="84"/>
      <c r="FN386" s="84"/>
      <c r="FO386" s="84"/>
      <c r="FP386" s="84"/>
      <c r="FQ386" s="84"/>
      <c r="FR386" s="84"/>
      <c r="FS386" s="84"/>
      <c r="FT386" s="84"/>
      <c r="FU386" s="84"/>
      <c r="FV386" s="84"/>
      <c r="FW386" s="84"/>
      <c r="FX386" s="84"/>
      <c r="FY386" s="84"/>
      <c r="FZ386" s="84"/>
      <c r="GA386" s="84"/>
      <c r="GB386" s="84"/>
      <c r="GC386" s="84"/>
      <c r="GD386" s="84"/>
      <c r="GE386" s="84"/>
      <c r="GF386" s="84"/>
      <c r="GG386" s="84"/>
      <c r="GH386" s="84"/>
      <c r="GI386" s="84"/>
      <c r="GJ386" s="84"/>
      <c r="GK386" s="84"/>
      <c r="GL386" s="84"/>
      <c r="GM386" s="84"/>
      <c r="GN386" s="84"/>
      <c r="GO386" s="84"/>
      <c r="GP386" s="84"/>
      <c r="GQ386" s="84"/>
      <c r="GR386" s="84"/>
      <c r="GS386" s="84"/>
      <c r="GT386" s="84"/>
      <c r="GU386" s="84"/>
      <c r="GV386" s="84"/>
      <c r="GW386" s="84"/>
      <c r="GX386" s="84"/>
      <c r="GY386" s="84"/>
      <c r="GZ386" s="84"/>
      <c r="HA386" s="84"/>
      <c r="HB386" s="84"/>
      <c r="HC386" s="84"/>
      <c r="HD386" s="84"/>
      <c r="HE386" s="84"/>
      <c r="HF386" s="84"/>
      <c r="HG386" s="84"/>
      <c r="HH386" s="84"/>
      <c r="HI386" s="84"/>
      <c r="HJ386" s="84"/>
      <c r="HK386" s="84"/>
      <c r="HL386" s="84"/>
      <c r="HM386" s="84"/>
      <c r="HN386" s="84"/>
      <c r="HO386" s="84"/>
      <c r="HP386" s="84"/>
      <c r="HQ386" s="84"/>
      <c r="HR386" s="84"/>
      <c r="HS386" s="84"/>
      <c r="HT386" s="84"/>
      <c r="HU386" s="84"/>
      <c r="HV386" s="84"/>
      <c r="HW386" s="84"/>
      <c r="HX386" s="84"/>
      <c r="HY386" s="84"/>
      <c r="HZ386" s="84"/>
      <c r="IA386" s="84"/>
      <c r="IB386" s="84"/>
      <c r="IC386" s="84"/>
      <c r="ID386" s="84"/>
      <c r="IE386" s="84"/>
      <c r="IF386" s="84"/>
      <c r="IG386" s="84"/>
      <c r="IH386" s="84"/>
      <c r="II386" s="84"/>
      <c r="IJ386" s="84"/>
      <c r="IK386" s="84"/>
      <c r="IL386" s="84"/>
      <c r="IM386" s="84"/>
      <c r="IN386" s="84"/>
      <c r="IO386" s="84"/>
      <c r="IP386" s="84"/>
      <c r="IQ386" s="84"/>
      <c r="IR386" s="84"/>
      <c r="IS386" s="84"/>
      <c r="IT386" s="84"/>
      <c r="IU386" s="84"/>
      <c r="IV386" s="84"/>
      <c r="IW386" s="84"/>
      <c r="IX386" s="84"/>
      <c r="IY386" s="84"/>
      <c r="IZ386" s="84"/>
      <c r="JA386" s="84"/>
      <c r="JB386" s="84"/>
    </row>
    <row r="387" spans="1:262" s="22" customFormat="1" ht="15" customHeight="1" x14ac:dyDescent="0.15">
      <c r="A387" s="176" t="s">
        <v>147</v>
      </c>
      <c r="B387" s="26" t="s">
        <v>275</v>
      </c>
      <c r="C387" s="27" t="s">
        <v>303</v>
      </c>
      <c r="D387" s="28" t="s">
        <v>467</v>
      </c>
      <c r="E387" s="26" t="s">
        <v>278</v>
      </c>
      <c r="F387" s="29" t="s">
        <v>112</v>
      </c>
      <c r="G387" s="30" t="s">
        <v>305</v>
      </c>
      <c r="H387" s="30" t="s">
        <v>94</v>
      </c>
      <c r="I387" s="37">
        <v>1000</v>
      </c>
      <c r="J387" s="38" t="s">
        <v>281</v>
      </c>
      <c r="K387" s="37">
        <v>0</v>
      </c>
      <c r="L387" s="26"/>
      <c r="M387" s="26"/>
      <c r="N387" s="26"/>
      <c r="O387" s="39" t="s">
        <v>468</v>
      </c>
      <c r="P387" s="40">
        <v>0.5</v>
      </c>
      <c r="Q387" s="40">
        <v>0.5</v>
      </c>
      <c r="R387" s="40">
        <v>0.84782608695652195</v>
      </c>
      <c r="S387" s="40">
        <v>0.68010075566750605</v>
      </c>
      <c r="T387" s="40">
        <v>3</v>
      </c>
      <c r="U387" s="40">
        <v>2</v>
      </c>
      <c r="V387" s="41">
        <v>3</v>
      </c>
      <c r="W387" s="42">
        <v>60</v>
      </c>
      <c r="X387" s="43">
        <v>400</v>
      </c>
      <c r="Y387" s="50">
        <v>1</v>
      </c>
      <c r="Z387" s="50">
        <v>1</v>
      </c>
      <c r="AA387" s="51"/>
      <c r="AB387" s="51"/>
      <c r="AC387" s="51"/>
      <c r="AD387" s="51"/>
      <c r="AE387" s="51"/>
      <c r="AF387" s="38">
        <v>72</v>
      </c>
      <c r="AG387" s="61">
        <v>2.5</v>
      </c>
      <c r="AH387" s="62">
        <v>0.83333333333333304</v>
      </c>
      <c r="AI387" s="63"/>
      <c r="AJ387" s="64"/>
      <c r="AK387" s="65">
        <v>0</v>
      </c>
      <c r="AL387" s="64" t="s">
        <v>283</v>
      </c>
      <c r="AM387" s="66" t="s">
        <v>302</v>
      </c>
      <c r="AN387" s="26"/>
      <c r="AO387" s="66" t="s">
        <v>125</v>
      </c>
      <c r="AP387" s="74"/>
      <c r="AQ387" s="75"/>
      <c r="AR387" s="76"/>
      <c r="AS387" s="77"/>
      <c r="AT387" s="77"/>
      <c r="AU387" s="78"/>
      <c r="AV387" s="77"/>
      <c r="AW387" s="77"/>
      <c r="AX387" s="77"/>
      <c r="AY387" s="77"/>
      <c r="AZ387" s="77"/>
      <c r="BA387" s="77"/>
      <c r="BB387" s="99">
        <f t="shared" si="98"/>
        <v>36</v>
      </c>
      <c r="BC387" s="99">
        <f t="shared" si="99"/>
        <v>9</v>
      </c>
      <c r="BD387" s="100" t="str">
        <f t="shared" si="100"/>
        <v>050-J310000141-536刘亚星36</v>
      </c>
      <c r="BE387" s="101">
        <f t="shared" si="101"/>
        <v>1</v>
      </c>
      <c r="BF387" s="101">
        <f t="shared" si="102"/>
        <v>0.5</v>
      </c>
      <c r="BG387" s="102" t="str">
        <f t="shared" si="103"/>
        <v>050-J310000141-53636</v>
      </c>
      <c r="BH387" s="84" t="str">
        <f>IF(IF(ISNA(MATCH(BG387,BG388:$BG$94434,0)),1,"")="","",IF(ISNA(MATCH(BG387,BG388:$BG$94434,0)),1,"")&amp;BB387)</f>
        <v/>
      </c>
      <c r="BI387" s="84" t="str">
        <f>IF(BH387="","",BB387&amp;COUNTIFS($BH$1:BH387,BH387))</f>
        <v/>
      </c>
      <c r="BJ387" s="84" t="str">
        <f t="shared" si="104"/>
        <v/>
      </c>
      <c r="BK387" s="84"/>
      <c r="BL387" s="84"/>
      <c r="BM387" s="84"/>
      <c r="BN387" s="84"/>
      <c r="BO387" s="84"/>
      <c r="BP387" s="84"/>
      <c r="BQ387" s="84"/>
      <c r="BR387" s="84"/>
      <c r="BS387" s="84"/>
      <c r="BT387" s="84"/>
      <c r="BU387" s="84"/>
      <c r="BV387" s="84"/>
      <c r="BW387" s="84"/>
      <c r="BX387" s="84"/>
      <c r="BY387" s="84"/>
      <c r="BZ387" s="84"/>
      <c r="CA387" s="84"/>
      <c r="CB387" s="84"/>
      <c r="CC387" s="84"/>
      <c r="CD387" s="84"/>
      <c r="CE387" s="84"/>
      <c r="CF387" s="84"/>
      <c r="CG387" s="84"/>
      <c r="CH387" s="84"/>
      <c r="CI387" s="84"/>
      <c r="CJ387" s="84"/>
      <c r="CK387" s="84"/>
      <c r="CL387" s="84"/>
      <c r="CM387" s="84"/>
      <c r="CN387" s="84"/>
      <c r="CO387" s="84"/>
      <c r="CP387" s="84"/>
      <c r="CQ387" s="84"/>
      <c r="CR387" s="84"/>
      <c r="CS387" s="84"/>
      <c r="CT387" s="84"/>
      <c r="CU387" s="84"/>
      <c r="CV387" s="84"/>
      <c r="CW387" s="84"/>
      <c r="CX387" s="84"/>
      <c r="CY387" s="84"/>
      <c r="CZ387" s="84"/>
      <c r="DA387" s="84"/>
      <c r="DB387" s="84"/>
      <c r="DC387" s="84"/>
      <c r="DD387" s="84"/>
      <c r="DE387" s="84"/>
      <c r="DF387" s="84"/>
      <c r="DG387" s="84"/>
      <c r="DH387" s="84"/>
      <c r="DI387" s="84"/>
      <c r="DJ387" s="84"/>
      <c r="DK387" s="84"/>
      <c r="DL387" s="84"/>
      <c r="DM387" s="84"/>
      <c r="DN387" s="84"/>
      <c r="DO387" s="84"/>
      <c r="DP387" s="84"/>
      <c r="DQ387" s="84"/>
      <c r="DR387" s="84"/>
      <c r="DS387" s="84"/>
      <c r="DT387" s="84"/>
      <c r="DU387" s="84"/>
      <c r="DV387" s="84"/>
      <c r="DW387" s="84"/>
      <c r="DX387" s="84"/>
      <c r="DY387" s="84"/>
      <c r="DZ387" s="84"/>
      <c r="EA387" s="84"/>
      <c r="EB387" s="84"/>
      <c r="EC387" s="84"/>
      <c r="ED387" s="84"/>
      <c r="EE387" s="84"/>
      <c r="EF387" s="84"/>
      <c r="EG387" s="84"/>
      <c r="EH387" s="84"/>
      <c r="EI387" s="84"/>
      <c r="EJ387" s="84"/>
      <c r="EK387" s="84"/>
      <c r="EL387" s="84"/>
      <c r="EM387" s="84"/>
      <c r="EN387" s="84"/>
      <c r="EO387" s="84"/>
      <c r="EP387" s="84"/>
      <c r="EQ387" s="84"/>
      <c r="ER387" s="84"/>
      <c r="ES387" s="84"/>
      <c r="ET387" s="84"/>
      <c r="EU387" s="84"/>
      <c r="EV387" s="84"/>
      <c r="EW387" s="84"/>
      <c r="EX387" s="84"/>
      <c r="EY387" s="84"/>
      <c r="EZ387" s="84"/>
      <c r="FA387" s="84"/>
      <c r="FB387" s="84"/>
      <c r="FC387" s="84"/>
      <c r="FD387" s="84"/>
      <c r="FE387" s="84"/>
      <c r="FF387" s="84"/>
      <c r="FG387" s="84"/>
      <c r="FH387" s="84"/>
      <c r="FI387" s="84"/>
      <c r="FJ387" s="84"/>
      <c r="FK387" s="84"/>
      <c r="FL387" s="84"/>
      <c r="FM387" s="84"/>
      <c r="FN387" s="84"/>
      <c r="FO387" s="84"/>
      <c r="FP387" s="84"/>
      <c r="FQ387" s="84"/>
      <c r="FR387" s="84"/>
      <c r="FS387" s="84"/>
      <c r="FT387" s="84"/>
      <c r="FU387" s="84"/>
      <c r="FV387" s="84"/>
      <c r="FW387" s="84"/>
      <c r="FX387" s="84"/>
      <c r="FY387" s="84"/>
      <c r="FZ387" s="84"/>
      <c r="GA387" s="84"/>
      <c r="GB387" s="84"/>
      <c r="GC387" s="84"/>
      <c r="GD387" s="84"/>
      <c r="GE387" s="84"/>
      <c r="GF387" s="84"/>
      <c r="GG387" s="84"/>
      <c r="GH387" s="84"/>
      <c r="GI387" s="84"/>
      <c r="GJ387" s="84"/>
      <c r="GK387" s="84"/>
      <c r="GL387" s="84"/>
      <c r="GM387" s="84"/>
      <c r="GN387" s="84"/>
      <c r="GO387" s="84"/>
      <c r="GP387" s="84"/>
      <c r="GQ387" s="84"/>
      <c r="GR387" s="84"/>
      <c r="GS387" s="84"/>
      <c r="GT387" s="84"/>
      <c r="GU387" s="84"/>
      <c r="GV387" s="84"/>
      <c r="GW387" s="84"/>
      <c r="GX387" s="84"/>
      <c r="GY387" s="84"/>
      <c r="GZ387" s="84"/>
      <c r="HA387" s="84"/>
      <c r="HB387" s="84"/>
      <c r="HC387" s="84"/>
      <c r="HD387" s="84"/>
      <c r="HE387" s="84"/>
      <c r="HF387" s="84"/>
      <c r="HG387" s="84"/>
      <c r="HH387" s="84"/>
      <c r="HI387" s="84"/>
      <c r="HJ387" s="84"/>
      <c r="HK387" s="84"/>
      <c r="HL387" s="84"/>
      <c r="HM387" s="84"/>
      <c r="HN387" s="84"/>
      <c r="HO387" s="84"/>
      <c r="HP387" s="84"/>
      <c r="HQ387" s="84"/>
      <c r="HR387" s="84"/>
      <c r="HS387" s="84"/>
      <c r="HT387" s="84"/>
      <c r="HU387" s="84"/>
      <c r="HV387" s="84"/>
      <c r="HW387" s="84"/>
      <c r="HX387" s="84"/>
      <c r="HY387" s="84"/>
      <c r="HZ387" s="84"/>
      <c r="IA387" s="84"/>
      <c r="IB387" s="84"/>
      <c r="IC387" s="84"/>
      <c r="ID387" s="84"/>
      <c r="IE387" s="84"/>
      <c r="IF387" s="84"/>
      <c r="IG387" s="84"/>
      <c r="IH387" s="84"/>
      <c r="II387" s="84"/>
      <c r="IJ387" s="84"/>
      <c r="IK387" s="84"/>
      <c r="IL387" s="84"/>
      <c r="IM387" s="84"/>
      <c r="IN387" s="84"/>
      <c r="IO387" s="84"/>
      <c r="IP387" s="84"/>
      <c r="IQ387" s="84"/>
      <c r="IR387" s="84"/>
      <c r="IS387" s="84"/>
      <c r="IT387" s="84"/>
      <c r="IU387" s="84"/>
      <c r="IV387" s="84"/>
      <c r="IW387" s="84"/>
      <c r="IX387" s="84"/>
      <c r="IY387" s="84"/>
      <c r="IZ387" s="84"/>
      <c r="JA387" s="84"/>
      <c r="JB387" s="84"/>
    </row>
    <row r="388" spans="1:262" s="22" customFormat="1" ht="15" customHeight="1" x14ac:dyDescent="0.15">
      <c r="A388" s="176" t="s">
        <v>147</v>
      </c>
      <c r="B388" s="26" t="s">
        <v>285</v>
      </c>
      <c r="C388" s="27" t="s">
        <v>303</v>
      </c>
      <c r="D388" s="28" t="s">
        <v>467</v>
      </c>
      <c r="E388" s="26" t="s">
        <v>278</v>
      </c>
      <c r="F388" s="29" t="s">
        <v>112</v>
      </c>
      <c r="G388" s="30" t="s">
        <v>305</v>
      </c>
      <c r="H388" s="30" t="s">
        <v>94</v>
      </c>
      <c r="I388" s="37">
        <v>1000</v>
      </c>
      <c r="J388" s="38" t="s">
        <v>281</v>
      </c>
      <c r="K388" s="37">
        <v>0</v>
      </c>
      <c r="L388" s="26"/>
      <c r="M388" s="26"/>
      <c r="N388" s="26"/>
      <c r="O388" s="39" t="s">
        <v>468</v>
      </c>
      <c r="P388" s="40">
        <v>0.5</v>
      </c>
      <c r="Q388" s="40">
        <v>0.5</v>
      </c>
      <c r="R388" s="40">
        <v>1.23943661971831</v>
      </c>
      <c r="S388" s="40">
        <v>2.7204030226700202</v>
      </c>
      <c r="T388" s="40">
        <v>4</v>
      </c>
      <c r="U388" s="40">
        <v>4</v>
      </c>
      <c r="V388" s="41">
        <v>12</v>
      </c>
      <c r="W388" s="42">
        <v>266</v>
      </c>
      <c r="X388" s="43">
        <v>400</v>
      </c>
      <c r="Y388" s="50">
        <v>1</v>
      </c>
      <c r="Z388" s="50">
        <v>1</v>
      </c>
      <c r="AA388" s="51"/>
      <c r="AB388" s="51"/>
      <c r="AC388" s="51"/>
      <c r="AD388" s="51"/>
      <c r="AE388" s="51"/>
      <c r="AF388" s="38">
        <v>288</v>
      </c>
      <c r="AG388" s="61">
        <v>11.0833333333333</v>
      </c>
      <c r="AH388" s="62">
        <v>0.92361111111111105</v>
      </c>
      <c r="AI388" s="63"/>
      <c r="AJ388" s="64"/>
      <c r="AK388" s="65">
        <v>0</v>
      </c>
      <c r="AL388" s="64" t="s">
        <v>283</v>
      </c>
      <c r="AM388" s="66" t="s">
        <v>286</v>
      </c>
      <c r="AN388" s="26"/>
      <c r="AO388" s="66" t="s">
        <v>40</v>
      </c>
      <c r="AP388" s="74"/>
      <c r="AQ388" s="75"/>
      <c r="AR388" s="76"/>
      <c r="AS388" s="77"/>
      <c r="AT388" s="77"/>
      <c r="AU388" s="78"/>
      <c r="AV388" s="77"/>
      <c r="AW388" s="77"/>
      <c r="AX388" s="77"/>
      <c r="AY388" s="77"/>
      <c r="AZ388" s="77"/>
      <c r="BA388" s="77"/>
      <c r="BB388" s="99">
        <f t="shared" si="98"/>
        <v>36</v>
      </c>
      <c r="BC388" s="99">
        <f t="shared" si="99"/>
        <v>9</v>
      </c>
      <c r="BD388" s="100" t="str">
        <f t="shared" si="100"/>
        <v>050-J310000141-536雷小林36</v>
      </c>
      <c r="BE388" s="101">
        <f t="shared" si="101"/>
        <v>0.33333333333333331</v>
      </c>
      <c r="BF388" s="101">
        <f t="shared" si="102"/>
        <v>0.5</v>
      </c>
      <c r="BG388" s="102" t="str">
        <f t="shared" si="103"/>
        <v>050-J310000141-53636</v>
      </c>
      <c r="BH388" s="84" t="str">
        <f>IF(IF(ISNA(MATCH(BG388,BG389:$BG$94434,0)),1,"")="","",IF(ISNA(MATCH(BG388,BG389:$BG$94434,0)),1,"")&amp;BB388)</f>
        <v>136</v>
      </c>
      <c r="BI388" s="84" t="str">
        <f>IF(BH388="","",BB388&amp;COUNTIFS($BH$1:BH388,BH388))</f>
        <v>3620</v>
      </c>
      <c r="BJ388" s="84" t="str">
        <f t="shared" si="104"/>
        <v>050-J310000141-536</v>
      </c>
      <c r="BK388" s="84"/>
      <c r="BL388" s="84"/>
      <c r="BM388" s="84"/>
      <c r="BN388" s="84"/>
      <c r="BO388" s="84"/>
      <c r="BP388" s="84"/>
      <c r="BQ388" s="84"/>
      <c r="BR388" s="84"/>
      <c r="BS388" s="84"/>
      <c r="BT388" s="84"/>
      <c r="BU388" s="84"/>
      <c r="BV388" s="84"/>
      <c r="BW388" s="84"/>
      <c r="BX388" s="84"/>
      <c r="BY388" s="84"/>
      <c r="BZ388" s="84"/>
      <c r="CA388" s="84"/>
      <c r="CB388" s="84"/>
      <c r="CC388" s="84"/>
      <c r="CD388" s="84"/>
      <c r="CE388" s="84"/>
      <c r="CF388" s="84"/>
      <c r="CG388" s="84"/>
      <c r="CH388" s="84"/>
      <c r="CI388" s="84"/>
      <c r="CJ388" s="84"/>
      <c r="CK388" s="84"/>
      <c r="CL388" s="84"/>
      <c r="CM388" s="84"/>
      <c r="CN388" s="84"/>
      <c r="CO388" s="84"/>
      <c r="CP388" s="84"/>
      <c r="CQ388" s="84"/>
      <c r="CR388" s="84"/>
      <c r="CS388" s="84"/>
      <c r="CT388" s="84"/>
      <c r="CU388" s="84"/>
      <c r="CV388" s="84"/>
      <c r="CW388" s="84"/>
      <c r="CX388" s="84"/>
      <c r="CY388" s="84"/>
      <c r="CZ388" s="84"/>
      <c r="DA388" s="84"/>
      <c r="DB388" s="84"/>
      <c r="DC388" s="84"/>
      <c r="DD388" s="84"/>
      <c r="DE388" s="84"/>
      <c r="DF388" s="84"/>
      <c r="DG388" s="84"/>
      <c r="DH388" s="84"/>
      <c r="DI388" s="84"/>
      <c r="DJ388" s="84"/>
      <c r="DK388" s="84"/>
      <c r="DL388" s="84"/>
      <c r="DM388" s="84"/>
      <c r="DN388" s="84"/>
      <c r="DO388" s="84"/>
      <c r="DP388" s="84"/>
      <c r="DQ388" s="84"/>
      <c r="DR388" s="84"/>
      <c r="DS388" s="84"/>
      <c r="DT388" s="84"/>
      <c r="DU388" s="84"/>
      <c r="DV388" s="84"/>
      <c r="DW388" s="84"/>
      <c r="DX388" s="84"/>
      <c r="DY388" s="84"/>
      <c r="DZ388" s="84"/>
      <c r="EA388" s="84"/>
      <c r="EB388" s="84"/>
      <c r="EC388" s="84"/>
      <c r="ED388" s="84"/>
      <c r="EE388" s="84"/>
      <c r="EF388" s="84"/>
      <c r="EG388" s="84"/>
      <c r="EH388" s="84"/>
      <c r="EI388" s="84"/>
      <c r="EJ388" s="84"/>
      <c r="EK388" s="84"/>
      <c r="EL388" s="84"/>
      <c r="EM388" s="84"/>
      <c r="EN388" s="84"/>
      <c r="EO388" s="84"/>
      <c r="EP388" s="84"/>
      <c r="EQ388" s="84"/>
      <c r="ER388" s="84"/>
      <c r="ES388" s="84"/>
      <c r="ET388" s="84"/>
      <c r="EU388" s="84"/>
      <c r="EV388" s="84"/>
      <c r="EW388" s="84"/>
      <c r="EX388" s="84"/>
      <c r="EY388" s="84"/>
      <c r="EZ388" s="84"/>
      <c r="FA388" s="84"/>
      <c r="FB388" s="84"/>
      <c r="FC388" s="84"/>
      <c r="FD388" s="84"/>
      <c r="FE388" s="84"/>
      <c r="FF388" s="84"/>
      <c r="FG388" s="84"/>
      <c r="FH388" s="84"/>
      <c r="FI388" s="84"/>
      <c r="FJ388" s="84"/>
      <c r="FK388" s="84"/>
      <c r="FL388" s="84"/>
      <c r="FM388" s="84"/>
      <c r="FN388" s="84"/>
      <c r="FO388" s="84"/>
      <c r="FP388" s="84"/>
      <c r="FQ388" s="84"/>
      <c r="FR388" s="84"/>
      <c r="FS388" s="84"/>
      <c r="FT388" s="84"/>
      <c r="FU388" s="84"/>
      <c r="FV388" s="84"/>
      <c r="FW388" s="84"/>
      <c r="FX388" s="84"/>
      <c r="FY388" s="84"/>
      <c r="FZ388" s="84"/>
      <c r="GA388" s="84"/>
      <c r="GB388" s="84"/>
      <c r="GC388" s="84"/>
      <c r="GD388" s="84"/>
      <c r="GE388" s="84"/>
      <c r="GF388" s="84"/>
      <c r="GG388" s="84"/>
      <c r="GH388" s="84"/>
      <c r="GI388" s="84"/>
      <c r="GJ388" s="84"/>
      <c r="GK388" s="84"/>
      <c r="GL388" s="84"/>
      <c r="GM388" s="84"/>
      <c r="GN388" s="84"/>
      <c r="GO388" s="84"/>
      <c r="GP388" s="84"/>
      <c r="GQ388" s="84"/>
      <c r="GR388" s="84"/>
      <c r="GS388" s="84"/>
      <c r="GT388" s="84"/>
      <c r="GU388" s="84"/>
      <c r="GV388" s="84"/>
      <c r="GW388" s="84"/>
      <c r="GX388" s="84"/>
      <c r="GY388" s="84"/>
      <c r="GZ388" s="84"/>
      <c r="HA388" s="84"/>
      <c r="HB388" s="84"/>
      <c r="HC388" s="84"/>
      <c r="HD388" s="84"/>
      <c r="HE388" s="84"/>
      <c r="HF388" s="84"/>
      <c r="HG388" s="84"/>
      <c r="HH388" s="84"/>
      <c r="HI388" s="84"/>
      <c r="HJ388" s="84"/>
      <c r="HK388" s="84"/>
      <c r="HL388" s="84"/>
      <c r="HM388" s="84"/>
      <c r="HN388" s="84"/>
      <c r="HO388" s="84"/>
      <c r="HP388" s="84"/>
      <c r="HQ388" s="84"/>
      <c r="HR388" s="84"/>
      <c r="HS388" s="84"/>
      <c r="HT388" s="84"/>
      <c r="HU388" s="84"/>
      <c r="HV388" s="84"/>
      <c r="HW388" s="84"/>
      <c r="HX388" s="84"/>
      <c r="HY388" s="84"/>
      <c r="HZ388" s="84"/>
      <c r="IA388" s="84"/>
      <c r="IB388" s="84"/>
      <c r="IC388" s="84"/>
      <c r="ID388" s="84"/>
      <c r="IE388" s="84"/>
      <c r="IF388" s="84"/>
      <c r="IG388" s="84"/>
      <c r="IH388" s="84"/>
      <c r="II388" s="84"/>
      <c r="IJ388" s="84"/>
      <c r="IK388" s="84"/>
      <c r="IL388" s="84"/>
      <c r="IM388" s="84"/>
      <c r="IN388" s="84"/>
      <c r="IO388" s="84"/>
      <c r="IP388" s="84"/>
      <c r="IQ388" s="84"/>
      <c r="IR388" s="84"/>
      <c r="IS388" s="84"/>
      <c r="IT388" s="84"/>
      <c r="IU388" s="84"/>
      <c r="IV388" s="84"/>
      <c r="IW388" s="84"/>
      <c r="IX388" s="84"/>
      <c r="IY388" s="84"/>
      <c r="IZ388" s="84"/>
      <c r="JA388" s="84"/>
      <c r="JB388" s="84"/>
    </row>
    <row r="389" spans="1:262" s="22" customFormat="1" ht="15" customHeight="1" x14ac:dyDescent="0.15">
      <c r="A389" s="176" t="s">
        <v>147</v>
      </c>
      <c r="B389" s="26" t="s">
        <v>275</v>
      </c>
      <c r="C389" s="27" t="s">
        <v>306</v>
      </c>
      <c r="D389" s="28" t="s">
        <v>476</v>
      </c>
      <c r="E389" s="26" t="s">
        <v>278</v>
      </c>
      <c r="F389" s="29" t="s">
        <v>477</v>
      </c>
      <c r="G389" s="30" t="s">
        <v>305</v>
      </c>
      <c r="H389" s="30" t="s">
        <v>94</v>
      </c>
      <c r="I389" s="37">
        <v>400</v>
      </c>
      <c r="J389" s="38" t="s">
        <v>281</v>
      </c>
      <c r="K389" s="37">
        <v>0</v>
      </c>
      <c r="L389" s="26"/>
      <c r="M389" s="26"/>
      <c r="N389" s="26"/>
      <c r="O389" s="39" t="s">
        <v>309</v>
      </c>
      <c r="P389" s="40">
        <v>0.5</v>
      </c>
      <c r="Q389" s="40">
        <v>0.5</v>
      </c>
      <c r="R389" s="40">
        <v>1.5543478260869601</v>
      </c>
      <c r="S389" s="40">
        <v>1.2468513853904299</v>
      </c>
      <c r="T389" s="40">
        <v>4</v>
      </c>
      <c r="U389" s="40">
        <v>3</v>
      </c>
      <c r="V389" s="41">
        <v>5.5</v>
      </c>
      <c r="W389" s="42">
        <v>95</v>
      </c>
      <c r="X389" s="43">
        <v>300</v>
      </c>
      <c r="Y389" s="50">
        <v>1</v>
      </c>
      <c r="Z389" s="50">
        <v>1</v>
      </c>
      <c r="AA389" s="51"/>
      <c r="AB389" s="51"/>
      <c r="AC389" s="51"/>
      <c r="AD389" s="51"/>
      <c r="AE389" s="51"/>
      <c r="AF389" s="38">
        <v>99</v>
      </c>
      <c r="AG389" s="61">
        <v>5.2777777777777803</v>
      </c>
      <c r="AH389" s="62">
        <v>0.95959595959596</v>
      </c>
      <c r="AI389" s="63"/>
      <c r="AJ389" s="64"/>
      <c r="AK389" s="65">
        <v>0</v>
      </c>
      <c r="AL389" s="64" t="s">
        <v>283</v>
      </c>
      <c r="AM389" s="66" t="s">
        <v>302</v>
      </c>
      <c r="AN389" s="26"/>
      <c r="AO389" s="66" t="s">
        <v>125</v>
      </c>
      <c r="AP389" s="74"/>
      <c r="AQ389" s="75"/>
      <c r="AR389" s="76"/>
      <c r="AS389" s="77"/>
      <c r="AT389" s="77"/>
      <c r="AU389" s="78"/>
      <c r="AV389" s="77"/>
      <c r="AW389" s="77"/>
      <c r="AX389" s="77"/>
      <c r="AY389" s="77"/>
      <c r="AZ389" s="77"/>
      <c r="BA389" s="77"/>
      <c r="BB389" s="99">
        <f t="shared" si="98"/>
        <v>36</v>
      </c>
      <c r="BC389" s="99">
        <f t="shared" si="99"/>
        <v>9</v>
      </c>
      <c r="BD389" s="100" t="str">
        <f t="shared" si="100"/>
        <v>050-1009-432刘亚星36</v>
      </c>
      <c r="BE389" s="101">
        <f t="shared" si="101"/>
        <v>1</v>
      </c>
      <c r="BF389" s="101">
        <f t="shared" si="102"/>
        <v>0.5</v>
      </c>
      <c r="BG389" s="102" t="str">
        <f t="shared" si="103"/>
        <v>050-1009-43236</v>
      </c>
      <c r="BH389" s="84" t="str">
        <f>IF(IF(ISNA(MATCH(BG389,BG390:$BG$94434,0)),1,"")="","",IF(ISNA(MATCH(BG389,BG390:$BG$94434,0)),1,"")&amp;BB389)</f>
        <v>136</v>
      </c>
      <c r="BI389" s="84" t="str">
        <f>IF(BH389="","",BB389&amp;COUNTIFS($BH$1:BH389,BH389))</f>
        <v>3621</v>
      </c>
      <c r="BJ389" s="84" t="str">
        <f t="shared" si="104"/>
        <v>050-1009-432</v>
      </c>
      <c r="BK389" s="84"/>
      <c r="BL389" s="84"/>
      <c r="BM389" s="84"/>
      <c r="BN389" s="84"/>
      <c r="BO389" s="84"/>
      <c r="BP389" s="84"/>
      <c r="BQ389" s="84"/>
      <c r="BR389" s="84"/>
      <c r="BS389" s="84"/>
      <c r="BT389" s="84"/>
      <c r="BU389" s="84"/>
      <c r="BV389" s="84"/>
      <c r="BW389" s="84"/>
      <c r="BX389" s="84"/>
      <c r="BY389" s="84"/>
      <c r="BZ389" s="84"/>
      <c r="CA389" s="84"/>
      <c r="CB389" s="84"/>
      <c r="CC389" s="84"/>
      <c r="CD389" s="84"/>
      <c r="CE389" s="84"/>
      <c r="CF389" s="84"/>
      <c r="CG389" s="84"/>
      <c r="CH389" s="84"/>
      <c r="CI389" s="84"/>
      <c r="CJ389" s="84"/>
      <c r="CK389" s="84"/>
      <c r="CL389" s="84"/>
      <c r="CM389" s="84"/>
      <c r="CN389" s="84"/>
      <c r="CO389" s="84"/>
      <c r="CP389" s="84"/>
      <c r="CQ389" s="84"/>
      <c r="CR389" s="84"/>
      <c r="CS389" s="84"/>
      <c r="CT389" s="84"/>
      <c r="CU389" s="84"/>
      <c r="CV389" s="84"/>
      <c r="CW389" s="84"/>
      <c r="CX389" s="84"/>
      <c r="CY389" s="84"/>
      <c r="CZ389" s="84"/>
      <c r="DA389" s="84"/>
      <c r="DB389" s="84"/>
      <c r="DC389" s="84"/>
      <c r="DD389" s="84"/>
      <c r="DE389" s="84"/>
      <c r="DF389" s="84"/>
      <c r="DG389" s="84"/>
      <c r="DH389" s="84"/>
      <c r="DI389" s="84"/>
      <c r="DJ389" s="84"/>
      <c r="DK389" s="84"/>
      <c r="DL389" s="84"/>
      <c r="DM389" s="84"/>
      <c r="DN389" s="84"/>
      <c r="DO389" s="84"/>
      <c r="DP389" s="84"/>
      <c r="DQ389" s="84"/>
      <c r="DR389" s="84"/>
      <c r="DS389" s="84"/>
      <c r="DT389" s="84"/>
      <c r="DU389" s="84"/>
      <c r="DV389" s="84"/>
      <c r="DW389" s="84"/>
      <c r="DX389" s="84"/>
      <c r="DY389" s="84"/>
      <c r="DZ389" s="84"/>
      <c r="EA389" s="84"/>
      <c r="EB389" s="84"/>
      <c r="EC389" s="84"/>
      <c r="ED389" s="84"/>
      <c r="EE389" s="84"/>
      <c r="EF389" s="84"/>
      <c r="EG389" s="84"/>
      <c r="EH389" s="84"/>
      <c r="EI389" s="84"/>
      <c r="EJ389" s="84"/>
      <c r="EK389" s="84"/>
      <c r="EL389" s="84"/>
      <c r="EM389" s="84"/>
      <c r="EN389" s="84"/>
      <c r="EO389" s="84"/>
      <c r="EP389" s="84"/>
      <c r="EQ389" s="84"/>
      <c r="ER389" s="84"/>
      <c r="ES389" s="84"/>
      <c r="ET389" s="84"/>
      <c r="EU389" s="84"/>
      <c r="EV389" s="84"/>
      <c r="EW389" s="84"/>
      <c r="EX389" s="84"/>
      <c r="EY389" s="84"/>
      <c r="EZ389" s="84"/>
      <c r="FA389" s="84"/>
      <c r="FB389" s="84"/>
      <c r="FC389" s="84"/>
      <c r="FD389" s="84"/>
      <c r="FE389" s="84"/>
      <c r="FF389" s="84"/>
      <c r="FG389" s="84"/>
      <c r="FH389" s="84"/>
      <c r="FI389" s="84"/>
      <c r="FJ389" s="84"/>
      <c r="FK389" s="84"/>
      <c r="FL389" s="84"/>
      <c r="FM389" s="84"/>
      <c r="FN389" s="84"/>
      <c r="FO389" s="84"/>
      <c r="FP389" s="84"/>
      <c r="FQ389" s="84"/>
      <c r="FR389" s="84"/>
      <c r="FS389" s="84"/>
      <c r="FT389" s="84"/>
      <c r="FU389" s="84"/>
      <c r="FV389" s="84"/>
      <c r="FW389" s="84"/>
      <c r="FX389" s="84"/>
      <c r="FY389" s="84"/>
      <c r="FZ389" s="84"/>
      <c r="GA389" s="84"/>
      <c r="GB389" s="84"/>
      <c r="GC389" s="84"/>
      <c r="GD389" s="84"/>
      <c r="GE389" s="84"/>
      <c r="GF389" s="84"/>
      <c r="GG389" s="84"/>
      <c r="GH389" s="84"/>
      <c r="GI389" s="84"/>
      <c r="GJ389" s="84"/>
      <c r="GK389" s="84"/>
      <c r="GL389" s="84"/>
      <c r="GM389" s="84"/>
      <c r="GN389" s="84"/>
      <c r="GO389" s="84"/>
      <c r="GP389" s="84"/>
      <c r="GQ389" s="84"/>
      <c r="GR389" s="84"/>
      <c r="GS389" s="84"/>
      <c r="GT389" s="84"/>
      <c r="GU389" s="84"/>
      <c r="GV389" s="84"/>
      <c r="GW389" s="84"/>
      <c r="GX389" s="84"/>
      <c r="GY389" s="84"/>
      <c r="GZ389" s="84"/>
      <c r="HA389" s="84"/>
      <c r="HB389" s="84"/>
      <c r="HC389" s="84"/>
      <c r="HD389" s="84"/>
      <c r="HE389" s="84"/>
      <c r="HF389" s="84"/>
      <c r="HG389" s="84"/>
      <c r="HH389" s="84"/>
      <c r="HI389" s="84"/>
      <c r="HJ389" s="84"/>
      <c r="HK389" s="84"/>
      <c r="HL389" s="84"/>
      <c r="HM389" s="84"/>
      <c r="HN389" s="84"/>
      <c r="HO389" s="84"/>
      <c r="HP389" s="84"/>
      <c r="HQ389" s="84"/>
      <c r="HR389" s="84"/>
      <c r="HS389" s="84"/>
      <c r="HT389" s="84"/>
      <c r="HU389" s="84"/>
      <c r="HV389" s="84"/>
      <c r="HW389" s="84"/>
      <c r="HX389" s="84"/>
      <c r="HY389" s="84"/>
      <c r="HZ389" s="84"/>
      <c r="IA389" s="84"/>
      <c r="IB389" s="84"/>
      <c r="IC389" s="84"/>
      <c r="ID389" s="84"/>
      <c r="IE389" s="84"/>
      <c r="IF389" s="84"/>
      <c r="IG389" s="84"/>
      <c r="IH389" s="84"/>
      <c r="II389" s="84"/>
      <c r="IJ389" s="84"/>
      <c r="IK389" s="84"/>
      <c r="IL389" s="84"/>
      <c r="IM389" s="84"/>
      <c r="IN389" s="84"/>
      <c r="IO389" s="84"/>
      <c r="IP389" s="84"/>
      <c r="IQ389" s="84"/>
      <c r="IR389" s="84"/>
      <c r="IS389" s="84"/>
      <c r="IT389" s="84"/>
      <c r="IU389" s="84"/>
      <c r="IV389" s="84"/>
      <c r="IW389" s="84"/>
      <c r="IX389" s="84"/>
      <c r="IY389" s="84"/>
      <c r="IZ389" s="84"/>
      <c r="JA389" s="84"/>
      <c r="JB389" s="84"/>
    </row>
    <row r="390" spans="1:262" s="22" customFormat="1" ht="15" customHeight="1" x14ac:dyDescent="0.15">
      <c r="A390" s="176" t="s">
        <v>147</v>
      </c>
      <c r="B390" s="26" t="s">
        <v>285</v>
      </c>
      <c r="C390" s="27" t="s">
        <v>306</v>
      </c>
      <c r="D390" s="28" t="s">
        <v>469</v>
      </c>
      <c r="E390" s="26" t="s">
        <v>278</v>
      </c>
      <c r="F390" s="29" t="s">
        <v>308</v>
      </c>
      <c r="G390" s="30" t="s">
        <v>305</v>
      </c>
      <c r="H390" s="30" t="s">
        <v>94</v>
      </c>
      <c r="I390" s="37">
        <v>400</v>
      </c>
      <c r="J390" s="38" t="s">
        <v>281</v>
      </c>
      <c r="K390" s="37">
        <v>0</v>
      </c>
      <c r="L390" s="26"/>
      <c r="M390" s="26"/>
      <c r="N390" s="26"/>
      <c r="O390" s="39" t="s">
        <v>309</v>
      </c>
      <c r="P390" s="40">
        <v>0.5</v>
      </c>
      <c r="Q390" s="40">
        <v>0.5</v>
      </c>
      <c r="R390" s="40">
        <v>0.61971830985915499</v>
      </c>
      <c r="S390" s="40">
        <v>1.3602015113350101</v>
      </c>
      <c r="T390" s="40">
        <v>3</v>
      </c>
      <c r="U390" s="40">
        <v>3</v>
      </c>
      <c r="V390" s="41">
        <v>6</v>
      </c>
      <c r="W390" s="42">
        <v>100</v>
      </c>
      <c r="X390" s="43">
        <v>300</v>
      </c>
      <c r="Y390" s="50">
        <v>1</v>
      </c>
      <c r="Z390" s="50">
        <v>1</v>
      </c>
      <c r="AA390" s="51"/>
      <c r="AB390" s="51"/>
      <c r="AC390" s="51"/>
      <c r="AD390" s="51"/>
      <c r="AE390" s="51"/>
      <c r="AF390" s="38">
        <v>108</v>
      </c>
      <c r="AG390" s="61">
        <v>5.5555555555555598</v>
      </c>
      <c r="AH390" s="62">
        <v>0.92592592592592604</v>
      </c>
      <c r="AI390" s="63"/>
      <c r="AJ390" s="64"/>
      <c r="AK390" s="65">
        <v>0</v>
      </c>
      <c r="AL390" s="64" t="s">
        <v>283</v>
      </c>
      <c r="AM390" s="66" t="s">
        <v>322</v>
      </c>
      <c r="AN390" s="26"/>
      <c r="AO390" s="66" t="s">
        <v>64</v>
      </c>
      <c r="AP390" s="74"/>
      <c r="AQ390" s="75"/>
      <c r="AR390" s="76"/>
      <c r="AS390" s="77"/>
      <c r="AT390" s="77"/>
      <c r="AU390" s="78"/>
      <c r="AV390" s="77"/>
      <c r="AW390" s="77"/>
      <c r="AX390" s="77"/>
      <c r="AY390" s="77"/>
      <c r="AZ390" s="77"/>
      <c r="BA390" s="77"/>
      <c r="BB390" s="99">
        <f t="shared" si="98"/>
        <v>36</v>
      </c>
      <c r="BC390" s="99">
        <f t="shared" si="99"/>
        <v>9</v>
      </c>
      <c r="BD390" s="100" t="str">
        <f t="shared" si="100"/>
        <v>050-2009-432杨青松36</v>
      </c>
      <c r="BE390" s="101">
        <f t="shared" si="101"/>
        <v>0.33333333333333331</v>
      </c>
      <c r="BF390" s="101">
        <f t="shared" si="102"/>
        <v>0.5</v>
      </c>
      <c r="BG390" s="102" t="str">
        <f t="shared" si="103"/>
        <v>050-2009-43236</v>
      </c>
      <c r="BH390" s="84" t="str">
        <f>IF(IF(ISNA(MATCH(BG390,BG391:$BG$94434,0)),1,"")="","",IF(ISNA(MATCH(BG390,BG391:$BG$94434,0)),1,"")&amp;BB390)</f>
        <v/>
      </c>
      <c r="BI390" s="84" t="str">
        <f>IF(BH390="","",BB390&amp;COUNTIFS($BH$1:BH390,BH390))</f>
        <v/>
      </c>
      <c r="BJ390" s="84" t="str">
        <f t="shared" si="104"/>
        <v/>
      </c>
      <c r="BK390" s="84"/>
      <c r="BL390" s="84"/>
      <c r="BM390" s="84"/>
      <c r="BN390" s="84"/>
      <c r="BO390" s="84"/>
      <c r="BP390" s="84"/>
      <c r="BQ390" s="84"/>
      <c r="BR390" s="84"/>
      <c r="BS390" s="84"/>
      <c r="BT390" s="84"/>
      <c r="BU390" s="84"/>
      <c r="BV390" s="84"/>
      <c r="BW390" s="84"/>
      <c r="BX390" s="84"/>
      <c r="BY390" s="84"/>
      <c r="BZ390" s="84"/>
      <c r="CA390" s="84"/>
      <c r="CB390" s="84"/>
      <c r="CC390" s="84"/>
      <c r="CD390" s="84"/>
      <c r="CE390" s="84"/>
      <c r="CF390" s="84"/>
      <c r="CG390" s="84"/>
      <c r="CH390" s="84"/>
      <c r="CI390" s="84"/>
      <c r="CJ390" s="84"/>
      <c r="CK390" s="84"/>
      <c r="CL390" s="84"/>
      <c r="CM390" s="84"/>
      <c r="CN390" s="84"/>
      <c r="CO390" s="84"/>
      <c r="CP390" s="84"/>
      <c r="CQ390" s="84"/>
      <c r="CR390" s="84"/>
      <c r="CS390" s="84"/>
      <c r="CT390" s="84"/>
      <c r="CU390" s="84"/>
      <c r="CV390" s="84"/>
      <c r="CW390" s="84"/>
      <c r="CX390" s="84"/>
      <c r="CY390" s="84"/>
      <c r="CZ390" s="84"/>
      <c r="DA390" s="84"/>
      <c r="DB390" s="84"/>
      <c r="DC390" s="84"/>
      <c r="DD390" s="84"/>
      <c r="DE390" s="84"/>
      <c r="DF390" s="84"/>
      <c r="DG390" s="84"/>
      <c r="DH390" s="84"/>
      <c r="DI390" s="84"/>
      <c r="DJ390" s="84"/>
      <c r="DK390" s="84"/>
      <c r="DL390" s="84"/>
      <c r="DM390" s="84"/>
      <c r="DN390" s="84"/>
      <c r="DO390" s="84"/>
      <c r="DP390" s="84"/>
      <c r="DQ390" s="84"/>
      <c r="DR390" s="84"/>
      <c r="DS390" s="84"/>
      <c r="DT390" s="84"/>
      <c r="DU390" s="84"/>
      <c r="DV390" s="84"/>
      <c r="DW390" s="84"/>
      <c r="DX390" s="84"/>
      <c r="DY390" s="84"/>
      <c r="DZ390" s="84"/>
      <c r="EA390" s="84"/>
      <c r="EB390" s="84"/>
      <c r="EC390" s="84"/>
      <c r="ED390" s="84"/>
      <c r="EE390" s="84"/>
      <c r="EF390" s="84"/>
      <c r="EG390" s="84"/>
      <c r="EH390" s="84"/>
      <c r="EI390" s="84"/>
      <c r="EJ390" s="84"/>
      <c r="EK390" s="84"/>
      <c r="EL390" s="84"/>
      <c r="EM390" s="84"/>
      <c r="EN390" s="84"/>
      <c r="EO390" s="84"/>
      <c r="EP390" s="84"/>
      <c r="EQ390" s="84"/>
      <c r="ER390" s="84"/>
      <c r="ES390" s="84"/>
      <c r="ET390" s="84"/>
      <c r="EU390" s="84"/>
      <c r="EV390" s="84"/>
      <c r="EW390" s="84"/>
      <c r="EX390" s="84"/>
      <c r="EY390" s="84"/>
      <c r="EZ390" s="84"/>
      <c r="FA390" s="84"/>
      <c r="FB390" s="84"/>
      <c r="FC390" s="84"/>
      <c r="FD390" s="84"/>
      <c r="FE390" s="84"/>
      <c r="FF390" s="84"/>
      <c r="FG390" s="84"/>
      <c r="FH390" s="84"/>
      <c r="FI390" s="84"/>
      <c r="FJ390" s="84"/>
      <c r="FK390" s="84"/>
      <c r="FL390" s="84"/>
      <c r="FM390" s="84"/>
      <c r="FN390" s="84"/>
      <c r="FO390" s="84"/>
      <c r="FP390" s="84"/>
      <c r="FQ390" s="84"/>
      <c r="FR390" s="84"/>
      <c r="FS390" s="84"/>
      <c r="FT390" s="84"/>
      <c r="FU390" s="84"/>
      <c r="FV390" s="84"/>
      <c r="FW390" s="84"/>
      <c r="FX390" s="84"/>
      <c r="FY390" s="84"/>
      <c r="FZ390" s="84"/>
      <c r="GA390" s="84"/>
      <c r="GB390" s="84"/>
      <c r="GC390" s="84"/>
      <c r="GD390" s="84"/>
      <c r="GE390" s="84"/>
      <c r="GF390" s="84"/>
      <c r="GG390" s="84"/>
      <c r="GH390" s="84"/>
      <c r="GI390" s="84"/>
      <c r="GJ390" s="84"/>
      <c r="GK390" s="84"/>
      <c r="GL390" s="84"/>
      <c r="GM390" s="84"/>
      <c r="GN390" s="84"/>
      <c r="GO390" s="84"/>
      <c r="GP390" s="84"/>
      <c r="GQ390" s="84"/>
      <c r="GR390" s="84"/>
      <c r="GS390" s="84"/>
      <c r="GT390" s="84"/>
      <c r="GU390" s="84"/>
      <c r="GV390" s="84"/>
      <c r="GW390" s="84"/>
      <c r="GX390" s="84"/>
      <c r="GY390" s="84"/>
      <c r="GZ390" s="84"/>
      <c r="HA390" s="84"/>
      <c r="HB390" s="84"/>
      <c r="HC390" s="84"/>
      <c r="HD390" s="84"/>
      <c r="HE390" s="84"/>
      <c r="HF390" s="84"/>
      <c r="HG390" s="84"/>
      <c r="HH390" s="84"/>
      <c r="HI390" s="84"/>
      <c r="HJ390" s="84"/>
      <c r="HK390" s="84"/>
      <c r="HL390" s="84"/>
      <c r="HM390" s="84"/>
      <c r="HN390" s="84"/>
      <c r="HO390" s="84"/>
      <c r="HP390" s="84"/>
      <c r="HQ390" s="84"/>
      <c r="HR390" s="84"/>
      <c r="HS390" s="84"/>
      <c r="HT390" s="84"/>
      <c r="HU390" s="84"/>
      <c r="HV390" s="84"/>
      <c r="HW390" s="84"/>
      <c r="HX390" s="84"/>
      <c r="HY390" s="84"/>
      <c r="HZ390" s="84"/>
      <c r="IA390" s="84"/>
      <c r="IB390" s="84"/>
      <c r="IC390" s="84"/>
      <c r="ID390" s="84"/>
      <c r="IE390" s="84"/>
      <c r="IF390" s="84"/>
      <c r="IG390" s="84"/>
      <c r="IH390" s="84"/>
      <c r="II390" s="84"/>
      <c r="IJ390" s="84"/>
      <c r="IK390" s="84"/>
      <c r="IL390" s="84"/>
      <c r="IM390" s="84"/>
      <c r="IN390" s="84"/>
      <c r="IO390" s="84"/>
      <c r="IP390" s="84"/>
      <c r="IQ390" s="84"/>
      <c r="IR390" s="84"/>
      <c r="IS390" s="84"/>
      <c r="IT390" s="84"/>
      <c r="IU390" s="84"/>
      <c r="IV390" s="84"/>
      <c r="IW390" s="84"/>
      <c r="IX390" s="84"/>
      <c r="IY390" s="84"/>
      <c r="IZ390" s="84"/>
      <c r="JA390" s="84"/>
      <c r="JB390" s="84"/>
    </row>
    <row r="391" spans="1:262" s="22" customFormat="1" ht="15" customHeight="1" x14ac:dyDescent="0.15">
      <c r="A391" s="176" t="s">
        <v>147</v>
      </c>
      <c r="B391" s="26" t="s">
        <v>275</v>
      </c>
      <c r="C391" s="27" t="s">
        <v>310</v>
      </c>
      <c r="D391" s="28" t="s">
        <v>448</v>
      </c>
      <c r="E391" s="26" t="s">
        <v>278</v>
      </c>
      <c r="F391" s="29" t="s">
        <v>98</v>
      </c>
      <c r="G391" s="30" t="s">
        <v>280</v>
      </c>
      <c r="H391" s="30" t="s">
        <v>94</v>
      </c>
      <c r="I391" s="37">
        <v>2000</v>
      </c>
      <c r="J391" s="38" t="s">
        <v>281</v>
      </c>
      <c r="K391" s="37">
        <v>504</v>
      </c>
      <c r="L391" s="26"/>
      <c r="M391" s="26"/>
      <c r="N391" s="26"/>
      <c r="O391" s="39" t="s">
        <v>312</v>
      </c>
      <c r="P391" s="40">
        <v>0.5</v>
      </c>
      <c r="Q391" s="40">
        <v>0.5</v>
      </c>
      <c r="R391" s="40">
        <v>0.84782608695652195</v>
      </c>
      <c r="S391" s="40">
        <v>0.68010075566750605</v>
      </c>
      <c r="T391" s="40">
        <v>3</v>
      </c>
      <c r="U391" s="40">
        <v>3</v>
      </c>
      <c r="V391" s="41">
        <v>3</v>
      </c>
      <c r="W391" s="42">
        <v>56</v>
      </c>
      <c r="X391" s="43">
        <v>490</v>
      </c>
      <c r="Y391" s="50">
        <v>1</v>
      </c>
      <c r="Z391" s="50">
        <v>1</v>
      </c>
      <c r="AA391" s="51"/>
      <c r="AB391" s="51"/>
      <c r="AC391" s="51"/>
      <c r="AD391" s="51"/>
      <c r="AE391" s="51"/>
      <c r="AF391" s="38">
        <v>88.2</v>
      </c>
      <c r="AG391" s="61">
        <v>1.9047619047619</v>
      </c>
      <c r="AH391" s="62">
        <v>0.634920634920635</v>
      </c>
      <c r="AI391" s="63"/>
      <c r="AJ391" s="64"/>
      <c r="AK391" s="65">
        <v>0</v>
      </c>
      <c r="AL391" s="64" t="s">
        <v>283</v>
      </c>
      <c r="AM391" s="66" t="s">
        <v>379</v>
      </c>
      <c r="AN391" s="26"/>
      <c r="AO391" s="66" t="s">
        <v>68</v>
      </c>
      <c r="AP391" s="74"/>
      <c r="AQ391" s="75"/>
      <c r="AR391" s="76"/>
      <c r="AS391" s="77"/>
      <c r="AT391" s="77"/>
      <c r="AU391" s="78"/>
      <c r="AV391" s="77"/>
      <c r="AW391" s="77"/>
      <c r="AX391" s="77"/>
      <c r="AY391" s="77"/>
      <c r="AZ391" s="77"/>
      <c r="BA391" s="77"/>
      <c r="BB391" s="99">
        <f t="shared" si="98"/>
        <v>36</v>
      </c>
      <c r="BC391" s="99">
        <f t="shared" si="99"/>
        <v>9</v>
      </c>
      <c r="BD391" s="100" t="str">
        <f t="shared" si="100"/>
        <v>050-C031100131-507赵亚平36</v>
      </c>
      <c r="BE391" s="101">
        <f t="shared" si="101"/>
        <v>0.25</v>
      </c>
      <c r="BF391" s="101">
        <f t="shared" si="102"/>
        <v>1</v>
      </c>
      <c r="BG391" s="102" t="str">
        <f t="shared" si="103"/>
        <v>050-C031100131-50736</v>
      </c>
      <c r="BH391" s="84" t="str">
        <f>IF(IF(ISNA(MATCH(BG391,BG392:$BG$94434,0)),1,"")="","",IF(ISNA(MATCH(BG391,BG392:$BG$94434,0)),1,"")&amp;BB391)</f>
        <v/>
      </c>
      <c r="BI391" s="84" t="str">
        <f>IF(BH391="","",BB391&amp;COUNTIFS($BH$1:BH391,BH391))</f>
        <v/>
      </c>
      <c r="BJ391" s="84" t="str">
        <f t="shared" si="104"/>
        <v/>
      </c>
      <c r="BK391" s="84"/>
      <c r="BL391" s="84"/>
      <c r="BM391" s="84"/>
      <c r="BN391" s="84"/>
      <c r="BO391" s="84"/>
      <c r="BP391" s="84"/>
      <c r="BQ391" s="84"/>
      <c r="BR391" s="84"/>
      <c r="BS391" s="84"/>
      <c r="BT391" s="84"/>
      <c r="BU391" s="84"/>
      <c r="BV391" s="84"/>
      <c r="BW391" s="84"/>
      <c r="BX391" s="84"/>
      <c r="BY391" s="84"/>
      <c r="BZ391" s="84"/>
      <c r="CA391" s="84"/>
      <c r="CB391" s="84"/>
      <c r="CC391" s="84"/>
      <c r="CD391" s="84"/>
      <c r="CE391" s="84"/>
      <c r="CF391" s="84"/>
      <c r="CG391" s="84"/>
      <c r="CH391" s="84"/>
      <c r="CI391" s="84"/>
      <c r="CJ391" s="84"/>
      <c r="CK391" s="84"/>
      <c r="CL391" s="84"/>
      <c r="CM391" s="84"/>
      <c r="CN391" s="84"/>
      <c r="CO391" s="84"/>
      <c r="CP391" s="84"/>
      <c r="CQ391" s="84"/>
      <c r="CR391" s="84"/>
      <c r="CS391" s="84"/>
      <c r="CT391" s="84"/>
      <c r="CU391" s="84"/>
      <c r="CV391" s="84"/>
      <c r="CW391" s="84"/>
      <c r="CX391" s="84"/>
      <c r="CY391" s="84"/>
      <c r="CZ391" s="84"/>
      <c r="DA391" s="84"/>
      <c r="DB391" s="84"/>
      <c r="DC391" s="84"/>
      <c r="DD391" s="84"/>
      <c r="DE391" s="84"/>
      <c r="DF391" s="84"/>
      <c r="DG391" s="84"/>
      <c r="DH391" s="84"/>
      <c r="DI391" s="84"/>
      <c r="DJ391" s="84"/>
      <c r="DK391" s="84"/>
      <c r="DL391" s="84"/>
      <c r="DM391" s="84"/>
      <c r="DN391" s="84"/>
      <c r="DO391" s="84"/>
      <c r="DP391" s="84"/>
      <c r="DQ391" s="84"/>
      <c r="DR391" s="84"/>
      <c r="DS391" s="84"/>
      <c r="DT391" s="84"/>
      <c r="DU391" s="84"/>
      <c r="DV391" s="84"/>
      <c r="DW391" s="84"/>
      <c r="DX391" s="84"/>
      <c r="DY391" s="84"/>
      <c r="DZ391" s="84"/>
      <c r="EA391" s="84"/>
      <c r="EB391" s="84"/>
      <c r="EC391" s="84"/>
      <c r="ED391" s="84"/>
      <c r="EE391" s="84"/>
      <c r="EF391" s="84"/>
      <c r="EG391" s="84"/>
      <c r="EH391" s="84"/>
      <c r="EI391" s="84"/>
      <c r="EJ391" s="84"/>
      <c r="EK391" s="84"/>
      <c r="EL391" s="84"/>
      <c r="EM391" s="84"/>
      <c r="EN391" s="84"/>
      <c r="EO391" s="84"/>
      <c r="EP391" s="84"/>
      <c r="EQ391" s="84"/>
      <c r="ER391" s="84"/>
      <c r="ES391" s="84"/>
      <c r="ET391" s="84"/>
      <c r="EU391" s="84"/>
      <c r="EV391" s="84"/>
      <c r="EW391" s="84"/>
      <c r="EX391" s="84"/>
      <c r="EY391" s="84"/>
      <c r="EZ391" s="84"/>
      <c r="FA391" s="84"/>
      <c r="FB391" s="84"/>
      <c r="FC391" s="84"/>
      <c r="FD391" s="84"/>
      <c r="FE391" s="84"/>
      <c r="FF391" s="84"/>
      <c r="FG391" s="84"/>
      <c r="FH391" s="84"/>
      <c r="FI391" s="84"/>
      <c r="FJ391" s="84"/>
      <c r="FK391" s="84"/>
      <c r="FL391" s="84"/>
      <c r="FM391" s="84"/>
      <c r="FN391" s="84"/>
      <c r="FO391" s="84"/>
      <c r="FP391" s="84"/>
      <c r="FQ391" s="84"/>
      <c r="FR391" s="84"/>
      <c r="FS391" s="84"/>
      <c r="FT391" s="84"/>
      <c r="FU391" s="84"/>
      <c r="FV391" s="84"/>
      <c r="FW391" s="84"/>
      <c r="FX391" s="84"/>
      <c r="FY391" s="84"/>
      <c r="FZ391" s="84"/>
      <c r="GA391" s="84"/>
      <c r="GB391" s="84"/>
      <c r="GC391" s="84"/>
      <c r="GD391" s="84"/>
      <c r="GE391" s="84"/>
      <c r="GF391" s="84"/>
      <c r="GG391" s="84"/>
      <c r="GH391" s="84"/>
      <c r="GI391" s="84"/>
      <c r="GJ391" s="84"/>
      <c r="GK391" s="84"/>
      <c r="GL391" s="84"/>
      <c r="GM391" s="84"/>
      <c r="GN391" s="84"/>
      <c r="GO391" s="84"/>
      <c r="GP391" s="84"/>
      <c r="GQ391" s="84"/>
      <c r="GR391" s="84"/>
      <c r="GS391" s="84"/>
      <c r="GT391" s="84"/>
      <c r="GU391" s="84"/>
      <c r="GV391" s="84"/>
      <c r="GW391" s="84"/>
      <c r="GX391" s="84"/>
      <c r="GY391" s="84"/>
      <c r="GZ391" s="84"/>
      <c r="HA391" s="84"/>
      <c r="HB391" s="84"/>
      <c r="HC391" s="84"/>
      <c r="HD391" s="84"/>
      <c r="HE391" s="84"/>
      <c r="HF391" s="84"/>
      <c r="HG391" s="84"/>
      <c r="HH391" s="84"/>
      <c r="HI391" s="84"/>
      <c r="HJ391" s="84"/>
      <c r="HK391" s="84"/>
      <c r="HL391" s="84"/>
      <c r="HM391" s="84"/>
      <c r="HN391" s="84"/>
      <c r="HO391" s="84"/>
      <c r="HP391" s="84"/>
      <c r="HQ391" s="84"/>
      <c r="HR391" s="84"/>
      <c r="HS391" s="84"/>
      <c r="HT391" s="84"/>
      <c r="HU391" s="84"/>
      <c r="HV391" s="84"/>
      <c r="HW391" s="84"/>
      <c r="HX391" s="84"/>
      <c r="HY391" s="84"/>
      <c r="HZ391" s="84"/>
      <c r="IA391" s="84"/>
      <c r="IB391" s="84"/>
      <c r="IC391" s="84"/>
      <c r="ID391" s="84"/>
      <c r="IE391" s="84"/>
      <c r="IF391" s="84"/>
      <c r="IG391" s="84"/>
      <c r="IH391" s="84"/>
      <c r="II391" s="84"/>
      <c r="IJ391" s="84"/>
      <c r="IK391" s="84"/>
      <c r="IL391" s="84"/>
      <c r="IM391" s="84"/>
      <c r="IN391" s="84"/>
      <c r="IO391" s="84"/>
      <c r="IP391" s="84"/>
      <c r="IQ391" s="84"/>
      <c r="IR391" s="84"/>
      <c r="IS391" s="84"/>
      <c r="IT391" s="84"/>
      <c r="IU391" s="84"/>
      <c r="IV391" s="84"/>
      <c r="IW391" s="84"/>
      <c r="IX391" s="84"/>
      <c r="IY391" s="84"/>
      <c r="IZ391" s="84"/>
      <c r="JA391" s="84"/>
      <c r="JB391" s="84"/>
    </row>
    <row r="392" spans="1:262" s="22" customFormat="1" ht="15" customHeight="1" x14ac:dyDescent="0.15">
      <c r="A392" s="176" t="s">
        <v>147</v>
      </c>
      <c r="B392" s="26" t="s">
        <v>275</v>
      </c>
      <c r="C392" s="27" t="s">
        <v>371</v>
      </c>
      <c r="D392" s="28" t="s">
        <v>434</v>
      </c>
      <c r="E392" s="26" t="s">
        <v>278</v>
      </c>
      <c r="F392" s="29" t="s">
        <v>55</v>
      </c>
      <c r="G392" s="30" t="s">
        <v>280</v>
      </c>
      <c r="H392" s="30" t="s">
        <v>94</v>
      </c>
      <c r="I392" s="37">
        <v>2000</v>
      </c>
      <c r="J392" s="38" t="s">
        <v>281</v>
      </c>
      <c r="K392" s="37">
        <v>1999.5</v>
      </c>
      <c r="L392" s="26"/>
      <c r="M392" s="26"/>
      <c r="N392" s="26"/>
      <c r="O392" s="39" t="s">
        <v>54</v>
      </c>
      <c r="P392" s="40">
        <v>0.5</v>
      </c>
      <c r="Q392" s="40">
        <v>0.5</v>
      </c>
      <c r="R392" s="40">
        <v>3.39130434782609</v>
      </c>
      <c r="S392" s="40">
        <v>2.7204030226700202</v>
      </c>
      <c r="T392" s="40">
        <v>4</v>
      </c>
      <c r="U392" s="40">
        <v>4</v>
      </c>
      <c r="V392" s="41">
        <v>12</v>
      </c>
      <c r="W392" s="42">
        <v>400</v>
      </c>
      <c r="X392" s="43">
        <v>600</v>
      </c>
      <c r="Y392" s="50">
        <v>1</v>
      </c>
      <c r="Z392" s="50">
        <v>1</v>
      </c>
      <c r="AA392" s="51"/>
      <c r="AB392" s="51"/>
      <c r="AC392" s="51"/>
      <c r="AD392" s="51"/>
      <c r="AE392" s="51"/>
      <c r="AF392" s="38">
        <v>432</v>
      </c>
      <c r="AG392" s="61">
        <v>11.1111111111111</v>
      </c>
      <c r="AH392" s="62">
        <v>0.92592592592592604</v>
      </c>
      <c r="AI392" s="63"/>
      <c r="AJ392" s="64"/>
      <c r="AK392" s="65">
        <v>0</v>
      </c>
      <c r="AL392" s="64" t="s">
        <v>296</v>
      </c>
      <c r="AM392" s="66" t="s">
        <v>379</v>
      </c>
      <c r="AN392" s="26"/>
      <c r="AO392" s="66" t="s">
        <v>68</v>
      </c>
      <c r="AP392" s="74"/>
      <c r="AQ392" s="75"/>
      <c r="AR392" s="76"/>
      <c r="AS392" s="77"/>
      <c r="AT392" s="77"/>
      <c r="AU392" s="78"/>
      <c r="AV392" s="77"/>
      <c r="AW392" s="77"/>
      <c r="AX392" s="77"/>
      <c r="AY392" s="77"/>
      <c r="AZ392" s="77"/>
      <c r="BA392" s="77"/>
      <c r="BB392" s="99">
        <f t="shared" si="98"/>
        <v>36</v>
      </c>
      <c r="BC392" s="99">
        <f t="shared" si="99"/>
        <v>9</v>
      </c>
      <c r="BD392" s="100" t="str">
        <f t="shared" si="100"/>
        <v>050-C130000141-508赵亚平36</v>
      </c>
      <c r="BE392" s="101">
        <f t="shared" si="101"/>
        <v>0.25</v>
      </c>
      <c r="BF392" s="101">
        <f t="shared" si="102"/>
        <v>0.5</v>
      </c>
      <c r="BG392" s="102" t="str">
        <f t="shared" si="103"/>
        <v>050-C130000141-50836</v>
      </c>
      <c r="BH392" s="84" t="str">
        <f>IF(IF(ISNA(MATCH(BG392,BG393:$BG$94434,0)),1,"")="","",IF(ISNA(MATCH(BG392,BG393:$BG$94434,0)),1,"")&amp;BB392)</f>
        <v/>
      </c>
      <c r="BI392" s="84" t="str">
        <f>IF(BH392="","",BB392&amp;COUNTIFS($BH$1:BH392,BH392))</f>
        <v/>
      </c>
      <c r="BJ392" s="84" t="str">
        <f t="shared" si="104"/>
        <v/>
      </c>
      <c r="BK392" s="84"/>
      <c r="BL392" s="84"/>
      <c r="BM392" s="84"/>
      <c r="BN392" s="84"/>
      <c r="BO392" s="84"/>
      <c r="BP392" s="84"/>
      <c r="BQ392" s="84"/>
      <c r="BR392" s="84"/>
      <c r="BS392" s="84"/>
      <c r="BT392" s="84"/>
      <c r="BU392" s="84"/>
      <c r="BV392" s="84"/>
      <c r="BW392" s="84"/>
      <c r="BX392" s="84"/>
      <c r="BY392" s="84"/>
      <c r="BZ392" s="84"/>
      <c r="CA392" s="84"/>
      <c r="CB392" s="84"/>
      <c r="CC392" s="84"/>
      <c r="CD392" s="84"/>
      <c r="CE392" s="84"/>
      <c r="CF392" s="84"/>
      <c r="CG392" s="84"/>
      <c r="CH392" s="84"/>
      <c r="CI392" s="84"/>
      <c r="CJ392" s="84"/>
      <c r="CK392" s="84"/>
      <c r="CL392" s="84"/>
      <c r="CM392" s="84"/>
      <c r="CN392" s="84"/>
      <c r="CO392" s="84"/>
      <c r="CP392" s="84"/>
      <c r="CQ392" s="84"/>
      <c r="CR392" s="84"/>
      <c r="CS392" s="84"/>
      <c r="CT392" s="84"/>
      <c r="CU392" s="84"/>
      <c r="CV392" s="84"/>
      <c r="CW392" s="84"/>
      <c r="CX392" s="84"/>
      <c r="CY392" s="84"/>
      <c r="CZ392" s="84"/>
      <c r="DA392" s="84"/>
      <c r="DB392" s="84"/>
      <c r="DC392" s="84"/>
      <c r="DD392" s="84"/>
      <c r="DE392" s="84"/>
      <c r="DF392" s="84"/>
      <c r="DG392" s="84"/>
      <c r="DH392" s="84"/>
      <c r="DI392" s="84"/>
      <c r="DJ392" s="84"/>
      <c r="DK392" s="84"/>
      <c r="DL392" s="84"/>
      <c r="DM392" s="84"/>
      <c r="DN392" s="84"/>
      <c r="DO392" s="84"/>
      <c r="DP392" s="84"/>
      <c r="DQ392" s="84"/>
      <c r="DR392" s="84"/>
      <c r="DS392" s="84"/>
      <c r="DT392" s="84"/>
      <c r="DU392" s="84"/>
      <c r="DV392" s="84"/>
      <c r="DW392" s="84"/>
      <c r="DX392" s="84"/>
      <c r="DY392" s="84"/>
      <c r="DZ392" s="84"/>
      <c r="EA392" s="84"/>
      <c r="EB392" s="84"/>
      <c r="EC392" s="84"/>
      <c r="ED392" s="84"/>
      <c r="EE392" s="84"/>
      <c r="EF392" s="84"/>
      <c r="EG392" s="84"/>
      <c r="EH392" s="84"/>
      <c r="EI392" s="84"/>
      <c r="EJ392" s="84"/>
      <c r="EK392" s="84"/>
      <c r="EL392" s="84"/>
      <c r="EM392" s="84"/>
      <c r="EN392" s="84"/>
      <c r="EO392" s="84"/>
      <c r="EP392" s="84"/>
      <c r="EQ392" s="84"/>
      <c r="ER392" s="84"/>
      <c r="ES392" s="84"/>
      <c r="ET392" s="84"/>
      <c r="EU392" s="84"/>
      <c r="EV392" s="84"/>
      <c r="EW392" s="84"/>
      <c r="EX392" s="84"/>
      <c r="EY392" s="84"/>
      <c r="EZ392" s="84"/>
      <c r="FA392" s="84"/>
      <c r="FB392" s="84"/>
      <c r="FC392" s="84"/>
      <c r="FD392" s="84"/>
      <c r="FE392" s="84"/>
      <c r="FF392" s="84"/>
      <c r="FG392" s="84"/>
      <c r="FH392" s="84"/>
      <c r="FI392" s="84"/>
      <c r="FJ392" s="84"/>
      <c r="FK392" s="84"/>
      <c r="FL392" s="84"/>
      <c r="FM392" s="84"/>
      <c r="FN392" s="84"/>
      <c r="FO392" s="84"/>
      <c r="FP392" s="84"/>
      <c r="FQ392" s="84"/>
      <c r="FR392" s="84"/>
      <c r="FS392" s="84"/>
      <c r="FT392" s="84"/>
      <c r="FU392" s="84"/>
      <c r="FV392" s="84"/>
      <c r="FW392" s="84"/>
      <c r="FX392" s="84"/>
      <c r="FY392" s="84"/>
      <c r="FZ392" s="84"/>
      <c r="GA392" s="84"/>
      <c r="GB392" s="84"/>
      <c r="GC392" s="84"/>
      <c r="GD392" s="84"/>
      <c r="GE392" s="84"/>
      <c r="GF392" s="84"/>
      <c r="GG392" s="84"/>
      <c r="GH392" s="84"/>
      <c r="GI392" s="84"/>
      <c r="GJ392" s="84"/>
      <c r="GK392" s="84"/>
      <c r="GL392" s="84"/>
      <c r="GM392" s="84"/>
      <c r="GN392" s="84"/>
      <c r="GO392" s="84"/>
      <c r="GP392" s="84"/>
      <c r="GQ392" s="84"/>
      <c r="GR392" s="84"/>
      <c r="GS392" s="84"/>
      <c r="GT392" s="84"/>
      <c r="GU392" s="84"/>
      <c r="GV392" s="84"/>
      <c r="GW392" s="84"/>
      <c r="GX392" s="84"/>
      <c r="GY392" s="84"/>
      <c r="GZ392" s="84"/>
      <c r="HA392" s="84"/>
      <c r="HB392" s="84"/>
      <c r="HC392" s="84"/>
      <c r="HD392" s="84"/>
      <c r="HE392" s="84"/>
      <c r="HF392" s="84"/>
      <c r="HG392" s="84"/>
      <c r="HH392" s="84"/>
      <c r="HI392" s="84"/>
      <c r="HJ392" s="84"/>
      <c r="HK392" s="84"/>
      <c r="HL392" s="84"/>
      <c r="HM392" s="84"/>
      <c r="HN392" s="84"/>
      <c r="HO392" s="84"/>
      <c r="HP392" s="84"/>
      <c r="HQ392" s="84"/>
      <c r="HR392" s="84"/>
      <c r="HS392" s="84"/>
      <c r="HT392" s="84"/>
      <c r="HU392" s="84"/>
      <c r="HV392" s="84"/>
      <c r="HW392" s="84"/>
      <c r="HX392" s="84"/>
      <c r="HY392" s="84"/>
      <c r="HZ392" s="84"/>
      <c r="IA392" s="84"/>
      <c r="IB392" s="84"/>
      <c r="IC392" s="84"/>
      <c r="ID392" s="84"/>
      <c r="IE392" s="84"/>
      <c r="IF392" s="84"/>
      <c r="IG392" s="84"/>
      <c r="IH392" s="84"/>
      <c r="II392" s="84"/>
      <c r="IJ392" s="84"/>
      <c r="IK392" s="84"/>
      <c r="IL392" s="84"/>
      <c r="IM392" s="84"/>
      <c r="IN392" s="84"/>
      <c r="IO392" s="84"/>
      <c r="IP392" s="84"/>
      <c r="IQ392" s="84"/>
      <c r="IR392" s="84"/>
      <c r="IS392" s="84"/>
      <c r="IT392" s="84"/>
      <c r="IU392" s="84"/>
      <c r="IV392" s="84"/>
      <c r="IW392" s="84"/>
      <c r="IX392" s="84"/>
      <c r="IY392" s="84"/>
      <c r="IZ392" s="84"/>
      <c r="JA392" s="84"/>
      <c r="JB392" s="84"/>
    </row>
    <row r="393" spans="1:262" s="22" customFormat="1" ht="15" customHeight="1" x14ac:dyDescent="0.15">
      <c r="A393" s="176" t="s">
        <v>147</v>
      </c>
      <c r="B393" s="26" t="s">
        <v>285</v>
      </c>
      <c r="C393" s="27" t="s">
        <v>371</v>
      </c>
      <c r="D393" s="28" t="s">
        <v>434</v>
      </c>
      <c r="E393" s="26" t="s">
        <v>278</v>
      </c>
      <c r="F393" s="29" t="s">
        <v>55</v>
      </c>
      <c r="G393" s="30" t="s">
        <v>280</v>
      </c>
      <c r="H393" s="30" t="s">
        <v>94</v>
      </c>
      <c r="I393" s="37">
        <v>2000</v>
      </c>
      <c r="J393" s="38" t="s">
        <v>281</v>
      </c>
      <c r="K393" s="37">
        <v>1999.5</v>
      </c>
      <c r="L393" s="26"/>
      <c r="M393" s="26"/>
      <c r="N393" s="26"/>
      <c r="O393" s="39" t="s">
        <v>54</v>
      </c>
      <c r="P393" s="40">
        <v>0.5</v>
      </c>
      <c r="Q393" s="40">
        <v>0.5</v>
      </c>
      <c r="R393" s="40">
        <v>0.72300469483568097</v>
      </c>
      <c r="S393" s="40">
        <v>1.58690176322418</v>
      </c>
      <c r="T393" s="40">
        <v>3</v>
      </c>
      <c r="U393" s="40">
        <v>3</v>
      </c>
      <c r="V393" s="41">
        <v>7</v>
      </c>
      <c r="W393" s="42">
        <v>225</v>
      </c>
      <c r="X393" s="43">
        <v>600</v>
      </c>
      <c r="Y393" s="50">
        <v>1</v>
      </c>
      <c r="Z393" s="50">
        <v>1</v>
      </c>
      <c r="AA393" s="51"/>
      <c r="AB393" s="51"/>
      <c r="AC393" s="51"/>
      <c r="AD393" s="51"/>
      <c r="AE393" s="51"/>
      <c r="AF393" s="38">
        <v>252</v>
      </c>
      <c r="AG393" s="61">
        <v>6.25</v>
      </c>
      <c r="AH393" s="62">
        <v>0.89285714285714302</v>
      </c>
      <c r="AI393" s="63"/>
      <c r="AJ393" s="64"/>
      <c r="AK393" s="65">
        <v>0</v>
      </c>
      <c r="AL393" s="64" t="s">
        <v>296</v>
      </c>
      <c r="AM393" s="66" t="s">
        <v>286</v>
      </c>
      <c r="AN393" s="26"/>
      <c r="AO393" s="66" t="s">
        <v>40</v>
      </c>
      <c r="AP393" s="74"/>
      <c r="AQ393" s="75"/>
      <c r="AR393" s="76"/>
      <c r="AS393" s="77"/>
      <c r="AT393" s="77"/>
      <c r="AU393" s="78"/>
      <c r="AV393" s="77"/>
      <c r="AW393" s="77"/>
      <c r="AX393" s="77"/>
      <c r="AY393" s="77"/>
      <c r="AZ393" s="77"/>
      <c r="BA393" s="77"/>
      <c r="BB393" s="99">
        <f t="shared" si="98"/>
        <v>36</v>
      </c>
      <c r="BC393" s="99">
        <f t="shared" si="99"/>
        <v>9</v>
      </c>
      <c r="BD393" s="100" t="str">
        <f t="shared" si="100"/>
        <v>050-C130000141-508雷小林36</v>
      </c>
      <c r="BE393" s="101">
        <f t="shared" si="101"/>
        <v>0.25</v>
      </c>
      <c r="BF393" s="101">
        <f t="shared" si="102"/>
        <v>0.5</v>
      </c>
      <c r="BG393" s="102" t="str">
        <f t="shared" si="103"/>
        <v>050-C130000141-50836</v>
      </c>
      <c r="BH393" s="84" t="str">
        <f>IF(IF(ISNA(MATCH(BG393,BG394:$BG$94434,0)),1,"")="","",IF(ISNA(MATCH(BG393,BG394:$BG$94434,0)),1,"")&amp;BB393)</f>
        <v/>
      </c>
      <c r="BI393" s="84" t="str">
        <f>IF(BH393="","",BB393&amp;COUNTIFS($BH$1:BH393,BH393))</f>
        <v/>
      </c>
      <c r="BJ393" s="84" t="str">
        <f t="shared" si="104"/>
        <v/>
      </c>
      <c r="BK393" s="84"/>
      <c r="BL393" s="84"/>
      <c r="BM393" s="84"/>
      <c r="BN393" s="84"/>
      <c r="BO393" s="84"/>
      <c r="BP393" s="84"/>
      <c r="BQ393" s="84"/>
      <c r="BR393" s="84"/>
      <c r="BS393" s="84"/>
      <c r="BT393" s="84"/>
      <c r="BU393" s="84"/>
      <c r="BV393" s="84"/>
      <c r="BW393" s="84"/>
      <c r="BX393" s="84"/>
      <c r="BY393" s="84"/>
      <c r="BZ393" s="84"/>
      <c r="CA393" s="84"/>
      <c r="CB393" s="84"/>
      <c r="CC393" s="84"/>
      <c r="CD393" s="84"/>
      <c r="CE393" s="84"/>
      <c r="CF393" s="84"/>
      <c r="CG393" s="84"/>
      <c r="CH393" s="84"/>
      <c r="CI393" s="84"/>
      <c r="CJ393" s="84"/>
      <c r="CK393" s="84"/>
      <c r="CL393" s="84"/>
      <c r="CM393" s="84"/>
      <c r="CN393" s="84"/>
      <c r="CO393" s="84"/>
      <c r="CP393" s="84"/>
      <c r="CQ393" s="84"/>
      <c r="CR393" s="84"/>
      <c r="CS393" s="84"/>
      <c r="CT393" s="84"/>
      <c r="CU393" s="84"/>
      <c r="CV393" s="84"/>
      <c r="CW393" s="84"/>
      <c r="CX393" s="84"/>
      <c r="CY393" s="84"/>
      <c r="CZ393" s="84"/>
      <c r="DA393" s="84"/>
      <c r="DB393" s="84"/>
      <c r="DC393" s="84"/>
      <c r="DD393" s="84"/>
      <c r="DE393" s="84"/>
      <c r="DF393" s="84"/>
      <c r="DG393" s="84"/>
      <c r="DH393" s="84"/>
      <c r="DI393" s="84"/>
      <c r="DJ393" s="84"/>
      <c r="DK393" s="84"/>
      <c r="DL393" s="84"/>
      <c r="DM393" s="84"/>
      <c r="DN393" s="84"/>
      <c r="DO393" s="84"/>
      <c r="DP393" s="84"/>
      <c r="DQ393" s="84"/>
      <c r="DR393" s="84"/>
      <c r="DS393" s="84"/>
      <c r="DT393" s="84"/>
      <c r="DU393" s="84"/>
      <c r="DV393" s="84"/>
      <c r="DW393" s="84"/>
      <c r="DX393" s="84"/>
      <c r="DY393" s="84"/>
      <c r="DZ393" s="84"/>
      <c r="EA393" s="84"/>
      <c r="EB393" s="84"/>
      <c r="EC393" s="84"/>
      <c r="ED393" s="84"/>
      <c r="EE393" s="84"/>
      <c r="EF393" s="84"/>
      <c r="EG393" s="84"/>
      <c r="EH393" s="84"/>
      <c r="EI393" s="84"/>
      <c r="EJ393" s="84"/>
      <c r="EK393" s="84"/>
      <c r="EL393" s="84"/>
      <c r="EM393" s="84"/>
      <c r="EN393" s="84"/>
      <c r="EO393" s="84"/>
      <c r="EP393" s="84"/>
      <c r="EQ393" s="84"/>
      <c r="ER393" s="84"/>
      <c r="ES393" s="84"/>
      <c r="ET393" s="84"/>
      <c r="EU393" s="84"/>
      <c r="EV393" s="84"/>
      <c r="EW393" s="84"/>
      <c r="EX393" s="84"/>
      <c r="EY393" s="84"/>
      <c r="EZ393" s="84"/>
      <c r="FA393" s="84"/>
      <c r="FB393" s="84"/>
      <c r="FC393" s="84"/>
      <c r="FD393" s="84"/>
      <c r="FE393" s="84"/>
      <c r="FF393" s="84"/>
      <c r="FG393" s="84"/>
      <c r="FH393" s="84"/>
      <c r="FI393" s="84"/>
      <c r="FJ393" s="84"/>
      <c r="FK393" s="84"/>
      <c r="FL393" s="84"/>
      <c r="FM393" s="84"/>
      <c r="FN393" s="84"/>
      <c r="FO393" s="84"/>
      <c r="FP393" s="84"/>
      <c r="FQ393" s="84"/>
      <c r="FR393" s="84"/>
      <c r="FS393" s="84"/>
      <c r="FT393" s="84"/>
      <c r="FU393" s="84"/>
      <c r="FV393" s="84"/>
      <c r="FW393" s="84"/>
      <c r="FX393" s="84"/>
      <c r="FY393" s="84"/>
      <c r="FZ393" s="84"/>
      <c r="GA393" s="84"/>
      <c r="GB393" s="84"/>
      <c r="GC393" s="84"/>
      <c r="GD393" s="84"/>
      <c r="GE393" s="84"/>
      <c r="GF393" s="84"/>
      <c r="GG393" s="84"/>
      <c r="GH393" s="84"/>
      <c r="GI393" s="84"/>
      <c r="GJ393" s="84"/>
      <c r="GK393" s="84"/>
      <c r="GL393" s="84"/>
      <c r="GM393" s="84"/>
      <c r="GN393" s="84"/>
      <c r="GO393" s="84"/>
      <c r="GP393" s="84"/>
      <c r="GQ393" s="84"/>
      <c r="GR393" s="84"/>
      <c r="GS393" s="84"/>
      <c r="GT393" s="84"/>
      <c r="GU393" s="84"/>
      <c r="GV393" s="84"/>
      <c r="GW393" s="84"/>
      <c r="GX393" s="84"/>
      <c r="GY393" s="84"/>
      <c r="GZ393" s="84"/>
      <c r="HA393" s="84"/>
      <c r="HB393" s="84"/>
      <c r="HC393" s="84"/>
      <c r="HD393" s="84"/>
      <c r="HE393" s="84"/>
      <c r="HF393" s="84"/>
      <c r="HG393" s="84"/>
      <c r="HH393" s="84"/>
      <c r="HI393" s="84"/>
      <c r="HJ393" s="84"/>
      <c r="HK393" s="84"/>
      <c r="HL393" s="84"/>
      <c r="HM393" s="84"/>
      <c r="HN393" s="84"/>
      <c r="HO393" s="84"/>
      <c r="HP393" s="84"/>
      <c r="HQ393" s="84"/>
      <c r="HR393" s="84"/>
      <c r="HS393" s="84"/>
      <c r="HT393" s="84"/>
      <c r="HU393" s="84"/>
      <c r="HV393" s="84"/>
      <c r="HW393" s="84"/>
      <c r="HX393" s="84"/>
      <c r="HY393" s="84"/>
      <c r="HZ393" s="84"/>
      <c r="IA393" s="84"/>
      <c r="IB393" s="84"/>
      <c r="IC393" s="84"/>
      <c r="ID393" s="84"/>
      <c r="IE393" s="84"/>
      <c r="IF393" s="84"/>
      <c r="IG393" s="84"/>
      <c r="IH393" s="84"/>
      <c r="II393" s="84"/>
      <c r="IJ393" s="84"/>
      <c r="IK393" s="84"/>
      <c r="IL393" s="84"/>
      <c r="IM393" s="84"/>
      <c r="IN393" s="84"/>
      <c r="IO393" s="84"/>
      <c r="IP393" s="84"/>
      <c r="IQ393" s="84"/>
      <c r="IR393" s="84"/>
      <c r="IS393" s="84"/>
      <c r="IT393" s="84"/>
      <c r="IU393" s="84"/>
      <c r="IV393" s="84"/>
      <c r="IW393" s="84"/>
      <c r="IX393" s="84"/>
      <c r="IY393" s="84"/>
      <c r="IZ393" s="84"/>
      <c r="JA393" s="84"/>
      <c r="JB393" s="84"/>
    </row>
    <row r="394" spans="1:262" s="22" customFormat="1" ht="15" customHeight="1" x14ac:dyDescent="0.15">
      <c r="A394" s="176" t="s">
        <v>147</v>
      </c>
      <c r="B394" s="26" t="s">
        <v>275</v>
      </c>
      <c r="C394" s="27" t="s">
        <v>404</v>
      </c>
      <c r="D394" s="28" t="s">
        <v>470</v>
      </c>
      <c r="E394" s="26" t="s">
        <v>278</v>
      </c>
      <c r="F394" s="29" t="s">
        <v>62</v>
      </c>
      <c r="G394" s="30" t="s">
        <v>301</v>
      </c>
      <c r="H394" s="30" t="s">
        <v>94</v>
      </c>
      <c r="I394" s="37">
        <v>2000</v>
      </c>
      <c r="J394" s="38" t="s">
        <v>281</v>
      </c>
      <c r="K394" s="37">
        <v>0</v>
      </c>
      <c r="L394" s="26"/>
      <c r="M394" s="26"/>
      <c r="N394" s="26"/>
      <c r="O394" s="39" t="s">
        <v>69</v>
      </c>
      <c r="P394" s="40">
        <v>0.5</v>
      </c>
      <c r="Q394" s="40">
        <v>0.5</v>
      </c>
      <c r="R394" s="40">
        <v>3.39130434782609</v>
      </c>
      <c r="S394" s="40">
        <v>2.7204030226700202</v>
      </c>
      <c r="T394" s="40">
        <v>4</v>
      </c>
      <c r="U394" s="40">
        <v>4</v>
      </c>
      <c r="V394" s="41">
        <v>12</v>
      </c>
      <c r="W394" s="42">
        <v>375</v>
      </c>
      <c r="X394" s="43">
        <v>530</v>
      </c>
      <c r="Y394" s="50">
        <v>1</v>
      </c>
      <c r="Z394" s="50">
        <v>1</v>
      </c>
      <c r="AA394" s="51"/>
      <c r="AB394" s="51"/>
      <c r="AC394" s="51"/>
      <c r="AD394" s="51"/>
      <c r="AE394" s="51"/>
      <c r="AF394" s="38">
        <v>381.6</v>
      </c>
      <c r="AG394" s="61">
        <v>11.792452830188701</v>
      </c>
      <c r="AH394" s="62">
        <v>0.982704402515723</v>
      </c>
      <c r="AI394" s="63"/>
      <c r="AJ394" s="64"/>
      <c r="AK394" s="65">
        <v>0</v>
      </c>
      <c r="AL394" s="64" t="s">
        <v>283</v>
      </c>
      <c r="AM394" s="66" t="s">
        <v>379</v>
      </c>
      <c r="AN394" s="26"/>
      <c r="AO394" s="66" t="s">
        <v>68</v>
      </c>
      <c r="AP394" s="74"/>
      <c r="AQ394" s="75"/>
      <c r="AR394" s="76"/>
      <c r="AS394" s="77"/>
      <c r="AT394" s="77"/>
      <c r="AU394" s="78"/>
      <c r="AV394" s="77"/>
      <c r="AW394" s="77"/>
      <c r="AX394" s="77"/>
      <c r="AY394" s="77"/>
      <c r="AZ394" s="77"/>
      <c r="BA394" s="77"/>
      <c r="BB394" s="99">
        <f t="shared" si="98"/>
        <v>36</v>
      </c>
      <c r="BC394" s="99">
        <f t="shared" si="99"/>
        <v>9</v>
      </c>
      <c r="BD394" s="100" t="str">
        <f t="shared" si="100"/>
        <v>050-S080000641-0549赵亚平36</v>
      </c>
      <c r="BE394" s="101">
        <f t="shared" si="101"/>
        <v>0.25</v>
      </c>
      <c r="BF394" s="101">
        <f t="shared" si="102"/>
        <v>0.5</v>
      </c>
      <c r="BG394" s="102" t="str">
        <f t="shared" si="103"/>
        <v>050-S080000641-054936</v>
      </c>
      <c r="BH394" s="84" t="str">
        <f>IF(IF(ISNA(MATCH(BG394,BG395:$BG$94434,0)),1,"")="","",IF(ISNA(MATCH(BG394,BG395:$BG$94434,0)),1,"")&amp;BB394)</f>
        <v/>
      </c>
      <c r="BI394" s="84" t="str">
        <f>IF(BH394="","",BB394&amp;COUNTIFS($BH$1:BH394,BH394))</f>
        <v/>
      </c>
      <c r="BJ394" s="84" t="str">
        <f t="shared" si="104"/>
        <v/>
      </c>
      <c r="BK394" s="84"/>
      <c r="BL394" s="84"/>
      <c r="BM394" s="84"/>
      <c r="BN394" s="84"/>
      <c r="BO394" s="84"/>
      <c r="BP394" s="84"/>
      <c r="BQ394" s="84"/>
      <c r="BR394" s="84"/>
      <c r="BS394" s="84"/>
      <c r="BT394" s="84"/>
      <c r="BU394" s="84"/>
      <c r="BV394" s="84"/>
      <c r="BW394" s="84"/>
      <c r="BX394" s="84"/>
      <c r="BY394" s="84"/>
      <c r="BZ394" s="84"/>
      <c r="CA394" s="84"/>
      <c r="CB394" s="84"/>
      <c r="CC394" s="84"/>
      <c r="CD394" s="84"/>
      <c r="CE394" s="84"/>
      <c r="CF394" s="84"/>
      <c r="CG394" s="84"/>
      <c r="CH394" s="84"/>
      <c r="CI394" s="84"/>
      <c r="CJ394" s="84"/>
      <c r="CK394" s="84"/>
      <c r="CL394" s="84"/>
      <c r="CM394" s="84"/>
      <c r="CN394" s="84"/>
      <c r="CO394" s="84"/>
      <c r="CP394" s="84"/>
      <c r="CQ394" s="84"/>
      <c r="CR394" s="84"/>
      <c r="CS394" s="84"/>
      <c r="CT394" s="84"/>
      <c r="CU394" s="84"/>
      <c r="CV394" s="84"/>
      <c r="CW394" s="84"/>
      <c r="CX394" s="84"/>
      <c r="CY394" s="84"/>
      <c r="CZ394" s="84"/>
      <c r="DA394" s="84"/>
      <c r="DB394" s="84"/>
      <c r="DC394" s="84"/>
      <c r="DD394" s="84"/>
      <c r="DE394" s="84"/>
      <c r="DF394" s="84"/>
      <c r="DG394" s="84"/>
      <c r="DH394" s="84"/>
      <c r="DI394" s="84"/>
      <c r="DJ394" s="84"/>
      <c r="DK394" s="84"/>
      <c r="DL394" s="84"/>
      <c r="DM394" s="84"/>
      <c r="DN394" s="84"/>
      <c r="DO394" s="84"/>
      <c r="DP394" s="84"/>
      <c r="DQ394" s="84"/>
      <c r="DR394" s="84"/>
      <c r="DS394" s="84"/>
      <c r="DT394" s="84"/>
      <c r="DU394" s="84"/>
      <c r="DV394" s="84"/>
      <c r="DW394" s="84"/>
      <c r="DX394" s="84"/>
      <c r="DY394" s="84"/>
      <c r="DZ394" s="84"/>
      <c r="EA394" s="84"/>
      <c r="EB394" s="84"/>
      <c r="EC394" s="84"/>
      <c r="ED394" s="84"/>
      <c r="EE394" s="84"/>
      <c r="EF394" s="84"/>
      <c r="EG394" s="84"/>
      <c r="EH394" s="84"/>
      <c r="EI394" s="84"/>
      <c r="EJ394" s="84"/>
      <c r="EK394" s="84"/>
      <c r="EL394" s="84"/>
      <c r="EM394" s="84"/>
      <c r="EN394" s="84"/>
      <c r="EO394" s="84"/>
      <c r="EP394" s="84"/>
      <c r="EQ394" s="84"/>
      <c r="ER394" s="84"/>
      <c r="ES394" s="84"/>
      <c r="ET394" s="84"/>
      <c r="EU394" s="84"/>
      <c r="EV394" s="84"/>
      <c r="EW394" s="84"/>
      <c r="EX394" s="84"/>
      <c r="EY394" s="84"/>
      <c r="EZ394" s="84"/>
      <c r="FA394" s="84"/>
      <c r="FB394" s="84"/>
      <c r="FC394" s="84"/>
      <c r="FD394" s="84"/>
      <c r="FE394" s="84"/>
      <c r="FF394" s="84"/>
      <c r="FG394" s="84"/>
      <c r="FH394" s="84"/>
      <c r="FI394" s="84"/>
      <c r="FJ394" s="84"/>
      <c r="FK394" s="84"/>
      <c r="FL394" s="84"/>
      <c r="FM394" s="84"/>
      <c r="FN394" s="84"/>
      <c r="FO394" s="84"/>
      <c r="FP394" s="84"/>
      <c r="FQ394" s="84"/>
      <c r="FR394" s="84"/>
      <c r="FS394" s="84"/>
      <c r="FT394" s="84"/>
      <c r="FU394" s="84"/>
      <c r="FV394" s="84"/>
      <c r="FW394" s="84"/>
      <c r="FX394" s="84"/>
      <c r="FY394" s="84"/>
      <c r="FZ394" s="84"/>
      <c r="GA394" s="84"/>
      <c r="GB394" s="84"/>
      <c r="GC394" s="84"/>
      <c r="GD394" s="84"/>
      <c r="GE394" s="84"/>
      <c r="GF394" s="84"/>
      <c r="GG394" s="84"/>
      <c r="GH394" s="84"/>
      <c r="GI394" s="84"/>
      <c r="GJ394" s="84"/>
      <c r="GK394" s="84"/>
      <c r="GL394" s="84"/>
      <c r="GM394" s="84"/>
      <c r="GN394" s="84"/>
      <c r="GO394" s="84"/>
      <c r="GP394" s="84"/>
      <c r="GQ394" s="84"/>
      <c r="GR394" s="84"/>
      <c r="GS394" s="84"/>
      <c r="GT394" s="84"/>
      <c r="GU394" s="84"/>
      <c r="GV394" s="84"/>
      <c r="GW394" s="84"/>
      <c r="GX394" s="84"/>
      <c r="GY394" s="84"/>
      <c r="GZ394" s="84"/>
      <c r="HA394" s="84"/>
      <c r="HB394" s="84"/>
      <c r="HC394" s="84"/>
      <c r="HD394" s="84"/>
      <c r="HE394" s="84"/>
      <c r="HF394" s="84"/>
      <c r="HG394" s="84"/>
      <c r="HH394" s="84"/>
      <c r="HI394" s="84"/>
      <c r="HJ394" s="84"/>
      <c r="HK394" s="84"/>
      <c r="HL394" s="84"/>
      <c r="HM394" s="84"/>
      <c r="HN394" s="84"/>
      <c r="HO394" s="84"/>
      <c r="HP394" s="84"/>
      <c r="HQ394" s="84"/>
      <c r="HR394" s="84"/>
      <c r="HS394" s="84"/>
      <c r="HT394" s="84"/>
      <c r="HU394" s="84"/>
      <c r="HV394" s="84"/>
      <c r="HW394" s="84"/>
      <c r="HX394" s="84"/>
      <c r="HY394" s="84"/>
      <c r="HZ394" s="84"/>
      <c r="IA394" s="84"/>
      <c r="IB394" s="84"/>
      <c r="IC394" s="84"/>
      <c r="ID394" s="84"/>
      <c r="IE394" s="84"/>
      <c r="IF394" s="84"/>
      <c r="IG394" s="84"/>
      <c r="IH394" s="84"/>
      <c r="II394" s="84"/>
      <c r="IJ394" s="84"/>
      <c r="IK394" s="84"/>
      <c r="IL394" s="84"/>
      <c r="IM394" s="84"/>
      <c r="IN394" s="84"/>
      <c r="IO394" s="84"/>
      <c r="IP394" s="84"/>
      <c r="IQ394" s="84"/>
      <c r="IR394" s="84"/>
      <c r="IS394" s="84"/>
      <c r="IT394" s="84"/>
      <c r="IU394" s="84"/>
      <c r="IV394" s="84"/>
      <c r="IW394" s="84"/>
      <c r="IX394" s="84"/>
      <c r="IY394" s="84"/>
      <c r="IZ394" s="84"/>
      <c r="JA394" s="84"/>
      <c r="JB394" s="84"/>
    </row>
    <row r="395" spans="1:262" s="22" customFormat="1" ht="15" customHeight="1" x14ac:dyDescent="0.15">
      <c r="A395" s="176" t="s">
        <v>147</v>
      </c>
      <c r="B395" s="26" t="s">
        <v>285</v>
      </c>
      <c r="C395" s="27" t="s">
        <v>404</v>
      </c>
      <c r="D395" s="28" t="s">
        <v>470</v>
      </c>
      <c r="E395" s="26" t="s">
        <v>278</v>
      </c>
      <c r="F395" s="29" t="s">
        <v>62</v>
      </c>
      <c r="G395" s="30" t="s">
        <v>301</v>
      </c>
      <c r="H395" s="30" t="s">
        <v>94</v>
      </c>
      <c r="I395" s="37">
        <v>2000</v>
      </c>
      <c r="J395" s="38" t="s">
        <v>281</v>
      </c>
      <c r="K395" s="37">
        <v>0</v>
      </c>
      <c r="L395" s="26"/>
      <c r="M395" s="26"/>
      <c r="N395" s="26"/>
      <c r="O395" s="39" t="s">
        <v>69</v>
      </c>
      <c r="P395" s="40">
        <v>0.5</v>
      </c>
      <c r="Q395" s="40">
        <v>0.5</v>
      </c>
      <c r="R395" s="40">
        <v>1.23943661971831</v>
      </c>
      <c r="S395" s="40">
        <v>2.7204030226700202</v>
      </c>
      <c r="T395" s="40">
        <v>3</v>
      </c>
      <c r="U395" s="40">
        <v>3</v>
      </c>
      <c r="V395" s="41">
        <v>12</v>
      </c>
      <c r="W395" s="42">
        <v>375</v>
      </c>
      <c r="X395" s="43">
        <v>530</v>
      </c>
      <c r="Y395" s="50">
        <v>1</v>
      </c>
      <c r="Z395" s="50">
        <v>1</v>
      </c>
      <c r="AA395" s="51"/>
      <c r="AB395" s="51"/>
      <c r="AC395" s="51"/>
      <c r="AD395" s="51"/>
      <c r="AE395" s="51"/>
      <c r="AF395" s="38">
        <v>381.6</v>
      </c>
      <c r="AG395" s="61">
        <v>11.792452830188701</v>
      </c>
      <c r="AH395" s="62">
        <v>0.982704402515723</v>
      </c>
      <c r="AI395" s="63"/>
      <c r="AJ395" s="64"/>
      <c r="AK395" s="65">
        <v>0</v>
      </c>
      <c r="AL395" s="64" t="s">
        <v>283</v>
      </c>
      <c r="AM395" s="66" t="s">
        <v>313</v>
      </c>
      <c r="AN395" s="26"/>
      <c r="AO395" s="66" t="s">
        <v>298</v>
      </c>
      <c r="AP395" s="74"/>
      <c r="AQ395" s="75"/>
      <c r="AR395" s="76"/>
      <c r="AS395" s="77"/>
      <c r="AT395" s="77"/>
      <c r="AU395" s="78"/>
      <c r="AV395" s="77"/>
      <c r="AW395" s="77"/>
      <c r="AX395" s="77"/>
      <c r="AY395" s="77"/>
      <c r="AZ395" s="77"/>
      <c r="BA395" s="77"/>
      <c r="BB395" s="99">
        <f t="shared" si="98"/>
        <v>36</v>
      </c>
      <c r="BC395" s="99">
        <f t="shared" si="99"/>
        <v>9</v>
      </c>
      <c r="BD395" s="100" t="str">
        <f t="shared" si="100"/>
        <v>050-S080000641-0549李太昆36</v>
      </c>
      <c r="BE395" s="101">
        <f t="shared" si="101"/>
        <v>0.5</v>
      </c>
      <c r="BF395" s="101">
        <f t="shared" si="102"/>
        <v>0.5</v>
      </c>
      <c r="BG395" s="102" t="str">
        <f t="shared" si="103"/>
        <v>050-S080000641-054936</v>
      </c>
      <c r="BH395" s="84" t="str">
        <f>IF(IF(ISNA(MATCH(BG395,BG396:$BG$94434,0)),1,"")="","",IF(ISNA(MATCH(BG395,BG396:$BG$94434,0)),1,"")&amp;BB395)</f>
        <v/>
      </c>
      <c r="BI395" s="84" t="str">
        <f>IF(BH395="","",BB395&amp;COUNTIFS($BH$1:BH395,BH395))</f>
        <v/>
      </c>
      <c r="BJ395" s="84" t="str">
        <f t="shared" si="104"/>
        <v/>
      </c>
      <c r="BK395" s="84"/>
      <c r="BL395" s="84"/>
      <c r="BM395" s="84"/>
      <c r="BN395" s="84"/>
      <c r="BO395" s="84"/>
      <c r="BP395" s="84"/>
      <c r="BQ395" s="84"/>
      <c r="BR395" s="84"/>
      <c r="BS395" s="84"/>
      <c r="BT395" s="84"/>
      <c r="BU395" s="84"/>
      <c r="BV395" s="84"/>
      <c r="BW395" s="84"/>
      <c r="BX395" s="84"/>
      <c r="BY395" s="84"/>
      <c r="BZ395" s="84"/>
      <c r="CA395" s="84"/>
      <c r="CB395" s="84"/>
      <c r="CC395" s="84"/>
      <c r="CD395" s="84"/>
      <c r="CE395" s="84"/>
      <c r="CF395" s="84"/>
      <c r="CG395" s="84"/>
      <c r="CH395" s="84"/>
      <c r="CI395" s="84"/>
      <c r="CJ395" s="84"/>
      <c r="CK395" s="84"/>
      <c r="CL395" s="84"/>
      <c r="CM395" s="84"/>
      <c r="CN395" s="84"/>
      <c r="CO395" s="84"/>
      <c r="CP395" s="84"/>
      <c r="CQ395" s="84"/>
      <c r="CR395" s="84"/>
      <c r="CS395" s="84"/>
      <c r="CT395" s="84"/>
      <c r="CU395" s="84"/>
      <c r="CV395" s="84"/>
      <c r="CW395" s="84"/>
      <c r="CX395" s="84"/>
      <c r="CY395" s="84"/>
      <c r="CZ395" s="84"/>
      <c r="DA395" s="84"/>
      <c r="DB395" s="84"/>
      <c r="DC395" s="84"/>
      <c r="DD395" s="84"/>
      <c r="DE395" s="84"/>
      <c r="DF395" s="84"/>
      <c r="DG395" s="84"/>
      <c r="DH395" s="84"/>
      <c r="DI395" s="84"/>
      <c r="DJ395" s="84"/>
      <c r="DK395" s="84"/>
      <c r="DL395" s="84"/>
      <c r="DM395" s="84"/>
      <c r="DN395" s="84"/>
      <c r="DO395" s="84"/>
      <c r="DP395" s="84"/>
      <c r="DQ395" s="84"/>
      <c r="DR395" s="84"/>
      <c r="DS395" s="84"/>
      <c r="DT395" s="84"/>
      <c r="DU395" s="84"/>
      <c r="DV395" s="84"/>
      <c r="DW395" s="84"/>
      <c r="DX395" s="84"/>
      <c r="DY395" s="84"/>
      <c r="DZ395" s="84"/>
      <c r="EA395" s="84"/>
      <c r="EB395" s="84"/>
      <c r="EC395" s="84"/>
      <c r="ED395" s="84"/>
      <c r="EE395" s="84"/>
      <c r="EF395" s="84"/>
      <c r="EG395" s="84"/>
      <c r="EH395" s="84"/>
      <c r="EI395" s="84"/>
      <c r="EJ395" s="84"/>
      <c r="EK395" s="84"/>
      <c r="EL395" s="84"/>
      <c r="EM395" s="84"/>
      <c r="EN395" s="84"/>
      <c r="EO395" s="84"/>
      <c r="EP395" s="84"/>
      <c r="EQ395" s="84"/>
      <c r="ER395" s="84"/>
      <c r="ES395" s="84"/>
      <c r="ET395" s="84"/>
      <c r="EU395" s="84"/>
      <c r="EV395" s="84"/>
      <c r="EW395" s="84"/>
      <c r="EX395" s="84"/>
      <c r="EY395" s="84"/>
      <c r="EZ395" s="84"/>
      <c r="FA395" s="84"/>
      <c r="FB395" s="84"/>
      <c r="FC395" s="84"/>
      <c r="FD395" s="84"/>
      <c r="FE395" s="84"/>
      <c r="FF395" s="84"/>
      <c r="FG395" s="84"/>
      <c r="FH395" s="84"/>
      <c r="FI395" s="84"/>
      <c r="FJ395" s="84"/>
      <c r="FK395" s="84"/>
      <c r="FL395" s="84"/>
      <c r="FM395" s="84"/>
      <c r="FN395" s="84"/>
      <c r="FO395" s="84"/>
      <c r="FP395" s="84"/>
      <c r="FQ395" s="84"/>
      <c r="FR395" s="84"/>
      <c r="FS395" s="84"/>
      <c r="FT395" s="84"/>
      <c r="FU395" s="84"/>
      <c r="FV395" s="84"/>
      <c r="FW395" s="84"/>
      <c r="FX395" s="84"/>
      <c r="FY395" s="84"/>
      <c r="FZ395" s="84"/>
      <c r="GA395" s="84"/>
      <c r="GB395" s="84"/>
      <c r="GC395" s="84"/>
      <c r="GD395" s="84"/>
      <c r="GE395" s="84"/>
      <c r="GF395" s="84"/>
      <c r="GG395" s="84"/>
      <c r="GH395" s="84"/>
      <c r="GI395" s="84"/>
      <c r="GJ395" s="84"/>
      <c r="GK395" s="84"/>
      <c r="GL395" s="84"/>
      <c r="GM395" s="84"/>
      <c r="GN395" s="84"/>
      <c r="GO395" s="84"/>
      <c r="GP395" s="84"/>
      <c r="GQ395" s="84"/>
      <c r="GR395" s="84"/>
      <c r="GS395" s="84"/>
      <c r="GT395" s="84"/>
      <c r="GU395" s="84"/>
      <c r="GV395" s="84"/>
      <c r="GW395" s="84"/>
      <c r="GX395" s="84"/>
      <c r="GY395" s="84"/>
      <c r="GZ395" s="84"/>
      <c r="HA395" s="84"/>
      <c r="HB395" s="84"/>
      <c r="HC395" s="84"/>
      <c r="HD395" s="84"/>
      <c r="HE395" s="84"/>
      <c r="HF395" s="84"/>
      <c r="HG395" s="84"/>
      <c r="HH395" s="84"/>
      <c r="HI395" s="84"/>
      <c r="HJ395" s="84"/>
      <c r="HK395" s="84"/>
      <c r="HL395" s="84"/>
      <c r="HM395" s="84"/>
      <c r="HN395" s="84"/>
      <c r="HO395" s="84"/>
      <c r="HP395" s="84"/>
      <c r="HQ395" s="84"/>
      <c r="HR395" s="84"/>
      <c r="HS395" s="84"/>
      <c r="HT395" s="84"/>
      <c r="HU395" s="84"/>
      <c r="HV395" s="84"/>
      <c r="HW395" s="84"/>
      <c r="HX395" s="84"/>
      <c r="HY395" s="84"/>
      <c r="HZ395" s="84"/>
      <c r="IA395" s="84"/>
      <c r="IB395" s="84"/>
      <c r="IC395" s="84"/>
      <c r="ID395" s="84"/>
      <c r="IE395" s="84"/>
      <c r="IF395" s="84"/>
      <c r="IG395" s="84"/>
      <c r="IH395" s="84"/>
      <c r="II395" s="84"/>
      <c r="IJ395" s="84"/>
      <c r="IK395" s="84"/>
      <c r="IL395" s="84"/>
      <c r="IM395" s="84"/>
      <c r="IN395" s="84"/>
      <c r="IO395" s="84"/>
      <c r="IP395" s="84"/>
      <c r="IQ395" s="84"/>
      <c r="IR395" s="84"/>
      <c r="IS395" s="84"/>
      <c r="IT395" s="84"/>
      <c r="IU395" s="84"/>
      <c r="IV395" s="84"/>
      <c r="IW395" s="84"/>
      <c r="IX395" s="84"/>
      <c r="IY395" s="84"/>
      <c r="IZ395" s="84"/>
      <c r="JA395" s="84"/>
      <c r="JB395" s="84"/>
    </row>
    <row r="396" spans="1:262" s="22" customFormat="1" ht="15" customHeight="1" x14ac:dyDescent="0.15">
      <c r="A396" s="176" t="s">
        <v>147</v>
      </c>
      <c r="B396" s="26" t="s">
        <v>275</v>
      </c>
      <c r="C396" s="27" t="s">
        <v>323</v>
      </c>
      <c r="D396" s="28" t="s">
        <v>451</v>
      </c>
      <c r="E396" s="26" t="s">
        <v>278</v>
      </c>
      <c r="F396" s="29" t="s">
        <v>452</v>
      </c>
      <c r="G396" s="30" t="s">
        <v>453</v>
      </c>
      <c r="H396" s="30" t="s">
        <v>79</v>
      </c>
      <c r="I396" s="37">
        <v>1500000</v>
      </c>
      <c r="J396" s="38" t="s">
        <v>281</v>
      </c>
      <c r="K396" s="37">
        <v>77000</v>
      </c>
      <c r="L396" s="26"/>
      <c r="M396" s="26"/>
      <c r="N396" s="26"/>
      <c r="O396" s="39" t="s">
        <v>330</v>
      </c>
      <c r="P396" s="40">
        <v>0.5</v>
      </c>
      <c r="Q396" s="40">
        <v>0.5</v>
      </c>
      <c r="R396" s="40">
        <v>3.39130434782609</v>
      </c>
      <c r="S396" s="40">
        <v>2.7204030226700202</v>
      </c>
      <c r="T396" s="40">
        <v>4</v>
      </c>
      <c r="U396" s="40">
        <v>3</v>
      </c>
      <c r="V396" s="41">
        <v>12</v>
      </c>
      <c r="W396" s="42">
        <v>112000</v>
      </c>
      <c r="X396" s="43">
        <v>300</v>
      </c>
      <c r="Y396" s="50">
        <v>1</v>
      </c>
      <c r="Z396" s="50">
        <v>1</v>
      </c>
      <c r="AA396" s="51"/>
      <c r="AB396" s="51"/>
      <c r="AC396" s="51"/>
      <c r="AD396" s="51"/>
      <c r="AE396" s="51"/>
      <c r="AF396" s="38">
        <v>216000</v>
      </c>
      <c r="AG396" s="61">
        <v>6.2222222222222197</v>
      </c>
      <c r="AH396" s="62">
        <v>0.51851851851851805</v>
      </c>
      <c r="AI396" s="63"/>
      <c r="AJ396" s="64"/>
      <c r="AK396" s="65">
        <v>0</v>
      </c>
      <c r="AL396" s="64" t="s">
        <v>283</v>
      </c>
      <c r="AM396" s="66" t="s">
        <v>320</v>
      </c>
      <c r="AN396" s="26"/>
      <c r="AO396" s="66" t="s">
        <v>61</v>
      </c>
      <c r="AP396" s="74"/>
      <c r="AQ396" s="75"/>
      <c r="AR396" s="76"/>
      <c r="AS396" s="77"/>
      <c r="AT396" s="77"/>
      <c r="AU396" s="78"/>
      <c r="AV396" s="77"/>
      <c r="AW396" s="77"/>
      <c r="AX396" s="77"/>
      <c r="AY396" s="77"/>
      <c r="AZ396" s="77"/>
      <c r="BA396" s="77"/>
      <c r="BB396" s="99">
        <f t="shared" si="98"/>
        <v>36</v>
      </c>
      <c r="BC396" s="99">
        <f t="shared" si="99"/>
        <v>9</v>
      </c>
      <c r="BD396" s="100" t="str">
        <f t="shared" si="100"/>
        <v>025-C130000632-371王友36</v>
      </c>
      <c r="BE396" s="101">
        <f t="shared" si="101"/>
        <v>0.33333333333333331</v>
      </c>
      <c r="BF396" s="101">
        <f t="shared" si="102"/>
        <v>0.5</v>
      </c>
      <c r="BG396" s="102" t="str">
        <f t="shared" si="103"/>
        <v>025-C130000632-37136</v>
      </c>
      <c r="BH396" s="84" t="str">
        <f>IF(IF(ISNA(MATCH(BG396,BG397:$BG$94434,0)),1,"")="","",IF(ISNA(MATCH(BG396,BG397:$BG$94434,0)),1,"")&amp;BB396)</f>
        <v/>
      </c>
      <c r="BI396" s="84" t="str">
        <f>IF(BH396="","",BB396&amp;COUNTIFS($BH$1:BH396,BH396))</f>
        <v/>
      </c>
      <c r="BJ396" s="84" t="str">
        <f t="shared" si="104"/>
        <v/>
      </c>
      <c r="BK396" s="84"/>
      <c r="BL396" s="84"/>
      <c r="BM396" s="84"/>
      <c r="BN396" s="84"/>
      <c r="BO396" s="84"/>
      <c r="BP396" s="84"/>
      <c r="BQ396" s="84"/>
      <c r="BR396" s="84"/>
      <c r="BS396" s="84"/>
      <c r="BT396" s="84"/>
      <c r="BU396" s="84"/>
      <c r="BV396" s="84"/>
      <c r="BW396" s="84"/>
      <c r="BX396" s="84"/>
      <c r="BY396" s="84"/>
      <c r="BZ396" s="84"/>
      <c r="CA396" s="84"/>
      <c r="CB396" s="84"/>
      <c r="CC396" s="84"/>
      <c r="CD396" s="84"/>
      <c r="CE396" s="84"/>
      <c r="CF396" s="84"/>
      <c r="CG396" s="84"/>
      <c r="CH396" s="84"/>
      <c r="CI396" s="84"/>
      <c r="CJ396" s="84"/>
      <c r="CK396" s="84"/>
      <c r="CL396" s="84"/>
      <c r="CM396" s="84"/>
      <c r="CN396" s="84"/>
      <c r="CO396" s="84"/>
      <c r="CP396" s="84"/>
      <c r="CQ396" s="84"/>
      <c r="CR396" s="84"/>
      <c r="CS396" s="84"/>
      <c r="CT396" s="84"/>
      <c r="CU396" s="84"/>
      <c r="CV396" s="84"/>
      <c r="CW396" s="84"/>
      <c r="CX396" s="84"/>
      <c r="CY396" s="84"/>
      <c r="CZ396" s="84"/>
      <c r="DA396" s="84"/>
      <c r="DB396" s="84"/>
      <c r="DC396" s="84"/>
      <c r="DD396" s="84"/>
      <c r="DE396" s="84"/>
      <c r="DF396" s="84"/>
      <c r="DG396" s="84"/>
      <c r="DH396" s="84"/>
      <c r="DI396" s="84"/>
      <c r="DJ396" s="84"/>
      <c r="DK396" s="84"/>
      <c r="DL396" s="84"/>
      <c r="DM396" s="84"/>
      <c r="DN396" s="84"/>
      <c r="DO396" s="84"/>
      <c r="DP396" s="84"/>
      <c r="DQ396" s="84"/>
      <c r="DR396" s="84"/>
      <c r="DS396" s="84"/>
      <c r="DT396" s="84"/>
      <c r="DU396" s="84"/>
      <c r="DV396" s="84"/>
      <c r="DW396" s="84"/>
      <c r="DX396" s="84"/>
      <c r="DY396" s="84"/>
      <c r="DZ396" s="84"/>
      <c r="EA396" s="84"/>
      <c r="EB396" s="84"/>
      <c r="EC396" s="84"/>
      <c r="ED396" s="84"/>
      <c r="EE396" s="84"/>
      <c r="EF396" s="84"/>
      <c r="EG396" s="84"/>
      <c r="EH396" s="84"/>
      <c r="EI396" s="84"/>
      <c r="EJ396" s="84"/>
      <c r="EK396" s="84"/>
      <c r="EL396" s="84"/>
      <c r="EM396" s="84"/>
      <c r="EN396" s="84"/>
      <c r="EO396" s="84"/>
      <c r="EP396" s="84"/>
      <c r="EQ396" s="84"/>
      <c r="ER396" s="84"/>
      <c r="ES396" s="84"/>
      <c r="ET396" s="84"/>
      <c r="EU396" s="84"/>
      <c r="EV396" s="84"/>
      <c r="EW396" s="84"/>
      <c r="EX396" s="84"/>
      <c r="EY396" s="84"/>
      <c r="EZ396" s="84"/>
      <c r="FA396" s="84"/>
      <c r="FB396" s="84"/>
      <c r="FC396" s="84"/>
      <c r="FD396" s="84"/>
      <c r="FE396" s="84"/>
      <c r="FF396" s="84"/>
      <c r="FG396" s="84"/>
      <c r="FH396" s="84"/>
      <c r="FI396" s="84"/>
      <c r="FJ396" s="84"/>
      <c r="FK396" s="84"/>
      <c r="FL396" s="84"/>
      <c r="FM396" s="84"/>
      <c r="FN396" s="84"/>
      <c r="FO396" s="84"/>
      <c r="FP396" s="84"/>
      <c r="FQ396" s="84"/>
      <c r="FR396" s="84"/>
      <c r="FS396" s="84"/>
      <c r="FT396" s="84"/>
      <c r="FU396" s="84"/>
      <c r="FV396" s="84"/>
      <c r="FW396" s="84"/>
      <c r="FX396" s="84"/>
      <c r="FY396" s="84"/>
      <c r="FZ396" s="84"/>
      <c r="GA396" s="84"/>
      <c r="GB396" s="84"/>
      <c r="GC396" s="84"/>
      <c r="GD396" s="84"/>
      <c r="GE396" s="84"/>
      <c r="GF396" s="84"/>
      <c r="GG396" s="84"/>
      <c r="GH396" s="84"/>
      <c r="GI396" s="84"/>
      <c r="GJ396" s="84"/>
      <c r="GK396" s="84"/>
      <c r="GL396" s="84"/>
      <c r="GM396" s="84"/>
      <c r="GN396" s="84"/>
      <c r="GO396" s="84"/>
      <c r="GP396" s="84"/>
      <c r="GQ396" s="84"/>
      <c r="GR396" s="84"/>
      <c r="GS396" s="84"/>
      <c r="GT396" s="84"/>
      <c r="GU396" s="84"/>
      <c r="GV396" s="84"/>
      <c r="GW396" s="84"/>
      <c r="GX396" s="84"/>
      <c r="GY396" s="84"/>
      <c r="GZ396" s="84"/>
      <c r="HA396" s="84"/>
      <c r="HB396" s="84"/>
      <c r="HC396" s="84"/>
      <c r="HD396" s="84"/>
      <c r="HE396" s="84"/>
      <c r="HF396" s="84"/>
      <c r="HG396" s="84"/>
      <c r="HH396" s="84"/>
      <c r="HI396" s="84"/>
      <c r="HJ396" s="84"/>
      <c r="HK396" s="84"/>
      <c r="HL396" s="84"/>
      <c r="HM396" s="84"/>
      <c r="HN396" s="84"/>
      <c r="HO396" s="84"/>
      <c r="HP396" s="84"/>
      <c r="HQ396" s="84"/>
      <c r="HR396" s="84"/>
      <c r="HS396" s="84"/>
      <c r="HT396" s="84"/>
      <c r="HU396" s="84"/>
      <c r="HV396" s="84"/>
      <c r="HW396" s="84"/>
      <c r="HX396" s="84"/>
      <c r="HY396" s="84"/>
      <c r="HZ396" s="84"/>
      <c r="IA396" s="84"/>
      <c r="IB396" s="84"/>
      <c r="IC396" s="84"/>
      <c r="ID396" s="84"/>
      <c r="IE396" s="84"/>
      <c r="IF396" s="84"/>
      <c r="IG396" s="84"/>
      <c r="IH396" s="84"/>
      <c r="II396" s="84"/>
      <c r="IJ396" s="84"/>
      <c r="IK396" s="84"/>
      <c r="IL396" s="84"/>
      <c r="IM396" s="84"/>
      <c r="IN396" s="84"/>
      <c r="IO396" s="84"/>
      <c r="IP396" s="84"/>
      <c r="IQ396" s="84"/>
      <c r="IR396" s="84"/>
      <c r="IS396" s="84"/>
      <c r="IT396" s="84"/>
      <c r="IU396" s="84"/>
      <c r="IV396" s="84"/>
      <c r="IW396" s="84"/>
      <c r="IX396" s="84"/>
      <c r="IY396" s="84"/>
      <c r="IZ396" s="84"/>
      <c r="JA396" s="84"/>
      <c r="JB396" s="84"/>
    </row>
    <row r="397" spans="1:262" s="22" customFormat="1" ht="15" customHeight="1" x14ac:dyDescent="0.15">
      <c r="A397" s="176" t="s">
        <v>147</v>
      </c>
      <c r="B397" s="26" t="s">
        <v>285</v>
      </c>
      <c r="C397" s="27" t="s">
        <v>323</v>
      </c>
      <c r="D397" s="28" t="s">
        <v>451</v>
      </c>
      <c r="E397" s="26" t="s">
        <v>278</v>
      </c>
      <c r="F397" s="29" t="s">
        <v>452</v>
      </c>
      <c r="G397" s="30" t="s">
        <v>453</v>
      </c>
      <c r="H397" s="30" t="s">
        <v>79</v>
      </c>
      <c r="I397" s="37">
        <v>1500000</v>
      </c>
      <c r="J397" s="38" t="s">
        <v>281</v>
      </c>
      <c r="K397" s="37">
        <v>77000</v>
      </c>
      <c r="L397" s="26"/>
      <c r="M397" s="26"/>
      <c r="N397" s="26"/>
      <c r="O397" s="39" t="s">
        <v>330</v>
      </c>
      <c r="P397" s="40">
        <v>0.5</v>
      </c>
      <c r="Q397" s="40">
        <v>0.5</v>
      </c>
      <c r="R397" s="40">
        <v>1.23943661971831</v>
      </c>
      <c r="S397" s="40">
        <v>2.7204030226700202</v>
      </c>
      <c r="T397" s="40">
        <v>4</v>
      </c>
      <c r="U397" s="40">
        <v>4</v>
      </c>
      <c r="V397" s="41">
        <v>12</v>
      </c>
      <c r="W397" s="42">
        <v>179000</v>
      </c>
      <c r="X397" s="43">
        <v>300</v>
      </c>
      <c r="Y397" s="50">
        <v>1</v>
      </c>
      <c r="Z397" s="50">
        <v>1</v>
      </c>
      <c r="AA397" s="51"/>
      <c r="AB397" s="51"/>
      <c r="AC397" s="51"/>
      <c r="AD397" s="51"/>
      <c r="AE397" s="51"/>
      <c r="AF397" s="38">
        <v>216000</v>
      </c>
      <c r="AG397" s="61">
        <v>9.9444444444444393</v>
      </c>
      <c r="AH397" s="62">
        <v>0.82870370370370405</v>
      </c>
      <c r="AI397" s="63"/>
      <c r="AJ397" s="64"/>
      <c r="AK397" s="65">
        <v>0</v>
      </c>
      <c r="AL397" s="64" t="s">
        <v>283</v>
      </c>
      <c r="AM397" s="66" t="s">
        <v>326</v>
      </c>
      <c r="AN397" s="26"/>
      <c r="AO397" s="66" t="s">
        <v>332</v>
      </c>
      <c r="AP397" s="74"/>
      <c r="AQ397" s="75"/>
      <c r="AR397" s="76"/>
      <c r="AS397" s="77"/>
      <c r="AT397" s="77"/>
      <c r="AU397" s="78"/>
      <c r="AV397" s="77"/>
      <c r="AW397" s="77"/>
      <c r="AX397" s="77"/>
      <c r="AY397" s="77"/>
      <c r="AZ397" s="77"/>
      <c r="BA397" s="77"/>
      <c r="BB397" s="99">
        <f t="shared" si="98"/>
        <v>36</v>
      </c>
      <c r="BC397" s="99">
        <f t="shared" si="99"/>
        <v>9</v>
      </c>
      <c r="BD397" s="100" t="str">
        <f t="shared" si="100"/>
        <v>025-C130000632-371杨高坤36</v>
      </c>
      <c r="BE397" s="101">
        <f t="shared" si="101"/>
        <v>0.25</v>
      </c>
      <c r="BF397" s="101">
        <f t="shared" si="102"/>
        <v>0.5</v>
      </c>
      <c r="BG397" s="102" t="str">
        <f t="shared" si="103"/>
        <v>025-C130000632-37136</v>
      </c>
      <c r="BH397" s="84" t="str">
        <f>IF(IF(ISNA(MATCH(BG397,BG398:$BG$94434,0)),1,"")="","",IF(ISNA(MATCH(BG397,BG398:$BG$94434,0)),1,"")&amp;BB397)</f>
        <v/>
      </c>
      <c r="BI397" s="84" t="str">
        <f>IF(BH397="","",BB397&amp;COUNTIFS($BH$1:BH397,BH397))</f>
        <v/>
      </c>
      <c r="BJ397" s="84" t="str">
        <f t="shared" si="104"/>
        <v/>
      </c>
      <c r="BK397" s="84"/>
      <c r="BL397" s="84"/>
      <c r="BM397" s="84"/>
      <c r="BN397" s="84"/>
      <c r="BO397" s="84"/>
      <c r="BP397" s="84"/>
      <c r="BQ397" s="84"/>
      <c r="BR397" s="84"/>
      <c r="BS397" s="84"/>
      <c r="BT397" s="84"/>
      <c r="BU397" s="84"/>
      <c r="BV397" s="84"/>
      <c r="BW397" s="84"/>
      <c r="BX397" s="84"/>
      <c r="BY397" s="84"/>
      <c r="BZ397" s="84"/>
      <c r="CA397" s="84"/>
      <c r="CB397" s="84"/>
      <c r="CC397" s="84"/>
      <c r="CD397" s="84"/>
      <c r="CE397" s="84"/>
      <c r="CF397" s="84"/>
      <c r="CG397" s="84"/>
      <c r="CH397" s="84"/>
      <c r="CI397" s="84"/>
      <c r="CJ397" s="84"/>
      <c r="CK397" s="84"/>
      <c r="CL397" s="84"/>
      <c r="CM397" s="84"/>
      <c r="CN397" s="84"/>
      <c r="CO397" s="84"/>
      <c r="CP397" s="84"/>
      <c r="CQ397" s="84"/>
      <c r="CR397" s="84"/>
      <c r="CS397" s="84"/>
      <c r="CT397" s="84"/>
      <c r="CU397" s="84"/>
      <c r="CV397" s="84"/>
      <c r="CW397" s="84"/>
      <c r="CX397" s="84"/>
      <c r="CY397" s="84"/>
      <c r="CZ397" s="84"/>
      <c r="DA397" s="84"/>
      <c r="DB397" s="84"/>
      <c r="DC397" s="84"/>
      <c r="DD397" s="84"/>
      <c r="DE397" s="84"/>
      <c r="DF397" s="84"/>
      <c r="DG397" s="84"/>
      <c r="DH397" s="84"/>
      <c r="DI397" s="84"/>
      <c r="DJ397" s="84"/>
      <c r="DK397" s="84"/>
      <c r="DL397" s="84"/>
      <c r="DM397" s="84"/>
      <c r="DN397" s="84"/>
      <c r="DO397" s="84"/>
      <c r="DP397" s="84"/>
      <c r="DQ397" s="84"/>
      <c r="DR397" s="84"/>
      <c r="DS397" s="84"/>
      <c r="DT397" s="84"/>
      <c r="DU397" s="84"/>
      <c r="DV397" s="84"/>
      <c r="DW397" s="84"/>
      <c r="DX397" s="84"/>
      <c r="DY397" s="84"/>
      <c r="DZ397" s="84"/>
      <c r="EA397" s="84"/>
      <c r="EB397" s="84"/>
      <c r="EC397" s="84"/>
      <c r="ED397" s="84"/>
      <c r="EE397" s="84"/>
      <c r="EF397" s="84"/>
      <c r="EG397" s="84"/>
      <c r="EH397" s="84"/>
      <c r="EI397" s="84"/>
      <c r="EJ397" s="84"/>
      <c r="EK397" s="84"/>
      <c r="EL397" s="84"/>
      <c r="EM397" s="84"/>
      <c r="EN397" s="84"/>
      <c r="EO397" s="84"/>
      <c r="EP397" s="84"/>
      <c r="EQ397" s="84"/>
      <c r="ER397" s="84"/>
      <c r="ES397" s="84"/>
      <c r="ET397" s="84"/>
      <c r="EU397" s="84"/>
      <c r="EV397" s="84"/>
      <c r="EW397" s="84"/>
      <c r="EX397" s="84"/>
      <c r="EY397" s="84"/>
      <c r="EZ397" s="84"/>
      <c r="FA397" s="84"/>
      <c r="FB397" s="84"/>
      <c r="FC397" s="84"/>
      <c r="FD397" s="84"/>
      <c r="FE397" s="84"/>
      <c r="FF397" s="84"/>
      <c r="FG397" s="84"/>
      <c r="FH397" s="84"/>
      <c r="FI397" s="84"/>
      <c r="FJ397" s="84"/>
      <c r="FK397" s="84"/>
      <c r="FL397" s="84"/>
      <c r="FM397" s="84"/>
      <c r="FN397" s="84"/>
      <c r="FO397" s="84"/>
      <c r="FP397" s="84"/>
      <c r="FQ397" s="84"/>
      <c r="FR397" s="84"/>
      <c r="FS397" s="84"/>
      <c r="FT397" s="84"/>
      <c r="FU397" s="84"/>
      <c r="FV397" s="84"/>
      <c r="FW397" s="84"/>
      <c r="FX397" s="84"/>
      <c r="FY397" s="84"/>
      <c r="FZ397" s="84"/>
      <c r="GA397" s="84"/>
      <c r="GB397" s="84"/>
      <c r="GC397" s="84"/>
      <c r="GD397" s="84"/>
      <c r="GE397" s="84"/>
      <c r="GF397" s="84"/>
      <c r="GG397" s="84"/>
      <c r="GH397" s="84"/>
      <c r="GI397" s="84"/>
      <c r="GJ397" s="84"/>
      <c r="GK397" s="84"/>
      <c r="GL397" s="84"/>
      <c r="GM397" s="84"/>
      <c r="GN397" s="84"/>
      <c r="GO397" s="84"/>
      <c r="GP397" s="84"/>
      <c r="GQ397" s="84"/>
      <c r="GR397" s="84"/>
      <c r="GS397" s="84"/>
      <c r="GT397" s="84"/>
      <c r="GU397" s="84"/>
      <c r="GV397" s="84"/>
      <c r="GW397" s="84"/>
      <c r="GX397" s="84"/>
      <c r="GY397" s="84"/>
      <c r="GZ397" s="84"/>
      <c r="HA397" s="84"/>
      <c r="HB397" s="84"/>
      <c r="HC397" s="84"/>
      <c r="HD397" s="84"/>
      <c r="HE397" s="84"/>
      <c r="HF397" s="84"/>
      <c r="HG397" s="84"/>
      <c r="HH397" s="84"/>
      <c r="HI397" s="84"/>
      <c r="HJ397" s="84"/>
      <c r="HK397" s="84"/>
      <c r="HL397" s="84"/>
      <c r="HM397" s="84"/>
      <c r="HN397" s="84"/>
      <c r="HO397" s="84"/>
      <c r="HP397" s="84"/>
      <c r="HQ397" s="84"/>
      <c r="HR397" s="84"/>
      <c r="HS397" s="84"/>
      <c r="HT397" s="84"/>
      <c r="HU397" s="84"/>
      <c r="HV397" s="84"/>
      <c r="HW397" s="84"/>
      <c r="HX397" s="84"/>
      <c r="HY397" s="84"/>
      <c r="HZ397" s="84"/>
      <c r="IA397" s="84"/>
      <c r="IB397" s="84"/>
      <c r="IC397" s="84"/>
      <c r="ID397" s="84"/>
      <c r="IE397" s="84"/>
      <c r="IF397" s="84"/>
      <c r="IG397" s="84"/>
      <c r="IH397" s="84"/>
      <c r="II397" s="84"/>
      <c r="IJ397" s="84"/>
      <c r="IK397" s="84"/>
      <c r="IL397" s="84"/>
      <c r="IM397" s="84"/>
      <c r="IN397" s="84"/>
      <c r="IO397" s="84"/>
      <c r="IP397" s="84"/>
      <c r="IQ397" s="84"/>
      <c r="IR397" s="84"/>
      <c r="IS397" s="84"/>
      <c r="IT397" s="84"/>
      <c r="IU397" s="84"/>
      <c r="IV397" s="84"/>
      <c r="IW397" s="84"/>
      <c r="IX397" s="84"/>
      <c r="IY397" s="84"/>
      <c r="IZ397" s="84"/>
      <c r="JA397" s="84"/>
      <c r="JB397" s="84"/>
    </row>
    <row r="398" spans="1:262" s="22" customFormat="1" ht="15" customHeight="1" x14ac:dyDescent="0.15">
      <c r="A398" s="176" t="s">
        <v>147</v>
      </c>
      <c r="B398" s="26" t="s">
        <v>275</v>
      </c>
      <c r="C398" s="27" t="s">
        <v>333</v>
      </c>
      <c r="D398" s="28" t="s">
        <v>455</v>
      </c>
      <c r="E398" s="26" t="s">
        <v>278</v>
      </c>
      <c r="F398" s="29" t="s">
        <v>11</v>
      </c>
      <c r="G398" s="30" t="s">
        <v>280</v>
      </c>
      <c r="H398" s="30" t="s">
        <v>79</v>
      </c>
      <c r="I398" s="37">
        <v>2000000</v>
      </c>
      <c r="J398" s="38" t="s">
        <v>281</v>
      </c>
      <c r="K398" s="37">
        <v>645000</v>
      </c>
      <c r="L398" s="26"/>
      <c r="M398" s="26"/>
      <c r="N398" s="26"/>
      <c r="O398" s="39" t="s">
        <v>10</v>
      </c>
      <c r="P398" s="40">
        <v>0.5</v>
      </c>
      <c r="Q398" s="40">
        <v>0.5</v>
      </c>
      <c r="R398" s="40">
        <v>0.84782608695652195</v>
      </c>
      <c r="S398" s="40">
        <v>0.68010075566750605</v>
      </c>
      <c r="T398" s="40">
        <v>3</v>
      </c>
      <c r="U398" s="40">
        <v>0</v>
      </c>
      <c r="V398" s="41">
        <v>3</v>
      </c>
      <c r="W398" s="42">
        <v>45000</v>
      </c>
      <c r="X398" s="43">
        <v>300</v>
      </c>
      <c r="Y398" s="50">
        <v>1</v>
      </c>
      <c r="Z398" s="50">
        <v>1</v>
      </c>
      <c r="AA398" s="51"/>
      <c r="AB398" s="51"/>
      <c r="AC398" s="51"/>
      <c r="AD398" s="51"/>
      <c r="AE398" s="51"/>
      <c r="AF398" s="38">
        <v>54000</v>
      </c>
      <c r="AG398" s="61">
        <v>2.5</v>
      </c>
      <c r="AH398" s="62">
        <v>0.83333333333333304</v>
      </c>
      <c r="AI398" s="63"/>
      <c r="AJ398" s="64"/>
      <c r="AK398" s="65" t="e">
        <v>#DIV/0!</v>
      </c>
      <c r="AL398" s="64" t="s">
        <v>283</v>
      </c>
      <c r="AM398" s="66"/>
      <c r="AN398" s="26"/>
      <c r="AO398" s="66" t="s">
        <v>445</v>
      </c>
      <c r="AP398" s="74"/>
      <c r="AQ398" s="75"/>
      <c r="AR398" s="76"/>
      <c r="AS398" s="77"/>
      <c r="AT398" s="77"/>
      <c r="AU398" s="78"/>
      <c r="AV398" s="77"/>
      <c r="AW398" s="77"/>
      <c r="AX398" s="77"/>
      <c r="AY398" s="77"/>
      <c r="AZ398" s="77"/>
      <c r="BA398" s="77"/>
      <c r="BB398" s="99">
        <f t="shared" si="98"/>
        <v>36</v>
      </c>
      <c r="BC398" s="99">
        <f t="shared" si="99"/>
        <v>9</v>
      </c>
      <c r="BD398" s="100" t="str">
        <f t="shared" si="100"/>
        <v>025-C130000631-362冯红光36</v>
      </c>
      <c r="BE398" s="101">
        <f t="shared" si="101"/>
        <v>0.25</v>
      </c>
      <c r="BF398" s="101">
        <f t="shared" si="102"/>
        <v>1</v>
      </c>
      <c r="BG398" s="102" t="str">
        <f t="shared" si="103"/>
        <v>025-C130000631-36236</v>
      </c>
      <c r="BH398" s="84" t="str">
        <f>IF(IF(ISNA(MATCH(BG398,BG399:$BG$94434,0)),1,"")="","",IF(ISNA(MATCH(BG398,BG399:$BG$94434,0)),1,"")&amp;BB398)</f>
        <v/>
      </c>
      <c r="BI398" s="84" t="str">
        <f>IF(BH398="","",BB398&amp;COUNTIFS($BH$1:BH398,BH398))</f>
        <v/>
      </c>
      <c r="BJ398" s="84" t="str">
        <f t="shared" si="104"/>
        <v/>
      </c>
      <c r="BK398" s="84"/>
      <c r="BL398" s="84"/>
      <c r="BM398" s="84"/>
      <c r="BN398" s="84"/>
      <c r="BO398" s="84"/>
      <c r="BP398" s="84"/>
      <c r="BQ398" s="84"/>
      <c r="BR398" s="84"/>
      <c r="BS398" s="84"/>
      <c r="BT398" s="84"/>
      <c r="BU398" s="84"/>
      <c r="BV398" s="84"/>
      <c r="BW398" s="84"/>
      <c r="BX398" s="84"/>
      <c r="BY398" s="84"/>
      <c r="BZ398" s="84"/>
      <c r="CA398" s="84"/>
      <c r="CB398" s="84"/>
      <c r="CC398" s="84"/>
      <c r="CD398" s="84"/>
      <c r="CE398" s="84"/>
      <c r="CF398" s="84"/>
      <c r="CG398" s="84"/>
      <c r="CH398" s="84"/>
      <c r="CI398" s="84"/>
      <c r="CJ398" s="84"/>
      <c r="CK398" s="84"/>
      <c r="CL398" s="84"/>
      <c r="CM398" s="84"/>
      <c r="CN398" s="84"/>
      <c r="CO398" s="84"/>
      <c r="CP398" s="84"/>
      <c r="CQ398" s="84"/>
      <c r="CR398" s="84"/>
      <c r="CS398" s="84"/>
      <c r="CT398" s="84"/>
      <c r="CU398" s="84"/>
      <c r="CV398" s="84"/>
      <c r="CW398" s="84"/>
      <c r="CX398" s="84"/>
      <c r="CY398" s="84"/>
      <c r="CZ398" s="84"/>
      <c r="DA398" s="84"/>
      <c r="DB398" s="84"/>
      <c r="DC398" s="84"/>
      <c r="DD398" s="84"/>
      <c r="DE398" s="84"/>
      <c r="DF398" s="84"/>
      <c r="DG398" s="84"/>
      <c r="DH398" s="84"/>
      <c r="DI398" s="84"/>
      <c r="DJ398" s="84"/>
      <c r="DK398" s="84"/>
      <c r="DL398" s="84"/>
      <c r="DM398" s="84"/>
      <c r="DN398" s="84"/>
      <c r="DO398" s="84"/>
      <c r="DP398" s="84"/>
      <c r="DQ398" s="84"/>
      <c r="DR398" s="84"/>
      <c r="DS398" s="84"/>
      <c r="DT398" s="84"/>
      <c r="DU398" s="84"/>
      <c r="DV398" s="84"/>
      <c r="DW398" s="84"/>
      <c r="DX398" s="84"/>
      <c r="DY398" s="84"/>
      <c r="DZ398" s="84"/>
      <c r="EA398" s="84"/>
      <c r="EB398" s="84"/>
      <c r="EC398" s="84"/>
      <c r="ED398" s="84"/>
      <c r="EE398" s="84"/>
      <c r="EF398" s="84"/>
      <c r="EG398" s="84"/>
      <c r="EH398" s="84"/>
      <c r="EI398" s="84"/>
      <c r="EJ398" s="84"/>
      <c r="EK398" s="84"/>
      <c r="EL398" s="84"/>
      <c r="EM398" s="84"/>
      <c r="EN398" s="84"/>
      <c r="EO398" s="84"/>
      <c r="EP398" s="84"/>
      <c r="EQ398" s="84"/>
      <c r="ER398" s="84"/>
      <c r="ES398" s="84"/>
      <c r="ET398" s="84"/>
      <c r="EU398" s="84"/>
      <c r="EV398" s="84"/>
      <c r="EW398" s="84"/>
      <c r="EX398" s="84"/>
      <c r="EY398" s="84"/>
      <c r="EZ398" s="84"/>
      <c r="FA398" s="84"/>
      <c r="FB398" s="84"/>
      <c r="FC398" s="84"/>
      <c r="FD398" s="84"/>
      <c r="FE398" s="84"/>
      <c r="FF398" s="84"/>
      <c r="FG398" s="84"/>
      <c r="FH398" s="84"/>
      <c r="FI398" s="84"/>
      <c r="FJ398" s="84"/>
      <c r="FK398" s="84"/>
      <c r="FL398" s="84"/>
      <c r="FM398" s="84"/>
      <c r="FN398" s="84"/>
      <c r="FO398" s="84"/>
      <c r="FP398" s="84"/>
      <c r="FQ398" s="84"/>
      <c r="FR398" s="84"/>
      <c r="FS398" s="84"/>
      <c r="FT398" s="84"/>
      <c r="FU398" s="84"/>
      <c r="FV398" s="84"/>
      <c r="FW398" s="84"/>
      <c r="FX398" s="84"/>
      <c r="FY398" s="84"/>
      <c r="FZ398" s="84"/>
      <c r="GA398" s="84"/>
      <c r="GB398" s="84"/>
      <c r="GC398" s="84"/>
      <c r="GD398" s="84"/>
      <c r="GE398" s="84"/>
      <c r="GF398" s="84"/>
      <c r="GG398" s="84"/>
      <c r="GH398" s="84"/>
      <c r="GI398" s="84"/>
      <c r="GJ398" s="84"/>
      <c r="GK398" s="84"/>
      <c r="GL398" s="84"/>
      <c r="GM398" s="84"/>
      <c r="GN398" s="84"/>
      <c r="GO398" s="84"/>
      <c r="GP398" s="84"/>
      <c r="GQ398" s="84"/>
      <c r="GR398" s="84"/>
      <c r="GS398" s="84"/>
      <c r="GT398" s="84"/>
      <c r="GU398" s="84"/>
      <c r="GV398" s="84"/>
      <c r="GW398" s="84"/>
      <c r="GX398" s="84"/>
      <c r="GY398" s="84"/>
      <c r="GZ398" s="84"/>
      <c r="HA398" s="84"/>
      <c r="HB398" s="84"/>
      <c r="HC398" s="84"/>
      <c r="HD398" s="84"/>
      <c r="HE398" s="84"/>
      <c r="HF398" s="84"/>
      <c r="HG398" s="84"/>
      <c r="HH398" s="84"/>
      <c r="HI398" s="84"/>
      <c r="HJ398" s="84"/>
      <c r="HK398" s="84"/>
      <c r="HL398" s="84"/>
      <c r="HM398" s="84"/>
      <c r="HN398" s="84"/>
      <c r="HO398" s="84"/>
      <c r="HP398" s="84"/>
      <c r="HQ398" s="84"/>
      <c r="HR398" s="84"/>
      <c r="HS398" s="84"/>
      <c r="HT398" s="84"/>
      <c r="HU398" s="84"/>
      <c r="HV398" s="84"/>
      <c r="HW398" s="84"/>
      <c r="HX398" s="84"/>
      <c r="HY398" s="84"/>
      <c r="HZ398" s="84"/>
      <c r="IA398" s="84"/>
      <c r="IB398" s="84"/>
      <c r="IC398" s="84"/>
      <c r="ID398" s="84"/>
      <c r="IE398" s="84"/>
      <c r="IF398" s="84"/>
      <c r="IG398" s="84"/>
      <c r="IH398" s="84"/>
      <c r="II398" s="84"/>
      <c r="IJ398" s="84"/>
      <c r="IK398" s="84"/>
      <c r="IL398" s="84"/>
      <c r="IM398" s="84"/>
      <c r="IN398" s="84"/>
      <c r="IO398" s="84"/>
      <c r="IP398" s="84"/>
      <c r="IQ398" s="84"/>
      <c r="IR398" s="84"/>
      <c r="IS398" s="84"/>
      <c r="IT398" s="84"/>
      <c r="IU398" s="84"/>
      <c r="IV398" s="84"/>
      <c r="IW398" s="84"/>
      <c r="IX398" s="84"/>
      <c r="IY398" s="84"/>
      <c r="IZ398" s="84"/>
      <c r="JA398" s="84"/>
      <c r="JB398" s="84"/>
    </row>
    <row r="399" spans="1:262" s="22" customFormat="1" ht="15" customHeight="1" x14ac:dyDescent="0.15">
      <c r="A399" s="176" t="s">
        <v>147</v>
      </c>
      <c r="B399" s="26" t="s">
        <v>275</v>
      </c>
      <c r="C399" s="27" t="s">
        <v>335</v>
      </c>
      <c r="D399" s="28" t="s">
        <v>439</v>
      </c>
      <c r="E399" s="26" t="s">
        <v>278</v>
      </c>
      <c r="F399" s="29" t="s">
        <v>47</v>
      </c>
      <c r="G399" s="30" t="s">
        <v>280</v>
      </c>
      <c r="H399" s="30" t="s">
        <v>79</v>
      </c>
      <c r="I399" s="37">
        <v>2000000</v>
      </c>
      <c r="J399" s="38" t="s">
        <v>281</v>
      </c>
      <c r="K399" s="37">
        <v>1754100</v>
      </c>
      <c r="L399" s="26"/>
      <c r="M399" s="26"/>
      <c r="N399" s="26"/>
      <c r="O399" s="39" t="s">
        <v>46</v>
      </c>
      <c r="P399" s="40">
        <v>0.5</v>
      </c>
      <c r="Q399" s="40">
        <v>0.5</v>
      </c>
      <c r="R399" s="40">
        <v>3.39130434782609</v>
      </c>
      <c r="S399" s="40">
        <v>2.7204030226700202</v>
      </c>
      <c r="T399" s="40">
        <v>3</v>
      </c>
      <c r="U399" s="40">
        <v>3</v>
      </c>
      <c r="V399" s="41">
        <v>12</v>
      </c>
      <c r="W399" s="42">
        <v>196000</v>
      </c>
      <c r="X399" s="43">
        <v>350</v>
      </c>
      <c r="Y399" s="50">
        <v>1</v>
      </c>
      <c r="Z399" s="50">
        <v>1</v>
      </c>
      <c r="AA399" s="51"/>
      <c r="AB399" s="51"/>
      <c r="AC399" s="51"/>
      <c r="AD399" s="51"/>
      <c r="AE399" s="51"/>
      <c r="AF399" s="38">
        <v>252000</v>
      </c>
      <c r="AG399" s="61">
        <v>9.3333333333333304</v>
      </c>
      <c r="AH399" s="62">
        <v>0.77777777777777801</v>
      </c>
      <c r="AI399" s="63"/>
      <c r="AJ399" s="64"/>
      <c r="AK399" s="65">
        <v>0</v>
      </c>
      <c r="AL399" s="64" t="s">
        <v>283</v>
      </c>
      <c r="AM399" s="66" t="s">
        <v>320</v>
      </c>
      <c r="AN399" s="26"/>
      <c r="AO399" s="66" t="s">
        <v>61</v>
      </c>
      <c r="AP399" s="74"/>
      <c r="AQ399" s="75"/>
      <c r="AR399" s="76"/>
      <c r="AS399" s="77"/>
      <c r="AT399" s="77"/>
      <c r="AU399" s="78"/>
      <c r="AV399" s="77"/>
      <c r="AW399" s="77"/>
      <c r="AX399" s="77"/>
      <c r="AY399" s="77"/>
      <c r="AZ399" s="77"/>
      <c r="BA399" s="77"/>
      <c r="BB399" s="99">
        <f t="shared" si="98"/>
        <v>36</v>
      </c>
      <c r="BC399" s="99">
        <f t="shared" si="99"/>
        <v>9</v>
      </c>
      <c r="BD399" s="100" t="str">
        <f t="shared" si="100"/>
        <v>025-C130000641-363王友36</v>
      </c>
      <c r="BE399" s="101">
        <f t="shared" si="101"/>
        <v>0.25</v>
      </c>
      <c r="BF399" s="101">
        <f t="shared" si="102"/>
        <v>1</v>
      </c>
      <c r="BG399" s="102" t="str">
        <f t="shared" si="103"/>
        <v>025-C130000641-36336</v>
      </c>
      <c r="BH399" s="84" t="str">
        <f>IF(IF(ISNA(MATCH(BG399,BG400:$BG$94434,0)),1,"")="","",IF(ISNA(MATCH(BG399,BG400:$BG$94434,0)),1,"")&amp;BB399)</f>
        <v>136</v>
      </c>
      <c r="BI399" s="84" t="str">
        <f>IF(BH399="","",BB399&amp;COUNTIFS($BH$1:BH399,BH399))</f>
        <v>3622</v>
      </c>
      <c r="BJ399" s="84" t="str">
        <f t="shared" si="104"/>
        <v>025-C130000641-363</v>
      </c>
      <c r="BK399" s="84"/>
      <c r="BL399" s="84"/>
      <c r="BM399" s="84"/>
      <c r="BN399" s="84"/>
      <c r="BO399" s="84"/>
      <c r="BP399" s="84"/>
      <c r="BQ399" s="84"/>
      <c r="BR399" s="84"/>
      <c r="BS399" s="84"/>
      <c r="BT399" s="84"/>
      <c r="BU399" s="84"/>
      <c r="BV399" s="84"/>
      <c r="BW399" s="84"/>
      <c r="BX399" s="84"/>
      <c r="BY399" s="84"/>
      <c r="BZ399" s="84"/>
      <c r="CA399" s="84"/>
      <c r="CB399" s="84"/>
      <c r="CC399" s="84"/>
      <c r="CD399" s="84"/>
      <c r="CE399" s="84"/>
      <c r="CF399" s="84"/>
      <c r="CG399" s="84"/>
      <c r="CH399" s="84"/>
      <c r="CI399" s="84"/>
      <c r="CJ399" s="84"/>
      <c r="CK399" s="84"/>
      <c r="CL399" s="84"/>
      <c r="CM399" s="84"/>
      <c r="CN399" s="84"/>
      <c r="CO399" s="84"/>
      <c r="CP399" s="84"/>
      <c r="CQ399" s="84"/>
      <c r="CR399" s="84"/>
      <c r="CS399" s="84"/>
      <c r="CT399" s="84"/>
      <c r="CU399" s="84"/>
      <c r="CV399" s="84"/>
      <c r="CW399" s="84"/>
      <c r="CX399" s="84"/>
      <c r="CY399" s="84"/>
      <c r="CZ399" s="84"/>
      <c r="DA399" s="84"/>
      <c r="DB399" s="84"/>
      <c r="DC399" s="84"/>
      <c r="DD399" s="84"/>
      <c r="DE399" s="84"/>
      <c r="DF399" s="84"/>
      <c r="DG399" s="84"/>
      <c r="DH399" s="84"/>
      <c r="DI399" s="84"/>
      <c r="DJ399" s="84"/>
      <c r="DK399" s="84"/>
      <c r="DL399" s="84"/>
      <c r="DM399" s="84"/>
      <c r="DN399" s="84"/>
      <c r="DO399" s="84"/>
      <c r="DP399" s="84"/>
      <c r="DQ399" s="84"/>
      <c r="DR399" s="84"/>
      <c r="DS399" s="84"/>
      <c r="DT399" s="84"/>
      <c r="DU399" s="84"/>
      <c r="DV399" s="84"/>
      <c r="DW399" s="84"/>
      <c r="DX399" s="84"/>
      <c r="DY399" s="84"/>
      <c r="DZ399" s="84"/>
      <c r="EA399" s="84"/>
      <c r="EB399" s="84"/>
      <c r="EC399" s="84"/>
      <c r="ED399" s="84"/>
      <c r="EE399" s="84"/>
      <c r="EF399" s="84"/>
      <c r="EG399" s="84"/>
      <c r="EH399" s="84"/>
      <c r="EI399" s="84"/>
      <c r="EJ399" s="84"/>
      <c r="EK399" s="84"/>
      <c r="EL399" s="84"/>
      <c r="EM399" s="84"/>
      <c r="EN399" s="84"/>
      <c r="EO399" s="84"/>
      <c r="EP399" s="84"/>
      <c r="EQ399" s="84"/>
      <c r="ER399" s="84"/>
      <c r="ES399" s="84"/>
      <c r="ET399" s="84"/>
      <c r="EU399" s="84"/>
      <c r="EV399" s="84"/>
      <c r="EW399" s="84"/>
      <c r="EX399" s="84"/>
      <c r="EY399" s="84"/>
      <c r="EZ399" s="84"/>
      <c r="FA399" s="84"/>
      <c r="FB399" s="84"/>
      <c r="FC399" s="84"/>
      <c r="FD399" s="84"/>
      <c r="FE399" s="84"/>
      <c r="FF399" s="84"/>
      <c r="FG399" s="84"/>
      <c r="FH399" s="84"/>
      <c r="FI399" s="84"/>
      <c r="FJ399" s="84"/>
      <c r="FK399" s="84"/>
      <c r="FL399" s="84"/>
      <c r="FM399" s="84"/>
      <c r="FN399" s="84"/>
      <c r="FO399" s="84"/>
      <c r="FP399" s="84"/>
      <c r="FQ399" s="84"/>
      <c r="FR399" s="84"/>
      <c r="FS399" s="84"/>
      <c r="FT399" s="84"/>
      <c r="FU399" s="84"/>
      <c r="FV399" s="84"/>
      <c r="FW399" s="84"/>
      <c r="FX399" s="84"/>
      <c r="FY399" s="84"/>
      <c r="FZ399" s="84"/>
      <c r="GA399" s="84"/>
      <c r="GB399" s="84"/>
      <c r="GC399" s="84"/>
      <c r="GD399" s="84"/>
      <c r="GE399" s="84"/>
      <c r="GF399" s="84"/>
      <c r="GG399" s="84"/>
      <c r="GH399" s="84"/>
      <c r="GI399" s="84"/>
      <c r="GJ399" s="84"/>
      <c r="GK399" s="84"/>
      <c r="GL399" s="84"/>
      <c r="GM399" s="84"/>
      <c r="GN399" s="84"/>
      <c r="GO399" s="84"/>
      <c r="GP399" s="84"/>
      <c r="GQ399" s="84"/>
      <c r="GR399" s="84"/>
      <c r="GS399" s="84"/>
      <c r="GT399" s="84"/>
      <c r="GU399" s="84"/>
      <c r="GV399" s="84"/>
      <c r="GW399" s="84"/>
      <c r="GX399" s="84"/>
      <c r="GY399" s="84"/>
      <c r="GZ399" s="84"/>
      <c r="HA399" s="84"/>
      <c r="HB399" s="84"/>
      <c r="HC399" s="84"/>
      <c r="HD399" s="84"/>
      <c r="HE399" s="84"/>
      <c r="HF399" s="84"/>
      <c r="HG399" s="84"/>
      <c r="HH399" s="84"/>
      <c r="HI399" s="84"/>
      <c r="HJ399" s="84"/>
      <c r="HK399" s="84"/>
      <c r="HL399" s="84"/>
      <c r="HM399" s="84"/>
      <c r="HN399" s="84"/>
      <c r="HO399" s="84"/>
      <c r="HP399" s="84"/>
      <c r="HQ399" s="84"/>
      <c r="HR399" s="84"/>
      <c r="HS399" s="84"/>
      <c r="HT399" s="84"/>
      <c r="HU399" s="84"/>
      <c r="HV399" s="84"/>
      <c r="HW399" s="84"/>
      <c r="HX399" s="84"/>
      <c r="HY399" s="84"/>
      <c r="HZ399" s="84"/>
      <c r="IA399" s="84"/>
      <c r="IB399" s="84"/>
      <c r="IC399" s="84"/>
      <c r="ID399" s="84"/>
      <c r="IE399" s="84"/>
      <c r="IF399" s="84"/>
      <c r="IG399" s="84"/>
      <c r="IH399" s="84"/>
      <c r="II399" s="84"/>
      <c r="IJ399" s="84"/>
      <c r="IK399" s="84"/>
      <c r="IL399" s="84"/>
      <c r="IM399" s="84"/>
      <c r="IN399" s="84"/>
      <c r="IO399" s="84"/>
      <c r="IP399" s="84"/>
      <c r="IQ399" s="84"/>
      <c r="IR399" s="84"/>
      <c r="IS399" s="84"/>
      <c r="IT399" s="84"/>
      <c r="IU399" s="84"/>
      <c r="IV399" s="84"/>
      <c r="IW399" s="84"/>
      <c r="IX399" s="84"/>
      <c r="IY399" s="84"/>
      <c r="IZ399" s="84"/>
      <c r="JA399" s="84"/>
      <c r="JB399" s="84"/>
    </row>
    <row r="400" spans="1:262" s="22" customFormat="1" ht="15" customHeight="1" x14ac:dyDescent="0.15">
      <c r="A400" s="176" t="s">
        <v>147</v>
      </c>
      <c r="B400" s="26" t="s">
        <v>275</v>
      </c>
      <c r="C400" s="27" t="s">
        <v>339</v>
      </c>
      <c r="D400" s="28" t="s">
        <v>473</v>
      </c>
      <c r="E400" s="26" t="s">
        <v>278</v>
      </c>
      <c r="F400" s="29" t="s">
        <v>474</v>
      </c>
      <c r="G400" s="30" t="s">
        <v>305</v>
      </c>
      <c r="H400" s="30" t="s">
        <v>94</v>
      </c>
      <c r="I400" s="37">
        <v>400</v>
      </c>
      <c r="J400" s="38" t="s">
        <v>281</v>
      </c>
      <c r="K400" s="37">
        <v>0</v>
      </c>
      <c r="L400" s="26"/>
      <c r="M400" s="26"/>
      <c r="N400" s="26"/>
      <c r="O400" s="39" t="s">
        <v>475</v>
      </c>
      <c r="P400" s="40">
        <v>0.5</v>
      </c>
      <c r="Q400" s="40">
        <v>0.5</v>
      </c>
      <c r="R400" s="40">
        <v>3.39130434782609</v>
      </c>
      <c r="S400" s="40">
        <v>2.7204030226700202</v>
      </c>
      <c r="T400" s="40">
        <v>4</v>
      </c>
      <c r="U400" s="40">
        <v>3</v>
      </c>
      <c r="V400" s="41">
        <v>12</v>
      </c>
      <c r="W400" s="42">
        <v>160</v>
      </c>
      <c r="X400" s="43">
        <v>350</v>
      </c>
      <c r="Y400" s="50">
        <v>1</v>
      </c>
      <c r="Z400" s="50">
        <v>1</v>
      </c>
      <c r="AA400" s="51"/>
      <c r="AB400" s="51"/>
      <c r="AC400" s="51"/>
      <c r="AD400" s="51"/>
      <c r="AE400" s="51"/>
      <c r="AF400" s="38">
        <v>252</v>
      </c>
      <c r="AG400" s="61">
        <v>7.6190476190476204</v>
      </c>
      <c r="AH400" s="62">
        <v>0.634920634920635</v>
      </c>
      <c r="AI400" s="63"/>
      <c r="AJ400" s="64"/>
      <c r="AK400" s="65">
        <v>0</v>
      </c>
      <c r="AL400" s="64" t="s">
        <v>283</v>
      </c>
      <c r="AM400" s="66" t="s">
        <v>302</v>
      </c>
      <c r="AN400" s="26"/>
      <c r="AO400" s="66" t="s">
        <v>445</v>
      </c>
      <c r="AP400" s="74"/>
      <c r="AQ400" s="75"/>
      <c r="AR400" s="76"/>
      <c r="AS400" s="77"/>
      <c r="AT400" s="77"/>
      <c r="AU400" s="78"/>
      <c r="AV400" s="77"/>
      <c r="AW400" s="77"/>
      <c r="AX400" s="77"/>
      <c r="AY400" s="77"/>
      <c r="AZ400" s="77"/>
      <c r="BA400" s="77"/>
      <c r="BB400" s="99">
        <f t="shared" si="98"/>
        <v>36</v>
      </c>
      <c r="BC400" s="99">
        <f t="shared" si="99"/>
        <v>9</v>
      </c>
      <c r="BD400" s="100" t="str">
        <f t="shared" si="100"/>
        <v>050-1009-489冯红光36</v>
      </c>
      <c r="BE400" s="101">
        <f t="shared" si="101"/>
        <v>0.5</v>
      </c>
      <c r="BF400" s="101">
        <f t="shared" si="102"/>
        <v>0.5</v>
      </c>
      <c r="BG400" s="102" t="str">
        <f t="shared" si="103"/>
        <v>050-1009-48936</v>
      </c>
      <c r="BH400" s="84" t="str">
        <f>IF(IF(ISNA(MATCH(BG400,BG401:$BG$94434,0)),1,"")="","",IF(ISNA(MATCH(BG400,BG401:$BG$94434,0)),1,"")&amp;BB400)</f>
        <v>136</v>
      </c>
      <c r="BI400" s="84" t="str">
        <f>IF(BH400="","",BB400&amp;COUNTIFS($BH$1:BH400,BH400))</f>
        <v>3623</v>
      </c>
      <c r="BJ400" s="84" t="str">
        <f t="shared" si="104"/>
        <v>050-1009-489</v>
      </c>
      <c r="BK400" s="84"/>
      <c r="BL400" s="84"/>
      <c r="BM400" s="84"/>
      <c r="BN400" s="84"/>
      <c r="BO400" s="84"/>
      <c r="BP400" s="84"/>
      <c r="BQ400" s="84"/>
      <c r="BR400" s="84"/>
      <c r="BS400" s="84"/>
      <c r="BT400" s="84"/>
      <c r="BU400" s="84"/>
      <c r="BV400" s="84"/>
      <c r="BW400" s="84"/>
      <c r="BX400" s="84"/>
      <c r="BY400" s="84"/>
      <c r="BZ400" s="84"/>
      <c r="CA400" s="84"/>
      <c r="CB400" s="84"/>
      <c r="CC400" s="84"/>
      <c r="CD400" s="84"/>
      <c r="CE400" s="84"/>
      <c r="CF400" s="84"/>
      <c r="CG400" s="84"/>
      <c r="CH400" s="84"/>
      <c r="CI400" s="84"/>
      <c r="CJ400" s="84"/>
      <c r="CK400" s="84"/>
      <c r="CL400" s="84"/>
      <c r="CM400" s="84"/>
      <c r="CN400" s="84"/>
      <c r="CO400" s="84"/>
      <c r="CP400" s="84"/>
      <c r="CQ400" s="84"/>
      <c r="CR400" s="84"/>
      <c r="CS400" s="84"/>
      <c r="CT400" s="84"/>
      <c r="CU400" s="84"/>
      <c r="CV400" s="84"/>
      <c r="CW400" s="84"/>
      <c r="CX400" s="84"/>
      <c r="CY400" s="84"/>
      <c r="CZ400" s="84"/>
      <c r="DA400" s="84"/>
      <c r="DB400" s="84"/>
      <c r="DC400" s="84"/>
      <c r="DD400" s="84"/>
      <c r="DE400" s="84"/>
      <c r="DF400" s="84"/>
      <c r="DG400" s="84"/>
      <c r="DH400" s="84"/>
      <c r="DI400" s="84"/>
      <c r="DJ400" s="84"/>
      <c r="DK400" s="84"/>
      <c r="DL400" s="84"/>
      <c r="DM400" s="84"/>
      <c r="DN400" s="84"/>
      <c r="DO400" s="84"/>
      <c r="DP400" s="84"/>
      <c r="DQ400" s="84"/>
      <c r="DR400" s="84"/>
      <c r="DS400" s="84"/>
      <c r="DT400" s="84"/>
      <c r="DU400" s="84"/>
      <c r="DV400" s="84"/>
      <c r="DW400" s="84"/>
      <c r="DX400" s="84"/>
      <c r="DY400" s="84"/>
      <c r="DZ400" s="84"/>
      <c r="EA400" s="84"/>
      <c r="EB400" s="84"/>
      <c r="EC400" s="84"/>
      <c r="ED400" s="84"/>
      <c r="EE400" s="84"/>
      <c r="EF400" s="84"/>
      <c r="EG400" s="84"/>
      <c r="EH400" s="84"/>
      <c r="EI400" s="84"/>
      <c r="EJ400" s="84"/>
      <c r="EK400" s="84"/>
      <c r="EL400" s="84"/>
      <c r="EM400" s="84"/>
      <c r="EN400" s="84"/>
      <c r="EO400" s="84"/>
      <c r="EP400" s="84"/>
      <c r="EQ400" s="84"/>
      <c r="ER400" s="84"/>
      <c r="ES400" s="84"/>
      <c r="ET400" s="84"/>
      <c r="EU400" s="84"/>
      <c r="EV400" s="84"/>
      <c r="EW400" s="84"/>
      <c r="EX400" s="84"/>
      <c r="EY400" s="84"/>
      <c r="EZ400" s="84"/>
      <c r="FA400" s="84"/>
      <c r="FB400" s="84"/>
      <c r="FC400" s="84"/>
      <c r="FD400" s="84"/>
      <c r="FE400" s="84"/>
      <c r="FF400" s="84"/>
      <c r="FG400" s="84"/>
      <c r="FH400" s="84"/>
      <c r="FI400" s="84"/>
      <c r="FJ400" s="84"/>
      <c r="FK400" s="84"/>
      <c r="FL400" s="84"/>
      <c r="FM400" s="84"/>
      <c r="FN400" s="84"/>
      <c r="FO400" s="84"/>
      <c r="FP400" s="84"/>
      <c r="FQ400" s="84"/>
      <c r="FR400" s="84"/>
      <c r="FS400" s="84"/>
      <c r="FT400" s="84"/>
      <c r="FU400" s="84"/>
      <c r="FV400" s="84"/>
      <c r="FW400" s="84"/>
      <c r="FX400" s="84"/>
      <c r="FY400" s="84"/>
      <c r="FZ400" s="84"/>
      <c r="GA400" s="84"/>
      <c r="GB400" s="84"/>
      <c r="GC400" s="84"/>
      <c r="GD400" s="84"/>
      <c r="GE400" s="84"/>
      <c r="GF400" s="84"/>
      <c r="GG400" s="84"/>
      <c r="GH400" s="84"/>
      <c r="GI400" s="84"/>
      <c r="GJ400" s="84"/>
      <c r="GK400" s="84"/>
      <c r="GL400" s="84"/>
      <c r="GM400" s="84"/>
      <c r="GN400" s="84"/>
      <c r="GO400" s="84"/>
      <c r="GP400" s="84"/>
      <c r="GQ400" s="84"/>
      <c r="GR400" s="84"/>
      <c r="GS400" s="84"/>
      <c r="GT400" s="84"/>
      <c r="GU400" s="84"/>
      <c r="GV400" s="84"/>
      <c r="GW400" s="84"/>
      <c r="GX400" s="84"/>
      <c r="GY400" s="84"/>
      <c r="GZ400" s="84"/>
      <c r="HA400" s="84"/>
      <c r="HB400" s="84"/>
      <c r="HC400" s="84"/>
      <c r="HD400" s="84"/>
      <c r="HE400" s="84"/>
      <c r="HF400" s="84"/>
      <c r="HG400" s="84"/>
      <c r="HH400" s="84"/>
      <c r="HI400" s="84"/>
      <c r="HJ400" s="84"/>
      <c r="HK400" s="84"/>
      <c r="HL400" s="84"/>
      <c r="HM400" s="84"/>
      <c r="HN400" s="84"/>
      <c r="HO400" s="84"/>
      <c r="HP400" s="84"/>
      <c r="HQ400" s="84"/>
      <c r="HR400" s="84"/>
      <c r="HS400" s="84"/>
      <c r="HT400" s="84"/>
      <c r="HU400" s="84"/>
      <c r="HV400" s="84"/>
      <c r="HW400" s="84"/>
      <c r="HX400" s="84"/>
      <c r="HY400" s="84"/>
      <c r="HZ400" s="84"/>
      <c r="IA400" s="84"/>
      <c r="IB400" s="84"/>
      <c r="IC400" s="84"/>
      <c r="ID400" s="84"/>
      <c r="IE400" s="84"/>
      <c r="IF400" s="84"/>
      <c r="IG400" s="84"/>
      <c r="IH400" s="84"/>
      <c r="II400" s="84"/>
      <c r="IJ400" s="84"/>
      <c r="IK400" s="84"/>
      <c r="IL400" s="84"/>
      <c r="IM400" s="84"/>
      <c r="IN400" s="84"/>
      <c r="IO400" s="84"/>
      <c r="IP400" s="84"/>
      <c r="IQ400" s="84"/>
      <c r="IR400" s="84"/>
      <c r="IS400" s="84"/>
      <c r="IT400" s="84"/>
      <c r="IU400" s="84"/>
      <c r="IV400" s="84"/>
      <c r="IW400" s="84"/>
      <c r="IX400" s="84"/>
      <c r="IY400" s="84"/>
      <c r="IZ400" s="84"/>
      <c r="JA400" s="84"/>
      <c r="JB400" s="84"/>
    </row>
    <row r="401" spans="1:262" s="22" customFormat="1" ht="15" customHeight="1" x14ac:dyDescent="0.15">
      <c r="A401" s="176" t="s">
        <v>147</v>
      </c>
      <c r="B401" s="26" t="s">
        <v>285</v>
      </c>
      <c r="C401" s="27" t="s">
        <v>339</v>
      </c>
      <c r="D401" s="28" t="s">
        <v>478</v>
      </c>
      <c r="E401" s="26" t="s">
        <v>278</v>
      </c>
      <c r="F401" s="29" t="s">
        <v>479</v>
      </c>
      <c r="G401" s="30" t="s">
        <v>305</v>
      </c>
      <c r="H401" s="30" t="s">
        <v>94</v>
      </c>
      <c r="I401" s="37">
        <v>400</v>
      </c>
      <c r="J401" s="38" t="s">
        <v>281</v>
      </c>
      <c r="K401" s="37">
        <v>0</v>
      </c>
      <c r="L401" s="26"/>
      <c r="M401" s="26"/>
      <c r="N401" s="26"/>
      <c r="O401" s="39" t="s">
        <v>475</v>
      </c>
      <c r="P401" s="40">
        <v>0.5</v>
      </c>
      <c r="Q401" s="40">
        <v>0.5</v>
      </c>
      <c r="R401" s="40">
        <v>1.23943661971831</v>
      </c>
      <c r="S401" s="40">
        <v>2.7204030226700202</v>
      </c>
      <c r="T401" s="40">
        <v>4</v>
      </c>
      <c r="U401" s="40">
        <v>4</v>
      </c>
      <c r="V401" s="41">
        <v>12</v>
      </c>
      <c r="W401" s="42">
        <v>138</v>
      </c>
      <c r="X401" s="43">
        <v>350</v>
      </c>
      <c r="Y401" s="50">
        <v>1</v>
      </c>
      <c r="Z401" s="50">
        <v>1</v>
      </c>
      <c r="AA401" s="51"/>
      <c r="AB401" s="51"/>
      <c r="AC401" s="51"/>
      <c r="AD401" s="51"/>
      <c r="AE401" s="51"/>
      <c r="AF401" s="38">
        <v>252</v>
      </c>
      <c r="AG401" s="61">
        <v>6.5714285714285703</v>
      </c>
      <c r="AH401" s="62">
        <v>0.547619047619048</v>
      </c>
      <c r="AI401" s="63"/>
      <c r="AJ401" s="64"/>
      <c r="AK401" s="65">
        <v>0</v>
      </c>
      <c r="AL401" s="64" t="s">
        <v>283</v>
      </c>
      <c r="AM401" s="66" t="s">
        <v>331</v>
      </c>
      <c r="AN401" s="26"/>
      <c r="AO401" s="66" t="s">
        <v>127</v>
      </c>
      <c r="AP401" s="74"/>
      <c r="AQ401" s="75"/>
      <c r="AR401" s="76"/>
      <c r="AS401" s="77"/>
      <c r="AT401" s="77"/>
      <c r="AU401" s="78"/>
      <c r="AV401" s="77"/>
      <c r="AW401" s="77"/>
      <c r="AX401" s="77"/>
      <c r="AY401" s="77"/>
      <c r="AZ401" s="77"/>
      <c r="BA401" s="77"/>
      <c r="BB401" s="99">
        <f t="shared" si="98"/>
        <v>36</v>
      </c>
      <c r="BC401" s="99">
        <f t="shared" si="99"/>
        <v>9</v>
      </c>
      <c r="BD401" s="100" t="str">
        <f t="shared" si="100"/>
        <v>050-2009-489吕勇36</v>
      </c>
      <c r="BE401" s="101">
        <f t="shared" si="101"/>
        <v>0.5</v>
      </c>
      <c r="BF401" s="101">
        <f t="shared" si="102"/>
        <v>0.5</v>
      </c>
      <c r="BG401" s="102" t="str">
        <f t="shared" si="103"/>
        <v>050-2009-48936</v>
      </c>
      <c r="BH401" s="84" t="str">
        <f>IF(IF(ISNA(MATCH(BG401,BG402:$BG$94434,0)),1,"")="","",IF(ISNA(MATCH(BG401,BG402:$BG$94434,0)),1,"")&amp;BB401)</f>
        <v/>
      </c>
      <c r="BI401" s="84" t="str">
        <f>IF(BH401="","",BB401&amp;COUNTIFS($BH$1:BH401,BH401))</f>
        <v/>
      </c>
      <c r="BJ401" s="84" t="str">
        <f t="shared" si="104"/>
        <v/>
      </c>
      <c r="BK401" s="84"/>
      <c r="BL401" s="84"/>
      <c r="BM401" s="84"/>
      <c r="BN401" s="84"/>
      <c r="BO401" s="84"/>
      <c r="BP401" s="84"/>
      <c r="BQ401" s="84"/>
      <c r="BR401" s="84"/>
      <c r="BS401" s="84"/>
      <c r="BT401" s="84"/>
      <c r="BU401" s="84"/>
      <c r="BV401" s="84"/>
      <c r="BW401" s="84"/>
      <c r="BX401" s="84"/>
      <c r="BY401" s="84"/>
      <c r="BZ401" s="84"/>
      <c r="CA401" s="84"/>
      <c r="CB401" s="84"/>
      <c r="CC401" s="84"/>
      <c r="CD401" s="84"/>
      <c r="CE401" s="84"/>
      <c r="CF401" s="84"/>
      <c r="CG401" s="84"/>
      <c r="CH401" s="84"/>
      <c r="CI401" s="84"/>
      <c r="CJ401" s="84"/>
      <c r="CK401" s="84"/>
      <c r="CL401" s="84"/>
      <c r="CM401" s="84"/>
      <c r="CN401" s="84"/>
      <c r="CO401" s="84"/>
      <c r="CP401" s="84"/>
      <c r="CQ401" s="84"/>
      <c r="CR401" s="84"/>
      <c r="CS401" s="84"/>
      <c r="CT401" s="84"/>
      <c r="CU401" s="84"/>
      <c r="CV401" s="84"/>
      <c r="CW401" s="84"/>
      <c r="CX401" s="84"/>
      <c r="CY401" s="84"/>
      <c r="CZ401" s="84"/>
      <c r="DA401" s="84"/>
      <c r="DB401" s="84"/>
      <c r="DC401" s="84"/>
      <c r="DD401" s="84"/>
      <c r="DE401" s="84"/>
      <c r="DF401" s="84"/>
      <c r="DG401" s="84"/>
      <c r="DH401" s="84"/>
      <c r="DI401" s="84"/>
      <c r="DJ401" s="84"/>
      <c r="DK401" s="84"/>
      <c r="DL401" s="84"/>
      <c r="DM401" s="84"/>
      <c r="DN401" s="84"/>
      <c r="DO401" s="84"/>
      <c r="DP401" s="84"/>
      <c r="DQ401" s="84"/>
      <c r="DR401" s="84"/>
      <c r="DS401" s="84"/>
      <c r="DT401" s="84"/>
      <c r="DU401" s="84"/>
      <c r="DV401" s="84"/>
      <c r="DW401" s="84"/>
      <c r="DX401" s="84"/>
      <c r="DY401" s="84"/>
      <c r="DZ401" s="84"/>
      <c r="EA401" s="84"/>
      <c r="EB401" s="84"/>
      <c r="EC401" s="84"/>
      <c r="ED401" s="84"/>
      <c r="EE401" s="84"/>
      <c r="EF401" s="84"/>
      <c r="EG401" s="84"/>
      <c r="EH401" s="84"/>
      <c r="EI401" s="84"/>
      <c r="EJ401" s="84"/>
      <c r="EK401" s="84"/>
      <c r="EL401" s="84"/>
      <c r="EM401" s="84"/>
      <c r="EN401" s="84"/>
      <c r="EO401" s="84"/>
      <c r="EP401" s="84"/>
      <c r="EQ401" s="84"/>
      <c r="ER401" s="84"/>
      <c r="ES401" s="84"/>
      <c r="ET401" s="84"/>
      <c r="EU401" s="84"/>
      <c r="EV401" s="84"/>
      <c r="EW401" s="84"/>
      <c r="EX401" s="84"/>
      <c r="EY401" s="84"/>
      <c r="EZ401" s="84"/>
      <c r="FA401" s="84"/>
      <c r="FB401" s="84"/>
      <c r="FC401" s="84"/>
      <c r="FD401" s="84"/>
      <c r="FE401" s="84"/>
      <c r="FF401" s="84"/>
      <c r="FG401" s="84"/>
      <c r="FH401" s="84"/>
      <c r="FI401" s="84"/>
      <c r="FJ401" s="84"/>
      <c r="FK401" s="84"/>
      <c r="FL401" s="84"/>
      <c r="FM401" s="84"/>
      <c r="FN401" s="84"/>
      <c r="FO401" s="84"/>
      <c r="FP401" s="84"/>
      <c r="FQ401" s="84"/>
      <c r="FR401" s="84"/>
      <c r="FS401" s="84"/>
      <c r="FT401" s="84"/>
      <c r="FU401" s="84"/>
      <c r="FV401" s="84"/>
      <c r="FW401" s="84"/>
      <c r="FX401" s="84"/>
      <c r="FY401" s="84"/>
      <c r="FZ401" s="84"/>
      <c r="GA401" s="84"/>
      <c r="GB401" s="84"/>
      <c r="GC401" s="84"/>
      <c r="GD401" s="84"/>
      <c r="GE401" s="84"/>
      <c r="GF401" s="84"/>
      <c r="GG401" s="84"/>
      <c r="GH401" s="84"/>
      <c r="GI401" s="84"/>
      <c r="GJ401" s="84"/>
      <c r="GK401" s="84"/>
      <c r="GL401" s="84"/>
      <c r="GM401" s="84"/>
      <c r="GN401" s="84"/>
      <c r="GO401" s="84"/>
      <c r="GP401" s="84"/>
      <c r="GQ401" s="84"/>
      <c r="GR401" s="84"/>
      <c r="GS401" s="84"/>
      <c r="GT401" s="84"/>
      <c r="GU401" s="84"/>
      <c r="GV401" s="84"/>
      <c r="GW401" s="84"/>
      <c r="GX401" s="84"/>
      <c r="GY401" s="84"/>
      <c r="GZ401" s="84"/>
      <c r="HA401" s="84"/>
      <c r="HB401" s="84"/>
      <c r="HC401" s="84"/>
      <c r="HD401" s="84"/>
      <c r="HE401" s="84"/>
      <c r="HF401" s="84"/>
      <c r="HG401" s="84"/>
      <c r="HH401" s="84"/>
      <c r="HI401" s="84"/>
      <c r="HJ401" s="84"/>
      <c r="HK401" s="84"/>
      <c r="HL401" s="84"/>
      <c r="HM401" s="84"/>
      <c r="HN401" s="84"/>
      <c r="HO401" s="84"/>
      <c r="HP401" s="84"/>
      <c r="HQ401" s="84"/>
      <c r="HR401" s="84"/>
      <c r="HS401" s="84"/>
      <c r="HT401" s="84"/>
      <c r="HU401" s="84"/>
      <c r="HV401" s="84"/>
      <c r="HW401" s="84"/>
      <c r="HX401" s="84"/>
      <c r="HY401" s="84"/>
      <c r="HZ401" s="84"/>
      <c r="IA401" s="84"/>
      <c r="IB401" s="84"/>
      <c r="IC401" s="84"/>
      <c r="ID401" s="84"/>
      <c r="IE401" s="84"/>
      <c r="IF401" s="84"/>
      <c r="IG401" s="84"/>
      <c r="IH401" s="84"/>
      <c r="II401" s="84"/>
      <c r="IJ401" s="84"/>
      <c r="IK401" s="84"/>
      <c r="IL401" s="84"/>
      <c r="IM401" s="84"/>
      <c r="IN401" s="84"/>
      <c r="IO401" s="84"/>
      <c r="IP401" s="84"/>
      <c r="IQ401" s="84"/>
      <c r="IR401" s="84"/>
      <c r="IS401" s="84"/>
      <c r="IT401" s="84"/>
      <c r="IU401" s="84"/>
      <c r="IV401" s="84"/>
      <c r="IW401" s="84"/>
      <c r="IX401" s="84"/>
      <c r="IY401" s="84"/>
      <c r="IZ401" s="84"/>
      <c r="JA401" s="84"/>
      <c r="JB401" s="84"/>
    </row>
    <row r="402" spans="1:262" s="22" customFormat="1" ht="15" customHeight="1" x14ac:dyDescent="0.15">
      <c r="A402" s="176" t="s">
        <v>147</v>
      </c>
      <c r="B402" s="26" t="s">
        <v>275</v>
      </c>
      <c r="C402" s="27" t="s">
        <v>393</v>
      </c>
      <c r="D402" s="28" t="s">
        <v>456</v>
      </c>
      <c r="E402" s="26" t="s">
        <v>278</v>
      </c>
      <c r="F402" s="29" t="s">
        <v>457</v>
      </c>
      <c r="G402" s="30" t="s">
        <v>280</v>
      </c>
      <c r="H402" s="30" t="s">
        <v>94</v>
      </c>
      <c r="I402" s="37">
        <v>1000</v>
      </c>
      <c r="J402" s="38" t="s">
        <v>281</v>
      </c>
      <c r="K402" s="37">
        <v>640</v>
      </c>
      <c r="L402" s="26"/>
      <c r="M402" s="26"/>
      <c r="N402" s="26"/>
      <c r="O402" s="39" t="s">
        <v>458</v>
      </c>
      <c r="P402" s="40">
        <v>0.5</v>
      </c>
      <c r="Q402" s="40">
        <v>0.5</v>
      </c>
      <c r="R402" s="40">
        <v>1.5543478260869601</v>
      </c>
      <c r="S402" s="40">
        <v>1.2468513853904299</v>
      </c>
      <c r="T402" s="40">
        <v>4</v>
      </c>
      <c r="U402" s="40">
        <v>2</v>
      </c>
      <c r="V402" s="41">
        <v>5.5</v>
      </c>
      <c r="W402" s="42">
        <v>116</v>
      </c>
      <c r="X402" s="43">
        <v>360</v>
      </c>
      <c r="Y402" s="50">
        <v>1</v>
      </c>
      <c r="Z402" s="50">
        <v>1</v>
      </c>
      <c r="AA402" s="51"/>
      <c r="AB402" s="51"/>
      <c r="AC402" s="51"/>
      <c r="AD402" s="51"/>
      <c r="AE402" s="51"/>
      <c r="AF402" s="38">
        <v>118.8</v>
      </c>
      <c r="AG402" s="61">
        <v>5.3703703703703702</v>
      </c>
      <c r="AH402" s="62">
        <v>0.97643097643097598</v>
      </c>
      <c r="AI402" s="63"/>
      <c r="AJ402" s="64"/>
      <c r="AK402" s="65">
        <v>0</v>
      </c>
      <c r="AL402" s="64" t="s">
        <v>283</v>
      </c>
      <c r="AM402" s="66" t="s">
        <v>320</v>
      </c>
      <c r="AN402" s="26"/>
      <c r="AO402" s="66" t="s">
        <v>445</v>
      </c>
      <c r="AP402" s="74"/>
      <c r="AQ402" s="75"/>
      <c r="AR402" s="76"/>
      <c r="AS402" s="77"/>
      <c r="AT402" s="77"/>
      <c r="AU402" s="78"/>
      <c r="AV402" s="77"/>
      <c r="AW402" s="77"/>
      <c r="AX402" s="77"/>
      <c r="AY402" s="77"/>
      <c r="AZ402" s="77"/>
      <c r="BA402" s="77"/>
      <c r="BB402" s="99">
        <f t="shared" si="98"/>
        <v>36</v>
      </c>
      <c r="BC402" s="99">
        <f t="shared" si="99"/>
        <v>9</v>
      </c>
      <c r="BD402" s="100" t="str">
        <f t="shared" si="100"/>
        <v>050-C130000441-527冯红光36</v>
      </c>
      <c r="BE402" s="101">
        <f t="shared" si="101"/>
        <v>0.25</v>
      </c>
      <c r="BF402" s="101">
        <f t="shared" si="102"/>
        <v>0.5</v>
      </c>
      <c r="BG402" s="102" t="str">
        <f t="shared" si="103"/>
        <v>050-C130000441-52736</v>
      </c>
      <c r="BH402" s="84" t="str">
        <f>IF(IF(ISNA(MATCH(BG402,BG403:$BG$94434,0)),1,"")="","",IF(ISNA(MATCH(BG402,BG403:$BG$94434,0)),1,"")&amp;BB402)</f>
        <v/>
      </c>
      <c r="BI402" s="84" t="str">
        <f>IF(BH402="","",BB402&amp;COUNTIFS($BH$1:BH402,BH402))</f>
        <v/>
      </c>
      <c r="BJ402" s="84" t="str">
        <f t="shared" si="104"/>
        <v/>
      </c>
      <c r="BK402" s="84"/>
      <c r="BL402" s="84"/>
      <c r="BM402" s="84"/>
      <c r="BN402" s="84"/>
      <c r="BO402" s="84"/>
      <c r="BP402" s="84"/>
      <c r="BQ402" s="84"/>
      <c r="BR402" s="84"/>
      <c r="BS402" s="84"/>
      <c r="BT402" s="84"/>
      <c r="BU402" s="84"/>
      <c r="BV402" s="84"/>
      <c r="BW402" s="84"/>
      <c r="BX402" s="84"/>
      <c r="BY402" s="84"/>
      <c r="BZ402" s="84"/>
      <c r="CA402" s="84"/>
      <c r="CB402" s="84"/>
      <c r="CC402" s="84"/>
      <c r="CD402" s="84"/>
      <c r="CE402" s="84"/>
      <c r="CF402" s="84"/>
      <c r="CG402" s="84"/>
      <c r="CH402" s="84"/>
      <c r="CI402" s="84"/>
      <c r="CJ402" s="84"/>
      <c r="CK402" s="84"/>
      <c r="CL402" s="84"/>
      <c r="CM402" s="84"/>
      <c r="CN402" s="84"/>
      <c r="CO402" s="84"/>
      <c r="CP402" s="84"/>
      <c r="CQ402" s="84"/>
      <c r="CR402" s="84"/>
      <c r="CS402" s="84"/>
      <c r="CT402" s="84"/>
      <c r="CU402" s="84"/>
      <c r="CV402" s="84"/>
      <c r="CW402" s="84"/>
      <c r="CX402" s="84"/>
      <c r="CY402" s="84"/>
      <c r="CZ402" s="84"/>
      <c r="DA402" s="84"/>
      <c r="DB402" s="84"/>
      <c r="DC402" s="84"/>
      <c r="DD402" s="84"/>
      <c r="DE402" s="84"/>
      <c r="DF402" s="84"/>
      <c r="DG402" s="84"/>
      <c r="DH402" s="84"/>
      <c r="DI402" s="84"/>
      <c r="DJ402" s="84"/>
      <c r="DK402" s="84"/>
      <c r="DL402" s="84"/>
      <c r="DM402" s="84"/>
      <c r="DN402" s="84"/>
      <c r="DO402" s="84"/>
      <c r="DP402" s="84"/>
      <c r="DQ402" s="84"/>
      <c r="DR402" s="84"/>
      <c r="DS402" s="84"/>
      <c r="DT402" s="84"/>
      <c r="DU402" s="84"/>
      <c r="DV402" s="84"/>
      <c r="DW402" s="84"/>
      <c r="DX402" s="84"/>
      <c r="DY402" s="84"/>
      <c r="DZ402" s="84"/>
      <c r="EA402" s="84"/>
      <c r="EB402" s="84"/>
      <c r="EC402" s="84"/>
      <c r="ED402" s="84"/>
      <c r="EE402" s="84"/>
      <c r="EF402" s="84"/>
      <c r="EG402" s="84"/>
      <c r="EH402" s="84"/>
      <c r="EI402" s="84"/>
      <c r="EJ402" s="84"/>
      <c r="EK402" s="84"/>
      <c r="EL402" s="84"/>
      <c r="EM402" s="84"/>
      <c r="EN402" s="84"/>
      <c r="EO402" s="84"/>
      <c r="EP402" s="84"/>
      <c r="EQ402" s="84"/>
      <c r="ER402" s="84"/>
      <c r="ES402" s="84"/>
      <c r="ET402" s="84"/>
      <c r="EU402" s="84"/>
      <c r="EV402" s="84"/>
      <c r="EW402" s="84"/>
      <c r="EX402" s="84"/>
      <c r="EY402" s="84"/>
      <c r="EZ402" s="84"/>
      <c r="FA402" s="84"/>
      <c r="FB402" s="84"/>
      <c r="FC402" s="84"/>
      <c r="FD402" s="84"/>
      <c r="FE402" s="84"/>
      <c r="FF402" s="84"/>
      <c r="FG402" s="84"/>
      <c r="FH402" s="84"/>
      <c r="FI402" s="84"/>
      <c r="FJ402" s="84"/>
      <c r="FK402" s="84"/>
      <c r="FL402" s="84"/>
      <c r="FM402" s="84"/>
      <c r="FN402" s="84"/>
      <c r="FO402" s="84"/>
      <c r="FP402" s="84"/>
      <c r="FQ402" s="84"/>
      <c r="FR402" s="84"/>
      <c r="FS402" s="84"/>
      <c r="FT402" s="84"/>
      <c r="FU402" s="84"/>
      <c r="FV402" s="84"/>
      <c r="FW402" s="84"/>
      <c r="FX402" s="84"/>
      <c r="FY402" s="84"/>
      <c r="FZ402" s="84"/>
      <c r="GA402" s="84"/>
      <c r="GB402" s="84"/>
      <c r="GC402" s="84"/>
      <c r="GD402" s="84"/>
      <c r="GE402" s="84"/>
      <c r="GF402" s="84"/>
      <c r="GG402" s="84"/>
      <c r="GH402" s="84"/>
      <c r="GI402" s="84"/>
      <c r="GJ402" s="84"/>
      <c r="GK402" s="84"/>
      <c r="GL402" s="84"/>
      <c r="GM402" s="84"/>
      <c r="GN402" s="84"/>
      <c r="GO402" s="84"/>
      <c r="GP402" s="84"/>
      <c r="GQ402" s="84"/>
      <c r="GR402" s="84"/>
      <c r="GS402" s="84"/>
      <c r="GT402" s="84"/>
      <c r="GU402" s="84"/>
      <c r="GV402" s="84"/>
      <c r="GW402" s="84"/>
      <c r="GX402" s="84"/>
      <c r="GY402" s="84"/>
      <c r="GZ402" s="84"/>
      <c r="HA402" s="84"/>
      <c r="HB402" s="84"/>
      <c r="HC402" s="84"/>
      <c r="HD402" s="84"/>
      <c r="HE402" s="84"/>
      <c r="HF402" s="84"/>
      <c r="HG402" s="84"/>
      <c r="HH402" s="84"/>
      <c r="HI402" s="84"/>
      <c r="HJ402" s="84"/>
      <c r="HK402" s="84"/>
      <c r="HL402" s="84"/>
      <c r="HM402" s="84"/>
      <c r="HN402" s="84"/>
      <c r="HO402" s="84"/>
      <c r="HP402" s="84"/>
      <c r="HQ402" s="84"/>
      <c r="HR402" s="84"/>
      <c r="HS402" s="84"/>
      <c r="HT402" s="84"/>
      <c r="HU402" s="84"/>
      <c r="HV402" s="84"/>
      <c r="HW402" s="84"/>
      <c r="HX402" s="84"/>
      <c r="HY402" s="84"/>
      <c r="HZ402" s="84"/>
      <c r="IA402" s="84"/>
      <c r="IB402" s="84"/>
      <c r="IC402" s="84"/>
      <c r="ID402" s="84"/>
      <c r="IE402" s="84"/>
      <c r="IF402" s="84"/>
      <c r="IG402" s="84"/>
      <c r="IH402" s="84"/>
      <c r="II402" s="84"/>
      <c r="IJ402" s="84"/>
      <c r="IK402" s="84"/>
      <c r="IL402" s="84"/>
      <c r="IM402" s="84"/>
      <c r="IN402" s="84"/>
      <c r="IO402" s="84"/>
      <c r="IP402" s="84"/>
      <c r="IQ402" s="84"/>
      <c r="IR402" s="84"/>
      <c r="IS402" s="84"/>
      <c r="IT402" s="84"/>
      <c r="IU402" s="84"/>
      <c r="IV402" s="84"/>
      <c r="IW402" s="84"/>
      <c r="IX402" s="84"/>
      <c r="IY402" s="84"/>
      <c r="IZ402" s="84"/>
      <c r="JA402" s="84"/>
      <c r="JB402" s="84"/>
    </row>
    <row r="403" spans="1:262" s="22" customFormat="1" ht="15" customHeight="1" x14ac:dyDescent="0.15">
      <c r="A403" s="176" t="s">
        <v>147</v>
      </c>
      <c r="B403" s="26" t="s">
        <v>285</v>
      </c>
      <c r="C403" s="27" t="s">
        <v>393</v>
      </c>
      <c r="D403" s="28" t="s">
        <v>456</v>
      </c>
      <c r="E403" s="26" t="s">
        <v>278</v>
      </c>
      <c r="F403" s="29" t="s">
        <v>457</v>
      </c>
      <c r="G403" s="30" t="s">
        <v>280</v>
      </c>
      <c r="H403" s="30" t="s">
        <v>94</v>
      </c>
      <c r="I403" s="37">
        <v>1000</v>
      </c>
      <c r="J403" s="38" t="s">
        <v>281</v>
      </c>
      <c r="K403" s="37">
        <v>640</v>
      </c>
      <c r="L403" s="26"/>
      <c r="M403" s="26"/>
      <c r="N403" s="26"/>
      <c r="O403" s="39" t="s">
        <v>458</v>
      </c>
      <c r="P403" s="40">
        <v>0.5</v>
      </c>
      <c r="Q403" s="40">
        <v>0.5</v>
      </c>
      <c r="R403" s="40">
        <v>1.23943661971831</v>
      </c>
      <c r="S403" s="40">
        <v>2.7204030226700202</v>
      </c>
      <c r="T403" s="40">
        <v>3</v>
      </c>
      <c r="U403" s="40">
        <v>3</v>
      </c>
      <c r="V403" s="41">
        <v>12</v>
      </c>
      <c r="W403" s="42">
        <v>256</v>
      </c>
      <c r="X403" s="43">
        <v>360</v>
      </c>
      <c r="Y403" s="50">
        <v>1</v>
      </c>
      <c r="Z403" s="50">
        <v>1</v>
      </c>
      <c r="AA403" s="51"/>
      <c r="AB403" s="51"/>
      <c r="AC403" s="51"/>
      <c r="AD403" s="51"/>
      <c r="AE403" s="51"/>
      <c r="AF403" s="38">
        <v>259.2</v>
      </c>
      <c r="AG403" s="61">
        <v>11.851851851851899</v>
      </c>
      <c r="AH403" s="62">
        <v>0.98765432098765404</v>
      </c>
      <c r="AI403" s="63"/>
      <c r="AJ403" s="64"/>
      <c r="AK403" s="65">
        <v>0</v>
      </c>
      <c r="AL403" s="64" t="s">
        <v>283</v>
      </c>
      <c r="AM403" s="66" t="s">
        <v>326</v>
      </c>
      <c r="AN403" s="26"/>
      <c r="AO403" s="66" t="s">
        <v>332</v>
      </c>
      <c r="AP403" s="74"/>
      <c r="AQ403" s="75"/>
      <c r="AR403" s="76"/>
      <c r="AS403" s="77"/>
      <c r="AT403" s="77"/>
      <c r="AU403" s="78"/>
      <c r="AV403" s="77"/>
      <c r="AW403" s="77"/>
      <c r="AX403" s="77"/>
      <c r="AY403" s="77"/>
      <c r="AZ403" s="77"/>
      <c r="BA403" s="77"/>
      <c r="BB403" s="99">
        <f t="shared" si="98"/>
        <v>36</v>
      </c>
      <c r="BC403" s="99">
        <f t="shared" si="99"/>
        <v>9</v>
      </c>
      <c r="BD403" s="100" t="str">
        <f t="shared" si="100"/>
        <v>050-C130000441-527杨高坤36</v>
      </c>
      <c r="BE403" s="101">
        <f t="shared" si="101"/>
        <v>0.2</v>
      </c>
      <c r="BF403" s="101">
        <f t="shared" si="102"/>
        <v>0.5</v>
      </c>
      <c r="BG403" s="102" t="str">
        <f t="shared" si="103"/>
        <v>050-C130000441-52736</v>
      </c>
      <c r="BH403" s="84" t="str">
        <f>IF(IF(ISNA(MATCH(BG403,BG404:$BG$94434,0)),1,"")="","",IF(ISNA(MATCH(BG403,BG404:$BG$94434,0)),1,"")&amp;BB403)</f>
        <v>136</v>
      </c>
      <c r="BI403" s="84" t="str">
        <f>IF(BH403="","",BB403&amp;COUNTIFS($BH$1:BH403,BH403))</f>
        <v>3624</v>
      </c>
      <c r="BJ403" s="84" t="str">
        <f t="shared" si="104"/>
        <v>050-C130000441-527</v>
      </c>
      <c r="BK403" s="84"/>
      <c r="BL403" s="84"/>
      <c r="BM403" s="84"/>
      <c r="BN403" s="84"/>
      <c r="BO403" s="84"/>
      <c r="BP403" s="84"/>
      <c r="BQ403" s="84"/>
      <c r="BR403" s="84"/>
      <c r="BS403" s="84"/>
      <c r="BT403" s="84"/>
      <c r="BU403" s="84"/>
      <c r="BV403" s="84"/>
      <c r="BW403" s="84"/>
      <c r="BX403" s="84"/>
      <c r="BY403" s="84"/>
      <c r="BZ403" s="84"/>
      <c r="CA403" s="84"/>
      <c r="CB403" s="84"/>
      <c r="CC403" s="84"/>
      <c r="CD403" s="84"/>
      <c r="CE403" s="84"/>
      <c r="CF403" s="84"/>
      <c r="CG403" s="84"/>
      <c r="CH403" s="84"/>
      <c r="CI403" s="84"/>
      <c r="CJ403" s="84"/>
      <c r="CK403" s="84"/>
      <c r="CL403" s="84"/>
      <c r="CM403" s="84"/>
      <c r="CN403" s="84"/>
      <c r="CO403" s="84"/>
      <c r="CP403" s="84"/>
      <c r="CQ403" s="84"/>
      <c r="CR403" s="84"/>
      <c r="CS403" s="84"/>
      <c r="CT403" s="84"/>
      <c r="CU403" s="84"/>
      <c r="CV403" s="84"/>
      <c r="CW403" s="84"/>
      <c r="CX403" s="84"/>
      <c r="CY403" s="84"/>
      <c r="CZ403" s="84"/>
      <c r="DA403" s="84"/>
      <c r="DB403" s="84"/>
      <c r="DC403" s="84"/>
      <c r="DD403" s="84"/>
      <c r="DE403" s="84"/>
      <c r="DF403" s="84"/>
      <c r="DG403" s="84"/>
      <c r="DH403" s="84"/>
      <c r="DI403" s="84"/>
      <c r="DJ403" s="84"/>
      <c r="DK403" s="84"/>
      <c r="DL403" s="84"/>
      <c r="DM403" s="84"/>
      <c r="DN403" s="84"/>
      <c r="DO403" s="84"/>
      <c r="DP403" s="84"/>
      <c r="DQ403" s="84"/>
      <c r="DR403" s="84"/>
      <c r="DS403" s="84"/>
      <c r="DT403" s="84"/>
      <c r="DU403" s="84"/>
      <c r="DV403" s="84"/>
      <c r="DW403" s="84"/>
      <c r="DX403" s="84"/>
      <c r="DY403" s="84"/>
      <c r="DZ403" s="84"/>
      <c r="EA403" s="84"/>
      <c r="EB403" s="84"/>
      <c r="EC403" s="84"/>
      <c r="ED403" s="84"/>
      <c r="EE403" s="84"/>
      <c r="EF403" s="84"/>
      <c r="EG403" s="84"/>
      <c r="EH403" s="84"/>
      <c r="EI403" s="84"/>
      <c r="EJ403" s="84"/>
      <c r="EK403" s="84"/>
      <c r="EL403" s="84"/>
      <c r="EM403" s="84"/>
      <c r="EN403" s="84"/>
      <c r="EO403" s="84"/>
      <c r="EP403" s="84"/>
      <c r="EQ403" s="84"/>
      <c r="ER403" s="84"/>
      <c r="ES403" s="84"/>
      <c r="ET403" s="84"/>
      <c r="EU403" s="84"/>
      <c r="EV403" s="84"/>
      <c r="EW403" s="84"/>
      <c r="EX403" s="84"/>
      <c r="EY403" s="84"/>
      <c r="EZ403" s="84"/>
      <c r="FA403" s="84"/>
      <c r="FB403" s="84"/>
      <c r="FC403" s="84"/>
      <c r="FD403" s="84"/>
      <c r="FE403" s="84"/>
      <c r="FF403" s="84"/>
      <c r="FG403" s="84"/>
      <c r="FH403" s="84"/>
      <c r="FI403" s="84"/>
      <c r="FJ403" s="84"/>
      <c r="FK403" s="84"/>
      <c r="FL403" s="84"/>
      <c r="FM403" s="84"/>
      <c r="FN403" s="84"/>
      <c r="FO403" s="84"/>
      <c r="FP403" s="84"/>
      <c r="FQ403" s="84"/>
      <c r="FR403" s="84"/>
      <c r="FS403" s="84"/>
      <c r="FT403" s="84"/>
      <c r="FU403" s="84"/>
      <c r="FV403" s="84"/>
      <c r="FW403" s="84"/>
      <c r="FX403" s="84"/>
      <c r="FY403" s="84"/>
      <c r="FZ403" s="84"/>
      <c r="GA403" s="84"/>
      <c r="GB403" s="84"/>
      <c r="GC403" s="84"/>
      <c r="GD403" s="84"/>
      <c r="GE403" s="84"/>
      <c r="GF403" s="84"/>
      <c r="GG403" s="84"/>
      <c r="GH403" s="84"/>
      <c r="GI403" s="84"/>
      <c r="GJ403" s="84"/>
      <c r="GK403" s="84"/>
      <c r="GL403" s="84"/>
      <c r="GM403" s="84"/>
      <c r="GN403" s="84"/>
      <c r="GO403" s="84"/>
      <c r="GP403" s="84"/>
      <c r="GQ403" s="84"/>
      <c r="GR403" s="84"/>
      <c r="GS403" s="84"/>
      <c r="GT403" s="84"/>
      <c r="GU403" s="84"/>
      <c r="GV403" s="84"/>
      <c r="GW403" s="84"/>
      <c r="GX403" s="84"/>
      <c r="GY403" s="84"/>
      <c r="GZ403" s="84"/>
      <c r="HA403" s="84"/>
      <c r="HB403" s="84"/>
      <c r="HC403" s="84"/>
      <c r="HD403" s="84"/>
      <c r="HE403" s="84"/>
      <c r="HF403" s="84"/>
      <c r="HG403" s="84"/>
      <c r="HH403" s="84"/>
      <c r="HI403" s="84"/>
      <c r="HJ403" s="84"/>
      <c r="HK403" s="84"/>
      <c r="HL403" s="84"/>
      <c r="HM403" s="84"/>
      <c r="HN403" s="84"/>
      <c r="HO403" s="84"/>
      <c r="HP403" s="84"/>
      <c r="HQ403" s="84"/>
      <c r="HR403" s="84"/>
      <c r="HS403" s="84"/>
      <c r="HT403" s="84"/>
      <c r="HU403" s="84"/>
      <c r="HV403" s="84"/>
      <c r="HW403" s="84"/>
      <c r="HX403" s="84"/>
      <c r="HY403" s="84"/>
      <c r="HZ403" s="84"/>
      <c r="IA403" s="84"/>
      <c r="IB403" s="84"/>
      <c r="IC403" s="84"/>
      <c r="ID403" s="84"/>
      <c r="IE403" s="84"/>
      <c r="IF403" s="84"/>
      <c r="IG403" s="84"/>
      <c r="IH403" s="84"/>
      <c r="II403" s="84"/>
      <c r="IJ403" s="84"/>
      <c r="IK403" s="84"/>
      <c r="IL403" s="84"/>
      <c r="IM403" s="84"/>
      <c r="IN403" s="84"/>
      <c r="IO403" s="84"/>
      <c r="IP403" s="84"/>
      <c r="IQ403" s="84"/>
      <c r="IR403" s="84"/>
      <c r="IS403" s="84"/>
      <c r="IT403" s="84"/>
      <c r="IU403" s="84"/>
      <c r="IV403" s="84"/>
      <c r="IW403" s="84"/>
      <c r="IX403" s="84"/>
      <c r="IY403" s="84"/>
      <c r="IZ403" s="84"/>
      <c r="JA403" s="84"/>
      <c r="JB403" s="84"/>
    </row>
    <row r="404" spans="1:262" s="22" customFormat="1" ht="15" customHeight="1" x14ac:dyDescent="0.15">
      <c r="A404" s="176" t="s">
        <v>147</v>
      </c>
      <c r="B404" s="26" t="s">
        <v>285</v>
      </c>
      <c r="C404" s="27" t="s">
        <v>340</v>
      </c>
      <c r="D404" s="28" t="s">
        <v>480</v>
      </c>
      <c r="E404" s="26" t="s">
        <v>278</v>
      </c>
      <c r="F404" s="29" t="s">
        <v>101</v>
      </c>
      <c r="G404" s="30" t="s">
        <v>280</v>
      </c>
      <c r="H404" s="30" t="s">
        <v>94</v>
      </c>
      <c r="I404" s="37">
        <v>1000</v>
      </c>
      <c r="J404" s="38" t="s">
        <v>281</v>
      </c>
      <c r="K404" s="37">
        <v>0</v>
      </c>
      <c r="L404" s="26"/>
      <c r="M404" s="26"/>
      <c r="N404" s="26"/>
      <c r="O404" s="39" t="s">
        <v>481</v>
      </c>
      <c r="P404" s="40">
        <v>0.5</v>
      </c>
      <c r="Q404" s="40">
        <v>0.5</v>
      </c>
      <c r="R404" s="40">
        <v>1.23943661971831</v>
      </c>
      <c r="S404" s="40">
        <v>2.7204030226700202</v>
      </c>
      <c r="T404" s="40">
        <v>4</v>
      </c>
      <c r="U404" s="40">
        <v>4</v>
      </c>
      <c r="V404" s="41">
        <v>12</v>
      </c>
      <c r="W404" s="42">
        <v>129</v>
      </c>
      <c r="X404" s="43">
        <v>350</v>
      </c>
      <c r="Y404" s="50">
        <v>1</v>
      </c>
      <c r="Z404" s="50">
        <v>1</v>
      </c>
      <c r="AA404" s="51"/>
      <c r="AB404" s="51"/>
      <c r="AC404" s="51"/>
      <c r="AD404" s="51"/>
      <c r="AE404" s="51"/>
      <c r="AF404" s="38">
        <v>252</v>
      </c>
      <c r="AG404" s="61">
        <v>6.1428571428571397</v>
      </c>
      <c r="AH404" s="62">
        <v>0.51190476190476197</v>
      </c>
      <c r="AI404" s="63"/>
      <c r="AJ404" s="64"/>
      <c r="AK404" s="65">
        <v>0</v>
      </c>
      <c r="AL404" s="64" t="s">
        <v>283</v>
      </c>
      <c r="AM404" s="66" t="s">
        <v>286</v>
      </c>
      <c r="AN404" s="26"/>
      <c r="AO404" s="66" t="s">
        <v>40</v>
      </c>
      <c r="AP404" s="74"/>
      <c r="AQ404" s="75"/>
      <c r="AR404" s="76"/>
      <c r="AS404" s="77"/>
      <c r="AT404" s="77"/>
      <c r="AU404" s="78"/>
      <c r="AV404" s="77"/>
      <c r="AW404" s="77"/>
      <c r="AX404" s="77"/>
      <c r="AY404" s="77"/>
      <c r="AZ404" s="77"/>
      <c r="BA404" s="77"/>
      <c r="BB404" s="99">
        <f t="shared" si="98"/>
        <v>36</v>
      </c>
      <c r="BC404" s="99">
        <f t="shared" si="99"/>
        <v>9</v>
      </c>
      <c r="BD404" s="100" t="str">
        <f t="shared" si="100"/>
        <v>050-C171100121-509雷小林36</v>
      </c>
      <c r="BE404" s="101">
        <f t="shared" si="101"/>
        <v>1</v>
      </c>
      <c r="BF404" s="101">
        <f t="shared" si="102"/>
        <v>1</v>
      </c>
      <c r="BG404" s="102" t="str">
        <f t="shared" si="103"/>
        <v>050-C171100121-50936</v>
      </c>
      <c r="BH404" s="84" t="str">
        <f>IF(IF(ISNA(MATCH(BG404,BG405:$BG$94434,0)),1,"")="","",IF(ISNA(MATCH(BG404,BG405:$BG$94434,0)),1,"")&amp;BB404)</f>
        <v/>
      </c>
      <c r="BI404" s="84" t="str">
        <f>IF(BH404="","",BB404&amp;COUNTIFS($BH$1:BH404,BH404))</f>
        <v/>
      </c>
      <c r="BJ404" s="84" t="str">
        <f t="shared" si="104"/>
        <v/>
      </c>
      <c r="BK404" s="84"/>
      <c r="BL404" s="84"/>
      <c r="BM404" s="84"/>
      <c r="BN404" s="84"/>
      <c r="BO404" s="84"/>
      <c r="BP404" s="84"/>
      <c r="BQ404" s="84"/>
      <c r="BR404" s="84"/>
      <c r="BS404" s="84"/>
      <c r="BT404" s="84"/>
      <c r="BU404" s="84"/>
      <c r="BV404" s="84"/>
      <c r="BW404" s="84"/>
      <c r="BX404" s="84"/>
      <c r="BY404" s="84"/>
      <c r="BZ404" s="84"/>
      <c r="CA404" s="84"/>
      <c r="CB404" s="84"/>
      <c r="CC404" s="84"/>
      <c r="CD404" s="84"/>
      <c r="CE404" s="84"/>
      <c r="CF404" s="84"/>
      <c r="CG404" s="84"/>
      <c r="CH404" s="84"/>
      <c r="CI404" s="84"/>
      <c r="CJ404" s="84"/>
      <c r="CK404" s="84"/>
      <c r="CL404" s="84"/>
      <c r="CM404" s="84"/>
      <c r="CN404" s="84"/>
      <c r="CO404" s="84"/>
      <c r="CP404" s="84"/>
      <c r="CQ404" s="84"/>
      <c r="CR404" s="84"/>
      <c r="CS404" s="84"/>
      <c r="CT404" s="84"/>
      <c r="CU404" s="84"/>
      <c r="CV404" s="84"/>
      <c r="CW404" s="84"/>
      <c r="CX404" s="84"/>
      <c r="CY404" s="84"/>
      <c r="CZ404" s="84"/>
      <c r="DA404" s="84"/>
      <c r="DB404" s="84"/>
      <c r="DC404" s="84"/>
      <c r="DD404" s="84"/>
      <c r="DE404" s="84"/>
      <c r="DF404" s="84"/>
      <c r="DG404" s="84"/>
      <c r="DH404" s="84"/>
      <c r="DI404" s="84"/>
      <c r="DJ404" s="84"/>
      <c r="DK404" s="84"/>
      <c r="DL404" s="84"/>
      <c r="DM404" s="84"/>
      <c r="DN404" s="84"/>
      <c r="DO404" s="84"/>
      <c r="DP404" s="84"/>
      <c r="DQ404" s="84"/>
      <c r="DR404" s="84"/>
      <c r="DS404" s="84"/>
      <c r="DT404" s="84"/>
      <c r="DU404" s="84"/>
      <c r="DV404" s="84"/>
      <c r="DW404" s="84"/>
      <c r="DX404" s="84"/>
      <c r="DY404" s="84"/>
      <c r="DZ404" s="84"/>
      <c r="EA404" s="84"/>
      <c r="EB404" s="84"/>
      <c r="EC404" s="84"/>
      <c r="ED404" s="84"/>
      <c r="EE404" s="84"/>
      <c r="EF404" s="84"/>
      <c r="EG404" s="84"/>
      <c r="EH404" s="84"/>
      <c r="EI404" s="84"/>
      <c r="EJ404" s="84"/>
      <c r="EK404" s="84"/>
      <c r="EL404" s="84"/>
      <c r="EM404" s="84"/>
      <c r="EN404" s="84"/>
      <c r="EO404" s="84"/>
      <c r="EP404" s="84"/>
      <c r="EQ404" s="84"/>
      <c r="ER404" s="84"/>
      <c r="ES404" s="84"/>
      <c r="ET404" s="84"/>
      <c r="EU404" s="84"/>
      <c r="EV404" s="84"/>
      <c r="EW404" s="84"/>
      <c r="EX404" s="84"/>
      <c r="EY404" s="84"/>
      <c r="EZ404" s="84"/>
      <c r="FA404" s="84"/>
      <c r="FB404" s="84"/>
      <c r="FC404" s="84"/>
      <c r="FD404" s="84"/>
      <c r="FE404" s="84"/>
      <c r="FF404" s="84"/>
      <c r="FG404" s="84"/>
      <c r="FH404" s="84"/>
      <c r="FI404" s="84"/>
      <c r="FJ404" s="84"/>
      <c r="FK404" s="84"/>
      <c r="FL404" s="84"/>
      <c r="FM404" s="84"/>
      <c r="FN404" s="84"/>
      <c r="FO404" s="84"/>
      <c r="FP404" s="84"/>
      <c r="FQ404" s="84"/>
      <c r="FR404" s="84"/>
      <c r="FS404" s="84"/>
      <c r="FT404" s="84"/>
      <c r="FU404" s="84"/>
      <c r="FV404" s="84"/>
      <c r="FW404" s="84"/>
      <c r="FX404" s="84"/>
      <c r="FY404" s="84"/>
      <c r="FZ404" s="84"/>
      <c r="GA404" s="84"/>
      <c r="GB404" s="84"/>
      <c r="GC404" s="84"/>
      <c r="GD404" s="84"/>
      <c r="GE404" s="84"/>
      <c r="GF404" s="84"/>
      <c r="GG404" s="84"/>
      <c r="GH404" s="84"/>
      <c r="GI404" s="84"/>
      <c r="GJ404" s="84"/>
      <c r="GK404" s="84"/>
      <c r="GL404" s="84"/>
      <c r="GM404" s="84"/>
      <c r="GN404" s="84"/>
      <c r="GO404" s="84"/>
      <c r="GP404" s="84"/>
      <c r="GQ404" s="84"/>
      <c r="GR404" s="84"/>
      <c r="GS404" s="84"/>
      <c r="GT404" s="84"/>
      <c r="GU404" s="84"/>
      <c r="GV404" s="84"/>
      <c r="GW404" s="84"/>
      <c r="GX404" s="84"/>
      <c r="GY404" s="84"/>
      <c r="GZ404" s="84"/>
      <c r="HA404" s="84"/>
      <c r="HB404" s="84"/>
      <c r="HC404" s="84"/>
      <c r="HD404" s="84"/>
      <c r="HE404" s="84"/>
      <c r="HF404" s="84"/>
      <c r="HG404" s="84"/>
      <c r="HH404" s="84"/>
      <c r="HI404" s="84"/>
      <c r="HJ404" s="84"/>
      <c r="HK404" s="84"/>
      <c r="HL404" s="84"/>
      <c r="HM404" s="84"/>
      <c r="HN404" s="84"/>
      <c r="HO404" s="84"/>
      <c r="HP404" s="84"/>
      <c r="HQ404" s="84"/>
      <c r="HR404" s="84"/>
      <c r="HS404" s="84"/>
      <c r="HT404" s="84"/>
      <c r="HU404" s="84"/>
      <c r="HV404" s="84"/>
      <c r="HW404" s="84"/>
      <c r="HX404" s="84"/>
      <c r="HY404" s="84"/>
      <c r="HZ404" s="84"/>
      <c r="IA404" s="84"/>
      <c r="IB404" s="84"/>
      <c r="IC404" s="84"/>
      <c r="ID404" s="84"/>
      <c r="IE404" s="84"/>
      <c r="IF404" s="84"/>
      <c r="IG404" s="84"/>
      <c r="IH404" s="84"/>
      <c r="II404" s="84"/>
      <c r="IJ404" s="84"/>
      <c r="IK404" s="84"/>
      <c r="IL404" s="84"/>
      <c r="IM404" s="84"/>
      <c r="IN404" s="84"/>
      <c r="IO404" s="84"/>
      <c r="IP404" s="84"/>
      <c r="IQ404" s="84"/>
      <c r="IR404" s="84"/>
      <c r="IS404" s="84"/>
      <c r="IT404" s="84"/>
      <c r="IU404" s="84"/>
      <c r="IV404" s="84"/>
      <c r="IW404" s="84"/>
      <c r="IX404" s="84"/>
      <c r="IY404" s="84"/>
      <c r="IZ404" s="84"/>
      <c r="JA404" s="84"/>
      <c r="JB404" s="84"/>
    </row>
    <row r="405" spans="1:262" s="22" customFormat="1" ht="15" customHeight="1" x14ac:dyDescent="0.15">
      <c r="A405" s="176" t="s">
        <v>147</v>
      </c>
      <c r="B405" s="26" t="s">
        <v>275</v>
      </c>
      <c r="C405" s="27" t="s">
        <v>471</v>
      </c>
      <c r="D405" s="28" t="s">
        <v>472</v>
      </c>
      <c r="E405" s="26" t="s">
        <v>278</v>
      </c>
      <c r="F405" s="29" t="s">
        <v>84</v>
      </c>
      <c r="G405" s="30" t="s">
        <v>294</v>
      </c>
      <c r="H405" s="30" t="s">
        <v>79</v>
      </c>
      <c r="I405" s="37">
        <v>400000</v>
      </c>
      <c r="J405" s="38" t="s">
        <v>281</v>
      </c>
      <c r="K405" s="37">
        <v>0</v>
      </c>
      <c r="L405" s="26"/>
      <c r="M405" s="26"/>
      <c r="N405" s="26"/>
      <c r="O405" s="39" t="s">
        <v>364</v>
      </c>
      <c r="P405" s="40">
        <v>0.5</v>
      </c>
      <c r="Q405" s="40">
        <v>0.5</v>
      </c>
      <c r="R405" s="40">
        <v>3.39130434782609</v>
      </c>
      <c r="S405" s="40">
        <v>2.7204030226700202</v>
      </c>
      <c r="T405" s="40">
        <v>4</v>
      </c>
      <c r="U405" s="40">
        <v>3</v>
      </c>
      <c r="V405" s="41">
        <v>12</v>
      </c>
      <c r="W405" s="42">
        <v>63000</v>
      </c>
      <c r="X405" s="43">
        <v>200</v>
      </c>
      <c r="Y405" s="50">
        <v>1</v>
      </c>
      <c r="Z405" s="50">
        <v>1</v>
      </c>
      <c r="AA405" s="51"/>
      <c r="AB405" s="51"/>
      <c r="AC405" s="51"/>
      <c r="AD405" s="51"/>
      <c r="AE405" s="51"/>
      <c r="AF405" s="38">
        <v>144000</v>
      </c>
      <c r="AG405" s="61">
        <v>5.25</v>
      </c>
      <c r="AH405" s="62">
        <v>0.4375</v>
      </c>
      <c r="AI405" s="63"/>
      <c r="AJ405" s="64"/>
      <c r="AK405" s="65">
        <v>0</v>
      </c>
      <c r="AL405" s="64" t="s">
        <v>283</v>
      </c>
      <c r="AM405" s="66" t="s">
        <v>284</v>
      </c>
      <c r="AN405" s="26"/>
      <c r="AO405" s="66" t="s">
        <v>49</v>
      </c>
      <c r="AP405" s="74"/>
      <c r="AQ405" s="75"/>
      <c r="AR405" s="76"/>
      <c r="AS405" s="77"/>
      <c r="AT405" s="77"/>
      <c r="AU405" s="78"/>
      <c r="AV405" s="77"/>
      <c r="AW405" s="77"/>
      <c r="AX405" s="77"/>
      <c r="AY405" s="77"/>
      <c r="AZ405" s="77"/>
      <c r="BA405" s="77"/>
      <c r="BB405" s="99">
        <f t="shared" si="98"/>
        <v>36</v>
      </c>
      <c r="BC405" s="99">
        <f t="shared" si="99"/>
        <v>9</v>
      </c>
      <c r="BD405" s="100" t="str">
        <f t="shared" si="100"/>
        <v>025-U069500621-364李翔36</v>
      </c>
      <c r="BE405" s="101">
        <f t="shared" si="101"/>
        <v>0.5</v>
      </c>
      <c r="BF405" s="101">
        <f t="shared" si="102"/>
        <v>1</v>
      </c>
      <c r="BG405" s="102" t="str">
        <f t="shared" si="103"/>
        <v>025-U069500621-36436</v>
      </c>
      <c r="BH405" s="84" t="str">
        <f>IF(IF(ISNA(MATCH(BG405,BG406:$BG$94434,0)),1,"")="","",IF(ISNA(MATCH(BG405,BG406:$BG$94434,0)),1,"")&amp;BB405)</f>
        <v/>
      </c>
      <c r="BI405" s="84" t="str">
        <f>IF(BH405="","",BB405&amp;COUNTIFS($BH$1:BH405,BH405))</f>
        <v/>
      </c>
      <c r="BJ405" s="84" t="str">
        <f t="shared" si="104"/>
        <v/>
      </c>
      <c r="BK405" s="84"/>
      <c r="BL405" s="84"/>
      <c r="BM405" s="84"/>
      <c r="BN405" s="84"/>
      <c r="BO405" s="84"/>
      <c r="BP405" s="84"/>
      <c r="BQ405" s="84"/>
      <c r="BR405" s="84"/>
      <c r="BS405" s="84"/>
      <c r="BT405" s="84"/>
      <c r="BU405" s="84"/>
      <c r="BV405" s="84"/>
      <c r="BW405" s="84"/>
      <c r="BX405" s="84"/>
      <c r="BY405" s="84"/>
      <c r="BZ405" s="84"/>
      <c r="CA405" s="84"/>
      <c r="CB405" s="84"/>
      <c r="CC405" s="84"/>
      <c r="CD405" s="84"/>
      <c r="CE405" s="84"/>
      <c r="CF405" s="84"/>
      <c r="CG405" s="84"/>
      <c r="CH405" s="84"/>
      <c r="CI405" s="84"/>
      <c r="CJ405" s="84"/>
      <c r="CK405" s="84"/>
      <c r="CL405" s="84"/>
      <c r="CM405" s="84"/>
      <c r="CN405" s="84"/>
      <c r="CO405" s="84"/>
      <c r="CP405" s="84"/>
      <c r="CQ405" s="84"/>
      <c r="CR405" s="84"/>
      <c r="CS405" s="84"/>
      <c r="CT405" s="84"/>
      <c r="CU405" s="84"/>
      <c r="CV405" s="84"/>
      <c r="CW405" s="84"/>
      <c r="CX405" s="84"/>
      <c r="CY405" s="84"/>
      <c r="CZ405" s="84"/>
      <c r="DA405" s="84"/>
      <c r="DB405" s="84"/>
      <c r="DC405" s="84"/>
      <c r="DD405" s="84"/>
      <c r="DE405" s="84"/>
      <c r="DF405" s="84"/>
      <c r="DG405" s="84"/>
      <c r="DH405" s="84"/>
      <c r="DI405" s="84"/>
      <c r="DJ405" s="84"/>
      <c r="DK405" s="84"/>
      <c r="DL405" s="84"/>
      <c r="DM405" s="84"/>
      <c r="DN405" s="84"/>
      <c r="DO405" s="84"/>
      <c r="DP405" s="84"/>
      <c r="DQ405" s="84"/>
      <c r="DR405" s="84"/>
      <c r="DS405" s="84"/>
      <c r="DT405" s="84"/>
      <c r="DU405" s="84"/>
      <c r="DV405" s="84"/>
      <c r="DW405" s="84"/>
      <c r="DX405" s="84"/>
      <c r="DY405" s="84"/>
      <c r="DZ405" s="84"/>
      <c r="EA405" s="84"/>
      <c r="EB405" s="84"/>
      <c r="EC405" s="84"/>
      <c r="ED405" s="84"/>
      <c r="EE405" s="84"/>
      <c r="EF405" s="84"/>
      <c r="EG405" s="84"/>
      <c r="EH405" s="84"/>
      <c r="EI405" s="84"/>
      <c r="EJ405" s="84"/>
      <c r="EK405" s="84"/>
      <c r="EL405" s="84"/>
      <c r="EM405" s="84"/>
      <c r="EN405" s="84"/>
      <c r="EO405" s="84"/>
      <c r="EP405" s="84"/>
      <c r="EQ405" s="84"/>
      <c r="ER405" s="84"/>
      <c r="ES405" s="84"/>
      <c r="ET405" s="84"/>
      <c r="EU405" s="84"/>
      <c r="EV405" s="84"/>
      <c r="EW405" s="84"/>
      <c r="EX405" s="84"/>
      <c r="EY405" s="84"/>
      <c r="EZ405" s="84"/>
      <c r="FA405" s="84"/>
      <c r="FB405" s="84"/>
      <c r="FC405" s="84"/>
      <c r="FD405" s="84"/>
      <c r="FE405" s="84"/>
      <c r="FF405" s="84"/>
      <c r="FG405" s="84"/>
      <c r="FH405" s="84"/>
      <c r="FI405" s="84"/>
      <c r="FJ405" s="84"/>
      <c r="FK405" s="84"/>
      <c r="FL405" s="84"/>
      <c r="FM405" s="84"/>
      <c r="FN405" s="84"/>
      <c r="FO405" s="84"/>
      <c r="FP405" s="84"/>
      <c r="FQ405" s="84"/>
      <c r="FR405" s="84"/>
      <c r="FS405" s="84"/>
      <c r="FT405" s="84"/>
      <c r="FU405" s="84"/>
      <c r="FV405" s="84"/>
      <c r="FW405" s="84"/>
      <c r="FX405" s="84"/>
      <c r="FY405" s="84"/>
      <c r="FZ405" s="84"/>
      <c r="GA405" s="84"/>
      <c r="GB405" s="84"/>
      <c r="GC405" s="84"/>
      <c r="GD405" s="84"/>
      <c r="GE405" s="84"/>
      <c r="GF405" s="84"/>
      <c r="GG405" s="84"/>
      <c r="GH405" s="84"/>
      <c r="GI405" s="84"/>
      <c r="GJ405" s="84"/>
      <c r="GK405" s="84"/>
      <c r="GL405" s="84"/>
      <c r="GM405" s="84"/>
      <c r="GN405" s="84"/>
      <c r="GO405" s="84"/>
      <c r="GP405" s="84"/>
      <c r="GQ405" s="84"/>
      <c r="GR405" s="84"/>
      <c r="GS405" s="84"/>
      <c r="GT405" s="84"/>
      <c r="GU405" s="84"/>
      <c r="GV405" s="84"/>
      <c r="GW405" s="84"/>
      <c r="GX405" s="84"/>
      <c r="GY405" s="84"/>
      <c r="GZ405" s="84"/>
      <c r="HA405" s="84"/>
      <c r="HB405" s="84"/>
      <c r="HC405" s="84"/>
      <c r="HD405" s="84"/>
      <c r="HE405" s="84"/>
      <c r="HF405" s="84"/>
      <c r="HG405" s="84"/>
      <c r="HH405" s="84"/>
      <c r="HI405" s="84"/>
      <c r="HJ405" s="84"/>
      <c r="HK405" s="84"/>
      <c r="HL405" s="84"/>
      <c r="HM405" s="84"/>
      <c r="HN405" s="84"/>
      <c r="HO405" s="84"/>
      <c r="HP405" s="84"/>
      <c r="HQ405" s="84"/>
      <c r="HR405" s="84"/>
      <c r="HS405" s="84"/>
      <c r="HT405" s="84"/>
      <c r="HU405" s="84"/>
      <c r="HV405" s="84"/>
      <c r="HW405" s="84"/>
      <c r="HX405" s="84"/>
      <c r="HY405" s="84"/>
      <c r="HZ405" s="84"/>
      <c r="IA405" s="84"/>
      <c r="IB405" s="84"/>
      <c r="IC405" s="84"/>
      <c r="ID405" s="84"/>
      <c r="IE405" s="84"/>
      <c r="IF405" s="84"/>
      <c r="IG405" s="84"/>
      <c r="IH405" s="84"/>
      <c r="II405" s="84"/>
      <c r="IJ405" s="84"/>
      <c r="IK405" s="84"/>
      <c r="IL405" s="84"/>
      <c r="IM405" s="84"/>
      <c r="IN405" s="84"/>
      <c r="IO405" s="84"/>
      <c r="IP405" s="84"/>
      <c r="IQ405" s="84"/>
      <c r="IR405" s="84"/>
      <c r="IS405" s="84"/>
      <c r="IT405" s="84"/>
      <c r="IU405" s="84"/>
      <c r="IV405" s="84"/>
      <c r="IW405" s="84"/>
      <c r="IX405" s="84"/>
      <c r="IY405" s="84"/>
      <c r="IZ405" s="84"/>
      <c r="JA405" s="84"/>
      <c r="JB405" s="84"/>
    </row>
    <row r="406" spans="1:262" s="22" customFormat="1" ht="15" customHeight="1" x14ac:dyDescent="0.15">
      <c r="A406" s="176" t="s">
        <v>147</v>
      </c>
      <c r="B406" s="26" t="s">
        <v>275</v>
      </c>
      <c r="C406" s="27" t="s">
        <v>344</v>
      </c>
      <c r="D406" s="28" t="s">
        <v>442</v>
      </c>
      <c r="E406" s="26" t="s">
        <v>278</v>
      </c>
      <c r="F406" s="29" t="s">
        <v>346</v>
      </c>
      <c r="G406" s="30" t="s">
        <v>280</v>
      </c>
      <c r="H406" s="30" t="s">
        <v>79</v>
      </c>
      <c r="I406" s="37">
        <v>1500000</v>
      </c>
      <c r="J406" s="38" t="s">
        <v>281</v>
      </c>
      <c r="K406" s="37">
        <v>1246100</v>
      </c>
      <c r="L406" s="26"/>
      <c r="M406" s="26"/>
      <c r="N406" s="26"/>
      <c r="O406" s="39" t="s">
        <v>29</v>
      </c>
      <c r="P406" s="40">
        <v>0.5</v>
      </c>
      <c r="Q406" s="40">
        <v>0.5</v>
      </c>
      <c r="R406" s="40">
        <v>3.39130434782609</v>
      </c>
      <c r="S406" s="40">
        <v>2.7204030226700202</v>
      </c>
      <c r="T406" s="40">
        <v>11</v>
      </c>
      <c r="U406" s="40">
        <v>0</v>
      </c>
      <c r="V406" s="41">
        <v>12</v>
      </c>
      <c r="W406" s="42">
        <v>21000</v>
      </c>
      <c r="X406" s="43">
        <v>200</v>
      </c>
      <c r="Y406" s="50">
        <v>1</v>
      </c>
      <c r="Z406" s="50">
        <v>1</v>
      </c>
      <c r="AA406" s="51"/>
      <c r="AB406" s="51"/>
      <c r="AC406" s="51"/>
      <c r="AD406" s="51"/>
      <c r="AE406" s="51"/>
      <c r="AF406" s="38">
        <v>144000</v>
      </c>
      <c r="AG406" s="61">
        <v>1.75</v>
      </c>
      <c r="AH406" s="62">
        <v>0.14583333333333301</v>
      </c>
      <c r="AI406" s="63"/>
      <c r="AJ406" s="64"/>
      <c r="AK406" s="65">
        <v>0</v>
      </c>
      <c r="AL406" s="64" t="s">
        <v>283</v>
      </c>
      <c r="AM406" s="66"/>
      <c r="AN406" s="26"/>
      <c r="AO406" s="66" t="s">
        <v>59</v>
      </c>
      <c r="AP406" s="74"/>
      <c r="AQ406" s="75"/>
      <c r="AR406" s="76"/>
      <c r="AS406" s="77"/>
      <c r="AT406" s="77"/>
      <c r="AU406" s="78"/>
      <c r="AV406" s="77"/>
      <c r="AW406" s="77"/>
      <c r="AX406" s="77"/>
      <c r="AY406" s="77"/>
      <c r="AZ406" s="77"/>
      <c r="BA406" s="77"/>
      <c r="BB406" s="99">
        <f t="shared" ref="BB406:BB444" si="105">WEEKNUM(LEFT(A406,4)&amp;"-"&amp;MID(A406,5,2)&amp;"-"&amp;RIGHT(A406,2),2)</f>
        <v>36</v>
      </c>
      <c r="BC406" s="99">
        <f t="shared" ref="BC406:BC444" si="106">MONTH(LEFT(A406,4)&amp;"-"&amp;MID(A406,5,2)&amp;"-"&amp;RIGHT(A406,2))</f>
        <v>9</v>
      </c>
      <c r="BD406" s="100" t="str">
        <f t="shared" ref="BD406:BD444" si="107">F406&amp;AO406&amp;BB406</f>
        <v>025-C130000641-0397苏宁亚36</v>
      </c>
      <c r="BE406" s="101">
        <f t="shared" ref="BE406:BE437" si="108">IF(COUNTIFS(BD:BD,BD406)&gt;1,COUNTIFS(BD:BD,BD406)/POWER(COUNTIFS(BD:BD,BD406),2),COUNTIFS(BD:BD,BD406))</f>
        <v>0.14285714285714285</v>
      </c>
      <c r="BF406" s="101">
        <f t="shared" ref="BF406:BF437" si="109">IF(COUNTIFS(C:C,C406,A:A,A406)&gt;1,COUNTIFS(C:C,C406,A:A,A406)/POWER(COUNTIFS(C:C,C406,A:A,A406),2),COUNTIFS(C:C,C406,A:A,A406))</f>
        <v>0.5</v>
      </c>
      <c r="BG406" s="102" t="str">
        <f t="shared" ref="BG406:BG444" si="110">F406&amp;BB406</f>
        <v>025-C130000641-039736</v>
      </c>
      <c r="BH406" s="84" t="str">
        <f>IF(IF(ISNA(MATCH(BG406,BG407:$BG$94434,0)),1,"")="","",IF(ISNA(MATCH(BG406,BG407:$BG$94434,0)),1,"")&amp;BB406)</f>
        <v/>
      </c>
      <c r="BI406" s="84" t="str">
        <f>IF(BH406="","",BB406&amp;COUNTIFS($BH$1:BH406,BH406))</f>
        <v/>
      </c>
      <c r="BJ406" s="84" t="str">
        <f t="shared" ref="BJ406:BJ444" si="111">IF(BI406="","",F406)</f>
        <v/>
      </c>
      <c r="BK406" s="84"/>
      <c r="BL406" s="84"/>
      <c r="BM406" s="84"/>
      <c r="BN406" s="84"/>
      <c r="BO406" s="84"/>
      <c r="BP406" s="84"/>
      <c r="BQ406" s="84"/>
      <c r="BR406" s="84"/>
      <c r="BS406" s="84"/>
      <c r="BT406" s="84"/>
      <c r="BU406" s="84"/>
      <c r="BV406" s="84"/>
      <c r="BW406" s="84"/>
      <c r="BX406" s="84"/>
      <c r="BY406" s="84"/>
      <c r="BZ406" s="84"/>
      <c r="CA406" s="84"/>
      <c r="CB406" s="84"/>
      <c r="CC406" s="84"/>
      <c r="CD406" s="84"/>
      <c r="CE406" s="84"/>
      <c r="CF406" s="84"/>
      <c r="CG406" s="84"/>
      <c r="CH406" s="84"/>
      <c r="CI406" s="84"/>
      <c r="CJ406" s="84"/>
      <c r="CK406" s="84"/>
      <c r="CL406" s="84"/>
      <c r="CM406" s="84"/>
      <c r="CN406" s="84"/>
      <c r="CO406" s="84"/>
      <c r="CP406" s="84"/>
      <c r="CQ406" s="84"/>
      <c r="CR406" s="84"/>
      <c r="CS406" s="84"/>
      <c r="CT406" s="84"/>
      <c r="CU406" s="84"/>
      <c r="CV406" s="84"/>
      <c r="CW406" s="84"/>
      <c r="CX406" s="84"/>
      <c r="CY406" s="84"/>
      <c r="CZ406" s="84"/>
      <c r="DA406" s="84"/>
      <c r="DB406" s="84"/>
      <c r="DC406" s="84"/>
      <c r="DD406" s="84"/>
      <c r="DE406" s="84"/>
      <c r="DF406" s="84"/>
      <c r="DG406" s="84"/>
      <c r="DH406" s="84"/>
      <c r="DI406" s="84"/>
      <c r="DJ406" s="84"/>
      <c r="DK406" s="84"/>
      <c r="DL406" s="84"/>
      <c r="DM406" s="84"/>
      <c r="DN406" s="84"/>
      <c r="DO406" s="84"/>
      <c r="DP406" s="84"/>
      <c r="DQ406" s="84"/>
      <c r="DR406" s="84"/>
      <c r="DS406" s="84"/>
      <c r="DT406" s="84"/>
      <c r="DU406" s="84"/>
      <c r="DV406" s="84"/>
      <c r="DW406" s="84"/>
      <c r="DX406" s="84"/>
      <c r="DY406" s="84"/>
      <c r="DZ406" s="84"/>
      <c r="EA406" s="84"/>
      <c r="EB406" s="84"/>
      <c r="EC406" s="84"/>
      <c r="ED406" s="84"/>
      <c r="EE406" s="84"/>
      <c r="EF406" s="84"/>
      <c r="EG406" s="84"/>
      <c r="EH406" s="84"/>
      <c r="EI406" s="84"/>
      <c r="EJ406" s="84"/>
      <c r="EK406" s="84"/>
      <c r="EL406" s="84"/>
      <c r="EM406" s="84"/>
      <c r="EN406" s="84"/>
      <c r="EO406" s="84"/>
      <c r="EP406" s="84"/>
      <c r="EQ406" s="84"/>
      <c r="ER406" s="84"/>
      <c r="ES406" s="84"/>
      <c r="ET406" s="84"/>
      <c r="EU406" s="84"/>
      <c r="EV406" s="84"/>
      <c r="EW406" s="84"/>
      <c r="EX406" s="84"/>
      <c r="EY406" s="84"/>
      <c r="EZ406" s="84"/>
      <c r="FA406" s="84"/>
      <c r="FB406" s="84"/>
      <c r="FC406" s="84"/>
      <c r="FD406" s="84"/>
      <c r="FE406" s="84"/>
      <c r="FF406" s="84"/>
      <c r="FG406" s="84"/>
      <c r="FH406" s="84"/>
      <c r="FI406" s="84"/>
      <c r="FJ406" s="84"/>
      <c r="FK406" s="84"/>
      <c r="FL406" s="84"/>
      <c r="FM406" s="84"/>
      <c r="FN406" s="84"/>
      <c r="FO406" s="84"/>
      <c r="FP406" s="84"/>
      <c r="FQ406" s="84"/>
      <c r="FR406" s="84"/>
      <c r="FS406" s="84"/>
      <c r="FT406" s="84"/>
      <c r="FU406" s="84"/>
      <c r="FV406" s="84"/>
      <c r="FW406" s="84"/>
      <c r="FX406" s="84"/>
      <c r="FY406" s="84"/>
      <c r="FZ406" s="84"/>
      <c r="GA406" s="84"/>
      <c r="GB406" s="84"/>
      <c r="GC406" s="84"/>
      <c r="GD406" s="84"/>
      <c r="GE406" s="84"/>
      <c r="GF406" s="84"/>
      <c r="GG406" s="84"/>
      <c r="GH406" s="84"/>
      <c r="GI406" s="84"/>
      <c r="GJ406" s="84"/>
      <c r="GK406" s="84"/>
      <c r="GL406" s="84"/>
      <c r="GM406" s="84"/>
      <c r="GN406" s="84"/>
      <c r="GO406" s="84"/>
      <c r="GP406" s="84"/>
      <c r="GQ406" s="84"/>
      <c r="GR406" s="84"/>
      <c r="GS406" s="84"/>
      <c r="GT406" s="84"/>
      <c r="GU406" s="84"/>
      <c r="GV406" s="84"/>
      <c r="GW406" s="84"/>
      <c r="GX406" s="84"/>
      <c r="GY406" s="84"/>
      <c r="GZ406" s="84"/>
      <c r="HA406" s="84"/>
      <c r="HB406" s="84"/>
      <c r="HC406" s="84"/>
      <c r="HD406" s="84"/>
      <c r="HE406" s="84"/>
      <c r="HF406" s="84"/>
      <c r="HG406" s="84"/>
      <c r="HH406" s="84"/>
      <c r="HI406" s="84"/>
      <c r="HJ406" s="84"/>
      <c r="HK406" s="84"/>
      <c r="HL406" s="84"/>
      <c r="HM406" s="84"/>
      <c r="HN406" s="84"/>
      <c r="HO406" s="84"/>
      <c r="HP406" s="84"/>
      <c r="HQ406" s="84"/>
      <c r="HR406" s="84"/>
      <c r="HS406" s="84"/>
      <c r="HT406" s="84"/>
      <c r="HU406" s="84"/>
      <c r="HV406" s="84"/>
      <c r="HW406" s="84"/>
      <c r="HX406" s="84"/>
      <c r="HY406" s="84"/>
      <c r="HZ406" s="84"/>
      <c r="IA406" s="84"/>
      <c r="IB406" s="84"/>
      <c r="IC406" s="84"/>
      <c r="ID406" s="84"/>
      <c r="IE406" s="84"/>
      <c r="IF406" s="84"/>
      <c r="IG406" s="84"/>
      <c r="IH406" s="84"/>
      <c r="II406" s="84"/>
      <c r="IJ406" s="84"/>
      <c r="IK406" s="84"/>
      <c r="IL406" s="84"/>
      <c r="IM406" s="84"/>
      <c r="IN406" s="84"/>
      <c r="IO406" s="84"/>
      <c r="IP406" s="84"/>
      <c r="IQ406" s="84"/>
      <c r="IR406" s="84"/>
      <c r="IS406" s="84"/>
      <c r="IT406" s="84"/>
      <c r="IU406" s="84"/>
      <c r="IV406" s="84"/>
      <c r="IW406" s="84"/>
      <c r="IX406" s="84"/>
      <c r="IY406" s="84"/>
      <c r="IZ406" s="84"/>
      <c r="JA406" s="84"/>
      <c r="JB406" s="84"/>
    </row>
    <row r="407" spans="1:262" s="22" customFormat="1" ht="15" customHeight="1" x14ac:dyDescent="0.15">
      <c r="A407" s="176" t="s">
        <v>147</v>
      </c>
      <c r="B407" s="26" t="s">
        <v>285</v>
      </c>
      <c r="C407" s="27" t="s">
        <v>344</v>
      </c>
      <c r="D407" s="28" t="s">
        <v>442</v>
      </c>
      <c r="E407" s="26" t="s">
        <v>278</v>
      </c>
      <c r="F407" s="29" t="s">
        <v>346</v>
      </c>
      <c r="G407" s="30" t="s">
        <v>280</v>
      </c>
      <c r="H407" s="30" t="s">
        <v>79</v>
      </c>
      <c r="I407" s="37">
        <v>1500000</v>
      </c>
      <c r="J407" s="38" t="s">
        <v>281</v>
      </c>
      <c r="K407" s="37">
        <v>1246100</v>
      </c>
      <c r="L407" s="26"/>
      <c r="M407" s="26"/>
      <c r="N407" s="26"/>
      <c r="O407" s="39" t="s">
        <v>29</v>
      </c>
      <c r="P407" s="40">
        <v>0.5</v>
      </c>
      <c r="Q407" s="40">
        <v>0.5</v>
      </c>
      <c r="R407" s="40">
        <v>1.23943661971831</v>
      </c>
      <c r="S407" s="40">
        <v>2.7204030226700202</v>
      </c>
      <c r="T407" s="40">
        <v>11</v>
      </c>
      <c r="U407" s="40">
        <v>0</v>
      </c>
      <c r="V407" s="41">
        <v>12</v>
      </c>
      <c r="W407" s="42">
        <v>110000</v>
      </c>
      <c r="X407" s="43">
        <v>200</v>
      </c>
      <c r="Y407" s="50">
        <v>1</v>
      </c>
      <c r="Z407" s="50">
        <v>1</v>
      </c>
      <c r="AA407" s="51"/>
      <c r="AB407" s="51"/>
      <c r="AC407" s="51"/>
      <c r="AD407" s="51"/>
      <c r="AE407" s="51"/>
      <c r="AF407" s="38">
        <v>144000</v>
      </c>
      <c r="AG407" s="61">
        <v>9.1666666666666696</v>
      </c>
      <c r="AH407" s="62">
        <v>0.76388888888888895</v>
      </c>
      <c r="AI407" s="63"/>
      <c r="AJ407" s="64"/>
      <c r="AK407" s="65">
        <v>0</v>
      </c>
      <c r="AL407" s="64" t="s">
        <v>283</v>
      </c>
      <c r="AM407" s="66"/>
      <c r="AN407" s="26"/>
      <c r="AO407" s="66" t="s">
        <v>28</v>
      </c>
      <c r="AP407" s="74"/>
      <c r="AQ407" s="75"/>
      <c r="AR407" s="76"/>
      <c r="AS407" s="77"/>
      <c r="AT407" s="77"/>
      <c r="AU407" s="78"/>
      <c r="AV407" s="77"/>
      <c r="AW407" s="77"/>
      <c r="AX407" s="77"/>
      <c r="AY407" s="77"/>
      <c r="AZ407" s="77"/>
      <c r="BA407" s="77"/>
      <c r="BB407" s="99">
        <f t="shared" si="105"/>
        <v>36</v>
      </c>
      <c r="BC407" s="99">
        <f t="shared" si="106"/>
        <v>9</v>
      </c>
      <c r="BD407" s="100" t="str">
        <f t="shared" si="107"/>
        <v>025-C130000641-0397韩学奇36</v>
      </c>
      <c r="BE407" s="101">
        <f t="shared" si="108"/>
        <v>0.14285714285714285</v>
      </c>
      <c r="BF407" s="101">
        <f t="shared" si="109"/>
        <v>0.5</v>
      </c>
      <c r="BG407" s="102" t="str">
        <f t="shared" si="110"/>
        <v>025-C130000641-039736</v>
      </c>
      <c r="BH407" s="84" t="str">
        <f>IF(IF(ISNA(MATCH(BG407,BG408:$BG$94434,0)),1,"")="","",IF(ISNA(MATCH(BG407,BG408:$BG$94434,0)),1,"")&amp;BB407)</f>
        <v/>
      </c>
      <c r="BI407" s="84" t="str">
        <f>IF(BH407="","",BB407&amp;COUNTIFS($BH$1:BH407,BH407))</f>
        <v/>
      </c>
      <c r="BJ407" s="84" t="str">
        <f t="shared" si="111"/>
        <v/>
      </c>
      <c r="BK407" s="84"/>
      <c r="BL407" s="84"/>
      <c r="BM407" s="84"/>
      <c r="BN407" s="84"/>
      <c r="BO407" s="84"/>
      <c r="BP407" s="84"/>
      <c r="BQ407" s="84"/>
      <c r="BR407" s="84"/>
      <c r="BS407" s="84"/>
      <c r="BT407" s="84"/>
      <c r="BU407" s="84"/>
      <c r="BV407" s="84"/>
      <c r="BW407" s="84"/>
      <c r="BX407" s="84"/>
      <c r="BY407" s="84"/>
      <c r="BZ407" s="84"/>
      <c r="CA407" s="84"/>
      <c r="CB407" s="84"/>
      <c r="CC407" s="84"/>
      <c r="CD407" s="84"/>
      <c r="CE407" s="84"/>
      <c r="CF407" s="84"/>
      <c r="CG407" s="84"/>
      <c r="CH407" s="84"/>
      <c r="CI407" s="84"/>
      <c r="CJ407" s="84"/>
      <c r="CK407" s="84"/>
      <c r="CL407" s="84"/>
      <c r="CM407" s="84"/>
      <c r="CN407" s="84"/>
      <c r="CO407" s="84"/>
      <c r="CP407" s="84"/>
      <c r="CQ407" s="84"/>
      <c r="CR407" s="84"/>
      <c r="CS407" s="84"/>
      <c r="CT407" s="84"/>
      <c r="CU407" s="84"/>
      <c r="CV407" s="84"/>
      <c r="CW407" s="84"/>
      <c r="CX407" s="84"/>
      <c r="CY407" s="84"/>
      <c r="CZ407" s="84"/>
      <c r="DA407" s="84"/>
      <c r="DB407" s="84"/>
      <c r="DC407" s="84"/>
      <c r="DD407" s="84"/>
      <c r="DE407" s="84"/>
      <c r="DF407" s="84"/>
      <c r="DG407" s="84"/>
      <c r="DH407" s="84"/>
      <c r="DI407" s="84"/>
      <c r="DJ407" s="84"/>
      <c r="DK407" s="84"/>
      <c r="DL407" s="84"/>
      <c r="DM407" s="84"/>
      <c r="DN407" s="84"/>
      <c r="DO407" s="84"/>
      <c r="DP407" s="84"/>
      <c r="DQ407" s="84"/>
      <c r="DR407" s="84"/>
      <c r="DS407" s="84"/>
      <c r="DT407" s="84"/>
      <c r="DU407" s="84"/>
      <c r="DV407" s="84"/>
      <c r="DW407" s="84"/>
      <c r="DX407" s="84"/>
      <c r="DY407" s="84"/>
      <c r="DZ407" s="84"/>
      <c r="EA407" s="84"/>
      <c r="EB407" s="84"/>
      <c r="EC407" s="84"/>
      <c r="ED407" s="84"/>
      <c r="EE407" s="84"/>
      <c r="EF407" s="84"/>
      <c r="EG407" s="84"/>
      <c r="EH407" s="84"/>
      <c r="EI407" s="84"/>
      <c r="EJ407" s="84"/>
      <c r="EK407" s="84"/>
      <c r="EL407" s="84"/>
      <c r="EM407" s="84"/>
      <c r="EN407" s="84"/>
      <c r="EO407" s="84"/>
      <c r="EP407" s="84"/>
      <c r="EQ407" s="84"/>
      <c r="ER407" s="84"/>
      <c r="ES407" s="84"/>
      <c r="ET407" s="84"/>
      <c r="EU407" s="84"/>
      <c r="EV407" s="84"/>
      <c r="EW407" s="84"/>
      <c r="EX407" s="84"/>
      <c r="EY407" s="84"/>
      <c r="EZ407" s="84"/>
      <c r="FA407" s="84"/>
      <c r="FB407" s="84"/>
      <c r="FC407" s="84"/>
      <c r="FD407" s="84"/>
      <c r="FE407" s="84"/>
      <c r="FF407" s="84"/>
      <c r="FG407" s="84"/>
      <c r="FH407" s="84"/>
      <c r="FI407" s="84"/>
      <c r="FJ407" s="84"/>
      <c r="FK407" s="84"/>
      <c r="FL407" s="84"/>
      <c r="FM407" s="84"/>
      <c r="FN407" s="84"/>
      <c r="FO407" s="84"/>
      <c r="FP407" s="84"/>
      <c r="FQ407" s="84"/>
      <c r="FR407" s="84"/>
      <c r="FS407" s="84"/>
      <c r="FT407" s="84"/>
      <c r="FU407" s="84"/>
      <c r="FV407" s="84"/>
      <c r="FW407" s="84"/>
      <c r="FX407" s="84"/>
      <c r="FY407" s="84"/>
      <c r="FZ407" s="84"/>
      <c r="GA407" s="84"/>
      <c r="GB407" s="84"/>
      <c r="GC407" s="84"/>
      <c r="GD407" s="84"/>
      <c r="GE407" s="84"/>
      <c r="GF407" s="84"/>
      <c r="GG407" s="84"/>
      <c r="GH407" s="84"/>
      <c r="GI407" s="84"/>
      <c r="GJ407" s="84"/>
      <c r="GK407" s="84"/>
      <c r="GL407" s="84"/>
      <c r="GM407" s="84"/>
      <c r="GN407" s="84"/>
      <c r="GO407" s="84"/>
      <c r="GP407" s="84"/>
      <c r="GQ407" s="84"/>
      <c r="GR407" s="84"/>
      <c r="GS407" s="84"/>
      <c r="GT407" s="84"/>
      <c r="GU407" s="84"/>
      <c r="GV407" s="84"/>
      <c r="GW407" s="84"/>
      <c r="GX407" s="84"/>
      <c r="GY407" s="84"/>
      <c r="GZ407" s="84"/>
      <c r="HA407" s="84"/>
      <c r="HB407" s="84"/>
      <c r="HC407" s="84"/>
      <c r="HD407" s="84"/>
      <c r="HE407" s="84"/>
      <c r="HF407" s="84"/>
      <c r="HG407" s="84"/>
      <c r="HH407" s="84"/>
      <c r="HI407" s="84"/>
      <c r="HJ407" s="84"/>
      <c r="HK407" s="84"/>
      <c r="HL407" s="84"/>
      <c r="HM407" s="84"/>
      <c r="HN407" s="84"/>
      <c r="HO407" s="84"/>
      <c r="HP407" s="84"/>
      <c r="HQ407" s="84"/>
      <c r="HR407" s="84"/>
      <c r="HS407" s="84"/>
      <c r="HT407" s="84"/>
      <c r="HU407" s="84"/>
      <c r="HV407" s="84"/>
      <c r="HW407" s="84"/>
      <c r="HX407" s="84"/>
      <c r="HY407" s="84"/>
      <c r="HZ407" s="84"/>
      <c r="IA407" s="84"/>
      <c r="IB407" s="84"/>
      <c r="IC407" s="84"/>
      <c r="ID407" s="84"/>
      <c r="IE407" s="84"/>
      <c r="IF407" s="84"/>
      <c r="IG407" s="84"/>
      <c r="IH407" s="84"/>
      <c r="II407" s="84"/>
      <c r="IJ407" s="84"/>
      <c r="IK407" s="84"/>
      <c r="IL407" s="84"/>
      <c r="IM407" s="84"/>
      <c r="IN407" s="84"/>
      <c r="IO407" s="84"/>
      <c r="IP407" s="84"/>
      <c r="IQ407" s="84"/>
      <c r="IR407" s="84"/>
      <c r="IS407" s="84"/>
      <c r="IT407" s="84"/>
      <c r="IU407" s="84"/>
      <c r="IV407" s="84"/>
      <c r="IW407" s="84"/>
      <c r="IX407" s="84"/>
      <c r="IY407" s="84"/>
      <c r="IZ407" s="84"/>
      <c r="JA407" s="84"/>
      <c r="JB407" s="84"/>
    </row>
    <row r="408" spans="1:262" s="22" customFormat="1" ht="15" customHeight="1" x14ac:dyDescent="0.15">
      <c r="A408" s="176" t="s">
        <v>147</v>
      </c>
      <c r="B408" s="26" t="s">
        <v>285</v>
      </c>
      <c r="C408" s="27" t="s">
        <v>188</v>
      </c>
      <c r="D408" s="28" t="s">
        <v>482</v>
      </c>
      <c r="E408" s="26" t="s">
        <v>278</v>
      </c>
      <c r="F408" s="29" t="s">
        <v>81</v>
      </c>
      <c r="G408" s="30" t="s">
        <v>356</v>
      </c>
      <c r="H408" s="30" t="s">
        <v>79</v>
      </c>
      <c r="I408" s="37">
        <v>2000000</v>
      </c>
      <c r="J408" s="38" t="s">
        <v>281</v>
      </c>
      <c r="K408" s="37">
        <v>59800</v>
      </c>
      <c r="L408" s="26"/>
      <c r="M408" s="26"/>
      <c r="N408" s="26"/>
      <c r="O408" s="39" t="s">
        <v>357</v>
      </c>
      <c r="P408" s="40">
        <v>0.5</v>
      </c>
      <c r="Q408" s="40">
        <v>0.5</v>
      </c>
      <c r="R408" s="40">
        <v>1.23943661971831</v>
      </c>
      <c r="S408" s="40">
        <v>2.7204030226700202</v>
      </c>
      <c r="T408" s="40">
        <v>4</v>
      </c>
      <c r="U408" s="40">
        <v>4</v>
      </c>
      <c r="V408" s="41">
        <v>12</v>
      </c>
      <c r="W408" s="42">
        <v>77000</v>
      </c>
      <c r="X408" s="43">
        <v>200</v>
      </c>
      <c r="Y408" s="50">
        <v>1</v>
      </c>
      <c r="Z408" s="50">
        <v>1</v>
      </c>
      <c r="AA408" s="51"/>
      <c r="AB408" s="51"/>
      <c r="AC408" s="51"/>
      <c r="AD408" s="51"/>
      <c r="AE408" s="51"/>
      <c r="AF408" s="38">
        <v>144000</v>
      </c>
      <c r="AG408" s="61">
        <v>6.4166666666666696</v>
      </c>
      <c r="AH408" s="62">
        <v>0.53472222222222199</v>
      </c>
      <c r="AI408" s="63"/>
      <c r="AJ408" s="64"/>
      <c r="AK408" s="65">
        <v>0</v>
      </c>
      <c r="AL408" s="64" t="s">
        <v>283</v>
      </c>
      <c r="AM408" s="66" t="s">
        <v>322</v>
      </c>
      <c r="AN408" s="26"/>
      <c r="AO408" s="66" t="s">
        <v>64</v>
      </c>
      <c r="AP408" s="74"/>
      <c r="AQ408" s="75"/>
      <c r="AR408" s="76"/>
      <c r="AS408" s="77"/>
      <c r="AT408" s="77"/>
      <c r="AU408" s="78"/>
      <c r="AV408" s="77"/>
      <c r="AW408" s="77"/>
      <c r="AX408" s="77"/>
      <c r="AY408" s="77"/>
      <c r="AZ408" s="77"/>
      <c r="BA408" s="77"/>
      <c r="BB408" s="99">
        <f t="shared" si="105"/>
        <v>36</v>
      </c>
      <c r="BC408" s="99">
        <f t="shared" si="106"/>
        <v>9</v>
      </c>
      <c r="BD408" s="100" t="str">
        <f t="shared" si="107"/>
        <v>025-0009-320杨青松36</v>
      </c>
      <c r="BE408" s="101">
        <f t="shared" si="108"/>
        <v>0.5</v>
      </c>
      <c r="BF408" s="101">
        <f t="shared" si="109"/>
        <v>1</v>
      </c>
      <c r="BG408" s="102" t="str">
        <f t="shared" si="110"/>
        <v>025-0009-32036</v>
      </c>
      <c r="BH408" s="84" t="str">
        <f>IF(IF(ISNA(MATCH(BG408,BG409:$BG$94434,0)),1,"")="","",IF(ISNA(MATCH(BG408,BG409:$BG$94434,0)),1,"")&amp;BB408)</f>
        <v/>
      </c>
      <c r="BI408" s="84" t="str">
        <f>IF(BH408="","",BB408&amp;COUNTIFS($BH$1:BH408,BH408))</f>
        <v/>
      </c>
      <c r="BJ408" s="84" t="str">
        <f t="shared" si="111"/>
        <v/>
      </c>
      <c r="BK408" s="84"/>
      <c r="BL408" s="84"/>
      <c r="BM408" s="84"/>
      <c r="BN408" s="84"/>
      <c r="BO408" s="84"/>
      <c r="BP408" s="84"/>
      <c r="BQ408" s="84"/>
      <c r="BR408" s="84"/>
      <c r="BS408" s="84"/>
      <c r="BT408" s="84"/>
      <c r="BU408" s="84"/>
      <c r="BV408" s="84"/>
      <c r="BW408" s="84"/>
      <c r="BX408" s="84"/>
      <c r="BY408" s="84"/>
      <c r="BZ408" s="84"/>
      <c r="CA408" s="84"/>
      <c r="CB408" s="84"/>
      <c r="CC408" s="84"/>
      <c r="CD408" s="84"/>
      <c r="CE408" s="84"/>
      <c r="CF408" s="84"/>
      <c r="CG408" s="84"/>
      <c r="CH408" s="84"/>
      <c r="CI408" s="84"/>
      <c r="CJ408" s="84"/>
      <c r="CK408" s="84"/>
      <c r="CL408" s="84"/>
      <c r="CM408" s="84"/>
      <c r="CN408" s="84"/>
      <c r="CO408" s="84"/>
      <c r="CP408" s="84"/>
      <c r="CQ408" s="84"/>
      <c r="CR408" s="84"/>
      <c r="CS408" s="84"/>
      <c r="CT408" s="84"/>
      <c r="CU408" s="84"/>
      <c r="CV408" s="84"/>
      <c r="CW408" s="84"/>
      <c r="CX408" s="84"/>
      <c r="CY408" s="84"/>
      <c r="CZ408" s="84"/>
      <c r="DA408" s="84"/>
      <c r="DB408" s="84"/>
      <c r="DC408" s="84"/>
      <c r="DD408" s="84"/>
      <c r="DE408" s="84"/>
      <c r="DF408" s="84"/>
      <c r="DG408" s="84"/>
      <c r="DH408" s="84"/>
      <c r="DI408" s="84"/>
      <c r="DJ408" s="84"/>
      <c r="DK408" s="84"/>
      <c r="DL408" s="84"/>
      <c r="DM408" s="84"/>
      <c r="DN408" s="84"/>
      <c r="DO408" s="84"/>
      <c r="DP408" s="84"/>
      <c r="DQ408" s="84"/>
      <c r="DR408" s="84"/>
      <c r="DS408" s="84"/>
      <c r="DT408" s="84"/>
      <c r="DU408" s="84"/>
      <c r="DV408" s="84"/>
      <c r="DW408" s="84"/>
      <c r="DX408" s="84"/>
      <c r="DY408" s="84"/>
      <c r="DZ408" s="84"/>
      <c r="EA408" s="84"/>
      <c r="EB408" s="84"/>
      <c r="EC408" s="84"/>
      <c r="ED408" s="84"/>
      <c r="EE408" s="84"/>
      <c r="EF408" s="84"/>
      <c r="EG408" s="84"/>
      <c r="EH408" s="84"/>
      <c r="EI408" s="84"/>
      <c r="EJ408" s="84"/>
      <c r="EK408" s="84"/>
      <c r="EL408" s="84"/>
      <c r="EM408" s="84"/>
      <c r="EN408" s="84"/>
      <c r="EO408" s="84"/>
      <c r="EP408" s="84"/>
      <c r="EQ408" s="84"/>
      <c r="ER408" s="84"/>
      <c r="ES408" s="84"/>
      <c r="ET408" s="84"/>
      <c r="EU408" s="84"/>
      <c r="EV408" s="84"/>
      <c r="EW408" s="84"/>
      <c r="EX408" s="84"/>
      <c r="EY408" s="84"/>
      <c r="EZ408" s="84"/>
      <c r="FA408" s="84"/>
      <c r="FB408" s="84"/>
      <c r="FC408" s="84"/>
      <c r="FD408" s="84"/>
      <c r="FE408" s="84"/>
      <c r="FF408" s="84"/>
      <c r="FG408" s="84"/>
      <c r="FH408" s="84"/>
      <c r="FI408" s="84"/>
      <c r="FJ408" s="84"/>
      <c r="FK408" s="84"/>
      <c r="FL408" s="84"/>
      <c r="FM408" s="84"/>
      <c r="FN408" s="84"/>
      <c r="FO408" s="84"/>
      <c r="FP408" s="84"/>
      <c r="FQ408" s="84"/>
      <c r="FR408" s="84"/>
      <c r="FS408" s="84"/>
      <c r="FT408" s="84"/>
      <c r="FU408" s="84"/>
      <c r="FV408" s="84"/>
      <c r="FW408" s="84"/>
      <c r="FX408" s="84"/>
      <c r="FY408" s="84"/>
      <c r="FZ408" s="84"/>
      <c r="GA408" s="84"/>
      <c r="GB408" s="84"/>
      <c r="GC408" s="84"/>
      <c r="GD408" s="84"/>
      <c r="GE408" s="84"/>
      <c r="GF408" s="84"/>
      <c r="GG408" s="84"/>
      <c r="GH408" s="84"/>
      <c r="GI408" s="84"/>
      <c r="GJ408" s="84"/>
      <c r="GK408" s="84"/>
      <c r="GL408" s="84"/>
      <c r="GM408" s="84"/>
      <c r="GN408" s="84"/>
      <c r="GO408" s="84"/>
      <c r="GP408" s="84"/>
      <c r="GQ408" s="84"/>
      <c r="GR408" s="84"/>
      <c r="GS408" s="84"/>
      <c r="GT408" s="84"/>
      <c r="GU408" s="84"/>
      <c r="GV408" s="84"/>
      <c r="GW408" s="84"/>
      <c r="GX408" s="84"/>
      <c r="GY408" s="84"/>
      <c r="GZ408" s="84"/>
      <c r="HA408" s="84"/>
      <c r="HB408" s="84"/>
      <c r="HC408" s="84"/>
      <c r="HD408" s="84"/>
      <c r="HE408" s="84"/>
      <c r="HF408" s="84"/>
      <c r="HG408" s="84"/>
      <c r="HH408" s="84"/>
      <c r="HI408" s="84"/>
      <c r="HJ408" s="84"/>
      <c r="HK408" s="84"/>
      <c r="HL408" s="84"/>
      <c r="HM408" s="84"/>
      <c r="HN408" s="84"/>
      <c r="HO408" s="84"/>
      <c r="HP408" s="84"/>
      <c r="HQ408" s="84"/>
      <c r="HR408" s="84"/>
      <c r="HS408" s="84"/>
      <c r="HT408" s="84"/>
      <c r="HU408" s="84"/>
      <c r="HV408" s="84"/>
      <c r="HW408" s="84"/>
      <c r="HX408" s="84"/>
      <c r="HY408" s="84"/>
      <c r="HZ408" s="84"/>
      <c r="IA408" s="84"/>
      <c r="IB408" s="84"/>
      <c r="IC408" s="84"/>
      <c r="ID408" s="84"/>
      <c r="IE408" s="84"/>
      <c r="IF408" s="84"/>
      <c r="IG408" s="84"/>
      <c r="IH408" s="84"/>
      <c r="II408" s="84"/>
      <c r="IJ408" s="84"/>
      <c r="IK408" s="84"/>
      <c r="IL408" s="84"/>
      <c r="IM408" s="84"/>
      <c r="IN408" s="84"/>
      <c r="IO408" s="84"/>
      <c r="IP408" s="84"/>
      <c r="IQ408" s="84"/>
      <c r="IR408" s="84"/>
      <c r="IS408" s="84"/>
      <c r="IT408" s="84"/>
      <c r="IU408" s="84"/>
      <c r="IV408" s="84"/>
      <c r="IW408" s="84"/>
      <c r="IX408" s="84"/>
      <c r="IY408" s="84"/>
      <c r="IZ408" s="84"/>
      <c r="JA408" s="84"/>
      <c r="JB408" s="84"/>
    </row>
    <row r="409" spans="1:262" s="22" customFormat="1" ht="15" customHeight="1" x14ac:dyDescent="0.15">
      <c r="A409" s="176" t="s">
        <v>147</v>
      </c>
      <c r="B409" s="26" t="s">
        <v>275</v>
      </c>
      <c r="C409" s="27" t="s">
        <v>189</v>
      </c>
      <c r="D409" s="28" t="s">
        <v>443</v>
      </c>
      <c r="E409" s="26" t="s">
        <v>278</v>
      </c>
      <c r="F409" s="29" t="s">
        <v>95</v>
      </c>
      <c r="G409" s="30" t="s">
        <v>356</v>
      </c>
      <c r="H409" s="30" t="s">
        <v>94</v>
      </c>
      <c r="I409" s="37">
        <v>1000</v>
      </c>
      <c r="J409" s="38" t="s">
        <v>281</v>
      </c>
      <c r="K409" s="37">
        <v>218</v>
      </c>
      <c r="L409" s="26"/>
      <c r="M409" s="26"/>
      <c r="N409" s="26"/>
      <c r="O409" s="39" t="s">
        <v>444</v>
      </c>
      <c r="P409" s="40">
        <v>0.5</v>
      </c>
      <c r="Q409" s="40">
        <v>0.5</v>
      </c>
      <c r="R409" s="40">
        <v>0.84782608695652195</v>
      </c>
      <c r="S409" s="40">
        <v>0.68010075566750605</v>
      </c>
      <c r="T409" s="40">
        <v>3</v>
      </c>
      <c r="U409" s="40">
        <v>0</v>
      </c>
      <c r="V409" s="41">
        <v>3</v>
      </c>
      <c r="W409" s="42">
        <v>36</v>
      </c>
      <c r="X409" s="43">
        <v>300</v>
      </c>
      <c r="Y409" s="50">
        <v>1</v>
      </c>
      <c r="Z409" s="50">
        <v>1</v>
      </c>
      <c r="AA409" s="51"/>
      <c r="AB409" s="51"/>
      <c r="AC409" s="51"/>
      <c r="AD409" s="51"/>
      <c r="AE409" s="51"/>
      <c r="AF409" s="38">
        <v>54</v>
      </c>
      <c r="AG409" s="61">
        <v>2</v>
      </c>
      <c r="AH409" s="62">
        <v>0.66666666666666696</v>
      </c>
      <c r="AI409" s="63"/>
      <c r="AJ409" s="64"/>
      <c r="AK409" s="65" t="e">
        <v>#DIV/0!</v>
      </c>
      <c r="AL409" s="64" t="s">
        <v>283</v>
      </c>
      <c r="AM409" s="66"/>
      <c r="AN409" s="26"/>
      <c r="AO409" s="66" t="s">
        <v>399</v>
      </c>
      <c r="AP409" s="74"/>
      <c r="AQ409" s="75"/>
      <c r="AR409" s="76"/>
      <c r="AS409" s="77"/>
      <c r="AT409" s="77"/>
      <c r="AU409" s="78"/>
      <c r="AV409" s="77"/>
      <c r="AW409" s="77"/>
      <c r="AX409" s="77"/>
      <c r="AY409" s="77"/>
      <c r="AZ409" s="77"/>
      <c r="BA409" s="77"/>
      <c r="BB409" s="99">
        <f t="shared" si="105"/>
        <v>36</v>
      </c>
      <c r="BC409" s="99">
        <f t="shared" si="106"/>
        <v>9</v>
      </c>
      <c r="BD409" s="100" t="str">
        <f t="shared" si="107"/>
        <v>050-0009-481马雪威36</v>
      </c>
      <c r="BE409" s="101">
        <f t="shared" si="108"/>
        <v>0.33333333333333331</v>
      </c>
      <c r="BF409" s="101">
        <f t="shared" si="109"/>
        <v>1</v>
      </c>
      <c r="BG409" s="102" t="str">
        <f t="shared" si="110"/>
        <v>050-0009-48136</v>
      </c>
      <c r="BH409" s="84" t="str">
        <f>IF(IF(ISNA(MATCH(BG409,BG410:$BG$94434,0)),1,"")="","",IF(ISNA(MATCH(BG409,BG410:$BG$94434,0)),1,"")&amp;BB409)</f>
        <v/>
      </c>
      <c r="BI409" s="84" t="str">
        <f>IF(BH409="","",BB409&amp;COUNTIFS($BH$1:BH409,BH409))</f>
        <v/>
      </c>
      <c r="BJ409" s="84" t="str">
        <f t="shared" si="111"/>
        <v/>
      </c>
      <c r="BK409" s="84"/>
      <c r="BL409" s="84"/>
      <c r="BM409" s="84"/>
      <c r="BN409" s="84"/>
      <c r="BO409" s="84"/>
      <c r="BP409" s="84"/>
      <c r="BQ409" s="84"/>
      <c r="BR409" s="84"/>
      <c r="BS409" s="84"/>
      <c r="BT409" s="84"/>
      <c r="BU409" s="84"/>
      <c r="BV409" s="84"/>
      <c r="BW409" s="84"/>
      <c r="BX409" s="84"/>
      <c r="BY409" s="84"/>
      <c r="BZ409" s="84"/>
      <c r="CA409" s="84"/>
      <c r="CB409" s="84"/>
      <c r="CC409" s="84"/>
      <c r="CD409" s="84"/>
      <c r="CE409" s="84"/>
      <c r="CF409" s="84"/>
      <c r="CG409" s="84"/>
      <c r="CH409" s="84"/>
      <c r="CI409" s="84"/>
      <c r="CJ409" s="84"/>
      <c r="CK409" s="84"/>
      <c r="CL409" s="84"/>
      <c r="CM409" s="84"/>
      <c r="CN409" s="84"/>
      <c r="CO409" s="84"/>
      <c r="CP409" s="84"/>
      <c r="CQ409" s="84"/>
      <c r="CR409" s="84"/>
      <c r="CS409" s="84"/>
      <c r="CT409" s="84"/>
      <c r="CU409" s="84"/>
      <c r="CV409" s="84"/>
      <c r="CW409" s="84"/>
      <c r="CX409" s="84"/>
      <c r="CY409" s="84"/>
      <c r="CZ409" s="84"/>
      <c r="DA409" s="84"/>
      <c r="DB409" s="84"/>
      <c r="DC409" s="84"/>
      <c r="DD409" s="84"/>
      <c r="DE409" s="84"/>
      <c r="DF409" s="84"/>
      <c r="DG409" s="84"/>
      <c r="DH409" s="84"/>
      <c r="DI409" s="84"/>
      <c r="DJ409" s="84"/>
      <c r="DK409" s="84"/>
      <c r="DL409" s="84"/>
      <c r="DM409" s="84"/>
      <c r="DN409" s="84"/>
      <c r="DO409" s="84"/>
      <c r="DP409" s="84"/>
      <c r="DQ409" s="84"/>
      <c r="DR409" s="84"/>
      <c r="DS409" s="84"/>
      <c r="DT409" s="84"/>
      <c r="DU409" s="84"/>
      <c r="DV409" s="84"/>
      <c r="DW409" s="84"/>
      <c r="DX409" s="84"/>
      <c r="DY409" s="84"/>
      <c r="DZ409" s="84"/>
      <c r="EA409" s="84"/>
      <c r="EB409" s="84"/>
      <c r="EC409" s="84"/>
      <c r="ED409" s="84"/>
      <c r="EE409" s="84"/>
      <c r="EF409" s="84"/>
      <c r="EG409" s="84"/>
      <c r="EH409" s="84"/>
      <c r="EI409" s="84"/>
      <c r="EJ409" s="84"/>
      <c r="EK409" s="84"/>
      <c r="EL409" s="84"/>
      <c r="EM409" s="84"/>
      <c r="EN409" s="84"/>
      <c r="EO409" s="84"/>
      <c r="EP409" s="84"/>
      <c r="EQ409" s="84"/>
      <c r="ER409" s="84"/>
      <c r="ES409" s="84"/>
      <c r="ET409" s="84"/>
      <c r="EU409" s="84"/>
      <c r="EV409" s="84"/>
      <c r="EW409" s="84"/>
      <c r="EX409" s="84"/>
      <c r="EY409" s="84"/>
      <c r="EZ409" s="84"/>
      <c r="FA409" s="84"/>
      <c r="FB409" s="84"/>
      <c r="FC409" s="84"/>
      <c r="FD409" s="84"/>
      <c r="FE409" s="84"/>
      <c r="FF409" s="84"/>
      <c r="FG409" s="84"/>
      <c r="FH409" s="84"/>
      <c r="FI409" s="84"/>
      <c r="FJ409" s="84"/>
      <c r="FK409" s="84"/>
      <c r="FL409" s="84"/>
      <c r="FM409" s="84"/>
      <c r="FN409" s="84"/>
      <c r="FO409" s="84"/>
      <c r="FP409" s="84"/>
      <c r="FQ409" s="84"/>
      <c r="FR409" s="84"/>
      <c r="FS409" s="84"/>
      <c r="FT409" s="84"/>
      <c r="FU409" s="84"/>
      <c r="FV409" s="84"/>
      <c r="FW409" s="84"/>
      <c r="FX409" s="84"/>
      <c r="FY409" s="84"/>
      <c r="FZ409" s="84"/>
      <c r="GA409" s="84"/>
      <c r="GB409" s="84"/>
      <c r="GC409" s="84"/>
      <c r="GD409" s="84"/>
      <c r="GE409" s="84"/>
      <c r="GF409" s="84"/>
      <c r="GG409" s="84"/>
      <c r="GH409" s="84"/>
      <c r="GI409" s="84"/>
      <c r="GJ409" s="84"/>
      <c r="GK409" s="84"/>
      <c r="GL409" s="84"/>
      <c r="GM409" s="84"/>
      <c r="GN409" s="84"/>
      <c r="GO409" s="84"/>
      <c r="GP409" s="84"/>
      <c r="GQ409" s="84"/>
      <c r="GR409" s="84"/>
      <c r="GS409" s="84"/>
      <c r="GT409" s="84"/>
      <c r="GU409" s="84"/>
      <c r="GV409" s="84"/>
      <c r="GW409" s="84"/>
      <c r="GX409" s="84"/>
      <c r="GY409" s="84"/>
      <c r="GZ409" s="84"/>
      <c r="HA409" s="84"/>
      <c r="HB409" s="84"/>
      <c r="HC409" s="84"/>
      <c r="HD409" s="84"/>
      <c r="HE409" s="84"/>
      <c r="HF409" s="84"/>
      <c r="HG409" s="84"/>
      <c r="HH409" s="84"/>
      <c r="HI409" s="84"/>
      <c r="HJ409" s="84"/>
      <c r="HK409" s="84"/>
      <c r="HL409" s="84"/>
      <c r="HM409" s="84"/>
      <c r="HN409" s="84"/>
      <c r="HO409" s="84"/>
      <c r="HP409" s="84"/>
      <c r="HQ409" s="84"/>
      <c r="HR409" s="84"/>
      <c r="HS409" s="84"/>
      <c r="HT409" s="84"/>
      <c r="HU409" s="84"/>
      <c r="HV409" s="84"/>
      <c r="HW409" s="84"/>
      <c r="HX409" s="84"/>
      <c r="HY409" s="84"/>
      <c r="HZ409" s="84"/>
      <c r="IA409" s="84"/>
      <c r="IB409" s="84"/>
      <c r="IC409" s="84"/>
      <c r="ID409" s="84"/>
      <c r="IE409" s="84"/>
      <c r="IF409" s="84"/>
      <c r="IG409" s="84"/>
      <c r="IH409" s="84"/>
      <c r="II409" s="84"/>
      <c r="IJ409" s="84"/>
      <c r="IK409" s="84"/>
      <c r="IL409" s="84"/>
      <c r="IM409" s="84"/>
      <c r="IN409" s="84"/>
      <c r="IO409" s="84"/>
      <c r="IP409" s="84"/>
      <c r="IQ409" s="84"/>
      <c r="IR409" s="84"/>
      <c r="IS409" s="84"/>
      <c r="IT409" s="84"/>
      <c r="IU409" s="84"/>
      <c r="IV409" s="84"/>
      <c r="IW409" s="84"/>
      <c r="IX409" s="84"/>
      <c r="IY409" s="84"/>
      <c r="IZ409" s="84"/>
      <c r="JA409" s="84"/>
      <c r="JB409" s="84"/>
    </row>
    <row r="410" spans="1:262" s="22" customFormat="1" ht="15" customHeight="1" x14ac:dyDescent="0.15">
      <c r="A410" s="176" t="s">
        <v>147</v>
      </c>
      <c r="B410" s="26" t="s">
        <v>285</v>
      </c>
      <c r="C410" s="27" t="s">
        <v>190</v>
      </c>
      <c r="D410" s="28" t="s">
        <v>408</v>
      </c>
      <c r="E410" s="26" t="s">
        <v>278</v>
      </c>
      <c r="F410" s="29" t="s">
        <v>83</v>
      </c>
      <c r="G410" s="30" t="s">
        <v>280</v>
      </c>
      <c r="H410" s="30" t="s">
        <v>79</v>
      </c>
      <c r="I410" s="37">
        <v>2000000</v>
      </c>
      <c r="J410" s="38" t="s">
        <v>281</v>
      </c>
      <c r="K410" s="37">
        <v>346300</v>
      </c>
      <c r="L410" s="26"/>
      <c r="M410" s="26"/>
      <c r="N410" s="26"/>
      <c r="O410" s="39" t="s">
        <v>396</v>
      </c>
      <c r="P410" s="40">
        <v>0.5</v>
      </c>
      <c r="Q410" s="40">
        <v>0.5</v>
      </c>
      <c r="R410" s="40">
        <v>1.23943661971831</v>
      </c>
      <c r="S410" s="40">
        <v>2.7204030226700202</v>
      </c>
      <c r="T410" s="40">
        <v>4</v>
      </c>
      <c r="U410" s="40">
        <v>4</v>
      </c>
      <c r="V410" s="41">
        <v>12</v>
      </c>
      <c r="W410" s="42">
        <v>126000</v>
      </c>
      <c r="X410" s="43">
        <v>200</v>
      </c>
      <c r="Y410" s="50">
        <v>1</v>
      </c>
      <c r="Z410" s="50">
        <v>1</v>
      </c>
      <c r="AA410" s="51"/>
      <c r="AB410" s="51"/>
      <c r="AC410" s="51"/>
      <c r="AD410" s="51"/>
      <c r="AE410" s="51"/>
      <c r="AF410" s="38">
        <v>144000</v>
      </c>
      <c r="AG410" s="61">
        <v>10.5</v>
      </c>
      <c r="AH410" s="62">
        <v>0.875</v>
      </c>
      <c r="AI410" s="63"/>
      <c r="AJ410" s="64"/>
      <c r="AK410" s="65">
        <v>0</v>
      </c>
      <c r="AL410" s="64" t="s">
        <v>283</v>
      </c>
      <c r="AM410" s="66" t="s">
        <v>322</v>
      </c>
      <c r="AN410" s="26"/>
      <c r="AO410" s="66" t="s">
        <v>64</v>
      </c>
      <c r="AP410" s="74"/>
      <c r="AQ410" s="75"/>
      <c r="AR410" s="76"/>
      <c r="AS410" s="77"/>
      <c r="AT410" s="77"/>
      <c r="AU410" s="78"/>
      <c r="AV410" s="77"/>
      <c r="AW410" s="77"/>
      <c r="AX410" s="77"/>
      <c r="AY410" s="77"/>
      <c r="AZ410" s="77"/>
      <c r="BA410" s="77"/>
      <c r="BB410" s="99">
        <f t="shared" si="105"/>
        <v>36</v>
      </c>
      <c r="BC410" s="99">
        <f t="shared" si="106"/>
        <v>9</v>
      </c>
      <c r="BD410" s="100" t="str">
        <f t="shared" si="107"/>
        <v>025-C130000641-370杨青松36</v>
      </c>
      <c r="BE410" s="101">
        <f t="shared" si="108"/>
        <v>1</v>
      </c>
      <c r="BF410" s="101">
        <f t="shared" si="109"/>
        <v>1</v>
      </c>
      <c r="BG410" s="102" t="str">
        <f t="shared" si="110"/>
        <v>025-C130000641-37036</v>
      </c>
      <c r="BH410" s="84" t="str">
        <f>IF(IF(ISNA(MATCH(BG410,BG411:$BG$94434,0)),1,"")="","",IF(ISNA(MATCH(BG410,BG411:$BG$94434,0)),1,"")&amp;BB410)</f>
        <v/>
      </c>
      <c r="BI410" s="84" t="str">
        <f>IF(BH410="","",BB410&amp;COUNTIFS($BH$1:BH410,BH410))</f>
        <v/>
      </c>
      <c r="BJ410" s="84" t="str">
        <f t="shared" si="111"/>
        <v/>
      </c>
      <c r="BK410" s="84"/>
      <c r="BL410" s="84"/>
      <c r="BM410" s="84"/>
      <c r="BN410" s="84"/>
      <c r="BO410" s="84"/>
      <c r="BP410" s="84"/>
      <c r="BQ410" s="84"/>
      <c r="BR410" s="84"/>
      <c r="BS410" s="84"/>
      <c r="BT410" s="84"/>
      <c r="BU410" s="84"/>
      <c r="BV410" s="84"/>
      <c r="BW410" s="84"/>
      <c r="BX410" s="84"/>
      <c r="BY410" s="84"/>
      <c r="BZ410" s="84"/>
      <c r="CA410" s="84"/>
      <c r="CB410" s="84"/>
      <c r="CC410" s="84"/>
      <c r="CD410" s="84"/>
      <c r="CE410" s="84"/>
      <c r="CF410" s="84"/>
      <c r="CG410" s="84"/>
      <c r="CH410" s="84"/>
      <c r="CI410" s="84"/>
      <c r="CJ410" s="84"/>
      <c r="CK410" s="84"/>
      <c r="CL410" s="84"/>
      <c r="CM410" s="84"/>
      <c r="CN410" s="84"/>
      <c r="CO410" s="84"/>
      <c r="CP410" s="84"/>
      <c r="CQ410" s="84"/>
      <c r="CR410" s="84"/>
      <c r="CS410" s="84"/>
      <c r="CT410" s="84"/>
      <c r="CU410" s="84"/>
      <c r="CV410" s="84"/>
      <c r="CW410" s="84"/>
      <c r="CX410" s="84"/>
      <c r="CY410" s="84"/>
      <c r="CZ410" s="84"/>
      <c r="DA410" s="84"/>
      <c r="DB410" s="84"/>
      <c r="DC410" s="84"/>
      <c r="DD410" s="84"/>
      <c r="DE410" s="84"/>
      <c r="DF410" s="84"/>
      <c r="DG410" s="84"/>
      <c r="DH410" s="84"/>
      <c r="DI410" s="84"/>
      <c r="DJ410" s="84"/>
      <c r="DK410" s="84"/>
      <c r="DL410" s="84"/>
      <c r="DM410" s="84"/>
      <c r="DN410" s="84"/>
      <c r="DO410" s="84"/>
      <c r="DP410" s="84"/>
      <c r="DQ410" s="84"/>
      <c r="DR410" s="84"/>
      <c r="DS410" s="84"/>
      <c r="DT410" s="84"/>
      <c r="DU410" s="84"/>
      <c r="DV410" s="84"/>
      <c r="DW410" s="84"/>
      <c r="DX410" s="84"/>
      <c r="DY410" s="84"/>
      <c r="DZ410" s="84"/>
      <c r="EA410" s="84"/>
      <c r="EB410" s="84"/>
      <c r="EC410" s="84"/>
      <c r="ED410" s="84"/>
      <c r="EE410" s="84"/>
      <c r="EF410" s="84"/>
      <c r="EG410" s="84"/>
      <c r="EH410" s="84"/>
      <c r="EI410" s="84"/>
      <c r="EJ410" s="84"/>
      <c r="EK410" s="84"/>
      <c r="EL410" s="84"/>
      <c r="EM410" s="84"/>
      <c r="EN410" s="84"/>
      <c r="EO410" s="84"/>
      <c r="EP410" s="84"/>
      <c r="EQ410" s="84"/>
      <c r="ER410" s="84"/>
      <c r="ES410" s="84"/>
      <c r="ET410" s="84"/>
      <c r="EU410" s="84"/>
      <c r="EV410" s="84"/>
      <c r="EW410" s="84"/>
      <c r="EX410" s="84"/>
      <c r="EY410" s="84"/>
      <c r="EZ410" s="84"/>
      <c r="FA410" s="84"/>
      <c r="FB410" s="84"/>
      <c r="FC410" s="84"/>
      <c r="FD410" s="84"/>
      <c r="FE410" s="84"/>
      <c r="FF410" s="84"/>
      <c r="FG410" s="84"/>
      <c r="FH410" s="84"/>
      <c r="FI410" s="84"/>
      <c r="FJ410" s="84"/>
      <c r="FK410" s="84"/>
      <c r="FL410" s="84"/>
      <c r="FM410" s="84"/>
      <c r="FN410" s="84"/>
      <c r="FO410" s="84"/>
      <c r="FP410" s="84"/>
      <c r="FQ410" s="84"/>
      <c r="FR410" s="84"/>
      <c r="FS410" s="84"/>
      <c r="FT410" s="84"/>
      <c r="FU410" s="84"/>
      <c r="FV410" s="84"/>
      <c r="FW410" s="84"/>
      <c r="FX410" s="84"/>
      <c r="FY410" s="84"/>
      <c r="FZ410" s="84"/>
      <c r="GA410" s="84"/>
      <c r="GB410" s="84"/>
      <c r="GC410" s="84"/>
      <c r="GD410" s="84"/>
      <c r="GE410" s="84"/>
      <c r="GF410" s="84"/>
      <c r="GG410" s="84"/>
      <c r="GH410" s="84"/>
      <c r="GI410" s="84"/>
      <c r="GJ410" s="84"/>
      <c r="GK410" s="84"/>
      <c r="GL410" s="84"/>
      <c r="GM410" s="84"/>
      <c r="GN410" s="84"/>
      <c r="GO410" s="84"/>
      <c r="GP410" s="84"/>
      <c r="GQ410" s="84"/>
      <c r="GR410" s="84"/>
      <c r="GS410" s="84"/>
      <c r="GT410" s="84"/>
      <c r="GU410" s="84"/>
      <c r="GV410" s="84"/>
      <c r="GW410" s="84"/>
      <c r="GX410" s="84"/>
      <c r="GY410" s="84"/>
      <c r="GZ410" s="84"/>
      <c r="HA410" s="84"/>
      <c r="HB410" s="84"/>
      <c r="HC410" s="84"/>
      <c r="HD410" s="84"/>
      <c r="HE410" s="84"/>
      <c r="HF410" s="84"/>
      <c r="HG410" s="84"/>
      <c r="HH410" s="84"/>
      <c r="HI410" s="84"/>
      <c r="HJ410" s="84"/>
      <c r="HK410" s="84"/>
      <c r="HL410" s="84"/>
      <c r="HM410" s="84"/>
      <c r="HN410" s="84"/>
      <c r="HO410" s="84"/>
      <c r="HP410" s="84"/>
      <c r="HQ410" s="84"/>
      <c r="HR410" s="84"/>
      <c r="HS410" s="84"/>
      <c r="HT410" s="84"/>
      <c r="HU410" s="84"/>
      <c r="HV410" s="84"/>
      <c r="HW410" s="84"/>
      <c r="HX410" s="84"/>
      <c r="HY410" s="84"/>
      <c r="HZ410" s="84"/>
      <c r="IA410" s="84"/>
      <c r="IB410" s="84"/>
      <c r="IC410" s="84"/>
      <c r="ID410" s="84"/>
      <c r="IE410" s="84"/>
      <c r="IF410" s="84"/>
      <c r="IG410" s="84"/>
      <c r="IH410" s="84"/>
      <c r="II410" s="84"/>
      <c r="IJ410" s="84"/>
      <c r="IK410" s="84"/>
      <c r="IL410" s="84"/>
      <c r="IM410" s="84"/>
      <c r="IN410" s="84"/>
      <c r="IO410" s="84"/>
      <c r="IP410" s="84"/>
      <c r="IQ410" s="84"/>
      <c r="IR410" s="84"/>
      <c r="IS410" s="84"/>
      <c r="IT410" s="84"/>
      <c r="IU410" s="84"/>
      <c r="IV410" s="84"/>
      <c r="IW410" s="84"/>
      <c r="IX410" s="84"/>
      <c r="IY410" s="84"/>
      <c r="IZ410" s="84"/>
      <c r="JA410" s="84"/>
      <c r="JB410" s="84"/>
    </row>
    <row r="411" spans="1:262" s="22" customFormat="1" ht="15" customHeight="1" x14ac:dyDescent="0.15">
      <c r="A411" s="176" t="s">
        <v>147</v>
      </c>
      <c r="B411" s="26" t="s">
        <v>275</v>
      </c>
      <c r="C411" s="27" t="s">
        <v>350</v>
      </c>
      <c r="D411" s="28" t="s">
        <v>442</v>
      </c>
      <c r="E411" s="26" t="s">
        <v>278</v>
      </c>
      <c r="F411" s="29" t="s">
        <v>346</v>
      </c>
      <c r="G411" s="30" t="s">
        <v>280</v>
      </c>
      <c r="H411" s="30" t="s">
        <v>79</v>
      </c>
      <c r="I411" s="37">
        <v>1500000</v>
      </c>
      <c r="J411" s="38" t="s">
        <v>281</v>
      </c>
      <c r="K411" s="37">
        <v>1246100</v>
      </c>
      <c r="L411" s="26"/>
      <c r="M411" s="26"/>
      <c r="N411" s="26"/>
      <c r="O411" s="39" t="s">
        <v>29</v>
      </c>
      <c r="P411" s="40">
        <v>0.5</v>
      </c>
      <c r="Q411" s="40">
        <v>0.5</v>
      </c>
      <c r="R411" s="40">
        <v>3.39130434782609</v>
      </c>
      <c r="S411" s="40">
        <v>2.7204030226700202</v>
      </c>
      <c r="T411" s="40">
        <v>11</v>
      </c>
      <c r="U411" s="40">
        <v>0</v>
      </c>
      <c r="V411" s="41">
        <v>12</v>
      </c>
      <c r="W411" s="42">
        <v>115500</v>
      </c>
      <c r="X411" s="43">
        <v>200</v>
      </c>
      <c r="Y411" s="50">
        <v>1</v>
      </c>
      <c r="Z411" s="50">
        <v>1</v>
      </c>
      <c r="AA411" s="51"/>
      <c r="AB411" s="51"/>
      <c r="AC411" s="51"/>
      <c r="AD411" s="51"/>
      <c r="AE411" s="51"/>
      <c r="AF411" s="38">
        <v>144000</v>
      </c>
      <c r="AG411" s="61">
        <v>9.625</v>
      </c>
      <c r="AH411" s="62">
        <v>0.80208333333333304</v>
      </c>
      <c r="AI411" s="63"/>
      <c r="AJ411" s="64"/>
      <c r="AK411" s="65">
        <v>0</v>
      </c>
      <c r="AL411" s="64" t="s">
        <v>283</v>
      </c>
      <c r="AM411" s="66"/>
      <c r="AN411" s="26"/>
      <c r="AO411" s="66" t="s">
        <v>5</v>
      </c>
      <c r="AP411" s="74"/>
      <c r="AQ411" s="75"/>
      <c r="AR411" s="76"/>
      <c r="AS411" s="77"/>
      <c r="AT411" s="77"/>
      <c r="AU411" s="78"/>
      <c r="AV411" s="77"/>
      <c r="AW411" s="77"/>
      <c r="AX411" s="77"/>
      <c r="AY411" s="77"/>
      <c r="AZ411" s="77"/>
      <c r="BA411" s="77"/>
      <c r="BB411" s="99">
        <f t="shared" si="105"/>
        <v>36</v>
      </c>
      <c r="BC411" s="99">
        <f t="shared" si="106"/>
        <v>9</v>
      </c>
      <c r="BD411" s="100" t="str">
        <f t="shared" si="107"/>
        <v>025-C130000641-0397代国升36</v>
      </c>
      <c r="BE411" s="101">
        <f t="shared" si="108"/>
        <v>0.14285714285714285</v>
      </c>
      <c r="BF411" s="101">
        <f t="shared" si="109"/>
        <v>0.5</v>
      </c>
      <c r="BG411" s="102" t="str">
        <f t="shared" si="110"/>
        <v>025-C130000641-039736</v>
      </c>
      <c r="BH411" s="84" t="str">
        <f>IF(IF(ISNA(MATCH(BG411,BG412:$BG$94434,0)),1,"")="","",IF(ISNA(MATCH(BG411,BG412:$BG$94434,0)),1,"")&amp;BB411)</f>
        <v/>
      </c>
      <c r="BI411" s="84" t="str">
        <f>IF(BH411="","",BB411&amp;COUNTIFS($BH$1:BH411,BH411))</f>
        <v/>
      </c>
      <c r="BJ411" s="84" t="str">
        <f t="shared" si="111"/>
        <v/>
      </c>
      <c r="BK411" s="84"/>
      <c r="BL411" s="84"/>
      <c r="BM411" s="84"/>
      <c r="BN411" s="84"/>
      <c r="BO411" s="84"/>
      <c r="BP411" s="84"/>
      <c r="BQ411" s="84"/>
      <c r="BR411" s="84"/>
      <c r="BS411" s="84"/>
      <c r="BT411" s="84"/>
      <c r="BU411" s="84"/>
      <c r="BV411" s="84"/>
      <c r="BW411" s="84"/>
      <c r="BX411" s="84"/>
      <c r="BY411" s="84"/>
      <c r="BZ411" s="84"/>
      <c r="CA411" s="84"/>
      <c r="CB411" s="84"/>
      <c r="CC411" s="84"/>
      <c r="CD411" s="84"/>
      <c r="CE411" s="84"/>
      <c r="CF411" s="84"/>
      <c r="CG411" s="84"/>
      <c r="CH411" s="84"/>
      <c r="CI411" s="84"/>
      <c r="CJ411" s="84"/>
      <c r="CK411" s="84"/>
      <c r="CL411" s="84"/>
      <c r="CM411" s="84"/>
      <c r="CN411" s="84"/>
      <c r="CO411" s="84"/>
      <c r="CP411" s="84"/>
      <c r="CQ411" s="84"/>
      <c r="CR411" s="84"/>
      <c r="CS411" s="84"/>
      <c r="CT411" s="84"/>
      <c r="CU411" s="84"/>
      <c r="CV411" s="84"/>
      <c r="CW411" s="84"/>
      <c r="CX411" s="84"/>
      <c r="CY411" s="84"/>
      <c r="CZ411" s="84"/>
      <c r="DA411" s="84"/>
      <c r="DB411" s="84"/>
      <c r="DC411" s="84"/>
      <c r="DD411" s="84"/>
      <c r="DE411" s="84"/>
      <c r="DF411" s="84"/>
      <c r="DG411" s="84"/>
      <c r="DH411" s="84"/>
      <c r="DI411" s="84"/>
      <c r="DJ411" s="84"/>
      <c r="DK411" s="84"/>
      <c r="DL411" s="84"/>
      <c r="DM411" s="84"/>
      <c r="DN411" s="84"/>
      <c r="DO411" s="84"/>
      <c r="DP411" s="84"/>
      <c r="DQ411" s="84"/>
      <c r="DR411" s="84"/>
      <c r="DS411" s="84"/>
      <c r="DT411" s="84"/>
      <c r="DU411" s="84"/>
      <c r="DV411" s="84"/>
      <c r="DW411" s="84"/>
      <c r="DX411" s="84"/>
      <c r="DY411" s="84"/>
      <c r="DZ411" s="84"/>
      <c r="EA411" s="84"/>
      <c r="EB411" s="84"/>
      <c r="EC411" s="84"/>
      <c r="ED411" s="84"/>
      <c r="EE411" s="84"/>
      <c r="EF411" s="84"/>
      <c r="EG411" s="84"/>
      <c r="EH411" s="84"/>
      <c r="EI411" s="84"/>
      <c r="EJ411" s="84"/>
      <c r="EK411" s="84"/>
      <c r="EL411" s="84"/>
      <c r="EM411" s="84"/>
      <c r="EN411" s="84"/>
      <c r="EO411" s="84"/>
      <c r="EP411" s="84"/>
      <c r="EQ411" s="84"/>
      <c r="ER411" s="84"/>
      <c r="ES411" s="84"/>
      <c r="ET411" s="84"/>
      <c r="EU411" s="84"/>
      <c r="EV411" s="84"/>
      <c r="EW411" s="84"/>
      <c r="EX411" s="84"/>
      <c r="EY411" s="84"/>
      <c r="EZ411" s="84"/>
      <c r="FA411" s="84"/>
      <c r="FB411" s="84"/>
      <c r="FC411" s="84"/>
      <c r="FD411" s="84"/>
      <c r="FE411" s="84"/>
      <c r="FF411" s="84"/>
      <c r="FG411" s="84"/>
      <c r="FH411" s="84"/>
      <c r="FI411" s="84"/>
      <c r="FJ411" s="84"/>
      <c r="FK411" s="84"/>
      <c r="FL411" s="84"/>
      <c r="FM411" s="84"/>
      <c r="FN411" s="84"/>
      <c r="FO411" s="84"/>
      <c r="FP411" s="84"/>
      <c r="FQ411" s="84"/>
      <c r="FR411" s="84"/>
      <c r="FS411" s="84"/>
      <c r="FT411" s="84"/>
      <c r="FU411" s="84"/>
      <c r="FV411" s="84"/>
      <c r="FW411" s="84"/>
      <c r="FX411" s="84"/>
      <c r="FY411" s="84"/>
      <c r="FZ411" s="84"/>
      <c r="GA411" s="84"/>
      <c r="GB411" s="84"/>
      <c r="GC411" s="84"/>
      <c r="GD411" s="84"/>
      <c r="GE411" s="84"/>
      <c r="GF411" s="84"/>
      <c r="GG411" s="84"/>
      <c r="GH411" s="84"/>
      <c r="GI411" s="84"/>
      <c r="GJ411" s="84"/>
      <c r="GK411" s="84"/>
      <c r="GL411" s="84"/>
      <c r="GM411" s="84"/>
      <c r="GN411" s="84"/>
      <c r="GO411" s="84"/>
      <c r="GP411" s="84"/>
      <c r="GQ411" s="84"/>
      <c r="GR411" s="84"/>
      <c r="GS411" s="84"/>
      <c r="GT411" s="84"/>
      <c r="GU411" s="84"/>
      <c r="GV411" s="84"/>
      <c r="GW411" s="84"/>
      <c r="GX411" s="84"/>
      <c r="GY411" s="84"/>
      <c r="GZ411" s="84"/>
      <c r="HA411" s="84"/>
      <c r="HB411" s="84"/>
      <c r="HC411" s="84"/>
      <c r="HD411" s="84"/>
      <c r="HE411" s="84"/>
      <c r="HF411" s="84"/>
      <c r="HG411" s="84"/>
      <c r="HH411" s="84"/>
      <c r="HI411" s="84"/>
      <c r="HJ411" s="84"/>
      <c r="HK411" s="84"/>
      <c r="HL411" s="84"/>
      <c r="HM411" s="84"/>
      <c r="HN411" s="84"/>
      <c r="HO411" s="84"/>
      <c r="HP411" s="84"/>
      <c r="HQ411" s="84"/>
      <c r="HR411" s="84"/>
      <c r="HS411" s="84"/>
      <c r="HT411" s="84"/>
      <c r="HU411" s="84"/>
      <c r="HV411" s="84"/>
      <c r="HW411" s="84"/>
      <c r="HX411" s="84"/>
      <c r="HY411" s="84"/>
      <c r="HZ411" s="84"/>
      <c r="IA411" s="84"/>
      <c r="IB411" s="84"/>
      <c r="IC411" s="84"/>
      <c r="ID411" s="84"/>
      <c r="IE411" s="84"/>
      <c r="IF411" s="84"/>
      <c r="IG411" s="84"/>
      <c r="IH411" s="84"/>
      <c r="II411" s="84"/>
      <c r="IJ411" s="84"/>
      <c r="IK411" s="84"/>
      <c r="IL411" s="84"/>
      <c r="IM411" s="84"/>
      <c r="IN411" s="84"/>
      <c r="IO411" s="84"/>
      <c r="IP411" s="84"/>
      <c r="IQ411" s="84"/>
      <c r="IR411" s="84"/>
      <c r="IS411" s="84"/>
      <c r="IT411" s="84"/>
      <c r="IU411" s="84"/>
      <c r="IV411" s="84"/>
      <c r="IW411" s="84"/>
      <c r="IX411" s="84"/>
      <c r="IY411" s="84"/>
      <c r="IZ411" s="84"/>
      <c r="JA411" s="84"/>
      <c r="JB411" s="84"/>
    </row>
    <row r="412" spans="1:262" s="22" customFormat="1" ht="15" customHeight="1" x14ac:dyDescent="0.15">
      <c r="A412" s="176" t="s">
        <v>147</v>
      </c>
      <c r="B412" s="26" t="s">
        <v>285</v>
      </c>
      <c r="C412" s="27" t="s">
        <v>350</v>
      </c>
      <c r="D412" s="28" t="s">
        <v>442</v>
      </c>
      <c r="E412" s="26" t="s">
        <v>278</v>
      </c>
      <c r="F412" s="29" t="s">
        <v>346</v>
      </c>
      <c r="G412" s="30" t="s">
        <v>280</v>
      </c>
      <c r="H412" s="30" t="s">
        <v>79</v>
      </c>
      <c r="I412" s="37">
        <v>1500000</v>
      </c>
      <c r="J412" s="38" t="s">
        <v>281</v>
      </c>
      <c r="K412" s="37">
        <v>1246100</v>
      </c>
      <c r="L412" s="26"/>
      <c r="M412" s="26"/>
      <c r="N412" s="26"/>
      <c r="O412" s="39" t="s">
        <v>29</v>
      </c>
      <c r="P412" s="40">
        <v>0.5</v>
      </c>
      <c r="Q412" s="40">
        <v>0.5</v>
      </c>
      <c r="R412" s="40">
        <v>1.23943661971831</v>
      </c>
      <c r="S412" s="40">
        <v>2.7204030226700202</v>
      </c>
      <c r="T412" s="40">
        <v>11</v>
      </c>
      <c r="U412" s="40">
        <v>0</v>
      </c>
      <c r="V412" s="41">
        <v>12</v>
      </c>
      <c r="W412" s="42">
        <v>85500</v>
      </c>
      <c r="X412" s="43">
        <v>200</v>
      </c>
      <c r="Y412" s="50">
        <v>1</v>
      </c>
      <c r="Z412" s="50">
        <v>1</v>
      </c>
      <c r="AA412" s="51"/>
      <c r="AB412" s="51"/>
      <c r="AC412" s="51"/>
      <c r="AD412" s="51"/>
      <c r="AE412" s="51"/>
      <c r="AF412" s="38">
        <v>144000</v>
      </c>
      <c r="AG412" s="61">
        <v>7.125</v>
      </c>
      <c r="AH412" s="62">
        <v>0.59375</v>
      </c>
      <c r="AI412" s="63"/>
      <c r="AJ412" s="64"/>
      <c r="AK412" s="65">
        <v>0</v>
      </c>
      <c r="AL412" s="64" t="s">
        <v>283</v>
      </c>
      <c r="AM412" s="66"/>
      <c r="AN412" s="26"/>
      <c r="AO412" s="66" t="s">
        <v>33</v>
      </c>
      <c r="AP412" s="74"/>
      <c r="AQ412" s="75"/>
      <c r="AR412" s="76"/>
      <c r="AS412" s="77"/>
      <c r="AT412" s="77"/>
      <c r="AU412" s="78"/>
      <c r="AV412" s="77"/>
      <c r="AW412" s="77"/>
      <c r="AX412" s="77"/>
      <c r="AY412" s="77"/>
      <c r="AZ412" s="77"/>
      <c r="BA412" s="77"/>
      <c r="BB412" s="99">
        <f t="shared" si="105"/>
        <v>36</v>
      </c>
      <c r="BC412" s="99">
        <f t="shared" si="106"/>
        <v>9</v>
      </c>
      <c r="BD412" s="100" t="str">
        <f t="shared" si="107"/>
        <v>025-C130000641-0397黄正祥36</v>
      </c>
      <c r="BE412" s="101">
        <f t="shared" si="108"/>
        <v>0.2</v>
      </c>
      <c r="BF412" s="101">
        <f t="shared" si="109"/>
        <v>0.5</v>
      </c>
      <c r="BG412" s="102" t="str">
        <f t="shared" si="110"/>
        <v>025-C130000641-039736</v>
      </c>
      <c r="BH412" s="84" t="str">
        <f>IF(IF(ISNA(MATCH(BG412,BG413:$BG$94434,0)),1,"")="","",IF(ISNA(MATCH(BG412,BG413:$BG$94434,0)),1,"")&amp;BB412)</f>
        <v/>
      </c>
      <c r="BI412" s="84" t="str">
        <f>IF(BH412="","",BB412&amp;COUNTIFS($BH$1:BH412,BH412))</f>
        <v/>
      </c>
      <c r="BJ412" s="84" t="str">
        <f t="shared" si="111"/>
        <v/>
      </c>
      <c r="BK412" s="84"/>
      <c r="BL412" s="84"/>
      <c r="BM412" s="84"/>
      <c r="BN412" s="84"/>
      <c r="BO412" s="84"/>
      <c r="BP412" s="84"/>
      <c r="BQ412" s="84"/>
      <c r="BR412" s="84"/>
      <c r="BS412" s="84"/>
      <c r="BT412" s="84"/>
      <c r="BU412" s="84"/>
      <c r="BV412" s="84"/>
      <c r="BW412" s="84"/>
      <c r="BX412" s="84"/>
      <c r="BY412" s="84"/>
      <c r="BZ412" s="84"/>
      <c r="CA412" s="84"/>
      <c r="CB412" s="84"/>
      <c r="CC412" s="84"/>
      <c r="CD412" s="84"/>
      <c r="CE412" s="84"/>
      <c r="CF412" s="84"/>
      <c r="CG412" s="84"/>
      <c r="CH412" s="84"/>
      <c r="CI412" s="84"/>
      <c r="CJ412" s="84"/>
      <c r="CK412" s="84"/>
      <c r="CL412" s="84"/>
      <c r="CM412" s="84"/>
      <c r="CN412" s="84"/>
      <c r="CO412" s="84"/>
      <c r="CP412" s="84"/>
      <c r="CQ412" s="84"/>
      <c r="CR412" s="84"/>
      <c r="CS412" s="84"/>
      <c r="CT412" s="84"/>
      <c r="CU412" s="84"/>
      <c r="CV412" s="84"/>
      <c r="CW412" s="84"/>
      <c r="CX412" s="84"/>
      <c r="CY412" s="84"/>
      <c r="CZ412" s="84"/>
      <c r="DA412" s="84"/>
      <c r="DB412" s="84"/>
      <c r="DC412" s="84"/>
      <c r="DD412" s="84"/>
      <c r="DE412" s="84"/>
      <c r="DF412" s="84"/>
      <c r="DG412" s="84"/>
      <c r="DH412" s="84"/>
      <c r="DI412" s="84"/>
      <c r="DJ412" s="84"/>
      <c r="DK412" s="84"/>
      <c r="DL412" s="84"/>
      <c r="DM412" s="84"/>
      <c r="DN412" s="84"/>
      <c r="DO412" s="84"/>
      <c r="DP412" s="84"/>
      <c r="DQ412" s="84"/>
      <c r="DR412" s="84"/>
      <c r="DS412" s="84"/>
      <c r="DT412" s="84"/>
      <c r="DU412" s="84"/>
      <c r="DV412" s="84"/>
      <c r="DW412" s="84"/>
      <c r="DX412" s="84"/>
      <c r="DY412" s="84"/>
      <c r="DZ412" s="84"/>
      <c r="EA412" s="84"/>
      <c r="EB412" s="84"/>
      <c r="EC412" s="84"/>
      <c r="ED412" s="84"/>
      <c r="EE412" s="84"/>
      <c r="EF412" s="84"/>
      <c r="EG412" s="84"/>
      <c r="EH412" s="84"/>
      <c r="EI412" s="84"/>
      <c r="EJ412" s="84"/>
      <c r="EK412" s="84"/>
      <c r="EL412" s="84"/>
      <c r="EM412" s="84"/>
      <c r="EN412" s="84"/>
      <c r="EO412" s="84"/>
      <c r="EP412" s="84"/>
      <c r="EQ412" s="84"/>
      <c r="ER412" s="84"/>
      <c r="ES412" s="84"/>
      <c r="ET412" s="84"/>
      <c r="EU412" s="84"/>
      <c r="EV412" s="84"/>
      <c r="EW412" s="84"/>
      <c r="EX412" s="84"/>
      <c r="EY412" s="84"/>
      <c r="EZ412" s="84"/>
      <c r="FA412" s="84"/>
      <c r="FB412" s="84"/>
      <c r="FC412" s="84"/>
      <c r="FD412" s="84"/>
      <c r="FE412" s="84"/>
      <c r="FF412" s="84"/>
      <c r="FG412" s="84"/>
      <c r="FH412" s="84"/>
      <c r="FI412" s="84"/>
      <c r="FJ412" s="84"/>
      <c r="FK412" s="84"/>
      <c r="FL412" s="84"/>
      <c r="FM412" s="84"/>
      <c r="FN412" s="84"/>
      <c r="FO412" s="84"/>
      <c r="FP412" s="84"/>
      <c r="FQ412" s="84"/>
      <c r="FR412" s="84"/>
      <c r="FS412" s="84"/>
      <c r="FT412" s="84"/>
      <c r="FU412" s="84"/>
      <c r="FV412" s="84"/>
      <c r="FW412" s="84"/>
      <c r="FX412" s="84"/>
      <c r="FY412" s="84"/>
      <c r="FZ412" s="84"/>
      <c r="GA412" s="84"/>
      <c r="GB412" s="84"/>
      <c r="GC412" s="84"/>
      <c r="GD412" s="84"/>
      <c r="GE412" s="84"/>
      <c r="GF412" s="84"/>
      <c r="GG412" s="84"/>
      <c r="GH412" s="84"/>
      <c r="GI412" s="84"/>
      <c r="GJ412" s="84"/>
      <c r="GK412" s="84"/>
      <c r="GL412" s="84"/>
      <c r="GM412" s="84"/>
      <c r="GN412" s="84"/>
      <c r="GO412" s="84"/>
      <c r="GP412" s="84"/>
      <c r="GQ412" s="84"/>
      <c r="GR412" s="84"/>
      <c r="GS412" s="84"/>
      <c r="GT412" s="84"/>
      <c r="GU412" s="84"/>
      <c r="GV412" s="84"/>
      <c r="GW412" s="84"/>
      <c r="GX412" s="84"/>
      <c r="GY412" s="84"/>
      <c r="GZ412" s="84"/>
      <c r="HA412" s="84"/>
      <c r="HB412" s="84"/>
      <c r="HC412" s="84"/>
      <c r="HD412" s="84"/>
      <c r="HE412" s="84"/>
      <c r="HF412" s="84"/>
      <c r="HG412" s="84"/>
      <c r="HH412" s="84"/>
      <c r="HI412" s="84"/>
      <c r="HJ412" s="84"/>
      <c r="HK412" s="84"/>
      <c r="HL412" s="84"/>
      <c r="HM412" s="84"/>
      <c r="HN412" s="84"/>
      <c r="HO412" s="84"/>
      <c r="HP412" s="84"/>
      <c r="HQ412" s="84"/>
      <c r="HR412" s="84"/>
      <c r="HS412" s="84"/>
      <c r="HT412" s="84"/>
      <c r="HU412" s="84"/>
      <c r="HV412" s="84"/>
      <c r="HW412" s="84"/>
      <c r="HX412" s="84"/>
      <c r="HY412" s="84"/>
      <c r="HZ412" s="84"/>
      <c r="IA412" s="84"/>
      <c r="IB412" s="84"/>
      <c r="IC412" s="84"/>
      <c r="ID412" s="84"/>
      <c r="IE412" s="84"/>
      <c r="IF412" s="84"/>
      <c r="IG412" s="84"/>
      <c r="IH412" s="84"/>
      <c r="II412" s="84"/>
      <c r="IJ412" s="84"/>
      <c r="IK412" s="84"/>
      <c r="IL412" s="84"/>
      <c r="IM412" s="84"/>
      <c r="IN412" s="84"/>
      <c r="IO412" s="84"/>
      <c r="IP412" s="84"/>
      <c r="IQ412" s="84"/>
      <c r="IR412" s="84"/>
      <c r="IS412" s="84"/>
      <c r="IT412" s="84"/>
      <c r="IU412" s="84"/>
      <c r="IV412" s="84"/>
      <c r="IW412" s="84"/>
      <c r="IX412" s="84"/>
      <c r="IY412" s="84"/>
      <c r="IZ412" s="84"/>
      <c r="JA412" s="84"/>
      <c r="JB412" s="84"/>
    </row>
    <row r="413" spans="1:262" s="22" customFormat="1" ht="15" customHeight="1" x14ac:dyDescent="0.15">
      <c r="A413" s="176" t="s">
        <v>150</v>
      </c>
      <c r="B413" s="26" t="s">
        <v>275</v>
      </c>
      <c r="C413" s="27" t="s">
        <v>375</v>
      </c>
      <c r="D413" s="28" t="s">
        <v>418</v>
      </c>
      <c r="E413" s="26" t="s">
        <v>278</v>
      </c>
      <c r="F413" s="29" t="s">
        <v>419</v>
      </c>
      <c r="G413" s="30" t="s">
        <v>280</v>
      </c>
      <c r="H413" s="30" t="s">
        <v>79</v>
      </c>
      <c r="I413" s="37">
        <v>1500000</v>
      </c>
      <c r="J413" s="38" t="s">
        <v>281</v>
      </c>
      <c r="K413" s="37">
        <v>155000</v>
      </c>
      <c r="L413" s="26"/>
      <c r="M413" s="26"/>
      <c r="N413" s="26"/>
      <c r="O413" s="39" t="s">
        <v>420</v>
      </c>
      <c r="P413" s="40">
        <v>0.5</v>
      </c>
      <c r="Q413" s="40">
        <v>0.5</v>
      </c>
      <c r="R413" s="40">
        <v>2.1796407185628701</v>
      </c>
      <c r="S413" s="40">
        <v>1.34497816593886</v>
      </c>
      <c r="T413" s="40">
        <v>3</v>
      </c>
      <c r="U413" s="40">
        <v>3</v>
      </c>
      <c r="V413" s="41">
        <v>7</v>
      </c>
      <c r="W413" s="42">
        <v>55000</v>
      </c>
      <c r="X413" s="43">
        <v>200</v>
      </c>
      <c r="Y413" s="50">
        <v>1</v>
      </c>
      <c r="Z413" s="50">
        <v>1</v>
      </c>
      <c r="AA413" s="51"/>
      <c r="AB413" s="51"/>
      <c r="AC413" s="51"/>
      <c r="AD413" s="51"/>
      <c r="AE413" s="51"/>
      <c r="AF413" s="38">
        <v>84000</v>
      </c>
      <c r="AG413" s="61">
        <v>4.5833333333333304</v>
      </c>
      <c r="AH413" s="62">
        <v>0.65476190476190499</v>
      </c>
      <c r="AI413" s="63"/>
      <c r="AJ413" s="64"/>
      <c r="AK413" s="65">
        <v>0</v>
      </c>
      <c r="AL413" s="64" t="s">
        <v>283</v>
      </c>
      <c r="AM413" s="66" t="s">
        <v>284</v>
      </c>
      <c r="AN413" s="26"/>
      <c r="AO413" s="66" t="s">
        <v>445</v>
      </c>
      <c r="AP413" s="74"/>
      <c r="AQ413" s="75"/>
      <c r="AR413" s="76"/>
      <c r="AS413" s="77"/>
      <c r="AT413" s="77"/>
      <c r="AU413" s="78"/>
      <c r="AV413" s="77"/>
      <c r="AW413" s="77"/>
      <c r="AX413" s="77"/>
      <c r="AY413" s="77"/>
      <c r="AZ413" s="77"/>
      <c r="BA413" s="77"/>
      <c r="BB413" s="99">
        <f t="shared" si="105"/>
        <v>36</v>
      </c>
      <c r="BC413" s="99">
        <f t="shared" si="106"/>
        <v>9</v>
      </c>
      <c r="BD413" s="100" t="str">
        <f t="shared" si="107"/>
        <v>025-C130000641-356冯红光36</v>
      </c>
      <c r="BE413" s="101">
        <f t="shared" si="108"/>
        <v>0.5</v>
      </c>
      <c r="BF413" s="101">
        <f t="shared" si="109"/>
        <v>0.25</v>
      </c>
      <c r="BG413" s="102" t="str">
        <f t="shared" si="110"/>
        <v>025-C130000641-35636</v>
      </c>
      <c r="BH413" s="84" t="str">
        <f>IF(IF(ISNA(MATCH(BG413,BG414:$BG$94434,0)),1,"")="","",IF(ISNA(MATCH(BG413,BG414:$BG$94434,0)),1,"")&amp;BB413)</f>
        <v/>
      </c>
      <c r="BI413" s="84" t="str">
        <f>IF(BH413="","",BB413&amp;COUNTIFS($BH$1:BH413,BH413))</f>
        <v/>
      </c>
      <c r="BJ413" s="84" t="str">
        <f t="shared" si="111"/>
        <v/>
      </c>
      <c r="BK413" s="84"/>
      <c r="BL413" s="84"/>
      <c r="BM413" s="84"/>
      <c r="BN413" s="84"/>
      <c r="BO413" s="84"/>
      <c r="BP413" s="84"/>
      <c r="BQ413" s="84"/>
      <c r="BR413" s="84"/>
      <c r="BS413" s="84"/>
      <c r="BT413" s="84"/>
      <c r="BU413" s="84"/>
      <c r="BV413" s="84"/>
      <c r="BW413" s="84"/>
      <c r="BX413" s="84"/>
      <c r="BY413" s="84"/>
      <c r="BZ413" s="84"/>
      <c r="CA413" s="84"/>
      <c r="CB413" s="84"/>
      <c r="CC413" s="84"/>
      <c r="CD413" s="84"/>
      <c r="CE413" s="84"/>
      <c r="CF413" s="84"/>
      <c r="CG413" s="84"/>
      <c r="CH413" s="84"/>
      <c r="CI413" s="84"/>
      <c r="CJ413" s="84"/>
      <c r="CK413" s="84"/>
      <c r="CL413" s="84"/>
      <c r="CM413" s="84"/>
      <c r="CN413" s="84"/>
      <c r="CO413" s="84"/>
      <c r="CP413" s="84"/>
      <c r="CQ413" s="84"/>
      <c r="CR413" s="84"/>
      <c r="CS413" s="84"/>
      <c r="CT413" s="84"/>
      <c r="CU413" s="84"/>
      <c r="CV413" s="84"/>
      <c r="CW413" s="84"/>
      <c r="CX413" s="84"/>
      <c r="CY413" s="84"/>
      <c r="CZ413" s="84"/>
      <c r="DA413" s="84"/>
      <c r="DB413" s="84"/>
      <c r="DC413" s="84"/>
      <c r="DD413" s="84"/>
      <c r="DE413" s="84"/>
      <c r="DF413" s="84"/>
      <c r="DG413" s="84"/>
      <c r="DH413" s="84"/>
      <c r="DI413" s="84"/>
      <c r="DJ413" s="84"/>
      <c r="DK413" s="84"/>
      <c r="DL413" s="84"/>
      <c r="DM413" s="84"/>
      <c r="DN413" s="84"/>
      <c r="DO413" s="84"/>
      <c r="DP413" s="84"/>
      <c r="DQ413" s="84"/>
      <c r="DR413" s="84"/>
      <c r="DS413" s="84"/>
      <c r="DT413" s="84"/>
      <c r="DU413" s="84"/>
      <c r="DV413" s="84"/>
      <c r="DW413" s="84"/>
      <c r="DX413" s="84"/>
      <c r="DY413" s="84"/>
      <c r="DZ413" s="84"/>
      <c r="EA413" s="84"/>
      <c r="EB413" s="84"/>
      <c r="EC413" s="84"/>
      <c r="ED413" s="84"/>
      <c r="EE413" s="84"/>
      <c r="EF413" s="84"/>
      <c r="EG413" s="84"/>
      <c r="EH413" s="84"/>
      <c r="EI413" s="84"/>
      <c r="EJ413" s="84"/>
      <c r="EK413" s="84"/>
      <c r="EL413" s="84"/>
      <c r="EM413" s="84"/>
      <c r="EN413" s="84"/>
      <c r="EO413" s="84"/>
      <c r="EP413" s="84"/>
      <c r="EQ413" s="84"/>
      <c r="ER413" s="84"/>
      <c r="ES413" s="84"/>
      <c r="ET413" s="84"/>
      <c r="EU413" s="84"/>
      <c r="EV413" s="84"/>
      <c r="EW413" s="84"/>
      <c r="EX413" s="84"/>
      <c r="EY413" s="84"/>
      <c r="EZ413" s="84"/>
      <c r="FA413" s="84"/>
      <c r="FB413" s="84"/>
      <c r="FC413" s="84"/>
      <c r="FD413" s="84"/>
      <c r="FE413" s="84"/>
      <c r="FF413" s="84"/>
      <c r="FG413" s="84"/>
      <c r="FH413" s="84"/>
      <c r="FI413" s="84"/>
      <c r="FJ413" s="84"/>
      <c r="FK413" s="84"/>
      <c r="FL413" s="84"/>
      <c r="FM413" s="84"/>
      <c r="FN413" s="84"/>
      <c r="FO413" s="84"/>
      <c r="FP413" s="84"/>
      <c r="FQ413" s="84"/>
      <c r="FR413" s="84"/>
      <c r="FS413" s="84"/>
      <c r="FT413" s="84"/>
      <c r="FU413" s="84"/>
      <c r="FV413" s="84"/>
      <c r="FW413" s="84"/>
      <c r="FX413" s="84"/>
      <c r="FY413" s="84"/>
      <c r="FZ413" s="84"/>
      <c r="GA413" s="84"/>
      <c r="GB413" s="84"/>
      <c r="GC413" s="84"/>
      <c r="GD413" s="84"/>
      <c r="GE413" s="84"/>
      <c r="GF413" s="84"/>
      <c r="GG413" s="84"/>
      <c r="GH413" s="84"/>
      <c r="GI413" s="84"/>
      <c r="GJ413" s="84"/>
      <c r="GK413" s="84"/>
      <c r="GL413" s="84"/>
      <c r="GM413" s="84"/>
      <c r="GN413" s="84"/>
      <c r="GO413" s="84"/>
      <c r="GP413" s="84"/>
      <c r="GQ413" s="84"/>
      <c r="GR413" s="84"/>
      <c r="GS413" s="84"/>
      <c r="GT413" s="84"/>
      <c r="GU413" s="84"/>
      <c r="GV413" s="84"/>
      <c r="GW413" s="84"/>
      <c r="GX413" s="84"/>
      <c r="GY413" s="84"/>
      <c r="GZ413" s="84"/>
      <c r="HA413" s="84"/>
      <c r="HB413" s="84"/>
      <c r="HC413" s="84"/>
      <c r="HD413" s="84"/>
      <c r="HE413" s="84"/>
      <c r="HF413" s="84"/>
      <c r="HG413" s="84"/>
      <c r="HH413" s="84"/>
      <c r="HI413" s="84"/>
      <c r="HJ413" s="84"/>
      <c r="HK413" s="84"/>
      <c r="HL413" s="84"/>
      <c r="HM413" s="84"/>
      <c r="HN413" s="84"/>
      <c r="HO413" s="84"/>
      <c r="HP413" s="84"/>
      <c r="HQ413" s="84"/>
      <c r="HR413" s="84"/>
      <c r="HS413" s="84"/>
      <c r="HT413" s="84"/>
      <c r="HU413" s="84"/>
      <c r="HV413" s="84"/>
      <c r="HW413" s="84"/>
      <c r="HX413" s="84"/>
      <c r="HY413" s="84"/>
      <c r="HZ413" s="84"/>
      <c r="IA413" s="84"/>
      <c r="IB413" s="84"/>
      <c r="IC413" s="84"/>
      <c r="ID413" s="84"/>
      <c r="IE413" s="84"/>
      <c r="IF413" s="84"/>
      <c r="IG413" s="84"/>
      <c r="IH413" s="84"/>
      <c r="II413" s="84"/>
      <c r="IJ413" s="84"/>
      <c r="IK413" s="84"/>
      <c r="IL413" s="84"/>
      <c r="IM413" s="84"/>
      <c r="IN413" s="84"/>
      <c r="IO413" s="84"/>
      <c r="IP413" s="84"/>
      <c r="IQ413" s="84"/>
      <c r="IR413" s="84"/>
      <c r="IS413" s="84"/>
      <c r="IT413" s="84"/>
      <c r="IU413" s="84"/>
      <c r="IV413" s="84"/>
      <c r="IW413" s="84"/>
      <c r="IX413" s="84"/>
      <c r="IY413" s="84"/>
      <c r="IZ413" s="84"/>
      <c r="JA413" s="84"/>
      <c r="JB413" s="84"/>
    </row>
    <row r="414" spans="1:262" s="22" customFormat="1" ht="15" customHeight="1" x14ac:dyDescent="0.15">
      <c r="A414" s="176" t="s">
        <v>150</v>
      </c>
      <c r="B414" s="26" t="s">
        <v>275</v>
      </c>
      <c r="C414" s="27" t="s">
        <v>375</v>
      </c>
      <c r="D414" s="28" t="s">
        <v>421</v>
      </c>
      <c r="E414" s="26" t="s">
        <v>278</v>
      </c>
      <c r="F414" s="29" t="s">
        <v>422</v>
      </c>
      <c r="G414" s="30" t="s">
        <v>280</v>
      </c>
      <c r="H414" s="30" t="s">
        <v>79</v>
      </c>
      <c r="I414" s="37">
        <v>1500000</v>
      </c>
      <c r="J414" s="38" t="s">
        <v>281</v>
      </c>
      <c r="K414" s="37">
        <v>155000</v>
      </c>
      <c r="L414" s="26"/>
      <c r="M414" s="26"/>
      <c r="N414" s="26"/>
      <c r="O414" s="39" t="s">
        <v>420</v>
      </c>
      <c r="P414" s="40">
        <v>0.5</v>
      </c>
      <c r="Q414" s="40">
        <v>0.5</v>
      </c>
      <c r="R414" s="40">
        <v>2.1796407185628701</v>
      </c>
      <c r="S414" s="40">
        <v>1.34497816593886</v>
      </c>
      <c r="T414" s="40">
        <v>3</v>
      </c>
      <c r="U414" s="40">
        <v>3</v>
      </c>
      <c r="V414" s="41">
        <v>7</v>
      </c>
      <c r="W414" s="42">
        <v>55000</v>
      </c>
      <c r="X414" s="43">
        <v>200</v>
      </c>
      <c r="Y414" s="50">
        <v>1</v>
      </c>
      <c r="Z414" s="50">
        <v>1</v>
      </c>
      <c r="AA414" s="51"/>
      <c r="AB414" s="51"/>
      <c r="AC414" s="51"/>
      <c r="AD414" s="51"/>
      <c r="AE414" s="51"/>
      <c r="AF414" s="38">
        <v>84000</v>
      </c>
      <c r="AG414" s="61">
        <v>4.5833333333333304</v>
      </c>
      <c r="AH414" s="62">
        <v>0.65476190476190499</v>
      </c>
      <c r="AI414" s="63"/>
      <c r="AJ414" s="64"/>
      <c r="AK414" s="65">
        <v>0</v>
      </c>
      <c r="AL414" s="64" t="s">
        <v>283</v>
      </c>
      <c r="AM414" s="66" t="s">
        <v>284</v>
      </c>
      <c r="AN414" s="26"/>
      <c r="AO414" s="66" t="s">
        <v>445</v>
      </c>
      <c r="AP414" s="74"/>
      <c r="AQ414" s="75"/>
      <c r="AR414" s="76"/>
      <c r="AS414" s="77"/>
      <c r="AT414" s="77"/>
      <c r="AU414" s="78"/>
      <c r="AV414" s="77"/>
      <c r="AW414" s="77"/>
      <c r="AX414" s="77"/>
      <c r="AY414" s="77"/>
      <c r="AZ414" s="77"/>
      <c r="BA414" s="77"/>
      <c r="BB414" s="99">
        <f t="shared" si="105"/>
        <v>36</v>
      </c>
      <c r="BC414" s="99">
        <f t="shared" si="106"/>
        <v>9</v>
      </c>
      <c r="BD414" s="100" t="str">
        <f t="shared" si="107"/>
        <v>025-C130000642-356冯红光36</v>
      </c>
      <c r="BE414" s="101">
        <f t="shared" si="108"/>
        <v>0.5</v>
      </c>
      <c r="BF414" s="101">
        <f t="shared" si="109"/>
        <v>0.25</v>
      </c>
      <c r="BG414" s="102" t="str">
        <f t="shared" si="110"/>
        <v>025-C130000642-35636</v>
      </c>
      <c r="BH414" s="84" t="str">
        <f>IF(IF(ISNA(MATCH(BG414,BG415:$BG$94434,0)),1,"")="","",IF(ISNA(MATCH(BG414,BG415:$BG$94434,0)),1,"")&amp;BB414)</f>
        <v/>
      </c>
      <c r="BI414" s="84" t="str">
        <f>IF(BH414="","",BB414&amp;COUNTIFS($BH$1:BH414,BH414))</f>
        <v/>
      </c>
      <c r="BJ414" s="84" t="str">
        <f t="shared" si="111"/>
        <v/>
      </c>
      <c r="BK414" s="84"/>
      <c r="BL414" s="84"/>
      <c r="BM414" s="84"/>
      <c r="BN414" s="84"/>
      <c r="BO414" s="84"/>
      <c r="BP414" s="84"/>
      <c r="BQ414" s="84"/>
      <c r="BR414" s="84"/>
      <c r="BS414" s="84"/>
      <c r="BT414" s="84"/>
      <c r="BU414" s="84"/>
      <c r="BV414" s="84"/>
      <c r="BW414" s="84"/>
      <c r="BX414" s="84"/>
      <c r="BY414" s="84"/>
      <c r="BZ414" s="84"/>
      <c r="CA414" s="84"/>
      <c r="CB414" s="84"/>
      <c r="CC414" s="84"/>
      <c r="CD414" s="84"/>
      <c r="CE414" s="84"/>
      <c r="CF414" s="84"/>
      <c r="CG414" s="84"/>
      <c r="CH414" s="84"/>
      <c r="CI414" s="84"/>
      <c r="CJ414" s="84"/>
      <c r="CK414" s="84"/>
      <c r="CL414" s="84"/>
      <c r="CM414" s="84"/>
      <c r="CN414" s="84"/>
      <c r="CO414" s="84"/>
      <c r="CP414" s="84"/>
      <c r="CQ414" s="84"/>
      <c r="CR414" s="84"/>
      <c r="CS414" s="84"/>
      <c r="CT414" s="84"/>
      <c r="CU414" s="84"/>
      <c r="CV414" s="84"/>
      <c r="CW414" s="84"/>
      <c r="CX414" s="84"/>
      <c r="CY414" s="84"/>
      <c r="CZ414" s="84"/>
      <c r="DA414" s="84"/>
      <c r="DB414" s="84"/>
      <c r="DC414" s="84"/>
      <c r="DD414" s="84"/>
      <c r="DE414" s="84"/>
      <c r="DF414" s="84"/>
      <c r="DG414" s="84"/>
      <c r="DH414" s="84"/>
      <c r="DI414" s="84"/>
      <c r="DJ414" s="84"/>
      <c r="DK414" s="84"/>
      <c r="DL414" s="84"/>
      <c r="DM414" s="84"/>
      <c r="DN414" s="84"/>
      <c r="DO414" s="84"/>
      <c r="DP414" s="84"/>
      <c r="DQ414" s="84"/>
      <c r="DR414" s="84"/>
      <c r="DS414" s="84"/>
      <c r="DT414" s="84"/>
      <c r="DU414" s="84"/>
      <c r="DV414" s="84"/>
      <c r="DW414" s="84"/>
      <c r="DX414" s="84"/>
      <c r="DY414" s="84"/>
      <c r="DZ414" s="84"/>
      <c r="EA414" s="84"/>
      <c r="EB414" s="84"/>
      <c r="EC414" s="84"/>
      <c r="ED414" s="84"/>
      <c r="EE414" s="84"/>
      <c r="EF414" s="84"/>
      <c r="EG414" s="84"/>
      <c r="EH414" s="84"/>
      <c r="EI414" s="84"/>
      <c r="EJ414" s="84"/>
      <c r="EK414" s="84"/>
      <c r="EL414" s="84"/>
      <c r="EM414" s="84"/>
      <c r="EN414" s="84"/>
      <c r="EO414" s="84"/>
      <c r="EP414" s="84"/>
      <c r="EQ414" s="84"/>
      <c r="ER414" s="84"/>
      <c r="ES414" s="84"/>
      <c r="ET414" s="84"/>
      <c r="EU414" s="84"/>
      <c r="EV414" s="84"/>
      <c r="EW414" s="84"/>
      <c r="EX414" s="84"/>
      <c r="EY414" s="84"/>
      <c r="EZ414" s="84"/>
      <c r="FA414" s="84"/>
      <c r="FB414" s="84"/>
      <c r="FC414" s="84"/>
      <c r="FD414" s="84"/>
      <c r="FE414" s="84"/>
      <c r="FF414" s="84"/>
      <c r="FG414" s="84"/>
      <c r="FH414" s="84"/>
      <c r="FI414" s="84"/>
      <c r="FJ414" s="84"/>
      <c r="FK414" s="84"/>
      <c r="FL414" s="84"/>
      <c r="FM414" s="84"/>
      <c r="FN414" s="84"/>
      <c r="FO414" s="84"/>
      <c r="FP414" s="84"/>
      <c r="FQ414" s="84"/>
      <c r="FR414" s="84"/>
      <c r="FS414" s="84"/>
      <c r="FT414" s="84"/>
      <c r="FU414" s="84"/>
      <c r="FV414" s="84"/>
      <c r="FW414" s="84"/>
      <c r="FX414" s="84"/>
      <c r="FY414" s="84"/>
      <c r="FZ414" s="84"/>
      <c r="GA414" s="84"/>
      <c r="GB414" s="84"/>
      <c r="GC414" s="84"/>
      <c r="GD414" s="84"/>
      <c r="GE414" s="84"/>
      <c r="GF414" s="84"/>
      <c r="GG414" s="84"/>
      <c r="GH414" s="84"/>
      <c r="GI414" s="84"/>
      <c r="GJ414" s="84"/>
      <c r="GK414" s="84"/>
      <c r="GL414" s="84"/>
      <c r="GM414" s="84"/>
      <c r="GN414" s="84"/>
      <c r="GO414" s="84"/>
      <c r="GP414" s="84"/>
      <c r="GQ414" s="84"/>
      <c r="GR414" s="84"/>
      <c r="GS414" s="84"/>
      <c r="GT414" s="84"/>
      <c r="GU414" s="84"/>
      <c r="GV414" s="84"/>
      <c r="GW414" s="84"/>
      <c r="GX414" s="84"/>
      <c r="GY414" s="84"/>
      <c r="GZ414" s="84"/>
      <c r="HA414" s="84"/>
      <c r="HB414" s="84"/>
      <c r="HC414" s="84"/>
      <c r="HD414" s="84"/>
      <c r="HE414" s="84"/>
      <c r="HF414" s="84"/>
      <c r="HG414" s="84"/>
      <c r="HH414" s="84"/>
      <c r="HI414" s="84"/>
      <c r="HJ414" s="84"/>
      <c r="HK414" s="84"/>
      <c r="HL414" s="84"/>
      <c r="HM414" s="84"/>
      <c r="HN414" s="84"/>
      <c r="HO414" s="84"/>
      <c r="HP414" s="84"/>
      <c r="HQ414" s="84"/>
      <c r="HR414" s="84"/>
      <c r="HS414" s="84"/>
      <c r="HT414" s="84"/>
      <c r="HU414" s="84"/>
      <c r="HV414" s="84"/>
      <c r="HW414" s="84"/>
      <c r="HX414" s="84"/>
      <c r="HY414" s="84"/>
      <c r="HZ414" s="84"/>
      <c r="IA414" s="84"/>
      <c r="IB414" s="84"/>
      <c r="IC414" s="84"/>
      <c r="ID414" s="84"/>
      <c r="IE414" s="84"/>
      <c r="IF414" s="84"/>
      <c r="IG414" s="84"/>
      <c r="IH414" s="84"/>
      <c r="II414" s="84"/>
      <c r="IJ414" s="84"/>
      <c r="IK414" s="84"/>
      <c r="IL414" s="84"/>
      <c r="IM414" s="84"/>
      <c r="IN414" s="84"/>
      <c r="IO414" s="84"/>
      <c r="IP414" s="84"/>
      <c r="IQ414" s="84"/>
      <c r="IR414" s="84"/>
      <c r="IS414" s="84"/>
      <c r="IT414" s="84"/>
      <c r="IU414" s="84"/>
      <c r="IV414" s="84"/>
      <c r="IW414" s="84"/>
      <c r="IX414" s="84"/>
      <c r="IY414" s="84"/>
      <c r="IZ414" s="84"/>
      <c r="JA414" s="84"/>
      <c r="JB414" s="84"/>
    </row>
    <row r="415" spans="1:262" s="22" customFormat="1" ht="15" customHeight="1" x14ac:dyDescent="0.15">
      <c r="A415" s="176" t="s">
        <v>150</v>
      </c>
      <c r="B415" s="26" t="s">
        <v>285</v>
      </c>
      <c r="C415" s="27" t="s">
        <v>375</v>
      </c>
      <c r="D415" s="28" t="s">
        <v>418</v>
      </c>
      <c r="E415" s="26" t="s">
        <v>278</v>
      </c>
      <c r="F415" s="29" t="s">
        <v>419</v>
      </c>
      <c r="G415" s="30" t="s">
        <v>280</v>
      </c>
      <c r="H415" s="30" t="s">
        <v>79</v>
      </c>
      <c r="I415" s="37">
        <v>1500000</v>
      </c>
      <c r="J415" s="38" t="s">
        <v>281</v>
      </c>
      <c r="K415" s="37">
        <v>155000</v>
      </c>
      <c r="L415" s="26"/>
      <c r="M415" s="26"/>
      <c r="N415" s="26"/>
      <c r="O415" s="39" t="s">
        <v>420</v>
      </c>
      <c r="P415" s="40">
        <v>0.5</v>
      </c>
      <c r="Q415" s="40">
        <v>0.5</v>
      </c>
      <c r="R415" s="40">
        <v>1.4957507082153001</v>
      </c>
      <c r="S415" s="40">
        <v>2.3056768558952001</v>
      </c>
      <c r="T415" s="40">
        <v>3</v>
      </c>
      <c r="U415" s="40">
        <v>3</v>
      </c>
      <c r="V415" s="41">
        <v>12</v>
      </c>
      <c r="W415" s="42">
        <v>110000</v>
      </c>
      <c r="X415" s="43">
        <v>200</v>
      </c>
      <c r="Y415" s="50">
        <v>1</v>
      </c>
      <c r="Z415" s="50">
        <v>1</v>
      </c>
      <c r="AA415" s="51"/>
      <c r="AB415" s="51"/>
      <c r="AC415" s="51"/>
      <c r="AD415" s="51"/>
      <c r="AE415" s="51"/>
      <c r="AF415" s="38">
        <v>144000</v>
      </c>
      <c r="AG415" s="61">
        <v>9.1666666666666696</v>
      </c>
      <c r="AH415" s="62">
        <v>0.76388888888888895</v>
      </c>
      <c r="AI415" s="63"/>
      <c r="AJ415" s="64"/>
      <c r="AK415" s="65">
        <v>0</v>
      </c>
      <c r="AL415" s="64" t="s">
        <v>283</v>
      </c>
      <c r="AM415" s="66" t="s">
        <v>313</v>
      </c>
      <c r="AN415" s="26"/>
      <c r="AO415" s="66" t="s">
        <v>298</v>
      </c>
      <c r="AP415" s="74"/>
      <c r="AQ415" s="75"/>
      <c r="AR415" s="76"/>
      <c r="AS415" s="77"/>
      <c r="AT415" s="77"/>
      <c r="AU415" s="78"/>
      <c r="AV415" s="77"/>
      <c r="AW415" s="77"/>
      <c r="AX415" s="77"/>
      <c r="AY415" s="77"/>
      <c r="AZ415" s="77"/>
      <c r="BA415" s="77"/>
      <c r="BB415" s="99">
        <f t="shared" si="105"/>
        <v>36</v>
      </c>
      <c r="BC415" s="99">
        <f t="shared" si="106"/>
        <v>9</v>
      </c>
      <c r="BD415" s="100" t="str">
        <f t="shared" si="107"/>
        <v>025-C130000641-356李太昆36</v>
      </c>
      <c r="BE415" s="101">
        <f t="shared" si="108"/>
        <v>0.33333333333333331</v>
      </c>
      <c r="BF415" s="101">
        <f t="shared" si="109"/>
        <v>0.25</v>
      </c>
      <c r="BG415" s="102" t="str">
        <f t="shared" si="110"/>
        <v>025-C130000641-35636</v>
      </c>
      <c r="BH415" s="84" t="str">
        <f>IF(IF(ISNA(MATCH(BG415,BG416:$BG$94434,0)),1,"")="","",IF(ISNA(MATCH(BG415,BG416:$BG$94434,0)),1,"")&amp;BB415)</f>
        <v>136</v>
      </c>
      <c r="BI415" s="84" t="str">
        <f>IF(BH415="","",BB415&amp;COUNTIFS($BH$1:BH415,BH415))</f>
        <v>3625</v>
      </c>
      <c r="BJ415" s="84" t="str">
        <f t="shared" si="111"/>
        <v>025-C130000641-356</v>
      </c>
      <c r="BK415" s="84"/>
      <c r="BL415" s="84"/>
      <c r="BM415" s="84"/>
      <c r="BN415" s="84"/>
      <c r="BO415" s="84"/>
      <c r="BP415" s="84"/>
      <c r="BQ415" s="84"/>
      <c r="BR415" s="84"/>
      <c r="BS415" s="84"/>
      <c r="BT415" s="84"/>
      <c r="BU415" s="84"/>
      <c r="BV415" s="84"/>
      <c r="BW415" s="84"/>
      <c r="BX415" s="84"/>
      <c r="BY415" s="84"/>
      <c r="BZ415" s="84"/>
      <c r="CA415" s="84"/>
      <c r="CB415" s="84"/>
      <c r="CC415" s="84"/>
      <c r="CD415" s="84"/>
      <c r="CE415" s="84"/>
      <c r="CF415" s="84"/>
      <c r="CG415" s="84"/>
      <c r="CH415" s="84"/>
      <c r="CI415" s="84"/>
      <c r="CJ415" s="84"/>
      <c r="CK415" s="84"/>
      <c r="CL415" s="84"/>
      <c r="CM415" s="84"/>
      <c r="CN415" s="84"/>
      <c r="CO415" s="84"/>
      <c r="CP415" s="84"/>
      <c r="CQ415" s="84"/>
      <c r="CR415" s="84"/>
      <c r="CS415" s="84"/>
      <c r="CT415" s="84"/>
      <c r="CU415" s="84"/>
      <c r="CV415" s="84"/>
      <c r="CW415" s="84"/>
      <c r="CX415" s="84"/>
      <c r="CY415" s="84"/>
      <c r="CZ415" s="84"/>
      <c r="DA415" s="84"/>
      <c r="DB415" s="84"/>
      <c r="DC415" s="84"/>
      <c r="DD415" s="84"/>
      <c r="DE415" s="84"/>
      <c r="DF415" s="84"/>
      <c r="DG415" s="84"/>
      <c r="DH415" s="84"/>
      <c r="DI415" s="84"/>
      <c r="DJ415" s="84"/>
      <c r="DK415" s="84"/>
      <c r="DL415" s="84"/>
      <c r="DM415" s="84"/>
      <c r="DN415" s="84"/>
      <c r="DO415" s="84"/>
      <c r="DP415" s="84"/>
      <c r="DQ415" s="84"/>
      <c r="DR415" s="84"/>
      <c r="DS415" s="84"/>
      <c r="DT415" s="84"/>
      <c r="DU415" s="84"/>
      <c r="DV415" s="84"/>
      <c r="DW415" s="84"/>
      <c r="DX415" s="84"/>
      <c r="DY415" s="84"/>
      <c r="DZ415" s="84"/>
      <c r="EA415" s="84"/>
      <c r="EB415" s="84"/>
      <c r="EC415" s="84"/>
      <c r="ED415" s="84"/>
      <c r="EE415" s="84"/>
      <c r="EF415" s="84"/>
      <c r="EG415" s="84"/>
      <c r="EH415" s="84"/>
      <c r="EI415" s="84"/>
      <c r="EJ415" s="84"/>
      <c r="EK415" s="84"/>
      <c r="EL415" s="84"/>
      <c r="EM415" s="84"/>
      <c r="EN415" s="84"/>
      <c r="EO415" s="84"/>
      <c r="EP415" s="84"/>
      <c r="EQ415" s="84"/>
      <c r="ER415" s="84"/>
      <c r="ES415" s="84"/>
      <c r="ET415" s="84"/>
      <c r="EU415" s="84"/>
      <c r="EV415" s="84"/>
      <c r="EW415" s="84"/>
      <c r="EX415" s="84"/>
      <c r="EY415" s="84"/>
      <c r="EZ415" s="84"/>
      <c r="FA415" s="84"/>
      <c r="FB415" s="84"/>
      <c r="FC415" s="84"/>
      <c r="FD415" s="84"/>
      <c r="FE415" s="84"/>
      <c r="FF415" s="84"/>
      <c r="FG415" s="84"/>
      <c r="FH415" s="84"/>
      <c r="FI415" s="84"/>
      <c r="FJ415" s="84"/>
      <c r="FK415" s="84"/>
      <c r="FL415" s="84"/>
      <c r="FM415" s="84"/>
      <c r="FN415" s="84"/>
      <c r="FO415" s="84"/>
      <c r="FP415" s="84"/>
      <c r="FQ415" s="84"/>
      <c r="FR415" s="84"/>
      <c r="FS415" s="84"/>
      <c r="FT415" s="84"/>
      <c r="FU415" s="84"/>
      <c r="FV415" s="84"/>
      <c r="FW415" s="84"/>
      <c r="FX415" s="84"/>
      <c r="FY415" s="84"/>
      <c r="FZ415" s="84"/>
      <c r="GA415" s="84"/>
      <c r="GB415" s="84"/>
      <c r="GC415" s="84"/>
      <c r="GD415" s="84"/>
      <c r="GE415" s="84"/>
      <c r="GF415" s="84"/>
      <c r="GG415" s="84"/>
      <c r="GH415" s="84"/>
      <c r="GI415" s="84"/>
      <c r="GJ415" s="84"/>
      <c r="GK415" s="84"/>
      <c r="GL415" s="84"/>
      <c r="GM415" s="84"/>
      <c r="GN415" s="84"/>
      <c r="GO415" s="84"/>
      <c r="GP415" s="84"/>
      <c r="GQ415" s="84"/>
      <c r="GR415" s="84"/>
      <c r="GS415" s="84"/>
      <c r="GT415" s="84"/>
      <c r="GU415" s="84"/>
      <c r="GV415" s="84"/>
      <c r="GW415" s="84"/>
      <c r="GX415" s="84"/>
      <c r="GY415" s="84"/>
      <c r="GZ415" s="84"/>
      <c r="HA415" s="84"/>
      <c r="HB415" s="84"/>
      <c r="HC415" s="84"/>
      <c r="HD415" s="84"/>
      <c r="HE415" s="84"/>
      <c r="HF415" s="84"/>
      <c r="HG415" s="84"/>
      <c r="HH415" s="84"/>
      <c r="HI415" s="84"/>
      <c r="HJ415" s="84"/>
      <c r="HK415" s="84"/>
      <c r="HL415" s="84"/>
      <c r="HM415" s="84"/>
      <c r="HN415" s="84"/>
      <c r="HO415" s="84"/>
      <c r="HP415" s="84"/>
      <c r="HQ415" s="84"/>
      <c r="HR415" s="84"/>
      <c r="HS415" s="84"/>
      <c r="HT415" s="84"/>
      <c r="HU415" s="84"/>
      <c r="HV415" s="84"/>
      <c r="HW415" s="84"/>
      <c r="HX415" s="84"/>
      <c r="HY415" s="84"/>
      <c r="HZ415" s="84"/>
      <c r="IA415" s="84"/>
      <c r="IB415" s="84"/>
      <c r="IC415" s="84"/>
      <c r="ID415" s="84"/>
      <c r="IE415" s="84"/>
      <c r="IF415" s="84"/>
      <c r="IG415" s="84"/>
      <c r="IH415" s="84"/>
      <c r="II415" s="84"/>
      <c r="IJ415" s="84"/>
      <c r="IK415" s="84"/>
      <c r="IL415" s="84"/>
      <c r="IM415" s="84"/>
      <c r="IN415" s="84"/>
      <c r="IO415" s="84"/>
      <c r="IP415" s="84"/>
      <c r="IQ415" s="84"/>
      <c r="IR415" s="84"/>
      <c r="IS415" s="84"/>
      <c r="IT415" s="84"/>
      <c r="IU415" s="84"/>
      <c r="IV415" s="84"/>
      <c r="IW415" s="84"/>
      <c r="IX415" s="84"/>
      <c r="IY415" s="84"/>
      <c r="IZ415" s="84"/>
      <c r="JA415" s="84"/>
      <c r="JB415" s="84"/>
    </row>
    <row r="416" spans="1:262" s="22" customFormat="1" ht="15" customHeight="1" x14ac:dyDescent="0.15">
      <c r="A416" s="176" t="s">
        <v>150</v>
      </c>
      <c r="B416" s="26" t="s">
        <v>285</v>
      </c>
      <c r="C416" s="27" t="s">
        <v>375</v>
      </c>
      <c r="D416" s="28" t="s">
        <v>421</v>
      </c>
      <c r="E416" s="26" t="s">
        <v>278</v>
      </c>
      <c r="F416" s="29" t="s">
        <v>422</v>
      </c>
      <c r="G416" s="30" t="s">
        <v>280</v>
      </c>
      <c r="H416" s="30" t="s">
        <v>79</v>
      </c>
      <c r="I416" s="37">
        <v>1500000</v>
      </c>
      <c r="J416" s="38" t="s">
        <v>281</v>
      </c>
      <c r="K416" s="37">
        <v>155000</v>
      </c>
      <c r="L416" s="26"/>
      <c r="M416" s="26"/>
      <c r="N416" s="26"/>
      <c r="O416" s="39" t="s">
        <v>420</v>
      </c>
      <c r="P416" s="40">
        <v>0.5</v>
      </c>
      <c r="Q416" s="40">
        <v>0.5</v>
      </c>
      <c r="R416" s="40">
        <v>1.4957507082153001</v>
      </c>
      <c r="S416" s="40">
        <v>2.3056768558952001</v>
      </c>
      <c r="T416" s="40">
        <v>3</v>
      </c>
      <c r="U416" s="40">
        <v>3</v>
      </c>
      <c r="V416" s="41">
        <v>12</v>
      </c>
      <c r="W416" s="42">
        <v>110000</v>
      </c>
      <c r="X416" s="43">
        <v>200</v>
      </c>
      <c r="Y416" s="50">
        <v>1</v>
      </c>
      <c r="Z416" s="50">
        <v>1</v>
      </c>
      <c r="AA416" s="51"/>
      <c r="AB416" s="51"/>
      <c r="AC416" s="51"/>
      <c r="AD416" s="51"/>
      <c r="AE416" s="51"/>
      <c r="AF416" s="38">
        <v>144000</v>
      </c>
      <c r="AG416" s="61">
        <v>9.1666666666666696</v>
      </c>
      <c r="AH416" s="62">
        <v>0.76388888888888895</v>
      </c>
      <c r="AI416" s="63"/>
      <c r="AJ416" s="64"/>
      <c r="AK416" s="65">
        <v>0</v>
      </c>
      <c r="AL416" s="64" t="s">
        <v>283</v>
      </c>
      <c r="AM416" s="66" t="s">
        <v>313</v>
      </c>
      <c r="AN416" s="26"/>
      <c r="AO416" s="66" t="s">
        <v>298</v>
      </c>
      <c r="AP416" s="74"/>
      <c r="AQ416" s="75"/>
      <c r="AR416" s="76"/>
      <c r="AS416" s="77"/>
      <c r="AT416" s="77"/>
      <c r="AU416" s="78"/>
      <c r="AV416" s="77"/>
      <c r="AW416" s="77"/>
      <c r="AX416" s="77"/>
      <c r="AY416" s="77"/>
      <c r="AZ416" s="77"/>
      <c r="BA416" s="77"/>
      <c r="BB416" s="99">
        <f t="shared" si="105"/>
        <v>36</v>
      </c>
      <c r="BC416" s="99">
        <f t="shared" si="106"/>
        <v>9</v>
      </c>
      <c r="BD416" s="100" t="str">
        <f t="shared" si="107"/>
        <v>025-C130000642-356李太昆36</v>
      </c>
      <c r="BE416" s="101">
        <f t="shared" si="108"/>
        <v>0.33333333333333331</v>
      </c>
      <c r="BF416" s="101">
        <f t="shared" si="109"/>
        <v>0.25</v>
      </c>
      <c r="BG416" s="102" t="str">
        <f t="shared" si="110"/>
        <v>025-C130000642-35636</v>
      </c>
      <c r="BH416" s="84" t="str">
        <f>IF(IF(ISNA(MATCH(BG416,BG417:$BG$94434,0)),1,"")="","",IF(ISNA(MATCH(BG416,BG417:$BG$94434,0)),1,"")&amp;BB416)</f>
        <v>136</v>
      </c>
      <c r="BI416" s="84" t="str">
        <f>IF(BH416="","",BB416&amp;COUNTIFS($BH$1:BH416,BH416))</f>
        <v>3626</v>
      </c>
      <c r="BJ416" s="84" t="str">
        <f t="shared" si="111"/>
        <v>025-C130000642-356</v>
      </c>
      <c r="BK416" s="84"/>
      <c r="BL416" s="84"/>
      <c r="BM416" s="84"/>
      <c r="BN416" s="84"/>
      <c r="BO416" s="84"/>
      <c r="BP416" s="84"/>
      <c r="BQ416" s="84"/>
      <c r="BR416" s="84"/>
      <c r="BS416" s="84"/>
      <c r="BT416" s="84"/>
      <c r="BU416" s="84"/>
      <c r="BV416" s="84"/>
      <c r="BW416" s="84"/>
      <c r="BX416" s="84"/>
      <c r="BY416" s="84"/>
      <c r="BZ416" s="84"/>
      <c r="CA416" s="84"/>
      <c r="CB416" s="84"/>
      <c r="CC416" s="84"/>
      <c r="CD416" s="84"/>
      <c r="CE416" s="84"/>
      <c r="CF416" s="84"/>
      <c r="CG416" s="84"/>
      <c r="CH416" s="84"/>
      <c r="CI416" s="84"/>
      <c r="CJ416" s="84"/>
      <c r="CK416" s="84"/>
      <c r="CL416" s="84"/>
      <c r="CM416" s="84"/>
      <c r="CN416" s="84"/>
      <c r="CO416" s="84"/>
      <c r="CP416" s="84"/>
      <c r="CQ416" s="84"/>
      <c r="CR416" s="84"/>
      <c r="CS416" s="84"/>
      <c r="CT416" s="84"/>
      <c r="CU416" s="84"/>
      <c r="CV416" s="84"/>
      <c r="CW416" s="84"/>
      <c r="CX416" s="84"/>
      <c r="CY416" s="84"/>
      <c r="CZ416" s="84"/>
      <c r="DA416" s="84"/>
      <c r="DB416" s="84"/>
      <c r="DC416" s="84"/>
      <c r="DD416" s="84"/>
      <c r="DE416" s="84"/>
      <c r="DF416" s="84"/>
      <c r="DG416" s="84"/>
      <c r="DH416" s="84"/>
      <c r="DI416" s="84"/>
      <c r="DJ416" s="84"/>
      <c r="DK416" s="84"/>
      <c r="DL416" s="84"/>
      <c r="DM416" s="84"/>
      <c r="DN416" s="84"/>
      <c r="DO416" s="84"/>
      <c r="DP416" s="84"/>
      <c r="DQ416" s="84"/>
      <c r="DR416" s="84"/>
      <c r="DS416" s="84"/>
      <c r="DT416" s="84"/>
      <c r="DU416" s="84"/>
      <c r="DV416" s="84"/>
      <c r="DW416" s="84"/>
      <c r="DX416" s="84"/>
      <c r="DY416" s="84"/>
      <c r="DZ416" s="84"/>
      <c r="EA416" s="84"/>
      <c r="EB416" s="84"/>
      <c r="EC416" s="84"/>
      <c r="ED416" s="84"/>
      <c r="EE416" s="84"/>
      <c r="EF416" s="84"/>
      <c r="EG416" s="84"/>
      <c r="EH416" s="84"/>
      <c r="EI416" s="84"/>
      <c r="EJ416" s="84"/>
      <c r="EK416" s="84"/>
      <c r="EL416" s="84"/>
      <c r="EM416" s="84"/>
      <c r="EN416" s="84"/>
      <c r="EO416" s="84"/>
      <c r="EP416" s="84"/>
      <c r="EQ416" s="84"/>
      <c r="ER416" s="84"/>
      <c r="ES416" s="84"/>
      <c r="ET416" s="84"/>
      <c r="EU416" s="84"/>
      <c r="EV416" s="84"/>
      <c r="EW416" s="84"/>
      <c r="EX416" s="84"/>
      <c r="EY416" s="84"/>
      <c r="EZ416" s="84"/>
      <c r="FA416" s="84"/>
      <c r="FB416" s="84"/>
      <c r="FC416" s="84"/>
      <c r="FD416" s="84"/>
      <c r="FE416" s="84"/>
      <c r="FF416" s="84"/>
      <c r="FG416" s="84"/>
      <c r="FH416" s="84"/>
      <c r="FI416" s="84"/>
      <c r="FJ416" s="84"/>
      <c r="FK416" s="84"/>
      <c r="FL416" s="84"/>
      <c r="FM416" s="84"/>
      <c r="FN416" s="84"/>
      <c r="FO416" s="84"/>
      <c r="FP416" s="84"/>
      <c r="FQ416" s="84"/>
      <c r="FR416" s="84"/>
      <c r="FS416" s="84"/>
      <c r="FT416" s="84"/>
      <c r="FU416" s="84"/>
      <c r="FV416" s="84"/>
      <c r="FW416" s="84"/>
      <c r="FX416" s="84"/>
      <c r="FY416" s="84"/>
      <c r="FZ416" s="84"/>
      <c r="GA416" s="84"/>
      <c r="GB416" s="84"/>
      <c r="GC416" s="84"/>
      <c r="GD416" s="84"/>
      <c r="GE416" s="84"/>
      <c r="GF416" s="84"/>
      <c r="GG416" s="84"/>
      <c r="GH416" s="84"/>
      <c r="GI416" s="84"/>
      <c r="GJ416" s="84"/>
      <c r="GK416" s="84"/>
      <c r="GL416" s="84"/>
      <c r="GM416" s="84"/>
      <c r="GN416" s="84"/>
      <c r="GO416" s="84"/>
      <c r="GP416" s="84"/>
      <c r="GQ416" s="84"/>
      <c r="GR416" s="84"/>
      <c r="GS416" s="84"/>
      <c r="GT416" s="84"/>
      <c r="GU416" s="84"/>
      <c r="GV416" s="84"/>
      <c r="GW416" s="84"/>
      <c r="GX416" s="84"/>
      <c r="GY416" s="84"/>
      <c r="GZ416" s="84"/>
      <c r="HA416" s="84"/>
      <c r="HB416" s="84"/>
      <c r="HC416" s="84"/>
      <c r="HD416" s="84"/>
      <c r="HE416" s="84"/>
      <c r="HF416" s="84"/>
      <c r="HG416" s="84"/>
      <c r="HH416" s="84"/>
      <c r="HI416" s="84"/>
      <c r="HJ416" s="84"/>
      <c r="HK416" s="84"/>
      <c r="HL416" s="84"/>
      <c r="HM416" s="84"/>
      <c r="HN416" s="84"/>
      <c r="HO416" s="84"/>
      <c r="HP416" s="84"/>
      <c r="HQ416" s="84"/>
      <c r="HR416" s="84"/>
      <c r="HS416" s="84"/>
      <c r="HT416" s="84"/>
      <c r="HU416" s="84"/>
      <c r="HV416" s="84"/>
      <c r="HW416" s="84"/>
      <c r="HX416" s="84"/>
      <c r="HY416" s="84"/>
      <c r="HZ416" s="84"/>
      <c r="IA416" s="84"/>
      <c r="IB416" s="84"/>
      <c r="IC416" s="84"/>
      <c r="ID416" s="84"/>
      <c r="IE416" s="84"/>
      <c r="IF416" s="84"/>
      <c r="IG416" s="84"/>
      <c r="IH416" s="84"/>
      <c r="II416" s="84"/>
      <c r="IJ416" s="84"/>
      <c r="IK416" s="84"/>
      <c r="IL416" s="84"/>
      <c r="IM416" s="84"/>
      <c r="IN416" s="84"/>
      <c r="IO416" s="84"/>
      <c r="IP416" s="84"/>
      <c r="IQ416" s="84"/>
      <c r="IR416" s="84"/>
      <c r="IS416" s="84"/>
      <c r="IT416" s="84"/>
      <c r="IU416" s="84"/>
      <c r="IV416" s="84"/>
      <c r="IW416" s="84"/>
      <c r="IX416" s="84"/>
      <c r="IY416" s="84"/>
      <c r="IZ416" s="84"/>
      <c r="JA416" s="84"/>
      <c r="JB416" s="84"/>
    </row>
    <row r="417" spans="1:262" s="22" customFormat="1" ht="15" customHeight="1" x14ac:dyDescent="0.15">
      <c r="A417" s="176" t="s">
        <v>150</v>
      </c>
      <c r="B417" s="26" t="s">
        <v>275</v>
      </c>
      <c r="C417" s="27" t="s">
        <v>276</v>
      </c>
      <c r="D417" s="28" t="s">
        <v>460</v>
      </c>
      <c r="E417" s="26" t="s">
        <v>278</v>
      </c>
      <c r="F417" s="29" t="s">
        <v>461</v>
      </c>
      <c r="G417" s="30" t="s">
        <v>462</v>
      </c>
      <c r="H417" s="30" t="s">
        <v>79</v>
      </c>
      <c r="I417" s="37">
        <v>1500000</v>
      </c>
      <c r="J417" s="38" t="s">
        <v>281</v>
      </c>
      <c r="K417" s="37">
        <v>0</v>
      </c>
      <c r="L417" s="26"/>
      <c r="M417" s="26"/>
      <c r="N417" s="26"/>
      <c r="O417" s="39" t="s">
        <v>389</v>
      </c>
      <c r="P417" s="40">
        <v>0.5</v>
      </c>
      <c r="Q417" s="40">
        <v>0.5</v>
      </c>
      <c r="R417" s="40">
        <v>3.7365269461077801</v>
      </c>
      <c r="S417" s="40">
        <v>2.3056768558952001</v>
      </c>
      <c r="T417" s="40">
        <v>5.5</v>
      </c>
      <c r="U417" s="40">
        <v>3</v>
      </c>
      <c r="V417" s="41">
        <v>12</v>
      </c>
      <c r="W417" s="42">
        <v>285000</v>
      </c>
      <c r="X417" s="43">
        <v>400</v>
      </c>
      <c r="Y417" s="50">
        <v>1</v>
      </c>
      <c r="Z417" s="50">
        <v>1</v>
      </c>
      <c r="AA417" s="51"/>
      <c r="AB417" s="51"/>
      <c r="AC417" s="51"/>
      <c r="AD417" s="51"/>
      <c r="AE417" s="51"/>
      <c r="AF417" s="38">
        <v>288000</v>
      </c>
      <c r="AG417" s="61">
        <v>11.875</v>
      </c>
      <c r="AH417" s="62">
        <v>0.98958333333333304</v>
      </c>
      <c r="AI417" s="63"/>
      <c r="AJ417" s="64"/>
      <c r="AK417" s="65">
        <v>0</v>
      </c>
      <c r="AL417" s="64" t="s">
        <v>296</v>
      </c>
      <c r="AM417" s="66" t="s">
        <v>284</v>
      </c>
      <c r="AN417" s="26"/>
      <c r="AO417" s="66" t="s">
        <v>49</v>
      </c>
      <c r="AP417" s="74"/>
      <c r="AQ417" s="75"/>
      <c r="AR417" s="76"/>
      <c r="AS417" s="77"/>
      <c r="AT417" s="77"/>
      <c r="AU417" s="78"/>
      <c r="AV417" s="77"/>
      <c r="AW417" s="77"/>
      <c r="AX417" s="77"/>
      <c r="AY417" s="77"/>
      <c r="AZ417" s="77"/>
      <c r="BA417" s="77"/>
      <c r="BB417" s="99">
        <f t="shared" si="105"/>
        <v>36</v>
      </c>
      <c r="BC417" s="99">
        <f t="shared" si="106"/>
        <v>9</v>
      </c>
      <c r="BD417" s="100" t="str">
        <f t="shared" si="107"/>
        <v>025-C130000631-372李翔36</v>
      </c>
      <c r="BE417" s="101">
        <f t="shared" si="108"/>
        <v>0.33333333333333331</v>
      </c>
      <c r="BF417" s="101">
        <f t="shared" si="109"/>
        <v>0.5</v>
      </c>
      <c r="BG417" s="102" t="str">
        <f t="shared" si="110"/>
        <v>025-C130000631-37236</v>
      </c>
      <c r="BH417" s="84" t="str">
        <f>IF(IF(ISNA(MATCH(BG417,BG418:$BG$94434,0)),1,"")="","",IF(ISNA(MATCH(BG417,BG418:$BG$94434,0)),1,"")&amp;BB417)</f>
        <v/>
      </c>
      <c r="BI417" s="84" t="str">
        <f>IF(BH417="","",BB417&amp;COUNTIFS($BH$1:BH417,BH417))</f>
        <v/>
      </c>
      <c r="BJ417" s="84" t="str">
        <f t="shared" si="111"/>
        <v/>
      </c>
      <c r="BK417" s="84"/>
      <c r="BL417" s="84"/>
      <c r="BM417" s="84"/>
      <c r="BN417" s="84"/>
      <c r="BO417" s="84"/>
      <c r="BP417" s="84"/>
      <c r="BQ417" s="84"/>
      <c r="BR417" s="84"/>
      <c r="BS417" s="84"/>
      <c r="BT417" s="84"/>
      <c r="BU417" s="84"/>
      <c r="BV417" s="84"/>
      <c r="BW417" s="84"/>
      <c r="BX417" s="84"/>
      <c r="BY417" s="84"/>
      <c r="BZ417" s="84"/>
      <c r="CA417" s="84"/>
      <c r="CB417" s="84"/>
      <c r="CC417" s="84"/>
      <c r="CD417" s="84"/>
      <c r="CE417" s="84"/>
      <c r="CF417" s="84"/>
      <c r="CG417" s="84"/>
      <c r="CH417" s="84"/>
      <c r="CI417" s="84"/>
      <c r="CJ417" s="84"/>
      <c r="CK417" s="84"/>
      <c r="CL417" s="84"/>
      <c r="CM417" s="84"/>
      <c r="CN417" s="84"/>
      <c r="CO417" s="84"/>
      <c r="CP417" s="84"/>
      <c r="CQ417" s="84"/>
      <c r="CR417" s="84"/>
      <c r="CS417" s="84"/>
      <c r="CT417" s="84"/>
      <c r="CU417" s="84"/>
      <c r="CV417" s="84"/>
      <c r="CW417" s="84"/>
      <c r="CX417" s="84"/>
      <c r="CY417" s="84"/>
      <c r="CZ417" s="84"/>
      <c r="DA417" s="84"/>
      <c r="DB417" s="84"/>
      <c r="DC417" s="84"/>
      <c r="DD417" s="84"/>
      <c r="DE417" s="84"/>
      <c r="DF417" s="84"/>
      <c r="DG417" s="84"/>
      <c r="DH417" s="84"/>
      <c r="DI417" s="84"/>
      <c r="DJ417" s="84"/>
      <c r="DK417" s="84"/>
      <c r="DL417" s="84"/>
      <c r="DM417" s="84"/>
      <c r="DN417" s="84"/>
      <c r="DO417" s="84"/>
      <c r="DP417" s="84"/>
      <c r="DQ417" s="84"/>
      <c r="DR417" s="84"/>
      <c r="DS417" s="84"/>
      <c r="DT417" s="84"/>
      <c r="DU417" s="84"/>
      <c r="DV417" s="84"/>
      <c r="DW417" s="84"/>
      <c r="DX417" s="84"/>
      <c r="DY417" s="84"/>
      <c r="DZ417" s="84"/>
      <c r="EA417" s="84"/>
      <c r="EB417" s="84"/>
      <c r="EC417" s="84"/>
      <c r="ED417" s="84"/>
      <c r="EE417" s="84"/>
      <c r="EF417" s="84"/>
      <c r="EG417" s="84"/>
      <c r="EH417" s="84"/>
      <c r="EI417" s="84"/>
      <c r="EJ417" s="84"/>
      <c r="EK417" s="84"/>
      <c r="EL417" s="84"/>
      <c r="EM417" s="84"/>
      <c r="EN417" s="84"/>
      <c r="EO417" s="84"/>
      <c r="EP417" s="84"/>
      <c r="EQ417" s="84"/>
      <c r="ER417" s="84"/>
      <c r="ES417" s="84"/>
      <c r="ET417" s="84"/>
      <c r="EU417" s="84"/>
      <c r="EV417" s="84"/>
      <c r="EW417" s="84"/>
      <c r="EX417" s="84"/>
      <c r="EY417" s="84"/>
      <c r="EZ417" s="84"/>
      <c r="FA417" s="84"/>
      <c r="FB417" s="84"/>
      <c r="FC417" s="84"/>
      <c r="FD417" s="84"/>
      <c r="FE417" s="84"/>
      <c r="FF417" s="84"/>
      <c r="FG417" s="84"/>
      <c r="FH417" s="84"/>
      <c r="FI417" s="84"/>
      <c r="FJ417" s="84"/>
      <c r="FK417" s="84"/>
      <c r="FL417" s="84"/>
      <c r="FM417" s="84"/>
      <c r="FN417" s="84"/>
      <c r="FO417" s="84"/>
      <c r="FP417" s="84"/>
      <c r="FQ417" s="84"/>
      <c r="FR417" s="84"/>
      <c r="FS417" s="84"/>
      <c r="FT417" s="84"/>
      <c r="FU417" s="84"/>
      <c r="FV417" s="84"/>
      <c r="FW417" s="84"/>
      <c r="FX417" s="84"/>
      <c r="FY417" s="84"/>
      <c r="FZ417" s="84"/>
      <c r="GA417" s="84"/>
      <c r="GB417" s="84"/>
      <c r="GC417" s="84"/>
      <c r="GD417" s="84"/>
      <c r="GE417" s="84"/>
      <c r="GF417" s="84"/>
      <c r="GG417" s="84"/>
      <c r="GH417" s="84"/>
      <c r="GI417" s="84"/>
      <c r="GJ417" s="84"/>
      <c r="GK417" s="84"/>
      <c r="GL417" s="84"/>
      <c r="GM417" s="84"/>
      <c r="GN417" s="84"/>
      <c r="GO417" s="84"/>
      <c r="GP417" s="84"/>
      <c r="GQ417" s="84"/>
      <c r="GR417" s="84"/>
      <c r="GS417" s="84"/>
      <c r="GT417" s="84"/>
      <c r="GU417" s="84"/>
      <c r="GV417" s="84"/>
      <c r="GW417" s="84"/>
      <c r="GX417" s="84"/>
      <c r="GY417" s="84"/>
      <c r="GZ417" s="84"/>
      <c r="HA417" s="84"/>
      <c r="HB417" s="84"/>
      <c r="HC417" s="84"/>
      <c r="HD417" s="84"/>
      <c r="HE417" s="84"/>
      <c r="HF417" s="84"/>
      <c r="HG417" s="84"/>
      <c r="HH417" s="84"/>
      <c r="HI417" s="84"/>
      <c r="HJ417" s="84"/>
      <c r="HK417" s="84"/>
      <c r="HL417" s="84"/>
      <c r="HM417" s="84"/>
      <c r="HN417" s="84"/>
      <c r="HO417" s="84"/>
      <c r="HP417" s="84"/>
      <c r="HQ417" s="84"/>
      <c r="HR417" s="84"/>
      <c r="HS417" s="84"/>
      <c r="HT417" s="84"/>
      <c r="HU417" s="84"/>
      <c r="HV417" s="84"/>
      <c r="HW417" s="84"/>
      <c r="HX417" s="84"/>
      <c r="HY417" s="84"/>
      <c r="HZ417" s="84"/>
      <c r="IA417" s="84"/>
      <c r="IB417" s="84"/>
      <c r="IC417" s="84"/>
      <c r="ID417" s="84"/>
      <c r="IE417" s="84"/>
      <c r="IF417" s="84"/>
      <c r="IG417" s="84"/>
      <c r="IH417" s="84"/>
      <c r="II417" s="84"/>
      <c r="IJ417" s="84"/>
      <c r="IK417" s="84"/>
      <c r="IL417" s="84"/>
      <c r="IM417" s="84"/>
      <c r="IN417" s="84"/>
      <c r="IO417" s="84"/>
      <c r="IP417" s="84"/>
      <c r="IQ417" s="84"/>
      <c r="IR417" s="84"/>
      <c r="IS417" s="84"/>
      <c r="IT417" s="84"/>
      <c r="IU417" s="84"/>
      <c r="IV417" s="84"/>
      <c r="IW417" s="84"/>
      <c r="IX417" s="84"/>
      <c r="IY417" s="84"/>
      <c r="IZ417" s="84"/>
      <c r="JA417" s="84"/>
      <c r="JB417" s="84"/>
    </row>
    <row r="418" spans="1:262" s="22" customFormat="1" ht="15" customHeight="1" x14ac:dyDescent="0.15">
      <c r="A418" s="176" t="s">
        <v>150</v>
      </c>
      <c r="B418" s="26" t="s">
        <v>285</v>
      </c>
      <c r="C418" s="27" t="s">
        <v>276</v>
      </c>
      <c r="D418" s="28" t="s">
        <v>460</v>
      </c>
      <c r="E418" s="26" t="s">
        <v>278</v>
      </c>
      <c r="F418" s="29" t="s">
        <v>461</v>
      </c>
      <c r="G418" s="30" t="s">
        <v>462</v>
      </c>
      <c r="H418" s="30" t="s">
        <v>79</v>
      </c>
      <c r="I418" s="37">
        <v>1500000</v>
      </c>
      <c r="J418" s="38" t="s">
        <v>281</v>
      </c>
      <c r="K418" s="37">
        <v>0</v>
      </c>
      <c r="L418" s="26"/>
      <c r="M418" s="26"/>
      <c r="N418" s="26"/>
      <c r="O418" s="39" t="s">
        <v>389</v>
      </c>
      <c r="P418" s="40">
        <v>0.5</v>
      </c>
      <c r="Q418" s="40">
        <v>0.5</v>
      </c>
      <c r="R418" s="40">
        <v>1.4957507082153001</v>
      </c>
      <c r="S418" s="40">
        <v>2.3056768558952001</v>
      </c>
      <c r="T418" s="40">
        <v>4</v>
      </c>
      <c r="U418" s="40">
        <v>4</v>
      </c>
      <c r="V418" s="41">
        <v>12</v>
      </c>
      <c r="W418" s="42">
        <v>285000</v>
      </c>
      <c r="X418" s="43">
        <v>400</v>
      </c>
      <c r="Y418" s="50">
        <v>1</v>
      </c>
      <c r="Z418" s="50">
        <v>1</v>
      </c>
      <c r="AA418" s="51"/>
      <c r="AB418" s="51"/>
      <c r="AC418" s="51"/>
      <c r="AD418" s="51"/>
      <c r="AE418" s="51"/>
      <c r="AF418" s="38">
        <v>288000</v>
      </c>
      <c r="AG418" s="61">
        <v>11.875</v>
      </c>
      <c r="AH418" s="62">
        <v>0.98958333333333304</v>
      </c>
      <c r="AI418" s="63"/>
      <c r="AJ418" s="64"/>
      <c r="AK418" s="65">
        <v>0</v>
      </c>
      <c r="AL418" s="64" t="s">
        <v>296</v>
      </c>
      <c r="AM418" s="66" t="s">
        <v>331</v>
      </c>
      <c r="AN418" s="26"/>
      <c r="AO418" s="66" t="s">
        <v>127</v>
      </c>
      <c r="AP418" s="74"/>
      <c r="AQ418" s="75"/>
      <c r="AR418" s="76"/>
      <c r="AS418" s="77"/>
      <c r="AT418" s="77"/>
      <c r="AU418" s="78"/>
      <c r="AV418" s="77"/>
      <c r="AW418" s="77"/>
      <c r="AX418" s="77"/>
      <c r="AY418" s="77"/>
      <c r="AZ418" s="77"/>
      <c r="BA418" s="77"/>
      <c r="BB418" s="99">
        <f t="shared" si="105"/>
        <v>36</v>
      </c>
      <c r="BC418" s="99">
        <f t="shared" si="106"/>
        <v>9</v>
      </c>
      <c r="BD418" s="100" t="str">
        <f t="shared" si="107"/>
        <v>025-C130000631-372吕勇36</v>
      </c>
      <c r="BE418" s="101">
        <f t="shared" si="108"/>
        <v>0.25</v>
      </c>
      <c r="BF418" s="101">
        <f t="shared" si="109"/>
        <v>0.5</v>
      </c>
      <c r="BG418" s="102" t="str">
        <f t="shared" si="110"/>
        <v>025-C130000631-37236</v>
      </c>
      <c r="BH418" s="84" t="str">
        <f>IF(IF(ISNA(MATCH(BG418,BG419:$BG$94434,0)),1,"")="","",IF(ISNA(MATCH(BG418,BG419:$BG$94434,0)),1,"")&amp;BB418)</f>
        <v>136</v>
      </c>
      <c r="BI418" s="84" t="str">
        <f>IF(BH418="","",BB418&amp;COUNTIFS($BH$1:BH418,BH418))</f>
        <v>3627</v>
      </c>
      <c r="BJ418" s="84" t="str">
        <f t="shared" si="111"/>
        <v>025-C130000631-372</v>
      </c>
      <c r="BK418" s="84"/>
      <c r="BL418" s="84"/>
      <c r="BM418" s="84"/>
      <c r="BN418" s="84"/>
      <c r="BO418" s="84"/>
      <c r="BP418" s="84"/>
      <c r="BQ418" s="84"/>
      <c r="BR418" s="84"/>
      <c r="BS418" s="84"/>
      <c r="BT418" s="84"/>
      <c r="BU418" s="84"/>
      <c r="BV418" s="84"/>
      <c r="BW418" s="84"/>
      <c r="BX418" s="84"/>
      <c r="BY418" s="84"/>
      <c r="BZ418" s="84"/>
      <c r="CA418" s="84"/>
      <c r="CB418" s="84"/>
      <c r="CC418" s="84"/>
      <c r="CD418" s="84"/>
      <c r="CE418" s="84"/>
      <c r="CF418" s="84"/>
      <c r="CG418" s="84"/>
      <c r="CH418" s="84"/>
      <c r="CI418" s="84"/>
      <c r="CJ418" s="84"/>
      <c r="CK418" s="84"/>
      <c r="CL418" s="84"/>
      <c r="CM418" s="84"/>
      <c r="CN418" s="84"/>
      <c r="CO418" s="84"/>
      <c r="CP418" s="84"/>
      <c r="CQ418" s="84"/>
      <c r="CR418" s="84"/>
      <c r="CS418" s="84"/>
      <c r="CT418" s="84"/>
      <c r="CU418" s="84"/>
      <c r="CV418" s="84"/>
      <c r="CW418" s="84"/>
      <c r="CX418" s="84"/>
      <c r="CY418" s="84"/>
      <c r="CZ418" s="84"/>
      <c r="DA418" s="84"/>
      <c r="DB418" s="84"/>
      <c r="DC418" s="84"/>
      <c r="DD418" s="84"/>
      <c r="DE418" s="84"/>
      <c r="DF418" s="84"/>
      <c r="DG418" s="84"/>
      <c r="DH418" s="84"/>
      <c r="DI418" s="84"/>
      <c r="DJ418" s="84"/>
      <c r="DK418" s="84"/>
      <c r="DL418" s="84"/>
      <c r="DM418" s="84"/>
      <c r="DN418" s="84"/>
      <c r="DO418" s="84"/>
      <c r="DP418" s="84"/>
      <c r="DQ418" s="84"/>
      <c r="DR418" s="84"/>
      <c r="DS418" s="84"/>
      <c r="DT418" s="84"/>
      <c r="DU418" s="84"/>
      <c r="DV418" s="84"/>
      <c r="DW418" s="84"/>
      <c r="DX418" s="84"/>
      <c r="DY418" s="84"/>
      <c r="DZ418" s="84"/>
      <c r="EA418" s="84"/>
      <c r="EB418" s="84"/>
      <c r="EC418" s="84"/>
      <c r="ED418" s="84"/>
      <c r="EE418" s="84"/>
      <c r="EF418" s="84"/>
      <c r="EG418" s="84"/>
      <c r="EH418" s="84"/>
      <c r="EI418" s="84"/>
      <c r="EJ418" s="84"/>
      <c r="EK418" s="84"/>
      <c r="EL418" s="84"/>
      <c r="EM418" s="84"/>
      <c r="EN418" s="84"/>
      <c r="EO418" s="84"/>
      <c r="EP418" s="84"/>
      <c r="EQ418" s="84"/>
      <c r="ER418" s="84"/>
      <c r="ES418" s="84"/>
      <c r="ET418" s="84"/>
      <c r="EU418" s="84"/>
      <c r="EV418" s="84"/>
      <c r="EW418" s="84"/>
      <c r="EX418" s="84"/>
      <c r="EY418" s="84"/>
      <c r="EZ418" s="84"/>
      <c r="FA418" s="84"/>
      <c r="FB418" s="84"/>
      <c r="FC418" s="84"/>
      <c r="FD418" s="84"/>
      <c r="FE418" s="84"/>
      <c r="FF418" s="84"/>
      <c r="FG418" s="84"/>
      <c r="FH418" s="84"/>
      <c r="FI418" s="84"/>
      <c r="FJ418" s="84"/>
      <c r="FK418" s="84"/>
      <c r="FL418" s="84"/>
      <c r="FM418" s="84"/>
      <c r="FN418" s="84"/>
      <c r="FO418" s="84"/>
      <c r="FP418" s="84"/>
      <c r="FQ418" s="84"/>
      <c r="FR418" s="84"/>
      <c r="FS418" s="84"/>
      <c r="FT418" s="84"/>
      <c r="FU418" s="84"/>
      <c r="FV418" s="84"/>
      <c r="FW418" s="84"/>
      <c r="FX418" s="84"/>
      <c r="FY418" s="84"/>
      <c r="FZ418" s="84"/>
      <c r="GA418" s="84"/>
      <c r="GB418" s="84"/>
      <c r="GC418" s="84"/>
      <c r="GD418" s="84"/>
      <c r="GE418" s="84"/>
      <c r="GF418" s="84"/>
      <c r="GG418" s="84"/>
      <c r="GH418" s="84"/>
      <c r="GI418" s="84"/>
      <c r="GJ418" s="84"/>
      <c r="GK418" s="84"/>
      <c r="GL418" s="84"/>
      <c r="GM418" s="84"/>
      <c r="GN418" s="84"/>
      <c r="GO418" s="84"/>
      <c r="GP418" s="84"/>
      <c r="GQ418" s="84"/>
      <c r="GR418" s="84"/>
      <c r="GS418" s="84"/>
      <c r="GT418" s="84"/>
      <c r="GU418" s="84"/>
      <c r="GV418" s="84"/>
      <c r="GW418" s="84"/>
      <c r="GX418" s="84"/>
      <c r="GY418" s="84"/>
      <c r="GZ418" s="84"/>
      <c r="HA418" s="84"/>
      <c r="HB418" s="84"/>
      <c r="HC418" s="84"/>
      <c r="HD418" s="84"/>
      <c r="HE418" s="84"/>
      <c r="HF418" s="84"/>
      <c r="HG418" s="84"/>
      <c r="HH418" s="84"/>
      <c r="HI418" s="84"/>
      <c r="HJ418" s="84"/>
      <c r="HK418" s="84"/>
      <c r="HL418" s="84"/>
      <c r="HM418" s="84"/>
      <c r="HN418" s="84"/>
      <c r="HO418" s="84"/>
      <c r="HP418" s="84"/>
      <c r="HQ418" s="84"/>
      <c r="HR418" s="84"/>
      <c r="HS418" s="84"/>
      <c r="HT418" s="84"/>
      <c r="HU418" s="84"/>
      <c r="HV418" s="84"/>
      <c r="HW418" s="84"/>
      <c r="HX418" s="84"/>
      <c r="HY418" s="84"/>
      <c r="HZ418" s="84"/>
      <c r="IA418" s="84"/>
      <c r="IB418" s="84"/>
      <c r="IC418" s="84"/>
      <c r="ID418" s="84"/>
      <c r="IE418" s="84"/>
      <c r="IF418" s="84"/>
      <c r="IG418" s="84"/>
      <c r="IH418" s="84"/>
      <c r="II418" s="84"/>
      <c r="IJ418" s="84"/>
      <c r="IK418" s="84"/>
      <c r="IL418" s="84"/>
      <c r="IM418" s="84"/>
      <c r="IN418" s="84"/>
      <c r="IO418" s="84"/>
      <c r="IP418" s="84"/>
      <c r="IQ418" s="84"/>
      <c r="IR418" s="84"/>
      <c r="IS418" s="84"/>
      <c r="IT418" s="84"/>
      <c r="IU418" s="84"/>
      <c r="IV418" s="84"/>
      <c r="IW418" s="84"/>
      <c r="IX418" s="84"/>
      <c r="IY418" s="84"/>
      <c r="IZ418" s="84"/>
      <c r="JA418" s="84"/>
      <c r="JB418" s="84"/>
    </row>
    <row r="419" spans="1:262" s="13" customFormat="1" ht="15" customHeight="1" x14ac:dyDescent="0.15">
      <c r="A419" s="176" t="s">
        <v>150</v>
      </c>
      <c r="B419" s="26" t="s">
        <v>275</v>
      </c>
      <c r="C419" s="27" t="s">
        <v>361</v>
      </c>
      <c r="D419" s="28" t="s">
        <v>424</v>
      </c>
      <c r="E419" s="26" t="s">
        <v>278</v>
      </c>
      <c r="F419" s="29" t="s">
        <v>96</v>
      </c>
      <c r="G419" s="30" t="s">
        <v>356</v>
      </c>
      <c r="H419" s="30" t="s">
        <v>94</v>
      </c>
      <c r="I419" s="37">
        <v>1000</v>
      </c>
      <c r="J419" s="38" t="s">
        <v>281</v>
      </c>
      <c r="K419" s="37">
        <v>75</v>
      </c>
      <c r="L419" s="26"/>
      <c r="M419" s="26"/>
      <c r="N419" s="26"/>
      <c r="O419" s="39" t="s">
        <v>425</v>
      </c>
      <c r="P419" s="40">
        <v>0.5</v>
      </c>
      <c r="Q419" s="40">
        <v>0.5</v>
      </c>
      <c r="R419" s="40">
        <v>3.7365269461077801</v>
      </c>
      <c r="S419" s="40">
        <v>2.3056768558952001</v>
      </c>
      <c r="T419" s="40">
        <v>5.5</v>
      </c>
      <c r="U419" s="40">
        <v>0</v>
      </c>
      <c r="V419" s="41">
        <v>12</v>
      </c>
      <c r="W419" s="42">
        <v>144</v>
      </c>
      <c r="X419" s="43">
        <v>300</v>
      </c>
      <c r="Y419" s="50">
        <v>1</v>
      </c>
      <c r="Z419" s="50">
        <v>1</v>
      </c>
      <c r="AA419" s="51"/>
      <c r="AB419" s="51"/>
      <c r="AC419" s="51"/>
      <c r="AD419" s="51"/>
      <c r="AE419" s="51"/>
      <c r="AF419" s="38">
        <v>216</v>
      </c>
      <c r="AG419" s="61">
        <v>8</v>
      </c>
      <c r="AH419" s="62">
        <v>0.66666666666666696</v>
      </c>
      <c r="AI419" s="63"/>
      <c r="AJ419" s="64"/>
      <c r="AK419" s="65" t="e">
        <v>#DIV/0!</v>
      </c>
      <c r="AL419" s="64" t="s">
        <v>283</v>
      </c>
      <c r="AM419" s="66"/>
      <c r="AN419" s="26"/>
      <c r="AO419" s="66" t="s">
        <v>125</v>
      </c>
      <c r="AP419" s="74"/>
      <c r="AQ419" s="75"/>
      <c r="AR419" s="76"/>
      <c r="AS419" s="77"/>
      <c r="AT419" s="77"/>
      <c r="AU419" s="78"/>
      <c r="AV419" s="77"/>
      <c r="AW419" s="77"/>
      <c r="AX419" s="77"/>
      <c r="AY419" s="77"/>
      <c r="AZ419" s="77"/>
      <c r="BA419" s="77"/>
      <c r="BB419" s="99">
        <f t="shared" si="105"/>
        <v>36</v>
      </c>
      <c r="BC419" s="99">
        <f t="shared" si="106"/>
        <v>9</v>
      </c>
      <c r="BD419" s="100" t="str">
        <f t="shared" si="107"/>
        <v>050-0009-482刘亚星36</v>
      </c>
      <c r="BE419" s="101">
        <f t="shared" si="108"/>
        <v>0.33333333333333331</v>
      </c>
      <c r="BF419" s="101">
        <f t="shared" si="109"/>
        <v>0.5</v>
      </c>
      <c r="BG419" s="102" t="str">
        <f t="shared" si="110"/>
        <v>050-0009-48236</v>
      </c>
      <c r="BH419" s="84" t="str">
        <f>IF(IF(ISNA(MATCH(BG419,BG420:$BG$94434,0)),1,"")="","",IF(ISNA(MATCH(BG419,BG420:$BG$94434,0)),1,"")&amp;BB419)</f>
        <v/>
      </c>
      <c r="BI419" s="84" t="str">
        <f>IF(BH419="","",BB419&amp;COUNTIFS($BH$1:BH419,BH419))</f>
        <v/>
      </c>
      <c r="BJ419" s="84" t="str">
        <f t="shared" si="111"/>
        <v/>
      </c>
      <c r="BK419" s="84"/>
      <c r="BL419" s="84"/>
      <c r="BM419" s="84"/>
      <c r="BN419" s="84"/>
      <c r="BO419" s="84"/>
      <c r="BP419" s="84"/>
      <c r="BQ419" s="84"/>
      <c r="BR419" s="84"/>
      <c r="BS419" s="84"/>
      <c r="BT419" s="84"/>
      <c r="BU419" s="84"/>
      <c r="BV419" s="84"/>
      <c r="BW419" s="84"/>
      <c r="BX419" s="84"/>
      <c r="BY419" s="84"/>
      <c r="BZ419" s="84"/>
      <c r="CA419" s="84"/>
      <c r="CB419" s="84"/>
      <c r="CC419" s="84"/>
      <c r="CD419" s="84"/>
      <c r="CE419" s="84"/>
      <c r="CF419" s="84"/>
      <c r="CG419" s="84"/>
      <c r="CH419" s="84"/>
      <c r="CI419" s="84"/>
      <c r="CJ419" s="84"/>
      <c r="CK419" s="84"/>
      <c r="CL419" s="84"/>
      <c r="CM419" s="84"/>
      <c r="CN419" s="84"/>
      <c r="CO419" s="84"/>
      <c r="CP419" s="84"/>
      <c r="CQ419" s="84"/>
      <c r="CR419" s="84"/>
      <c r="CS419" s="84"/>
      <c r="CT419" s="84"/>
      <c r="CU419" s="84"/>
      <c r="CV419" s="84"/>
      <c r="CW419" s="84"/>
      <c r="CX419" s="84"/>
      <c r="CY419" s="84"/>
      <c r="CZ419" s="84"/>
      <c r="DA419" s="84"/>
      <c r="DB419" s="84"/>
      <c r="DC419" s="84"/>
      <c r="DD419" s="84"/>
      <c r="DE419" s="84"/>
      <c r="DF419" s="84"/>
      <c r="DG419" s="84"/>
      <c r="DH419" s="84"/>
      <c r="DI419" s="84"/>
      <c r="DJ419" s="84"/>
      <c r="DK419" s="84"/>
      <c r="DL419" s="84"/>
      <c r="DM419" s="84"/>
      <c r="DN419" s="84"/>
      <c r="DO419" s="84"/>
      <c r="DP419" s="84"/>
      <c r="DQ419" s="84"/>
      <c r="DR419" s="84"/>
      <c r="DS419" s="84"/>
      <c r="DT419" s="84"/>
      <c r="DU419" s="84"/>
      <c r="DV419" s="84"/>
      <c r="DW419" s="84"/>
      <c r="DX419" s="84"/>
      <c r="DY419" s="84"/>
      <c r="DZ419" s="84"/>
      <c r="EA419" s="84"/>
      <c r="EB419" s="84"/>
      <c r="EC419" s="84"/>
      <c r="ED419" s="84"/>
      <c r="EE419" s="84"/>
      <c r="EF419" s="84"/>
      <c r="EG419" s="84"/>
      <c r="EH419" s="84"/>
      <c r="EI419" s="84"/>
      <c r="EJ419" s="84"/>
      <c r="EK419" s="84"/>
      <c r="EL419" s="84"/>
      <c r="EM419" s="84"/>
      <c r="EN419" s="84"/>
      <c r="EO419" s="84"/>
      <c r="EP419" s="84"/>
      <c r="EQ419" s="84"/>
      <c r="ER419" s="84"/>
      <c r="ES419" s="84"/>
      <c r="ET419" s="84"/>
      <c r="EU419" s="84"/>
      <c r="EV419" s="84"/>
      <c r="EW419" s="84"/>
      <c r="EX419" s="84"/>
      <c r="EY419" s="84"/>
      <c r="EZ419" s="84"/>
      <c r="FA419" s="84"/>
      <c r="FB419" s="84"/>
      <c r="FC419" s="84"/>
      <c r="FD419" s="84"/>
      <c r="FE419" s="84"/>
      <c r="FF419" s="84"/>
      <c r="FG419" s="84"/>
      <c r="FH419" s="84"/>
      <c r="FI419" s="84"/>
      <c r="FJ419" s="84"/>
      <c r="FK419" s="84"/>
      <c r="FL419" s="84"/>
      <c r="FM419" s="84"/>
      <c r="FN419" s="84"/>
      <c r="FO419" s="84"/>
      <c r="FP419" s="84"/>
      <c r="FQ419" s="84"/>
      <c r="FR419" s="84"/>
      <c r="FS419" s="84"/>
      <c r="FT419" s="84"/>
      <c r="FU419" s="84"/>
      <c r="FV419" s="84"/>
      <c r="FW419" s="84"/>
      <c r="FX419" s="84"/>
      <c r="FY419" s="84"/>
      <c r="FZ419" s="84"/>
      <c r="GA419" s="84"/>
      <c r="GB419" s="84"/>
      <c r="GC419" s="84"/>
      <c r="GD419" s="84"/>
      <c r="GE419" s="84"/>
      <c r="GF419" s="84"/>
      <c r="GG419" s="84"/>
      <c r="GH419" s="84"/>
      <c r="GI419" s="84"/>
      <c r="GJ419" s="84"/>
      <c r="GK419" s="84"/>
      <c r="GL419" s="84"/>
      <c r="GM419" s="84"/>
      <c r="GN419" s="84"/>
      <c r="GO419" s="84"/>
      <c r="GP419" s="84"/>
      <c r="GQ419" s="84"/>
      <c r="GR419" s="84"/>
      <c r="GS419" s="84"/>
      <c r="GT419" s="84"/>
      <c r="GU419" s="84"/>
      <c r="GV419" s="84"/>
      <c r="GW419" s="84"/>
      <c r="GX419" s="84"/>
      <c r="GY419" s="84"/>
      <c r="GZ419" s="84"/>
      <c r="HA419" s="84"/>
      <c r="HB419" s="84"/>
      <c r="HC419" s="84"/>
      <c r="HD419" s="84"/>
      <c r="HE419" s="84"/>
      <c r="HF419" s="84"/>
      <c r="HG419" s="84"/>
      <c r="HH419" s="84"/>
      <c r="HI419" s="84"/>
      <c r="HJ419" s="84"/>
      <c r="HK419" s="84"/>
      <c r="HL419" s="84"/>
      <c r="HM419" s="84"/>
      <c r="HN419" s="84"/>
      <c r="HO419" s="84"/>
      <c r="HP419" s="84"/>
      <c r="HQ419" s="84"/>
      <c r="HR419" s="84"/>
      <c r="HS419" s="84"/>
      <c r="HT419" s="84"/>
      <c r="HU419" s="84"/>
      <c r="HV419" s="84"/>
      <c r="HW419" s="84"/>
      <c r="HX419" s="84"/>
      <c r="HY419" s="84"/>
      <c r="HZ419" s="84"/>
      <c r="IA419" s="84"/>
      <c r="IB419" s="84"/>
      <c r="IC419" s="84"/>
      <c r="ID419" s="84"/>
      <c r="IE419" s="84"/>
      <c r="IF419" s="84"/>
      <c r="IG419" s="84"/>
      <c r="IH419" s="84"/>
      <c r="II419" s="84"/>
      <c r="IJ419" s="84"/>
      <c r="IK419" s="84"/>
      <c r="IL419" s="84"/>
      <c r="IM419" s="84"/>
      <c r="IN419" s="84"/>
      <c r="IO419" s="84"/>
      <c r="IP419" s="84"/>
      <c r="IQ419" s="84"/>
      <c r="IR419" s="84"/>
      <c r="IS419" s="84"/>
      <c r="IT419" s="84"/>
      <c r="IU419" s="84"/>
      <c r="IV419" s="84"/>
      <c r="IW419" s="84"/>
      <c r="IX419" s="84"/>
      <c r="IY419" s="84"/>
      <c r="IZ419" s="84"/>
      <c r="JA419" s="84"/>
      <c r="JB419" s="84"/>
    </row>
    <row r="420" spans="1:262" s="13" customFormat="1" ht="15" customHeight="1" x14ac:dyDescent="0.15">
      <c r="A420" s="176" t="s">
        <v>150</v>
      </c>
      <c r="B420" s="26" t="s">
        <v>285</v>
      </c>
      <c r="C420" s="27" t="s">
        <v>361</v>
      </c>
      <c r="D420" s="28" t="s">
        <v>424</v>
      </c>
      <c r="E420" s="26" t="s">
        <v>278</v>
      </c>
      <c r="F420" s="29" t="s">
        <v>96</v>
      </c>
      <c r="G420" s="30" t="s">
        <v>356</v>
      </c>
      <c r="H420" s="30" t="s">
        <v>94</v>
      </c>
      <c r="I420" s="37">
        <v>1000</v>
      </c>
      <c r="J420" s="38" t="s">
        <v>281</v>
      </c>
      <c r="K420" s="37">
        <v>75</v>
      </c>
      <c r="L420" s="26"/>
      <c r="M420" s="26"/>
      <c r="N420" s="26"/>
      <c r="O420" s="39" t="s">
        <v>425</v>
      </c>
      <c r="P420" s="40">
        <v>0.5</v>
      </c>
      <c r="Q420" s="40">
        <v>0.5</v>
      </c>
      <c r="R420" s="40">
        <v>1.4957507082153001</v>
      </c>
      <c r="S420" s="40">
        <v>2.3056768558952001</v>
      </c>
      <c r="T420" s="40">
        <v>3</v>
      </c>
      <c r="U420" s="40">
        <v>3</v>
      </c>
      <c r="V420" s="41">
        <v>12</v>
      </c>
      <c r="W420" s="42">
        <v>147.5</v>
      </c>
      <c r="X420" s="43">
        <v>300</v>
      </c>
      <c r="Y420" s="50">
        <v>1</v>
      </c>
      <c r="Z420" s="50">
        <v>1</v>
      </c>
      <c r="AA420" s="51"/>
      <c r="AB420" s="51"/>
      <c r="AC420" s="51"/>
      <c r="AD420" s="51"/>
      <c r="AE420" s="51"/>
      <c r="AF420" s="38">
        <v>216</v>
      </c>
      <c r="AG420" s="61">
        <v>8.1944444444444393</v>
      </c>
      <c r="AH420" s="62">
        <v>0.68287037037037002</v>
      </c>
      <c r="AI420" s="63"/>
      <c r="AJ420" s="64"/>
      <c r="AK420" s="65">
        <v>0</v>
      </c>
      <c r="AL420" s="64" t="s">
        <v>283</v>
      </c>
      <c r="AM420" s="66" t="s">
        <v>313</v>
      </c>
      <c r="AN420" s="26"/>
      <c r="AO420" s="66" t="s">
        <v>298</v>
      </c>
      <c r="AP420" s="74"/>
      <c r="AQ420" s="75"/>
      <c r="AR420" s="76"/>
      <c r="AS420" s="77"/>
      <c r="AT420" s="77"/>
      <c r="AU420" s="78"/>
      <c r="AV420" s="77"/>
      <c r="AW420" s="77"/>
      <c r="AX420" s="77"/>
      <c r="AY420" s="77"/>
      <c r="AZ420" s="77"/>
      <c r="BA420" s="77"/>
      <c r="BB420" s="99">
        <f t="shared" si="105"/>
        <v>36</v>
      </c>
      <c r="BC420" s="99">
        <f t="shared" si="106"/>
        <v>9</v>
      </c>
      <c r="BD420" s="100" t="str">
        <f t="shared" si="107"/>
        <v>050-0009-482李太昆36</v>
      </c>
      <c r="BE420" s="101">
        <f t="shared" si="108"/>
        <v>0.14285714285714285</v>
      </c>
      <c r="BF420" s="101">
        <f t="shared" si="109"/>
        <v>0.5</v>
      </c>
      <c r="BG420" s="102" t="str">
        <f t="shared" si="110"/>
        <v>050-0009-48236</v>
      </c>
      <c r="BH420" s="84" t="str">
        <f>IF(IF(ISNA(MATCH(BG420,BG421:$BG$94434,0)),1,"")="","",IF(ISNA(MATCH(BG420,BG421:$BG$94434,0)),1,"")&amp;BB420)</f>
        <v>136</v>
      </c>
      <c r="BI420" s="84" t="str">
        <f>IF(BH420="","",BB420&amp;COUNTIFS($BH$1:BH420,BH420))</f>
        <v>3628</v>
      </c>
      <c r="BJ420" s="84" t="str">
        <f t="shared" si="111"/>
        <v>050-0009-482</v>
      </c>
      <c r="BK420" s="84"/>
      <c r="BL420" s="84"/>
      <c r="BM420" s="84"/>
      <c r="BN420" s="84"/>
      <c r="BO420" s="84"/>
      <c r="BP420" s="84"/>
      <c r="BQ420" s="84"/>
      <c r="BR420" s="84"/>
      <c r="BS420" s="84"/>
      <c r="BT420" s="84"/>
      <c r="BU420" s="84"/>
      <c r="BV420" s="84"/>
      <c r="BW420" s="84"/>
      <c r="BX420" s="84"/>
      <c r="BY420" s="84"/>
      <c r="BZ420" s="84"/>
      <c r="CA420" s="84"/>
      <c r="CB420" s="84"/>
      <c r="CC420" s="84"/>
      <c r="CD420" s="84"/>
      <c r="CE420" s="84"/>
      <c r="CF420" s="84"/>
      <c r="CG420" s="84"/>
      <c r="CH420" s="84"/>
      <c r="CI420" s="84"/>
      <c r="CJ420" s="84"/>
      <c r="CK420" s="84"/>
      <c r="CL420" s="84"/>
      <c r="CM420" s="84"/>
      <c r="CN420" s="84"/>
      <c r="CO420" s="84"/>
      <c r="CP420" s="84"/>
      <c r="CQ420" s="84"/>
      <c r="CR420" s="84"/>
      <c r="CS420" s="84"/>
      <c r="CT420" s="84"/>
      <c r="CU420" s="84"/>
      <c r="CV420" s="84"/>
      <c r="CW420" s="84"/>
      <c r="CX420" s="84"/>
      <c r="CY420" s="84"/>
      <c r="CZ420" s="84"/>
      <c r="DA420" s="84"/>
      <c r="DB420" s="84"/>
      <c r="DC420" s="84"/>
      <c r="DD420" s="84"/>
      <c r="DE420" s="84"/>
      <c r="DF420" s="84"/>
      <c r="DG420" s="84"/>
      <c r="DH420" s="84"/>
      <c r="DI420" s="84"/>
      <c r="DJ420" s="84"/>
      <c r="DK420" s="84"/>
      <c r="DL420" s="84"/>
      <c r="DM420" s="84"/>
      <c r="DN420" s="84"/>
      <c r="DO420" s="84"/>
      <c r="DP420" s="84"/>
      <c r="DQ420" s="84"/>
      <c r="DR420" s="84"/>
      <c r="DS420" s="84"/>
      <c r="DT420" s="84"/>
      <c r="DU420" s="84"/>
      <c r="DV420" s="84"/>
      <c r="DW420" s="84"/>
      <c r="DX420" s="84"/>
      <c r="DY420" s="84"/>
      <c r="DZ420" s="84"/>
      <c r="EA420" s="84"/>
      <c r="EB420" s="84"/>
      <c r="EC420" s="84"/>
      <c r="ED420" s="84"/>
      <c r="EE420" s="84"/>
      <c r="EF420" s="84"/>
      <c r="EG420" s="84"/>
      <c r="EH420" s="84"/>
      <c r="EI420" s="84"/>
      <c r="EJ420" s="84"/>
      <c r="EK420" s="84"/>
      <c r="EL420" s="84"/>
      <c r="EM420" s="84"/>
      <c r="EN420" s="84"/>
      <c r="EO420" s="84"/>
      <c r="EP420" s="84"/>
      <c r="EQ420" s="84"/>
      <c r="ER420" s="84"/>
      <c r="ES420" s="84"/>
      <c r="ET420" s="84"/>
      <c r="EU420" s="84"/>
      <c r="EV420" s="84"/>
      <c r="EW420" s="84"/>
      <c r="EX420" s="84"/>
      <c r="EY420" s="84"/>
      <c r="EZ420" s="84"/>
      <c r="FA420" s="84"/>
      <c r="FB420" s="84"/>
      <c r="FC420" s="84"/>
      <c r="FD420" s="84"/>
      <c r="FE420" s="84"/>
      <c r="FF420" s="84"/>
      <c r="FG420" s="84"/>
      <c r="FH420" s="84"/>
      <c r="FI420" s="84"/>
      <c r="FJ420" s="84"/>
      <c r="FK420" s="84"/>
      <c r="FL420" s="84"/>
      <c r="FM420" s="84"/>
      <c r="FN420" s="84"/>
      <c r="FO420" s="84"/>
      <c r="FP420" s="84"/>
      <c r="FQ420" s="84"/>
      <c r="FR420" s="84"/>
      <c r="FS420" s="84"/>
      <c r="FT420" s="84"/>
      <c r="FU420" s="84"/>
      <c r="FV420" s="84"/>
      <c r="FW420" s="84"/>
      <c r="FX420" s="84"/>
      <c r="FY420" s="84"/>
      <c r="FZ420" s="84"/>
      <c r="GA420" s="84"/>
      <c r="GB420" s="84"/>
      <c r="GC420" s="84"/>
      <c r="GD420" s="84"/>
      <c r="GE420" s="84"/>
      <c r="GF420" s="84"/>
      <c r="GG420" s="84"/>
      <c r="GH420" s="84"/>
      <c r="GI420" s="84"/>
      <c r="GJ420" s="84"/>
      <c r="GK420" s="84"/>
      <c r="GL420" s="84"/>
      <c r="GM420" s="84"/>
      <c r="GN420" s="84"/>
      <c r="GO420" s="84"/>
      <c r="GP420" s="84"/>
      <c r="GQ420" s="84"/>
      <c r="GR420" s="84"/>
      <c r="GS420" s="84"/>
      <c r="GT420" s="84"/>
      <c r="GU420" s="84"/>
      <c r="GV420" s="84"/>
      <c r="GW420" s="84"/>
      <c r="GX420" s="84"/>
      <c r="GY420" s="84"/>
      <c r="GZ420" s="84"/>
      <c r="HA420" s="84"/>
      <c r="HB420" s="84"/>
      <c r="HC420" s="84"/>
      <c r="HD420" s="84"/>
      <c r="HE420" s="84"/>
      <c r="HF420" s="84"/>
      <c r="HG420" s="84"/>
      <c r="HH420" s="84"/>
      <c r="HI420" s="84"/>
      <c r="HJ420" s="84"/>
      <c r="HK420" s="84"/>
      <c r="HL420" s="84"/>
      <c r="HM420" s="84"/>
      <c r="HN420" s="84"/>
      <c r="HO420" s="84"/>
      <c r="HP420" s="84"/>
      <c r="HQ420" s="84"/>
      <c r="HR420" s="84"/>
      <c r="HS420" s="84"/>
      <c r="HT420" s="84"/>
      <c r="HU420" s="84"/>
      <c r="HV420" s="84"/>
      <c r="HW420" s="84"/>
      <c r="HX420" s="84"/>
      <c r="HY420" s="84"/>
      <c r="HZ420" s="84"/>
      <c r="IA420" s="84"/>
      <c r="IB420" s="84"/>
      <c r="IC420" s="84"/>
      <c r="ID420" s="84"/>
      <c r="IE420" s="84"/>
      <c r="IF420" s="84"/>
      <c r="IG420" s="84"/>
      <c r="IH420" s="84"/>
      <c r="II420" s="84"/>
      <c r="IJ420" s="84"/>
      <c r="IK420" s="84"/>
      <c r="IL420" s="84"/>
      <c r="IM420" s="84"/>
      <c r="IN420" s="84"/>
      <c r="IO420" s="84"/>
      <c r="IP420" s="84"/>
      <c r="IQ420" s="84"/>
      <c r="IR420" s="84"/>
      <c r="IS420" s="84"/>
      <c r="IT420" s="84"/>
      <c r="IU420" s="84"/>
      <c r="IV420" s="84"/>
      <c r="IW420" s="84"/>
      <c r="IX420" s="84"/>
      <c r="IY420" s="84"/>
      <c r="IZ420" s="84"/>
      <c r="JA420" s="84"/>
      <c r="JB420" s="84"/>
    </row>
    <row r="421" spans="1:262" s="22" customFormat="1" ht="15" customHeight="1" x14ac:dyDescent="0.15">
      <c r="A421" s="176" t="s">
        <v>150</v>
      </c>
      <c r="B421" s="26" t="s">
        <v>285</v>
      </c>
      <c r="C421" s="27" t="s">
        <v>380</v>
      </c>
      <c r="D421" s="28" t="s">
        <v>466</v>
      </c>
      <c r="E421" s="26" t="s">
        <v>278</v>
      </c>
      <c r="F421" s="29" t="s">
        <v>21</v>
      </c>
      <c r="G421" s="30" t="s">
        <v>305</v>
      </c>
      <c r="H421" s="30" t="s">
        <v>94</v>
      </c>
      <c r="I421" s="37">
        <v>600</v>
      </c>
      <c r="J421" s="38" t="s">
        <v>281</v>
      </c>
      <c r="K421" s="37">
        <v>0</v>
      </c>
      <c r="L421" s="26"/>
      <c r="M421" s="26"/>
      <c r="N421" s="26"/>
      <c r="O421" s="39" t="s">
        <v>20</v>
      </c>
      <c r="P421" s="40">
        <v>0.5</v>
      </c>
      <c r="Q421" s="40">
        <v>0.5</v>
      </c>
      <c r="R421" s="40">
        <v>1.4957507082153001</v>
      </c>
      <c r="S421" s="40">
        <v>2.3056768558952001</v>
      </c>
      <c r="T421" s="40">
        <v>5.5</v>
      </c>
      <c r="U421" s="40">
        <v>5.5</v>
      </c>
      <c r="V421" s="41">
        <v>12</v>
      </c>
      <c r="W421" s="42">
        <v>280</v>
      </c>
      <c r="X421" s="43">
        <v>450</v>
      </c>
      <c r="Y421" s="50">
        <v>1</v>
      </c>
      <c r="Z421" s="50">
        <v>1</v>
      </c>
      <c r="AA421" s="51"/>
      <c r="AB421" s="51"/>
      <c r="AC421" s="51"/>
      <c r="AD421" s="51"/>
      <c r="AE421" s="51"/>
      <c r="AF421" s="38">
        <v>324</v>
      </c>
      <c r="AG421" s="61">
        <v>10.3703703703704</v>
      </c>
      <c r="AH421" s="62">
        <v>0.86419753086419704</v>
      </c>
      <c r="AI421" s="63"/>
      <c r="AJ421" s="64"/>
      <c r="AK421" s="65">
        <v>0</v>
      </c>
      <c r="AL421" s="64" t="s">
        <v>283</v>
      </c>
      <c r="AM421" s="66" t="s">
        <v>286</v>
      </c>
      <c r="AN421" s="26"/>
      <c r="AO421" s="66" t="s">
        <v>40</v>
      </c>
      <c r="AP421" s="74"/>
      <c r="AQ421" s="75"/>
      <c r="AR421" s="76"/>
      <c r="AS421" s="77"/>
      <c r="AT421" s="77"/>
      <c r="AU421" s="78"/>
      <c r="AV421" s="77"/>
      <c r="AW421" s="77"/>
      <c r="AX421" s="77"/>
      <c r="AY421" s="77"/>
      <c r="AZ421" s="77"/>
      <c r="BA421" s="77"/>
      <c r="BB421" s="99">
        <f t="shared" si="105"/>
        <v>36</v>
      </c>
      <c r="BC421" s="99">
        <f t="shared" si="106"/>
        <v>9</v>
      </c>
      <c r="BD421" s="100" t="str">
        <f t="shared" si="107"/>
        <v>050-J220000141-530雷小林36</v>
      </c>
      <c r="BE421" s="101">
        <f t="shared" si="108"/>
        <v>1</v>
      </c>
      <c r="BF421" s="101">
        <f t="shared" si="109"/>
        <v>1</v>
      </c>
      <c r="BG421" s="102" t="str">
        <f t="shared" si="110"/>
        <v>050-J220000141-53036</v>
      </c>
      <c r="BH421" s="84" t="str">
        <f>IF(IF(ISNA(MATCH(BG421,BG422:$BG$94434,0)),1,"")="","",IF(ISNA(MATCH(BG421,BG422:$BG$94434,0)),1,"")&amp;BB421)</f>
        <v>136</v>
      </c>
      <c r="BI421" s="84" t="str">
        <f>IF(BH421="","",BB421&amp;COUNTIFS($BH$1:BH421,BH421))</f>
        <v>3629</v>
      </c>
      <c r="BJ421" s="84" t="str">
        <f t="shared" si="111"/>
        <v>050-J220000141-530</v>
      </c>
      <c r="BK421" s="84"/>
      <c r="BL421" s="84"/>
      <c r="BM421" s="84"/>
      <c r="BN421" s="84"/>
      <c r="BO421" s="84"/>
      <c r="BP421" s="84"/>
      <c r="BQ421" s="84"/>
      <c r="BR421" s="84"/>
      <c r="BS421" s="84"/>
      <c r="BT421" s="84"/>
      <c r="BU421" s="84"/>
      <c r="BV421" s="84"/>
      <c r="BW421" s="84"/>
      <c r="BX421" s="84"/>
      <c r="BY421" s="84"/>
      <c r="BZ421" s="84"/>
      <c r="CA421" s="84"/>
      <c r="CB421" s="84"/>
      <c r="CC421" s="84"/>
      <c r="CD421" s="84"/>
      <c r="CE421" s="84"/>
      <c r="CF421" s="84"/>
      <c r="CG421" s="84"/>
      <c r="CH421" s="84"/>
      <c r="CI421" s="84"/>
      <c r="CJ421" s="84"/>
      <c r="CK421" s="84"/>
      <c r="CL421" s="84"/>
      <c r="CM421" s="84"/>
      <c r="CN421" s="84"/>
      <c r="CO421" s="84"/>
      <c r="CP421" s="84"/>
      <c r="CQ421" s="84"/>
      <c r="CR421" s="84"/>
      <c r="CS421" s="84"/>
      <c r="CT421" s="84"/>
      <c r="CU421" s="84"/>
      <c r="CV421" s="84"/>
      <c r="CW421" s="84"/>
      <c r="CX421" s="84"/>
      <c r="CY421" s="84"/>
      <c r="CZ421" s="84"/>
      <c r="DA421" s="84"/>
      <c r="DB421" s="84"/>
      <c r="DC421" s="84"/>
      <c r="DD421" s="84"/>
      <c r="DE421" s="84"/>
      <c r="DF421" s="84"/>
      <c r="DG421" s="84"/>
      <c r="DH421" s="84"/>
      <c r="DI421" s="84"/>
      <c r="DJ421" s="84"/>
      <c r="DK421" s="84"/>
      <c r="DL421" s="84"/>
      <c r="DM421" s="84"/>
      <c r="DN421" s="84"/>
      <c r="DO421" s="84"/>
      <c r="DP421" s="84"/>
      <c r="DQ421" s="84"/>
      <c r="DR421" s="84"/>
      <c r="DS421" s="84"/>
      <c r="DT421" s="84"/>
      <c r="DU421" s="84"/>
      <c r="DV421" s="84"/>
      <c r="DW421" s="84"/>
      <c r="DX421" s="84"/>
      <c r="DY421" s="84"/>
      <c r="DZ421" s="84"/>
      <c r="EA421" s="84"/>
      <c r="EB421" s="84"/>
      <c r="EC421" s="84"/>
      <c r="ED421" s="84"/>
      <c r="EE421" s="84"/>
      <c r="EF421" s="84"/>
      <c r="EG421" s="84"/>
      <c r="EH421" s="84"/>
      <c r="EI421" s="84"/>
      <c r="EJ421" s="84"/>
      <c r="EK421" s="84"/>
      <c r="EL421" s="84"/>
      <c r="EM421" s="84"/>
      <c r="EN421" s="84"/>
      <c r="EO421" s="84"/>
      <c r="EP421" s="84"/>
      <c r="EQ421" s="84"/>
      <c r="ER421" s="84"/>
      <c r="ES421" s="84"/>
      <c r="ET421" s="84"/>
      <c r="EU421" s="84"/>
      <c r="EV421" s="84"/>
      <c r="EW421" s="84"/>
      <c r="EX421" s="84"/>
      <c r="EY421" s="84"/>
      <c r="EZ421" s="84"/>
      <c r="FA421" s="84"/>
      <c r="FB421" s="84"/>
      <c r="FC421" s="84"/>
      <c r="FD421" s="84"/>
      <c r="FE421" s="84"/>
      <c r="FF421" s="84"/>
      <c r="FG421" s="84"/>
      <c r="FH421" s="84"/>
      <c r="FI421" s="84"/>
      <c r="FJ421" s="84"/>
      <c r="FK421" s="84"/>
      <c r="FL421" s="84"/>
      <c r="FM421" s="84"/>
      <c r="FN421" s="84"/>
      <c r="FO421" s="84"/>
      <c r="FP421" s="84"/>
      <c r="FQ421" s="84"/>
      <c r="FR421" s="84"/>
      <c r="FS421" s="84"/>
      <c r="FT421" s="84"/>
      <c r="FU421" s="84"/>
      <c r="FV421" s="84"/>
      <c r="FW421" s="84"/>
      <c r="FX421" s="84"/>
      <c r="FY421" s="84"/>
      <c r="FZ421" s="84"/>
      <c r="GA421" s="84"/>
      <c r="GB421" s="84"/>
      <c r="GC421" s="84"/>
      <c r="GD421" s="84"/>
      <c r="GE421" s="84"/>
      <c r="GF421" s="84"/>
      <c r="GG421" s="84"/>
      <c r="GH421" s="84"/>
      <c r="GI421" s="84"/>
      <c r="GJ421" s="84"/>
      <c r="GK421" s="84"/>
      <c r="GL421" s="84"/>
      <c r="GM421" s="84"/>
      <c r="GN421" s="84"/>
      <c r="GO421" s="84"/>
      <c r="GP421" s="84"/>
      <c r="GQ421" s="84"/>
      <c r="GR421" s="84"/>
      <c r="GS421" s="84"/>
      <c r="GT421" s="84"/>
      <c r="GU421" s="84"/>
      <c r="GV421" s="84"/>
      <c r="GW421" s="84"/>
      <c r="GX421" s="84"/>
      <c r="GY421" s="84"/>
      <c r="GZ421" s="84"/>
      <c r="HA421" s="84"/>
      <c r="HB421" s="84"/>
      <c r="HC421" s="84"/>
      <c r="HD421" s="84"/>
      <c r="HE421" s="84"/>
      <c r="HF421" s="84"/>
      <c r="HG421" s="84"/>
      <c r="HH421" s="84"/>
      <c r="HI421" s="84"/>
      <c r="HJ421" s="84"/>
      <c r="HK421" s="84"/>
      <c r="HL421" s="84"/>
      <c r="HM421" s="84"/>
      <c r="HN421" s="84"/>
      <c r="HO421" s="84"/>
      <c r="HP421" s="84"/>
      <c r="HQ421" s="84"/>
      <c r="HR421" s="84"/>
      <c r="HS421" s="84"/>
      <c r="HT421" s="84"/>
      <c r="HU421" s="84"/>
      <c r="HV421" s="84"/>
      <c r="HW421" s="84"/>
      <c r="HX421" s="84"/>
      <c r="HY421" s="84"/>
      <c r="HZ421" s="84"/>
      <c r="IA421" s="84"/>
      <c r="IB421" s="84"/>
      <c r="IC421" s="84"/>
      <c r="ID421" s="84"/>
      <c r="IE421" s="84"/>
      <c r="IF421" s="84"/>
      <c r="IG421" s="84"/>
      <c r="IH421" s="84"/>
      <c r="II421" s="84"/>
      <c r="IJ421" s="84"/>
      <c r="IK421" s="84"/>
      <c r="IL421" s="84"/>
      <c r="IM421" s="84"/>
      <c r="IN421" s="84"/>
      <c r="IO421" s="84"/>
      <c r="IP421" s="84"/>
      <c r="IQ421" s="84"/>
      <c r="IR421" s="84"/>
      <c r="IS421" s="84"/>
      <c r="IT421" s="84"/>
      <c r="IU421" s="84"/>
      <c r="IV421" s="84"/>
      <c r="IW421" s="84"/>
      <c r="IX421" s="84"/>
      <c r="IY421" s="84"/>
      <c r="IZ421" s="84"/>
      <c r="JA421" s="84"/>
      <c r="JB421" s="84"/>
    </row>
    <row r="422" spans="1:262" s="22" customFormat="1" ht="15" customHeight="1" x14ac:dyDescent="0.15">
      <c r="A422" s="176" t="s">
        <v>150</v>
      </c>
      <c r="B422" s="26" t="s">
        <v>275</v>
      </c>
      <c r="C422" s="27" t="s">
        <v>368</v>
      </c>
      <c r="D422" s="28" t="s">
        <v>447</v>
      </c>
      <c r="E422" s="26" t="s">
        <v>278</v>
      </c>
      <c r="F422" s="29" t="s">
        <v>93</v>
      </c>
      <c r="G422" s="30" t="s">
        <v>301</v>
      </c>
      <c r="H422" s="30" t="s">
        <v>94</v>
      </c>
      <c r="I422" s="37">
        <v>2000</v>
      </c>
      <c r="J422" s="38" t="s">
        <v>281</v>
      </c>
      <c r="K422" s="37">
        <v>1296.5</v>
      </c>
      <c r="L422" s="26"/>
      <c r="M422" s="26"/>
      <c r="N422" s="26"/>
      <c r="O422" s="39" t="s">
        <v>370</v>
      </c>
      <c r="P422" s="40">
        <v>0.5</v>
      </c>
      <c r="Q422" s="40">
        <v>0.5</v>
      </c>
      <c r="R422" s="40">
        <v>3.7365269461077801</v>
      </c>
      <c r="S422" s="40">
        <v>2.3056768558952001</v>
      </c>
      <c r="T422" s="40">
        <v>5.5</v>
      </c>
      <c r="U422" s="40">
        <v>2</v>
      </c>
      <c r="V422" s="41">
        <v>12</v>
      </c>
      <c r="W422" s="42">
        <v>341</v>
      </c>
      <c r="X422" s="43">
        <v>500</v>
      </c>
      <c r="Y422" s="50">
        <v>1</v>
      </c>
      <c r="Z422" s="50">
        <v>1</v>
      </c>
      <c r="AA422" s="51"/>
      <c r="AB422" s="51"/>
      <c r="AC422" s="51"/>
      <c r="AD422" s="51"/>
      <c r="AE422" s="51"/>
      <c r="AF422" s="38">
        <v>360</v>
      </c>
      <c r="AG422" s="61">
        <v>11.366666666666699</v>
      </c>
      <c r="AH422" s="62">
        <v>0.94722222222222197</v>
      </c>
      <c r="AI422" s="63"/>
      <c r="AJ422" s="64"/>
      <c r="AK422" s="65">
        <v>0</v>
      </c>
      <c r="AL422" s="64" t="s">
        <v>283</v>
      </c>
      <c r="AM422" s="66" t="s">
        <v>284</v>
      </c>
      <c r="AN422" s="26"/>
      <c r="AO422" s="66" t="s">
        <v>49</v>
      </c>
      <c r="AP422" s="74"/>
      <c r="AQ422" s="75"/>
      <c r="AR422" s="76"/>
      <c r="AS422" s="77"/>
      <c r="AT422" s="77"/>
      <c r="AU422" s="78"/>
      <c r="AV422" s="77"/>
      <c r="AW422" s="77"/>
      <c r="AX422" s="77"/>
      <c r="AY422" s="77"/>
      <c r="AZ422" s="77"/>
      <c r="BA422" s="77"/>
      <c r="BB422" s="99">
        <f t="shared" si="105"/>
        <v>36</v>
      </c>
      <c r="BC422" s="99">
        <f t="shared" si="106"/>
        <v>9</v>
      </c>
      <c r="BD422" s="100" t="str">
        <f t="shared" si="107"/>
        <v>050-0009-467李翔36</v>
      </c>
      <c r="BE422" s="101">
        <f t="shared" si="108"/>
        <v>1</v>
      </c>
      <c r="BF422" s="101">
        <f t="shared" si="109"/>
        <v>1</v>
      </c>
      <c r="BG422" s="102" t="str">
        <f t="shared" si="110"/>
        <v>050-0009-46736</v>
      </c>
      <c r="BH422" s="84" t="str">
        <f>IF(IF(ISNA(MATCH(BG422,BG423:$BG$94434,0)),1,"")="","",IF(ISNA(MATCH(BG422,BG423:$BG$94434,0)),1,"")&amp;BB422)</f>
        <v>136</v>
      </c>
      <c r="BI422" s="84" t="str">
        <f>IF(BH422="","",BB422&amp;COUNTIFS($BH$1:BH422,BH422))</f>
        <v>3630</v>
      </c>
      <c r="BJ422" s="84" t="str">
        <f t="shared" si="111"/>
        <v>050-0009-467</v>
      </c>
      <c r="BK422" s="84"/>
      <c r="BL422" s="84"/>
      <c r="BM422" s="84"/>
      <c r="BN422" s="84"/>
      <c r="BO422" s="84"/>
      <c r="BP422" s="84"/>
      <c r="BQ422" s="84"/>
      <c r="BR422" s="84"/>
      <c r="BS422" s="84"/>
      <c r="BT422" s="84"/>
      <c r="BU422" s="84"/>
      <c r="BV422" s="84"/>
      <c r="BW422" s="84"/>
      <c r="BX422" s="84"/>
      <c r="BY422" s="84"/>
      <c r="BZ422" s="84"/>
      <c r="CA422" s="84"/>
      <c r="CB422" s="84"/>
      <c r="CC422" s="84"/>
      <c r="CD422" s="84"/>
      <c r="CE422" s="84"/>
      <c r="CF422" s="84"/>
      <c r="CG422" s="84"/>
      <c r="CH422" s="84"/>
      <c r="CI422" s="84"/>
      <c r="CJ422" s="84"/>
      <c r="CK422" s="84"/>
      <c r="CL422" s="84"/>
      <c r="CM422" s="84"/>
      <c r="CN422" s="84"/>
      <c r="CO422" s="84"/>
      <c r="CP422" s="84"/>
      <c r="CQ422" s="84"/>
      <c r="CR422" s="84"/>
      <c r="CS422" s="84"/>
      <c r="CT422" s="84"/>
      <c r="CU422" s="84"/>
      <c r="CV422" s="84"/>
      <c r="CW422" s="84"/>
      <c r="CX422" s="84"/>
      <c r="CY422" s="84"/>
      <c r="CZ422" s="84"/>
      <c r="DA422" s="84"/>
      <c r="DB422" s="84"/>
      <c r="DC422" s="84"/>
      <c r="DD422" s="84"/>
      <c r="DE422" s="84"/>
      <c r="DF422" s="84"/>
      <c r="DG422" s="84"/>
      <c r="DH422" s="84"/>
      <c r="DI422" s="84"/>
      <c r="DJ422" s="84"/>
      <c r="DK422" s="84"/>
      <c r="DL422" s="84"/>
      <c r="DM422" s="84"/>
      <c r="DN422" s="84"/>
      <c r="DO422" s="84"/>
      <c r="DP422" s="84"/>
      <c r="DQ422" s="84"/>
      <c r="DR422" s="84"/>
      <c r="DS422" s="84"/>
      <c r="DT422" s="84"/>
      <c r="DU422" s="84"/>
      <c r="DV422" s="84"/>
      <c r="DW422" s="84"/>
      <c r="DX422" s="84"/>
      <c r="DY422" s="84"/>
      <c r="DZ422" s="84"/>
      <c r="EA422" s="84"/>
      <c r="EB422" s="84"/>
      <c r="EC422" s="84"/>
      <c r="ED422" s="84"/>
      <c r="EE422" s="84"/>
      <c r="EF422" s="84"/>
      <c r="EG422" s="84"/>
      <c r="EH422" s="84"/>
      <c r="EI422" s="84"/>
      <c r="EJ422" s="84"/>
      <c r="EK422" s="84"/>
      <c r="EL422" s="84"/>
      <c r="EM422" s="84"/>
      <c r="EN422" s="84"/>
      <c r="EO422" s="84"/>
      <c r="EP422" s="84"/>
      <c r="EQ422" s="84"/>
      <c r="ER422" s="84"/>
      <c r="ES422" s="84"/>
      <c r="ET422" s="84"/>
      <c r="EU422" s="84"/>
      <c r="EV422" s="84"/>
      <c r="EW422" s="84"/>
      <c r="EX422" s="84"/>
      <c r="EY422" s="84"/>
      <c r="EZ422" s="84"/>
      <c r="FA422" s="84"/>
      <c r="FB422" s="84"/>
      <c r="FC422" s="84"/>
      <c r="FD422" s="84"/>
      <c r="FE422" s="84"/>
      <c r="FF422" s="84"/>
      <c r="FG422" s="84"/>
      <c r="FH422" s="84"/>
      <c r="FI422" s="84"/>
      <c r="FJ422" s="84"/>
      <c r="FK422" s="84"/>
      <c r="FL422" s="84"/>
      <c r="FM422" s="84"/>
      <c r="FN422" s="84"/>
      <c r="FO422" s="84"/>
      <c r="FP422" s="84"/>
      <c r="FQ422" s="84"/>
      <c r="FR422" s="84"/>
      <c r="FS422" s="84"/>
      <c r="FT422" s="84"/>
      <c r="FU422" s="84"/>
      <c r="FV422" s="84"/>
      <c r="FW422" s="84"/>
      <c r="FX422" s="84"/>
      <c r="FY422" s="84"/>
      <c r="FZ422" s="84"/>
      <c r="GA422" s="84"/>
      <c r="GB422" s="84"/>
      <c r="GC422" s="84"/>
      <c r="GD422" s="84"/>
      <c r="GE422" s="84"/>
      <c r="GF422" s="84"/>
      <c r="GG422" s="84"/>
      <c r="GH422" s="84"/>
      <c r="GI422" s="84"/>
      <c r="GJ422" s="84"/>
      <c r="GK422" s="84"/>
      <c r="GL422" s="84"/>
      <c r="GM422" s="84"/>
      <c r="GN422" s="84"/>
      <c r="GO422" s="84"/>
      <c r="GP422" s="84"/>
      <c r="GQ422" s="84"/>
      <c r="GR422" s="84"/>
      <c r="GS422" s="84"/>
      <c r="GT422" s="84"/>
      <c r="GU422" s="84"/>
      <c r="GV422" s="84"/>
      <c r="GW422" s="84"/>
      <c r="GX422" s="84"/>
      <c r="GY422" s="84"/>
      <c r="GZ422" s="84"/>
      <c r="HA422" s="84"/>
      <c r="HB422" s="84"/>
      <c r="HC422" s="84"/>
      <c r="HD422" s="84"/>
      <c r="HE422" s="84"/>
      <c r="HF422" s="84"/>
      <c r="HG422" s="84"/>
      <c r="HH422" s="84"/>
      <c r="HI422" s="84"/>
      <c r="HJ422" s="84"/>
      <c r="HK422" s="84"/>
      <c r="HL422" s="84"/>
      <c r="HM422" s="84"/>
      <c r="HN422" s="84"/>
      <c r="HO422" s="84"/>
      <c r="HP422" s="84"/>
      <c r="HQ422" s="84"/>
      <c r="HR422" s="84"/>
      <c r="HS422" s="84"/>
      <c r="HT422" s="84"/>
      <c r="HU422" s="84"/>
      <c r="HV422" s="84"/>
      <c r="HW422" s="84"/>
      <c r="HX422" s="84"/>
      <c r="HY422" s="84"/>
      <c r="HZ422" s="84"/>
      <c r="IA422" s="84"/>
      <c r="IB422" s="84"/>
      <c r="IC422" s="84"/>
      <c r="ID422" s="84"/>
      <c r="IE422" s="84"/>
      <c r="IF422" s="84"/>
      <c r="IG422" s="84"/>
      <c r="IH422" s="84"/>
      <c r="II422" s="84"/>
      <c r="IJ422" s="84"/>
      <c r="IK422" s="84"/>
      <c r="IL422" s="84"/>
      <c r="IM422" s="84"/>
      <c r="IN422" s="84"/>
      <c r="IO422" s="84"/>
      <c r="IP422" s="84"/>
      <c r="IQ422" s="84"/>
      <c r="IR422" s="84"/>
      <c r="IS422" s="84"/>
      <c r="IT422" s="84"/>
      <c r="IU422" s="84"/>
      <c r="IV422" s="84"/>
      <c r="IW422" s="84"/>
      <c r="IX422" s="84"/>
      <c r="IY422" s="84"/>
      <c r="IZ422" s="84"/>
      <c r="JA422" s="84"/>
      <c r="JB422" s="84"/>
    </row>
    <row r="423" spans="1:262" s="22" customFormat="1" ht="15" customHeight="1" x14ac:dyDescent="0.15">
      <c r="A423" s="176" t="s">
        <v>150</v>
      </c>
      <c r="B423" s="26" t="s">
        <v>285</v>
      </c>
      <c r="C423" s="27" t="s">
        <v>306</v>
      </c>
      <c r="D423" s="28" t="s">
        <v>469</v>
      </c>
      <c r="E423" s="26" t="s">
        <v>278</v>
      </c>
      <c r="F423" s="29" t="s">
        <v>308</v>
      </c>
      <c r="G423" s="30" t="s">
        <v>305</v>
      </c>
      <c r="H423" s="30" t="s">
        <v>94</v>
      </c>
      <c r="I423" s="37">
        <v>400</v>
      </c>
      <c r="J423" s="38" t="s">
        <v>281</v>
      </c>
      <c r="K423" s="37">
        <v>0</v>
      </c>
      <c r="L423" s="26"/>
      <c r="M423" s="26"/>
      <c r="N423" s="26"/>
      <c r="O423" s="39" t="s">
        <v>309</v>
      </c>
      <c r="P423" s="40">
        <v>0.5</v>
      </c>
      <c r="Q423" s="40">
        <v>0.5</v>
      </c>
      <c r="R423" s="40">
        <v>1.4957507082153001</v>
      </c>
      <c r="S423" s="40">
        <v>2.3056768558952001</v>
      </c>
      <c r="T423" s="40">
        <v>4</v>
      </c>
      <c r="U423" s="40">
        <v>4</v>
      </c>
      <c r="V423" s="41">
        <v>12</v>
      </c>
      <c r="W423" s="42">
        <v>168</v>
      </c>
      <c r="X423" s="43">
        <v>300</v>
      </c>
      <c r="Y423" s="50">
        <v>1</v>
      </c>
      <c r="Z423" s="50">
        <v>1</v>
      </c>
      <c r="AA423" s="51"/>
      <c r="AB423" s="51"/>
      <c r="AC423" s="51"/>
      <c r="AD423" s="51"/>
      <c r="AE423" s="51"/>
      <c r="AF423" s="38">
        <v>216</v>
      </c>
      <c r="AG423" s="61">
        <v>9.3333333333333304</v>
      </c>
      <c r="AH423" s="62">
        <v>0.77777777777777801</v>
      </c>
      <c r="AI423" s="63"/>
      <c r="AJ423" s="64"/>
      <c r="AK423" s="65">
        <v>0</v>
      </c>
      <c r="AL423" s="64" t="s">
        <v>283</v>
      </c>
      <c r="AM423" s="66" t="s">
        <v>322</v>
      </c>
      <c r="AN423" s="26"/>
      <c r="AO423" s="66" t="s">
        <v>64</v>
      </c>
      <c r="AP423" s="74"/>
      <c r="AQ423" s="75"/>
      <c r="AR423" s="76"/>
      <c r="AS423" s="77"/>
      <c r="AT423" s="77"/>
      <c r="AU423" s="78"/>
      <c r="AV423" s="77"/>
      <c r="AW423" s="77"/>
      <c r="AX423" s="77"/>
      <c r="AY423" s="77"/>
      <c r="AZ423" s="77"/>
      <c r="BA423" s="77"/>
      <c r="BB423" s="99">
        <f t="shared" si="105"/>
        <v>36</v>
      </c>
      <c r="BC423" s="99">
        <f t="shared" si="106"/>
        <v>9</v>
      </c>
      <c r="BD423" s="100" t="str">
        <f t="shared" si="107"/>
        <v>050-2009-432杨青松36</v>
      </c>
      <c r="BE423" s="101">
        <f t="shared" si="108"/>
        <v>0.33333333333333331</v>
      </c>
      <c r="BF423" s="101">
        <f t="shared" si="109"/>
        <v>1</v>
      </c>
      <c r="BG423" s="102" t="str">
        <f t="shared" si="110"/>
        <v>050-2009-43236</v>
      </c>
      <c r="BH423" s="84" t="str">
        <f>IF(IF(ISNA(MATCH(BG423,BG424:$BG$94434,0)),1,"")="","",IF(ISNA(MATCH(BG423,BG424:$BG$94434,0)),1,"")&amp;BB423)</f>
        <v>136</v>
      </c>
      <c r="BI423" s="84" t="str">
        <f>IF(BH423="","",BB423&amp;COUNTIFS($BH$1:BH423,BH423))</f>
        <v>3631</v>
      </c>
      <c r="BJ423" s="84" t="str">
        <f t="shared" si="111"/>
        <v>050-2009-432</v>
      </c>
      <c r="BK423" s="84"/>
      <c r="BL423" s="84"/>
      <c r="BM423" s="84"/>
      <c r="BN423" s="84"/>
      <c r="BO423" s="84"/>
      <c r="BP423" s="84"/>
      <c r="BQ423" s="84"/>
      <c r="BR423" s="84"/>
      <c r="BS423" s="84"/>
      <c r="BT423" s="84"/>
      <c r="BU423" s="84"/>
      <c r="BV423" s="84"/>
      <c r="BW423" s="84"/>
      <c r="BX423" s="84"/>
      <c r="BY423" s="84"/>
      <c r="BZ423" s="84"/>
      <c r="CA423" s="84"/>
      <c r="CB423" s="84"/>
      <c r="CC423" s="84"/>
      <c r="CD423" s="84"/>
      <c r="CE423" s="84"/>
      <c r="CF423" s="84"/>
      <c r="CG423" s="84"/>
      <c r="CH423" s="84"/>
      <c r="CI423" s="84"/>
      <c r="CJ423" s="84"/>
      <c r="CK423" s="84"/>
      <c r="CL423" s="84"/>
      <c r="CM423" s="84"/>
      <c r="CN423" s="84"/>
      <c r="CO423" s="84"/>
      <c r="CP423" s="84"/>
      <c r="CQ423" s="84"/>
      <c r="CR423" s="84"/>
      <c r="CS423" s="84"/>
      <c r="CT423" s="84"/>
      <c r="CU423" s="84"/>
      <c r="CV423" s="84"/>
      <c r="CW423" s="84"/>
      <c r="CX423" s="84"/>
      <c r="CY423" s="84"/>
      <c r="CZ423" s="84"/>
      <c r="DA423" s="84"/>
      <c r="DB423" s="84"/>
      <c r="DC423" s="84"/>
      <c r="DD423" s="84"/>
      <c r="DE423" s="84"/>
      <c r="DF423" s="84"/>
      <c r="DG423" s="84"/>
      <c r="DH423" s="84"/>
      <c r="DI423" s="84"/>
      <c r="DJ423" s="84"/>
      <c r="DK423" s="84"/>
      <c r="DL423" s="84"/>
      <c r="DM423" s="84"/>
      <c r="DN423" s="84"/>
      <c r="DO423" s="84"/>
      <c r="DP423" s="84"/>
      <c r="DQ423" s="84"/>
      <c r="DR423" s="84"/>
      <c r="DS423" s="84"/>
      <c r="DT423" s="84"/>
      <c r="DU423" s="84"/>
      <c r="DV423" s="84"/>
      <c r="DW423" s="84"/>
      <c r="DX423" s="84"/>
      <c r="DY423" s="84"/>
      <c r="DZ423" s="84"/>
      <c r="EA423" s="84"/>
      <c r="EB423" s="84"/>
      <c r="EC423" s="84"/>
      <c r="ED423" s="84"/>
      <c r="EE423" s="84"/>
      <c r="EF423" s="84"/>
      <c r="EG423" s="84"/>
      <c r="EH423" s="84"/>
      <c r="EI423" s="84"/>
      <c r="EJ423" s="84"/>
      <c r="EK423" s="84"/>
      <c r="EL423" s="84"/>
      <c r="EM423" s="84"/>
      <c r="EN423" s="84"/>
      <c r="EO423" s="84"/>
      <c r="EP423" s="84"/>
      <c r="EQ423" s="84"/>
      <c r="ER423" s="84"/>
      <c r="ES423" s="84"/>
      <c r="ET423" s="84"/>
      <c r="EU423" s="84"/>
      <c r="EV423" s="84"/>
      <c r="EW423" s="84"/>
      <c r="EX423" s="84"/>
      <c r="EY423" s="84"/>
      <c r="EZ423" s="84"/>
      <c r="FA423" s="84"/>
      <c r="FB423" s="84"/>
      <c r="FC423" s="84"/>
      <c r="FD423" s="84"/>
      <c r="FE423" s="84"/>
      <c r="FF423" s="84"/>
      <c r="FG423" s="84"/>
      <c r="FH423" s="84"/>
      <c r="FI423" s="84"/>
      <c r="FJ423" s="84"/>
      <c r="FK423" s="84"/>
      <c r="FL423" s="84"/>
      <c r="FM423" s="84"/>
      <c r="FN423" s="84"/>
      <c r="FO423" s="84"/>
      <c r="FP423" s="84"/>
      <c r="FQ423" s="84"/>
      <c r="FR423" s="84"/>
      <c r="FS423" s="84"/>
      <c r="FT423" s="84"/>
      <c r="FU423" s="84"/>
      <c r="FV423" s="84"/>
      <c r="FW423" s="84"/>
      <c r="FX423" s="84"/>
      <c r="FY423" s="84"/>
      <c r="FZ423" s="84"/>
      <c r="GA423" s="84"/>
      <c r="GB423" s="84"/>
      <c r="GC423" s="84"/>
      <c r="GD423" s="84"/>
      <c r="GE423" s="84"/>
      <c r="GF423" s="84"/>
      <c r="GG423" s="84"/>
      <c r="GH423" s="84"/>
      <c r="GI423" s="84"/>
      <c r="GJ423" s="84"/>
      <c r="GK423" s="84"/>
      <c r="GL423" s="84"/>
      <c r="GM423" s="84"/>
      <c r="GN423" s="84"/>
      <c r="GO423" s="84"/>
      <c r="GP423" s="84"/>
      <c r="GQ423" s="84"/>
      <c r="GR423" s="84"/>
      <c r="GS423" s="84"/>
      <c r="GT423" s="84"/>
      <c r="GU423" s="84"/>
      <c r="GV423" s="84"/>
      <c r="GW423" s="84"/>
      <c r="GX423" s="84"/>
      <c r="GY423" s="84"/>
      <c r="GZ423" s="84"/>
      <c r="HA423" s="84"/>
      <c r="HB423" s="84"/>
      <c r="HC423" s="84"/>
      <c r="HD423" s="84"/>
      <c r="HE423" s="84"/>
      <c r="HF423" s="84"/>
      <c r="HG423" s="84"/>
      <c r="HH423" s="84"/>
      <c r="HI423" s="84"/>
      <c r="HJ423" s="84"/>
      <c r="HK423" s="84"/>
      <c r="HL423" s="84"/>
      <c r="HM423" s="84"/>
      <c r="HN423" s="84"/>
      <c r="HO423" s="84"/>
      <c r="HP423" s="84"/>
      <c r="HQ423" s="84"/>
      <c r="HR423" s="84"/>
      <c r="HS423" s="84"/>
      <c r="HT423" s="84"/>
      <c r="HU423" s="84"/>
      <c r="HV423" s="84"/>
      <c r="HW423" s="84"/>
      <c r="HX423" s="84"/>
      <c r="HY423" s="84"/>
      <c r="HZ423" s="84"/>
      <c r="IA423" s="84"/>
      <c r="IB423" s="84"/>
      <c r="IC423" s="84"/>
      <c r="ID423" s="84"/>
      <c r="IE423" s="84"/>
      <c r="IF423" s="84"/>
      <c r="IG423" s="84"/>
      <c r="IH423" s="84"/>
      <c r="II423" s="84"/>
      <c r="IJ423" s="84"/>
      <c r="IK423" s="84"/>
      <c r="IL423" s="84"/>
      <c r="IM423" s="84"/>
      <c r="IN423" s="84"/>
      <c r="IO423" s="84"/>
      <c r="IP423" s="84"/>
      <c r="IQ423" s="84"/>
      <c r="IR423" s="84"/>
      <c r="IS423" s="84"/>
      <c r="IT423" s="84"/>
      <c r="IU423" s="84"/>
      <c r="IV423" s="84"/>
      <c r="IW423" s="84"/>
      <c r="IX423" s="84"/>
      <c r="IY423" s="84"/>
      <c r="IZ423" s="84"/>
      <c r="JA423" s="84"/>
      <c r="JB423" s="84"/>
    </row>
    <row r="424" spans="1:262" s="22" customFormat="1" ht="15" customHeight="1" x14ac:dyDescent="0.15">
      <c r="A424" s="176" t="s">
        <v>150</v>
      </c>
      <c r="B424" s="26" t="s">
        <v>275</v>
      </c>
      <c r="C424" s="27" t="s">
        <v>310</v>
      </c>
      <c r="D424" s="28" t="s">
        <v>448</v>
      </c>
      <c r="E424" s="26" t="s">
        <v>278</v>
      </c>
      <c r="F424" s="29" t="s">
        <v>98</v>
      </c>
      <c r="G424" s="30" t="s">
        <v>280</v>
      </c>
      <c r="H424" s="30" t="s">
        <v>94</v>
      </c>
      <c r="I424" s="37">
        <v>2000</v>
      </c>
      <c r="J424" s="38" t="s">
        <v>281</v>
      </c>
      <c r="K424" s="37">
        <v>504</v>
      </c>
      <c r="L424" s="26"/>
      <c r="M424" s="26"/>
      <c r="N424" s="26"/>
      <c r="O424" s="39" t="s">
        <v>312</v>
      </c>
      <c r="P424" s="40">
        <v>0.5</v>
      </c>
      <c r="Q424" s="40">
        <v>0.5</v>
      </c>
      <c r="R424" s="40">
        <v>3.7365269461077801</v>
      </c>
      <c r="S424" s="40">
        <v>2.3056768558952001</v>
      </c>
      <c r="T424" s="40">
        <v>4</v>
      </c>
      <c r="U424" s="40">
        <v>3</v>
      </c>
      <c r="V424" s="41">
        <v>12</v>
      </c>
      <c r="W424" s="42">
        <v>257</v>
      </c>
      <c r="X424" s="43">
        <v>490</v>
      </c>
      <c r="Y424" s="50">
        <v>1</v>
      </c>
      <c r="Z424" s="50">
        <v>1</v>
      </c>
      <c r="AA424" s="51"/>
      <c r="AB424" s="51"/>
      <c r="AC424" s="51"/>
      <c r="AD424" s="51"/>
      <c r="AE424" s="51"/>
      <c r="AF424" s="38">
        <v>352.8</v>
      </c>
      <c r="AG424" s="61">
        <v>8.7414965986394595</v>
      </c>
      <c r="AH424" s="62">
        <v>0.728458049886621</v>
      </c>
      <c r="AI424" s="63"/>
      <c r="AJ424" s="64"/>
      <c r="AK424" s="65">
        <v>0</v>
      </c>
      <c r="AL424" s="64" t="s">
        <v>283</v>
      </c>
      <c r="AM424" s="66" t="s">
        <v>302</v>
      </c>
      <c r="AN424" s="26"/>
      <c r="AO424" s="66" t="s">
        <v>68</v>
      </c>
      <c r="AP424" s="74"/>
      <c r="AQ424" s="75"/>
      <c r="AR424" s="76"/>
      <c r="AS424" s="77"/>
      <c r="AT424" s="77"/>
      <c r="AU424" s="78"/>
      <c r="AV424" s="77"/>
      <c r="AW424" s="77"/>
      <c r="AX424" s="77"/>
      <c r="AY424" s="77"/>
      <c r="AZ424" s="77"/>
      <c r="BA424" s="77"/>
      <c r="BB424" s="99">
        <f t="shared" si="105"/>
        <v>36</v>
      </c>
      <c r="BC424" s="99">
        <f t="shared" si="106"/>
        <v>9</v>
      </c>
      <c r="BD424" s="100" t="str">
        <f t="shared" si="107"/>
        <v>050-C031100131-507赵亚平36</v>
      </c>
      <c r="BE424" s="101">
        <f t="shared" si="108"/>
        <v>0.25</v>
      </c>
      <c r="BF424" s="101">
        <f t="shared" si="109"/>
        <v>1</v>
      </c>
      <c r="BG424" s="102" t="str">
        <f t="shared" si="110"/>
        <v>050-C031100131-50736</v>
      </c>
      <c r="BH424" s="84" t="str">
        <f>IF(IF(ISNA(MATCH(BG424,BG425:$BG$94434,0)),1,"")="","",IF(ISNA(MATCH(BG424,BG425:$BG$94434,0)),1,"")&amp;BB424)</f>
        <v>136</v>
      </c>
      <c r="BI424" s="84" t="str">
        <f>IF(BH424="","",BB424&amp;COUNTIFS($BH$1:BH424,BH424))</f>
        <v>3632</v>
      </c>
      <c r="BJ424" s="84" t="str">
        <f t="shared" si="111"/>
        <v>050-C031100131-507</v>
      </c>
      <c r="BK424" s="84"/>
      <c r="BL424" s="84"/>
      <c r="BM424" s="84"/>
      <c r="BN424" s="84"/>
      <c r="BO424" s="84"/>
      <c r="BP424" s="84"/>
      <c r="BQ424" s="84"/>
      <c r="BR424" s="84"/>
      <c r="BS424" s="84"/>
      <c r="BT424" s="84"/>
      <c r="BU424" s="84"/>
      <c r="BV424" s="84"/>
      <c r="BW424" s="84"/>
      <c r="BX424" s="84"/>
      <c r="BY424" s="84"/>
      <c r="BZ424" s="84"/>
      <c r="CA424" s="84"/>
      <c r="CB424" s="84"/>
      <c r="CC424" s="84"/>
      <c r="CD424" s="84"/>
      <c r="CE424" s="84"/>
      <c r="CF424" s="84"/>
      <c r="CG424" s="84"/>
      <c r="CH424" s="84"/>
      <c r="CI424" s="84"/>
      <c r="CJ424" s="84"/>
      <c r="CK424" s="84"/>
      <c r="CL424" s="84"/>
      <c r="CM424" s="84"/>
      <c r="CN424" s="84"/>
      <c r="CO424" s="84"/>
      <c r="CP424" s="84"/>
      <c r="CQ424" s="84"/>
      <c r="CR424" s="84"/>
      <c r="CS424" s="84"/>
      <c r="CT424" s="84"/>
      <c r="CU424" s="84"/>
      <c r="CV424" s="84"/>
      <c r="CW424" s="84"/>
      <c r="CX424" s="84"/>
      <c r="CY424" s="84"/>
      <c r="CZ424" s="84"/>
      <c r="DA424" s="84"/>
      <c r="DB424" s="84"/>
      <c r="DC424" s="84"/>
      <c r="DD424" s="84"/>
      <c r="DE424" s="84"/>
      <c r="DF424" s="84"/>
      <c r="DG424" s="84"/>
      <c r="DH424" s="84"/>
      <c r="DI424" s="84"/>
      <c r="DJ424" s="84"/>
      <c r="DK424" s="84"/>
      <c r="DL424" s="84"/>
      <c r="DM424" s="84"/>
      <c r="DN424" s="84"/>
      <c r="DO424" s="84"/>
      <c r="DP424" s="84"/>
      <c r="DQ424" s="84"/>
      <c r="DR424" s="84"/>
      <c r="DS424" s="84"/>
      <c r="DT424" s="84"/>
      <c r="DU424" s="84"/>
      <c r="DV424" s="84"/>
      <c r="DW424" s="84"/>
      <c r="DX424" s="84"/>
      <c r="DY424" s="84"/>
      <c r="DZ424" s="84"/>
      <c r="EA424" s="84"/>
      <c r="EB424" s="84"/>
      <c r="EC424" s="84"/>
      <c r="ED424" s="84"/>
      <c r="EE424" s="84"/>
      <c r="EF424" s="84"/>
      <c r="EG424" s="84"/>
      <c r="EH424" s="84"/>
      <c r="EI424" s="84"/>
      <c r="EJ424" s="84"/>
      <c r="EK424" s="84"/>
      <c r="EL424" s="84"/>
      <c r="EM424" s="84"/>
      <c r="EN424" s="84"/>
      <c r="EO424" s="84"/>
      <c r="EP424" s="84"/>
      <c r="EQ424" s="84"/>
      <c r="ER424" s="84"/>
      <c r="ES424" s="84"/>
      <c r="ET424" s="84"/>
      <c r="EU424" s="84"/>
      <c r="EV424" s="84"/>
      <c r="EW424" s="84"/>
      <c r="EX424" s="84"/>
      <c r="EY424" s="84"/>
      <c r="EZ424" s="84"/>
      <c r="FA424" s="84"/>
      <c r="FB424" s="84"/>
      <c r="FC424" s="84"/>
      <c r="FD424" s="84"/>
      <c r="FE424" s="84"/>
      <c r="FF424" s="84"/>
      <c r="FG424" s="84"/>
      <c r="FH424" s="84"/>
      <c r="FI424" s="84"/>
      <c r="FJ424" s="84"/>
      <c r="FK424" s="84"/>
      <c r="FL424" s="84"/>
      <c r="FM424" s="84"/>
      <c r="FN424" s="84"/>
      <c r="FO424" s="84"/>
      <c r="FP424" s="84"/>
      <c r="FQ424" s="84"/>
      <c r="FR424" s="84"/>
      <c r="FS424" s="84"/>
      <c r="FT424" s="84"/>
      <c r="FU424" s="84"/>
      <c r="FV424" s="84"/>
      <c r="FW424" s="84"/>
      <c r="FX424" s="84"/>
      <c r="FY424" s="84"/>
      <c r="FZ424" s="84"/>
      <c r="GA424" s="84"/>
      <c r="GB424" s="84"/>
      <c r="GC424" s="84"/>
      <c r="GD424" s="84"/>
      <c r="GE424" s="84"/>
      <c r="GF424" s="84"/>
      <c r="GG424" s="84"/>
      <c r="GH424" s="84"/>
      <c r="GI424" s="84"/>
      <c r="GJ424" s="84"/>
      <c r="GK424" s="84"/>
      <c r="GL424" s="84"/>
      <c r="GM424" s="84"/>
      <c r="GN424" s="84"/>
      <c r="GO424" s="84"/>
      <c r="GP424" s="84"/>
      <c r="GQ424" s="84"/>
      <c r="GR424" s="84"/>
      <c r="GS424" s="84"/>
      <c r="GT424" s="84"/>
      <c r="GU424" s="84"/>
      <c r="GV424" s="84"/>
      <c r="GW424" s="84"/>
      <c r="GX424" s="84"/>
      <c r="GY424" s="84"/>
      <c r="GZ424" s="84"/>
      <c r="HA424" s="84"/>
      <c r="HB424" s="84"/>
      <c r="HC424" s="84"/>
      <c r="HD424" s="84"/>
      <c r="HE424" s="84"/>
      <c r="HF424" s="84"/>
      <c r="HG424" s="84"/>
      <c r="HH424" s="84"/>
      <c r="HI424" s="84"/>
      <c r="HJ424" s="84"/>
      <c r="HK424" s="84"/>
      <c r="HL424" s="84"/>
      <c r="HM424" s="84"/>
      <c r="HN424" s="84"/>
      <c r="HO424" s="84"/>
      <c r="HP424" s="84"/>
      <c r="HQ424" s="84"/>
      <c r="HR424" s="84"/>
      <c r="HS424" s="84"/>
      <c r="HT424" s="84"/>
      <c r="HU424" s="84"/>
      <c r="HV424" s="84"/>
      <c r="HW424" s="84"/>
      <c r="HX424" s="84"/>
      <c r="HY424" s="84"/>
      <c r="HZ424" s="84"/>
      <c r="IA424" s="84"/>
      <c r="IB424" s="84"/>
      <c r="IC424" s="84"/>
      <c r="ID424" s="84"/>
      <c r="IE424" s="84"/>
      <c r="IF424" s="84"/>
      <c r="IG424" s="84"/>
      <c r="IH424" s="84"/>
      <c r="II424" s="84"/>
      <c r="IJ424" s="84"/>
      <c r="IK424" s="84"/>
      <c r="IL424" s="84"/>
      <c r="IM424" s="84"/>
      <c r="IN424" s="84"/>
      <c r="IO424" s="84"/>
      <c r="IP424" s="84"/>
      <c r="IQ424" s="84"/>
      <c r="IR424" s="84"/>
      <c r="IS424" s="84"/>
      <c r="IT424" s="84"/>
      <c r="IU424" s="84"/>
      <c r="IV424" s="84"/>
      <c r="IW424" s="84"/>
      <c r="IX424" s="84"/>
      <c r="IY424" s="84"/>
      <c r="IZ424" s="84"/>
      <c r="JA424" s="84"/>
      <c r="JB424" s="84"/>
    </row>
    <row r="425" spans="1:262" s="22" customFormat="1" ht="15" customHeight="1" x14ac:dyDescent="0.15">
      <c r="A425" s="176" t="s">
        <v>150</v>
      </c>
      <c r="B425" s="26" t="s">
        <v>285</v>
      </c>
      <c r="C425" s="27" t="s">
        <v>371</v>
      </c>
      <c r="D425" s="28" t="s">
        <v>434</v>
      </c>
      <c r="E425" s="26" t="s">
        <v>278</v>
      </c>
      <c r="F425" s="29" t="s">
        <v>55</v>
      </c>
      <c r="G425" s="30" t="s">
        <v>280</v>
      </c>
      <c r="H425" s="30" t="s">
        <v>94</v>
      </c>
      <c r="I425" s="37">
        <v>2000</v>
      </c>
      <c r="J425" s="38" t="s">
        <v>281</v>
      </c>
      <c r="K425" s="37">
        <v>1999.5</v>
      </c>
      <c r="L425" s="26"/>
      <c r="M425" s="26"/>
      <c r="N425" s="26"/>
      <c r="O425" s="39" t="s">
        <v>54</v>
      </c>
      <c r="P425" s="40">
        <v>0.5</v>
      </c>
      <c r="Q425" s="40">
        <v>0.5</v>
      </c>
      <c r="R425" s="40">
        <v>1.4957507082153001</v>
      </c>
      <c r="S425" s="40">
        <v>2.3056768558952001</v>
      </c>
      <c r="T425" s="40">
        <v>4</v>
      </c>
      <c r="U425" s="40">
        <v>4</v>
      </c>
      <c r="V425" s="41">
        <v>12</v>
      </c>
      <c r="W425" s="42">
        <v>300</v>
      </c>
      <c r="X425" s="43">
        <v>600</v>
      </c>
      <c r="Y425" s="50">
        <v>1</v>
      </c>
      <c r="Z425" s="50">
        <v>1</v>
      </c>
      <c r="AA425" s="51"/>
      <c r="AB425" s="51"/>
      <c r="AC425" s="51"/>
      <c r="AD425" s="51"/>
      <c r="AE425" s="51"/>
      <c r="AF425" s="38">
        <v>432</v>
      </c>
      <c r="AG425" s="61">
        <v>8.3333333333333304</v>
      </c>
      <c r="AH425" s="62">
        <v>0.69444444444444398</v>
      </c>
      <c r="AI425" s="63"/>
      <c r="AJ425" s="64"/>
      <c r="AK425" s="65">
        <v>0</v>
      </c>
      <c r="AL425" s="64" t="s">
        <v>296</v>
      </c>
      <c r="AM425" s="66" t="s">
        <v>331</v>
      </c>
      <c r="AN425" s="26"/>
      <c r="AO425" s="66" t="s">
        <v>127</v>
      </c>
      <c r="AP425" s="74"/>
      <c r="AQ425" s="75"/>
      <c r="AR425" s="76"/>
      <c r="AS425" s="77"/>
      <c r="AT425" s="77"/>
      <c r="AU425" s="78"/>
      <c r="AV425" s="77"/>
      <c r="AW425" s="77"/>
      <c r="AX425" s="77"/>
      <c r="AY425" s="77"/>
      <c r="AZ425" s="77"/>
      <c r="BA425" s="77"/>
      <c r="BB425" s="99">
        <f t="shared" si="105"/>
        <v>36</v>
      </c>
      <c r="BC425" s="99">
        <f t="shared" si="106"/>
        <v>9</v>
      </c>
      <c r="BD425" s="100" t="str">
        <f t="shared" si="107"/>
        <v>050-C130000141-508吕勇36</v>
      </c>
      <c r="BE425" s="101">
        <f t="shared" si="108"/>
        <v>1</v>
      </c>
      <c r="BF425" s="101">
        <f t="shared" si="109"/>
        <v>1</v>
      </c>
      <c r="BG425" s="102" t="str">
        <f t="shared" si="110"/>
        <v>050-C130000141-50836</v>
      </c>
      <c r="BH425" s="84" t="str">
        <f>IF(IF(ISNA(MATCH(BG425,BG426:$BG$94434,0)),1,"")="","",IF(ISNA(MATCH(BG425,BG426:$BG$94434,0)),1,"")&amp;BB425)</f>
        <v>136</v>
      </c>
      <c r="BI425" s="84" t="str">
        <f>IF(BH425="","",BB425&amp;COUNTIFS($BH$1:BH425,BH425))</f>
        <v>3633</v>
      </c>
      <c r="BJ425" s="84" t="str">
        <f t="shared" si="111"/>
        <v>050-C130000141-508</v>
      </c>
      <c r="BK425" s="84"/>
      <c r="BL425" s="84"/>
      <c r="BM425" s="84"/>
      <c r="BN425" s="84"/>
      <c r="BO425" s="84"/>
      <c r="BP425" s="84"/>
      <c r="BQ425" s="84"/>
      <c r="BR425" s="84"/>
      <c r="BS425" s="84"/>
      <c r="BT425" s="84"/>
      <c r="BU425" s="84"/>
      <c r="BV425" s="84"/>
      <c r="BW425" s="84"/>
      <c r="BX425" s="84"/>
      <c r="BY425" s="84"/>
      <c r="BZ425" s="84"/>
      <c r="CA425" s="84"/>
      <c r="CB425" s="84"/>
      <c r="CC425" s="84"/>
      <c r="CD425" s="84"/>
      <c r="CE425" s="84"/>
      <c r="CF425" s="84"/>
      <c r="CG425" s="84"/>
      <c r="CH425" s="84"/>
      <c r="CI425" s="84"/>
      <c r="CJ425" s="84"/>
      <c r="CK425" s="84"/>
      <c r="CL425" s="84"/>
      <c r="CM425" s="84"/>
      <c r="CN425" s="84"/>
      <c r="CO425" s="84"/>
      <c r="CP425" s="84"/>
      <c r="CQ425" s="84"/>
      <c r="CR425" s="84"/>
      <c r="CS425" s="84"/>
      <c r="CT425" s="84"/>
      <c r="CU425" s="84"/>
      <c r="CV425" s="84"/>
      <c r="CW425" s="84"/>
      <c r="CX425" s="84"/>
      <c r="CY425" s="84"/>
      <c r="CZ425" s="84"/>
      <c r="DA425" s="84"/>
      <c r="DB425" s="84"/>
      <c r="DC425" s="84"/>
      <c r="DD425" s="84"/>
      <c r="DE425" s="84"/>
      <c r="DF425" s="84"/>
      <c r="DG425" s="84"/>
      <c r="DH425" s="84"/>
      <c r="DI425" s="84"/>
      <c r="DJ425" s="84"/>
      <c r="DK425" s="84"/>
      <c r="DL425" s="84"/>
      <c r="DM425" s="84"/>
      <c r="DN425" s="84"/>
      <c r="DO425" s="84"/>
      <c r="DP425" s="84"/>
      <c r="DQ425" s="84"/>
      <c r="DR425" s="84"/>
      <c r="DS425" s="84"/>
      <c r="DT425" s="84"/>
      <c r="DU425" s="84"/>
      <c r="DV425" s="84"/>
      <c r="DW425" s="84"/>
      <c r="DX425" s="84"/>
      <c r="DY425" s="84"/>
      <c r="DZ425" s="84"/>
      <c r="EA425" s="84"/>
      <c r="EB425" s="84"/>
      <c r="EC425" s="84"/>
      <c r="ED425" s="84"/>
      <c r="EE425" s="84"/>
      <c r="EF425" s="84"/>
      <c r="EG425" s="84"/>
      <c r="EH425" s="84"/>
      <c r="EI425" s="84"/>
      <c r="EJ425" s="84"/>
      <c r="EK425" s="84"/>
      <c r="EL425" s="84"/>
      <c r="EM425" s="84"/>
      <c r="EN425" s="84"/>
      <c r="EO425" s="84"/>
      <c r="EP425" s="84"/>
      <c r="EQ425" s="84"/>
      <c r="ER425" s="84"/>
      <c r="ES425" s="84"/>
      <c r="ET425" s="84"/>
      <c r="EU425" s="84"/>
      <c r="EV425" s="84"/>
      <c r="EW425" s="84"/>
      <c r="EX425" s="84"/>
      <c r="EY425" s="84"/>
      <c r="EZ425" s="84"/>
      <c r="FA425" s="84"/>
      <c r="FB425" s="84"/>
      <c r="FC425" s="84"/>
      <c r="FD425" s="84"/>
      <c r="FE425" s="84"/>
      <c r="FF425" s="84"/>
      <c r="FG425" s="84"/>
      <c r="FH425" s="84"/>
      <c r="FI425" s="84"/>
      <c r="FJ425" s="84"/>
      <c r="FK425" s="84"/>
      <c r="FL425" s="84"/>
      <c r="FM425" s="84"/>
      <c r="FN425" s="84"/>
      <c r="FO425" s="84"/>
      <c r="FP425" s="84"/>
      <c r="FQ425" s="84"/>
      <c r="FR425" s="84"/>
      <c r="FS425" s="84"/>
      <c r="FT425" s="84"/>
      <c r="FU425" s="84"/>
      <c r="FV425" s="84"/>
      <c r="FW425" s="84"/>
      <c r="FX425" s="84"/>
      <c r="FY425" s="84"/>
      <c r="FZ425" s="84"/>
      <c r="GA425" s="84"/>
      <c r="GB425" s="84"/>
      <c r="GC425" s="84"/>
      <c r="GD425" s="84"/>
      <c r="GE425" s="84"/>
      <c r="GF425" s="84"/>
      <c r="GG425" s="84"/>
      <c r="GH425" s="84"/>
      <c r="GI425" s="84"/>
      <c r="GJ425" s="84"/>
      <c r="GK425" s="84"/>
      <c r="GL425" s="84"/>
      <c r="GM425" s="84"/>
      <c r="GN425" s="84"/>
      <c r="GO425" s="84"/>
      <c r="GP425" s="84"/>
      <c r="GQ425" s="84"/>
      <c r="GR425" s="84"/>
      <c r="GS425" s="84"/>
      <c r="GT425" s="84"/>
      <c r="GU425" s="84"/>
      <c r="GV425" s="84"/>
      <c r="GW425" s="84"/>
      <c r="GX425" s="84"/>
      <c r="GY425" s="84"/>
      <c r="GZ425" s="84"/>
      <c r="HA425" s="84"/>
      <c r="HB425" s="84"/>
      <c r="HC425" s="84"/>
      <c r="HD425" s="84"/>
      <c r="HE425" s="84"/>
      <c r="HF425" s="84"/>
      <c r="HG425" s="84"/>
      <c r="HH425" s="84"/>
      <c r="HI425" s="84"/>
      <c r="HJ425" s="84"/>
      <c r="HK425" s="84"/>
      <c r="HL425" s="84"/>
      <c r="HM425" s="84"/>
      <c r="HN425" s="84"/>
      <c r="HO425" s="84"/>
      <c r="HP425" s="84"/>
      <c r="HQ425" s="84"/>
      <c r="HR425" s="84"/>
      <c r="HS425" s="84"/>
      <c r="HT425" s="84"/>
      <c r="HU425" s="84"/>
      <c r="HV425" s="84"/>
      <c r="HW425" s="84"/>
      <c r="HX425" s="84"/>
      <c r="HY425" s="84"/>
      <c r="HZ425" s="84"/>
      <c r="IA425" s="84"/>
      <c r="IB425" s="84"/>
      <c r="IC425" s="84"/>
      <c r="ID425" s="84"/>
      <c r="IE425" s="84"/>
      <c r="IF425" s="84"/>
      <c r="IG425" s="84"/>
      <c r="IH425" s="84"/>
      <c r="II425" s="84"/>
      <c r="IJ425" s="84"/>
      <c r="IK425" s="84"/>
      <c r="IL425" s="84"/>
      <c r="IM425" s="84"/>
      <c r="IN425" s="84"/>
      <c r="IO425" s="84"/>
      <c r="IP425" s="84"/>
      <c r="IQ425" s="84"/>
      <c r="IR425" s="84"/>
      <c r="IS425" s="84"/>
      <c r="IT425" s="84"/>
      <c r="IU425" s="84"/>
      <c r="IV425" s="84"/>
      <c r="IW425" s="84"/>
      <c r="IX425" s="84"/>
      <c r="IY425" s="84"/>
      <c r="IZ425" s="84"/>
      <c r="JA425" s="84"/>
      <c r="JB425" s="84"/>
    </row>
    <row r="426" spans="1:262" s="22" customFormat="1" ht="15" customHeight="1" x14ac:dyDescent="0.15">
      <c r="A426" s="176" t="s">
        <v>150</v>
      </c>
      <c r="B426" s="26" t="s">
        <v>275</v>
      </c>
      <c r="C426" s="27" t="s">
        <v>404</v>
      </c>
      <c r="D426" s="28" t="s">
        <v>470</v>
      </c>
      <c r="E426" s="26" t="s">
        <v>278</v>
      </c>
      <c r="F426" s="29" t="s">
        <v>62</v>
      </c>
      <c r="G426" s="30" t="s">
        <v>301</v>
      </c>
      <c r="H426" s="30" t="s">
        <v>94</v>
      </c>
      <c r="I426" s="37">
        <v>2000</v>
      </c>
      <c r="J426" s="38" t="s">
        <v>281</v>
      </c>
      <c r="K426" s="37">
        <v>0</v>
      </c>
      <c r="L426" s="26"/>
      <c r="M426" s="26"/>
      <c r="N426" s="26"/>
      <c r="O426" s="39" t="s">
        <v>69</v>
      </c>
      <c r="P426" s="40">
        <v>0.5</v>
      </c>
      <c r="Q426" s="40">
        <v>0.5</v>
      </c>
      <c r="R426" s="40">
        <v>3.7365269461077801</v>
      </c>
      <c r="S426" s="40">
        <v>2.3056768558952001</v>
      </c>
      <c r="T426" s="40">
        <v>4</v>
      </c>
      <c r="U426" s="40">
        <v>3</v>
      </c>
      <c r="V426" s="41">
        <v>12</v>
      </c>
      <c r="W426" s="42">
        <v>253</v>
      </c>
      <c r="X426" s="43">
        <v>450</v>
      </c>
      <c r="Y426" s="50">
        <v>1</v>
      </c>
      <c r="Z426" s="50">
        <v>1</v>
      </c>
      <c r="AA426" s="51"/>
      <c r="AB426" s="51"/>
      <c r="AC426" s="51"/>
      <c r="AD426" s="51"/>
      <c r="AE426" s="51"/>
      <c r="AF426" s="38">
        <v>324</v>
      </c>
      <c r="AG426" s="61">
        <v>9.3703703703703702</v>
      </c>
      <c r="AH426" s="62">
        <v>0.780864197530864</v>
      </c>
      <c r="AI426" s="63"/>
      <c r="AJ426" s="64"/>
      <c r="AK426" s="65">
        <v>0</v>
      </c>
      <c r="AL426" s="64" t="s">
        <v>283</v>
      </c>
      <c r="AM426" s="66" t="s">
        <v>302</v>
      </c>
      <c r="AN426" s="26"/>
      <c r="AO426" s="66" t="s">
        <v>68</v>
      </c>
      <c r="AP426" s="74"/>
      <c r="AQ426" s="75"/>
      <c r="AR426" s="76"/>
      <c r="AS426" s="77"/>
      <c r="AT426" s="77"/>
      <c r="AU426" s="78"/>
      <c r="AV426" s="77"/>
      <c r="AW426" s="77"/>
      <c r="AX426" s="77"/>
      <c r="AY426" s="77"/>
      <c r="AZ426" s="77"/>
      <c r="BA426" s="77"/>
      <c r="BB426" s="99">
        <f t="shared" si="105"/>
        <v>36</v>
      </c>
      <c r="BC426" s="99">
        <f t="shared" si="106"/>
        <v>9</v>
      </c>
      <c r="BD426" s="100" t="str">
        <f t="shared" si="107"/>
        <v>050-S080000641-0549赵亚平36</v>
      </c>
      <c r="BE426" s="101">
        <f t="shared" si="108"/>
        <v>0.25</v>
      </c>
      <c r="BF426" s="101">
        <f t="shared" si="109"/>
        <v>0.5</v>
      </c>
      <c r="BG426" s="102" t="str">
        <f t="shared" si="110"/>
        <v>050-S080000641-054936</v>
      </c>
      <c r="BH426" s="84" t="str">
        <f>IF(IF(ISNA(MATCH(BG426,BG427:$BG$94434,0)),1,"")="","",IF(ISNA(MATCH(BG426,BG427:$BG$94434,0)),1,"")&amp;BB426)</f>
        <v/>
      </c>
      <c r="BI426" s="84" t="str">
        <f>IF(BH426="","",BB426&amp;COUNTIFS($BH$1:BH426,BH426))</f>
        <v/>
      </c>
      <c r="BJ426" s="84" t="str">
        <f t="shared" si="111"/>
        <v/>
      </c>
      <c r="BK426" s="84"/>
      <c r="BL426" s="84"/>
      <c r="BM426" s="84"/>
      <c r="BN426" s="84"/>
      <c r="BO426" s="84"/>
      <c r="BP426" s="84"/>
      <c r="BQ426" s="84"/>
      <c r="BR426" s="84"/>
      <c r="BS426" s="84"/>
      <c r="BT426" s="84"/>
      <c r="BU426" s="84"/>
      <c r="BV426" s="84"/>
      <c r="BW426" s="84"/>
      <c r="BX426" s="84"/>
      <c r="BY426" s="84"/>
      <c r="BZ426" s="84"/>
      <c r="CA426" s="84"/>
      <c r="CB426" s="84"/>
      <c r="CC426" s="84"/>
      <c r="CD426" s="84"/>
      <c r="CE426" s="84"/>
      <c r="CF426" s="84"/>
      <c r="CG426" s="84"/>
      <c r="CH426" s="84"/>
      <c r="CI426" s="84"/>
      <c r="CJ426" s="84"/>
      <c r="CK426" s="84"/>
      <c r="CL426" s="84"/>
      <c r="CM426" s="84"/>
      <c r="CN426" s="84"/>
      <c r="CO426" s="84"/>
      <c r="CP426" s="84"/>
      <c r="CQ426" s="84"/>
      <c r="CR426" s="84"/>
      <c r="CS426" s="84"/>
      <c r="CT426" s="84"/>
      <c r="CU426" s="84"/>
      <c r="CV426" s="84"/>
      <c r="CW426" s="84"/>
      <c r="CX426" s="84"/>
      <c r="CY426" s="84"/>
      <c r="CZ426" s="84"/>
      <c r="DA426" s="84"/>
      <c r="DB426" s="84"/>
      <c r="DC426" s="84"/>
      <c r="DD426" s="84"/>
      <c r="DE426" s="84"/>
      <c r="DF426" s="84"/>
      <c r="DG426" s="84"/>
      <c r="DH426" s="84"/>
      <c r="DI426" s="84"/>
      <c r="DJ426" s="84"/>
      <c r="DK426" s="84"/>
      <c r="DL426" s="84"/>
      <c r="DM426" s="84"/>
      <c r="DN426" s="84"/>
      <c r="DO426" s="84"/>
      <c r="DP426" s="84"/>
      <c r="DQ426" s="84"/>
      <c r="DR426" s="84"/>
      <c r="DS426" s="84"/>
      <c r="DT426" s="84"/>
      <c r="DU426" s="84"/>
      <c r="DV426" s="84"/>
      <c r="DW426" s="84"/>
      <c r="DX426" s="84"/>
      <c r="DY426" s="84"/>
      <c r="DZ426" s="84"/>
      <c r="EA426" s="84"/>
      <c r="EB426" s="84"/>
      <c r="EC426" s="84"/>
      <c r="ED426" s="84"/>
      <c r="EE426" s="84"/>
      <c r="EF426" s="84"/>
      <c r="EG426" s="84"/>
      <c r="EH426" s="84"/>
      <c r="EI426" s="84"/>
      <c r="EJ426" s="84"/>
      <c r="EK426" s="84"/>
      <c r="EL426" s="84"/>
      <c r="EM426" s="84"/>
      <c r="EN426" s="84"/>
      <c r="EO426" s="84"/>
      <c r="EP426" s="84"/>
      <c r="EQ426" s="84"/>
      <c r="ER426" s="84"/>
      <c r="ES426" s="84"/>
      <c r="ET426" s="84"/>
      <c r="EU426" s="84"/>
      <c r="EV426" s="84"/>
      <c r="EW426" s="84"/>
      <c r="EX426" s="84"/>
      <c r="EY426" s="84"/>
      <c r="EZ426" s="84"/>
      <c r="FA426" s="84"/>
      <c r="FB426" s="84"/>
      <c r="FC426" s="84"/>
      <c r="FD426" s="84"/>
      <c r="FE426" s="84"/>
      <c r="FF426" s="84"/>
      <c r="FG426" s="84"/>
      <c r="FH426" s="84"/>
      <c r="FI426" s="84"/>
      <c r="FJ426" s="84"/>
      <c r="FK426" s="84"/>
      <c r="FL426" s="84"/>
      <c r="FM426" s="84"/>
      <c r="FN426" s="84"/>
      <c r="FO426" s="84"/>
      <c r="FP426" s="84"/>
      <c r="FQ426" s="84"/>
      <c r="FR426" s="84"/>
      <c r="FS426" s="84"/>
      <c r="FT426" s="84"/>
      <c r="FU426" s="84"/>
      <c r="FV426" s="84"/>
      <c r="FW426" s="84"/>
      <c r="FX426" s="84"/>
      <c r="FY426" s="84"/>
      <c r="FZ426" s="84"/>
      <c r="GA426" s="84"/>
      <c r="GB426" s="84"/>
      <c r="GC426" s="84"/>
      <c r="GD426" s="84"/>
      <c r="GE426" s="84"/>
      <c r="GF426" s="84"/>
      <c r="GG426" s="84"/>
      <c r="GH426" s="84"/>
      <c r="GI426" s="84"/>
      <c r="GJ426" s="84"/>
      <c r="GK426" s="84"/>
      <c r="GL426" s="84"/>
      <c r="GM426" s="84"/>
      <c r="GN426" s="84"/>
      <c r="GO426" s="84"/>
      <c r="GP426" s="84"/>
      <c r="GQ426" s="84"/>
      <c r="GR426" s="84"/>
      <c r="GS426" s="84"/>
      <c r="GT426" s="84"/>
      <c r="GU426" s="84"/>
      <c r="GV426" s="84"/>
      <c r="GW426" s="84"/>
      <c r="GX426" s="84"/>
      <c r="GY426" s="84"/>
      <c r="GZ426" s="84"/>
      <c r="HA426" s="84"/>
      <c r="HB426" s="84"/>
      <c r="HC426" s="84"/>
      <c r="HD426" s="84"/>
      <c r="HE426" s="84"/>
      <c r="HF426" s="84"/>
      <c r="HG426" s="84"/>
      <c r="HH426" s="84"/>
      <c r="HI426" s="84"/>
      <c r="HJ426" s="84"/>
      <c r="HK426" s="84"/>
      <c r="HL426" s="84"/>
      <c r="HM426" s="84"/>
      <c r="HN426" s="84"/>
      <c r="HO426" s="84"/>
      <c r="HP426" s="84"/>
      <c r="HQ426" s="84"/>
      <c r="HR426" s="84"/>
      <c r="HS426" s="84"/>
      <c r="HT426" s="84"/>
      <c r="HU426" s="84"/>
      <c r="HV426" s="84"/>
      <c r="HW426" s="84"/>
      <c r="HX426" s="84"/>
      <c r="HY426" s="84"/>
      <c r="HZ426" s="84"/>
      <c r="IA426" s="84"/>
      <c r="IB426" s="84"/>
      <c r="IC426" s="84"/>
      <c r="ID426" s="84"/>
      <c r="IE426" s="84"/>
      <c r="IF426" s="84"/>
      <c r="IG426" s="84"/>
      <c r="IH426" s="84"/>
      <c r="II426" s="84"/>
      <c r="IJ426" s="84"/>
      <c r="IK426" s="84"/>
      <c r="IL426" s="84"/>
      <c r="IM426" s="84"/>
      <c r="IN426" s="84"/>
      <c r="IO426" s="84"/>
      <c r="IP426" s="84"/>
      <c r="IQ426" s="84"/>
      <c r="IR426" s="84"/>
      <c r="IS426" s="84"/>
      <c r="IT426" s="84"/>
      <c r="IU426" s="84"/>
      <c r="IV426" s="84"/>
      <c r="IW426" s="84"/>
      <c r="IX426" s="84"/>
      <c r="IY426" s="84"/>
      <c r="IZ426" s="84"/>
      <c r="JA426" s="84"/>
      <c r="JB426" s="84"/>
    </row>
    <row r="427" spans="1:262" s="22" customFormat="1" ht="15" customHeight="1" x14ac:dyDescent="0.15">
      <c r="A427" s="176" t="s">
        <v>150</v>
      </c>
      <c r="B427" s="26" t="s">
        <v>285</v>
      </c>
      <c r="C427" s="27" t="s">
        <v>404</v>
      </c>
      <c r="D427" s="28" t="s">
        <v>470</v>
      </c>
      <c r="E427" s="26" t="s">
        <v>278</v>
      </c>
      <c r="F427" s="29" t="s">
        <v>62</v>
      </c>
      <c r="G427" s="30" t="s">
        <v>301</v>
      </c>
      <c r="H427" s="30" t="s">
        <v>94</v>
      </c>
      <c r="I427" s="37">
        <v>2000</v>
      </c>
      <c r="J427" s="38" t="s">
        <v>281</v>
      </c>
      <c r="K427" s="37">
        <v>0</v>
      </c>
      <c r="L427" s="26"/>
      <c r="M427" s="26"/>
      <c r="N427" s="26"/>
      <c r="O427" s="39" t="s">
        <v>69</v>
      </c>
      <c r="P427" s="40">
        <v>0.5</v>
      </c>
      <c r="Q427" s="40">
        <v>0.5</v>
      </c>
      <c r="R427" s="40">
        <v>1.4957507082153001</v>
      </c>
      <c r="S427" s="40">
        <v>2.3056768558952001</v>
      </c>
      <c r="T427" s="40">
        <v>5.5</v>
      </c>
      <c r="U427" s="40">
        <v>5.5</v>
      </c>
      <c r="V427" s="41">
        <v>12</v>
      </c>
      <c r="W427" s="42">
        <v>310</v>
      </c>
      <c r="X427" s="43">
        <v>450</v>
      </c>
      <c r="Y427" s="50">
        <v>1</v>
      </c>
      <c r="Z427" s="50">
        <v>1</v>
      </c>
      <c r="AA427" s="51"/>
      <c r="AB427" s="51"/>
      <c r="AC427" s="51"/>
      <c r="AD427" s="51"/>
      <c r="AE427" s="51"/>
      <c r="AF427" s="38">
        <v>324</v>
      </c>
      <c r="AG427" s="61">
        <v>11.4814814814815</v>
      </c>
      <c r="AH427" s="62">
        <v>0.95679012345679004</v>
      </c>
      <c r="AI427" s="63"/>
      <c r="AJ427" s="64"/>
      <c r="AK427" s="65">
        <v>0</v>
      </c>
      <c r="AL427" s="64" t="s">
        <v>283</v>
      </c>
      <c r="AM427" s="66" t="s">
        <v>286</v>
      </c>
      <c r="AN427" s="26"/>
      <c r="AO427" s="66" t="s">
        <v>40</v>
      </c>
      <c r="AP427" s="74"/>
      <c r="AQ427" s="75"/>
      <c r="AR427" s="76"/>
      <c r="AS427" s="77"/>
      <c r="AT427" s="77"/>
      <c r="AU427" s="78"/>
      <c r="AV427" s="77"/>
      <c r="AW427" s="77"/>
      <c r="AX427" s="77"/>
      <c r="AY427" s="77"/>
      <c r="AZ427" s="77"/>
      <c r="BA427" s="77"/>
      <c r="BB427" s="99">
        <f t="shared" si="105"/>
        <v>36</v>
      </c>
      <c r="BC427" s="99">
        <f t="shared" si="106"/>
        <v>9</v>
      </c>
      <c r="BD427" s="100" t="str">
        <f t="shared" si="107"/>
        <v>050-S080000641-0549雷小林36</v>
      </c>
      <c r="BE427" s="101">
        <f t="shared" si="108"/>
        <v>1</v>
      </c>
      <c r="BF427" s="101">
        <f t="shared" si="109"/>
        <v>0.5</v>
      </c>
      <c r="BG427" s="102" t="str">
        <f t="shared" si="110"/>
        <v>050-S080000641-054936</v>
      </c>
      <c r="BH427" s="84" t="str">
        <f>IF(IF(ISNA(MATCH(BG427,BG428:$BG$94434,0)),1,"")="","",IF(ISNA(MATCH(BG427,BG428:$BG$94434,0)),1,"")&amp;BB427)</f>
        <v>136</v>
      </c>
      <c r="BI427" s="84" t="str">
        <f>IF(BH427="","",BB427&amp;COUNTIFS($BH$1:BH427,BH427))</f>
        <v>3634</v>
      </c>
      <c r="BJ427" s="84" t="str">
        <f t="shared" si="111"/>
        <v>050-S080000641-0549</v>
      </c>
      <c r="BK427" s="84"/>
      <c r="BL427" s="84"/>
      <c r="BM427" s="84"/>
      <c r="BN427" s="84"/>
      <c r="BO427" s="84"/>
      <c r="BP427" s="84"/>
      <c r="BQ427" s="84"/>
      <c r="BR427" s="84"/>
      <c r="BS427" s="84"/>
      <c r="BT427" s="84"/>
      <c r="BU427" s="84"/>
      <c r="BV427" s="84"/>
      <c r="BW427" s="84"/>
      <c r="BX427" s="84"/>
      <c r="BY427" s="84"/>
      <c r="BZ427" s="84"/>
      <c r="CA427" s="84"/>
      <c r="CB427" s="84"/>
      <c r="CC427" s="84"/>
      <c r="CD427" s="84"/>
      <c r="CE427" s="84"/>
      <c r="CF427" s="84"/>
      <c r="CG427" s="84"/>
      <c r="CH427" s="84"/>
      <c r="CI427" s="84"/>
      <c r="CJ427" s="84"/>
      <c r="CK427" s="84"/>
      <c r="CL427" s="84"/>
      <c r="CM427" s="84"/>
      <c r="CN427" s="84"/>
      <c r="CO427" s="84"/>
      <c r="CP427" s="84"/>
      <c r="CQ427" s="84"/>
      <c r="CR427" s="84"/>
      <c r="CS427" s="84"/>
      <c r="CT427" s="84"/>
      <c r="CU427" s="84"/>
      <c r="CV427" s="84"/>
      <c r="CW427" s="84"/>
      <c r="CX427" s="84"/>
      <c r="CY427" s="84"/>
      <c r="CZ427" s="84"/>
      <c r="DA427" s="84"/>
      <c r="DB427" s="84"/>
      <c r="DC427" s="84"/>
      <c r="DD427" s="84"/>
      <c r="DE427" s="84"/>
      <c r="DF427" s="84"/>
      <c r="DG427" s="84"/>
      <c r="DH427" s="84"/>
      <c r="DI427" s="84"/>
      <c r="DJ427" s="84"/>
      <c r="DK427" s="84"/>
      <c r="DL427" s="84"/>
      <c r="DM427" s="84"/>
      <c r="DN427" s="84"/>
      <c r="DO427" s="84"/>
      <c r="DP427" s="84"/>
      <c r="DQ427" s="84"/>
      <c r="DR427" s="84"/>
      <c r="DS427" s="84"/>
      <c r="DT427" s="84"/>
      <c r="DU427" s="84"/>
      <c r="DV427" s="84"/>
      <c r="DW427" s="84"/>
      <c r="DX427" s="84"/>
      <c r="DY427" s="84"/>
      <c r="DZ427" s="84"/>
      <c r="EA427" s="84"/>
      <c r="EB427" s="84"/>
      <c r="EC427" s="84"/>
      <c r="ED427" s="84"/>
      <c r="EE427" s="84"/>
      <c r="EF427" s="84"/>
      <c r="EG427" s="84"/>
      <c r="EH427" s="84"/>
      <c r="EI427" s="84"/>
      <c r="EJ427" s="84"/>
      <c r="EK427" s="84"/>
      <c r="EL427" s="84"/>
      <c r="EM427" s="84"/>
      <c r="EN427" s="84"/>
      <c r="EO427" s="84"/>
      <c r="EP427" s="84"/>
      <c r="EQ427" s="84"/>
      <c r="ER427" s="84"/>
      <c r="ES427" s="84"/>
      <c r="ET427" s="84"/>
      <c r="EU427" s="84"/>
      <c r="EV427" s="84"/>
      <c r="EW427" s="84"/>
      <c r="EX427" s="84"/>
      <c r="EY427" s="84"/>
      <c r="EZ427" s="84"/>
      <c r="FA427" s="84"/>
      <c r="FB427" s="84"/>
      <c r="FC427" s="84"/>
      <c r="FD427" s="84"/>
      <c r="FE427" s="84"/>
      <c r="FF427" s="84"/>
      <c r="FG427" s="84"/>
      <c r="FH427" s="84"/>
      <c r="FI427" s="84"/>
      <c r="FJ427" s="84"/>
      <c r="FK427" s="84"/>
      <c r="FL427" s="84"/>
      <c r="FM427" s="84"/>
      <c r="FN427" s="84"/>
      <c r="FO427" s="84"/>
      <c r="FP427" s="84"/>
      <c r="FQ427" s="84"/>
      <c r="FR427" s="84"/>
      <c r="FS427" s="84"/>
      <c r="FT427" s="84"/>
      <c r="FU427" s="84"/>
      <c r="FV427" s="84"/>
      <c r="FW427" s="84"/>
      <c r="FX427" s="84"/>
      <c r="FY427" s="84"/>
      <c r="FZ427" s="84"/>
      <c r="GA427" s="84"/>
      <c r="GB427" s="84"/>
      <c r="GC427" s="84"/>
      <c r="GD427" s="84"/>
      <c r="GE427" s="84"/>
      <c r="GF427" s="84"/>
      <c r="GG427" s="84"/>
      <c r="GH427" s="84"/>
      <c r="GI427" s="84"/>
      <c r="GJ427" s="84"/>
      <c r="GK427" s="84"/>
      <c r="GL427" s="84"/>
      <c r="GM427" s="84"/>
      <c r="GN427" s="84"/>
      <c r="GO427" s="84"/>
      <c r="GP427" s="84"/>
      <c r="GQ427" s="84"/>
      <c r="GR427" s="84"/>
      <c r="GS427" s="84"/>
      <c r="GT427" s="84"/>
      <c r="GU427" s="84"/>
      <c r="GV427" s="84"/>
      <c r="GW427" s="84"/>
      <c r="GX427" s="84"/>
      <c r="GY427" s="84"/>
      <c r="GZ427" s="84"/>
      <c r="HA427" s="84"/>
      <c r="HB427" s="84"/>
      <c r="HC427" s="84"/>
      <c r="HD427" s="84"/>
      <c r="HE427" s="84"/>
      <c r="HF427" s="84"/>
      <c r="HG427" s="84"/>
      <c r="HH427" s="84"/>
      <c r="HI427" s="84"/>
      <c r="HJ427" s="84"/>
      <c r="HK427" s="84"/>
      <c r="HL427" s="84"/>
      <c r="HM427" s="84"/>
      <c r="HN427" s="84"/>
      <c r="HO427" s="84"/>
      <c r="HP427" s="84"/>
      <c r="HQ427" s="84"/>
      <c r="HR427" s="84"/>
      <c r="HS427" s="84"/>
      <c r="HT427" s="84"/>
      <c r="HU427" s="84"/>
      <c r="HV427" s="84"/>
      <c r="HW427" s="84"/>
      <c r="HX427" s="84"/>
      <c r="HY427" s="84"/>
      <c r="HZ427" s="84"/>
      <c r="IA427" s="84"/>
      <c r="IB427" s="84"/>
      <c r="IC427" s="84"/>
      <c r="ID427" s="84"/>
      <c r="IE427" s="84"/>
      <c r="IF427" s="84"/>
      <c r="IG427" s="84"/>
      <c r="IH427" s="84"/>
      <c r="II427" s="84"/>
      <c r="IJ427" s="84"/>
      <c r="IK427" s="84"/>
      <c r="IL427" s="84"/>
      <c r="IM427" s="84"/>
      <c r="IN427" s="84"/>
      <c r="IO427" s="84"/>
      <c r="IP427" s="84"/>
      <c r="IQ427" s="84"/>
      <c r="IR427" s="84"/>
      <c r="IS427" s="84"/>
      <c r="IT427" s="84"/>
      <c r="IU427" s="84"/>
      <c r="IV427" s="84"/>
      <c r="IW427" s="84"/>
      <c r="IX427" s="84"/>
      <c r="IY427" s="84"/>
      <c r="IZ427" s="84"/>
      <c r="JA427" s="84"/>
      <c r="JB427" s="84"/>
    </row>
    <row r="428" spans="1:262" s="22" customFormat="1" ht="15" customHeight="1" x14ac:dyDescent="0.15">
      <c r="A428" s="176" t="s">
        <v>150</v>
      </c>
      <c r="B428" s="26" t="s">
        <v>275</v>
      </c>
      <c r="C428" s="27" t="s">
        <v>314</v>
      </c>
      <c r="D428" s="28" t="s">
        <v>483</v>
      </c>
      <c r="E428" s="26" t="s">
        <v>278</v>
      </c>
      <c r="F428" s="29" t="s">
        <v>9</v>
      </c>
      <c r="G428" s="30" t="s">
        <v>280</v>
      </c>
      <c r="H428" s="30" t="s">
        <v>94</v>
      </c>
      <c r="I428" s="37">
        <v>2000</v>
      </c>
      <c r="J428" s="38" t="s">
        <v>281</v>
      </c>
      <c r="K428" s="37">
        <v>602</v>
      </c>
      <c r="L428" s="26"/>
      <c r="M428" s="26"/>
      <c r="N428" s="26"/>
      <c r="O428" s="39" t="s">
        <v>8</v>
      </c>
      <c r="P428" s="40">
        <v>0.5</v>
      </c>
      <c r="Q428" s="40">
        <v>0.5</v>
      </c>
      <c r="R428" s="40">
        <v>1.8682634730538901</v>
      </c>
      <c r="S428" s="40">
        <v>1.1528384279476001</v>
      </c>
      <c r="T428" s="40">
        <v>3</v>
      </c>
      <c r="U428" s="40">
        <v>2</v>
      </c>
      <c r="V428" s="41">
        <v>6</v>
      </c>
      <c r="W428" s="42">
        <v>216</v>
      </c>
      <c r="X428" s="43">
        <v>700</v>
      </c>
      <c r="Y428" s="50">
        <v>1</v>
      </c>
      <c r="Z428" s="50">
        <v>1</v>
      </c>
      <c r="AA428" s="51"/>
      <c r="AB428" s="51"/>
      <c r="AC428" s="51"/>
      <c r="AD428" s="51"/>
      <c r="AE428" s="51"/>
      <c r="AF428" s="38">
        <v>252</v>
      </c>
      <c r="AG428" s="61">
        <v>5.1428571428571397</v>
      </c>
      <c r="AH428" s="62">
        <v>0.85714285714285698</v>
      </c>
      <c r="AI428" s="63"/>
      <c r="AJ428" s="64"/>
      <c r="AK428" s="65">
        <v>0</v>
      </c>
      <c r="AL428" s="64" t="s">
        <v>283</v>
      </c>
      <c r="AM428" s="66" t="s">
        <v>302</v>
      </c>
      <c r="AN428" s="26"/>
      <c r="AO428" s="66" t="s">
        <v>68</v>
      </c>
      <c r="AP428" s="74"/>
      <c r="AQ428" s="75"/>
      <c r="AR428" s="76"/>
      <c r="AS428" s="77"/>
      <c r="AT428" s="77"/>
      <c r="AU428" s="78"/>
      <c r="AV428" s="77"/>
      <c r="AW428" s="77"/>
      <c r="AX428" s="77"/>
      <c r="AY428" s="77"/>
      <c r="AZ428" s="77"/>
      <c r="BA428" s="77"/>
      <c r="BB428" s="99">
        <f t="shared" si="105"/>
        <v>36</v>
      </c>
      <c r="BC428" s="99">
        <f t="shared" si="106"/>
        <v>9</v>
      </c>
      <c r="BD428" s="100" t="str">
        <f t="shared" si="107"/>
        <v>050-C039900131-506赵亚平36</v>
      </c>
      <c r="BE428" s="101">
        <f t="shared" si="108"/>
        <v>1</v>
      </c>
      <c r="BF428" s="101">
        <f t="shared" si="109"/>
        <v>0.5</v>
      </c>
      <c r="BG428" s="102" t="str">
        <f t="shared" si="110"/>
        <v>050-C039900131-50636</v>
      </c>
      <c r="BH428" s="84" t="str">
        <f>IF(IF(ISNA(MATCH(BG428,BG429:$BG$94434,0)),1,"")="","",IF(ISNA(MATCH(BG428,BG429:$BG$94434,0)),1,"")&amp;BB428)</f>
        <v/>
      </c>
      <c r="BI428" s="84" t="str">
        <f>IF(BH428="","",BB428&amp;COUNTIFS($BH$1:BH428,BH428))</f>
        <v/>
      </c>
      <c r="BJ428" s="84" t="str">
        <f t="shared" si="111"/>
        <v/>
      </c>
      <c r="BK428" s="84"/>
      <c r="BL428" s="84"/>
      <c r="BM428" s="84"/>
      <c r="BN428" s="84"/>
      <c r="BO428" s="84"/>
      <c r="BP428" s="84"/>
      <c r="BQ428" s="84"/>
      <c r="BR428" s="84"/>
      <c r="BS428" s="84"/>
      <c r="BT428" s="84"/>
      <c r="BU428" s="84"/>
      <c r="BV428" s="84"/>
      <c r="BW428" s="84"/>
      <c r="BX428" s="84"/>
      <c r="BY428" s="84"/>
      <c r="BZ428" s="84"/>
      <c r="CA428" s="84"/>
      <c r="CB428" s="84"/>
      <c r="CC428" s="84"/>
      <c r="CD428" s="84"/>
      <c r="CE428" s="84"/>
      <c r="CF428" s="84"/>
      <c r="CG428" s="84"/>
      <c r="CH428" s="84"/>
      <c r="CI428" s="84"/>
      <c r="CJ428" s="84"/>
      <c r="CK428" s="84"/>
      <c r="CL428" s="84"/>
      <c r="CM428" s="84"/>
      <c r="CN428" s="84"/>
      <c r="CO428" s="84"/>
      <c r="CP428" s="84"/>
      <c r="CQ428" s="84"/>
      <c r="CR428" s="84"/>
      <c r="CS428" s="84"/>
      <c r="CT428" s="84"/>
      <c r="CU428" s="84"/>
      <c r="CV428" s="84"/>
      <c r="CW428" s="84"/>
      <c r="CX428" s="84"/>
      <c r="CY428" s="84"/>
      <c r="CZ428" s="84"/>
      <c r="DA428" s="84"/>
      <c r="DB428" s="84"/>
      <c r="DC428" s="84"/>
      <c r="DD428" s="84"/>
      <c r="DE428" s="84"/>
      <c r="DF428" s="84"/>
      <c r="DG428" s="84"/>
      <c r="DH428" s="84"/>
      <c r="DI428" s="84"/>
      <c r="DJ428" s="84"/>
      <c r="DK428" s="84"/>
      <c r="DL428" s="84"/>
      <c r="DM428" s="84"/>
      <c r="DN428" s="84"/>
      <c r="DO428" s="84"/>
      <c r="DP428" s="84"/>
      <c r="DQ428" s="84"/>
      <c r="DR428" s="84"/>
      <c r="DS428" s="84"/>
      <c r="DT428" s="84"/>
      <c r="DU428" s="84"/>
      <c r="DV428" s="84"/>
      <c r="DW428" s="84"/>
      <c r="DX428" s="84"/>
      <c r="DY428" s="84"/>
      <c r="DZ428" s="84"/>
      <c r="EA428" s="84"/>
      <c r="EB428" s="84"/>
      <c r="EC428" s="84"/>
      <c r="ED428" s="84"/>
      <c r="EE428" s="84"/>
      <c r="EF428" s="84"/>
      <c r="EG428" s="84"/>
      <c r="EH428" s="84"/>
      <c r="EI428" s="84"/>
      <c r="EJ428" s="84"/>
      <c r="EK428" s="84"/>
      <c r="EL428" s="84"/>
      <c r="EM428" s="84"/>
      <c r="EN428" s="84"/>
      <c r="EO428" s="84"/>
      <c r="EP428" s="84"/>
      <c r="EQ428" s="84"/>
      <c r="ER428" s="84"/>
      <c r="ES428" s="84"/>
      <c r="ET428" s="84"/>
      <c r="EU428" s="84"/>
      <c r="EV428" s="84"/>
      <c r="EW428" s="84"/>
      <c r="EX428" s="84"/>
      <c r="EY428" s="84"/>
      <c r="EZ428" s="84"/>
      <c r="FA428" s="84"/>
      <c r="FB428" s="84"/>
      <c r="FC428" s="84"/>
      <c r="FD428" s="84"/>
      <c r="FE428" s="84"/>
      <c r="FF428" s="84"/>
      <c r="FG428" s="84"/>
      <c r="FH428" s="84"/>
      <c r="FI428" s="84"/>
      <c r="FJ428" s="84"/>
      <c r="FK428" s="84"/>
      <c r="FL428" s="84"/>
      <c r="FM428" s="84"/>
      <c r="FN428" s="84"/>
      <c r="FO428" s="84"/>
      <c r="FP428" s="84"/>
      <c r="FQ428" s="84"/>
      <c r="FR428" s="84"/>
      <c r="FS428" s="84"/>
      <c r="FT428" s="84"/>
      <c r="FU428" s="84"/>
      <c r="FV428" s="84"/>
      <c r="FW428" s="84"/>
      <c r="FX428" s="84"/>
      <c r="FY428" s="84"/>
      <c r="FZ428" s="84"/>
      <c r="GA428" s="84"/>
      <c r="GB428" s="84"/>
      <c r="GC428" s="84"/>
      <c r="GD428" s="84"/>
      <c r="GE428" s="84"/>
      <c r="GF428" s="84"/>
      <c r="GG428" s="84"/>
      <c r="GH428" s="84"/>
      <c r="GI428" s="84"/>
      <c r="GJ428" s="84"/>
      <c r="GK428" s="84"/>
      <c r="GL428" s="84"/>
      <c r="GM428" s="84"/>
      <c r="GN428" s="84"/>
      <c r="GO428" s="84"/>
      <c r="GP428" s="84"/>
      <c r="GQ428" s="84"/>
      <c r="GR428" s="84"/>
      <c r="GS428" s="84"/>
      <c r="GT428" s="84"/>
      <c r="GU428" s="84"/>
      <c r="GV428" s="84"/>
      <c r="GW428" s="84"/>
      <c r="GX428" s="84"/>
      <c r="GY428" s="84"/>
      <c r="GZ428" s="84"/>
      <c r="HA428" s="84"/>
      <c r="HB428" s="84"/>
      <c r="HC428" s="84"/>
      <c r="HD428" s="84"/>
      <c r="HE428" s="84"/>
      <c r="HF428" s="84"/>
      <c r="HG428" s="84"/>
      <c r="HH428" s="84"/>
      <c r="HI428" s="84"/>
      <c r="HJ428" s="84"/>
      <c r="HK428" s="84"/>
      <c r="HL428" s="84"/>
      <c r="HM428" s="84"/>
      <c r="HN428" s="84"/>
      <c r="HO428" s="84"/>
      <c r="HP428" s="84"/>
      <c r="HQ428" s="84"/>
      <c r="HR428" s="84"/>
      <c r="HS428" s="84"/>
      <c r="HT428" s="84"/>
      <c r="HU428" s="84"/>
      <c r="HV428" s="84"/>
      <c r="HW428" s="84"/>
      <c r="HX428" s="84"/>
      <c r="HY428" s="84"/>
      <c r="HZ428" s="84"/>
      <c r="IA428" s="84"/>
      <c r="IB428" s="84"/>
      <c r="IC428" s="84"/>
      <c r="ID428" s="84"/>
      <c r="IE428" s="84"/>
      <c r="IF428" s="84"/>
      <c r="IG428" s="84"/>
      <c r="IH428" s="84"/>
      <c r="II428" s="84"/>
      <c r="IJ428" s="84"/>
      <c r="IK428" s="84"/>
      <c r="IL428" s="84"/>
      <c r="IM428" s="84"/>
      <c r="IN428" s="84"/>
      <c r="IO428" s="84"/>
      <c r="IP428" s="84"/>
      <c r="IQ428" s="84"/>
      <c r="IR428" s="84"/>
      <c r="IS428" s="84"/>
      <c r="IT428" s="84"/>
      <c r="IU428" s="84"/>
      <c r="IV428" s="84"/>
      <c r="IW428" s="84"/>
      <c r="IX428" s="84"/>
      <c r="IY428" s="84"/>
      <c r="IZ428" s="84"/>
      <c r="JA428" s="84"/>
      <c r="JB428" s="84"/>
    </row>
    <row r="429" spans="1:262" s="22" customFormat="1" ht="15" customHeight="1" x14ac:dyDescent="0.15">
      <c r="A429" s="176" t="s">
        <v>150</v>
      </c>
      <c r="B429" s="26" t="s">
        <v>285</v>
      </c>
      <c r="C429" s="27" t="s">
        <v>314</v>
      </c>
      <c r="D429" s="28" t="s">
        <v>483</v>
      </c>
      <c r="E429" s="26" t="s">
        <v>278</v>
      </c>
      <c r="F429" s="29" t="s">
        <v>9</v>
      </c>
      <c r="G429" s="30" t="s">
        <v>280</v>
      </c>
      <c r="H429" s="30" t="s">
        <v>94</v>
      </c>
      <c r="I429" s="37">
        <v>2000</v>
      </c>
      <c r="J429" s="38" t="s">
        <v>281</v>
      </c>
      <c r="K429" s="37">
        <v>602</v>
      </c>
      <c r="L429" s="26"/>
      <c r="M429" s="26"/>
      <c r="N429" s="26"/>
      <c r="O429" s="39" t="s">
        <v>8</v>
      </c>
      <c r="P429" s="40">
        <v>0.5</v>
      </c>
      <c r="Q429" s="40">
        <v>0.5</v>
      </c>
      <c r="R429" s="40">
        <v>1.4957507082153001</v>
      </c>
      <c r="S429" s="40">
        <v>2.3056768558952001</v>
      </c>
      <c r="T429" s="40">
        <v>5.5</v>
      </c>
      <c r="U429" s="40">
        <v>5.5</v>
      </c>
      <c r="V429" s="41">
        <v>12</v>
      </c>
      <c r="W429" s="42">
        <v>488</v>
      </c>
      <c r="X429" s="43">
        <v>700</v>
      </c>
      <c r="Y429" s="50">
        <v>1</v>
      </c>
      <c r="Z429" s="50">
        <v>1</v>
      </c>
      <c r="AA429" s="51"/>
      <c r="AB429" s="51"/>
      <c r="AC429" s="51"/>
      <c r="AD429" s="51"/>
      <c r="AE429" s="51"/>
      <c r="AF429" s="38">
        <v>504</v>
      </c>
      <c r="AG429" s="61">
        <v>11.619047619047601</v>
      </c>
      <c r="AH429" s="62">
        <v>0.96825396825396803</v>
      </c>
      <c r="AI429" s="63"/>
      <c r="AJ429" s="64"/>
      <c r="AK429" s="65">
        <v>0</v>
      </c>
      <c r="AL429" s="64" t="s">
        <v>283</v>
      </c>
      <c r="AM429" s="66" t="s">
        <v>326</v>
      </c>
      <c r="AN429" s="26"/>
      <c r="AO429" s="66" t="s">
        <v>332</v>
      </c>
      <c r="AP429" s="74"/>
      <c r="AQ429" s="75"/>
      <c r="AR429" s="76"/>
      <c r="AS429" s="77"/>
      <c r="AT429" s="77"/>
      <c r="AU429" s="78"/>
      <c r="AV429" s="77"/>
      <c r="AW429" s="77"/>
      <c r="AX429" s="77"/>
      <c r="AY429" s="77"/>
      <c r="AZ429" s="77"/>
      <c r="BA429" s="77"/>
      <c r="BB429" s="99">
        <f t="shared" si="105"/>
        <v>36</v>
      </c>
      <c r="BC429" s="99">
        <f t="shared" si="106"/>
        <v>9</v>
      </c>
      <c r="BD429" s="100" t="str">
        <f t="shared" si="107"/>
        <v>050-C039900131-506杨高坤36</v>
      </c>
      <c r="BE429" s="101">
        <f t="shared" si="108"/>
        <v>1</v>
      </c>
      <c r="BF429" s="101">
        <f t="shared" si="109"/>
        <v>0.5</v>
      </c>
      <c r="BG429" s="102" t="str">
        <f t="shared" si="110"/>
        <v>050-C039900131-50636</v>
      </c>
      <c r="BH429" s="84" t="str">
        <f>IF(IF(ISNA(MATCH(BG429,BG430:$BG$94434,0)),1,"")="","",IF(ISNA(MATCH(BG429,BG430:$BG$94434,0)),1,"")&amp;BB429)</f>
        <v>136</v>
      </c>
      <c r="BI429" s="84" t="str">
        <f>IF(BH429="","",BB429&amp;COUNTIFS($BH$1:BH429,BH429))</f>
        <v>3635</v>
      </c>
      <c r="BJ429" s="84" t="str">
        <f t="shared" si="111"/>
        <v>050-C039900131-506</v>
      </c>
      <c r="BK429" s="84"/>
      <c r="BL429" s="84"/>
      <c r="BM429" s="84"/>
      <c r="BN429" s="84"/>
      <c r="BO429" s="84"/>
      <c r="BP429" s="84"/>
      <c r="BQ429" s="84"/>
      <c r="BR429" s="84"/>
      <c r="BS429" s="84"/>
      <c r="BT429" s="84"/>
      <c r="BU429" s="84"/>
      <c r="BV429" s="84"/>
      <c r="BW429" s="84"/>
      <c r="BX429" s="84"/>
      <c r="BY429" s="84"/>
      <c r="BZ429" s="84"/>
      <c r="CA429" s="84"/>
      <c r="CB429" s="84"/>
      <c r="CC429" s="84"/>
      <c r="CD429" s="84"/>
      <c r="CE429" s="84"/>
      <c r="CF429" s="84"/>
      <c r="CG429" s="84"/>
      <c r="CH429" s="84"/>
      <c r="CI429" s="84"/>
      <c r="CJ429" s="84"/>
      <c r="CK429" s="84"/>
      <c r="CL429" s="84"/>
      <c r="CM429" s="84"/>
      <c r="CN429" s="84"/>
      <c r="CO429" s="84"/>
      <c r="CP429" s="84"/>
      <c r="CQ429" s="84"/>
      <c r="CR429" s="84"/>
      <c r="CS429" s="84"/>
      <c r="CT429" s="84"/>
      <c r="CU429" s="84"/>
      <c r="CV429" s="84"/>
      <c r="CW429" s="84"/>
      <c r="CX429" s="84"/>
      <c r="CY429" s="84"/>
      <c r="CZ429" s="84"/>
      <c r="DA429" s="84"/>
      <c r="DB429" s="84"/>
      <c r="DC429" s="84"/>
      <c r="DD429" s="84"/>
      <c r="DE429" s="84"/>
      <c r="DF429" s="84"/>
      <c r="DG429" s="84"/>
      <c r="DH429" s="84"/>
      <c r="DI429" s="84"/>
      <c r="DJ429" s="84"/>
      <c r="DK429" s="84"/>
      <c r="DL429" s="84"/>
      <c r="DM429" s="84"/>
      <c r="DN429" s="84"/>
      <c r="DO429" s="84"/>
      <c r="DP429" s="84"/>
      <c r="DQ429" s="84"/>
      <c r="DR429" s="84"/>
      <c r="DS429" s="84"/>
      <c r="DT429" s="84"/>
      <c r="DU429" s="84"/>
      <c r="DV429" s="84"/>
      <c r="DW429" s="84"/>
      <c r="DX429" s="84"/>
      <c r="DY429" s="84"/>
      <c r="DZ429" s="84"/>
      <c r="EA429" s="84"/>
      <c r="EB429" s="84"/>
      <c r="EC429" s="84"/>
      <c r="ED429" s="84"/>
      <c r="EE429" s="84"/>
      <c r="EF429" s="84"/>
      <c r="EG429" s="84"/>
      <c r="EH429" s="84"/>
      <c r="EI429" s="84"/>
      <c r="EJ429" s="84"/>
      <c r="EK429" s="84"/>
      <c r="EL429" s="84"/>
      <c r="EM429" s="84"/>
      <c r="EN429" s="84"/>
      <c r="EO429" s="84"/>
      <c r="EP429" s="84"/>
      <c r="EQ429" s="84"/>
      <c r="ER429" s="84"/>
      <c r="ES429" s="84"/>
      <c r="ET429" s="84"/>
      <c r="EU429" s="84"/>
      <c r="EV429" s="84"/>
      <c r="EW429" s="84"/>
      <c r="EX429" s="84"/>
      <c r="EY429" s="84"/>
      <c r="EZ429" s="84"/>
      <c r="FA429" s="84"/>
      <c r="FB429" s="84"/>
      <c r="FC429" s="84"/>
      <c r="FD429" s="84"/>
      <c r="FE429" s="84"/>
      <c r="FF429" s="84"/>
      <c r="FG429" s="84"/>
      <c r="FH429" s="84"/>
      <c r="FI429" s="84"/>
      <c r="FJ429" s="84"/>
      <c r="FK429" s="84"/>
      <c r="FL429" s="84"/>
      <c r="FM429" s="84"/>
      <c r="FN429" s="84"/>
      <c r="FO429" s="84"/>
      <c r="FP429" s="84"/>
      <c r="FQ429" s="84"/>
      <c r="FR429" s="84"/>
      <c r="FS429" s="84"/>
      <c r="FT429" s="84"/>
      <c r="FU429" s="84"/>
      <c r="FV429" s="84"/>
      <c r="FW429" s="84"/>
      <c r="FX429" s="84"/>
      <c r="FY429" s="84"/>
      <c r="FZ429" s="84"/>
      <c r="GA429" s="84"/>
      <c r="GB429" s="84"/>
      <c r="GC429" s="84"/>
      <c r="GD429" s="84"/>
      <c r="GE429" s="84"/>
      <c r="GF429" s="84"/>
      <c r="GG429" s="84"/>
      <c r="GH429" s="84"/>
      <c r="GI429" s="84"/>
      <c r="GJ429" s="84"/>
      <c r="GK429" s="84"/>
      <c r="GL429" s="84"/>
      <c r="GM429" s="84"/>
      <c r="GN429" s="84"/>
      <c r="GO429" s="84"/>
      <c r="GP429" s="84"/>
      <c r="GQ429" s="84"/>
      <c r="GR429" s="84"/>
      <c r="GS429" s="84"/>
      <c r="GT429" s="84"/>
      <c r="GU429" s="84"/>
      <c r="GV429" s="84"/>
      <c r="GW429" s="84"/>
      <c r="GX429" s="84"/>
      <c r="GY429" s="84"/>
      <c r="GZ429" s="84"/>
      <c r="HA429" s="84"/>
      <c r="HB429" s="84"/>
      <c r="HC429" s="84"/>
      <c r="HD429" s="84"/>
      <c r="HE429" s="84"/>
      <c r="HF429" s="84"/>
      <c r="HG429" s="84"/>
      <c r="HH429" s="84"/>
      <c r="HI429" s="84"/>
      <c r="HJ429" s="84"/>
      <c r="HK429" s="84"/>
      <c r="HL429" s="84"/>
      <c r="HM429" s="84"/>
      <c r="HN429" s="84"/>
      <c r="HO429" s="84"/>
      <c r="HP429" s="84"/>
      <c r="HQ429" s="84"/>
      <c r="HR429" s="84"/>
      <c r="HS429" s="84"/>
      <c r="HT429" s="84"/>
      <c r="HU429" s="84"/>
      <c r="HV429" s="84"/>
      <c r="HW429" s="84"/>
      <c r="HX429" s="84"/>
      <c r="HY429" s="84"/>
      <c r="HZ429" s="84"/>
      <c r="IA429" s="84"/>
      <c r="IB429" s="84"/>
      <c r="IC429" s="84"/>
      <c r="ID429" s="84"/>
      <c r="IE429" s="84"/>
      <c r="IF429" s="84"/>
      <c r="IG429" s="84"/>
      <c r="IH429" s="84"/>
      <c r="II429" s="84"/>
      <c r="IJ429" s="84"/>
      <c r="IK429" s="84"/>
      <c r="IL429" s="84"/>
      <c r="IM429" s="84"/>
      <c r="IN429" s="84"/>
      <c r="IO429" s="84"/>
      <c r="IP429" s="84"/>
      <c r="IQ429" s="84"/>
      <c r="IR429" s="84"/>
      <c r="IS429" s="84"/>
      <c r="IT429" s="84"/>
      <c r="IU429" s="84"/>
      <c r="IV429" s="84"/>
      <c r="IW429" s="84"/>
      <c r="IX429" s="84"/>
      <c r="IY429" s="84"/>
      <c r="IZ429" s="84"/>
      <c r="JA429" s="84"/>
      <c r="JB429" s="84"/>
    </row>
    <row r="430" spans="1:262" s="22" customFormat="1" ht="15" customHeight="1" x14ac:dyDescent="0.15">
      <c r="A430" s="176" t="s">
        <v>150</v>
      </c>
      <c r="B430" s="26" t="s">
        <v>275</v>
      </c>
      <c r="C430" s="27" t="s">
        <v>323</v>
      </c>
      <c r="D430" s="28" t="s">
        <v>451</v>
      </c>
      <c r="E430" s="26" t="s">
        <v>278</v>
      </c>
      <c r="F430" s="29" t="s">
        <v>452</v>
      </c>
      <c r="G430" s="30" t="s">
        <v>453</v>
      </c>
      <c r="H430" s="30" t="s">
        <v>79</v>
      </c>
      <c r="I430" s="37">
        <v>1500000</v>
      </c>
      <c r="J430" s="38" t="s">
        <v>281</v>
      </c>
      <c r="K430" s="37">
        <v>77000</v>
      </c>
      <c r="L430" s="26"/>
      <c r="M430" s="26"/>
      <c r="N430" s="26"/>
      <c r="O430" s="39" t="s">
        <v>330</v>
      </c>
      <c r="P430" s="40">
        <v>0.5</v>
      </c>
      <c r="Q430" s="40">
        <v>0.5</v>
      </c>
      <c r="R430" s="40">
        <v>3.7365269461077801</v>
      </c>
      <c r="S430" s="40">
        <v>2.3056768558952001</v>
      </c>
      <c r="T430" s="40">
        <v>4</v>
      </c>
      <c r="U430" s="40">
        <v>3</v>
      </c>
      <c r="V430" s="41">
        <v>12</v>
      </c>
      <c r="W430" s="42">
        <v>167000</v>
      </c>
      <c r="X430" s="43">
        <v>300</v>
      </c>
      <c r="Y430" s="50">
        <v>1</v>
      </c>
      <c r="Z430" s="50">
        <v>1</v>
      </c>
      <c r="AA430" s="51"/>
      <c r="AB430" s="51"/>
      <c r="AC430" s="51"/>
      <c r="AD430" s="51"/>
      <c r="AE430" s="51"/>
      <c r="AF430" s="38">
        <v>216000</v>
      </c>
      <c r="AG430" s="61">
        <v>9.2777777777777803</v>
      </c>
      <c r="AH430" s="62">
        <v>0.77314814814814803</v>
      </c>
      <c r="AI430" s="63"/>
      <c r="AJ430" s="64"/>
      <c r="AK430" s="65">
        <v>0</v>
      </c>
      <c r="AL430" s="64" t="s">
        <v>283</v>
      </c>
      <c r="AM430" s="66" t="s">
        <v>320</v>
      </c>
      <c r="AN430" s="26"/>
      <c r="AO430" s="66" t="s">
        <v>61</v>
      </c>
      <c r="AP430" s="74"/>
      <c r="AQ430" s="75"/>
      <c r="AR430" s="76"/>
      <c r="AS430" s="77"/>
      <c r="AT430" s="77"/>
      <c r="AU430" s="78"/>
      <c r="AV430" s="77"/>
      <c r="AW430" s="77"/>
      <c r="AX430" s="77"/>
      <c r="AY430" s="77"/>
      <c r="AZ430" s="77"/>
      <c r="BA430" s="77"/>
      <c r="BB430" s="99">
        <f t="shared" si="105"/>
        <v>36</v>
      </c>
      <c r="BC430" s="99">
        <f t="shared" si="106"/>
        <v>9</v>
      </c>
      <c r="BD430" s="100" t="str">
        <f t="shared" si="107"/>
        <v>025-C130000632-371王友36</v>
      </c>
      <c r="BE430" s="101">
        <f t="shared" si="108"/>
        <v>0.33333333333333331</v>
      </c>
      <c r="BF430" s="101">
        <f t="shared" si="109"/>
        <v>0.5</v>
      </c>
      <c r="BG430" s="102" t="str">
        <f t="shared" si="110"/>
        <v>025-C130000632-37136</v>
      </c>
      <c r="BH430" s="84" t="str">
        <f>IF(IF(ISNA(MATCH(BG430,BG431:$BG$94434,0)),1,"")="","",IF(ISNA(MATCH(BG430,BG431:$BG$94434,0)),1,"")&amp;BB430)</f>
        <v/>
      </c>
      <c r="BI430" s="84" t="str">
        <f>IF(BH430="","",BB430&amp;COUNTIFS($BH$1:BH430,BH430))</f>
        <v/>
      </c>
      <c r="BJ430" s="84" t="str">
        <f t="shared" si="111"/>
        <v/>
      </c>
      <c r="BK430" s="84"/>
      <c r="BL430" s="84"/>
      <c r="BM430" s="84"/>
      <c r="BN430" s="84"/>
      <c r="BO430" s="84"/>
      <c r="BP430" s="84"/>
      <c r="BQ430" s="84"/>
      <c r="BR430" s="84"/>
      <c r="BS430" s="84"/>
      <c r="BT430" s="84"/>
      <c r="BU430" s="84"/>
      <c r="BV430" s="84"/>
      <c r="BW430" s="84"/>
      <c r="BX430" s="84"/>
      <c r="BY430" s="84"/>
      <c r="BZ430" s="84"/>
      <c r="CA430" s="84"/>
      <c r="CB430" s="84"/>
      <c r="CC430" s="84"/>
      <c r="CD430" s="84"/>
      <c r="CE430" s="84"/>
      <c r="CF430" s="84"/>
      <c r="CG430" s="84"/>
      <c r="CH430" s="84"/>
      <c r="CI430" s="84"/>
      <c r="CJ430" s="84"/>
      <c r="CK430" s="84"/>
      <c r="CL430" s="84"/>
      <c r="CM430" s="84"/>
      <c r="CN430" s="84"/>
      <c r="CO430" s="84"/>
      <c r="CP430" s="84"/>
      <c r="CQ430" s="84"/>
      <c r="CR430" s="84"/>
      <c r="CS430" s="84"/>
      <c r="CT430" s="84"/>
      <c r="CU430" s="84"/>
      <c r="CV430" s="84"/>
      <c r="CW430" s="84"/>
      <c r="CX430" s="84"/>
      <c r="CY430" s="84"/>
      <c r="CZ430" s="84"/>
      <c r="DA430" s="84"/>
      <c r="DB430" s="84"/>
      <c r="DC430" s="84"/>
      <c r="DD430" s="84"/>
      <c r="DE430" s="84"/>
      <c r="DF430" s="84"/>
      <c r="DG430" s="84"/>
      <c r="DH430" s="84"/>
      <c r="DI430" s="84"/>
      <c r="DJ430" s="84"/>
      <c r="DK430" s="84"/>
      <c r="DL430" s="84"/>
      <c r="DM430" s="84"/>
      <c r="DN430" s="84"/>
      <c r="DO430" s="84"/>
      <c r="DP430" s="84"/>
      <c r="DQ430" s="84"/>
      <c r="DR430" s="84"/>
      <c r="DS430" s="84"/>
      <c r="DT430" s="84"/>
      <c r="DU430" s="84"/>
      <c r="DV430" s="84"/>
      <c r="DW430" s="84"/>
      <c r="DX430" s="84"/>
      <c r="DY430" s="84"/>
      <c r="DZ430" s="84"/>
      <c r="EA430" s="84"/>
      <c r="EB430" s="84"/>
      <c r="EC430" s="84"/>
      <c r="ED430" s="84"/>
      <c r="EE430" s="84"/>
      <c r="EF430" s="84"/>
      <c r="EG430" s="84"/>
      <c r="EH430" s="84"/>
      <c r="EI430" s="84"/>
      <c r="EJ430" s="84"/>
      <c r="EK430" s="84"/>
      <c r="EL430" s="84"/>
      <c r="EM430" s="84"/>
      <c r="EN430" s="84"/>
      <c r="EO430" s="84"/>
      <c r="EP430" s="84"/>
      <c r="EQ430" s="84"/>
      <c r="ER430" s="84"/>
      <c r="ES430" s="84"/>
      <c r="ET430" s="84"/>
      <c r="EU430" s="84"/>
      <c r="EV430" s="84"/>
      <c r="EW430" s="84"/>
      <c r="EX430" s="84"/>
      <c r="EY430" s="84"/>
      <c r="EZ430" s="84"/>
      <c r="FA430" s="84"/>
      <c r="FB430" s="84"/>
      <c r="FC430" s="84"/>
      <c r="FD430" s="84"/>
      <c r="FE430" s="84"/>
      <c r="FF430" s="84"/>
      <c r="FG430" s="84"/>
      <c r="FH430" s="84"/>
      <c r="FI430" s="84"/>
      <c r="FJ430" s="84"/>
      <c r="FK430" s="84"/>
      <c r="FL430" s="84"/>
      <c r="FM430" s="84"/>
      <c r="FN430" s="84"/>
      <c r="FO430" s="84"/>
      <c r="FP430" s="84"/>
      <c r="FQ430" s="84"/>
      <c r="FR430" s="84"/>
      <c r="FS430" s="84"/>
      <c r="FT430" s="84"/>
      <c r="FU430" s="84"/>
      <c r="FV430" s="84"/>
      <c r="FW430" s="84"/>
      <c r="FX430" s="84"/>
      <c r="FY430" s="84"/>
      <c r="FZ430" s="84"/>
      <c r="GA430" s="84"/>
      <c r="GB430" s="84"/>
      <c r="GC430" s="84"/>
      <c r="GD430" s="84"/>
      <c r="GE430" s="84"/>
      <c r="GF430" s="84"/>
      <c r="GG430" s="84"/>
      <c r="GH430" s="84"/>
      <c r="GI430" s="84"/>
      <c r="GJ430" s="84"/>
      <c r="GK430" s="84"/>
      <c r="GL430" s="84"/>
      <c r="GM430" s="84"/>
      <c r="GN430" s="84"/>
      <c r="GO430" s="84"/>
      <c r="GP430" s="84"/>
      <c r="GQ430" s="84"/>
      <c r="GR430" s="84"/>
      <c r="GS430" s="84"/>
      <c r="GT430" s="84"/>
      <c r="GU430" s="84"/>
      <c r="GV430" s="84"/>
      <c r="GW430" s="84"/>
      <c r="GX430" s="84"/>
      <c r="GY430" s="84"/>
      <c r="GZ430" s="84"/>
      <c r="HA430" s="84"/>
      <c r="HB430" s="84"/>
      <c r="HC430" s="84"/>
      <c r="HD430" s="84"/>
      <c r="HE430" s="84"/>
      <c r="HF430" s="84"/>
      <c r="HG430" s="84"/>
      <c r="HH430" s="84"/>
      <c r="HI430" s="84"/>
      <c r="HJ430" s="84"/>
      <c r="HK430" s="84"/>
      <c r="HL430" s="84"/>
      <c r="HM430" s="84"/>
      <c r="HN430" s="84"/>
      <c r="HO430" s="84"/>
      <c r="HP430" s="84"/>
      <c r="HQ430" s="84"/>
      <c r="HR430" s="84"/>
      <c r="HS430" s="84"/>
      <c r="HT430" s="84"/>
      <c r="HU430" s="84"/>
      <c r="HV430" s="84"/>
      <c r="HW430" s="84"/>
      <c r="HX430" s="84"/>
      <c r="HY430" s="84"/>
      <c r="HZ430" s="84"/>
      <c r="IA430" s="84"/>
      <c r="IB430" s="84"/>
      <c r="IC430" s="84"/>
      <c r="ID430" s="84"/>
      <c r="IE430" s="84"/>
      <c r="IF430" s="84"/>
      <c r="IG430" s="84"/>
      <c r="IH430" s="84"/>
      <c r="II430" s="84"/>
      <c r="IJ430" s="84"/>
      <c r="IK430" s="84"/>
      <c r="IL430" s="84"/>
      <c r="IM430" s="84"/>
      <c r="IN430" s="84"/>
      <c r="IO430" s="84"/>
      <c r="IP430" s="84"/>
      <c r="IQ430" s="84"/>
      <c r="IR430" s="84"/>
      <c r="IS430" s="84"/>
      <c r="IT430" s="84"/>
      <c r="IU430" s="84"/>
      <c r="IV430" s="84"/>
      <c r="IW430" s="84"/>
      <c r="IX430" s="84"/>
      <c r="IY430" s="84"/>
      <c r="IZ430" s="84"/>
      <c r="JA430" s="84"/>
      <c r="JB430" s="84"/>
    </row>
    <row r="431" spans="1:262" s="22" customFormat="1" ht="15" customHeight="1" x14ac:dyDescent="0.15">
      <c r="A431" s="176" t="s">
        <v>150</v>
      </c>
      <c r="B431" s="26" t="s">
        <v>285</v>
      </c>
      <c r="C431" s="27" t="s">
        <v>323</v>
      </c>
      <c r="D431" s="28" t="s">
        <v>451</v>
      </c>
      <c r="E431" s="26" t="s">
        <v>278</v>
      </c>
      <c r="F431" s="29" t="s">
        <v>452</v>
      </c>
      <c r="G431" s="30" t="s">
        <v>453</v>
      </c>
      <c r="H431" s="30" t="s">
        <v>79</v>
      </c>
      <c r="I431" s="37">
        <v>1500000</v>
      </c>
      <c r="J431" s="38" t="s">
        <v>281</v>
      </c>
      <c r="K431" s="37">
        <v>77000</v>
      </c>
      <c r="L431" s="26"/>
      <c r="M431" s="26"/>
      <c r="N431" s="26"/>
      <c r="O431" s="39" t="s">
        <v>330</v>
      </c>
      <c r="P431" s="40">
        <v>0.5</v>
      </c>
      <c r="Q431" s="40">
        <v>0.5</v>
      </c>
      <c r="R431" s="40">
        <v>1.4957507082153001</v>
      </c>
      <c r="S431" s="40">
        <v>2.3056768558952001</v>
      </c>
      <c r="T431" s="40">
        <v>5.5</v>
      </c>
      <c r="U431" s="40">
        <v>5.5</v>
      </c>
      <c r="V431" s="41">
        <v>12</v>
      </c>
      <c r="W431" s="42">
        <v>200000</v>
      </c>
      <c r="X431" s="43">
        <v>300</v>
      </c>
      <c r="Y431" s="50">
        <v>1</v>
      </c>
      <c r="Z431" s="50">
        <v>1</v>
      </c>
      <c r="AA431" s="51"/>
      <c r="AB431" s="51"/>
      <c r="AC431" s="51"/>
      <c r="AD431" s="51"/>
      <c r="AE431" s="51"/>
      <c r="AF431" s="38">
        <v>216000</v>
      </c>
      <c r="AG431" s="61">
        <v>11.1111111111111</v>
      </c>
      <c r="AH431" s="62">
        <v>0.92592592592592604</v>
      </c>
      <c r="AI431" s="63"/>
      <c r="AJ431" s="64"/>
      <c r="AK431" s="65">
        <v>0</v>
      </c>
      <c r="AL431" s="64" t="s">
        <v>283</v>
      </c>
      <c r="AM431" s="66" t="s">
        <v>326</v>
      </c>
      <c r="AN431" s="26"/>
      <c r="AO431" s="66" t="s">
        <v>332</v>
      </c>
      <c r="AP431" s="74"/>
      <c r="AQ431" s="75"/>
      <c r="AR431" s="76"/>
      <c r="AS431" s="77"/>
      <c r="AT431" s="77"/>
      <c r="AU431" s="78"/>
      <c r="AV431" s="77"/>
      <c r="AW431" s="77"/>
      <c r="AX431" s="77"/>
      <c r="AY431" s="77"/>
      <c r="AZ431" s="77"/>
      <c r="BA431" s="77"/>
      <c r="BB431" s="99">
        <f t="shared" si="105"/>
        <v>36</v>
      </c>
      <c r="BC431" s="99">
        <f t="shared" si="106"/>
        <v>9</v>
      </c>
      <c r="BD431" s="100" t="str">
        <f t="shared" si="107"/>
        <v>025-C130000632-371杨高坤36</v>
      </c>
      <c r="BE431" s="101">
        <f t="shared" si="108"/>
        <v>0.25</v>
      </c>
      <c r="BF431" s="101">
        <f t="shared" si="109"/>
        <v>0.5</v>
      </c>
      <c r="BG431" s="102" t="str">
        <f t="shared" si="110"/>
        <v>025-C130000632-37136</v>
      </c>
      <c r="BH431" s="84" t="str">
        <f>IF(IF(ISNA(MATCH(BG431,BG432:$BG$94434,0)),1,"")="","",IF(ISNA(MATCH(BG431,BG432:$BG$94434,0)),1,"")&amp;BB431)</f>
        <v>136</v>
      </c>
      <c r="BI431" s="84" t="str">
        <f>IF(BH431="","",BB431&amp;COUNTIFS($BH$1:BH431,BH431))</f>
        <v>3636</v>
      </c>
      <c r="BJ431" s="84" t="str">
        <f t="shared" si="111"/>
        <v>025-C130000632-371</v>
      </c>
      <c r="BK431" s="84"/>
      <c r="BL431" s="84"/>
      <c r="BM431" s="84"/>
      <c r="BN431" s="84"/>
      <c r="BO431" s="84"/>
      <c r="BP431" s="84"/>
      <c r="BQ431" s="84"/>
      <c r="BR431" s="84"/>
      <c r="BS431" s="84"/>
      <c r="BT431" s="84"/>
      <c r="BU431" s="84"/>
      <c r="BV431" s="84"/>
      <c r="BW431" s="84"/>
      <c r="BX431" s="84"/>
      <c r="BY431" s="84"/>
      <c r="BZ431" s="84"/>
      <c r="CA431" s="84"/>
      <c r="CB431" s="84"/>
      <c r="CC431" s="84"/>
      <c r="CD431" s="84"/>
      <c r="CE431" s="84"/>
      <c r="CF431" s="84"/>
      <c r="CG431" s="84"/>
      <c r="CH431" s="84"/>
      <c r="CI431" s="84"/>
      <c r="CJ431" s="84"/>
      <c r="CK431" s="84"/>
      <c r="CL431" s="84"/>
      <c r="CM431" s="84"/>
      <c r="CN431" s="84"/>
      <c r="CO431" s="84"/>
      <c r="CP431" s="84"/>
      <c r="CQ431" s="84"/>
      <c r="CR431" s="84"/>
      <c r="CS431" s="84"/>
      <c r="CT431" s="84"/>
      <c r="CU431" s="84"/>
      <c r="CV431" s="84"/>
      <c r="CW431" s="84"/>
      <c r="CX431" s="84"/>
      <c r="CY431" s="84"/>
      <c r="CZ431" s="84"/>
      <c r="DA431" s="84"/>
      <c r="DB431" s="84"/>
      <c r="DC431" s="84"/>
      <c r="DD431" s="84"/>
      <c r="DE431" s="84"/>
      <c r="DF431" s="84"/>
      <c r="DG431" s="84"/>
      <c r="DH431" s="84"/>
      <c r="DI431" s="84"/>
      <c r="DJ431" s="84"/>
      <c r="DK431" s="84"/>
      <c r="DL431" s="84"/>
      <c r="DM431" s="84"/>
      <c r="DN431" s="84"/>
      <c r="DO431" s="84"/>
      <c r="DP431" s="84"/>
      <c r="DQ431" s="84"/>
      <c r="DR431" s="84"/>
      <c r="DS431" s="84"/>
      <c r="DT431" s="84"/>
      <c r="DU431" s="84"/>
      <c r="DV431" s="84"/>
      <c r="DW431" s="84"/>
      <c r="DX431" s="84"/>
      <c r="DY431" s="84"/>
      <c r="DZ431" s="84"/>
      <c r="EA431" s="84"/>
      <c r="EB431" s="84"/>
      <c r="EC431" s="84"/>
      <c r="ED431" s="84"/>
      <c r="EE431" s="84"/>
      <c r="EF431" s="84"/>
      <c r="EG431" s="84"/>
      <c r="EH431" s="84"/>
      <c r="EI431" s="84"/>
      <c r="EJ431" s="84"/>
      <c r="EK431" s="84"/>
      <c r="EL431" s="84"/>
      <c r="EM431" s="84"/>
      <c r="EN431" s="84"/>
      <c r="EO431" s="84"/>
      <c r="EP431" s="84"/>
      <c r="EQ431" s="84"/>
      <c r="ER431" s="84"/>
      <c r="ES431" s="84"/>
      <c r="ET431" s="84"/>
      <c r="EU431" s="84"/>
      <c r="EV431" s="84"/>
      <c r="EW431" s="84"/>
      <c r="EX431" s="84"/>
      <c r="EY431" s="84"/>
      <c r="EZ431" s="84"/>
      <c r="FA431" s="84"/>
      <c r="FB431" s="84"/>
      <c r="FC431" s="84"/>
      <c r="FD431" s="84"/>
      <c r="FE431" s="84"/>
      <c r="FF431" s="84"/>
      <c r="FG431" s="84"/>
      <c r="FH431" s="84"/>
      <c r="FI431" s="84"/>
      <c r="FJ431" s="84"/>
      <c r="FK431" s="84"/>
      <c r="FL431" s="84"/>
      <c r="FM431" s="84"/>
      <c r="FN431" s="84"/>
      <c r="FO431" s="84"/>
      <c r="FP431" s="84"/>
      <c r="FQ431" s="84"/>
      <c r="FR431" s="84"/>
      <c r="FS431" s="84"/>
      <c r="FT431" s="84"/>
      <c r="FU431" s="84"/>
      <c r="FV431" s="84"/>
      <c r="FW431" s="84"/>
      <c r="FX431" s="84"/>
      <c r="FY431" s="84"/>
      <c r="FZ431" s="84"/>
      <c r="GA431" s="84"/>
      <c r="GB431" s="84"/>
      <c r="GC431" s="84"/>
      <c r="GD431" s="84"/>
      <c r="GE431" s="84"/>
      <c r="GF431" s="84"/>
      <c r="GG431" s="84"/>
      <c r="GH431" s="84"/>
      <c r="GI431" s="84"/>
      <c r="GJ431" s="84"/>
      <c r="GK431" s="84"/>
      <c r="GL431" s="84"/>
      <c r="GM431" s="84"/>
      <c r="GN431" s="84"/>
      <c r="GO431" s="84"/>
      <c r="GP431" s="84"/>
      <c r="GQ431" s="84"/>
      <c r="GR431" s="84"/>
      <c r="GS431" s="84"/>
      <c r="GT431" s="84"/>
      <c r="GU431" s="84"/>
      <c r="GV431" s="84"/>
      <c r="GW431" s="84"/>
      <c r="GX431" s="84"/>
      <c r="GY431" s="84"/>
      <c r="GZ431" s="84"/>
      <c r="HA431" s="84"/>
      <c r="HB431" s="84"/>
      <c r="HC431" s="84"/>
      <c r="HD431" s="84"/>
      <c r="HE431" s="84"/>
      <c r="HF431" s="84"/>
      <c r="HG431" s="84"/>
      <c r="HH431" s="84"/>
      <c r="HI431" s="84"/>
      <c r="HJ431" s="84"/>
      <c r="HK431" s="84"/>
      <c r="HL431" s="84"/>
      <c r="HM431" s="84"/>
      <c r="HN431" s="84"/>
      <c r="HO431" s="84"/>
      <c r="HP431" s="84"/>
      <c r="HQ431" s="84"/>
      <c r="HR431" s="84"/>
      <c r="HS431" s="84"/>
      <c r="HT431" s="84"/>
      <c r="HU431" s="84"/>
      <c r="HV431" s="84"/>
      <c r="HW431" s="84"/>
      <c r="HX431" s="84"/>
      <c r="HY431" s="84"/>
      <c r="HZ431" s="84"/>
      <c r="IA431" s="84"/>
      <c r="IB431" s="84"/>
      <c r="IC431" s="84"/>
      <c r="ID431" s="84"/>
      <c r="IE431" s="84"/>
      <c r="IF431" s="84"/>
      <c r="IG431" s="84"/>
      <c r="IH431" s="84"/>
      <c r="II431" s="84"/>
      <c r="IJ431" s="84"/>
      <c r="IK431" s="84"/>
      <c r="IL431" s="84"/>
      <c r="IM431" s="84"/>
      <c r="IN431" s="84"/>
      <c r="IO431" s="84"/>
      <c r="IP431" s="84"/>
      <c r="IQ431" s="84"/>
      <c r="IR431" s="84"/>
      <c r="IS431" s="84"/>
      <c r="IT431" s="84"/>
      <c r="IU431" s="84"/>
      <c r="IV431" s="84"/>
      <c r="IW431" s="84"/>
      <c r="IX431" s="84"/>
      <c r="IY431" s="84"/>
      <c r="IZ431" s="84"/>
      <c r="JA431" s="84"/>
      <c r="JB431" s="84"/>
    </row>
    <row r="432" spans="1:262" s="22" customFormat="1" ht="15" customHeight="1" x14ac:dyDescent="0.15">
      <c r="A432" s="176" t="s">
        <v>150</v>
      </c>
      <c r="B432" s="26" t="s">
        <v>275</v>
      </c>
      <c r="C432" s="27" t="s">
        <v>333</v>
      </c>
      <c r="D432" s="28" t="s">
        <v>455</v>
      </c>
      <c r="E432" s="26" t="s">
        <v>278</v>
      </c>
      <c r="F432" s="29" t="s">
        <v>11</v>
      </c>
      <c r="G432" s="30" t="s">
        <v>280</v>
      </c>
      <c r="H432" s="30" t="s">
        <v>79</v>
      </c>
      <c r="I432" s="37">
        <v>2000000</v>
      </c>
      <c r="J432" s="38" t="s">
        <v>281</v>
      </c>
      <c r="K432" s="37">
        <v>645000</v>
      </c>
      <c r="L432" s="26"/>
      <c r="M432" s="26"/>
      <c r="N432" s="26"/>
      <c r="O432" s="39" t="s">
        <v>10</v>
      </c>
      <c r="P432" s="40">
        <v>0.5</v>
      </c>
      <c r="Q432" s="40">
        <v>0.5</v>
      </c>
      <c r="R432" s="40">
        <v>3.7365269461077801</v>
      </c>
      <c r="S432" s="40">
        <v>2.3056768558952001</v>
      </c>
      <c r="T432" s="40">
        <v>3</v>
      </c>
      <c r="U432" s="40">
        <v>3</v>
      </c>
      <c r="V432" s="41">
        <v>12</v>
      </c>
      <c r="W432" s="42">
        <v>135000</v>
      </c>
      <c r="X432" s="43">
        <v>300</v>
      </c>
      <c r="Y432" s="50">
        <v>1</v>
      </c>
      <c r="Z432" s="50">
        <v>1</v>
      </c>
      <c r="AA432" s="51"/>
      <c r="AB432" s="51"/>
      <c r="AC432" s="51"/>
      <c r="AD432" s="51"/>
      <c r="AE432" s="51"/>
      <c r="AF432" s="38">
        <v>216000</v>
      </c>
      <c r="AG432" s="61">
        <v>7.5</v>
      </c>
      <c r="AH432" s="62">
        <v>0.625</v>
      </c>
      <c r="AI432" s="63"/>
      <c r="AJ432" s="64"/>
      <c r="AK432" s="65">
        <v>0</v>
      </c>
      <c r="AL432" s="64" t="s">
        <v>283</v>
      </c>
      <c r="AM432" s="66" t="s">
        <v>302</v>
      </c>
      <c r="AN432" s="26"/>
      <c r="AO432" s="66" t="s">
        <v>445</v>
      </c>
      <c r="AP432" s="74"/>
      <c r="AQ432" s="75"/>
      <c r="AR432" s="76"/>
      <c r="AS432" s="77"/>
      <c r="AT432" s="77"/>
      <c r="AU432" s="78"/>
      <c r="AV432" s="77"/>
      <c r="AW432" s="77"/>
      <c r="AX432" s="77"/>
      <c r="AY432" s="77"/>
      <c r="AZ432" s="77"/>
      <c r="BA432" s="77"/>
      <c r="BB432" s="99">
        <f t="shared" si="105"/>
        <v>36</v>
      </c>
      <c r="BC432" s="99">
        <f t="shared" si="106"/>
        <v>9</v>
      </c>
      <c r="BD432" s="100" t="str">
        <f t="shared" si="107"/>
        <v>025-C130000631-362冯红光36</v>
      </c>
      <c r="BE432" s="101">
        <f t="shared" si="108"/>
        <v>0.25</v>
      </c>
      <c r="BF432" s="101">
        <f t="shared" si="109"/>
        <v>1</v>
      </c>
      <c r="BG432" s="102" t="str">
        <f t="shared" si="110"/>
        <v>025-C130000631-36236</v>
      </c>
      <c r="BH432" s="84" t="str">
        <f>IF(IF(ISNA(MATCH(BG432,BG433:$BG$94434,0)),1,"")="","",IF(ISNA(MATCH(BG432,BG433:$BG$94434,0)),1,"")&amp;BB432)</f>
        <v>136</v>
      </c>
      <c r="BI432" s="84" t="str">
        <f>IF(BH432="","",BB432&amp;COUNTIFS($BH$1:BH432,BH432))</f>
        <v>3637</v>
      </c>
      <c r="BJ432" s="84" t="str">
        <f t="shared" si="111"/>
        <v>025-C130000631-362</v>
      </c>
      <c r="BK432" s="84"/>
      <c r="BL432" s="84"/>
      <c r="BM432" s="84"/>
      <c r="BN432" s="84"/>
      <c r="BO432" s="84"/>
      <c r="BP432" s="84"/>
      <c r="BQ432" s="84"/>
      <c r="BR432" s="84"/>
      <c r="BS432" s="84"/>
      <c r="BT432" s="84"/>
      <c r="BU432" s="84"/>
      <c r="BV432" s="84"/>
      <c r="BW432" s="84"/>
      <c r="BX432" s="84"/>
      <c r="BY432" s="84"/>
      <c r="BZ432" s="84"/>
      <c r="CA432" s="84"/>
      <c r="CB432" s="84"/>
      <c r="CC432" s="84"/>
      <c r="CD432" s="84"/>
      <c r="CE432" s="84"/>
      <c r="CF432" s="84"/>
      <c r="CG432" s="84"/>
      <c r="CH432" s="84"/>
      <c r="CI432" s="84"/>
      <c r="CJ432" s="84"/>
      <c r="CK432" s="84"/>
      <c r="CL432" s="84"/>
      <c r="CM432" s="84"/>
      <c r="CN432" s="84"/>
      <c r="CO432" s="84"/>
      <c r="CP432" s="84"/>
      <c r="CQ432" s="84"/>
      <c r="CR432" s="84"/>
      <c r="CS432" s="84"/>
      <c r="CT432" s="84"/>
      <c r="CU432" s="84"/>
      <c r="CV432" s="84"/>
      <c r="CW432" s="84"/>
      <c r="CX432" s="84"/>
      <c r="CY432" s="84"/>
      <c r="CZ432" s="84"/>
      <c r="DA432" s="84"/>
      <c r="DB432" s="84"/>
      <c r="DC432" s="84"/>
      <c r="DD432" s="84"/>
      <c r="DE432" s="84"/>
      <c r="DF432" s="84"/>
      <c r="DG432" s="84"/>
      <c r="DH432" s="84"/>
      <c r="DI432" s="84"/>
      <c r="DJ432" s="84"/>
      <c r="DK432" s="84"/>
      <c r="DL432" s="84"/>
      <c r="DM432" s="84"/>
      <c r="DN432" s="84"/>
      <c r="DO432" s="84"/>
      <c r="DP432" s="84"/>
      <c r="DQ432" s="84"/>
      <c r="DR432" s="84"/>
      <c r="DS432" s="84"/>
      <c r="DT432" s="84"/>
      <c r="DU432" s="84"/>
      <c r="DV432" s="84"/>
      <c r="DW432" s="84"/>
      <c r="DX432" s="84"/>
      <c r="DY432" s="84"/>
      <c r="DZ432" s="84"/>
      <c r="EA432" s="84"/>
      <c r="EB432" s="84"/>
      <c r="EC432" s="84"/>
      <c r="ED432" s="84"/>
      <c r="EE432" s="84"/>
      <c r="EF432" s="84"/>
      <c r="EG432" s="84"/>
      <c r="EH432" s="84"/>
      <c r="EI432" s="84"/>
      <c r="EJ432" s="84"/>
      <c r="EK432" s="84"/>
      <c r="EL432" s="84"/>
      <c r="EM432" s="84"/>
      <c r="EN432" s="84"/>
      <c r="EO432" s="84"/>
      <c r="EP432" s="84"/>
      <c r="EQ432" s="84"/>
      <c r="ER432" s="84"/>
      <c r="ES432" s="84"/>
      <c r="ET432" s="84"/>
      <c r="EU432" s="84"/>
      <c r="EV432" s="84"/>
      <c r="EW432" s="84"/>
      <c r="EX432" s="84"/>
      <c r="EY432" s="84"/>
      <c r="EZ432" s="84"/>
      <c r="FA432" s="84"/>
      <c r="FB432" s="84"/>
      <c r="FC432" s="84"/>
      <c r="FD432" s="84"/>
      <c r="FE432" s="84"/>
      <c r="FF432" s="84"/>
      <c r="FG432" s="84"/>
      <c r="FH432" s="84"/>
      <c r="FI432" s="84"/>
      <c r="FJ432" s="84"/>
      <c r="FK432" s="84"/>
      <c r="FL432" s="84"/>
      <c r="FM432" s="84"/>
      <c r="FN432" s="84"/>
      <c r="FO432" s="84"/>
      <c r="FP432" s="84"/>
      <c r="FQ432" s="84"/>
      <c r="FR432" s="84"/>
      <c r="FS432" s="84"/>
      <c r="FT432" s="84"/>
      <c r="FU432" s="84"/>
      <c r="FV432" s="84"/>
      <c r="FW432" s="84"/>
      <c r="FX432" s="84"/>
      <c r="FY432" s="84"/>
      <c r="FZ432" s="84"/>
      <c r="GA432" s="84"/>
      <c r="GB432" s="84"/>
      <c r="GC432" s="84"/>
      <c r="GD432" s="84"/>
      <c r="GE432" s="84"/>
      <c r="GF432" s="84"/>
      <c r="GG432" s="84"/>
      <c r="GH432" s="84"/>
      <c r="GI432" s="84"/>
      <c r="GJ432" s="84"/>
      <c r="GK432" s="84"/>
      <c r="GL432" s="84"/>
      <c r="GM432" s="84"/>
      <c r="GN432" s="84"/>
      <c r="GO432" s="84"/>
      <c r="GP432" s="84"/>
      <c r="GQ432" s="84"/>
      <c r="GR432" s="84"/>
      <c r="GS432" s="84"/>
      <c r="GT432" s="84"/>
      <c r="GU432" s="84"/>
      <c r="GV432" s="84"/>
      <c r="GW432" s="84"/>
      <c r="GX432" s="84"/>
      <c r="GY432" s="84"/>
      <c r="GZ432" s="84"/>
      <c r="HA432" s="84"/>
      <c r="HB432" s="84"/>
      <c r="HC432" s="84"/>
      <c r="HD432" s="84"/>
      <c r="HE432" s="84"/>
      <c r="HF432" s="84"/>
      <c r="HG432" s="84"/>
      <c r="HH432" s="84"/>
      <c r="HI432" s="84"/>
      <c r="HJ432" s="84"/>
      <c r="HK432" s="84"/>
      <c r="HL432" s="84"/>
      <c r="HM432" s="84"/>
      <c r="HN432" s="84"/>
      <c r="HO432" s="84"/>
      <c r="HP432" s="84"/>
      <c r="HQ432" s="84"/>
      <c r="HR432" s="84"/>
      <c r="HS432" s="84"/>
      <c r="HT432" s="84"/>
      <c r="HU432" s="84"/>
      <c r="HV432" s="84"/>
      <c r="HW432" s="84"/>
      <c r="HX432" s="84"/>
      <c r="HY432" s="84"/>
      <c r="HZ432" s="84"/>
      <c r="IA432" s="84"/>
      <c r="IB432" s="84"/>
      <c r="IC432" s="84"/>
      <c r="ID432" s="84"/>
      <c r="IE432" s="84"/>
      <c r="IF432" s="84"/>
      <c r="IG432" s="84"/>
      <c r="IH432" s="84"/>
      <c r="II432" s="84"/>
      <c r="IJ432" s="84"/>
      <c r="IK432" s="84"/>
      <c r="IL432" s="84"/>
      <c r="IM432" s="84"/>
      <c r="IN432" s="84"/>
      <c r="IO432" s="84"/>
      <c r="IP432" s="84"/>
      <c r="IQ432" s="84"/>
      <c r="IR432" s="84"/>
      <c r="IS432" s="84"/>
      <c r="IT432" s="84"/>
      <c r="IU432" s="84"/>
      <c r="IV432" s="84"/>
      <c r="IW432" s="84"/>
      <c r="IX432" s="84"/>
      <c r="IY432" s="84"/>
      <c r="IZ432" s="84"/>
      <c r="JA432" s="84"/>
      <c r="JB432" s="84"/>
    </row>
    <row r="433" spans="1:262" s="22" customFormat="1" ht="15" customHeight="1" x14ac:dyDescent="0.15">
      <c r="A433" s="176" t="s">
        <v>150</v>
      </c>
      <c r="B433" s="26" t="s">
        <v>275</v>
      </c>
      <c r="C433" s="27" t="s">
        <v>339</v>
      </c>
      <c r="D433" s="28" t="s">
        <v>478</v>
      </c>
      <c r="E433" s="26" t="s">
        <v>278</v>
      </c>
      <c r="F433" s="29" t="s">
        <v>479</v>
      </c>
      <c r="G433" s="30" t="s">
        <v>305</v>
      </c>
      <c r="H433" s="30" t="s">
        <v>94</v>
      </c>
      <c r="I433" s="37">
        <v>400</v>
      </c>
      <c r="J433" s="38" t="s">
        <v>281</v>
      </c>
      <c r="K433" s="37">
        <v>0</v>
      </c>
      <c r="L433" s="26"/>
      <c r="M433" s="26"/>
      <c r="N433" s="26"/>
      <c r="O433" s="39" t="s">
        <v>475</v>
      </c>
      <c r="P433" s="40">
        <v>0.5</v>
      </c>
      <c r="Q433" s="40">
        <v>0.5</v>
      </c>
      <c r="R433" s="40">
        <v>3.7365269461077801</v>
      </c>
      <c r="S433" s="40">
        <v>2.3056768558952001</v>
      </c>
      <c r="T433" s="40">
        <v>2</v>
      </c>
      <c r="U433" s="40">
        <v>3</v>
      </c>
      <c r="V433" s="41">
        <v>12</v>
      </c>
      <c r="W433" s="42">
        <v>250</v>
      </c>
      <c r="X433" s="43">
        <v>350</v>
      </c>
      <c r="Y433" s="50">
        <v>1</v>
      </c>
      <c r="Z433" s="50">
        <v>1</v>
      </c>
      <c r="AA433" s="51"/>
      <c r="AB433" s="51"/>
      <c r="AC433" s="51"/>
      <c r="AD433" s="51"/>
      <c r="AE433" s="51"/>
      <c r="AF433" s="38">
        <v>252</v>
      </c>
      <c r="AG433" s="61">
        <v>11.9047619047619</v>
      </c>
      <c r="AH433" s="62">
        <v>0.99206349206349198</v>
      </c>
      <c r="AI433" s="63"/>
      <c r="AJ433" s="64"/>
      <c r="AK433" s="65">
        <v>0</v>
      </c>
      <c r="AL433" s="64" t="s">
        <v>283</v>
      </c>
      <c r="AM433" s="66" t="s">
        <v>320</v>
      </c>
      <c r="AN433" s="26"/>
      <c r="AO433" s="66" t="s">
        <v>445</v>
      </c>
      <c r="AP433" s="74"/>
      <c r="AQ433" s="75"/>
      <c r="AR433" s="76"/>
      <c r="AS433" s="77"/>
      <c r="AT433" s="77"/>
      <c r="AU433" s="78"/>
      <c r="AV433" s="77"/>
      <c r="AW433" s="77"/>
      <c r="AX433" s="77"/>
      <c r="AY433" s="77"/>
      <c r="AZ433" s="77"/>
      <c r="BA433" s="77"/>
      <c r="BB433" s="99">
        <f t="shared" si="105"/>
        <v>36</v>
      </c>
      <c r="BC433" s="99">
        <f t="shared" si="106"/>
        <v>9</v>
      </c>
      <c r="BD433" s="100" t="str">
        <f t="shared" si="107"/>
        <v>050-2009-489冯红光36</v>
      </c>
      <c r="BE433" s="101">
        <f t="shared" si="108"/>
        <v>1</v>
      </c>
      <c r="BF433" s="101">
        <f t="shared" si="109"/>
        <v>0.5</v>
      </c>
      <c r="BG433" s="102" t="str">
        <f t="shared" si="110"/>
        <v>050-2009-48936</v>
      </c>
      <c r="BH433" s="84" t="str">
        <f>IF(IF(ISNA(MATCH(BG433,BG434:$BG$94434,0)),1,"")="","",IF(ISNA(MATCH(BG433,BG434:$BG$94434,0)),1,"")&amp;BB433)</f>
        <v/>
      </c>
      <c r="BI433" s="84" t="str">
        <f>IF(BH433="","",BB433&amp;COUNTIFS($BH$1:BH433,BH433))</f>
        <v/>
      </c>
      <c r="BJ433" s="84" t="str">
        <f t="shared" si="111"/>
        <v/>
      </c>
      <c r="BK433" s="84"/>
      <c r="BL433" s="84"/>
      <c r="BM433" s="84"/>
      <c r="BN433" s="84"/>
      <c r="BO433" s="84"/>
      <c r="BP433" s="84"/>
      <c r="BQ433" s="84"/>
      <c r="BR433" s="84"/>
      <c r="BS433" s="84"/>
      <c r="BT433" s="84"/>
      <c r="BU433" s="84"/>
      <c r="BV433" s="84"/>
      <c r="BW433" s="84"/>
      <c r="BX433" s="84"/>
      <c r="BY433" s="84"/>
      <c r="BZ433" s="84"/>
      <c r="CA433" s="84"/>
      <c r="CB433" s="84"/>
      <c r="CC433" s="84"/>
      <c r="CD433" s="84"/>
      <c r="CE433" s="84"/>
      <c r="CF433" s="84"/>
      <c r="CG433" s="84"/>
      <c r="CH433" s="84"/>
      <c r="CI433" s="84"/>
      <c r="CJ433" s="84"/>
      <c r="CK433" s="84"/>
      <c r="CL433" s="84"/>
      <c r="CM433" s="84"/>
      <c r="CN433" s="84"/>
      <c r="CO433" s="84"/>
      <c r="CP433" s="84"/>
      <c r="CQ433" s="84"/>
      <c r="CR433" s="84"/>
      <c r="CS433" s="84"/>
      <c r="CT433" s="84"/>
      <c r="CU433" s="84"/>
      <c r="CV433" s="84"/>
      <c r="CW433" s="84"/>
      <c r="CX433" s="84"/>
      <c r="CY433" s="84"/>
      <c r="CZ433" s="84"/>
      <c r="DA433" s="84"/>
      <c r="DB433" s="84"/>
      <c r="DC433" s="84"/>
      <c r="DD433" s="84"/>
      <c r="DE433" s="84"/>
      <c r="DF433" s="84"/>
      <c r="DG433" s="84"/>
      <c r="DH433" s="84"/>
      <c r="DI433" s="84"/>
      <c r="DJ433" s="84"/>
      <c r="DK433" s="84"/>
      <c r="DL433" s="84"/>
      <c r="DM433" s="84"/>
      <c r="DN433" s="84"/>
      <c r="DO433" s="84"/>
      <c r="DP433" s="84"/>
      <c r="DQ433" s="84"/>
      <c r="DR433" s="84"/>
      <c r="DS433" s="84"/>
      <c r="DT433" s="84"/>
      <c r="DU433" s="84"/>
      <c r="DV433" s="84"/>
      <c r="DW433" s="84"/>
      <c r="DX433" s="84"/>
      <c r="DY433" s="84"/>
      <c r="DZ433" s="84"/>
      <c r="EA433" s="84"/>
      <c r="EB433" s="84"/>
      <c r="EC433" s="84"/>
      <c r="ED433" s="84"/>
      <c r="EE433" s="84"/>
      <c r="EF433" s="84"/>
      <c r="EG433" s="84"/>
      <c r="EH433" s="84"/>
      <c r="EI433" s="84"/>
      <c r="EJ433" s="84"/>
      <c r="EK433" s="84"/>
      <c r="EL433" s="84"/>
      <c r="EM433" s="84"/>
      <c r="EN433" s="84"/>
      <c r="EO433" s="84"/>
      <c r="EP433" s="84"/>
      <c r="EQ433" s="84"/>
      <c r="ER433" s="84"/>
      <c r="ES433" s="84"/>
      <c r="ET433" s="84"/>
      <c r="EU433" s="84"/>
      <c r="EV433" s="84"/>
      <c r="EW433" s="84"/>
      <c r="EX433" s="84"/>
      <c r="EY433" s="84"/>
      <c r="EZ433" s="84"/>
      <c r="FA433" s="84"/>
      <c r="FB433" s="84"/>
      <c r="FC433" s="84"/>
      <c r="FD433" s="84"/>
      <c r="FE433" s="84"/>
      <c r="FF433" s="84"/>
      <c r="FG433" s="84"/>
      <c r="FH433" s="84"/>
      <c r="FI433" s="84"/>
      <c r="FJ433" s="84"/>
      <c r="FK433" s="84"/>
      <c r="FL433" s="84"/>
      <c r="FM433" s="84"/>
      <c r="FN433" s="84"/>
      <c r="FO433" s="84"/>
      <c r="FP433" s="84"/>
      <c r="FQ433" s="84"/>
      <c r="FR433" s="84"/>
      <c r="FS433" s="84"/>
      <c r="FT433" s="84"/>
      <c r="FU433" s="84"/>
      <c r="FV433" s="84"/>
      <c r="FW433" s="84"/>
      <c r="FX433" s="84"/>
      <c r="FY433" s="84"/>
      <c r="FZ433" s="84"/>
      <c r="GA433" s="84"/>
      <c r="GB433" s="84"/>
      <c r="GC433" s="84"/>
      <c r="GD433" s="84"/>
      <c r="GE433" s="84"/>
      <c r="GF433" s="84"/>
      <c r="GG433" s="84"/>
      <c r="GH433" s="84"/>
      <c r="GI433" s="84"/>
      <c r="GJ433" s="84"/>
      <c r="GK433" s="84"/>
      <c r="GL433" s="84"/>
      <c r="GM433" s="84"/>
      <c r="GN433" s="84"/>
      <c r="GO433" s="84"/>
      <c r="GP433" s="84"/>
      <c r="GQ433" s="84"/>
      <c r="GR433" s="84"/>
      <c r="GS433" s="84"/>
      <c r="GT433" s="84"/>
      <c r="GU433" s="84"/>
      <c r="GV433" s="84"/>
      <c r="GW433" s="84"/>
      <c r="GX433" s="84"/>
      <c r="GY433" s="84"/>
      <c r="GZ433" s="84"/>
      <c r="HA433" s="84"/>
      <c r="HB433" s="84"/>
      <c r="HC433" s="84"/>
      <c r="HD433" s="84"/>
      <c r="HE433" s="84"/>
      <c r="HF433" s="84"/>
      <c r="HG433" s="84"/>
      <c r="HH433" s="84"/>
      <c r="HI433" s="84"/>
      <c r="HJ433" s="84"/>
      <c r="HK433" s="84"/>
      <c r="HL433" s="84"/>
      <c r="HM433" s="84"/>
      <c r="HN433" s="84"/>
      <c r="HO433" s="84"/>
      <c r="HP433" s="84"/>
      <c r="HQ433" s="84"/>
      <c r="HR433" s="84"/>
      <c r="HS433" s="84"/>
      <c r="HT433" s="84"/>
      <c r="HU433" s="84"/>
      <c r="HV433" s="84"/>
      <c r="HW433" s="84"/>
      <c r="HX433" s="84"/>
      <c r="HY433" s="84"/>
      <c r="HZ433" s="84"/>
      <c r="IA433" s="84"/>
      <c r="IB433" s="84"/>
      <c r="IC433" s="84"/>
      <c r="ID433" s="84"/>
      <c r="IE433" s="84"/>
      <c r="IF433" s="84"/>
      <c r="IG433" s="84"/>
      <c r="IH433" s="84"/>
      <c r="II433" s="84"/>
      <c r="IJ433" s="84"/>
      <c r="IK433" s="84"/>
      <c r="IL433" s="84"/>
      <c r="IM433" s="84"/>
      <c r="IN433" s="84"/>
      <c r="IO433" s="84"/>
      <c r="IP433" s="84"/>
      <c r="IQ433" s="84"/>
      <c r="IR433" s="84"/>
      <c r="IS433" s="84"/>
      <c r="IT433" s="84"/>
      <c r="IU433" s="84"/>
      <c r="IV433" s="84"/>
      <c r="IW433" s="84"/>
      <c r="IX433" s="84"/>
      <c r="IY433" s="84"/>
      <c r="IZ433" s="84"/>
      <c r="JA433" s="84"/>
      <c r="JB433" s="84"/>
    </row>
    <row r="434" spans="1:262" s="22" customFormat="1" ht="15" customHeight="1" x14ac:dyDescent="0.15">
      <c r="A434" s="176" t="s">
        <v>150</v>
      </c>
      <c r="B434" s="26" t="s">
        <v>285</v>
      </c>
      <c r="C434" s="27" t="s">
        <v>339</v>
      </c>
      <c r="D434" s="28" t="s">
        <v>478</v>
      </c>
      <c r="E434" s="26" t="s">
        <v>278</v>
      </c>
      <c r="F434" s="29" t="s">
        <v>479</v>
      </c>
      <c r="G434" s="30" t="s">
        <v>305</v>
      </c>
      <c r="H434" s="30" t="s">
        <v>94</v>
      </c>
      <c r="I434" s="37">
        <v>400</v>
      </c>
      <c r="J434" s="38" t="s">
        <v>281</v>
      </c>
      <c r="K434" s="37">
        <v>0</v>
      </c>
      <c r="L434" s="26"/>
      <c r="M434" s="26"/>
      <c r="N434" s="26"/>
      <c r="O434" s="39" t="s">
        <v>475</v>
      </c>
      <c r="P434" s="40">
        <v>0.5</v>
      </c>
      <c r="Q434" s="40">
        <v>0.5</v>
      </c>
      <c r="R434" s="40">
        <v>0.81019830028328599</v>
      </c>
      <c r="S434" s="40">
        <v>1.2489082969432299</v>
      </c>
      <c r="T434" s="40">
        <v>3</v>
      </c>
      <c r="U434" s="40">
        <v>3</v>
      </c>
      <c r="V434" s="41">
        <v>6.5</v>
      </c>
      <c r="W434" s="42">
        <v>128</v>
      </c>
      <c r="X434" s="43">
        <v>350</v>
      </c>
      <c r="Y434" s="50">
        <v>1</v>
      </c>
      <c r="Z434" s="50">
        <v>1</v>
      </c>
      <c r="AA434" s="51"/>
      <c r="AB434" s="51"/>
      <c r="AC434" s="51"/>
      <c r="AD434" s="51"/>
      <c r="AE434" s="51"/>
      <c r="AF434" s="38">
        <v>136.5</v>
      </c>
      <c r="AG434" s="61">
        <v>6.0952380952380896</v>
      </c>
      <c r="AH434" s="62">
        <v>0.93772893772893795</v>
      </c>
      <c r="AI434" s="63"/>
      <c r="AJ434" s="64"/>
      <c r="AK434" s="65">
        <v>0</v>
      </c>
      <c r="AL434" s="64" t="s">
        <v>283</v>
      </c>
      <c r="AM434" s="66" t="s">
        <v>331</v>
      </c>
      <c r="AN434" s="26"/>
      <c r="AO434" s="66" t="s">
        <v>127</v>
      </c>
      <c r="AP434" s="74"/>
      <c r="AQ434" s="75"/>
      <c r="AR434" s="76"/>
      <c r="AS434" s="77"/>
      <c r="AT434" s="77"/>
      <c r="AU434" s="78"/>
      <c r="AV434" s="77"/>
      <c r="AW434" s="77"/>
      <c r="AX434" s="77"/>
      <c r="AY434" s="77"/>
      <c r="AZ434" s="77"/>
      <c r="BA434" s="77"/>
      <c r="BB434" s="99">
        <f t="shared" si="105"/>
        <v>36</v>
      </c>
      <c r="BC434" s="99">
        <f t="shared" si="106"/>
        <v>9</v>
      </c>
      <c r="BD434" s="100" t="str">
        <f t="shared" si="107"/>
        <v>050-2009-489吕勇36</v>
      </c>
      <c r="BE434" s="101">
        <f t="shared" si="108"/>
        <v>0.5</v>
      </c>
      <c r="BF434" s="101">
        <f t="shared" si="109"/>
        <v>0.5</v>
      </c>
      <c r="BG434" s="102" t="str">
        <f t="shared" si="110"/>
        <v>050-2009-48936</v>
      </c>
      <c r="BH434" s="84" t="str">
        <f>IF(IF(ISNA(MATCH(BG434,BG435:$BG$94434,0)),1,"")="","",IF(ISNA(MATCH(BG434,BG435:$BG$94434,0)),1,"")&amp;BB434)</f>
        <v>136</v>
      </c>
      <c r="BI434" s="84" t="str">
        <f>IF(BH434="","",BB434&amp;COUNTIFS($BH$1:BH434,BH434))</f>
        <v>3638</v>
      </c>
      <c r="BJ434" s="84" t="str">
        <f t="shared" si="111"/>
        <v>050-2009-489</v>
      </c>
      <c r="BK434" s="84"/>
      <c r="BL434" s="84"/>
      <c r="BM434" s="84"/>
      <c r="BN434" s="84"/>
      <c r="BO434" s="84"/>
      <c r="BP434" s="84"/>
      <c r="BQ434" s="84"/>
      <c r="BR434" s="84"/>
      <c r="BS434" s="84"/>
      <c r="BT434" s="84"/>
      <c r="BU434" s="84"/>
      <c r="BV434" s="84"/>
      <c r="BW434" s="84"/>
      <c r="BX434" s="84"/>
      <c r="BY434" s="84"/>
      <c r="BZ434" s="84"/>
      <c r="CA434" s="84"/>
      <c r="CB434" s="84"/>
      <c r="CC434" s="84"/>
      <c r="CD434" s="84"/>
      <c r="CE434" s="84"/>
      <c r="CF434" s="84"/>
      <c r="CG434" s="84"/>
      <c r="CH434" s="84"/>
      <c r="CI434" s="84"/>
      <c r="CJ434" s="84"/>
      <c r="CK434" s="84"/>
      <c r="CL434" s="84"/>
      <c r="CM434" s="84"/>
      <c r="CN434" s="84"/>
      <c r="CO434" s="84"/>
      <c r="CP434" s="84"/>
      <c r="CQ434" s="84"/>
      <c r="CR434" s="84"/>
      <c r="CS434" s="84"/>
      <c r="CT434" s="84"/>
      <c r="CU434" s="84"/>
      <c r="CV434" s="84"/>
      <c r="CW434" s="84"/>
      <c r="CX434" s="84"/>
      <c r="CY434" s="84"/>
      <c r="CZ434" s="84"/>
      <c r="DA434" s="84"/>
      <c r="DB434" s="84"/>
      <c r="DC434" s="84"/>
      <c r="DD434" s="84"/>
      <c r="DE434" s="84"/>
      <c r="DF434" s="84"/>
      <c r="DG434" s="84"/>
      <c r="DH434" s="84"/>
      <c r="DI434" s="84"/>
      <c r="DJ434" s="84"/>
      <c r="DK434" s="84"/>
      <c r="DL434" s="84"/>
      <c r="DM434" s="84"/>
      <c r="DN434" s="84"/>
      <c r="DO434" s="84"/>
      <c r="DP434" s="84"/>
      <c r="DQ434" s="84"/>
      <c r="DR434" s="84"/>
      <c r="DS434" s="84"/>
      <c r="DT434" s="84"/>
      <c r="DU434" s="84"/>
      <c r="DV434" s="84"/>
      <c r="DW434" s="84"/>
      <c r="DX434" s="84"/>
      <c r="DY434" s="84"/>
      <c r="DZ434" s="84"/>
      <c r="EA434" s="84"/>
      <c r="EB434" s="84"/>
      <c r="EC434" s="84"/>
      <c r="ED434" s="84"/>
      <c r="EE434" s="84"/>
      <c r="EF434" s="84"/>
      <c r="EG434" s="84"/>
      <c r="EH434" s="84"/>
      <c r="EI434" s="84"/>
      <c r="EJ434" s="84"/>
      <c r="EK434" s="84"/>
      <c r="EL434" s="84"/>
      <c r="EM434" s="84"/>
      <c r="EN434" s="84"/>
      <c r="EO434" s="84"/>
      <c r="EP434" s="84"/>
      <c r="EQ434" s="84"/>
      <c r="ER434" s="84"/>
      <c r="ES434" s="84"/>
      <c r="ET434" s="84"/>
      <c r="EU434" s="84"/>
      <c r="EV434" s="84"/>
      <c r="EW434" s="84"/>
      <c r="EX434" s="84"/>
      <c r="EY434" s="84"/>
      <c r="EZ434" s="84"/>
      <c r="FA434" s="84"/>
      <c r="FB434" s="84"/>
      <c r="FC434" s="84"/>
      <c r="FD434" s="84"/>
      <c r="FE434" s="84"/>
      <c r="FF434" s="84"/>
      <c r="FG434" s="84"/>
      <c r="FH434" s="84"/>
      <c r="FI434" s="84"/>
      <c r="FJ434" s="84"/>
      <c r="FK434" s="84"/>
      <c r="FL434" s="84"/>
      <c r="FM434" s="84"/>
      <c r="FN434" s="84"/>
      <c r="FO434" s="84"/>
      <c r="FP434" s="84"/>
      <c r="FQ434" s="84"/>
      <c r="FR434" s="84"/>
      <c r="FS434" s="84"/>
      <c r="FT434" s="84"/>
      <c r="FU434" s="84"/>
      <c r="FV434" s="84"/>
      <c r="FW434" s="84"/>
      <c r="FX434" s="84"/>
      <c r="FY434" s="84"/>
      <c r="FZ434" s="84"/>
      <c r="GA434" s="84"/>
      <c r="GB434" s="84"/>
      <c r="GC434" s="84"/>
      <c r="GD434" s="84"/>
      <c r="GE434" s="84"/>
      <c r="GF434" s="84"/>
      <c r="GG434" s="84"/>
      <c r="GH434" s="84"/>
      <c r="GI434" s="84"/>
      <c r="GJ434" s="84"/>
      <c r="GK434" s="84"/>
      <c r="GL434" s="84"/>
      <c r="GM434" s="84"/>
      <c r="GN434" s="84"/>
      <c r="GO434" s="84"/>
      <c r="GP434" s="84"/>
      <c r="GQ434" s="84"/>
      <c r="GR434" s="84"/>
      <c r="GS434" s="84"/>
      <c r="GT434" s="84"/>
      <c r="GU434" s="84"/>
      <c r="GV434" s="84"/>
      <c r="GW434" s="84"/>
      <c r="GX434" s="84"/>
      <c r="GY434" s="84"/>
      <c r="GZ434" s="84"/>
      <c r="HA434" s="84"/>
      <c r="HB434" s="84"/>
      <c r="HC434" s="84"/>
      <c r="HD434" s="84"/>
      <c r="HE434" s="84"/>
      <c r="HF434" s="84"/>
      <c r="HG434" s="84"/>
      <c r="HH434" s="84"/>
      <c r="HI434" s="84"/>
      <c r="HJ434" s="84"/>
      <c r="HK434" s="84"/>
      <c r="HL434" s="84"/>
      <c r="HM434" s="84"/>
      <c r="HN434" s="84"/>
      <c r="HO434" s="84"/>
      <c r="HP434" s="84"/>
      <c r="HQ434" s="84"/>
      <c r="HR434" s="84"/>
      <c r="HS434" s="84"/>
      <c r="HT434" s="84"/>
      <c r="HU434" s="84"/>
      <c r="HV434" s="84"/>
      <c r="HW434" s="84"/>
      <c r="HX434" s="84"/>
      <c r="HY434" s="84"/>
      <c r="HZ434" s="84"/>
      <c r="IA434" s="84"/>
      <c r="IB434" s="84"/>
      <c r="IC434" s="84"/>
      <c r="ID434" s="84"/>
      <c r="IE434" s="84"/>
      <c r="IF434" s="84"/>
      <c r="IG434" s="84"/>
      <c r="IH434" s="84"/>
      <c r="II434" s="84"/>
      <c r="IJ434" s="84"/>
      <c r="IK434" s="84"/>
      <c r="IL434" s="84"/>
      <c r="IM434" s="84"/>
      <c r="IN434" s="84"/>
      <c r="IO434" s="84"/>
      <c r="IP434" s="84"/>
      <c r="IQ434" s="84"/>
      <c r="IR434" s="84"/>
      <c r="IS434" s="84"/>
      <c r="IT434" s="84"/>
      <c r="IU434" s="84"/>
      <c r="IV434" s="84"/>
      <c r="IW434" s="84"/>
      <c r="IX434" s="84"/>
      <c r="IY434" s="84"/>
      <c r="IZ434" s="84"/>
      <c r="JA434" s="84"/>
      <c r="JB434" s="84"/>
    </row>
    <row r="435" spans="1:262" s="22" customFormat="1" ht="15" customHeight="1" x14ac:dyDescent="0.15">
      <c r="A435" s="176" t="s">
        <v>150</v>
      </c>
      <c r="B435" s="26" t="s">
        <v>275</v>
      </c>
      <c r="C435" s="27" t="s">
        <v>340</v>
      </c>
      <c r="D435" s="28" t="s">
        <v>480</v>
      </c>
      <c r="E435" s="26" t="s">
        <v>278</v>
      </c>
      <c r="F435" s="29" t="s">
        <v>101</v>
      </c>
      <c r="G435" s="30" t="s">
        <v>280</v>
      </c>
      <c r="H435" s="30" t="s">
        <v>94</v>
      </c>
      <c r="I435" s="37">
        <v>1000</v>
      </c>
      <c r="J435" s="38" t="s">
        <v>281</v>
      </c>
      <c r="K435" s="37">
        <v>0</v>
      </c>
      <c r="L435" s="26"/>
      <c r="M435" s="26"/>
      <c r="N435" s="26"/>
      <c r="O435" s="39" t="s">
        <v>481</v>
      </c>
      <c r="P435" s="40">
        <v>0.5</v>
      </c>
      <c r="Q435" s="40">
        <v>0.5</v>
      </c>
      <c r="R435" s="40">
        <v>3.7365269461077801</v>
      </c>
      <c r="S435" s="40">
        <v>2.3056768558952001</v>
      </c>
      <c r="T435" s="40">
        <v>5.5</v>
      </c>
      <c r="U435" s="40">
        <v>0</v>
      </c>
      <c r="V435" s="41">
        <v>12</v>
      </c>
      <c r="W435" s="42">
        <v>130</v>
      </c>
      <c r="X435" s="43">
        <v>350</v>
      </c>
      <c r="Y435" s="50">
        <v>1</v>
      </c>
      <c r="Z435" s="50">
        <v>1</v>
      </c>
      <c r="AA435" s="51"/>
      <c r="AB435" s="51"/>
      <c r="AC435" s="51"/>
      <c r="AD435" s="51"/>
      <c r="AE435" s="51"/>
      <c r="AF435" s="38">
        <v>252</v>
      </c>
      <c r="AG435" s="61">
        <v>6.1904761904761898</v>
      </c>
      <c r="AH435" s="62">
        <v>0.51587301587301604</v>
      </c>
      <c r="AI435" s="63"/>
      <c r="AJ435" s="64"/>
      <c r="AK435" s="65" t="e">
        <v>#DIV/0!</v>
      </c>
      <c r="AL435" s="64" t="s">
        <v>283</v>
      </c>
      <c r="AM435" s="66"/>
      <c r="AN435" s="26"/>
      <c r="AO435" s="66" t="s">
        <v>125</v>
      </c>
      <c r="AP435" s="74"/>
      <c r="AQ435" s="75"/>
      <c r="AR435" s="76"/>
      <c r="AS435" s="77"/>
      <c r="AT435" s="77"/>
      <c r="AU435" s="78"/>
      <c r="AV435" s="77"/>
      <c r="AW435" s="77"/>
      <c r="AX435" s="77"/>
      <c r="AY435" s="77"/>
      <c r="AZ435" s="77"/>
      <c r="BA435" s="77"/>
      <c r="BB435" s="99">
        <f t="shared" si="105"/>
        <v>36</v>
      </c>
      <c r="BC435" s="99">
        <f t="shared" si="106"/>
        <v>9</v>
      </c>
      <c r="BD435" s="100" t="str">
        <f t="shared" si="107"/>
        <v>050-C171100121-509刘亚星36</v>
      </c>
      <c r="BE435" s="101">
        <f t="shared" si="108"/>
        <v>1</v>
      </c>
      <c r="BF435" s="101">
        <f t="shared" si="109"/>
        <v>0.5</v>
      </c>
      <c r="BG435" s="102" t="str">
        <f t="shared" si="110"/>
        <v>050-C171100121-50936</v>
      </c>
      <c r="BH435" s="84" t="str">
        <f>IF(IF(ISNA(MATCH(BG435,BG436:$BG$94434,0)),1,"")="","",IF(ISNA(MATCH(BG435,BG436:$BG$94434,0)),1,"")&amp;BB435)</f>
        <v/>
      </c>
      <c r="BI435" s="84" t="str">
        <f>IF(BH435="","",BB435&amp;COUNTIFS($BH$1:BH435,BH435))</f>
        <v/>
      </c>
      <c r="BJ435" s="84" t="str">
        <f t="shared" si="111"/>
        <v/>
      </c>
      <c r="BK435" s="84"/>
      <c r="BL435" s="84"/>
      <c r="BM435" s="84"/>
      <c r="BN435" s="84"/>
      <c r="BO435" s="84"/>
      <c r="BP435" s="84"/>
      <c r="BQ435" s="84"/>
      <c r="BR435" s="84"/>
      <c r="BS435" s="84"/>
      <c r="BT435" s="84"/>
      <c r="BU435" s="84"/>
      <c r="BV435" s="84"/>
      <c r="BW435" s="84"/>
      <c r="BX435" s="84"/>
      <c r="BY435" s="84"/>
      <c r="BZ435" s="84"/>
      <c r="CA435" s="84"/>
      <c r="CB435" s="84"/>
      <c r="CC435" s="84"/>
      <c r="CD435" s="84"/>
      <c r="CE435" s="84"/>
      <c r="CF435" s="84"/>
      <c r="CG435" s="84"/>
      <c r="CH435" s="84"/>
      <c r="CI435" s="84"/>
      <c r="CJ435" s="84"/>
      <c r="CK435" s="84"/>
      <c r="CL435" s="84"/>
      <c r="CM435" s="84"/>
      <c r="CN435" s="84"/>
      <c r="CO435" s="84"/>
      <c r="CP435" s="84"/>
      <c r="CQ435" s="84"/>
      <c r="CR435" s="84"/>
      <c r="CS435" s="84"/>
      <c r="CT435" s="84"/>
      <c r="CU435" s="84"/>
      <c r="CV435" s="84"/>
      <c r="CW435" s="84"/>
      <c r="CX435" s="84"/>
      <c r="CY435" s="84"/>
      <c r="CZ435" s="84"/>
      <c r="DA435" s="84"/>
      <c r="DB435" s="84"/>
      <c r="DC435" s="84"/>
      <c r="DD435" s="84"/>
      <c r="DE435" s="84"/>
      <c r="DF435" s="84"/>
      <c r="DG435" s="84"/>
      <c r="DH435" s="84"/>
      <c r="DI435" s="84"/>
      <c r="DJ435" s="84"/>
      <c r="DK435" s="84"/>
      <c r="DL435" s="84"/>
      <c r="DM435" s="84"/>
      <c r="DN435" s="84"/>
      <c r="DO435" s="84"/>
      <c r="DP435" s="84"/>
      <c r="DQ435" s="84"/>
      <c r="DR435" s="84"/>
      <c r="DS435" s="84"/>
      <c r="DT435" s="84"/>
      <c r="DU435" s="84"/>
      <c r="DV435" s="84"/>
      <c r="DW435" s="84"/>
      <c r="DX435" s="84"/>
      <c r="DY435" s="84"/>
      <c r="DZ435" s="84"/>
      <c r="EA435" s="84"/>
      <c r="EB435" s="84"/>
      <c r="EC435" s="84"/>
      <c r="ED435" s="84"/>
      <c r="EE435" s="84"/>
      <c r="EF435" s="84"/>
      <c r="EG435" s="84"/>
      <c r="EH435" s="84"/>
      <c r="EI435" s="84"/>
      <c r="EJ435" s="84"/>
      <c r="EK435" s="84"/>
      <c r="EL435" s="84"/>
      <c r="EM435" s="84"/>
      <c r="EN435" s="84"/>
      <c r="EO435" s="84"/>
      <c r="EP435" s="84"/>
      <c r="EQ435" s="84"/>
      <c r="ER435" s="84"/>
      <c r="ES435" s="84"/>
      <c r="ET435" s="84"/>
      <c r="EU435" s="84"/>
      <c r="EV435" s="84"/>
      <c r="EW435" s="84"/>
      <c r="EX435" s="84"/>
      <c r="EY435" s="84"/>
      <c r="EZ435" s="84"/>
      <c r="FA435" s="84"/>
      <c r="FB435" s="84"/>
      <c r="FC435" s="84"/>
      <c r="FD435" s="84"/>
      <c r="FE435" s="84"/>
      <c r="FF435" s="84"/>
      <c r="FG435" s="84"/>
      <c r="FH435" s="84"/>
      <c r="FI435" s="84"/>
      <c r="FJ435" s="84"/>
      <c r="FK435" s="84"/>
      <c r="FL435" s="84"/>
      <c r="FM435" s="84"/>
      <c r="FN435" s="84"/>
      <c r="FO435" s="84"/>
      <c r="FP435" s="84"/>
      <c r="FQ435" s="84"/>
      <c r="FR435" s="84"/>
      <c r="FS435" s="84"/>
      <c r="FT435" s="84"/>
      <c r="FU435" s="84"/>
      <c r="FV435" s="84"/>
      <c r="FW435" s="84"/>
      <c r="FX435" s="84"/>
      <c r="FY435" s="84"/>
      <c r="FZ435" s="84"/>
      <c r="GA435" s="84"/>
      <c r="GB435" s="84"/>
      <c r="GC435" s="84"/>
      <c r="GD435" s="84"/>
      <c r="GE435" s="84"/>
      <c r="GF435" s="84"/>
      <c r="GG435" s="84"/>
      <c r="GH435" s="84"/>
      <c r="GI435" s="84"/>
      <c r="GJ435" s="84"/>
      <c r="GK435" s="84"/>
      <c r="GL435" s="84"/>
      <c r="GM435" s="84"/>
      <c r="GN435" s="84"/>
      <c r="GO435" s="84"/>
      <c r="GP435" s="84"/>
      <c r="GQ435" s="84"/>
      <c r="GR435" s="84"/>
      <c r="GS435" s="84"/>
      <c r="GT435" s="84"/>
      <c r="GU435" s="84"/>
      <c r="GV435" s="84"/>
      <c r="GW435" s="84"/>
      <c r="GX435" s="84"/>
      <c r="GY435" s="84"/>
      <c r="GZ435" s="84"/>
      <c r="HA435" s="84"/>
      <c r="HB435" s="84"/>
      <c r="HC435" s="84"/>
      <c r="HD435" s="84"/>
      <c r="HE435" s="84"/>
      <c r="HF435" s="84"/>
      <c r="HG435" s="84"/>
      <c r="HH435" s="84"/>
      <c r="HI435" s="84"/>
      <c r="HJ435" s="84"/>
      <c r="HK435" s="84"/>
      <c r="HL435" s="84"/>
      <c r="HM435" s="84"/>
      <c r="HN435" s="84"/>
      <c r="HO435" s="84"/>
      <c r="HP435" s="84"/>
      <c r="HQ435" s="84"/>
      <c r="HR435" s="84"/>
      <c r="HS435" s="84"/>
      <c r="HT435" s="84"/>
      <c r="HU435" s="84"/>
      <c r="HV435" s="84"/>
      <c r="HW435" s="84"/>
      <c r="HX435" s="84"/>
      <c r="HY435" s="84"/>
      <c r="HZ435" s="84"/>
      <c r="IA435" s="84"/>
      <c r="IB435" s="84"/>
      <c r="IC435" s="84"/>
      <c r="ID435" s="84"/>
      <c r="IE435" s="84"/>
      <c r="IF435" s="84"/>
      <c r="IG435" s="84"/>
      <c r="IH435" s="84"/>
      <c r="II435" s="84"/>
      <c r="IJ435" s="84"/>
      <c r="IK435" s="84"/>
      <c r="IL435" s="84"/>
      <c r="IM435" s="84"/>
      <c r="IN435" s="84"/>
      <c r="IO435" s="84"/>
      <c r="IP435" s="84"/>
      <c r="IQ435" s="84"/>
      <c r="IR435" s="84"/>
      <c r="IS435" s="84"/>
      <c r="IT435" s="84"/>
      <c r="IU435" s="84"/>
      <c r="IV435" s="84"/>
      <c r="IW435" s="84"/>
      <c r="IX435" s="84"/>
      <c r="IY435" s="84"/>
      <c r="IZ435" s="84"/>
      <c r="JA435" s="84"/>
      <c r="JB435" s="84"/>
    </row>
    <row r="436" spans="1:262" s="22" customFormat="1" ht="15" customHeight="1" x14ac:dyDescent="0.15">
      <c r="A436" s="176" t="s">
        <v>150</v>
      </c>
      <c r="B436" s="26" t="s">
        <v>285</v>
      </c>
      <c r="C436" s="27" t="s">
        <v>340</v>
      </c>
      <c r="D436" s="28" t="s">
        <v>480</v>
      </c>
      <c r="E436" s="26" t="s">
        <v>278</v>
      </c>
      <c r="F436" s="29" t="s">
        <v>101</v>
      </c>
      <c r="G436" s="30" t="s">
        <v>280</v>
      </c>
      <c r="H436" s="30" t="s">
        <v>94</v>
      </c>
      <c r="I436" s="37">
        <v>1000</v>
      </c>
      <c r="J436" s="38" t="s">
        <v>281</v>
      </c>
      <c r="K436" s="37">
        <v>0</v>
      </c>
      <c r="L436" s="26"/>
      <c r="M436" s="26"/>
      <c r="N436" s="26"/>
      <c r="O436" s="39" t="s">
        <v>481</v>
      </c>
      <c r="P436" s="40">
        <v>0.5</v>
      </c>
      <c r="Q436" s="40">
        <v>0.5</v>
      </c>
      <c r="R436" s="40">
        <v>1.4957507082153001</v>
      </c>
      <c r="S436" s="40">
        <v>2.3056768558952001</v>
      </c>
      <c r="T436" s="40">
        <v>2</v>
      </c>
      <c r="U436" s="40">
        <v>2</v>
      </c>
      <c r="V436" s="41">
        <v>12</v>
      </c>
      <c r="W436" s="42">
        <v>136.5</v>
      </c>
      <c r="X436" s="43">
        <v>350</v>
      </c>
      <c r="Y436" s="50">
        <v>1</v>
      </c>
      <c r="Z436" s="50">
        <v>1</v>
      </c>
      <c r="AA436" s="51"/>
      <c r="AB436" s="51"/>
      <c r="AC436" s="51"/>
      <c r="AD436" s="51"/>
      <c r="AE436" s="51"/>
      <c r="AF436" s="38">
        <v>252</v>
      </c>
      <c r="AG436" s="61">
        <v>6.5</v>
      </c>
      <c r="AH436" s="62">
        <v>0.54166666666666696</v>
      </c>
      <c r="AI436" s="63"/>
      <c r="AJ436" s="64"/>
      <c r="AK436" s="65">
        <v>0</v>
      </c>
      <c r="AL436" s="64" t="s">
        <v>283</v>
      </c>
      <c r="AM436" s="66" t="s">
        <v>313</v>
      </c>
      <c r="AN436" s="26"/>
      <c r="AO436" s="66" t="s">
        <v>298</v>
      </c>
      <c r="AP436" s="74"/>
      <c r="AQ436" s="75"/>
      <c r="AR436" s="76"/>
      <c r="AS436" s="77"/>
      <c r="AT436" s="77"/>
      <c r="AU436" s="78"/>
      <c r="AV436" s="77"/>
      <c r="AW436" s="77"/>
      <c r="AX436" s="77"/>
      <c r="AY436" s="77"/>
      <c r="AZ436" s="77"/>
      <c r="BA436" s="77"/>
      <c r="BB436" s="99">
        <f t="shared" si="105"/>
        <v>36</v>
      </c>
      <c r="BC436" s="99">
        <f t="shared" si="106"/>
        <v>9</v>
      </c>
      <c r="BD436" s="100" t="str">
        <f t="shared" si="107"/>
        <v>050-C171100121-509李太昆36</v>
      </c>
      <c r="BE436" s="101">
        <f t="shared" si="108"/>
        <v>1</v>
      </c>
      <c r="BF436" s="101">
        <f t="shared" si="109"/>
        <v>0.5</v>
      </c>
      <c r="BG436" s="102" t="str">
        <f t="shared" si="110"/>
        <v>050-C171100121-50936</v>
      </c>
      <c r="BH436" s="84" t="str">
        <f>IF(IF(ISNA(MATCH(BG436,BG437:$BG$94434,0)),1,"")="","",IF(ISNA(MATCH(BG436,BG437:$BG$94434,0)),1,"")&amp;BB436)</f>
        <v>136</v>
      </c>
      <c r="BI436" s="84" t="str">
        <f>IF(BH436="","",BB436&amp;COUNTIFS($BH$1:BH436,BH436))</f>
        <v>3639</v>
      </c>
      <c r="BJ436" s="84" t="str">
        <f t="shared" si="111"/>
        <v>050-C171100121-509</v>
      </c>
      <c r="BK436" s="84"/>
      <c r="BL436" s="84"/>
      <c r="BM436" s="84"/>
      <c r="BN436" s="84"/>
      <c r="BO436" s="84"/>
      <c r="BP436" s="84"/>
      <c r="BQ436" s="84"/>
      <c r="BR436" s="84"/>
      <c r="BS436" s="84"/>
      <c r="BT436" s="84"/>
      <c r="BU436" s="84"/>
      <c r="BV436" s="84"/>
      <c r="BW436" s="84"/>
      <c r="BX436" s="84"/>
      <c r="BY436" s="84"/>
      <c r="BZ436" s="84"/>
      <c r="CA436" s="84"/>
      <c r="CB436" s="84"/>
      <c r="CC436" s="84"/>
      <c r="CD436" s="84"/>
      <c r="CE436" s="84"/>
      <c r="CF436" s="84"/>
      <c r="CG436" s="84"/>
      <c r="CH436" s="84"/>
      <c r="CI436" s="84"/>
      <c r="CJ436" s="84"/>
      <c r="CK436" s="84"/>
      <c r="CL436" s="84"/>
      <c r="CM436" s="84"/>
      <c r="CN436" s="84"/>
      <c r="CO436" s="84"/>
      <c r="CP436" s="84"/>
      <c r="CQ436" s="84"/>
      <c r="CR436" s="84"/>
      <c r="CS436" s="84"/>
      <c r="CT436" s="84"/>
      <c r="CU436" s="84"/>
      <c r="CV436" s="84"/>
      <c r="CW436" s="84"/>
      <c r="CX436" s="84"/>
      <c r="CY436" s="84"/>
      <c r="CZ436" s="84"/>
      <c r="DA436" s="84"/>
      <c r="DB436" s="84"/>
      <c r="DC436" s="84"/>
      <c r="DD436" s="84"/>
      <c r="DE436" s="84"/>
      <c r="DF436" s="84"/>
      <c r="DG436" s="84"/>
      <c r="DH436" s="84"/>
      <c r="DI436" s="84"/>
      <c r="DJ436" s="84"/>
      <c r="DK436" s="84"/>
      <c r="DL436" s="84"/>
      <c r="DM436" s="84"/>
      <c r="DN436" s="84"/>
      <c r="DO436" s="84"/>
      <c r="DP436" s="84"/>
      <c r="DQ436" s="84"/>
      <c r="DR436" s="84"/>
      <c r="DS436" s="84"/>
      <c r="DT436" s="84"/>
      <c r="DU436" s="84"/>
      <c r="DV436" s="84"/>
      <c r="DW436" s="84"/>
      <c r="DX436" s="84"/>
      <c r="DY436" s="84"/>
      <c r="DZ436" s="84"/>
      <c r="EA436" s="84"/>
      <c r="EB436" s="84"/>
      <c r="EC436" s="84"/>
      <c r="ED436" s="84"/>
      <c r="EE436" s="84"/>
      <c r="EF436" s="84"/>
      <c r="EG436" s="84"/>
      <c r="EH436" s="84"/>
      <c r="EI436" s="84"/>
      <c r="EJ436" s="84"/>
      <c r="EK436" s="84"/>
      <c r="EL436" s="84"/>
      <c r="EM436" s="84"/>
      <c r="EN436" s="84"/>
      <c r="EO436" s="84"/>
      <c r="EP436" s="84"/>
      <c r="EQ436" s="84"/>
      <c r="ER436" s="84"/>
      <c r="ES436" s="84"/>
      <c r="ET436" s="84"/>
      <c r="EU436" s="84"/>
      <c r="EV436" s="84"/>
      <c r="EW436" s="84"/>
      <c r="EX436" s="84"/>
      <c r="EY436" s="84"/>
      <c r="EZ436" s="84"/>
      <c r="FA436" s="84"/>
      <c r="FB436" s="84"/>
      <c r="FC436" s="84"/>
      <c r="FD436" s="84"/>
      <c r="FE436" s="84"/>
      <c r="FF436" s="84"/>
      <c r="FG436" s="84"/>
      <c r="FH436" s="84"/>
      <c r="FI436" s="84"/>
      <c r="FJ436" s="84"/>
      <c r="FK436" s="84"/>
      <c r="FL436" s="84"/>
      <c r="FM436" s="84"/>
      <c r="FN436" s="84"/>
      <c r="FO436" s="84"/>
      <c r="FP436" s="84"/>
      <c r="FQ436" s="84"/>
      <c r="FR436" s="84"/>
      <c r="FS436" s="84"/>
      <c r="FT436" s="84"/>
      <c r="FU436" s="84"/>
      <c r="FV436" s="84"/>
      <c r="FW436" s="84"/>
      <c r="FX436" s="84"/>
      <c r="FY436" s="84"/>
      <c r="FZ436" s="84"/>
      <c r="GA436" s="84"/>
      <c r="GB436" s="84"/>
      <c r="GC436" s="84"/>
      <c r="GD436" s="84"/>
      <c r="GE436" s="84"/>
      <c r="GF436" s="84"/>
      <c r="GG436" s="84"/>
      <c r="GH436" s="84"/>
      <c r="GI436" s="84"/>
      <c r="GJ436" s="84"/>
      <c r="GK436" s="84"/>
      <c r="GL436" s="84"/>
      <c r="GM436" s="84"/>
      <c r="GN436" s="84"/>
      <c r="GO436" s="84"/>
      <c r="GP436" s="84"/>
      <c r="GQ436" s="84"/>
      <c r="GR436" s="84"/>
      <c r="GS436" s="84"/>
      <c r="GT436" s="84"/>
      <c r="GU436" s="84"/>
      <c r="GV436" s="84"/>
      <c r="GW436" s="84"/>
      <c r="GX436" s="84"/>
      <c r="GY436" s="84"/>
      <c r="GZ436" s="84"/>
      <c r="HA436" s="84"/>
      <c r="HB436" s="84"/>
      <c r="HC436" s="84"/>
      <c r="HD436" s="84"/>
      <c r="HE436" s="84"/>
      <c r="HF436" s="84"/>
      <c r="HG436" s="84"/>
      <c r="HH436" s="84"/>
      <c r="HI436" s="84"/>
      <c r="HJ436" s="84"/>
      <c r="HK436" s="84"/>
      <c r="HL436" s="84"/>
      <c r="HM436" s="84"/>
      <c r="HN436" s="84"/>
      <c r="HO436" s="84"/>
      <c r="HP436" s="84"/>
      <c r="HQ436" s="84"/>
      <c r="HR436" s="84"/>
      <c r="HS436" s="84"/>
      <c r="HT436" s="84"/>
      <c r="HU436" s="84"/>
      <c r="HV436" s="84"/>
      <c r="HW436" s="84"/>
      <c r="HX436" s="84"/>
      <c r="HY436" s="84"/>
      <c r="HZ436" s="84"/>
      <c r="IA436" s="84"/>
      <c r="IB436" s="84"/>
      <c r="IC436" s="84"/>
      <c r="ID436" s="84"/>
      <c r="IE436" s="84"/>
      <c r="IF436" s="84"/>
      <c r="IG436" s="84"/>
      <c r="IH436" s="84"/>
      <c r="II436" s="84"/>
      <c r="IJ436" s="84"/>
      <c r="IK436" s="84"/>
      <c r="IL436" s="84"/>
      <c r="IM436" s="84"/>
      <c r="IN436" s="84"/>
      <c r="IO436" s="84"/>
      <c r="IP436" s="84"/>
      <c r="IQ436" s="84"/>
      <c r="IR436" s="84"/>
      <c r="IS436" s="84"/>
      <c r="IT436" s="84"/>
      <c r="IU436" s="84"/>
      <c r="IV436" s="84"/>
      <c r="IW436" s="84"/>
      <c r="IX436" s="84"/>
      <c r="IY436" s="84"/>
      <c r="IZ436" s="84"/>
      <c r="JA436" s="84"/>
      <c r="JB436" s="84"/>
    </row>
    <row r="437" spans="1:262" s="22" customFormat="1" ht="15" customHeight="1" x14ac:dyDescent="0.15">
      <c r="A437" s="176" t="s">
        <v>150</v>
      </c>
      <c r="B437" s="26" t="s">
        <v>285</v>
      </c>
      <c r="C437" s="27" t="s">
        <v>471</v>
      </c>
      <c r="D437" s="28" t="s">
        <v>472</v>
      </c>
      <c r="E437" s="26" t="s">
        <v>278</v>
      </c>
      <c r="F437" s="29" t="s">
        <v>84</v>
      </c>
      <c r="G437" s="30" t="s">
        <v>294</v>
      </c>
      <c r="H437" s="30" t="s">
        <v>79</v>
      </c>
      <c r="I437" s="37">
        <v>400000</v>
      </c>
      <c r="J437" s="38" t="s">
        <v>281</v>
      </c>
      <c r="K437" s="37">
        <v>0</v>
      </c>
      <c r="L437" s="26"/>
      <c r="M437" s="26"/>
      <c r="N437" s="26"/>
      <c r="O437" s="39" t="s">
        <v>364</v>
      </c>
      <c r="P437" s="40">
        <v>0.5</v>
      </c>
      <c r="Q437" s="40">
        <v>0.5</v>
      </c>
      <c r="R437" s="40">
        <v>0.24929178470255001</v>
      </c>
      <c r="S437" s="40">
        <v>0.38427947598253298</v>
      </c>
      <c r="T437" s="40">
        <v>2</v>
      </c>
      <c r="U437" s="40">
        <v>2</v>
      </c>
      <c r="V437" s="41">
        <v>2</v>
      </c>
      <c r="W437" s="42">
        <v>14000</v>
      </c>
      <c r="X437" s="43">
        <v>200</v>
      </c>
      <c r="Y437" s="50">
        <v>1</v>
      </c>
      <c r="Z437" s="50">
        <v>1</v>
      </c>
      <c r="AA437" s="51"/>
      <c r="AB437" s="51"/>
      <c r="AC437" s="51"/>
      <c r="AD437" s="51"/>
      <c r="AE437" s="51"/>
      <c r="AF437" s="38">
        <v>24000</v>
      </c>
      <c r="AG437" s="61">
        <v>1.1666666666666701</v>
      </c>
      <c r="AH437" s="62">
        <v>0.58333333333333304</v>
      </c>
      <c r="AI437" s="63"/>
      <c r="AJ437" s="64"/>
      <c r="AK437" s="65">
        <v>0</v>
      </c>
      <c r="AL437" s="64" t="s">
        <v>283</v>
      </c>
      <c r="AM437" s="66" t="s">
        <v>322</v>
      </c>
      <c r="AN437" s="26"/>
      <c r="AO437" s="66" t="s">
        <v>64</v>
      </c>
      <c r="AP437" s="74"/>
      <c r="AQ437" s="75"/>
      <c r="AR437" s="76"/>
      <c r="AS437" s="77"/>
      <c r="AT437" s="77"/>
      <c r="AU437" s="78"/>
      <c r="AV437" s="77"/>
      <c r="AW437" s="77"/>
      <c r="AX437" s="77"/>
      <c r="AY437" s="77"/>
      <c r="AZ437" s="77"/>
      <c r="BA437" s="77"/>
      <c r="BB437" s="99">
        <f t="shared" si="105"/>
        <v>36</v>
      </c>
      <c r="BC437" s="99">
        <f t="shared" si="106"/>
        <v>9</v>
      </c>
      <c r="BD437" s="100" t="str">
        <f t="shared" si="107"/>
        <v>025-U069500621-364杨青松36</v>
      </c>
      <c r="BE437" s="101">
        <f t="shared" si="108"/>
        <v>0.5</v>
      </c>
      <c r="BF437" s="101">
        <f t="shared" si="109"/>
        <v>1</v>
      </c>
      <c r="BG437" s="102" t="str">
        <f t="shared" si="110"/>
        <v>025-U069500621-36436</v>
      </c>
      <c r="BH437" s="84" t="str">
        <f>IF(IF(ISNA(MATCH(BG437,BG438:$BG$94434,0)),1,"")="","",IF(ISNA(MATCH(BG437,BG438:$BG$94434,0)),1,"")&amp;BB437)</f>
        <v>136</v>
      </c>
      <c r="BI437" s="84" t="str">
        <f>IF(BH437="","",BB437&amp;COUNTIFS($BH$1:BH437,BH437))</f>
        <v>3640</v>
      </c>
      <c r="BJ437" s="84" t="str">
        <f t="shared" si="111"/>
        <v>025-U069500621-364</v>
      </c>
      <c r="BK437" s="84"/>
      <c r="BL437" s="84"/>
      <c r="BM437" s="84"/>
      <c r="BN437" s="84"/>
      <c r="BO437" s="84"/>
      <c r="BP437" s="84"/>
      <c r="BQ437" s="84"/>
      <c r="BR437" s="84"/>
      <c r="BS437" s="84"/>
      <c r="BT437" s="84"/>
      <c r="BU437" s="84"/>
      <c r="BV437" s="84"/>
      <c r="BW437" s="84"/>
      <c r="BX437" s="84"/>
      <c r="BY437" s="84"/>
      <c r="BZ437" s="84"/>
      <c r="CA437" s="84"/>
      <c r="CB437" s="84"/>
      <c r="CC437" s="84"/>
      <c r="CD437" s="84"/>
      <c r="CE437" s="84"/>
      <c r="CF437" s="84"/>
      <c r="CG437" s="84"/>
      <c r="CH437" s="84"/>
      <c r="CI437" s="84"/>
      <c r="CJ437" s="84"/>
      <c r="CK437" s="84"/>
      <c r="CL437" s="84"/>
      <c r="CM437" s="84"/>
      <c r="CN437" s="84"/>
      <c r="CO437" s="84"/>
      <c r="CP437" s="84"/>
      <c r="CQ437" s="84"/>
      <c r="CR437" s="84"/>
      <c r="CS437" s="84"/>
      <c r="CT437" s="84"/>
      <c r="CU437" s="84"/>
      <c r="CV437" s="84"/>
      <c r="CW437" s="84"/>
      <c r="CX437" s="84"/>
      <c r="CY437" s="84"/>
      <c r="CZ437" s="84"/>
      <c r="DA437" s="84"/>
      <c r="DB437" s="84"/>
      <c r="DC437" s="84"/>
      <c r="DD437" s="84"/>
      <c r="DE437" s="84"/>
      <c r="DF437" s="84"/>
      <c r="DG437" s="84"/>
      <c r="DH437" s="84"/>
      <c r="DI437" s="84"/>
      <c r="DJ437" s="84"/>
      <c r="DK437" s="84"/>
      <c r="DL437" s="84"/>
      <c r="DM437" s="84"/>
      <c r="DN437" s="84"/>
      <c r="DO437" s="84"/>
      <c r="DP437" s="84"/>
      <c r="DQ437" s="84"/>
      <c r="DR437" s="84"/>
      <c r="DS437" s="84"/>
      <c r="DT437" s="84"/>
      <c r="DU437" s="84"/>
      <c r="DV437" s="84"/>
      <c r="DW437" s="84"/>
      <c r="DX437" s="84"/>
      <c r="DY437" s="84"/>
      <c r="DZ437" s="84"/>
      <c r="EA437" s="84"/>
      <c r="EB437" s="84"/>
      <c r="EC437" s="84"/>
      <c r="ED437" s="84"/>
      <c r="EE437" s="84"/>
      <c r="EF437" s="84"/>
      <c r="EG437" s="84"/>
      <c r="EH437" s="84"/>
      <c r="EI437" s="84"/>
      <c r="EJ437" s="84"/>
      <c r="EK437" s="84"/>
      <c r="EL437" s="84"/>
      <c r="EM437" s="84"/>
      <c r="EN437" s="84"/>
      <c r="EO437" s="84"/>
      <c r="EP437" s="84"/>
      <c r="EQ437" s="84"/>
      <c r="ER437" s="84"/>
      <c r="ES437" s="84"/>
      <c r="ET437" s="84"/>
      <c r="EU437" s="84"/>
      <c r="EV437" s="84"/>
      <c r="EW437" s="84"/>
      <c r="EX437" s="84"/>
      <c r="EY437" s="84"/>
      <c r="EZ437" s="84"/>
      <c r="FA437" s="84"/>
      <c r="FB437" s="84"/>
      <c r="FC437" s="84"/>
      <c r="FD437" s="84"/>
      <c r="FE437" s="84"/>
      <c r="FF437" s="84"/>
      <c r="FG437" s="84"/>
      <c r="FH437" s="84"/>
      <c r="FI437" s="84"/>
      <c r="FJ437" s="84"/>
      <c r="FK437" s="84"/>
      <c r="FL437" s="84"/>
      <c r="FM437" s="84"/>
      <c r="FN437" s="84"/>
      <c r="FO437" s="84"/>
      <c r="FP437" s="84"/>
      <c r="FQ437" s="84"/>
      <c r="FR437" s="84"/>
      <c r="FS437" s="84"/>
      <c r="FT437" s="84"/>
      <c r="FU437" s="84"/>
      <c r="FV437" s="84"/>
      <c r="FW437" s="84"/>
      <c r="FX437" s="84"/>
      <c r="FY437" s="84"/>
      <c r="FZ437" s="84"/>
      <c r="GA437" s="84"/>
      <c r="GB437" s="84"/>
      <c r="GC437" s="84"/>
      <c r="GD437" s="84"/>
      <c r="GE437" s="84"/>
      <c r="GF437" s="84"/>
      <c r="GG437" s="84"/>
      <c r="GH437" s="84"/>
      <c r="GI437" s="84"/>
      <c r="GJ437" s="84"/>
      <c r="GK437" s="84"/>
      <c r="GL437" s="84"/>
      <c r="GM437" s="84"/>
      <c r="GN437" s="84"/>
      <c r="GO437" s="84"/>
      <c r="GP437" s="84"/>
      <c r="GQ437" s="84"/>
      <c r="GR437" s="84"/>
      <c r="GS437" s="84"/>
      <c r="GT437" s="84"/>
      <c r="GU437" s="84"/>
      <c r="GV437" s="84"/>
      <c r="GW437" s="84"/>
      <c r="GX437" s="84"/>
      <c r="GY437" s="84"/>
      <c r="GZ437" s="84"/>
      <c r="HA437" s="84"/>
      <c r="HB437" s="84"/>
      <c r="HC437" s="84"/>
      <c r="HD437" s="84"/>
      <c r="HE437" s="84"/>
      <c r="HF437" s="84"/>
      <c r="HG437" s="84"/>
      <c r="HH437" s="84"/>
      <c r="HI437" s="84"/>
      <c r="HJ437" s="84"/>
      <c r="HK437" s="84"/>
      <c r="HL437" s="84"/>
      <c r="HM437" s="84"/>
      <c r="HN437" s="84"/>
      <c r="HO437" s="84"/>
      <c r="HP437" s="84"/>
      <c r="HQ437" s="84"/>
      <c r="HR437" s="84"/>
      <c r="HS437" s="84"/>
      <c r="HT437" s="84"/>
      <c r="HU437" s="84"/>
      <c r="HV437" s="84"/>
      <c r="HW437" s="84"/>
      <c r="HX437" s="84"/>
      <c r="HY437" s="84"/>
      <c r="HZ437" s="84"/>
      <c r="IA437" s="84"/>
      <c r="IB437" s="84"/>
      <c r="IC437" s="84"/>
      <c r="ID437" s="84"/>
      <c r="IE437" s="84"/>
      <c r="IF437" s="84"/>
      <c r="IG437" s="84"/>
      <c r="IH437" s="84"/>
      <c r="II437" s="84"/>
      <c r="IJ437" s="84"/>
      <c r="IK437" s="84"/>
      <c r="IL437" s="84"/>
      <c r="IM437" s="84"/>
      <c r="IN437" s="84"/>
      <c r="IO437" s="84"/>
      <c r="IP437" s="84"/>
      <c r="IQ437" s="84"/>
      <c r="IR437" s="84"/>
      <c r="IS437" s="84"/>
      <c r="IT437" s="84"/>
      <c r="IU437" s="84"/>
      <c r="IV437" s="84"/>
      <c r="IW437" s="84"/>
      <c r="IX437" s="84"/>
      <c r="IY437" s="84"/>
      <c r="IZ437" s="84"/>
      <c r="JA437" s="84"/>
      <c r="JB437" s="84"/>
    </row>
    <row r="438" spans="1:262" s="22" customFormat="1" ht="15" customHeight="1" x14ac:dyDescent="0.15">
      <c r="A438" s="176" t="s">
        <v>150</v>
      </c>
      <c r="B438" s="26" t="s">
        <v>275</v>
      </c>
      <c r="C438" s="27" t="s">
        <v>344</v>
      </c>
      <c r="D438" s="28" t="s">
        <v>442</v>
      </c>
      <c r="E438" s="26" t="s">
        <v>278</v>
      </c>
      <c r="F438" s="29" t="s">
        <v>346</v>
      </c>
      <c r="G438" s="30" t="s">
        <v>280</v>
      </c>
      <c r="H438" s="30" t="s">
        <v>79</v>
      </c>
      <c r="I438" s="37">
        <v>1500000</v>
      </c>
      <c r="J438" s="38" t="s">
        <v>281</v>
      </c>
      <c r="K438" s="37">
        <v>1246100</v>
      </c>
      <c r="L438" s="26"/>
      <c r="M438" s="26"/>
      <c r="N438" s="26"/>
      <c r="O438" s="39" t="s">
        <v>29</v>
      </c>
      <c r="P438" s="40">
        <v>0.5</v>
      </c>
      <c r="Q438" s="40">
        <v>0.5</v>
      </c>
      <c r="R438" s="40">
        <v>3.7365269461077801</v>
      </c>
      <c r="S438" s="40">
        <v>2.3056768558952001</v>
      </c>
      <c r="T438" s="40">
        <v>11</v>
      </c>
      <c r="U438" s="40">
        <v>0</v>
      </c>
      <c r="V438" s="41">
        <v>12</v>
      </c>
      <c r="W438" s="42">
        <v>105000</v>
      </c>
      <c r="X438" s="43">
        <v>200</v>
      </c>
      <c r="Y438" s="50">
        <v>1</v>
      </c>
      <c r="Z438" s="50">
        <v>1</v>
      </c>
      <c r="AA438" s="51"/>
      <c r="AB438" s="51"/>
      <c r="AC438" s="51"/>
      <c r="AD438" s="51"/>
      <c r="AE438" s="51"/>
      <c r="AF438" s="38">
        <v>144000</v>
      </c>
      <c r="AG438" s="61">
        <v>8.75</v>
      </c>
      <c r="AH438" s="62">
        <v>0.72916666666666696</v>
      </c>
      <c r="AI438" s="63"/>
      <c r="AJ438" s="64"/>
      <c r="AK438" s="65">
        <v>0</v>
      </c>
      <c r="AL438" s="64" t="s">
        <v>283</v>
      </c>
      <c r="AM438" s="66"/>
      <c r="AN438" s="26"/>
      <c r="AO438" s="66" t="s">
        <v>59</v>
      </c>
      <c r="AP438" s="74"/>
      <c r="AQ438" s="75"/>
      <c r="AR438" s="76"/>
      <c r="AS438" s="77"/>
      <c r="AT438" s="77"/>
      <c r="AU438" s="78"/>
      <c r="AV438" s="77"/>
      <c r="AW438" s="77"/>
      <c r="AX438" s="77"/>
      <c r="AY438" s="77"/>
      <c r="AZ438" s="77"/>
      <c r="BA438" s="77"/>
      <c r="BB438" s="99">
        <f t="shared" si="105"/>
        <v>36</v>
      </c>
      <c r="BC438" s="99">
        <f t="shared" si="106"/>
        <v>9</v>
      </c>
      <c r="BD438" s="100" t="str">
        <f t="shared" si="107"/>
        <v>025-C130000641-0397苏宁亚36</v>
      </c>
      <c r="BE438" s="101">
        <f t="shared" ref="BE438:BE444" si="112">IF(COUNTIFS(BD:BD,BD438)&gt;1,COUNTIFS(BD:BD,BD438)/POWER(COUNTIFS(BD:BD,BD438),2),COUNTIFS(BD:BD,BD438))</f>
        <v>0.14285714285714285</v>
      </c>
      <c r="BF438" s="101">
        <f t="shared" ref="BF438:BF444" si="113">IF(COUNTIFS(C:C,C438,A:A,A438)&gt;1,COUNTIFS(C:C,C438,A:A,A438)/POWER(COUNTIFS(C:C,C438,A:A,A438),2),COUNTIFS(C:C,C438,A:A,A438))</f>
        <v>0.5</v>
      </c>
      <c r="BG438" s="102" t="str">
        <f t="shared" si="110"/>
        <v>025-C130000641-039736</v>
      </c>
      <c r="BH438" s="84" t="str">
        <f>IF(IF(ISNA(MATCH(BG438,BG439:$BG$94434,0)),1,"")="","",IF(ISNA(MATCH(BG438,BG439:$BG$94434,0)),1,"")&amp;BB438)</f>
        <v/>
      </c>
      <c r="BI438" s="84" t="str">
        <f>IF(BH438="","",BB438&amp;COUNTIFS($BH$1:BH438,BH438))</f>
        <v/>
      </c>
      <c r="BJ438" s="84" t="str">
        <f t="shared" si="111"/>
        <v/>
      </c>
      <c r="BK438" s="84"/>
      <c r="BL438" s="84"/>
      <c r="BM438" s="84"/>
      <c r="BN438" s="84"/>
      <c r="BO438" s="84"/>
      <c r="BP438" s="84"/>
      <c r="BQ438" s="84"/>
      <c r="BR438" s="84"/>
      <c r="BS438" s="84"/>
      <c r="BT438" s="84"/>
      <c r="BU438" s="84"/>
      <c r="BV438" s="84"/>
      <c r="BW438" s="84"/>
      <c r="BX438" s="84"/>
      <c r="BY438" s="84"/>
      <c r="BZ438" s="84"/>
      <c r="CA438" s="84"/>
      <c r="CB438" s="84"/>
      <c r="CC438" s="84"/>
      <c r="CD438" s="84"/>
      <c r="CE438" s="84"/>
      <c r="CF438" s="84"/>
      <c r="CG438" s="84"/>
      <c r="CH438" s="84"/>
      <c r="CI438" s="84"/>
      <c r="CJ438" s="84"/>
      <c r="CK438" s="84"/>
      <c r="CL438" s="84"/>
      <c r="CM438" s="84"/>
      <c r="CN438" s="84"/>
      <c r="CO438" s="84"/>
      <c r="CP438" s="84"/>
      <c r="CQ438" s="84"/>
      <c r="CR438" s="84"/>
      <c r="CS438" s="84"/>
      <c r="CT438" s="84"/>
      <c r="CU438" s="84"/>
      <c r="CV438" s="84"/>
      <c r="CW438" s="84"/>
      <c r="CX438" s="84"/>
      <c r="CY438" s="84"/>
      <c r="CZ438" s="84"/>
      <c r="DA438" s="84"/>
      <c r="DB438" s="84"/>
      <c r="DC438" s="84"/>
      <c r="DD438" s="84"/>
      <c r="DE438" s="84"/>
      <c r="DF438" s="84"/>
      <c r="DG438" s="84"/>
      <c r="DH438" s="84"/>
      <c r="DI438" s="84"/>
      <c r="DJ438" s="84"/>
      <c r="DK438" s="84"/>
      <c r="DL438" s="84"/>
      <c r="DM438" s="84"/>
      <c r="DN438" s="84"/>
      <c r="DO438" s="84"/>
      <c r="DP438" s="84"/>
      <c r="DQ438" s="84"/>
      <c r="DR438" s="84"/>
      <c r="DS438" s="84"/>
      <c r="DT438" s="84"/>
      <c r="DU438" s="84"/>
      <c r="DV438" s="84"/>
      <c r="DW438" s="84"/>
      <c r="DX438" s="84"/>
      <c r="DY438" s="84"/>
      <c r="DZ438" s="84"/>
      <c r="EA438" s="84"/>
      <c r="EB438" s="84"/>
      <c r="EC438" s="84"/>
      <c r="ED438" s="84"/>
      <c r="EE438" s="84"/>
      <c r="EF438" s="84"/>
      <c r="EG438" s="84"/>
      <c r="EH438" s="84"/>
      <c r="EI438" s="84"/>
      <c r="EJ438" s="84"/>
      <c r="EK438" s="84"/>
      <c r="EL438" s="84"/>
      <c r="EM438" s="84"/>
      <c r="EN438" s="84"/>
      <c r="EO438" s="84"/>
      <c r="EP438" s="84"/>
      <c r="EQ438" s="84"/>
      <c r="ER438" s="84"/>
      <c r="ES438" s="84"/>
      <c r="ET438" s="84"/>
      <c r="EU438" s="84"/>
      <c r="EV438" s="84"/>
      <c r="EW438" s="84"/>
      <c r="EX438" s="84"/>
      <c r="EY438" s="84"/>
      <c r="EZ438" s="84"/>
      <c r="FA438" s="84"/>
      <c r="FB438" s="84"/>
      <c r="FC438" s="84"/>
      <c r="FD438" s="84"/>
      <c r="FE438" s="84"/>
      <c r="FF438" s="84"/>
      <c r="FG438" s="84"/>
      <c r="FH438" s="84"/>
      <c r="FI438" s="84"/>
      <c r="FJ438" s="84"/>
      <c r="FK438" s="84"/>
      <c r="FL438" s="84"/>
      <c r="FM438" s="84"/>
      <c r="FN438" s="84"/>
      <c r="FO438" s="84"/>
      <c r="FP438" s="84"/>
      <c r="FQ438" s="84"/>
      <c r="FR438" s="84"/>
      <c r="FS438" s="84"/>
      <c r="FT438" s="84"/>
      <c r="FU438" s="84"/>
      <c r="FV438" s="84"/>
      <c r="FW438" s="84"/>
      <c r="FX438" s="84"/>
      <c r="FY438" s="84"/>
      <c r="FZ438" s="84"/>
      <c r="GA438" s="84"/>
      <c r="GB438" s="84"/>
      <c r="GC438" s="84"/>
      <c r="GD438" s="84"/>
      <c r="GE438" s="84"/>
      <c r="GF438" s="84"/>
      <c r="GG438" s="84"/>
      <c r="GH438" s="84"/>
      <c r="GI438" s="84"/>
      <c r="GJ438" s="84"/>
      <c r="GK438" s="84"/>
      <c r="GL438" s="84"/>
      <c r="GM438" s="84"/>
      <c r="GN438" s="84"/>
      <c r="GO438" s="84"/>
      <c r="GP438" s="84"/>
      <c r="GQ438" s="84"/>
      <c r="GR438" s="84"/>
      <c r="GS438" s="84"/>
      <c r="GT438" s="84"/>
      <c r="GU438" s="84"/>
      <c r="GV438" s="84"/>
      <c r="GW438" s="84"/>
      <c r="GX438" s="84"/>
      <c r="GY438" s="84"/>
      <c r="GZ438" s="84"/>
      <c r="HA438" s="84"/>
      <c r="HB438" s="84"/>
      <c r="HC438" s="84"/>
      <c r="HD438" s="84"/>
      <c r="HE438" s="84"/>
      <c r="HF438" s="84"/>
      <c r="HG438" s="84"/>
      <c r="HH438" s="84"/>
      <c r="HI438" s="84"/>
      <c r="HJ438" s="84"/>
      <c r="HK438" s="84"/>
      <c r="HL438" s="84"/>
      <c r="HM438" s="84"/>
      <c r="HN438" s="84"/>
      <c r="HO438" s="84"/>
      <c r="HP438" s="84"/>
      <c r="HQ438" s="84"/>
      <c r="HR438" s="84"/>
      <c r="HS438" s="84"/>
      <c r="HT438" s="84"/>
      <c r="HU438" s="84"/>
      <c r="HV438" s="84"/>
      <c r="HW438" s="84"/>
      <c r="HX438" s="84"/>
      <c r="HY438" s="84"/>
      <c r="HZ438" s="84"/>
      <c r="IA438" s="84"/>
      <c r="IB438" s="84"/>
      <c r="IC438" s="84"/>
      <c r="ID438" s="84"/>
      <c r="IE438" s="84"/>
      <c r="IF438" s="84"/>
      <c r="IG438" s="84"/>
      <c r="IH438" s="84"/>
      <c r="II438" s="84"/>
      <c r="IJ438" s="84"/>
      <c r="IK438" s="84"/>
      <c r="IL438" s="84"/>
      <c r="IM438" s="84"/>
      <c r="IN438" s="84"/>
      <c r="IO438" s="84"/>
      <c r="IP438" s="84"/>
      <c r="IQ438" s="84"/>
      <c r="IR438" s="84"/>
      <c r="IS438" s="84"/>
      <c r="IT438" s="84"/>
      <c r="IU438" s="84"/>
      <c r="IV438" s="84"/>
      <c r="IW438" s="84"/>
      <c r="IX438" s="84"/>
      <c r="IY438" s="84"/>
      <c r="IZ438" s="84"/>
      <c r="JA438" s="84"/>
      <c r="JB438" s="84"/>
    </row>
    <row r="439" spans="1:262" s="22" customFormat="1" ht="15" customHeight="1" x14ac:dyDescent="0.15">
      <c r="A439" s="176" t="s">
        <v>150</v>
      </c>
      <c r="B439" s="26" t="s">
        <v>285</v>
      </c>
      <c r="C439" s="27" t="s">
        <v>344</v>
      </c>
      <c r="D439" s="28" t="s">
        <v>442</v>
      </c>
      <c r="E439" s="26" t="s">
        <v>278</v>
      </c>
      <c r="F439" s="29" t="s">
        <v>346</v>
      </c>
      <c r="G439" s="30" t="s">
        <v>280</v>
      </c>
      <c r="H439" s="30" t="s">
        <v>79</v>
      </c>
      <c r="I439" s="37">
        <v>1500000</v>
      </c>
      <c r="J439" s="38" t="s">
        <v>281</v>
      </c>
      <c r="K439" s="37">
        <v>1246100</v>
      </c>
      <c r="L439" s="26"/>
      <c r="M439" s="26"/>
      <c r="N439" s="26"/>
      <c r="O439" s="39" t="s">
        <v>29</v>
      </c>
      <c r="P439" s="40">
        <v>0.5</v>
      </c>
      <c r="Q439" s="40">
        <v>0.5</v>
      </c>
      <c r="R439" s="40">
        <v>1.4957507082153001</v>
      </c>
      <c r="S439" s="40">
        <v>2.3056768558952001</v>
      </c>
      <c r="T439" s="40">
        <v>11</v>
      </c>
      <c r="U439" s="40">
        <v>0</v>
      </c>
      <c r="V439" s="41">
        <v>12</v>
      </c>
      <c r="W439" s="42">
        <v>63000</v>
      </c>
      <c r="X439" s="43">
        <v>200</v>
      </c>
      <c r="Y439" s="50">
        <v>1</v>
      </c>
      <c r="Z439" s="50">
        <v>1</v>
      </c>
      <c r="AA439" s="51"/>
      <c r="AB439" s="51"/>
      <c r="AC439" s="51"/>
      <c r="AD439" s="51"/>
      <c r="AE439" s="51"/>
      <c r="AF439" s="38">
        <v>144000</v>
      </c>
      <c r="AG439" s="61">
        <v>5.25</v>
      </c>
      <c r="AH439" s="62">
        <v>0.4375</v>
      </c>
      <c r="AI439" s="63"/>
      <c r="AJ439" s="64"/>
      <c r="AK439" s="65">
        <v>0</v>
      </c>
      <c r="AL439" s="64" t="s">
        <v>283</v>
      </c>
      <c r="AM439" s="66"/>
      <c r="AN439" s="26"/>
      <c r="AO439" s="66" t="s">
        <v>28</v>
      </c>
      <c r="AP439" s="74"/>
      <c r="AQ439" s="75"/>
      <c r="AR439" s="76"/>
      <c r="AS439" s="77"/>
      <c r="AT439" s="77"/>
      <c r="AU439" s="78"/>
      <c r="AV439" s="77"/>
      <c r="AW439" s="77"/>
      <c r="AX439" s="77"/>
      <c r="AY439" s="77"/>
      <c r="AZ439" s="77"/>
      <c r="BA439" s="77"/>
      <c r="BB439" s="99">
        <f t="shared" si="105"/>
        <v>36</v>
      </c>
      <c r="BC439" s="99">
        <f t="shared" si="106"/>
        <v>9</v>
      </c>
      <c r="BD439" s="100" t="str">
        <f t="shared" si="107"/>
        <v>025-C130000641-0397韩学奇36</v>
      </c>
      <c r="BE439" s="101">
        <f t="shared" si="112"/>
        <v>0.14285714285714285</v>
      </c>
      <c r="BF439" s="101">
        <f t="shared" si="113"/>
        <v>0.5</v>
      </c>
      <c r="BG439" s="102" t="str">
        <f t="shared" si="110"/>
        <v>025-C130000641-039736</v>
      </c>
      <c r="BH439" s="84" t="str">
        <f>IF(IF(ISNA(MATCH(BG439,BG440:$BG$94434,0)),1,"")="","",IF(ISNA(MATCH(BG439,BG440:$BG$94434,0)),1,"")&amp;BB439)</f>
        <v/>
      </c>
      <c r="BI439" s="84" t="str">
        <f>IF(BH439="","",BB439&amp;COUNTIFS($BH$1:BH439,BH439))</f>
        <v/>
      </c>
      <c r="BJ439" s="84" t="str">
        <f t="shared" si="111"/>
        <v/>
      </c>
      <c r="BK439" s="84"/>
      <c r="BL439" s="84"/>
      <c r="BM439" s="84"/>
      <c r="BN439" s="84"/>
      <c r="BO439" s="84"/>
      <c r="BP439" s="84"/>
      <c r="BQ439" s="84"/>
      <c r="BR439" s="84"/>
      <c r="BS439" s="84"/>
      <c r="BT439" s="84"/>
      <c r="BU439" s="84"/>
      <c r="BV439" s="84"/>
      <c r="BW439" s="84"/>
      <c r="BX439" s="84"/>
      <c r="BY439" s="84"/>
      <c r="BZ439" s="84"/>
      <c r="CA439" s="84"/>
      <c r="CB439" s="84"/>
      <c r="CC439" s="84"/>
      <c r="CD439" s="84"/>
      <c r="CE439" s="84"/>
      <c r="CF439" s="84"/>
      <c r="CG439" s="84"/>
      <c r="CH439" s="84"/>
      <c r="CI439" s="84"/>
      <c r="CJ439" s="84"/>
      <c r="CK439" s="84"/>
      <c r="CL439" s="84"/>
      <c r="CM439" s="84"/>
      <c r="CN439" s="84"/>
      <c r="CO439" s="84"/>
      <c r="CP439" s="84"/>
      <c r="CQ439" s="84"/>
      <c r="CR439" s="84"/>
      <c r="CS439" s="84"/>
      <c r="CT439" s="84"/>
      <c r="CU439" s="84"/>
      <c r="CV439" s="84"/>
      <c r="CW439" s="84"/>
      <c r="CX439" s="84"/>
      <c r="CY439" s="84"/>
      <c r="CZ439" s="84"/>
      <c r="DA439" s="84"/>
      <c r="DB439" s="84"/>
      <c r="DC439" s="84"/>
      <c r="DD439" s="84"/>
      <c r="DE439" s="84"/>
      <c r="DF439" s="84"/>
      <c r="DG439" s="84"/>
      <c r="DH439" s="84"/>
      <c r="DI439" s="84"/>
      <c r="DJ439" s="84"/>
      <c r="DK439" s="84"/>
      <c r="DL439" s="84"/>
      <c r="DM439" s="84"/>
      <c r="DN439" s="84"/>
      <c r="DO439" s="84"/>
      <c r="DP439" s="84"/>
      <c r="DQ439" s="84"/>
      <c r="DR439" s="84"/>
      <c r="DS439" s="84"/>
      <c r="DT439" s="84"/>
      <c r="DU439" s="84"/>
      <c r="DV439" s="84"/>
      <c r="DW439" s="84"/>
      <c r="DX439" s="84"/>
      <c r="DY439" s="84"/>
      <c r="DZ439" s="84"/>
      <c r="EA439" s="84"/>
      <c r="EB439" s="84"/>
      <c r="EC439" s="84"/>
      <c r="ED439" s="84"/>
      <c r="EE439" s="84"/>
      <c r="EF439" s="84"/>
      <c r="EG439" s="84"/>
      <c r="EH439" s="84"/>
      <c r="EI439" s="84"/>
      <c r="EJ439" s="84"/>
      <c r="EK439" s="84"/>
      <c r="EL439" s="84"/>
      <c r="EM439" s="84"/>
      <c r="EN439" s="84"/>
      <c r="EO439" s="84"/>
      <c r="EP439" s="84"/>
      <c r="EQ439" s="84"/>
      <c r="ER439" s="84"/>
      <c r="ES439" s="84"/>
      <c r="ET439" s="84"/>
      <c r="EU439" s="84"/>
      <c r="EV439" s="84"/>
      <c r="EW439" s="84"/>
      <c r="EX439" s="84"/>
      <c r="EY439" s="84"/>
      <c r="EZ439" s="84"/>
      <c r="FA439" s="84"/>
      <c r="FB439" s="84"/>
      <c r="FC439" s="84"/>
      <c r="FD439" s="84"/>
      <c r="FE439" s="84"/>
      <c r="FF439" s="84"/>
      <c r="FG439" s="84"/>
      <c r="FH439" s="84"/>
      <c r="FI439" s="84"/>
      <c r="FJ439" s="84"/>
      <c r="FK439" s="84"/>
      <c r="FL439" s="84"/>
      <c r="FM439" s="84"/>
      <c r="FN439" s="84"/>
      <c r="FO439" s="84"/>
      <c r="FP439" s="84"/>
      <c r="FQ439" s="84"/>
      <c r="FR439" s="84"/>
      <c r="FS439" s="84"/>
      <c r="FT439" s="84"/>
      <c r="FU439" s="84"/>
      <c r="FV439" s="84"/>
      <c r="FW439" s="84"/>
      <c r="FX439" s="84"/>
      <c r="FY439" s="84"/>
      <c r="FZ439" s="84"/>
      <c r="GA439" s="84"/>
      <c r="GB439" s="84"/>
      <c r="GC439" s="84"/>
      <c r="GD439" s="84"/>
      <c r="GE439" s="84"/>
      <c r="GF439" s="84"/>
      <c r="GG439" s="84"/>
      <c r="GH439" s="84"/>
      <c r="GI439" s="84"/>
      <c r="GJ439" s="84"/>
      <c r="GK439" s="84"/>
      <c r="GL439" s="84"/>
      <c r="GM439" s="84"/>
      <c r="GN439" s="84"/>
      <c r="GO439" s="84"/>
      <c r="GP439" s="84"/>
      <c r="GQ439" s="84"/>
      <c r="GR439" s="84"/>
      <c r="GS439" s="84"/>
      <c r="GT439" s="84"/>
      <c r="GU439" s="84"/>
      <c r="GV439" s="84"/>
      <c r="GW439" s="84"/>
      <c r="GX439" s="84"/>
      <c r="GY439" s="84"/>
      <c r="GZ439" s="84"/>
      <c r="HA439" s="84"/>
      <c r="HB439" s="84"/>
      <c r="HC439" s="84"/>
      <c r="HD439" s="84"/>
      <c r="HE439" s="84"/>
      <c r="HF439" s="84"/>
      <c r="HG439" s="84"/>
      <c r="HH439" s="84"/>
      <c r="HI439" s="84"/>
      <c r="HJ439" s="84"/>
      <c r="HK439" s="84"/>
      <c r="HL439" s="84"/>
      <c r="HM439" s="84"/>
      <c r="HN439" s="84"/>
      <c r="HO439" s="84"/>
      <c r="HP439" s="84"/>
      <c r="HQ439" s="84"/>
      <c r="HR439" s="84"/>
      <c r="HS439" s="84"/>
      <c r="HT439" s="84"/>
      <c r="HU439" s="84"/>
      <c r="HV439" s="84"/>
      <c r="HW439" s="84"/>
      <c r="HX439" s="84"/>
      <c r="HY439" s="84"/>
      <c r="HZ439" s="84"/>
      <c r="IA439" s="84"/>
      <c r="IB439" s="84"/>
      <c r="IC439" s="84"/>
      <c r="ID439" s="84"/>
      <c r="IE439" s="84"/>
      <c r="IF439" s="84"/>
      <c r="IG439" s="84"/>
      <c r="IH439" s="84"/>
      <c r="II439" s="84"/>
      <c r="IJ439" s="84"/>
      <c r="IK439" s="84"/>
      <c r="IL439" s="84"/>
      <c r="IM439" s="84"/>
      <c r="IN439" s="84"/>
      <c r="IO439" s="84"/>
      <c r="IP439" s="84"/>
      <c r="IQ439" s="84"/>
      <c r="IR439" s="84"/>
      <c r="IS439" s="84"/>
      <c r="IT439" s="84"/>
      <c r="IU439" s="84"/>
      <c r="IV439" s="84"/>
      <c r="IW439" s="84"/>
      <c r="IX439" s="84"/>
      <c r="IY439" s="84"/>
      <c r="IZ439" s="84"/>
      <c r="JA439" s="84"/>
      <c r="JB439" s="84"/>
    </row>
    <row r="440" spans="1:262" s="22" customFormat="1" ht="15" customHeight="1" x14ac:dyDescent="0.15">
      <c r="A440" s="176" t="s">
        <v>150</v>
      </c>
      <c r="B440" s="26" t="s">
        <v>285</v>
      </c>
      <c r="C440" s="27" t="s">
        <v>188</v>
      </c>
      <c r="D440" s="28" t="s">
        <v>482</v>
      </c>
      <c r="E440" s="26" t="s">
        <v>278</v>
      </c>
      <c r="F440" s="29" t="s">
        <v>81</v>
      </c>
      <c r="G440" s="30" t="s">
        <v>356</v>
      </c>
      <c r="H440" s="30" t="s">
        <v>79</v>
      </c>
      <c r="I440" s="37">
        <v>2000000</v>
      </c>
      <c r="J440" s="38" t="s">
        <v>281</v>
      </c>
      <c r="K440" s="37">
        <v>59800</v>
      </c>
      <c r="L440" s="26"/>
      <c r="M440" s="26"/>
      <c r="N440" s="26"/>
      <c r="O440" s="39" t="s">
        <v>357</v>
      </c>
      <c r="P440" s="40">
        <v>0.5</v>
      </c>
      <c r="Q440" s="40">
        <v>0.5</v>
      </c>
      <c r="R440" s="40">
        <v>1.4957507082153001</v>
      </c>
      <c r="S440" s="40">
        <v>2.3056768558952001</v>
      </c>
      <c r="T440" s="40">
        <v>5</v>
      </c>
      <c r="U440" s="40">
        <v>5</v>
      </c>
      <c r="V440" s="41">
        <v>12</v>
      </c>
      <c r="W440" s="42">
        <v>114500</v>
      </c>
      <c r="X440" s="43">
        <v>200</v>
      </c>
      <c r="Y440" s="50">
        <v>1</v>
      </c>
      <c r="Z440" s="50">
        <v>1</v>
      </c>
      <c r="AA440" s="51"/>
      <c r="AB440" s="51"/>
      <c r="AC440" s="51"/>
      <c r="AD440" s="51"/>
      <c r="AE440" s="51"/>
      <c r="AF440" s="38">
        <v>144000</v>
      </c>
      <c r="AG440" s="61">
        <v>9.5416666666666696</v>
      </c>
      <c r="AH440" s="62">
        <v>0.79513888888888895</v>
      </c>
      <c r="AI440" s="63"/>
      <c r="AJ440" s="64"/>
      <c r="AK440" s="65">
        <v>0</v>
      </c>
      <c r="AL440" s="64" t="s">
        <v>283</v>
      </c>
      <c r="AM440" s="66" t="s">
        <v>322</v>
      </c>
      <c r="AN440" s="26"/>
      <c r="AO440" s="66" t="s">
        <v>64</v>
      </c>
      <c r="AP440" s="74"/>
      <c r="AQ440" s="75"/>
      <c r="AR440" s="76"/>
      <c r="AS440" s="77"/>
      <c r="AT440" s="77"/>
      <c r="AU440" s="78"/>
      <c r="AV440" s="77"/>
      <c r="AW440" s="77"/>
      <c r="AX440" s="77"/>
      <c r="AY440" s="77"/>
      <c r="AZ440" s="77"/>
      <c r="BA440" s="77"/>
      <c r="BB440" s="99">
        <f t="shared" si="105"/>
        <v>36</v>
      </c>
      <c r="BC440" s="99">
        <f t="shared" si="106"/>
        <v>9</v>
      </c>
      <c r="BD440" s="100" t="str">
        <f t="shared" si="107"/>
        <v>025-0009-320杨青松36</v>
      </c>
      <c r="BE440" s="101">
        <f t="shared" si="112"/>
        <v>0.5</v>
      </c>
      <c r="BF440" s="101">
        <f t="shared" si="113"/>
        <v>1</v>
      </c>
      <c r="BG440" s="102" t="str">
        <f t="shared" si="110"/>
        <v>025-0009-32036</v>
      </c>
      <c r="BH440" s="84" t="str">
        <f>IF(IF(ISNA(MATCH(BG440,BG441:$BG$94434,0)),1,"")="","",IF(ISNA(MATCH(BG440,BG441:$BG$94434,0)),1,"")&amp;BB440)</f>
        <v>136</v>
      </c>
      <c r="BI440" s="84" t="str">
        <f>IF(BH440="","",BB440&amp;COUNTIFS($BH$1:BH440,BH440))</f>
        <v>3641</v>
      </c>
      <c r="BJ440" s="84" t="str">
        <f t="shared" si="111"/>
        <v>025-0009-320</v>
      </c>
      <c r="BK440" s="84"/>
      <c r="BL440" s="84"/>
      <c r="BM440" s="84"/>
      <c r="BN440" s="84"/>
      <c r="BO440" s="84"/>
      <c r="BP440" s="84"/>
      <c r="BQ440" s="84"/>
      <c r="BR440" s="84"/>
      <c r="BS440" s="84"/>
      <c r="BT440" s="84"/>
      <c r="BU440" s="84"/>
      <c r="BV440" s="84"/>
      <c r="BW440" s="84"/>
      <c r="BX440" s="84"/>
      <c r="BY440" s="84"/>
      <c r="BZ440" s="84"/>
      <c r="CA440" s="84"/>
      <c r="CB440" s="84"/>
      <c r="CC440" s="84"/>
      <c r="CD440" s="84"/>
      <c r="CE440" s="84"/>
      <c r="CF440" s="84"/>
      <c r="CG440" s="84"/>
      <c r="CH440" s="84"/>
      <c r="CI440" s="84"/>
      <c r="CJ440" s="84"/>
      <c r="CK440" s="84"/>
      <c r="CL440" s="84"/>
      <c r="CM440" s="84"/>
      <c r="CN440" s="84"/>
      <c r="CO440" s="84"/>
      <c r="CP440" s="84"/>
      <c r="CQ440" s="84"/>
      <c r="CR440" s="84"/>
      <c r="CS440" s="84"/>
      <c r="CT440" s="84"/>
      <c r="CU440" s="84"/>
      <c r="CV440" s="84"/>
      <c r="CW440" s="84"/>
      <c r="CX440" s="84"/>
      <c r="CY440" s="84"/>
      <c r="CZ440" s="84"/>
      <c r="DA440" s="84"/>
      <c r="DB440" s="84"/>
      <c r="DC440" s="84"/>
      <c r="DD440" s="84"/>
      <c r="DE440" s="84"/>
      <c r="DF440" s="84"/>
      <c r="DG440" s="84"/>
      <c r="DH440" s="84"/>
      <c r="DI440" s="84"/>
      <c r="DJ440" s="84"/>
      <c r="DK440" s="84"/>
      <c r="DL440" s="84"/>
      <c r="DM440" s="84"/>
      <c r="DN440" s="84"/>
      <c r="DO440" s="84"/>
      <c r="DP440" s="84"/>
      <c r="DQ440" s="84"/>
      <c r="DR440" s="84"/>
      <c r="DS440" s="84"/>
      <c r="DT440" s="84"/>
      <c r="DU440" s="84"/>
      <c r="DV440" s="84"/>
      <c r="DW440" s="84"/>
      <c r="DX440" s="84"/>
      <c r="DY440" s="84"/>
      <c r="DZ440" s="84"/>
      <c r="EA440" s="84"/>
      <c r="EB440" s="84"/>
      <c r="EC440" s="84"/>
      <c r="ED440" s="84"/>
      <c r="EE440" s="84"/>
      <c r="EF440" s="84"/>
      <c r="EG440" s="84"/>
      <c r="EH440" s="84"/>
      <c r="EI440" s="84"/>
      <c r="EJ440" s="84"/>
      <c r="EK440" s="84"/>
      <c r="EL440" s="84"/>
      <c r="EM440" s="84"/>
      <c r="EN440" s="84"/>
      <c r="EO440" s="84"/>
      <c r="EP440" s="84"/>
      <c r="EQ440" s="84"/>
      <c r="ER440" s="84"/>
      <c r="ES440" s="84"/>
      <c r="ET440" s="84"/>
      <c r="EU440" s="84"/>
      <c r="EV440" s="84"/>
      <c r="EW440" s="84"/>
      <c r="EX440" s="84"/>
      <c r="EY440" s="84"/>
      <c r="EZ440" s="84"/>
      <c r="FA440" s="84"/>
      <c r="FB440" s="84"/>
      <c r="FC440" s="84"/>
      <c r="FD440" s="84"/>
      <c r="FE440" s="84"/>
      <c r="FF440" s="84"/>
      <c r="FG440" s="84"/>
      <c r="FH440" s="84"/>
      <c r="FI440" s="84"/>
      <c r="FJ440" s="84"/>
      <c r="FK440" s="84"/>
      <c r="FL440" s="84"/>
      <c r="FM440" s="84"/>
      <c r="FN440" s="84"/>
      <c r="FO440" s="84"/>
      <c r="FP440" s="84"/>
      <c r="FQ440" s="84"/>
      <c r="FR440" s="84"/>
      <c r="FS440" s="84"/>
      <c r="FT440" s="84"/>
      <c r="FU440" s="84"/>
      <c r="FV440" s="84"/>
      <c r="FW440" s="84"/>
      <c r="FX440" s="84"/>
      <c r="FY440" s="84"/>
      <c r="FZ440" s="84"/>
      <c r="GA440" s="84"/>
      <c r="GB440" s="84"/>
      <c r="GC440" s="84"/>
      <c r="GD440" s="84"/>
      <c r="GE440" s="84"/>
      <c r="GF440" s="84"/>
      <c r="GG440" s="84"/>
      <c r="GH440" s="84"/>
      <c r="GI440" s="84"/>
      <c r="GJ440" s="84"/>
      <c r="GK440" s="84"/>
      <c r="GL440" s="84"/>
      <c r="GM440" s="84"/>
      <c r="GN440" s="84"/>
      <c r="GO440" s="84"/>
      <c r="GP440" s="84"/>
      <c r="GQ440" s="84"/>
      <c r="GR440" s="84"/>
      <c r="GS440" s="84"/>
      <c r="GT440" s="84"/>
      <c r="GU440" s="84"/>
      <c r="GV440" s="84"/>
      <c r="GW440" s="84"/>
      <c r="GX440" s="84"/>
      <c r="GY440" s="84"/>
      <c r="GZ440" s="84"/>
      <c r="HA440" s="84"/>
      <c r="HB440" s="84"/>
      <c r="HC440" s="84"/>
      <c r="HD440" s="84"/>
      <c r="HE440" s="84"/>
      <c r="HF440" s="84"/>
      <c r="HG440" s="84"/>
      <c r="HH440" s="84"/>
      <c r="HI440" s="84"/>
      <c r="HJ440" s="84"/>
      <c r="HK440" s="84"/>
      <c r="HL440" s="84"/>
      <c r="HM440" s="84"/>
      <c r="HN440" s="84"/>
      <c r="HO440" s="84"/>
      <c r="HP440" s="84"/>
      <c r="HQ440" s="84"/>
      <c r="HR440" s="84"/>
      <c r="HS440" s="84"/>
      <c r="HT440" s="84"/>
      <c r="HU440" s="84"/>
      <c r="HV440" s="84"/>
      <c r="HW440" s="84"/>
      <c r="HX440" s="84"/>
      <c r="HY440" s="84"/>
      <c r="HZ440" s="84"/>
      <c r="IA440" s="84"/>
      <c r="IB440" s="84"/>
      <c r="IC440" s="84"/>
      <c r="ID440" s="84"/>
      <c r="IE440" s="84"/>
      <c r="IF440" s="84"/>
      <c r="IG440" s="84"/>
      <c r="IH440" s="84"/>
      <c r="II440" s="84"/>
      <c r="IJ440" s="84"/>
      <c r="IK440" s="84"/>
      <c r="IL440" s="84"/>
      <c r="IM440" s="84"/>
      <c r="IN440" s="84"/>
      <c r="IO440" s="84"/>
      <c r="IP440" s="84"/>
      <c r="IQ440" s="84"/>
      <c r="IR440" s="84"/>
      <c r="IS440" s="84"/>
      <c r="IT440" s="84"/>
      <c r="IU440" s="84"/>
      <c r="IV440" s="84"/>
      <c r="IW440" s="84"/>
      <c r="IX440" s="84"/>
      <c r="IY440" s="84"/>
      <c r="IZ440" s="84"/>
      <c r="JA440" s="84"/>
      <c r="JB440" s="84"/>
    </row>
    <row r="441" spans="1:262" s="22" customFormat="1" ht="15" customHeight="1" x14ac:dyDescent="0.15">
      <c r="A441" s="176" t="s">
        <v>150</v>
      </c>
      <c r="B441" s="26" t="s">
        <v>275</v>
      </c>
      <c r="C441" s="27" t="s">
        <v>189</v>
      </c>
      <c r="D441" s="28" t="s">
        <v>443</v>
      </c>
      <c r="E441" s="26" t="s">
        <v>278</v>
      </c>
      <c r="F441" s="29" t="s">
        <v>95</v>
      </c>
      <c r="G441" s="30" t="s">
        <v>356</v>
      </c>
      <c r="H441" s="30" t="s">
        <v>94</v>
      </c>
      <c r="I441" s="37">
        <v>1000</v>
      </c>
      <c r="J441" s="38" t="s">
        <v>281</v>
      </c>
      <c r="K441" s="37">
        <v>218</v>
      </c>
      <c r="L441" s="26"/>
      <c r="M441" s="26"/>
      <c r="N441" s="26"/>
      <c r="O441" s="39" t="s">
        <v>444</v>
      </c>
      <c r="P441" s="40">
        <v>0.5</v>
      </c>
      <c r="Q441" s="40">
        <v>0.5</v>
      </c>
      <c r="R441" s="40">
        <v>0.93413173652694603</v>
      </c>
      <c r="S441" s="40">
        <v>0.57641921397379903</v>
      </c>
      <c r="T441" s="40">
        <v>3</v>
      </c>
      <c r="U441" s="40">
        <v>2</v>
      </c>
      <c r="V441" s="41">
        <v>3</v>
      </c>
      <c r="W441" s="42">
        <v>37</v>
      </c>
      <c r="X441" s="43">
        <v>300</v>
      </c>
      <c r="Y441" s="50">
        <v>1</v>
      </c>
      <c r="Z441" s="50">
        <v>1</v>
      </c>
      <c r="AA441" s="51"/>
      <c r="AB441" s="51"/>
      <c r="AC441" s="51"/>
      <c r="AD441" s="51"/>
      <c r="AE441" s="51"/>
      <c r="AF441" s="38">
        <v>54</v>
      </c>
      <c r="AG441" s="61">
        <v>2.0555555555555598</v>
      </c>
      <c r="AH441" s="62">
        <v>0.68518518518518501</v>
      </c>
      <c r="AI441" s="63"/>
      <c r="AJ441" s="64"/>
      <c r="AK441" s="65">
        <v>0</v>
      </c>
      <c r="AL441" s="64" t="s">
        <v>283</v>
      </c>
      <c r="AM441" s="66" t="s">
        <v>320</v>
      </c>
      <c r="AN441" s="26"/>
      <c r="AO441" s="66" t="s">
        <v>61</v>
      </c>
      <c r="AP441" s="74"/>
      <c r="AQ441" s="75"/>
      <c r="AR441" s="76"/>
      <c r="AS441" s="77"/>
      <c r="AT441" s="77"/>
      <c r="AU441" s="78"/>
      <c r="AV441" s="77"/>
      <c r="AW441" s="77"/>
      <c r="AX441" s="77"/>
      <c r="AY441" s="77"/>
      <c r="AZ441" s="77"/>
      <c r="BA441" s="77"/>
      <c r="BB441" s="99">
        <f t="shared" si="105"/>
        <v>36</v>
      </c>
      <c r="BC441" s="99">
        <f t="shared" si="106"/>
        <v>9</v>
      </c>
      <c r="BD441" s="100" t="str">
        <f t="shared" si="107"/>
        <v>050-0009-481王友36</v>
      </c>
      <c r="BE441" s="101">
        <f t="shared" si="112"/>
        <v>1</v>
      </c>
      <c r="BF441" s="101">
        <f t="shared" si="113"/>
        <v>1</v>
      </c>
      <c r="BG441" s="102" t="str">
        <f t="shared" si="110"/>
        <v>050-0009-48136</v>
      </c>
      <c r="BH441" s="84" t="str">
        <f>IF(IF(ISNA(MATCH(BG441,BG442:$BG$94434,0)),1,"")="","",IF(ISNA(MATCH(BG441,BG442:$BG$94434,0)),1,"")&amp;BB441)</f>
        <v>136</v>
      </c>
      <c r="BI441" s="84" t="str">
        <f>IF(BH441="","",BB441&amp;COUNTIFS($BH$1:BH441,BH441))</f>
        <v>3642</v>
      </c>
      <c r="BJ441" s="84" t="str">
        <f t="shared" si="111"/>
        <v>050-0009-481</v>
      </c>
      <c r="BK441" s="84"/>
      <c r="BL441" s="84"/>
      <c r="BM441" s="84"/>
      <c r="BN441" s="84"/>
      <c r="BO441" s="84"/>
      <c r="BP441" s="84"/>
      <c r="BQ441" s="84"/>
      <c r="BR441" s="84"/>
      <c r="BS441" s="84"/>
      <c r="BT441" s="84"/>
      <c r="BU441" s="84"/>
      <c r="BV441" s="84"/>
      <c r="BW441" s="84"/>
      <c r="BX441" s="84"/>
      <c r="BY441" s="84"/>
      <c r="BZ441" s="84"/>
      <c r="CA441" s="84"/>
      <c r="CB441" s="84"/>
      <c r="CC441" s="84"/>
      <c r="CD441" s="84"/>
      <c r="CE441" s="84"/>
      <c r="CF441" s="84"/>
      <c r="CG441" s="84"/>
      <c r="CH441" s="84"/>
      <c r="CI441" s="84"/>
      <c r="CJ441" s="84"/>
      <c r="CK441" s="84"/>
      <c r="CL441" s="84"/>
      <c r="CM441" s="84"/>
      <c r="CN441" s="84"/>
      <c r="CO441" s="84"/>
      <c r="CP441" s="84"/>
      <c r="CQ441" s="84"/>
      <c r="CR441" s="84"/>
      <c r="CS441" s="84"/>
      <c r="CT441" s="84"/>
      <c r="CU441" s="84"/>
      <c r="CV441" s="84"/>
      <c r="CW441" s="84"/>
      <c r="CX441" s="84"/>
      <c r="CY441" s="84"/>
      <c r="CZ441" s="84"/>
      <c r="DA441" s="84"/>
      <c r="DB441" s="84"/>
      <c r="DC441" s="84"/>
      <c r="DD441" s="84"/>
      <c r="DE441" s="84"/>
      <c r="DF441" s="84"/>
      <c r="DG441" s="84"/>
      <c r="DH441" s="84"/>
      <c r="DI441" s="84"/>
      <c r="DJ441" s="84"/>
      <c r="DK441" s="84"/>
      <c r="DL441" s="84"/>
      <c r="DM441" s="84"/>
      <c r="DN441" s="84"/>
      <c r="DO441" s="84"/>
      <c r="DP441" s="84"/>
      <c r="DQ441" s="84"/>
      <c r="DR441" s="84"/>
      <c r="DS441" s="84"/>
      <c r="DT441" s="84"/>
      <c r="DU441" s="84"/>
      <c r="DV441" s="84"/>
      <c r="DW441" s="84"/>
      <c r="DX441" s="84"/>
      <c r="DY441" s="84"/>
      <c r="DZ441" s="84"/>
      <c r="EA441" s="84"/>
      <c r="EB441" s="84"/>
      <c r="EC441" s="84"/>
      <c r="ED441" s="84"/>
      <c r="EE441" s="84"/>
      <c r="EF441" s="84"/>
      <c r="EG441" s="84"/>
      <c r="EH441" s="84"/>
      <c r="EI441" s="84"/>
      <c r="EJ441" s="84"/>
      <c r="EK441" s="84"/>
      <c r="EL441" s="84"/>
      <c r="EM441" s="84"/>
      <c r="EN441" s="84"/>
      <c r="EO441" s="84"/>
      <c r="EP441" s="84"/>
      <c r="EQ441" s="84"/>
      <c r="ER441" s="84"/>
      <c r="ES441" s="84"/>
      <c r="ET441" s="84"/>
      <c r="EU441" s="84"/>
      <c r="EV441" s="84"/>
      <c r="EW441" s="84"/>
      <c r="EX441" s="84"/>
      <c r="EY441" s="84"/>
      <c r="EZ441" s="84"/>
      <c r="FA441" s="84"/>
      <c r="FB441" s="84"/>
      <c r="FC441" s="84"/>
      <c r="FD441" s="84"/>
      <c r="FE441" s="84"/>
      <c r="FF441" s="84"/>
      <c r="FG441" s="84"/>
      <c r="FH441" s="84"/>
      <c r="FI441" s="84"/>
      <c r="FJ441" s="84"/>
      <c r="FK441" s="84"/>
      <c r="FL441" s="84"/>
      <c r="FM441" s="84"/>
      <c r="FN441" s="84"/>
      <c r="FO441" s="84"/>
      <c r="FP441" s="84"/>
      <c r="FQ441" s="84"/>
      <c r="FR441" s="84"/>
      <c r="FS441" s="84"/>
      <c r="FT441" s="84"/>
      <c r="FU441" s="84"/>
      <c r="FV441" s="84"/>
      <c r="FW441" s="84"/>
      <c r="FX441" s="84"/>
      <c r="FY441" s="84"/>
      <c r="FZ441" s="84"/>
      <c r="GA441" s="84"/>
      <c r="GB441" s="84"/>
      <c r="GC441" s="84"/>
      <c r="GD441" s="84"/>
      <c r="GE441" s="84"/>
      <c r="GF441" s="84"/>
      <c r="GG441" s="84"/>
      <c r="GH441" s="84"/>
      <c r="GI441" s="84"/>
      <c r="GJ441" s="84"/>
      <c r="GK441" s="84"/>
      <c r="GL441" s="84"/>
      <c r="GM441" s="84"/>
      <c r="GN441" s="84"/>
      <c r="GO441" s="84"/>
      <c r="GP441" s="84"/>
      <c r="GQ441" s="84"/>
      <c r="GR441" s="84"/>
      <c r="GS441" s="84"/>
      <c r="GT441" s="84"/>
      <c r="GU441" s="84"/>
      <c r="GV441" s="84"/>
      <c r="GW441" s="84"/>
      <c r="GX441" s="84"/>
      <c r="GY441" s="84"/>
      <c r="GZ441" s="84"/>
      <c r="HA441" s="84"/>
      <c r="HB441" s="84"/>
      <c r="HC441" s="84"/>
      <c r="HD441" s="84"/>
      <c r="HE441" s="84"/>
      <c r="HF441" s="84"/>
      <c r="HG441" s="84"/>
      <c r="HH441" s="84"/>
      <c r="HI441" s="84"/>
      <c r="HJ441" s="84"/>
      <c r="HK441" s="84"/>
      <c r="HL441" s="84"/>
      <c r="HM441" s="84"/>
      <c r="HN441" s="84"/>
      <c r="HO441" s="84"/>
      <c r="HP441" s="84"/>
      <c r="HQ441" s="84"/>
      <c r="HR441" s="84"/>
      <c r="HS441" s="84"/>
      <c r="HT441" s="84"/>
      <c r="HU441" s="84"/>
      <c r="HV441" s="84"/>
      <c r="HW441" s="84"/>
      <c r="HX441" s="84"/>
      <c r="HY441" s="84"/>
      <c r="HZ441" s="84"/>
      <c r="IA441" s="84"/>
      <c r="IB441" s="84"/>
      <c r="IC441" s="84"/>
      <c r="ID441" s="84"/>
      <c r="IE441" s="84"/>
      <c r="IF441" s="84"/>
      <c r="IG441" s="84"/>
      <c r="IH441" s="84"/>
      <c r="II441" s="84"/>
      <c r="IJ441" s="84"/>
      <c r="IK441" s="84"/>
      <c r="IL441" s="84"/>
      <c r="IM441" s="84"/>
      <c r="IN441" s="84"/>
      <c r="IO441" s="84"/>
      <c r="IP441" s="84"/>
      <c r="IQ441" s="84"/>
      <c r="IR441" s="84"/>
      <c r="IS441" s="84"/>
      <c r="IT441" s="84"/>
      <c r="IU441" s="84"/>
      <c r="IV441" s="84"/>
      <c r="IW441" s="84"/>
      <c r="IX441" s="84"/>
      <c r="IY441" s="84"/>
      <c r="IZ441" s="84"/>
      <c r="JA441" s="84"/>
      <c r="JB441" s="84"/>
    </row>
    <row r="442" spans="1:262" s="22" customFormat="1" ht="15" customHeight="1" x14ac:dyDescent="0.15">
      <c r="A442" s="176" t="s">
        <v>150</v>
      </c>
      <c r="B442" s="26" t="s">
        <v>275</v>
      </c>
      <c r="C442" s="27" t="s">
        <v>190</v>
      </c>
      <c r="D442" s="28" t="s">
        <v>408</v>
      </c>
      <c r="E442" s="26" t="s">
        <v>278</v>
      </c>
      <c r="F442" s="29" t="s">
        <v>83</v>
      </c>
      <c r="G442" s="30" t="s">
        <v>280</v>
      </c>
      <c r="H442" s="30" t="s">
        <v>79</v>
      </c>
      <c r="I442" s="37">
        <v>2000000</v>
      </c>
      <c r="J442" s="38" t="s">
        <v>281</v>
      </c>
      <c r="K442" s="37">
        <v>346300</v>
      </c>
      <c r="L442" s="26"/>
      <c r="M442" s="26"/>
      <c r="N442" s="26"/>
      <c r="O442" s="39" t="s">
        <v>396</v>
      </c>
      <c r="P442" s="40">
        <v>0.5</v>
      </c>
      <c r="Q442" s="40">
        <v>0.5</v>
      </c>
      <c r="R442" s="40">
        <v>3.7365269461077801</v>
      </c>
      <c r="S442" s="40">
        <v>2.3056768558952001</v>
      </c>
      <c r="T442" s="40">
        <v>4</v>
      </c>
      <c r="U442" s="40">
        <v>3</v>
      </c>
      <c r="V442" s="41">
        <v>12</v>
      </c>
      <c r="W442" s="42">
        <v>33500</v>
      </c>
      <c r="X442" s="43">
        <v>200</v>
      </c>
      <c r="Y442" s="50">
        <v>1</v>
      </c>
      <c r="Z442" s="50">
        <v>1</v>
      </c>
      <c r="AA442" s="51"/>
      <c r="AB442" s="51"/>
      <c r="AC442" s="51"/>
      <c r="AD442" s="51"/>
      <c r="AE442" s="51"/>
      <c r="AF442" s="38">
        <v>144000</v>
      </c>
      <c r="AG442" s="61">
        <v>2.7916666666666701</v>
      </c>
      <c r="AH442" s="62">
        <v>0.23263888888888901</v>
      </c>
      <c r="AI442" s="63"/>
      <c r="AJ442" s="64"/>
      <c r="AK442" s="65">
        <v>0</v>
      </c>
      <c r="AL442" s="64" t="s">
        <v>283</v>
      </c>
      <c r="AM442" s="66" t="s">
        <v>320</v>
      </c>
      <c r="AN442" s="26"/>
      <c r="AO442" s="66" t="s">
        <v>61</v>
      </c>
      <c r="AP442" s="74"/>
      <c r="AQ442" s="75"/>
      <c r="AR442" s="76"/>
      <c r="AS442" s="77"/>
      <c r="AT442" s="77"/>
      <c r="AU442" s="78"/>
      <c r="AV442" s="77"/>
      <c r="AW442" s="77"/>
      <c r="AX442" s="77"/>
      <c r="AY442" s="77"/>
      <c r="AZ442" s="77"/>
      <c r="BA442" s="77"/>
      <c r="BB442" s="99">
        <f t="shared" si="105"/>
        <v>36</v>
      </c>
      <c r="BC442" s="99">
        <f t="shared" si="106"/>
        <v>9</v>
      </c>
      <c r="BD442" s="100" t="str">
        <f t="shared" si="107"/>
        <v>025-C130000641-370王友36</v>
      </c>
      <c r="BE442" s="101">
        <f t="shared" si="112"/>
        <v>0.33333333333333331</v>
      </c>
      <c r="BF442" s="101">
        <f t="shared" si="113"/>
        <v>1</v>
      </c>
      <c r="BG442" s="102" t="str">
        <f t="shared" si="110"/>
        <v>025-C130000641-37036</v>
      </c>
      <c r="BH442" s="84" t="str">
        <f>IF(IF(ISNA(MATCH(BG442,BG443:$BG$94434,0)),1,"")="","",IF(ISNA(MATCH(BG442,BG443:$BG$94434,0)),1,"")&amp;BB442)</f>
        <v>136</v>
      </c>
      <c r="BI442" s="84" t="str">
        <f>IF(BH442="","",BB442&amp;COUNTIFS($BH$1:BH442,BH442))</f>
        <v>3643</v>
      </c>
      <c r="BJ442" s="84" t="str">
        <f t="shared" si="111"/>
        <v>025-C130000641-370</v>
      </c>
      <c r="BK442" s="84"/>
      <c r="BL442" s="84"/>
      <c r="BM442" s="84"/>
      <c r="BN442" s="84"/>
      <c r="BO442" s="84"/>
      <c r="BP442" s="84"/>
      <c r="BQ442" s="84"/>
      <c r="BR442" s="84"/>
      <c r="BS442" s="84"/>
      <c r="BT442" s="84"/>
      <c r="BU442" s="84"/>
      <c r="BV442" s="84"/>
      <c r="BW442" s="84"/>
      <c r="BX442" s="84"/>
      <c r="BY442" s="84"/>
      <c r="BZ442" s="84"/>
      <c r="CA442" s="84"/>
      <c r="CB442" s="84"/>
      <c r="CC442" s="84"/>
      <c r="CD442" s="84"/>
      <c r="CE442" s="84"/>
      <c r="CF442" s="84"/>
      <c r="CG442" s="84"/>
      <c r="CH442" s="84"/>
      <c r="CI442" s="84"/>
      <c r="CJ442" s="84"/>
      <c r="CK442" s="84"/>
      <c r="CL442" s="84"/>
      <c r="CM442" s="84"/>
      <c r="CN442" s="84"/>
      <c r="CO442" s="84"/>
      <c r="CP442" s="84"/>
      <c r="CQ442" s="84"/>
      <c r="CR442" s="84"/>
      <c r="CS442" s="84"/>
      <c r="CT442" s="84"/>
      <c r="CU442" s="84"/>
      <c r="CV442" s="84"/>
      <c r="CW442" s="84"/>
      <c r="CX442" s="84"/>
      <c r="CY442" s="84"/>
      <c r="CZ442" s="84"/>
      <c r="DA442" s="84"/>
      <c r="DB442" s="84"/>
      <c r="DC442" s="84"/>
      <c r="DD442" s="84"/>
      <c r="DE442" s="84"/>
      <c r="DF442" s="84"/>
      <c r="DG442" s="84"/>
      <c r="DH442" s="84"/>
      <c r="DI442" s="84"/>
      <c r="DJ442" s="84"/>
      <c r="DK442" s="84"/>
      <c r="DL442" s="84"/>
      <c r="DM442" s="84"/>
      <c r="DN442" s="84"/>
      <c r="DO442" s="84"/>
      <c r="DP442" s="84"/>
      <c r="DQ442" s="84"/>
      <c r="DR442" s="84"/>
      <c r="DS442" s="84"/>
      <c r="DT442" s="84"/>
      <c r="DU442" s="84"/>
      <c r="DV442" s="84"/>
      <c r="DW442" s="84"/>
      <c r="DX442" s="84"/>
      <c r="DY442" s="84"/>
      <c r="DZ442" s="84"/>
      <c r="EA442" s="84"/>
      <c r="EB442" s="84"/>
      <c r="EC442" s="84"/>
      <c r="ED442" s="84"/>
      <c r="EE442" s="84"/>
      <c r="EF442" s="84"/>
      <c r="EG442" s="84"/>
      <c r="EH442" s="84"/>
      <c r="EI442" s="84"/>
      <c r="EJ442" s="84"/>
      <c r="EK442" s="84"/>
      <c r="EL442" s="84"/>
      <c r="EM442" s="84"/>
      <c r="EN442" s="84"/>
      <c r="EO442" s="84"/>
      <c r="EP442" s="84"/>
      <c r="EQ442" s="84"/>
      <c r="ER442" s="84"/>
      <c r="ES442" s="84"/>
      <c r="ET442" s="84"/>
      <c r="EU442" s="84"/>
      <c r="EV442" s="84"/>
      <c r="EW442" s="84"/>
      <c r="EX442" s="84"/>
      <c r="EY442" s="84"/>
      <c r="EZ442" s="84"/>
      <c r="FA442" s="84"/>
      <c r="FB442" s="84"/>
      <c r="FC442" s="84"/>
      <c r="FD442" s="84"/>
      <c r="FE442" s="84"/>
      <c r="FF442" s="84"/>
      <c r="FG442" s="84"/>
      <c r="FH442" s="84"/>
      <c r="FI442" s="84"/>
      <c r="FJ442" s="84"/>
      <c r="FK442" s="84"/>
      <c r="FL442" s="84"/>
      <c r="FM442" s="84"/>
      <c r="FN442" s="84"/>
      <c r="FO442" s="84"/>
      <c r="FP442" s="84"/>
      <c r="FQ442" s="84"/>
      <c r="FR442" s="84"/>
      <c r="FS442" s="84"/>
      <c r="FT442" s="84"/>
      <c r="FU442" s="84"/>
      <c r="FV442" s="84"/>
      <c r="FW442" s="84"/>
      <c r="FX442" s="84"/>
      <c r="FY442" s="84"/>
      <c r="FZ442" s="84"/>
      <c r="GA442" s="84"/>
      <c r="GB442" s="84"/>
      <c r="GC442" s="84"/>
      <c r="GD442" s="84"/>
      <c r="GE442" s="84"/>
      <c r="GF442" s="84"/>
      <c r="GG442" s="84"/>
      <c r="GH442" s="84"/>
      <c r="GI442" s="84"/>
      <c r="GJ442" s="84"/>
      <c r="GK442" s="84"/>
      <c r="GL442" s="84"/>
      <c r="GM442" s="84"/>
      <c r="GN442" s="84"/>
      <c r="GO442" s="84"/>
      <c r="GP442" s="84"/>
      <c r="GQ442" s="84"/>
      <c r="GR442" s="84"/>
      <c r="GS442" s="84"/>
      <c r="GT442" s="84"/>
      <c r="GU442" s="84"/>
      <c r="GV442" s="84"/>
      <c r="GW442" s="84"/>
      <c r="GX442" s="84"/>
      <c r="GY442" s="84"/>
      <c r="GZ442" s="84"/>
      <c r="HA442" s="84"/>
      <c r="HB442" s="84"/>
      <c r="HC442" s="84"/>
      <c r="HD442" s="84"/>
      <c r="HE442" s="84"/>
      <c r="HF442" s="84"/>
      <c r="HG442" s="84"/>
      <c r="HH442" s="84"/>
      <c r="HI442" s="84"/>
      <c r="HJ442" s="84"/>
      <c r="HK442" s="84"/>
      <c r="HL442" s="84"/>
      <c r="HM442" s="84"/>
      <c r="HN442" s="84"/>
      <c r="HO442" s="84"/>
      <c r="HP442" s="84"/>
      <c r="HQ442" s="84"/>
      <c r="HR442" s="84"/>
      <c r="HS442" s="84"/>
      <c r="HT442" s="84"/>
      <c r="HU442" s="84"/>
      <c r="HV442" s="84"/>
      <c r="HW442" s="84"/>
      <c r="HX442" s="84"/>
      <c r="HY442" s="84"/>
      <c r="HZ442" s="84"/>
      <c r="IA442" s="84"/>
      <c r="IB442" s="84"/>
      <c r="IC442" s="84"/>
      <c r="ID442" s="84"/>
      <c r="IE442" s="84"/>
      <c r="IF442" s="84"/>
      <c r="IG442" s="84"/>
      <c r="IH442" s="84"/>
      <c r="II442" s="84"/>
      <c r="IJ442" s="84"/>
      <c r="IK442" s="84"/>
      <c r="IL442" s="84"/>
      <c r="IM442" s="84"/>
      <c r="IN442" s="84"/>
      <c r="IO442" s="84"/>
      <c r="IP442" s="84"/>
      <c r="IQ442" s="84"/>
      <c r="IR442" s="84"/>
      <c r="IS442" s="84"/>
      <c r="IT442" s="84"/>
      <c r="IU442" s="84"/>
      <c r="IV442" s="84"/>
      <c r="IW442" s="84"/>
      <c r="IX442" s="84"/>
      <c r="IY442" s="84"/>
      <c r="IZ442" s="84"/>
      <c r="JA442" s="84"/>
      <c r="JB442" s="84"/>
    </row>
    <row r="443" spans="1:262" s="22" customFormat="1" ht="15" customHeight="1" x14ac:dyDescent="0.15">
      <c r="A443" s="176" t="s">
        <v>150</v>
      </c>
      <c r="B443" s="26" t="s">
        <v>275</v>
      </c>
      <c r="C443" s="27" t="s">
        <v>350</v>
      </c>
      <c r="D443" s="28" t="s">
        <v>442</v>
      </c>
      <c r="E443" s="26" t="s">
        <v>278</v>
      </c>
      <c r="F443" s="29" t="s">
        <v>346</v>
      </c>
      <c r="G443" s="30" t="s">
        <v>280</v>
      </c>
      <c r="H443" s="30" t="s">
        <v>79</v>
      </c>
      <c r="I443" s="37">
        <v>1500000</v>
      </c>
      <c r="J443" s="38" t="s">
        <v>281</v>
      </c>
      <c r="K443" s="37">
        <v>1246100</v>
      </c>
      <c r="L443" s="26"/>
      <c r="M443" s="26"/>
      <c r="N443" s="26"/>
      <c r="O443" s="39" t="s">
        <v>29</v>
      </c>
      <c r="P443" s="40">
        <v>0.5</v>
      </c>
      <c r="Q443" s="40">
        <v>0.5</v>
      </c>
      <c r="R443" s="40">
        <v>3.7365269461077801</v>
      </c>
      <c r="S443" s="40">
        <v>2.3056768558952001</v>
      </c>
      <c r="T443" s="40">
        <v>11</v>
      </c>
      <c r="U443" s="40">
        <v>0</v>
      </c>
      <c r="V443" s="41">
        <v>12</v>
      </c>
      <c r="W443" s="42">
        <v>0</v>
      </c>
      <c r="X443" s="43">
        <v>200</v>
      </c>
      <c r="Y443" s="50">
        <v>1</v>
      </c>
      <c r="Z443" s="50">
        <v>1</v>
      </c>
      <c r="AA443" s="51"/>
      <c r="AB443" s="51"/>
      <c r="AC443" s="51"/>
      <c r="AD443" s="51"/>
      <c r="AE443" s="51"/>
      <c r="AF443" s="38">
        <v>144000</v>
      </c>
      <c r="AG443" s="61">
        <v>0</v>
      </c>
      <c r="AH443" s="62">
        <v>0</v>
      </c>
      <c r="AI443" s="63"/>
      <c r="AJ443" s="64"/>
      <c r="AK443" s="65">
        <v>0</v>
      </c>
      <c r="AL443" s="64" t="s">
        <v>283</v>
      </c>
      <c r="AM443" s="66"/>
      <c r="AN443" s="26"/>
      <c r="AO443" s="66" t="s">
        <v>5</v>
      </c>
      <c r="AP443" s="74"/>
      <c r="AQ443" s="75"/>
      <c r="AR443" s="76"/>
      <c r="AS443" s="77"/>
      <c r="AT443" s="77"/>
      <c r="AU443" s="78"/>
      <c r="AV443" s="77"/>
      <c r="AW443" s="77"/>
      <c r="AX443" s="77"/>
      <c r="AY443" s="77"/>
      <c r="AZ443" s="77"/>
      <c r="BA443" s="77"/>
      <c r="BB443" s="99">
        <f t="shared" si="105"/>
        <v>36</v>
      </c>
      <c r="BC443" s="99">
        <f t="shared" si="106"/>
        <v>9</v>
      </c>
      <c r="BD443" s="100" t="str">
        <f t="shared" si="107"/>
        <v>025-C130000641-0397代国升36</v>
      </c>
      <c r="BE443" s="101">
        <f t="shared" si="112"/>
        <v>0.14285714285714285</v>
      </c>
      <c r="BF443" s="101">
        <f t="shared" si="113"/>
        <v>0.5</v>
      </c>
      <c r="BG443" s="102" t="str">
        <f t="shared" si="110"/>
        <v>025-C130000641-039736</v>
      </c>
      <c r="BH443" s="84" t="str">
        <f>IF(IF(ISNA(MATCH(BG443,BG444:$BG$94434,0)),1,"")="","",IF(ISNA(MATCH(BG443,BG444:$BG$94434,0)),1,"")&amp;BB443)</f>
        <v/>
      </c>
      <c r="BI443" s="84" t="str">
        <f>IF(BH443="","",BB443&amp;COUNTIFS($BH$1:BH443,BH443))</f>
        <v/>
      </c>
      <c r="BJ443" s="84" t="str">
        <f t="shared" si="111"/>
        <v/>
      </c>
      <c r="BK443" s="84"/>
      <c r="BL443" s="84"/>
      <c r="BM443" s="84"/>
      <c r="BN443" s="84"/>
      <c r="BO443" s="84"/>
      <c r="BP443" s="84"/>
      <c r="BQ443" s="84"/>
      <c r="BR443" s="84"/>
      <c r="BS443" s="84"/>
      <c r="BT443" s="84"/>
      <c r="BU443" s="84"/>
      <c r="BV443" s="84"/>
      <c r="BW443" s="84"/>
      <c r="BX443" s="84"/>
      <c r="BY443" s="84"/>
      <c r="BZ443" s="84"/>
      <c r="CA443" s="84"/>
      <c r="CB443" s="84"/>
      <c r="CC443" s="84"/>
      <c r="CD443" s="84"/>
      <c r="CE443" s="84"/>
      <c r="CF443" s="84"/>
      <c r="CG443" s="84"/>
      <c r="CH443" s="84"/>
      <c r="CI443" s="84"/>
      <c r="CJ443" s="84"/>
      <c r="CK443" s="84"/>
      <c r="CL443" s="84"/>
      <c r="CM443" s="84"/>
      <c r="CN443" s="84"/>
      <c r="CO443" s="84"/>
      <c r="CP443" s="84"/>
      <c r="CQ443" s="84"/>
      <c r="CR443" s="84"/>
      <c r="CS443" s="84"/>
      <c r="CT443" s="84"/>
      <c r="CU443" s="84"/>
      <c r="CV443" s="84"/>
      <c r="CW443" s="84"/>
      <c r="CX443" s="84"/>
      <c r="CY443" s="84"/>
      <c r="CZ443" s="84"/>
      <c r="DA443" s="84"/>
      <c r="DB443" s="84"/>
      <c r="DC443" s="84"/>
      <c r="DD443" s="84"/>
      <c r="DE443" s="84"/>
      <c r="DF443" s="84"/>
      <c r="DG443" s="84"/>
      <c r="DH443" s="84"/>
      <c r="DI443" s="84"/>
      <c r="DJ443" s="84"/>
      <c r="DK443" s="84"/>
      <c r="DL443" s="84"/>
      <c r="DM443" s="84"/>
      <c r="DN443" s="84"/>
      <c r="DO443" s="84"/>
      <c r="DP443" s="84"/>
      <c r="DQ443" s="84"/>
      <c r="DR443" s="84"/>
      <c r="DS443" s="84"/>
      <c r="DT443" s="84"/>
      <c r="DU443" s="84"/>
      <c r="DV443" s="84"/>
      <c r="DW443" s="84"/>
      <c r="DX443" s="84"/>
      <c r="DY443" s="84"/>
      <c r="DZ443" s="84"/>
      <c r="EA443" s="84"/>
      <c r="EB443" s="84"/>
      <c r="EC443" s="84"/>
      <c r="ED443" s="84"/>
      <c r="EE443" s="84"/>
      <c r="EF443" s="84"/>
      <c r="EG443" s="84"/>
      <c r="EH443" s="84"/>
      <c r="EI443" s="84"/>
      <c r="EJ443" s="84"/>
      <c r="EK443" s="84"/>
      <c r="EL443" s="84"/>
      <c r="EM443" s="84"/>
      <c r="EN443" s="84"/>
      <c r="EO443" s="84"/>
      <c r="EP443" s="84"/>
      <c r="EQ443" s="84"/>
      <c r="ER443" s="84"/>
      <c r="ES443" s="84"/>
      <c r="ET443" s="84"/>
      <c r="EU443" s="84"/>
      <c r="EV443" s="84"/>
      <c r="EW443" s="84"/>
      <c r="EX443" s="84"/>
      <c r="EY443" s="84"/>
      <c r="EZ443" s="84"/>
      <c r="FA443" s="84"/>
      <c r="FB443" s="84"/>
      <c r="FC443" s="84"/>
      <c r="FD443" s="84"/>
      <c r="FE443" s="84"/>
      <c r="FF443" s="84"/>
      <c r="FG443" s="84"/>
      <c r="FH443" s="84"/>
      <c r="FI443" s="84"/>
      <c r="FJ443" s="84"/>
      <c r="FK443" s="84"/>
      <c r="FL443" s="84"/>
      <c r="FM443" s="84"/>
      <c r="FN443" s="84"/>
      <c r="FO443" s="84"/>
      <c r="FP443" s="84"/>
      <c r="FQ443" s="84"/>
      <c r="FR443" s="84"/>
      <c r="FS443" s="84"/>
      <c r="FT443" s="84"/>
      <c r="FU443" s="84"/>
      <c r="FV443" s="84"/>
      <c r="FW443" s="84"/>
      <c r="FX443" s="84"/>
      <c r="FY443" s="84"/>
      <c r="FZ443" s="84"/>
      <c r="GA443" s="84"/>
      <c r="GB443" s="84"/>
      <c r="GC443" s="84"/>
      <c r="GD443" s="84"/>
      <c r="GE443" s="84"/>
      <c r="GF443" s="84"/>
      <c r="GG443" s="84"/>
      <c r="GH443" s="84"/>
      <c r="GI443" s="84"/>
      <c r="GJ443" s="84"/>
      <c r="GK443" s="84"/>
      <c r="GL443" s="84"/>
      <c r="GM443" s="84"/>
      <c r="GN443" s="84"/>
      <c r="GO443" s="84"/>
      <c r="GP443" s="84"/>
      <c r="GQ443" s="84"/>
      <c r="GR443" s="84"/>
      <c r="GS443" s="84"/>
      <c r="GT443" s="84"/>
      <c r="GU443" s="84"/>
      <c r="GV443" s="84"/>
      <c r="GW443" s="84"/>
      <c r="GX443" s="84"/>
      <c r="GY443" s="84"/>
      <c r="GZ443" s="84"/>
      <c r="HA443" s="84"/>
      <c r="HB443" s="84"/>
      <c r="HC443" s="84"/>
      <c r="HD443" s="84"/>
      <c r="HE443" s="84"/>
      <c r="HF443" s="84"/>
      <c r="HG443" s="84"/>
      <c r="HH443" s="84"/>
      <c r="HI443" s="84"/>
      <c r="HJ443" s="84"/>
      <c r="HK443" s="84"/>
      <c r="HL443" s="84"/>
      <c r="HM443" s="84"/>
      <c r="HN443" s="84"/>
      <c r="HO443" s="84"/>
      <c r="HP443" s="84"/>
      <c r="HQ443" s="84"/>
      <c r="HR443" s="84"/>
      <c r="HS443" s="84"/>
      <c r="HT443" s="84"/>
      <c r="HU443" s="84"/>
      <c r="HV443" s="84"/>
      <c r="HW443" s="84"/>
      <c r="HX443" s="84"/>
      <c r="HY443" s="84"/>
      <c r="HZ443" s="84"/>
      <c r="IA443" s="84"/>
      <c r="IB443" s="84"/>
      <c r="IC443" s="84"/>
      <c r="ID443" s="84"/>
      <c r="IE443" s="84"/>
      <c r="IF443" s="84"/>
      <c r="IG443" s="84"/>
      <c r="IH443" s="84"/>
      <c r="II443" s="84"/>
      <c r="IJ443" s="84"/>
      <c r="IK443" s="84"/>
      <c r="IL443" s="84"/>
      <c r="IM443" s="84"/>
      <c r="IN443" s="84"/>
      <c r="IO443" s="84"/>
      <c r="IP443" s="84"/>
      <c r="IQ443" s="84"/>
      <c r="IR443" s="84"/>
      <c r="IS443" s="84"/>
      <c r="IT443" s="84"/>
      <c r="IU443" s="84"/>
      <c r="IV443" s="84"/>
      <c r="IW443" s="84"/>
      <c r="IX443" s="84"/>
      <c r="IY443" s="84"/>
      <c r="IZ443" s="84"/>
      <c r="JA443" s="84"/>
      <c r="JB443" s="84"/>
    </row>
    <row r="444" spans="1:262" s="22" customFormat="1" ht="15" customHeight="1" x14ac:dyDescent="0.15">
      <c r="A444" s="176" t="s">
        <v>150</v>
      </c>
      <c r="B444" s="26" t="s">
        <v>285</v>
      </c>
      <c r="C444" s="27" t="s">
        <v>350</v>
      </c>
      <c r="D444" s="28" t="s">
        <v>442</v>
      </c>
      <c r="E444" s="26" t="s">
        <v>278</v>
      </c>
      <c r="F444" s="29" t="s">
        <v>346</v>
      </c>
      <c r="G444" s="30" t="s">
        <v>280</v>
      </c>
      <c r="H444" s="30" t="s">
        <v>79</v>
      </c>
      <c r="I444" s="37">
        <v>1500000</v>
      </c>
      <c r="J444" s="38" t="s">
        <v>281</v>
      </c>
      <c r="K444" s="37">
        <v>1246100</v>
      </c>
      <c r="L444" s="26"/>
      <c r="M444" s="26"/>
      <c r="N444" s="26"/>
      <c r="O444" s="39" t="s">
        <v>29</v>
      </c>
      <c r="P444" s="40">
        <v>0.5</v>
      </c>
      <c r="Q444" s="40">
        <v>0.5</v>
      </c>
      <c r="R444" s="40">
        <v>1.4957507082153001</v>
      </c>
      <c r="S444" s="40">
        <v>2.3056768558952001</v>
      </c>
      <c r="T444" s="40">
        <v>11</v>
      </c>
      <c r="U444" s="40">
        <v>0</v>
      </c>
      <c r="V444" s="41">
        <v>12</v>
      </c>
      <c r="W444" s="42">
        <v>38500</v>
      </c>
      <c r="X444" s="43">
        <v>200</v>
      </c>
      <c r="Y444" s="50">
        <v>1</v>
      </c>
      <c r="Z444" s="50">
        <v>1</v>
      </c>
      <c r="AA444" s="51"/>
      <c r="AB444" s="51"/>
      <c r="AC444" s="51"/>
      <c r="AD444" s="51"/>
      <c r="AE444" s="51"/>
      <c r="AF444" s="38">
        <v>144000</v>
      </c>
      <c r="AG444" s="61">
        <v>3.2083333333333299</v>
      </c>
      <c r="AH444" s="62">
        <v>0.26736111111111099</v>
      </c>
      <c r="AI444" s="63"/>
      <c r="AJ444" s="64"/>
      <c r="AK444" s="65">
        <v>0</v>
      </c>
      <c r="AL444" s="64" t="s">
        <v>283</v>
      </c>
      <c r="AM444" s="66"/>
      <c r="AN444" s="26"/>
      <c r="AO444" s="66" t="s">
        <v>33</v>
      </c>
      <c r="AP444" s="74"/>
      <c r="AQ444" s="75"/>
      <c r="AR444" s="76"/>
      <c r="AS444" s="77"/>
      <c r="AT444" s="77"/>
      <c r="AU444" s="78"/>
      <c r="AV444" s="77"/>
      <c r="AW444" s="77"/>
      <c r="AX444" s="77"/>
      <c r="AY444" s="77"/>
      <c r="AZ444" s="77"/>
      <c r="BA444" s="77"/>
      <c r="BB444" s="99">
        <f t="shared" si="105"/>
        <v>36</v>
      </c>
      <c r="BC444" s="99">
        <f t="shared" si="106"/>
        <v>9</v>
      </c>
      <c r="BD444" s="100" t="str">
        <f t="shared" si="107"/>
        <v>025-C130000641-0397黄正祥36</v>
      </c>
      <c r="BE444" s="101">
        <f t="shared" si="112"/>
        <v>0.2</v>
      </c>
      <c r="BF444" s="101">
        <f t="shared" si="113"/>
        <v>0.5</v>
      </c>
      <c r="BG444" s="102" t="str">
        <f t="shared" si="110"/>
        <v>025-C130000641-039736</v>
      </c>
      <c r="BH444" s="84" t="str">
        <f>IF(IF(ISNA(MATCH(BG444,BG445:$BG$94434,0)),1,"")="","",IF(ISNA(MATCH(BG444,BG445:$BG$94434,0)),1,"")&amp;BB444)</f>
        <v>136</v>
      </c>
      <c r="BI444" s="84" t="str">
        <f>IF(BH444="","",BB444&amp;COUNTIFS($BH$1:BH444,BH444))</f>
        <v>3644</v>
      </c>
      <c r="BJ444" s="84" t="str">
        <f t="shared" si="111"/>
        <v>025-C130000641-0397</v>
      </c>
      <c r="BK444" s="84"/>
      <c r="BL444" s="84"/>
      <c r="BM444" s="84"/>
      <c r="BN444" s="84"/>
      <c r="BO444" s="84"/>
      <c r="BP444" s="84"/>
      <c r="BQ444" s="84"/>
      <c r="BR444" s="84"/>
      <c r="BS444" s="84"/>
      <c r="BT444" s="84"/>
      <c r="BU444" s="84"/>
      <c r="BV444" s="84"/>
      <c r="BW444" s="84"/>
      <c r="BX444" s="84"/>
      <c r="BY444" s="84"/>
      <c r="BZ444" s="84"/>
      <c r="CA444" s="84"/>
      <c r="CB444" s="84"/>
      <c r="CC444" s="84"/>
      <c r="CD444" s="84"/>
      <c r="CE444" s="84"/>
      <c r="CF444" s="84"/>
      <c r="CG444" s="84"/>
      <c r="CH444" s="84"/>
      <c r="CI444" s="84"/>
      <c r="CJ444" s="84"/>
      <c r="CK444" s="84"/>
      <c r="CL444" s="84"/>
      <c r="CM444" s="84"/>
      <c r="CN444" s="84"/>
      <c r="CO444" s="84"/>
      <c r="CP444" s="84"/>
      <c r="CQ444" s="84"/>
      <c r="CR444" s="84"/>
      <c r="CS444" s="84"/>
      <c r="CT444" s="84"/>
      <c r="CU444" s="84"/>
      <c r="CV444" s="84"/>
      <c r="CW444" s="84"/>
      <c r="CX444" s="84"/>
      <c r="CY444" s="84"/>
      <c r="CZ444" s="84"/>
      <c r="DA444" s="84"/>
      <c r="DB444" s="84"/>
      <c r="DC444" s="84"/>
      <c r="DD444" s="84"/>
      <c r="DE444" s="84"/>
      <c r="DF444" s="84"/>
      <c r="DG444" s="84"/>
      <c r="DH444" s="84"/>
      <c r="DI444" s="84"/>
      <c r="DJ444" s="84"/>
      <c r="DK444" s="84"/>
      <c r="DL444" s="84"/>
      <c r="DM444" s="84"/>
      <c r="DN444" s="84"/>
      <c r="DO444" s="84"/>
      <c r="DP444" s="84"/>
      <c r="DQ444" s="84"/>
      <c r="DR444" s="84"/>
      <c r="DS444" s="84"/>
      <c r="DT444" s="84"/>
      <c r="DU444" s="84"/>
      <c r="DV444" s="84"/>
      <c r="DW444" s="84"/>
      <c r="DX444" s="84"/>
      <c r="DY444" s="84"/>
      <c r="DZ444" s="84"/>
      <c r="EA444" s="84"/>
      <c r="EB444" s="84"/>
      <c r="EC444" s="84"/>
      <c r="ED444" s="84"/>
      <c r="EE444" s="84"/>
      <c r="EF444" s="84"/>
      <c r="EG444" s="84"/>
      <c r="EH444" s="84"/>
      <c r="EI444" s="84"/>
      <c r="EJ444" s="84"/>
      <c r="EK444" s="84"/>
      <c r="EL444" s="84"/>
      <c r="EM444" s="84"/>
      <c r="EN444" s="84"/>
      <c r="EO444" s="84"/>
      <c r="EP444" s="84"/>
      <c r="EQ444" s="84"/>
      <c r="ER444" s="84"/>
      <c r="ES444" s="84"/>
      <c r="ET444" s="84"/>
      <c r="EU444" s="84"/>
      <c r="EV444" s="84"/>
      <c r="EW444" s="84"/>
      <c r="EX444" s="84"/>
      <c r="EY444" s="84"/>
      <c r="EZ444" s="84"/>
      <c r="FA444" s="84"/>
      <c r="FB444" s="84"/>
      <c r="FC444" s="84"/>
      <c r="FD444" s="84"/>
      <c r="FE444" s="84"/>
      <c r="FF444" s="84"/>
      <c r="FG444" s="84"/>
      <c r="FH444" s="84"/>
      <c r="FI444" s="84"/>
      <c r="FJ444" s="84"/>
      <c r="FK444" s="84"/>
      <c r="FL444" s="84"/>
      <c r="FM444" s="84"/>
      <c r="FN444" s="84"/>
      <c r="FO444" s="84"/>
      <c r="FP444" s="84"/>
      <c r="FQ444" s="84"/>
      <c r="FR444" s="84"/>
      <c r="FS444" s="84"/>
      <c r="FT444" s="84"/>
      <c r="FU444" s="84"/>
      <c r="FV444" s="84"/>
      <c r="FW444" s="84"/>
      <c r="FX444" s="84"/>
      <c r="FY444" s="84"/>
      <c r="FZ444" s="84"/>
      <c r="GA444" s="84"/>
      <c r="GB444" s="84"/>
      <c r="GC444" s="84"/>
      <c r="GD444" s="84"/>
      <c r="GE444" s="84"/>
      <c r="GF444" s="84"/>
      <c r="GG444" s="84"/>
      <c r="GH444" s="84"/>
      <c r="GI444" s="84"/>
      <c r="GJ444" s="84"/>
      <c r="GK444" s="84"/>
      <c r="GL444" s="84"/>
      <c r="GM444" s="84"/>
      <c r="GN444" s="84"/>
      <c r="GO444" s="84"/>
      <c r="GP444" s="84"/>
      <c r="GQ444" s="84"/>
      <c r="GR444" s="84"/>
      <c r="GS444" s="84"/>
      <c r="GT444" s="84"/>
      <c r="GU444" s="84"/>
      <c r="GV444" s="84"/>
      <c r="GW444" s="84"/>
      <c r="GX444" s="84"/>
      <c r="GY444" s="84"/>
      <c r="GZ444" s="84"/>
      <c r="HA444" s="84"/>
      <c r="HB444" s="84"/>
      <c r="HC444" s="84"/>
      <c r="HD444" s="84"/>
      <c r="HE444" s="84"/>
      <c r="HF444" s="84"/>
      <c r="HG444" s="84"/>
      <c r="HH444" s="84"/>
      <c r="HI444" s="84"/>
      <c r="HJ444" s="84"/>
      <c r="HK444" s="84"/>
      <c r="HL444" s="84"/>
      <c r="HM444" s="84"/>
      <c r="HN444" s="84"/>
      <c r="HO444" s="84"/>
      <c r="HP444" s="84"/>
      <c r="HQ444" s="84"/>
      <c r="HR444" s="84"/>
      <c r="HS444" s="84"/>
      <c r="HT444" s="84"/>
      <c r="HU444" s="84"/>
      <c r="HV444" s="84"/>
      <c r="HW444" s="84"/>
      <c r="HX444" s="84"/>
      <c r="HY444" s="84"/>
      <c r="HZ444" s="84"/>
      <c r="IA444" s="84"/>
      <c r="IB444" s="84"/>
      <c r="IC444" s="84"/>
      <c r="ID444" s="84"/>
      <c r="IE444" s="84"/>
      <c r="IF444" s="84"/>
      <c r="IG444" s="84"/>
      <c r="IH444" s="84"/>
      <c r="II444" s="84"/>
      <c r="IJ444" s="84"/>
      <c r="IK444" s="84"/>
      <c r="IL444" s="84"/>
      <c r="IM444" s="84"/>
      <c r="IN444" s="84"/>
      <c r="IO444" s="84"/>
      <c r="IP444" s="84"/>
      <c r="IQ444" s="84"/>
      <c r="IR444" s="84"/>
      <c r="IS444" s="84"/>
      <c r="IT444" s="84"/>
      <c r="IU444" s="84"/>
      <c r="IV444" s="84"/>
      <c r="IW444" s="84"/>
      <c r="IX444" s="84"/>
      <c r="IY444" s="84"/>
      <c r="IZ444" s="84"/>
      <c r="JA444" s="84"/>
      <c r="JB444" s="84"/>
    </row>
    <row r="445" spans="1:262" s="22" customFormat="1" ht="15" customHeight="1" x14ac:dyDescent="0.15">
      <c r="A445" s="176" t="s">
        <v>133</v>
      </c>
      <c r="B445" s="26" t="s">
        <v>275</v>
      </c>
      <c r="C445" s="27" t="s">
        <v>375</v>
      </c>
      <c r="D445" s="28" t="s">
        <v>418</v>
      </c>
      <c r="E445" s="26" t="s">
        <v>278</v>
      </c>
      <c r="F445" s="29" t="s">
        <v>419</v>
      </c>
      <c r="G445" s="30" t="s">
        <v>280</v>
      </c>
      <c r="H445" s="30" t="s">
        <v>79</v>
      </c>
      <c r="I445" s="37">
        <v>1500000</v>
      </c>
      <c r="J445" s="38" t="s">
        <v>281</v>
      </c>
      <c r="K445" s="37">
        <v>838000</v>
      </c>
      <c r="L445" s="26"/>
      <c r="M445" s="26"/>
      <c r="N445" s="26"/>
      <c r="O445" s="39" t="s">
        <v>420</v>
      </c>
      <c r="P445" s="40">
        <v>0.5</v>
      </c>
      <c r="Q445" s="40">
        <v>0.5</v>
      </c>
      <c r="R445" s="40">
        <v>3.50561797752809</v>
      </c>
      <c r="S445" s="40">
        <v>3.0337078651685401</v>
      </c>
      <c r="T445" s="40">
        <v>3</v>
      </c>
      <c r="U445" s="40">
        <v>3</v>
      </c>
      <c r="V445" s="41">
        <v>12</v>
      </c>
      <c r="W445" s="42">
        <v>110000</v>
      </c>
      <c r="X445" s="43">
        <v>200</v>
      </c>
      <c r="Y445" s="50">
        <v>1</v>
      </c>
      <c r="Z445" s="50">
        <v>1</v>
      </c>
      <c r="AA445" s="51"/>
      <c r="AB445" s="51"/>
      <c r="AC445" s="51"/>
      <c r="AD445" s="51"/>
      <c r="AE445" s="51"/>
      <c r="AF445" s="38">
        <v>144000</v>
      </c>
      <c r="AG445" s="61">
        <v>9.1666666666666696</v>
      </c>
      <c r="AH445" s="62">
        <v>0.76388888888888895</v>
      </c>
      <c r="AI445" s="63"/>
      <c r="AJ445" s="64"/>
      <c r="AK445" s="65">
        <v>0</v>
      </c>
      <c r="AL445" s="64" t="s">
        <v>296</v>
      </c>
      <c r="AM445" s="66" t="s">
        <v>302</v>
      </c>
      <c r="AN445" s="26"/>
      <c r="AO445" s="66" t="s">
        <v>68</v>
      </c>
      <c r="AP445" s="74"/>
      <c r="AQ445" s="75"/>
      <c r="AR445" s="76"/>
      <c r="AS445" s="77"/>
      <c r="AT445" s="77"/>
      <c r="AU445" s="78"/>
      <c r="AV445" s="77"/>
      <c r="AW445" s="77"/>
      <c r="AX445" s="77"/>
      <c r="AY445" s="77"/>
      <c r="AZ445" s="77"/>
      <c r="BA445" s="77"/>
      <c r="BB445" s="99">
        <f t="shared" ref="BB445:BB478" si="114">WEEKNUM(LEFT(A445,4)&amp;"-"&amp;MID(A445,5,2)&amp;"-"&amp;RIGHT(A445,2),2)</f>
        <v>37</v>
      </c>
      <c r="BC445" s="99">
        <f t="shared" ref="BC445:BC478" si="115">MONTH(LEFT(A445,4)&amp;"-"&amp;MID(A445,5,2)&amp;"-"&amp;RIGHT(A445,2))</f>
        <v>9</v>
      </c>
      <c r="BD445" s="100" t="str">
        <f t="shared" ref="BD445:BD478" si="116">F445&amp;AO445&amp;BB445</f>
        <v>025-C130000641-356赵亚平37</v>
      </c>
      <c r="BE445" s="101">
        <f t="shared" ref="BE445:BE478" si="117">IF(COUNTIFS(BD:BD,BD445)&gt;1,COUNTIFS(BD:BD,BD445)/POWER(COUNTIFS(BD:BD,BD445),2),COUNTIFS(BD:BD,BD445))</f>
        <v>1</v>
      </c>
      <c r="BF445" s="101">
        <f t="shared" ref="BF445:BF478" si="118">IF(COUNTIFS(C:C,C445,A:A,A445)&gt;1,COUNTIFS(C:C,C445,A:A,A445)/POWER(COUNTIFS(C:C,C445,A:A,A445),2),COUNTIFS(C:C,C445,A:A,A445))</f>
        <v>0.25</v>
      </c>
      <c r="BG445" s="102" t="str">
        <f t="shared" ref="BG445:BG478" si="119">F445&amp;BB445</f>
        <v>025-C130000641-35637</v>
      </c>
      <c r="BH445" s="84" t="str">
        <f>IF(IF(ISNA(MATCH(BG445,BG446:$BG$94434,0)),1,"")="","",IF(ISNA(MATCH(BG445,BG446:$BG$94434,0)),1,"")&amp;BB445)</f>
        <v/>
      </c>
      <c r="BI445" s="84" t="str">
        <f>IF(BH445="","",BB445&amp;COUNTIFS($BH$1:BH445,BH445))</f>
        <v/>
      </c>
      <c r="BJ445" s="84" t="str">
        <f t="shared" ref="BJ445:BJ478" si="120">IF(BI445="","",F445)</f>
        <v/>
      </c>
      <c r="BK445" s="84"/>
      <c r="BL445" s="84"/>
      <c r="BM445" s="84"/>
      <c r="BN445" s="84"/>
      <c r="BO445" s="84"/>
      <c r="BP445" s="84"/>
      <c r="BQ445" s="84"/>
      <c r="BR445" s="84"/>
      <c r="BS445" s="84"/>
      <c r="BT445" s="84"/>
      <c r="BU445" s="84"/>
      <c r="BV445" s="84"/>
      <c r="BW445" s="84"/>
      <c r="BX445" s="84"/>
      <c r="BY445" s="84"/>
      <c r="BZ445" s="84"/>
      <c r="CA445" s="84"/>
      <c r="CB445" s="84"/>
      <c r="CC445" s="84"/>
      <c r="CD445" s="84"/>
      <c r="CE445" s="84"/>
      <c r="CF445" s="84"/>
      <c r="CG445" s="84"/>
      <c r="CH445" s="84"/>
      <c r="CI445" s="84"/>
      <c r="CJ445" s="84"/>
      <c r="CK445" s="84"/>
      <c r="CL445" s="84"/>
      <c r="CM445" s="84"/>
      <c r="CN445" s="84"/>
      <c r="CO445" s="84"/>
      <c r="CP445" s="84"/>
      <c r="CQ445" s="84"/>
      <c r="CR445" s="84"/>
      <c r="CS445" s="84"/>
      <c r="CT445" s="84"/>
      <c r="CU445" s="84"/>
      <c r="CV445" s="84"/>
      <c r="CW445" s="84"/>
      <c r="CX445" s="84"/>
      <c r="CY445" s="84"/>
      <c r="CZ445" s="84"/>
      <c r="DA445" s="84"/>
      <c r="DB445" s="84"/>
      <c r="DC445" s="84"/>
      <c r="DD445" s="84"/>
      <c r="DE445" s="84"/>
      <c r="DF445" s="84"/>
      <c r="DG445" s="84"/>
      <c r="DH445" s="84"/>
      <c r="DI445" s="84"/>
      <c r="DJ445" s="84"/>
      <c r="DK445" s="84"/>
      <c r="DL445" s="84"/>
      <c r="DM445" s="84"/>
      <c r="DN445" s="84"/>
      <c r="DO445" s="84"/>
      <c r="DP445" s="84"/>
      <c r="DQ445" s="84"/>
      <c r="DR445" s="84"/>
      <c r="DS445" s="84"/>
      <c r="DT445" s="84"/>
      <c r="DU445" s="84"/>
      <c r="DV445" s="84"/>
      <c r="DW445" s="84"/>
      <c r="DX445" s="84"/>
      <c r="DY445" s="84"/>
      <c r="DZ445" s="84"/>
      <c r="EA445" s="84"/>
      <c r="EB445" s="84"/>
      <c r="EC445" s="84"/>
      <c r="ED445" s="84"/>
      <c r="EE445" s="84"/>
      <c r="EF445" s="84"/>
      <c r="EG445" s="84"/>
      <c r="EH445" s="84"/>
      <c r="EI445" s="84"/>
      <c r="EJ445" s="84"/>
      <c r="EK445" s="84"/>
      <c r="EL445" s="84"/>
      <c r="EM445" s="84"/>
      <c r="EN445" s="84"/>
      <c r="EO445" s="84"/>
      <c r="EP445" s="84"/>
      <c r="EQ445" s="84"/>
      <c r="ER445" s="84"/>
      <c r="ES445" s="84"/>
      <c r="ET445" s="84"/>
      <c r="EU445" s="84"/>
      <c r="EV445" s="84"/>
      <c r="EW445" s="84"/>
      <c r="EX445" s="84"/>
      <c r="EY445" s="84"/>
      <c r="EZ445" s="84"/>
      <c r="FA445" s="84"/>
      <c r="FB445" s="84"/>
      <c r="FC445" s="84"/>
      <c r="FD445" s="84"/>
      <c r="FE445" s="84"/>
      <c r="FF445" s="84"/>
      <c r="FG445" s="84"/>
      <c r="FH445" s="84"/>
      <c r="FI445" s="84"/>
      <c r="FJ445" s="84"/>
      <c r="FK445" s="84"/>
      <c r="FL445" s="84"/>
      <c r="FM445" s="84"/>
      <c r="FN445" s="84"/>
      <c r="FO445" s="84"/>
      <c r="FP445" s="84"/>
      <c r="FQ445" s="84"/>
      <c r="FR445" s="84"/>
      <c r="FS445" s="84"/>
      <c r="FT445" s="84"/>
      <c r="FU445" s="84"/>
      <c r="FV445" s="84"/>
      <c r="FW445" s="84"/>
      <c r="FX445" s="84"/>
      <c r="FY445" s="84"/>
      <c r="FZ445" s="84"/>
      <c r="GA445" s="84"/>
      <c r="GB445" s="84"/>
      <c r="GC445" s="84"/>
      <c r="GD445" s="84"/>
      <c r="GE445" s="84"/>
      <c r="GF445" s="84"/>
      <c r="GG445" s="84"/>
      <c r="GH445" s="84"/>
      <c r="GI445" s="84"/>
      <c r="GJ445" s="84"/>
      <c r="GK445" s="84"/>
      <c r="GL445" s="84"/>
      <c r="GM445" s="84"/>
      <c r="GN445" s="84"/>
      <c r="GO445" s="84"/>
      <c r="GP445" s="84"/>
      <c r="GQ445" s="84"/>
      <c r="GR445" s="84"/>
      <c r="GS445" s="84"/>
      <c r="GT445" s="84"/>
      <c r="GU445" s="84"/>
      <c r="GV445" s="84"/>
      <c r="GW445" s="84"/>
      <c r="GX445" s="84"/>
      <c r="GY445" s="84"/>
      <c r="GZ445" s="84"/>
      <c r="HA445" s="84"/>
      <c r="HB445" s="84"/>
      <c r="HC445" s="84"/>
      <c r="HD445" s="84"/>
      <c r="HE445" s="84"/>
      <c r="HF445" s="84"/>
      <c r="HG445" s="84"/>
      <c r="HH445" s="84"/>
      <c r="HI445" s="84"/>
      <c r="HJ445" s="84"/>
      <c r="HK445" s="84"/>
      <c r="HL445" s="84"/>
      <c r="HM445" s="84"/>
      <c r="HN445" s="84"/>
      <c r="HO445" s="84"/>
      <c r="HP445" s="84"/>
      <c r="HQ445" s="84"/>
      <c r="HR445" s="84"/>
      <c r="HS445" s="84"/>
      <c r="HT445" s="84"/>
      <c r="HU445" s="84"/>
      <c r="HV445" s="84"/>
      <c r="HW445" s="84"/>
      <c r="HX445" s="84"/>
      <c r="HY445" s="84"/>
      <c r="HZ445" s="84"/>
      <c r="IA445" s="84"/>
      <c r="IB445" s="84"/>
      <c r="IC445" s="84"/>
      <c r="ID445" s="84"/>
      <c r="IE445" s="84"/>
      <c r="IF445" s="84"/>
      <c r="IG445" s="84"/>
      <c r="IH445" s="84"/>
      <c r="II445" s="84"/>
      <c r="IJ445" s="84"/>
      <c r="IK445" s="84"/>
      <c r="IL445" s="84"/>
      <c r="IM445" s="84"/>
      <c r="IN445" s="84"/>
      <c r="IO445" s="84"/>
      <c r="IP445" s="84"/>
      <c r="IQ445" s="84"/>
      <c r="IR445" s="84"/>
      <c r="IS445" s="84"/>
      <c r="IT445" s="84"/>
      <c r="IU445" s="84"/>
      <c r="IV445" s="84"/>
      <c r="IW445" s="84"/>
      <c r="IX445" s="84"/>
      <c r="IY445" s="84"/>
      <c r="IZ445" s="84"/>
      <c r="JA445" s="84"/>
      <c r="JB445" s="84"/>
    </row>
    <row r="446" spans="1:262" s="22" customFormat="1" ht="15" customHeight="1" x14ac:dyDescent="0.15">
      <c r="A446" s="176" t="s">
        <v>133</v>
      </c>
      <c r="B446" s="26" t="s">
        <v>275</v>
      </c>
      <c r="C446" s="27" t="s">
        <v>375</v>
      </c>
      <c r="D446" s="28" t="s">
        <v>421</v>
      </c>
      <c r="E446" s="26" t="s">
        <v>278</v>
      </c>
      <c r="F446" s="29" t="s">
        <v>422</v>
      </c>
      <c r="G446" s="30" t="s">
        <v>280</v>
      </c>
      <c r="H446" s="30" t="s">
        <v>79</v>
      </c>
      <c r="I446" s="37">
        <v>1500000</v>
      </c>
      <c r="J446" s="38" t="s">
        <v>281</v>
      </c>
      <c r="K446" s="37">
        <v>828000</v>
      </c>
      <c r="L446" s="26"/>
      <c r="M446" s="26"/>
      <c r="N446" s="26"/>
      <c r="O446" s="39" t="s">
        <v>420</v>
      </c>
      <c r="P446" s="40">
        <v>0.5</v>
      </c>
      <c r="Q446" s="40">
        <v>0.5</v>
      </c>
      <c r="R446" s="40">
        <v>3.50561797752809</v>
      </c>
      <c r="S446" s="40">
        <v>3.0337078651685401</v>
      </c>
      <c r="T446" s="40">
        <v>3</v>
      </c>
      <c r="U446" s="40">
        <v>3</v>
      </c>
      <c r="V446" s="41">
        <v>12</v>
      </c>
      <c r="W446" s="42">
        <v>110000</v>
      </c>
      <c r="X446" s="43">
        <v>200</v>
      </c>
      <c r="Y446" s="50">
        <v>1</v>
      </c>
      <c r="Z446" s="50">
        <v>1</v>
      </c>
      <c r="AA446" s="51"/>
      <c r="AB446" s="51"/>
      <c r="AC446" s="51"/>
      <c r="AD446" s="51"/>
      <c r="AE446" s="51"/>
      <c r="AF446" s="38">
        <v>144000</v>
      </c>
      <c r="AG446" s="61">
        <v>9.1666666666666696</v>
      </c>
      <c r="AH446" s="62">
        <v>0.76388888888888895</v>
      </c>
      <c r="AI446" s="63"/>
      <c r="AJ446" s="64"/>
      <c r="AK446" s="65">
        <v>0</v>
      </c>
      <c r="AL446" s="64" t="s">
        <v>296</v>
      </c>
      <c r="AM446" s="66" t="s">
        <v>302</v>
      </c>
      <c r="AN446" s="26"/>
      <c r="AO446" s="66" t="s">
        <v>68</v>
      </c>
      <c r="AP446" s="74"/>
      <c r="AQ446" s="75"/>
      <c r="AR446" s="76"/>
      <c r="AS446" s="77"/>
      <c r="AT446" s="77"/>
      <c r="AU446" s="78"/>
      <c r="AV446" s="77"/>
      <c r="AW446" s="77"/>
      <c r="AX446" s="77"/>
      <c r="AY446" s="77"/>
      <c r="AZ446" s="77"/>
      <c r="BA446" s="77"/>
      <c r="BB446" s="99">
        <f t="shared" si="114"/>
        <v>37</v>
      </c>
      <c r="BC446" s="99">
        <f t="shared" si="115"/>
        <v>9</v>
      </c>
      <c r="BD446" s="100" t="str">
        <f t="shared" si="116"/>
        <v>025-C130000642-356赵亚平37</v>
      </c>
      <c r="BE446" s="101">
        <f t="shared" si="117"/>
        <v>1</v>
      </c>
      <c r="BF446" s="101">
        <f t="shared" si="118"/>
        <v>0.25</v>
      </c>
      <c r="BG446" s="102" t="str">
        <f t="shared" si="119"/>
        <v>025-C130000642-35637</v>
      </c>
      <c r="BH446" s="84" t="str">
        <f>IF(IF(ISNA(MATCH(BG446,BG447:$BG$94434,0)),1,"")="","",IF(ISNA(MATCH(BG446,BG447:$BG$94434,0)),1,"")&amp;BB446)</f>
        <v/>
      </c>
      <c r="BI446" s="84" t="str">
        <f>IF(BH446="","",BB446&amp;COUNTIFS($BH$1:BH446,BH446))</f>
        <v/>
      </c>
      <c r="BJ446" s="84" t="str">
        <f t="shared" si="120"/>
        <v/>
      </c>
      <c r="BK446" s="84"/>
      <c r="BL446" s="84"/>
      <c r="BM446" s="84"/>
      <c r="BN446" s="84"/>
      <c r="BO446" s="84"/>
      <c r="BP446" s="84"/>
      <c r="BQ446" s="84"/>
      <c r="BR446" s="84"/>
      <c r="BS446" s="84"/>
      <c r="BT446" s="84"/>
      <c r="BU446" s="84"/>
      <c r="BV446" s="84"/>
      <c r="BW446" s="84"/>
      <c r="BX446" s="84"/>
      <c r="BY446" s="84"/>
      <c r="BZ446" s="84"/>
      <c r="CA446" s="84"/>
      <c r="CB446" s="84"/>
      <c r="CC446" s="84"/>
      <c r="CD446" s="84"/>
      <c r="CE446" s="84"/>
      <c r="CF446" s="84"/>
      <c r="CG446" s="84"/>
      <c r="CH446" s="84"/>
      <c r="CI446" s="84"/>
      <c r="CJ446" s="84"/>
      <c r="CK446" s="84"/>
      <c r="CL446" s="84"/>
      <c r="CM446" s="84"/>
      <c r="CN446" s="84"/>
      <c r="CO446" s="84"/>
      <c r="CP446" s="84"/>
      <c r="CQ446" s="84"/>
      <c r="CR446" s="84"/>
      <c r="CS446" s="84"/>
      <c r="CT446" s="84"/>
      <c r="CU446" s="84"/>
      <c r="CV446" s="84"/>
      <c r="CW446" s="84"/>
      <c r="CX446" s="84"/>
      <c r="CY446" s="84"/>
      <c r="CZ446" s="84"/>
      <c r="DA446" s="84"/>
      <c r="DB446" s="84"/>
      <c r="DC446" s="84"/>
      <c r="DD446" s="84"/>
      <c r="DE446" s="84"/>
      <c r="DF446" s="84"/>
      <c r="DG446" s="84"/>
      <c r="DH446" s="84"/>
      <c r="DI446" s="84"/>
      <c r="DJ446" s="84"/>
      <c r="DK446" s="84"/>
      <c r="DL446" s="84"/>
      <c r="DM446" s="84"/>
      <c r="DN446" s="84"/>
      <c r="DO446" s="84"/>
      <c r="DP446" s="84"/>
      <c r="DQ446" s="84"/>
      <c r="DR446" s="84"/>
      <c r="DS446" s="84"/>
      <c r="DT446" s="84"/>
      <c r="DU446" s="84"/>
      <c r="DV446" s="84"/>
      <c r="DW446" s="84"/>
      <c r="DX446" s="84"/>
      <c r="DY446" s="84"/>
      <c r="DZ446" s="84"/>
      <c r="EA446" s="84"/>
      <c r="EB446" s="84"/>
      <c r="EC446" s="84"/>
      <c r="ED446" s="84"/>
      <c r="EE446" s="84"/>
      <c r="EF446" s="84"/>
      <c r="EG446" s="84"/>
      <c r="EH446" s="84"/>
      <c r="EI446" s="84"/>
      <c r="EJ446" s="84"/>
      <c r="EK446" s="84"/>
      <c r="EL446" s="84"/>
      <c r="EM446" s="84"/>
      <c r="EN446" s="84"/>
      <c r="EO446" s="84"/>
      <c r="EP446" s="84"/>
      <c r="EQ446" s="84"/>
      <c r="ER446" s="84"/>
      <c r="ES446" s="84"/>
      <c r="ET446" s="84"/>
      <c r="EU446" s="84"/>
      <c r="EV446" s="84"/>
      <c r="EW446" s="84"/>
      <c r="EX446" s="84"/>
      <c r="EY446" s="84"/>
      <c r="EZ446" s="84"/>
      <c r="FA446" s="84"/>
      <c r="FB446" s="84"/>
      <c r="FC446" s="84"/>
      <c r="FD446" s="84"/>
      <c r="FE446" s="84"/>
      <c r="FF446" s="84"/>
      <c r="FG446" s="84"/>
      <c r="FH446" s="84"/>
      <c r="FI446" s="84"/>
      <c r="FJ446" s="84"/>
      <c r="FK446" s="84"/>
      <c r="FL446" s="84"/>
      <c r="FM446" s="84"/>
      <c r="FN446" s="84"/>
      <c r="FO446" s="84"/>
      <c r="FP446" s="84"/>
      <c r="FQ446" s="84"/>
      <c r="FR446" s="84"/>
      <c r="FS446" s="84"/>
      <c r="FT446" s="84"/>
      <c r="FU446" s="84"/>
      <c r="FV446" s="84"/>
      <c r="FW446" s="84"/>
      <c r="FX446" s="84"/>
      <c r="FY446" s="84"/>
      <c r="FZ446" s="84"/>
      <c r="GA446" s="84"/>
      <c r="GB446" s="84"/>
      <c r="GC446" s="84"/>
      <c r="GD446" s="84"/>
      <c r="GE446" s="84"/>
      <c r="GF446" s="84"/>
      <c r="GG446" s="84"/>
      <c r="GH446" s="84"/>
      <c r="GI446" s="84"/>
      <c r="GJ446" s="84"/>
      <c r="GK446" s="84"/>
      <c r="GL446" s="84"/>
      <c r="GM446" s="84"/>
      <c r="GN446" s="84"/>
      <c r="GO446" s="84"/>
      <c r="GP446" s="84"/>
      <c r="GQ446" s="84"/>
      <c r="GR446" s="84"/>
      <c r="GS446" s="84"/>
      <c r="GT446" s="84"/>
      <c r="GU446" s="84"/>
      <c r="GV446" s="84"/>
      <c r="GW446" s="84"/>
      <c r="GX446" s="84"/>
      <c r="GY446" s="84"/>
      <c r="GZ446" s="84"/>
      <c r="HA446" s="84"/>
      <c r="HB446" s="84"/>
      <c r="HC446" s="84"/>
      <c r="HD446" s="84"/>
      <c r="HE446" s="84"/>
      <c r="HF446" s="84"/>
      <c r="HG446" s="84"/>
      <c r="HH446" s="84"/>
      <c r="HI446" s="84"/>
      <c r="HJ446" s="84"/>
      <c r="HK446" s="84"/>
      <c r="HL446" s="84"/>
      <c r="HM446" s="84"/>
      <c r="HN446" s="84"/>
      <c r="HO446" s="84"/>
      <c r="HP446" s="84"/>
      <c r="HQ446" s="84"/>
      <c r="HR446" s="84"/>
      <c r="HS446" s="84"/>
      <c r="HT446" s="84"/>
      <c r="HU446" s="84"/>
      <c r="HV446" s="84"/>
      <c r="HW446" s="84"/>
      <c r="HX446" s="84"/>
      <c r="HY446" s="84"/>
      <c r="HZ446" s="84"/>
      <c r="IA446" s="84"/>
      <c r="IB446" s="84"/>
      <c r="IC446" s="84"/>
      <c r="ID446" s="84"/>
      <c r="IE446" s="84"/>
      <c r="IF446" s="84"/>
      <c r="IG446" s="84"/>
      <c r="IH446" s="84"/>
      <c r="II446" s="84"/>
      <c r="IJ446" s="84"/>
      <c r="IK446" s="84"/>
      <c r="IL446" s="84"/>
      <c r="IM446" s="84"/>
      <c r="IN446" s="84"/>
      <c r="IO446" s="84"/>
      <c r="IP446" s="84"/>
      <c r="IQ446" s="84"/>
      <c r="IR446" s="84"/>
      <c r="IS446" s="84"/>
      <c r="IT446" s="84"/>
      <c r="IU446" s="84"/>
      <c r="IV446" s="84"/>
      <c r="IW446" s="84"/>
      <c r="IX446" s="84"/>
      <c r="IY446" s="84"/>
      <c r="IZ446" s="84"/>
      <c r="JA446" s="84"/>
      <c r="JB446" s="84"/>
    </row>
    <row r="447" spans="1:262" s="22" customFormat="1" ht="15" customHeight="1" x14ac:dyDescent="0.15">
      <c r="A447" s="176" t="s">
        <v>133</v>
      </c>
      <c r="B447" s="26" t="s">
        <v>285</v>
      </c>
      <c r="C447" s="27" t="s">
        <v>375</v>
      </c>
      <c r="D447" s="28" t="s">
        <v>418</v>
      </c>
      <c r="E447" s="26" t="s">
        <v>278</v>
      </c>
      <c r="F447" s="29" t="s">
        <v>419</v>
      </c>
      <c r="G447" s="30" t="s">
        <v>280</v>
      </c>
      <c r="H447" s="30" t="s">
        <v>79</v>
      </c>
      <c r="I447" s="37">
        <v>1500000</v>
      </c>
      <c r="J447" s="38" t="s">
        <v>281</v>
      </c>
      <c r="K447" s="37">
        <v>838000</v>
      </c>
      <c r="L447" s="26"/>
      <c r="M447" s="26"/>
      <c r="N447" s="26"/>
      <c r="O447" s="39" t="s">
        <v>420</v>
      </c>
      <c r="P447" s="40">
        <v>0.5</v>
      </c>
      <c r="Q447" s="40">
        <v>0.5</v>
      </c>
      <c r="R447" s="40">
        <v>1.48314606741573</v>
      </c>
      <c r="S447" s="40">
        <v>3.0337078651685401</v>
      </c>
      <c r="T447" s="40">
        <v>3</v>
      </c>
      <c r="U447" s="40">
        <v>3</v>
      </c>
      <c r="V447" s="41">
        <v>12</v>
      </c>
      <c r="W447" s="42">
        <v>135000</v>
      </c>
      <c r="X447" s="43">
        <v>200</v>
      </c>
      <c r="Y447" s="50">
        <v>1</v>
      </c>
      <c r="Z447" s="50">
        <v>1</v>
      </c>
      <c r="AA447" s="51"/>
      <c r="AB447" s="51"/>
      <c r="AC447" s="51"/>
      <c r="AD447" s="51"/>
      <c r="AE447" s="51"/>
      <c r="AF447" s="38">
        <v>144000</v>
      </c>
      <c r="AG447" s="61">
        <v>11.25</v>
      </c>
      <c r="AH447" s="62">
        <v>0.9375</v>
      </c>
      <c r="AI447" s="63"/>
      <c r="AJ447" s="64"/>
      <c r="AK447" s="65">
        <v>0</v>
      </c>
      <c r="AL447" s="64" t="s">
        <v>296</v>
      </c>
      <c r="AM447" s="66" t="s">
        <v>313</v>
      </c>
      <c r="AN447" s="26"/>
      <c r="AO447" s="66" t="s">
        <v>298</v>
      </c>
      <c r="AP447" s="74"/>
      <c r="AQ447" s="75"/>
      <c r="AR447" s="76"/>
      <c r="AS447" s="77"/>
      <c r="AT447" s="77"/>
      <c r="AU447" s="78"/>
      <c r="AV447" s="77"/>
      <c r="AW447" s="77"/>
      <c r="AX447" s="77"/>
      <c r="AY447" s="77"/>
      <c r="AZ447" s="77"/>
      <c r="BA447" s="77"/>
      <c r="BB447" s="99">
        <f t="shared" si="114"/>
        <v>37</v>
      </c>
      <c r="BC447" s="99">
        <f t="shared" si="115"/>
        <v>9</v>
      </c>
      <c r="BD447" s="100" t="str">
        <f t="shared" si="116"/>
        <v>025-C130000641-356李太昆37</v>
      </c>
      <c r="BE447" s="101">
        <f t="shared" si="117"/>
        <v>1</v>
      </c>
      <c r="BF447" s="101">
        <f t="shared" si="118"/>
        <v>0.25</v>
      </c>
      <c r="BG447" s="102" t="str">
        <f t="shared" si="119"/>
        <v>025-C130000641-35637</v>
      </c>
      <c r="BH447" s="84" t="str">
        <f>IF(IF(ISNA(MATCH(BG447,BG448:$BG$94434,0)),1,"")="","",IF(ISNA(MATCH(BG447,BG448:$BG$94434,0)),1,"")&amp;BB447)</f>
        <v>137</v>
      </c>
      <c r="BI447" s="84" t="str">
        <f>IF(BH447="","",BB447&amp;COUNTIFS($BH$1:BH447,BH447))</f>
        <v>371</v>
      </c>
      <c r="BJ447" s="84" t="str">
        <f t="shared" si="120"/>
        <v>025-C130000641-356</v>
      </c>
      <c r="BK447" s="84"/>
      <c r="BL447" s="84"/>
      <c r="BM447" s="84"/>
      <c r="BN447" s="84"/>
      <c r="BO447" s="84"/>
      <c r="BP447" s="84"/>
      <c r="BQ447" s="84"/>
      <c r="BR447" s="84"/>
      <c r="BS447" s="84"/>
      <c r="BT447" s="84"/>
      <c r="BU447" s="84"/>
      <c r="BV447" s="84"/>
      <c r="BW447" s="84"/>
      <c r="BX447" s="84"/>
      <c r="BY447" s="84"/>
      <c r="BZ447" s="84"/>
      <c r="CA447" s="84"/>
      <c r="CB447" s="84"/>
      <c r="CC447" s="84"/>
      <c r="CD447" s="84"/>
      <c r="CE447" s="84"/>
      <c r="CF447" s="84"/>
      <c r="CG447" s="84"/>
      <c r="CH447" s="84"/>
      <c r="CI447" s="84"/>
      <c r="CJ447" s="84"/>
      <c r="CK447" s="84"/>
      <c r="CL447" s="84"/>
      <c r="CM447" s="84"/>
      <c r="CN447" s="84"/>
      <c r="CO447" s="84"/>
      <c r="CP447" s="84"/>
      <c r="CQ447" s="84"/>
      <c r="CR447" s="84"/>
      <c r="CS447" s="84"/>
      <c r="CT447" s="84"/>
      <c r="CU447" s="84"/>
      <c r="CV447" s="84"/>
      <c r="CW447" s="84"/>
      <c r="CX447" s="84"/>
      <c r="CY447" s="84"/>
      <c r="CZ447" s="84"/>
      <c r="DA447" s="84"/>
      <c r="DB447" s="84"/>
      <c r="DC447" s="84"/>
      <c r="DD447" s="84"/>
      <c r="DE447" s="84"/>
      <c r="DF447" s="84"/>
      <c r="DG447" s="84"/>
      <c r="DH447" s="84"/>
      <c r="DI447" s="84"/>
      <c r="DJ447" s="84"/>
      <c r="DK447" s="84"/>
      <c r="DL447" s="84"/>
      <c r="DM447" s="84"/>
      <c r="DN447" s="84"/>
      <c r="DO447" s="84"/>
      <c r="DP447" s="84"/>
      <c r="DQ447" s="84"/>
      <c r="DR447" s="84"/>
      <c r="DS447" s="84"/>
      <c r="DT447" s="84"/>
      <c r="DU447" s="84"/>
      <c r="DV447" s="84"/>
      <c r="DW447" s="84"/>
      <c r="DX447" s="84"/>
      <c r="DY447" s="84"/>
      <c r="DZ447" s="84"/>
      <c r="EA447" s="84"/>
      <c r="EB447" s="84"/>
      <c r="EC447" s="84"/>
      <c r="ED447" s="84"/>
      <c r="EE447" s="84"/>
      <c r="EF447" s="84"/>
      <c r="EG447" s="84"/>
      <c r="EH447" s="84"/>
      <c r="EI447" s="84"/>
      <c r="EJ447" s="84"/>
      <c r="EK447" s="84"/>
      <c r="EL447" s="84"/>
      <c r="EM447" s="84"/>
      <c r="EN447" s="84"/>
      <c r="EO447" s="84"/>
      <c r="EP447" s="84"/>
      <c r="EQ447" s="84"/>
      <c r="ER447" s="84"/>
      <c r="ES447" s="84"/>
      <c r="ET447" s="84"/>
      <c r="EU447" s="84"/>
      <c r="EV447" s="84"/>
      <c r="EW447" s="84"/>
      <c r="EX447" s="84"/>
      <c r="EY447" s="84"/>
      <c r="EZ447" s="84"/>
      <c r="FA447" s="84"/>
      <c r="FB447" s="84"/>
      <c r="FC447" s="84"/>
      <c r="FD447" s="84"/>
      <c r="FE447" s="84"/>
      <c r="FF447" s="84"/>
      <c r="FG447" s="84"/>
      <c r="FH447" s="84"/>
      <c r="FI447" s="84"/>
      <c r="FJ447" s="84"/>
      <c r="FK447" s="84"/>
      <c r="FL447" s="84"/>
      <c r="FM447" s="84"/>
      <c r="FN447" s="84"/>
      <c r="FO447" s="84"/>
      <c r="FP447" s="84"/>
      <c r="FQ447" s="84"/>
      <c r="FR447" s="84"/>
      <c r="FS447" s="84"/>
      <c r="FT447" s="84"/>
      <c r="FU447" s="84"/>
      <c r="FV447" s="84"/>
      <c r="FW447" s="84"/>
      <c r="FX447" s="84"/>
      <c r="FY447" s="84"/>
      <c r="FZ447" s="84"/>
      <c r="GA447" s="84"/>
      <c r="GB447" s="84"/>
      <c r="GC447" s="84"/>
      <c r="GD447" s="84"/>
      <c r="GE447" s="84"/>
      <c r="GF447" s="84"/>
      <c r="GG447" s="84"/>
      <c r="GH447" s="84"/>
      <c r="GI447" s="84"/>
      <c r="GJ447" s="84"/>
      <c r="GK447" s="84"/>
      <c r="GL447" s="84"/>
      <c r="GM447" s="84"/>
      <c r="GN447" s="84"/>
      <c r="GO447" s="84"/>
      <c r="GP447" s="84"/>
      <c r="GQ447" s="84"/>
      <c r="GR447" s="84"/>
      <c r="GS447" s="84"/>
      <c r="GT447" s="84"/>
      <c r="GU447" s="84"/>
      <c r="GV447" s="84"/>
      <c r="GW447" s="84"/>
      <c r="GX447" s="84"/>
      <c r="GY447" s="84"/>
      <c r="GZ447" s="84"/>
      <c r="HA447" s="84"/>
      <c r="HB447" s="84"/>
      <c r="HC447" s="84"/>
      <c r="HD447" s="84"/>
      <c r="HE447" s="84"/>
      <c r="HF447" s="84"/>
      <c r="HG447" s="84"/>
      <c r="HH447" s="84"/>
      <c r="HI447" s="84"/>
      <c r="HJ447" s="84"/>
      <c r="HK447" s="84"/>
      <c r="HL447" s="84"/>
      <c r="HM447" s="84"/>
      <c r="HN447" s="84"/>
      <c r="HO447" s="84"/>
      <c r="HP447" s="84"/>
      <c r="HQ447" s="84"/>
      <c r="HR447" s="84"/>
      <c r="HS447" s="84"/>
      <c r="HT447" s="84"/>
      <c r="HU447" s="84"/>
      <c r="HV447" s="84"/>
      <c r="HW447" s="84"/>
      <c r="HX447" s="84"/>
      <c r="HY447" s="84"/>
      <c r="HZ447" s="84"/>
      <c r="IA447" s="84"/>
      <c r="IB447" s="84"/>
      <c r="IC447" s="84"/>
      <c r="ID447" s="84"/>
      <c r="IE447" s="84"/>
      <c r="IF447" s="84"/>
      <c r="IG447" s="84"/>
      <c r="IH447" s="84"/>
      <c r="II447" s="84"/>
      <c r="IJ447" s="84"/>
      <c r="IK447" s="84"/>
      <c r="IL447" s="84"/>
      <c r="IM447" s="84"/>
      <c r="IN447" s="84"/>
      <c r="IO447" s="84"/>
      <c r="IP447" s="84"/>
      <c r="IQ447" s="84"/>
      <c r="IR447" s="84"/>
      <c r="IS447" s="84"/>
      <c r="IT447" s="84"/>
      <c r="IU447" s="84"/>
      <c r="IV447" s="84"/>
      <c r="IW447" s="84"/>
      <c r="IX447" s="84"/>
      <c r="IY447" s="84"/>
      <c r="IZ447" s="84"/>
      <c r="JA447" s="84"/>
      <c r="JB447" s="84"/>
    </row>
    <row r="448" spans="1:262" s="22" customFormat="1" ht="15" customHeight="1" x14ac:dyDescent="0.15">
      <c r="A448" s="176" t="s">
        <v>133</v>
      </c>
      <c r="B448" s="26" t="s">
        <v>285</v>
      </c>
      <c r="C448" s="27" t="s">
        <v>375</v>
      </c>
      <c r="D448" s="28" t="s">
        <v>421</v>
      </c>
      <c r="E448" s="26" t="s">
        <v>278</v>
      </c>
      <c r="F448" s="29" t="s">
        <v>422</v>
      </c>
      <c r="G448" s="30" t="s">
        <v>280</v>
      </c>
      <c r="H448" s="30" t="s">
        <v>79</v>
      </c>
      <c r="I448" s="37">
        <v>1500000</v>
      </c>
      <c r="J448" s="38" t="s">
        <v>281</v>
      </c>
      <c r="K448" s="37">
        <v>828000</v>
      </c>
      <c r="L448" s="26"/>
      <c r="M448" s="26"/>
      <c r="N448" s="26"/>
      <c r="O448" s="39" t="s">
        <v>420</v>
      </c>
      <c r="P448" s="40">
        <v>0.5</v>
      </c>
      <c r="Q448" s="40">
        <v>0.5</v>
      </c>
      <c r="R448" s="40">
        <v>1.48314606741573</v>
      </c>
      <c r="S448" s="40">
        <v>3.0337078651685401</v>
      </c>
      <c r="T448" s="40">
        <v>3</v>
      </c>
      <c r="U448" s="40">
        <v>3</v>
      </c>
      <c r="V448" s="41">
        <v>12</v>
      </c>
      <c r="W448" s="42">
        <v>135000</v>
      </c>
      <c r="X448" s="43">
        <v>200</v>
      </c>
      <c r="Y448" s="50">
        <v>1</v>
      </c>
      <c r="Z448" s="50">
        <v>1</v>
      </c>
      <c r="AA448" s="51"/>
      <c r="AB448" s="51"/>
      <c r="AC448" s="51"/>
      <c r="AD448" s="51"/>
      <c r="AE448" s="51"/>
      <c r="AF448" s="38">
        <v>144000</v>
      </c>
      <c r="AG448" s="61">
        <v>11.25</v>
      </c>
      <c r="AH448" s="62">
        <v>0.9375</v>
      </c>
      <c r="AI448" s="63"/>
      <c r="AJ448" s="64"/>
      <c r="AK448" s="65">
        <v>0</v>
      </c>
      <c r="AL448" s="64" t="s">
        <v>296</v>
      </c>
      <c r="AM448" s="66" t="s">
        <v>313</v>
      </c>
      <c r="AN448" s="26"/>
      <c r="AO448" s="66" t="s">
        <v>298</v>
      </c>
      <c r="AP448" s="74"/>
      <c r="AQ448" s="75"/>
      <c r="AR448" s="76"/>
      <c r="AS448" s="77"/>
      <c r="AT448" s="77"/>
      <c r="AU448" s="78"/>
      <c r="AV448" s="77"/>
      <c r="AW448" s="77"/>
      <c r="AX448" s="77"/>
      <c r="AY448" s="77"/>
      <c r="AZ448" s="77"/>
      <c r="BA448" s="77"/>
      <c r="BB448" s="99">
        <f t="shared" si="114"/>
        <v>37</v>
      </c>
      <c r="BC448" s="99">
        <f t="shared" si="115"/>
        <v>9</v>
      </c>
      <c r="BD448" s="100" t="str">
        <f t="shared" si="116"/>
        <v>025-C130000642-356李太昆37</v>
      </c>
      <c r="BE448" s="101">
        <f t="shared" si="117"/>
        <v>1</v>
      </c>
      <c r="BF448" s="101">
        <f t="shared" si="118"/>
        <v>0.25</v>
      </c>
      <c r="BG448" s="102" t="str">
        <f t="shared" si="119"/>
        <v>025-C130000642-35637</v>
      </c>
      <c r="BH448" s="84" t="str">
        <f>IF(IF(ISNA(MATCH(BG448,BG449:$BG$94434,0)),1,"")="","",IF(ISNA(MATCH(BG448,BG449:$BG$94434,0)),1,"")&amp;BB448)</f>
        <v>137</v>
      </c>
      <c r="BI448" s="84" t="str">
        <f>IF(BH448="","",BB448&amp;COUNTIFS($BH$1:BH448,BH448))</f>
        <v>372</v>
      </c>
      <c r="BJ448" s="84" t="str">
        <f t="shared" si="120"/>
        <v>025-C130000642-356</v>
      </c>
      <c r="BK448" s="84"/>
      <c r="BL448" s="84"/>
      <c r="BM448" s="84"/>
      <c r="BN448" s="84"/>
      <c r="BO448" s="84"/>
      <c r="BP448" s="84"/>
      <c r="BQ448" s="84"/>
      <c r="BR448" s="84"/>
      <c r="BS448" s="84"/>
      <c r="BT448" s="84"/>
      <c r="BU448" s="84"/>
      <c r="BV448" s="84"/>
      <c r="BW448" s="84"/>
      <c r="BX448" s="84"/>
      <c r="BY448" s="84"/>
      <c r="BZ448" s="84"/>
      <c r="CA448" s="84"/>
      <c r="CB448" s="84"/>
      <c r="CC448" s="84"/>
      <c r="CD448" s="84"/>
      <c r="CE448" s="84"/>
      <c r="CF448" s="84"/>
      <c r="CG448" s="84"/>
      <c r="CH448" s="84"/>
      <c r="CI448" s="84"/>
      <c r="CJ448" s="84"/>
      <c r="CK448" s="84"/>
      <c r="CL448" s="84"/>
      <c r="CM448" s="84"/>
      <c r="CN448" s="84"/>
      <c r="CO448" s="84"/>
      <c r="CP448" s="84"/>
      <c r="CQ448" s="84"/>
      <c r="CR448" s="84"/>
      <c r="CS448" s="84"/>
      <c r="CT448" s="84"/>
      <c r="CU448" s="84"/>
      <c r="CV448" s="84"/>
      <c r="CW448" s="84"/>
      <c r="CX448" s="84"/>
      <c r="CY448" s="84"/>
      <c r="CZ448" s="84"/>
      <c r="DA448" s="84"/>
      <c r="DB448" s="84"/>
      <c r="DC448" s="84"/>
      <c r="DD448" s="84"/>
      <c r="DE448" s="84"/>
      <c r="DF448" s="84"/>
      <c r="DG448" s="84"/>
      <c r="DH448" s="84"/>
      <c r="DI448" s="84"/>
      <c r="DJ448" s="84"/>
      <c r="DK448" s="84"/>
      <c r="DL448" s="84"/>
      <c r="DM448" s="84"/>
      <c r="DN448" s="84"/>
      <c r="DO448" s="84"/>
      <c r="DP448" s="84"/>
      <c r="DQ448" s="84"/>
      <c r="DR448" s="84"/>
      <c r="DS448" s="84"/>
      <c r="DT448" s="84"/>
      <c r="DU448" s="84"/>
      <c r="DV448" s="84"/>
      <c r="DW448" s="84"/>
      <c r="DX448" s="84"/>
      <c r="DY448" s="84"/>
      <c r="DZ448" s="84"/>
      <c r="EA448" s="84"/>
      <c r="EB448" s="84"/>
      <c r="EC448" s="84"/>
      <c r="ED448" s="84"/>
      <c r="EE448" s="84"/>
      <c r="EF448" s="84"/>
      <c r="EG448" s="84"/>
      <c r="EH448" s="84"/>
      <c r="EI448" s="84"/>
      <c r="EJ448" s="84"/>
      <c r="EK448" s="84"/>
      <c r="EL448" s="84"/>
      <c r="EM448" s="84"/>
      <c r="EN448" s="84"/>
      <c r="EO448" s="84"/>
      <c r="EP448" s="84"/>
      <c r="EQ448" s="84"/>
      <c r="ER448" s="84"/>
      <c r="ES448" s="84"/>
      <c r="ET448" s="84"/>
      <c r="EU448" s="84"/>
      <c r="EV448" s="84"/>
      <c r="EW448" s="84"/>
      <c r="EX448" s="84"/>
      <c r="EY448" s="84"/>
      <c r="EZ448" s="84"/>
      <c r="FA448" s="84"/>
      <c r="FB448" s="84"/>
      <c r="FC448" s="84"/>
      <c r="FD448" s="84"/>
      <c r="FE448" s="84"/>
      <c r="FF448" s="84"/>
      <c r="FG448" s="84"/>
      <c r="FH448" s="84"/>
      <c r="FI448" s="84"/>
      <c r="FJ448" s="84"/>
      <c r="FK448" s="84"/>
      <c r="FL448" s="84"/>
      <c r="FM448" s="84"/>
      <c r="FN448" s="84"/>
      <c r="FO448" s="84"/>
      <c r="FP448" s="84"/>
      <c r="FQ448" s="84"/>
      <c r="FR448" s="84"/>
      <c r="FS448" s="84"/>
      <c r="FT448" s="84"/>
      <c r="FU448" s="84"/>
      <c r="FV448" s="84"/>
      <c r="FW448" s="84"/>
      <c r="FX448" s="84"/>
      <c r="FY448" s="84"/>
      <c r="FZ448" s="84"/>
      <c r="GA448" s="84"/>
      <c r="GB448" s="84"/>
      <c r="GC448" s="84"/>
      <c r="GD448" s="84"/>
      <c r="GE448" s="84"/>
      <c r="GF448" s="84"/>
      <c r="GG448" s="84"/>
      <c r="GH448" s="84"/>
      <c r="GI448" s="84"/>
      <c r="GJ448" s="84"/>
      <c r="GK448" s="84"/>
      <c r="GL448" s="84"/>
      <c r="GM448" s="84"/>
      <c r="GN448" s="84"/>
      <c r="GO448" s="84"/>
      <c r="GP448" s="84"/>
      <c r="GQ448" s="84"/>
      <c r="GR448" s="84"/>
      <c r="GS448" s="84"/>
      <c r="GT448" s="84"/>
      <c r="GU448" s="84"/>
      <c r="GV448" s="84"/>
      <c r="GW448" s="84"/>
      <c r="GX448" s="84"/>
      <c r="GY448" s="84"/>
      <c r="GZ448" s="84"/>
      <c r="HA448" s="84"/>
      <c r="HB448" s="84"/>
      <c r="HC448" s="84"/>
      <c r="HD448" s="84"/>
      <c r="HE448" s="84"/>
      <c r="HF448" s="84"/>
      <c r="HG448" s="84"/>
      <c r="HH448" s="84"/>
      <c r="HI448" s="84"/>
      <c r="HJ448" s="84"/>
      <c r="HK448" s="84"/>
      <c r="HL448" s="84"/>
      <c r="HM448" s="84"/>
      <c r="HN448" s="84"/>
      <c r="HO448" s="84"/>
      <c r="HP448" s="84"/>
      <c r="HQ448" s="84"/>
      <c r="HR448" s="84"/>
      <c r="HS448" s="84"/>
      <c r="HT448" s="84"/>
      <c r="HU448" s="84"/>
      <c r="HV448" s="84"/>
      <c r="HW448" s="84"/>
      <c r="HX448" s="84"/>
      <c r="HY448" s="84"/>
      <c r="HZ448" s="84"/>
      <c r="IA448" s="84"/>
      <c r="IB448" s="84"/>
      <c r="IC448" s="84"/>
      <c r="ID448" s="84"/>
      <c r="IE448" s="84"/>
      <c r="IF448" s="84"/>
      <c r="IG448" s="84"/>
      <c r="IH448" s="84"/>
      <c r="II448" s="84"/>
      <c r="IJ448" s="84"/>
      <c r="IK448" s="84"/>
      <c r="IL448" s="84"/>
      <c r="IM448" s="84"/>
      <c r="IN448" s="84"/>
      <c r="IO448" s="84"/>
      <c r="IP448" s="84"/>
      <c r="IQ448" s="84"/>
      <c r="IR448" s="84"/>
      <c r="IS448" s="84"/>
      <c r="IT448" s="84"/>
      <c r="IU448" s="84"/>
      <c r="IV448" s="84"/>
      <c r="IW448" s="84"/>
      <c r="IX448" s="84"/>
      <c r="IY448" s="84"/>
      <c r="IZ448" s="84"/>
      <c r="JA448" s="84"/>
      <c r="JB448" s="84"/>
    </row>
    <row r="449" spans="1:262" s="22" customFormat="1" ht="15" customHeight="1" x14ac:dyDescent="0.15">
      <c r="A449" s="176" t="s">
        <v>133</v>
      </c>
      <c r="B449" s="26" t="s">
        <v>275</v>
      </c>
      <c r="C449" s="27" t="s">
        <v>276</v>
      </c>
      <c r="D449" s="28" t="s">
        <v>460</v>
      </c>
      <c r="E449" s="26" t="s">
        <v>278</v>
      </c>
      <c r="F449" s="29" t="s">
        <v>461</v>
      </c>
      <c r="G449" s="30" t="s">
        <v>462</v>
      </c>
      <c r="H449" s="30" t="s">
        <v>79</v>
      </c>
      <c r="I449" s="37">
        <v>1500000</v>
      </c>
      <c r="J449" s="38" t="s">
        <v>281</v>
      </c>
      <c r="K449" s="37">
        <v>0</v>
      </c>
      <c r="L449" s="26"/>
      <c r="M449" s="26"/>
      <c r="N449" s="26"/>
      <c r="O449" s="39" t="s">
        <v>389</v>
      </c>
      <c r="P449" s="40">
        <v>0.5</v>
      </c>
      <c r="Q449" s="40">
        <v>0.5</v>
      </c>
      <c r="R449" s="40">
        <v>3.50561797752809</v>
      </c>
      <c r="S449" s="40">
        <v>3.0337078651685401</v>
      </c>
      <c r="T449" s="40">
        <v>5</v>
      </c>
      <c r="U449" s="40">
        <v>5</v>
      </c>
      <c r="V449" s="41">
        <v>12</v>
      </c>
      <c r="W449" s="42">
        <v>260000</v>
      </c>
      <c r="X449" s="43">
        <v>400</v>
      </c>
      <c r="Y449" s="50">
        <v>1</v>
      </c>
      <c r="Z449" s="50">
        <v>1</v>
      </c>
      <c r="AA449" s="51"/>
      <c r="AB449" s="51"/>
      <c r="AC449" s="51"/>
      <c r="AD449" s="51"/>
      <c r="AE449" s="51"/>
      <c r="AF449" s="38">
        <v>288000</v>
      </c>
      <c r="AG449" s="61">
        <v>10.8333333333333</v>
      </c>
      <c r="AH449" s="62">
        <v>0.90277777777777801</v>
      </c>
      <c r="AI449" s="63"/>
      <c r="AJ449" s="64"/>
      <c r="AK449" s="65">
        <v>0</v>
      </c>
      <c r="AL449" s="64" t="s">
        <v>296</v>
      </c>
      <c r="AM449" s="66" t="s">
        <v>284</v>
      </c>
      <c r="AN449" s="26"/>
      <c r="AO449" s="66" t="s">
        <v>49</v>
      </c>
      <c r="AP449" s="74"/>
      <c r="AQ449" s="75"/>
      <c r="AR449" s="76"/>
      <c r="AS449" s="77"/>
      <c r="AT449" s="77"/>
      <c r="AU449" s="78"/>
      <c r="AV449" s="77"/>
      <c r="AW449" s="77"/>
      <c r="AX449" s="77"/>
      <c r="AY449" s="77"/>
      <c r="AZ449" s="77"/>
      <c r="BA449" s="77"/>
      <c r="BB449" s="99">
        <f t="shared" si="114"/>
        <v>37</v>
      </c>
      <c r="BC449" s="99">
        <f t="shared" si="115"/>
        <v>9</v>
      </c>
      <c r="BD449" s="100" t="str">
        <f t="shared" si="116"/>
        <v>025-C130000631-372李翔37</v>
      </c>
      <c r="BE449" s="101">
        <f t="shared" si="117"/>
        <v>1</v>
      </c>
      <c r="BF449" s="101">
        <f t="shared" si="118"/>
        <v>0.5</v>
      </c>
      <c r="BG449" s="102" t="str">
        <f t="shared" si="119"/>
        <v>025-C130000631-37237</v>
      </c>
      <c r="BH449" s="84" t="str">
        <f>IF(IF(ISNA(MATCH(BG449,BG450:$BG$94434,0)),1,"")="","",IF(ISNA(MATCH(BG449,BG450:$BG$94434,0)),1,"")&amp;BB449)</f>
        <v/>
      </c>
      <c r="BI449" s="84" t="str">
        <f>IF(BH449="","",BB449&amp;COUNTIFS($BH$1:BH449,BH449))</f>
        <v/>
      </c>
      <c r="BJ449" s="84" t="str">
        <f t="shared" si="120"/>
        <v/>
      </c>
      <c r="BK449" s="84"/>
      <c r="BL449" s="84"/>
      <c r="BM449" s="84"/>
      <c r="BN449" s="84"/>
      <c r="BO449" s="84"/>
      <c r="BP449" s="84"/>
      <c r="BQ449" s="84"/>
      <c r="BR449" s="84"/>
      <c r="BS449" s="84"/>
      <c r="BT449" s="84"/>
      <c r="BU449" s="84"/>
      <c r="BV449" s="84"/>
      <c r="BW449" s="84"/>
      <c r="BX449" s="84"/>
      <c r="BY449" s="84"/>
      <c r="BZ449" s="84"/>
      <c r="CA449" s="84"/>
      <c r="CB449" s="84"/>
      <c r="CC449" s="84"/>
      <c r="CD449" s="84"/>
      <c r="CE449" s="84"/>
      <c r="CF449" s="84"/>
      <c r="CG449" s="84"/>
      <c r="CH449" s="84"/>
      <c r="CI449" s="84"/>
      <c r="CJ449" s="84"/>
      <c r="CK449" s="84"/>
      <c r="CL449" s="84"/>
      <c r="CM449" s="84"/>
      <c r="CN449" s="84"/>
      <c r="CO449" s="84"/>
      <c r="CP449" s="84"/>
      <c r="CQ449" s="84"/>
      <c r="CR449" s="84"/>
      <c r="CS449" s="84"/>
      <c r="CT449" s="84"/>
      <c r="CU449" s="84"/>
      <c r="CV449" s="84"/>
      <c r="CW449" s="84"/>
      <c r="CX449" s="84"/>
      <c r="CY449" s="84"/>
      <c r="CZ449" s="84"/>
      <c r="DA449" s="84"/>
      <c r="DB449" s="84"/>
      <c r="DC449" s="84"/>
      <c r="DD449" s="84"/>
      <c r="DE449" s="84"/>
      <c r="DF449" s="84"/>
      <c r="DG449" s="84"/>
      <c r="DH449" s="84"/>
      <c r="DI449" s="84"/>
      <c r="DJ449" s="84"/>
      <c r="DK449" s="84"/>
      <c r="DL449" s="84"/>
      <c r="DM449" s="84"/>
      <c r="DN449" s="84"/>
      <c r="DO449" s="84"/>
      <c r="DP449" s="84"/>
      <c r="DQ449" s="84"/>
      <c r="DR449" s="84"/>
      <c r="DS449" s="84"/>
      <c r="DT449" s="84"/>
      <c r="DU449" s="84"/>
      <c r="DV449" s="84"/>
      <c r="DW449" s="84"/>
      <c r="DX449" s="84"/>
      <c r="DY449" s="84"/>
      <c r="DZ449" s="84"/>
      <c r="EA449" s="84"/>
      <c r="EB449" s="84"/>
      <c r="EC449" s="84"/>
      <c r="ED449" s="84"/>
      <c r="EE449" s="84"/>
      <c r="EF449" s="84"/>
      <c r="EG449" s="84"/>
      <c r="EH449" s="84"/>
      <c r="EI449" s="84"/>
      <c r="EJ449" s="84"/>
      <c r="EK449" s="84"/>
      <c r="EL449" s="84"/>
      <c r="EM449" s="84"/>
      <c r="EN449" s="84"/>
      <c r="EO449" s="84"/>
      <c r="EP449" s="84"/>
      <c r="EQ449" s="84"/>
      <c r="ER449" s="84"/>
      <c r="ES449" s="84"/>
      <c r="ET449" s="84"/>
      <c r="EU449" s="84"/>
      <c r="EV449" s="84"/>
      <c r="EW449" s="84"/>
      <c r="EX449" s="84"/>
      <c r="EY449" s="84"/>
      <c r="EZ449" s="84"/>
      <c r="FA449" s="84"/>
      <c r="FB449" s="84"/>
      <c r="FC449" s="84"/>
      <c r="FD449" s="84"/>
      <c r="FE449" s="84"/>
      <c r="FF449" s="84"/>
      <c r="FG449" s="84"/>
      <c r="FH449" s="84"/>
      <c r="FI449" s="84"/>
      <c r="FJ449" s="84"/>
      <c r="FK449" s="84"/>
      <c r="FL449" s="84"/>
      <c r="FM449" s="84"/>
      <c r="FN449" s="84"/>
      <c r="FO449" s="84"/>
      <c r="FP449" s="84"/>
      <c r="FQ449" s="84"/>
      <c r="FR449" s="84"/>
      <c r="FS449" s="84"/>
      <c r="FT449" s="84"/>
      <c r="FU449" s="84"/>
      <c r="FV449" s="84"/>
      <c r="FW449" s="84"/>
      <c r="FX449" s="84"/>
      <c r="FY449" s="84"/>
      <c r="FZ449" s="84"/>
      <c r="GA449" s="84"/>
      <c r="GB449" s="84"/>
      <c r="GC449" s="84"/>
      <c r="GD449" s="84"/>
      <c r="GE449" s="84"/>
      <c r="GF449" s="84"/>
      <c r="GG449" s="84"/>
      <c r="GH449" s="84"/>
      <c r="GI449" s="84"/>
      <c r="GJ449" s="84"/>
      <c r="GK449" s="84"/>
      <c r="GL449" s="84"/>
      <c r="GM449" s="84"/>
      <c r="GN449" s="84"/>
      <c r="GO449" s="84"/>
      <c r="GP449" s="84"/>
      <c r="GQ449" s="84"/>
      <c r="GR449" s="84"/>
      <c r="GS449" s="84"/>
      <c r="GT449" s="84"/>
      <c r="GU449" s="84"/>
      <c r="GV449" s="84"/>
      <c r="GW449" s="84"/>
      <c r="GX449" s="84"/>
      <c r="GY449" s="84"/>
      <c r="GZ449" s="84"/>
      <c r="HA449" s="84"/>
      <c r="HB449" s="84"/>
      <c r="HC449" s="84"/>
      <c r="HD449" s="84"/>
      <c r="HE449" s="84"/>
      <c r="HF449" s="84"/>
      <c r="HG449" s="84"/>
      <c r="HH449" s="84"/>
      <c r="HI449" s="84"/>
      <c r="HJ449" s="84"/>
      <c r="HK449" s="84"/>
      <c r="HL449" s="84"/>
      <c r="HM449" s="84"/>
      <c r="HN449" s="84"/>
      <c r="HO449" s="84"/>
      <c r="HP449" s="84"/>
      <c r="HQ449" s="84"/>
      <c r="HR449" s="84"/>
      <c r="HS449" s="84"/>
      <c r="HT449" s="84"/>
      <c r="HU449" s="84"/>
      <c r="HV449" s="84"/>
      <c r="HW449" s="84"/>
      <c r="HX449" s="84"/>
      <c r="HY449" s="84"/>
      <c r="HZ449" s="84"/>
      <c r="IA449" s="84"/>
      <c r="IB449" s="84"/>
      <c r="IC449" s="84"/>
      <c r="ID449" s="84"/>
      <c r="IE449" s="84"/>
      <c r="IF449" s="84"/>
      <c r="IG449" s="84"/>
      <c r="IH449" s="84"/>
      <c r="II449" s="84"/>
      <c r="IJ449" s="84"/>
      <c r="IK449" s="84"/>
      <c r="IL449" s="84"/>
      <c r="IM449" s="84"/>
      <c r="IN449" s="84"/>
      <c r="IO449" s="84"/>
      <c r="IP449" s="84"/>
      <c r="IQ449" s="84"/>
      <c r="IR449" s="84"/>
      <c r="IS449" s="84"/>
      <c r="IT449" s="84"/>
      <c r="IU449" s="84"/>
      <c r="IV449" s="84"/>
      <c r="IW449" s="84"/>
      <c r="IX449" s="84"/>
      <c r="IY449" s="84"/>
      <c r="IZ449" s="84"/>
      <c r="JA449" s="84"/>
      <c r="JB449" s="84"/>
    </row>
    <row r="450" spans="1:262" s="22" customFormat="1" ht="15" customHeight="1" x14ac:dyDescent="0.15">
      <c r="A450" s="176" t="s">
        <v>133</v>
      </c>
      <c r="B450" s="26" t="s">
        <v>285</v>
      </c>
      <c r="C450" s="27" t="s">
        <v>276</v>
      </c>
      <c r="D450" s="28" t="s">
        <v>460</v>
      </c>
      <c r="E450" s="26" t="s">
        <v>278</v>
      </c>
      <c r="F450" s="29" t="s">
        <v>461</v>
      </c>
      <c r="G450" s="30" t="s">
        <v>462</v>
      </c>
      <c r="H450" s="30" t="s">
        <v>79</v>
      </c>
      <c r="I450" s="37">
        <v>1500000</v>
      </c>
      <c r="J450" s="38" t="s">
        <v>281</v>
      </c>
      <c r="K450" s="37">
        <v>0</v>
      </c>
      <c r="L450" s="26"/>
      <c r="M450" s="26"/>
      <c r="N450" s="26"/>
      <c r="O450" s="39" t="s">
        <v>389</v>
      </c>
      <c r="P450" s="40">
        <v>0.5</v>
      </c>
      <c r="Q450" s="40">
        <v>0.5</v>
      </c>
      <c r="R450" s="40">
        <v>1.48314606741573</v>
      </c>
      <c r="S450" s="40">
        <v>3.0337078651685401</v>
      </c>
      <c r="T450" s="40">
        <v>3</v>
      </c>
      <c r="U450" s="40">
        <v>3</v>
      </c>
      <c r="V450" s="41">
        <v>12</v>
      </c>
      <c r="W450" s="42">
        <v>260000</v>
      </c>
      <c r="X450" s="43">
        <v>400</v>
      </c>
      <c r="Y450" s="50">
        <v>1</v>
      </c>
      <c r="Z450" s="50">
        <v>1</v>
      </c>
      <c r="AA450" s="51"/>
      <c r="AB450" s="51"/>
      <c r="AC450" s="51"/>
      <c r="AD450" s="51"/>
      <c r="AE450" s="51"/>
      <c r="AF450" s="38">
        <v>288000</v>
      </c>
      <c r="AG450" s="61">
        <v>10.8333333333333</v>
      </c>
      <c r="AH450" s="62">
        <v>0.90277777777777801</v>
      </c>
      <c r="AI450" s="63"/>
      <c r="AJ450" s="64"/>
      <c r="AK450" s="65">
        <v>0</v>
      </c>
      <c r="AL450" s="64" t="s">
        <v>296</v>
      </c>
      <c r="AM450" s="66" t="s">
        <v>331</v>
      </c>
      <c r="AN450" s="26"/>
      <c r="AO450" s="66" t="s">
        <v>127</v>
      </c>
      <c r="AP450" s="74"/>
      <c r="AQ450" s="75"/>
      <c r="AR450" s="76"/>
      <c r="AS450" s="77"/>
      <c r="AT450" s="77"/>
      <c r="AU450" s="78"/>
      <c r="AV450" s="77"/>
      <c r="AW450" s="77"/>
      <c r="AX450" s="77"/>
      <c r="AY450" s="77"/>
      <c r="AZ450" s="77"/>
      <c r="BA450" s="77"/>
      <c r="BB450" s="99">
        <f t="shared" si="114"/>
        <v>37</v>
      </c>
      <c r="BC450" s="99">
        <f t="shared" si="115"/>
        <v>9</v>
      </c>
      <c r="BD450" s="100" t="str">
        <f t="shared" si="116"/>
        <v>025-C130000631-372吕勇37</v>
      </c>
      <c r="BE450" s="101">
        <f t="shared" si="117"/>
        <v>1</v>
      </c>
      <c r="BF450" s="101">
        <f t="shared" si="118"/>
        <v>0.5</v>
      </c>
      <c r="BG450" s="102" t="str">
        <f t="shared" si="119"/>
        <v>025-C130000631-37237</v>
      </c>
      <c r="BH450" s="84" t="str">
        <f>IF(IF(ISNA(MATCH(BG450,BG451:$BG$94434,0)),1,"")="","",IF(ISNA(MATCH(BG450,BG451:$BG$94434,0)),1,"")&amp;BB450)</f>
        <v>137</v>
      </c>
      <c r="BI450" s="84" t="str">
        <f>IF(BH450="","",BB450&amp;COUNTIFS($BH$1:BH450,BH450))</f>
        <v>373</v>
      </c>
      <c r="BJ450" s="84" t="str">
        <f t="shared" si="120"/>
        <v>025-C130000631-372</v>
      </c>
      <c r="BK450" s="84"/>
      <c r="BL450" s="84"/>
      <c r="BM450" s="84"/>
      <c r="BN450" s="84"/>
      <c r="BO450" s="84"/>
      <c r="BP450" s="84"/>
      <c r="BQ450" s="84"/>
      <c r="BR450" s="84"/>
      <c r="BS450" s="84"/>
      <c r="BT450" s="84"/>
      <c r="BU450" s="84"/>
      <c r="BV450" s="84"/>
      <c r="BW450" s="84"/>
      <c r="BX450" s="84"/>
      <c r="BY450" s="84"/>
      <c r="BZ450" s="84"/>
      <c r="CA450" s="84"/>
      <c r="CB450" s="84"/>
      <c r="CC450" s="84"/>
      <c r="CD450" s="84"/>
      <c r="CE450" s="84"/>
      <c r="CF450" s="84"/>
      <c r="CG450" s="84"/>
      <c r="CH450" s="84"/>
      <c r="CI450" s="84"/>
      <c r="CJ450" s="84"/>
      <c r="CK450" s="84"/>
      <c r="CL450" s="84"/>
      <c r="CM450" s="84"/>
      <c r="CN450" s="84"/>
      <c r="CO450" s="84"/>
      <c r="CP450" s="84"/>
      <c r="CQ450" s="84"/>
      <c r="CR450" s="84"/>
      <c r="CS450" s="84"/>
      <c r="CT450" s="84"/>
      <c r="CU450" s="84"/>
      <c r="CV450" s="84"/>
      <c r="CW450" s="84"/>
      <c r="CX450" s="84"/>
      <c r="CY450" s="84"/>
      <c r="CZ450" s="84"/>
      <c r="DA450" s="84"/>
      <c r="DB450" s="84"/>
      <c r="DC450" s="84"/>
      <c r="DD450" s="84"/>
      <c r="DE450" s="84"/>
      <c r="DF450" s="84"/>
      <c r="DG450" s="84"/>
      <c r="DH450" s="84"/>
      <c r="DI450" s="84"/>
      <c r="DJ450" s="84"/>
      <c r="DK450" s="84"/>
      <c r="DL450" s="84"/>
      <c r="DM450" s="84"/>
      <c r="DN450" s="84"/>
      <c r="DO450" s="84"/>
      <c r="DP450" s="84"/>
      <c r="DQ450" s="84"/>
      <c r="DR450" s="84"/>
      <c r="DS450" s="84"/>
      <c r="DT450" s="84"/>
      <c r="DU450" s="84"/>
      <c r="DV450" s="84"/>
      <c r="DW450" s="84"/>
      <c r="DX450" s="84"/>
      <c r="DY450" s="84"/>
      <c r="DZ450" s="84"/>
      <c r="EA450" s="84"/>
      <c r="EB450" s="84"/>
      <c r="EC450" s="84"/>
      <c r="ED450" s="84"/>
      <c r="EE450" s="84"/>
      <c r="EF450" s="84"/>
      <c r="EG450" s="84"/>
      <c r="EH450" s="84"/>
      <c r="EI450" s="84"/>
      <c r="EJ450" s="84"/>
      <c r="EK450" s="84"/>
      <c r="EL450" s="84"/>
      <c r="EM450" s="84"/>
      <c r="EN450" s="84"/>
      <c r="EO450" s="84"/>
      <c r="EP450" s="84"/>
      <c r="EQ450" s="84"/>
      <c r="ER450" s="84"/>
      <c r="ES450" s="84"/>
      <c r="ET450" s="84"/>
      <c r="EU450" s="84"/>
      <c r="EV450" s="84"/>
      <c r="EW450" s="84"/>
      <c r="EX450" s="84"/>
      <c r="EY450" s="84"/>
      <c r="EZ450" s="84"/>
      <c r="FA450" s="84"/>
      <c r="FB450" s="84"/>
      <c r="FC450" s="84"/>
      <c r="FD450" s="84"/>
      <c r="FE450" s="84"/>
      <c r="FF450" s="84"/>
      <c r="FG450" s="84"/>
      <c r="FH450" s="84"/>
      <c r="FI450" s="84"/>
      <c r="FJ450" s="84"/>
      <c r="FK450" s="84"/>
      <c r="FL450" s="84"/>
      <c r="FM450" s="84"/>
      <c r="FN450" s="84"/>
      <c r="FO450" s="84"/>
      <c r="FP450" s="84"/>
      <c r="FQ450" s="84"/>
      <c r="FR450" s="84"/>
      <c r="FS450" s="84"/>
      <c r="FT450" s="84"/>
      <c r="FU450" s="84"/>
      <c r="FV450" s="84"/>
      <c r="FW450" s="84"/>
      <c r="FX450" s="84"/>
      <c r="FY450" s="84"/>
      <c r="FZ450" s="84"/>
      <c r="GA450" s="84"/>
      <c r="GB450" s="84"/>
      <c r="GC450" s="84"/>
      <c r="GD450" s="84"/>
      <c r="GE450" s="84"/>
      <c r="GF450" s="84"/>
      <c r="GG450" s="84"/>
      <c r="GH450" s="84"/>
      <c r="GI450" s="84"/>
      <c r="GJ450" s="84"/>
      <c r="GK450" s="84"/>
      <c r="GL450" s="84"/>
      <c r="GM450" s="84"/>
      <c r="GN450" s="84"/>
      <c r="GO450" s="84"/>
      <c r="GP450" s="84"/>
      <c r="GQ450" s="84"/>
      <c r="GR450" s="84"/>
      <c r="GS450" s="84"/>
      <c r="GT450" s="84"/>
      <c r="GU450" s="84"/>
      <c r="GV450" s="84"/>
      <c r="GW450" s="84"/>
      <c r="GX450" s="84"/>
      <c r="GY450" s="84"/>
      <c r="GZ450" s="84"/>
      <c r="HA450" s="84"/>
      <c r="HB450" s="84"/>
      <c r="HC450" s="84"/>
      <c r="HD450" s="84"/>
      <c r="HE450" s="84"/>
      <c r="HF450" s="84"/>
      <c r="HG450" s="84"/>
      <c r="HH450" s="84"/>
      <c r="HI450" s="84"/>
      <c r="HJ450" s="84"/>
      <c r="HK450" s="84"/>
      <c r="HL450" s="84"/>
      <c r="HM450" s="84"/>
      <c r="HN450" s="84"/>
      <c r="HO450" s="84"/>
      <c r="HP450" s="84"/>
      <c r="HQ450" s="84"/>
      <c r="HR450" s="84"/>
      <c r="HS450" s="84"/>
      <c r="HT450" s="84"/>
      <c r="HU450" s="84"/>
      <c r="HV450" s="84"/>
      <c r="HW450" s="84"/>
      <c r="HX450" s="84"/>
      <c r="HY450" s="84"/>
      <c r="HZ450" s="84"/>
      <c r="IA450" s="84"/>
      <c r="IB450" s="84"/>
      <c r="IC450" s="84"/>
      <c r="ID450" s="84"/>
      <c r="IE450" s="84"/>
      <c r="IF450" s="84"/>
      <c r="IG450" s="84"/>
      <c r="IH450" s="84"/>
      <c r="II450" s="84"/>
      <c r="IJ450" s="84"/>
      <c r="IK450" s="84"/>
      <c r="IL450" s="84"/>
      <c r="IM450" s="84"/>
      <c r="IN450" s="84"/>
      <c r="IO450" s="84"/>
      <c r="IP450" s="84"/>
      <c r="IQ450" s="84"/>
      <c r="IR450" s="84"/>
      <c r="IS450" s="84"/>
      <c r="IT450" s="84"/>
      <c r="IU450" s="84"/>
      <c r="IV450" s="84"/>
      <c r="IW450" s="84"/>
      <c r="IX450" s="84"/>
      <c r="IY450" s="84"/>
      <c r="IZ450" s="84"/>
      <c r="JA450" s="84"/>
      <c r="JB450" s="84"/>
    </row>
    <row r="451" spans="1:262" s="13" customFormat="1" ht="15" customHeight="1" x14ac:dyDescent="0.15">
      <c r="A451" s="176" t="s">
        <v>133</v>
      </c>
      <c r="B451" s="26" t="s">
        <v>275</v>
      </c>
      <c r="C451" s="27" t="s">
        <v>292</v>
      </c>
      <c r="D451" s="28" t="s">
        <v>446</v>
      </c>
      <c r="E451" s="26" t="s">
        <v>278</v>
      </c>
      <c r="F451" s="29" t="s">
        <v>88</v>
      </c>
      <c r="G451" s="30" t="s">
        <v>294</v>
      </c>
      <c r="H451" s="30" t="s">
        <v>79</v>
      </c>
      <c r="I451" s="37">
        <v>600000</v>
      </c>
      <c r="J451" s="38" t="s">
        <v>281</v>
      </c>
      <c r="K451" s="37">
        <v>511000</v>
      </c>
      <c r="L451" s="26"/>
      <c r="M451" s="26"/>
      <c r="N451" s="26"/>
      <c r="O451" s="39" t="s">
        <v>295</v>
      </c>
      <c r="P451" s="40">
        <v>0.5</v>
      </c>
      <c r="Q451" s="40">
        <v>0.5</v>
      </c>
      <c r="R451" s="40">
        <v>0.29213483146067398</v>
      </c>
      <c r="S451" s="40">
        <v>0.25280898876404501</v>
      </c>
      <c r="T451" s="40">
        <v>1</v>
      </c>
      <c r="U451" s="40">
        <v>1</v>
      </c>
      <c r="V451" s="41">
        <v>1</v>
      </c>
      <c r="W451" s="42">
        <v>7000</v>
      </c>
      <c r="X451" s="43">
        <v>200</v>
      </c>
      <c r="Y451" s="50">
        <v>1</v>
      </c>
      <c r="Z451" s="50">
        <v>1</v>
      </c>
      <c r="AA451" s="51"/>
      <c r="AB451" s="51"/>
      <c r="AC451" s="51"/>
      <c r="AD451" s="51"/>
      <c r="AE451" s="51"/>
      <c r="AF451" s="38">
        <v>12000</v>
      </c>
      <c r="AG451" s="61">
        <v>0.58333333333333304</v>
      </c>
      <c r="AH451" s="62">
        <v>0.58333333333333304</v>
      </c>
      <c r="AI451" s="63"/>
      <c r="AJ451" s="64"/>
      <c r="AK451" s="65">
        <v>0</v>
      </c>
      <c r="AL451" s="64" t="s">
        <v>296</v>
      </c>
      <c r="AM451" s="66" t="s">
        <v>284</v>
      </c>
      <c r="AN451" s="26"/>
      <c r="AO451" s="66" t="s">
        <v>49</v>
      </c>
      <c r="AP451" s="74"/>
      <c r="AQ451" s="75"/>
      <c r="AR451" s="76"/>
      <c r="AS451" s="77"/>
      <c r="AT451" s="77"/>
      <c r="AU451" s="78"/>
      <c r="AV451" s="77"/>
      <c r="AW451" s="77"/>
      <c r="AX451" s="77"/>
      <c r="AY451" s="77"/>
      <c r="AZ451" s="77"/>
      <c r="BA451" s="77"/>
      <c r="BB451" s="99">
        <f t="shared" si="114"/>
        <v>37</v>
      </c>
      <c r="BC451" s="99">
        <f t="shared" si="115"/>
        <v>9</v>
      </c>
      <c r="BD451" s="100" t="str">
        <f t="shared" si="116"/>
        <v>025-U139500621-373李翔37</v>
      </c>
      <c r="BE451" s="101">
        <f t="shared" si="117"/>
        <v>1</v>
      </c>
      <c r="BF451" s="101">
        <f t="shared" si="118"/>
        <v>1</v>
      </c>
      <c r="BG451" s="102" t="str">
        <f t="shared" si="119"/>
        <v>025-U139500621-37337</v>
      </c>
      <c r="BH451" s="84" t="str">
        <f>IF(IF(ISNA(MATCH(BG451,BG452:$BG$94434,0)),1,"")="","",IF(ISNA(MATCH(BG451,BG452:$BG$94434,0)),1,"")&amp;BB451)</f>
        <v>137</v>
      </c>
      <c r="BI451" s="84" t="str">
        <f>IF(BH451="","",BB451&amp;COUNTIFS($BH$1:BH451,BH451))</f>
        <v>374</v>
      </c>
      <c r="BJ451" s="84" t="str">
        <f t="shared" si="120"/>
        <v>025-U139500621-373</v>
      </c>
      <c r="BK451" s="84"/>
      <c r="BL451" s="84"/>
      <c r="BM451" s="84"/>
      <c r="BN451" s="84"/>
      <c r="BO451" s="84"/>
      <c r="BP451" s="84"/>
      <c r="BQ451" s="84"/>
      <c r="BR451" s="84"/>
      <c r="BS451" s="84"/>
      <c r="BT451" s="84"/>
      <c r="BU451" s="84"/>
      <c r="BV451" s="84"/>
      <c r="BW451" s="84"/>
      <c r="BX451" s="84"/>
      <c r="BY451" s="84"/>
      <c r="BZ451" s="84"/>
      <c r="CA451" s="84"/>
      <c r="CB451" s="84"/>
      <c r="CC451" s="84"/>
      <c r="CD451" s="84"/>
      <c r="CE451" s="84"/>
      <c r="CF451" s="84"/>
      <c r="CG451" s="84"/>
      <c r="CH451" s="84"/>
      <c r="CI451" s="84"/>
      <c r="CJ451" s="84"/>
      <c r="CK451" s="84"/>
      <c r="CL451" s="84"/>
      <c r="CM451" s="84"/>
      <c r="CN451" s="84"/>
      <c r="CO451" s="84"/>
      <c r="CP451" s="84"/>
      <c r="CQ451" s="84"/>
      <c r="CR451" s="84"/>
      <c r="CS451" s="84"/>
      <c r="CT451" s="84"/>
      <c r="CU451" s="84"/>
      <c r="CV451" s="84"/>
      <c r="CW451" s="84"/>
      <c r="CX451" s="84"/>
      <c r="CY451" s="84"/>
      <c r="CZ451" s="84"/>
      <c r="DA451" s="84"/>
      <c r="DB451" s="84"/>
      <c r="DC451" s="84"/>
      <c r="DD451" s="84"/>
      <c r="DE451" s="84"/>
      <c r="DF451" s="84"/>
      <c r="DG451" s="84"/>
      <c r="DH451" s="84"/>
      <c r="DI451" s="84"/>
      <c r="DJ451" s="84"/>
      <c r="DK451" s="84"/>
      <c r="DL451" s="84"/>
      <c r="DM451" s="84"/>
      <c r="DN451" s="84"/>
      <c r="DO451" s="84"/>
      <c r="DP451" s="84"/>
      <c r="DQ451" s="84"/>
      <c r="DR451" s="84"/>
      <c r="DS451" s="84"/>
      <c r="DT451" s="84"/>
      <c r="DU451" s="84"/>
      <c r="DV451" s="84"/>
      <c r="DW451" s="84"/>
      <c r="DX451" s="84"/>
      <c r="DY451" s="84"/>
      <c r="DZ451" s="84"/>
      <c r="EA451" s="84"/>
      <c r="EB451" s="84"/>
      <c r="EC451" s="84"/>
      <c r="ED451" s="84"/>
      <c r="EE451" s="84"/>
      <c r="EF451" s="84"/>
      <c r="EG451" s="84"/>
      <c r="EH451" s="84"/>
      <c r="EI451" s="84"/>
      <c r="EJ451" s="84"/>
      <c r="EK451" s="84"/>
      <c r="EL451" s="84"/>
      <c r="EM451" s="84"/>
      <c r="EN451" s="84"/>
      <c r="EO451" s="84"/>
      <c r="EP451" s="84"/>
      <c r="EQ451" s="84"/>
      <c r="ER451" s="84"/>
      <c r="ES451" s="84"/>
      <c r="ET451" s="84"/>
      <c r="EU451" s="84"/>
      <c r="EV451" s="84"/>
      <c r="EW451" s="84"/>
      <c r="EX451" s="84"/>
      <c r="EY451" s="84"/>
      <c r="EZ451" s="84"/>
      <c r="FA451" s="84"/>
      <c r="FB451" s="84"/>
      <c r="FC451" s="84"/>
      <c r="FD451" s="84"/>
      <c r="FE451" s="84"/>
      <c r="FF451" s="84"/>
      <c r="FG451" s="84"/>
      <c r="FH451" s="84"/>
      <c r="FI451" s="84"/>
      <c r="FJ451" s="84"/>
      <c r="FK451" s="84"/>
      <c r="FL451" s="84"/>
      <c r="FM451" s="84"/>
      <c r="FN451" s="84"/>
      <c r="FO451" s="84"/>
      <c r="FP451" s="84"/>
      <c r="FQ451" s="84"/>
      <c r="FR451" s="84"/>
      <c r="FS451" s="84"/>
      <c r="FT451" s="84"/>
      <c r="FU451" s="84"/>
      <c r="FV451" s="84"/>
      <c r="FW451" s="84"/>
      <c r="FX451" s="84"/>
      <c r="FY451" s="84"/>
      <c r="FZ451" s="84"/>
      <c r="GA451" s="84"/>
      <c r="GB451" s="84"/>
      <c r="GC451" s="84"/>
      <c r="GD451" s="84"/>
      <c r="GE451" s="84"/>
      <c r="GF451" s="84"/>
      <c r="GG451" s="84"/>
      <c r="GH451" s="84"/>
      <c r="GI451" s="84"/>
      <c r="GJ451" s="84"/>
      <c r="GK451" s="84"/>
      <c r="GL451" s="84"/>
      <c r="GM451" s="84"/>
      <c r="GN451" s="84"/>
      <c r="GO451" s="84"/>
      <c r="GP451" s="84"/>
      <c r="GQ451" s="84"/>
      <c r="GR451" s="84"/>
      <c r="GS451" s="84"/>
      <c r="GT451" s="84"/>
      <c r="GU451" s="84"/>
      <c r="GV451" s="84"/>
      <c r="GW451" s="84"/>
      <c r="GX451" s="84"/>
      <c r="GY451" s="84"/>
      <c r="GZ451" s="84"/>
      <c r="HA451" s="84"/>
      <c r="HB451" s="84"/>
      <c r="HC451" s="84"/>
      <c r="HD451" s="84"/>
      <c r="HE451" s="84"/>
      <c r="HF451" s="84"/>
      <c r="HG451" s="84"/>
      <c r="HH451" s="84"/>
      <c r="HI451" s="84"/>
      <c r="HJ451" s="84"/>
      <c r="HK451" s="84"/>
      <c r="HL451" s="84"/>
      <c r="HM451" s="84"/>
      <c r="HN451" s="84"/>
      <c r="HO451" s="84"/>
      <c r="HP451" s="84"/>
      <c r="HQ451" s="84"/>
      <c r="HR451" s="84"/>
      <c r="HS451" s="84"/>
      <c r="HT451" s="84"/>
      <c r="HU451" s="84"/>
      <c r="HV451" s="84"/>
      <c r="HW451" s="84"/>
      <c r="HX451" s="84"/>
      <c r="HY451" s="84"/>
      <c r="HZ451" s="84"/>
      <c r="IA451" s="84"/>
      <c r="IB451" s="84"/>
      <c r="IC451" s="84"/>
      <c r="ID451" s="84"/>
      <c r="IE451" s="84"/>
      <c r="IF451" s="84"/>
      <c r="IG451" s="84"/>
      <c r="IH451" s="84"/>
      <c r="II451" s="84"/>
      <c r="IJ451" s="84"/>
      <c r="IK451" s="84"/>
      <c r="IL451" s="84"/>
      <c r="IM451" s="84"/>
      <c r="IN451" s="84"/>
      <c r="IO451" s="84"/>
      <c r="IP451" s="84"/>
      <c r="IQ451" s="84"/>
      <c r="IR451" s="84"/>
      <c r="IS451" s="84"/>
      <c r="IT451" s="84"/>
      <c r="IU451" s="84"/>
      <c r="IV451" s="84"/>
      <c r="IW451" s="84"/>
      <c r="IX451" s="84"/>
      <c r="IY451" s="84"/>
      <c r="IZ451" s="84"/>
      <c r="JA451" s="84"/>
      <c r="JB451" s="84"/>
    </row>
    <row r="452" spans="1:262" s="13" customFormat="1" ht="15" customHeight="1" x14ac:dyDescent="0.15">
      <c r="A452" s="176" t="s">
        <v>133</v>
      </c>
      <c r="B452" s="26" t="s">
        <v>275</v>
      </c>
      <c r="C452" s="27" t="s">
        <v>361</v>
      </c>
      <c r="D452" s="28" t="s">
        <v>424</v>
      </c>
      <c r="E452" s="26" t="s">
        <v>278</v>
      </c>
      <c r="F452" s="29" t="s">
        <v>96</v>
      </c>
      <c r="G452" s="30" t="s">
        <v>356</v>
      </c>
      <c r="H452" s="30" t="s">
        <v>94</v>
      </c>
      <c r="I452" s="37">
        <v>1000</v>
      </c>
      <c r="J452" s="38" t="s">
        <v>281</v>
      </c>
      <c r="K452" s="37">
        <v>992.7</v>
      </c>
      <c r="L452" s="26"/>
      <c r="M452" s="26"/>
      <c r="N452" s="26"/>
      <c r="O452" s="39" t="s">
        <v>425</v>
      </c>
      <c r="P452" s="40">
        <v>0.5</v>
      </c>
      <c r="Q452" s="40">
        <v>0.5</v>
      </c>
      <c r="R452" s="40">
        <v>3.50561797752809</v>
      </c>
      <c r="S452" s="40">
        <v>3.0337078651685401</v>
      </c>
      <c r="T452" s="40">
        <v>4</v>
      </c>
      <c r="U452" s="40">
        <v>4</v>
      </c>
      <c r="V452" s="41">
        <v>12</v>
      </c>
      <c r="W452" s="42">
        <v>150</v>
      </c>
      <c r="X452" s="43">
        <v>300</v>
      </c>
      <c r="Y452" s="50">
        <v>1</v>
      </c>
      <c r="Z452" s="50">
        <v>1</v>
      </c>
      <c r="AA452" s="51"/>
      <c r="AB452" s="51"/>
      <c r="AC452" s="51"/>
      <c r="AD452" s="51"/>
      <c r="AE452" s="51"/>
      <c r="AF452" s="38">
        <v>216</v>
      </c>
      <c r="AG452" s="61">
        <v>8.3333333333333304</v>
      </c>
      <c r="AH452" s="62">
        <v>0.69444444444444398</v>
      </c>
      <c r="AI452" s="63"/>
      <c r="AJ452" s="64"/>
      <c r="AK452" s="65">
        <v>0</v>
      </c>
      <c r="AL452" s="64" t="s">
        <v>296</v>
      </c>
      <c r="AM452" s="66" t="s">
        <v>379</v>
      </c>
      <c r="AN452" s="26"/>
      <c r="AO452" s="66" t="s">
        <v>125</v>
      </c>
      <c r="AP452" s="74"/>
      <c r="AQ452" s="75"/>
      <c r="AR452" s="76"/>
      <c r="AS452" s="77"/>
      <c r="AT452" s="77"/>
      <c r="AU452" s="78"/>
      <c r="AV452" s="77"/>
      <c r="AW452" s="77"/>
      <c r="AX452" s="77"/>
      <c r="AY452" s="77"/>
      <c r="AZ452" s="77"/>
      <c r="BA452" s="77"/>
      <c r="BB452" s="99">
        <f t="shared" si="114"/>
        <v>37</v>
      </c>
      <c r="BC452" s="99">
        <f t="shared" si="115"/>
        <v>9</v>
      </c>
      <c r="BD452" s="100" t="str">
        <f t="shared" si="116"/>
        <v>050-0009-482刘亚星37</v>
      </c>
      <c r="BE452" s="101">
        <f t="shared" si="117"/>
        <v>1</v>
      </c>
      <c r="BF452" s="101">
        <f t="shared" si="118"/>
        <v>0.5</v>
      </c>
      <c r="BG452" s="102" t="str">
        <f t="shared" si="119"/>
        <v>050-0009-48237</v>
      </c>
      <c r="BH452" s="84" t="str">
        <f>IF(IF(ISNA(MATCH(BG452,BG453:$BG$94434,0)),1,"")="","",IF(ISNA(MATCH(BG452,BG453:$BG$94434,0)),1,"")&amp;BB452)</f>
        <v/>
      </c>
      <c r="BI452" s="84" t="str">
        <f>IF(BH452="","",BB452&amp;COUNTIFS($BH$1:BH452,BH452))</f>
        <v/>
      </c>
      <c r="BJ452" s="84" t="str">
        <f t="shared" si="120"/>
        <v/>
      </c>
      <c r="BK452" s="84"/>
      <c r="BL452" s="84"/>
      <c r="BM452" s="84"/>
      <c r="BN452" s="84"/>
      <c r="BO452" s="84"/>
      <c r="BP452" s="84"/>
      <c r="BQ452" s="84"/>
      <c r="BR452" s="84"/>
      <c r="BS452" s="84"/>
      <c r="BT452" s="84"/>
      <c r="BU452" s="84"/>
      <c r="BV452" s="84"/>
      <c r="BW452" s="84"/>
      <c r="BX452" s="84"/>
      <c r="BY452" s="84"/>
      <c r="BZ452" s="84"/>
      <c r="CA452" s="84"/>
      <c r="CB452" s="84"/>
      <c r="CC452" s="84"/>
      <c r="CD452" s="84"/>
      <c r="CE452" s="84"/>
      <c r="CF452" s="84"/>
      <c r="CG452" s="84"/>
      <c r="CH452" s="84"/>
      <c r="CI452" s="84"/>
      <c r="CJ452" s="84"/>
      <c r="CK452" s="84"/>
      <c r="CL452" s="84"/>
      <c r="CM452" s="84"/>
      <c r="CN452" s="84"/>
      <c r="CO452" s="84"/>
      <c r="CP452" s="84"/>
      <c r="CQ452" s="84"/>
      <c r="CR452" s="84"/>
      <c r="CS452" s="84"/>
      <c r="CT452" s="84"/>
      <c r="CU452" s="84"/>
      <c r="CV452" s="84"/>
      <c r="CW452" s="84"/>
      <c r="CX452" s="84"/>
      <c r="CY452" s="84"/>
      <c r="CZ452" s="84"/>
      <c r="DA452" s="84"/>
      <c r="DB452" s="84"/>
      <c r="DC452" s="84"/>
      <c r="DD452" s="84"/>
      <c r="DE452" s="84"/>
      <c r="DF452" s="84"/>
      <c r="DG452" s="84"/>
      <c r="DH452" s="84"/>
      <c r="DI452" s="84"/>
      <c r="DJ452" s="84"/>
      <c r="DK452" s="84"/>
      <c r="DL452" s="84"/>
      <c r="DM452" s="84"/>
      <c r="DN452" s="84"/>
      <c r="DO452" s="84"/>
      <c r="DP452" s="84"/>
      <c r="DQ452" s="84"/>
      <c r="DR452" s="84"/>
      <c r="DS452" s="84"/>
      <c r="DT452" s="84"/>
      <c r="DU452" s="84"/>
      <c r="DV452" s="84"/>
      <c r="DW452" s="84"/>
      <c r="DX452" s="84"/>
      <c r="DY452" s="84"/>
      <c r="DZ452" s="84"/>
      <c r="EA452" s="84"/>
      <c r="EB452" s="84"/>
      <c r="EC452" s="84"/>
      <c r="ED452" s="84"/>
      <c r="EE452" s="84"/>
      <c r="EF452" s="84"/>
      <c r="EG452" s="84"/>
      <c r="EH452" s="84"/>
      <c r="EI452" s="84"/>
      <c r="EJ452" s="84"/>
      <c r="EK452" s="84"/>
      <c r="EL452" s="84"/>
      <c r="EM452" s="84"/>
      <c r="EN452" s="84"/>
      <c r="EO452" s="84"/>
      <c r="EP452" s="84"/>
      <c r="EQ452" s="84"/>
      <c r="ER452" s="84"/>
      <c r="ES452" s="84"/>
      <c r="ET452" s="84"/>
      <c r="EU452" s="84"/>
      <c r="EV452" s="84"/>
      <c r="EW452" s="84"/>
      <c r="EX452" s="84"/>
      <c r="EY452" s="84"/>
      <c r="EZ452" s="84"/>
      <c r="FA452" s="84"/>
      <c r="FB452" s="84"/>
      <c r="FC452" s="84"/>
      <c r="FD452" s="84"/>
      <c r="FE452" s="84"/>
      <c r="FF452" s="84"/>
      <c r="FG452" s="84"/>
      <c r="FH452" s="84"/>
      <c r="FI452" s="84"/>
      <c r="FJ452" s="84"/>
      <c r="FK452" s="84"/>
      <c r="FL452" s="84"/>
      <c r="FM452" s="84"/>
      <c r="FN452" s="84"/>
      <c r="FO452" s="84"/>
      <c r="FP452" s="84"/>
      <c r="FQ452" s="84"/>
      <c r="FR452" s="84"/>
      <c r="FS452" s="84"/>
      <c r="FT452" s="84"/>
      <c r="FU452" s="84"/>
      <c r="FV452" s="84"/>
      <c r="FW452" s="84"/>
      <c r="FX452" s="84"/>
      <c r="FY452" s="84"/>
      <c r="FZ452" s="84"/>
      <c r="GA452" s="84"/>
      <c r="GB452" s="84"/>
      <c r="GC452" s="84"/>
      <c r="GD452" s="84"/>
      <c r="GE452" s="84"/>
      <c r="GF452" s="84"/>
      <c r="GG452" s="84"/>
      <c r="GH452" s="84"/>
      <c r="GI452" s="84"/>
      <c r="GJ452" s="84"/>
      <c r="GK452" s="84"/>
      <c r="GL452" s="84"/>
      <c r="GM452" s="84"/>
      <c r="GN452" s="84"/>
      <c r="GO452" s="84"/>
      <c r="GP452" s="84"/>
      <c r="GQ452" s="84"/>
      <c r="GR452" s="84"/>
      <c r="GS452" s="84"/>
      <c r="GT452" s="84"/>
      <c r="GU452" s="84"/>
      <c r="GV452" s="84"/>
      <c r="GW452" s="84"/>
      <c r="GX452" s="84"/>
      <c r="GY452" s="84"/>
      <c r="GZ452" s="84"/>
      <c r="HA452" s="84"/>
      <c r="HB452" s="84"/>
      <c r="HC452" s="84"/>
      <c r="HD452" s="84"/>
      <c r="HE452" s="84"/>
      <c r="HF452" s="84"/>
      <c r="HG452" s="84"/>
      <c r="HH452" s="84"/>
      <c r="HI452" s="84"/>
      <c r="HJ452" s="84"/>
      <c r="HK452" s="84"/>
      <c r="HL452" s="84"/>
      <c r="HM452" s="84"/>
      <c r="HN452" s="84"/>
      <c r="HO452" s="84"/>
      <c r="HP452" s="84"/>
      <c r="HQ452" s="84"/>
      <c r="HR452" s="84"/>
      <c r="HS452" s="84"/>
      <c r="HT452" s="84"/>
      <c r="HU452" s="84"/>
      <c r="HV452" s="84"/>
      <c r="HW452" s="84"/>
      <c r="HX452" s="84"/>
      <c r="HY452" s="84"/>
      <c r="HZ452" s="84"/>
      <c r="IA452" s="84"/>
      <c r="IB452" s="84"/>
      <c r="IC452" s="84"/>
      <c r="ID452" s="84"/>
      <c r="IE452" s="84"/>
      <c r="IF452" s="84"/>
      <c r="IG452" s="84"/>
      <c r="IH452" s="84"/>
      <c r="II452" s="84"/>
      <c r="IJ452" s="84"/>
      <c r="IK452" s="84"/>
      <c r="IL452" s="84"/>
      <c r="IM452" s="84"/>
      <c r="IN452" s="84"/>
      <c r="IO452" s="84"/>
      <c r="IP452" s="84"/>
      <c r="IQ452" s="84"/>
      <c r="IR452" s="84"/>
      <c r="IS452" s="84"/>
      <c r="IT452" s="84"/>
      <c r="IU452" s="84"/>
      <c r="IV452" s="84"/>
      <c r="IW452" s="84"/>
      <c r="IX452" s="84"/>
      <c r="IY452" s="84"/>
      <c r="IZ452" s="84"/>
      <c r="JA452" s="84"/>
      <c r="JB452" s="84"/>
    </row>
    <row r="453" spans="1:262" s="13" customFormat="1" ht="15" customHeight="1" x14ac:dyDescent="0.15">
      <c r="A453" s="176" t="s">
        <v>133</v>
      </c>
      <c r="B453" s="26" t="s">
        <v>285</v>
      </c>
      <c r="C453" s="27" t="s">
        <v>361</v>
      </c>
      <c r="D453" s="28" t="s">
        <v>424</v>
      </c>
      <c r="E453" s="26" t="s">
        <v>278</v>
      </c>
      <c r="F453" s="29" t="s">
        <v>96</v>
      </c>
      <c r="G453" s="30" t="s">
        <v>356</v>
      </c>
      <c r="H453" s="30" t="s">
        <v>94</v>
      </c>
      <c r="I453" s="37">
        <v>1000</v>
      </c>
      <c r="J453" s="38" t="s">
        <v>281</v>
      </c>
      <c r="K453" s="37">
        <v>992.7</v>
      </c>
      <c r="L453" s="26"/>
      <c r="M453" s="26"/>
      <c r="N453" s="26"/>
      <c r="O453" s="39" t="s">
        <v>425</v>
      </c>
      <c r="P453" s="40">
        <v>0.5</v>
      </c>
      <c r="Q453" s="40">
        <v>0.5</v>
      </c>
      <c r="R453" s="40">
        <v>1.48314606741573</v>
      </c>
      <c r="S453" s="40">
        <v>3.0337078651685401</v>
      </c>
      <c r="T453" s="40">
        <v>3</v>
      </c>
      <c r="U453" s="40">
        <v>3</v>
      </c>
      <c r="V453" s="41">
        <v>12</v>
      </c>
      <c r="W453" s="42">
        <v>112</v>
      </c>
      <c r="X453" s="43">
        <v>300</v>
      </c>
      <c r="Y453" s="50">
        <v>1</v>
      </c>
      <c r="Z453" s="50">
        <v>1</v>
      </c>
      <c r="AA453" s="51"/>
      <c r="AB453" s="51"/>
      <c r="AC453" s="51"/>
      <c r="AD453" s="51"/>
      <c r="AE453" s="51"/>
      <c r="AF453" s="38">
        <v>216</v>
      </c>
      <c r="AG453" s="61">
        <v>6.2222222222222197</v>
      </c>
      <c r="AH453" s="62">
        <v>0.51851851851851805</v>
      </c>
      <c r="AI453" s="63"/>
      <c r="AJ453" s="64"/>
      <c r="AK453" s="65">
        <v>0</v>
      </c>
      <c r="AL453" s="64" t="s">
        <v>296</v>
      </c>
      <c r="AM453" s="66" t="s">
        <v>313</v>
      </c>
      <c r="AN453" s="26"/>
      <c r="AO453" s="66" t="s">
        <v>298</v>
      </c>
      <c r="AP453" s="74"/>
      <c r="AQ453" s="75"/>
      <c r="AR453" s="76"/>
      <c r="AS453" s="77"/>
      <c r="AT453" s="77"/>
      <c r="AU453" s="78"/>
      <c r="AV453" s="77"/>
      <c r="AW453" s="77"/>
      <c r="AX453" s="77"/>
      <c r="AY453" s="77"/>
      <c r="AZ453" s="77"/>
      <c r="BA453" s="77"/>
      <c r="BB453" s="99">
        <f t="shared" si="114"/>
        <v>37</v>
      </c>
      <c r="BC453" s="99">
        <f t="shared" si="115"/>
        <v>9</v>
      </c>
      <c r="BD453" s="100" t="str">
        <f t="shared" si="116"/>
        <v>050-0009-482李太昆37</v>
      </c>
      <c r="BE453" s="101">
        <f t="shared" si="117"/>
        <v>1</v>
      </c>
      <c r="BF453" s="101">
        <f t="shared" si="118"/>
        <v>0.5</v>
      </c>
      <c r="BG453" s="102" t="str">
        <f t="shared" si="119"/>
        <v>050-0009-48237</v>
      </c>
      <c r="BH453" s="84" t="str">
        <f>IF(IF(ISNA(MATCH(BG453,BG454:$BG$94434,0)),1,"")="","",IF(ISNA(MATCH(BG453,BG454:$BG$94434,0)),1,"")&amp;BB453)</f>
        <v>137</v>
      </c>
      <c r="BI453" s="84" t="str">
        <f>IF(BH453="","",BB453&amp;COUNTIFS($BH$1:BH453,BH453))</f>
        <v>375</v>
      </c>
      <c r="BJ453" s="84" t="str">
        <f t="shared" si="120"/>
        <v>050-0009-482</v>
      </c>
      <c r="BK453" s="84"/>
      <c r="BL453" s="84"/>
      <c r="BM453" s="84"/>
      <c r="BN453" s="84"/>
      <c r="BO453" s="84"/>
      <c r="BP453" s="84"/>
      <c r="BQ453" s="84"/>
      <c r="BR453" s="84"/>
      <c r="BS453" s="84"/>
      <c r="BT453" s="84"/>
      <c r="BU453" s="84"/>
      <c r="BV453" s="84"/>
      <c r="BW453" s="84"/>
      <c r="BX453" s="84"/>
      <c r="BY453" s="84"/>
      <c r="BZ453" s="84"/>
      <c r="CA453" s="84"/>
      <c r="CB453" s="84"/>
      <c r="CC453" s="84"/>
      <c r="CD453" s="84"/>
      <c r="CE453" s="84"/>
      <c r="CF453" s="84"/>
      <c r="CG453" s="84"/>
      <c r="CH453" s="84"/>
      <c r="CI453" s="84"/>
      <c r="CJ453" s="84"/>
      <c r="CK453" s="84"/>
      <c r="CL453" s="84"/>
      <c r="CM453" s="84"/>
      <c r="CN453" s="84"/>
      <c r="CO453" s="84"/>
      <c r="CP453" s="84"/>
      <c r="CQ453" s="84"/>
      <c r="CR453" s="84"/>
      <c r="CS453" s="84"/>
      <c r="CT453" s="84"/>
      <c r="CU453" s="84"/>
      <c r="CV453" s="84"/>
      <c r="CW453" s="84"/>
      <c r="CX453" s="84"/>
      <c r="CY453" s="84"/>
      <c r="CZ453" s="84"/>
      <c r="DA453" s="84"/>
      <c r="DB453" s="84"/>
      <c r="DC453" s="84"/>
      <c r="DD453" s="84"/>
      <c r="DE453" s="84"/>
      <c r="DF453" s="84"/>
      <c r="DG453" s="84"/>
      <c r="DH453" s="84"/>
      <c r="DI453" s="84"/>
      <c r="DJ453" s="84"/>
      <c r="DK453" s="84"/>
      <c r="DL453" s="84"/>
      <c r="DM453" s="84"/>
      <c r="DN453" s="84"/>
      <c r="DO453" s="84"/>
      <c r="DP453" s="84"/>
      <c r="DQ453" s="84"/>
      <c r="DR453" s="84"/>
      <c r="DS453" s="84"/>
      <c r="DT453" s="84"/>
      <c r="DU453" s="84"/>
      <c r="DV453" s="84"/>
      <c r="DW453" s="84"/>
      <c r="DX453" s="84"/>
      <c r="DY453" s="84"/>
      <c r="DZ453" s="84"/>
      <c r="EA453" s="84"/>
      <c r="EB453" s="84"/>
      <c r="EC453" s="84"/>
      <c r="ED453" s="84"/>
      <c r="EE453" s="84"/>
      <c r="EF453" s="84"/>
      <c r="EG453" s="84"/>
      <c r="EH453" s="84"/>
      <c r="EI453" s="84"/>
      <c r="EJ453" s="84"/>
      <c r="EK453" s="84"/>
      <c r="EL453" s="84"/>
      <c r="EM453" s="84"/>
      <c r="EN453" s="84"/>
      <c r="EO453" s="84"/>
      <c r="EP453" s="84"/>
      <c r="EQ453" s="84"/>
      <c r="ER453" s="84"/>
      <c r="ES453" s="84"/>
      <c r="ET453" s="84"/>
      <c r="EU453" s="84"/>
      <c r="EV453" s="84"/>
      <c r="EW453" s="84"/>
      <c r="EX453" s="84"/>
      <c r="EY453" s="84"/>
      <c r="EZ453" s="84"/>
      <c r="FA453" s="84"/>
      <c r="FB453" s="84"/>
      <c r="FC453" s="84"/>
      <c r="FD453" s="84"/>
      <c r="FE453" s="84"/>
      <c r="FF453" s="84"/>
      <c r="FG453" s="84"/>
      <c r="FH453" s="84"/>
      <c r="FI453" s="84"/>
      <c r="FJ453" s="84"/>
      <c r="FK453" s="84"/>
      <c r="FL453" s="84"/>
      <c r="FM453" s="84"/>
      <c r="FN453" s="84"/>
      <c r="FO453" s="84"/>
      <c r="FP453" s="84"/>
      <c r="FQ453" s="84"/>
      <c r="FR453" s="84"/>
      <c r="FS453" s="84"/>
      <c r="FT453" s="84"/>
      <c r="FU453" s="84"/>
      <c r="FV453" s="84"/>
      <c r="FW453" s="84"/>
      <c r="FX453" s="84"/>
      <c r="FY453" s="84"/>
      <c r="FZ453" s="84"/>
      <c r="GA453" s="84"/>
      <c r="GB453" s="84"/>
      <c r="GC453" s="84"/>
      <c r="GD453" s="84"/>
      <c r="GE453" s="84"/>
      <c r="GF453" s="84"/>
      <c r="GG453" s="84"/>
      <c r="GH453" s="84"/>
      <c r="GI453" s="84"/>
      <c r="GJ453" s="84"/>
      <c r="GK453" s="84"/>
      <c r="GL453" s="84"/>
      <c r="GM453" s="84"/>
      <c r="GN453" s="84"/>
      <c r="GO453" s="84"/>
      <c r="GP453" s="84"/>
      <c r="GQ453" s="84"/>
      <c r="GR453" s="84"/>
      <c r="GS453" s="84"/>
      <c r="GT453" s="84"/>
      <c r="GU453" s="84"/>
      <c r="GV453" s="84"/>
      <c r="GW453" s="84"/>
      <c r="GX453" s="84"/>
      <c r="GY453" s="84"/>
      <c r="GZ453" s="84"/>
      <c r="HA453" s="84"/>
      <c r="HB453" s="84"/>
      <c r="HC453" s="84"/>
      <c r="HD453" s="84"/>
      <c r="HE453" s="84"/>
      <c r="HF453" s="84"/>
      <c r="HG453" s="84"/>
      <c r="HH453" s="84"/>
      <c r="HI453" s="84"/>
      <c r="HJ453" s="84"/>
      <c r="HK453" s="84"/>
      <c r="HL453" s="84"/>
      <c r="HM453" s="84"/>
      <c r="HN453" s="84"/>
      <c r="HO453" s="84"/>
      <c r="HP453" s="84"/>
      <c r="HQ453" s="84"/>
      <c r="HR453" s="84"/>
      <c r="HS453" s="84"/>
      <c r="HT453" s="84"/>
      <c r="HU453" s="84"/>
      <c r="HV453" s="84"/>
      <c r="HW453" s="84"/>
      <c r="HX453" s="84"/>
      <c r="HY453" s="84"/>
      <c r="HZ453" s="84"/>
      <c r="IA453" s="84"/>
      <c r="IB453" s="84"/>
      <c r="IC453" s="84"/>
      <c r="ID453" s="84"/>
      <c r="IE453" s="84"/>
      <c r="IF453" s="84"/>
      <c r="IG453" s="84"/>
      <c r="IH453" s="84"/>
      <c r="II453" s="84"/>
      <c r="IJ453" s="84"/>
      <c r="IK453" s="84"/>
      <c r="IL453" s="84"/>
      <c r="IM453" s="84"/>
      <c r="IN453" s="84"/>
      <c r="IO453" s="84"/>
      <c r="IP453" s="84"/>
      <c r="IQ453" s="84"/>
      <c r="IR453" s="84"/>
      <c r="IS453" s="84"/>
      <c r="IT453" s="84"/>
      <c r="IU453" s="84"/>
      <c r="IV453" s="84"/>
      <c r="IW453" s="84"/>
      <c r="IX453" s="84"/>
      <c r="IY453" s="84"/>
      <c r="IZ453" s="84"/>
      <c r="JA453" s="84"/>
      <c r="JB453" s="84"/>
    </row>
    <row r="454" spans="1:262" s="22" customFormat="1" ht="15" customHeight="1" x14ac:dyDescent="0.15">
      <c r="A454" s="176" t="s">
        <v>133</v>
      </c>
      <c r="B454" s="26" t="s">
        <v>275</v>
      </c>
      <c r="C454" s="27" t="s">
        <v>463</v>
      </c>
      <c r="D454" s="28" t="s">
        <v>464</v>
      </c>
      <c r="E454" s="26" t="s">
        <v>278</v>
      </c>
      <c r="F454" s="29" t="s">
        <v>107</v>
      </c>
      <c r="G454" s="30" t="s">
        <v>305</v>
      </c>
      <c r="H454" s="30" t="s">
        <v>94</v>
      </c>
      <c r="I454" s="37">
        <v>40000</v>
      </c>
      <c r="J454" s="38" t="s">
        <v>281</v>
      </c>
      <c r="K454" s="37">
        <v>479</v>
      </c>
      <c r="L454" s="26"/>
      <c r="M454" s="26"/>
      <c r="N454" s="26"/>
      <c r="O454" s="39" t="s">
        <v>465</v>
      </c>
      <c r="P454" s="40">
        <v>0.5</v>
      </c>
      <c r="Q454" s="40">
        <v>0.5</v>
      </c>
      <c r="R454" s="40">
        <v>1.7528089887640399</v>
      </c>
      <c r="S454" s="40">
        <v>1.51685393258427</v>
      </c>
      <c r="T454" s="40">
        <v>4</v>
      </c>
      <c r="U454" s="40">
        <v>4</v>
      </c>
      <c r="V454" s="41">
        <v>6</v>
      </c>
      <c r="W454" s="42">
        <v>130</v>
      </c>
      <c r="X454" s="43">
        <v>400</v>
      </c>
      <c r="Y454" s="50">
        <v>1</v>
      </c>
      <c r="Z454" s="50">
        <v>1</v>
      </c>
      <c r="AA454" s="51"/>
      <c r="AB454" s="51"/>
      <c r="AC454" s="51"/>
      <c r="AD454" s="51"/>
      <c r="AE454" s="51"/>
      <c r="AF454" s="38">
        <v>144</v>
      </c>
      <c r="AG454" s="61">
        <v>5.4166666666666696</v>
      </c>
      <c r="AH454" s="62">
        <v>0.90277777777777801</v>
      </c>
      <c r="AI454" s="63"/>
      <c r="AJ454" s="64"/>
      <c r="AK454" s="65">
        <v>0</v>
      </c>
      <c r="AL454" s="64" t="s">
        <v>296</v>
      </c>
      <c r="AM454" s="66" t="s">
        <v>320</v>
      </c>
      <c r="AN454" s="26"/>
      <c r="AO454" s="66" t="s">
        <v>445</v>
      </c>
      <c r="AP454" s="74"/>
      <c r="AQ454" s="75"/>
      <c r="AR454" s="76"/>
      <c r="AS454" s="77"/>
      <c r="AT454" s="77"/>
      <c r="AU454" s="78"/>
      <c r="AV454" s="77"/>
      <c r="AW454" s="77"/>
      <c r="AX454" s="77"/>
      <c r="AY454" s="77"/>
      <c r="AZ454" s="77"/>
      <c r="BA454" s="77"/>
      <c r="BB454" s="99">
        <f t="shared" si="114"/>
        <v>37</v>
      </c>
      <c r="BC454" s="99">
        <f t="shared" si="115"/>
        <v>9</v>
      </c>
      <c r="BD454" s="100" t="str">
        <f t="shared" si="116"/>
        <v>050-J200000142-0546冯红光37</v>
      </c>
      <c r="BE454" s="101">
        <f t="shared" si="117"/>
        <v>1</v>
      </c>
      <c r="BF454" s="101">
        <f t="shared" si="118"/>
        <v>1</v>
      </c>
      <c r="BG454" s="102" t="str">
        <f t="shared" si="119"/>
        <v>050-J200000142-054637</v>
      </c>
      <c r="BH454" s="84" t="str">
        <f>IF(IF(ISNA(MATCH(BG454,BG455:$BG$94434,0)),1,"")="","",IF(ISNA(MATCH(BG454,BG455:$BG$94434,0)),1,"")&amp;BB454)</f>
        <v>137</v>
      </c>
      <c r="BI454" s="84" t="str">
        <f>IF(BH454="","",BB454&amp;COUNTIFS($BH$1:BH454,BH454))</f>
        <v>376</v>
      </c>
      <c r="BJ454" s="84" t="str">
        <f t="shared" si="120"/>
        <v>050-J200000142-0546</v>
      </c>
      <c r="BK454" s="84"/>
      <c r="BL454" s="84"/>
      <c r="BM454" s="84"/>
      <c r="BN454" s="84"/>
      <c r="BO454" s="84"/>
      <c r="BP454" s="84"/>
      <c r="BQ454" s="84"/>
      <c r="BR454" s="84"/>
      <c r="BS454" s="84"/>
      <c r="BT454" s="84"/>
      <c r="BU454" s="84"/>
      <c r="BV454" s="84"/>
      <c r="BW454" s="84"/>
      <c r="BX454" s="84"/>
      <c r="BY454" s="84"/>
      <c r="BZ454" s="84"/>
      <c r="CA454" s="84"/>
      <c r="CB454" s="84"/>
      <c r="CC454" s="84"/>
      <c r="CD454" s="84"/>
      <c r="CE454" s="84"/>
      <c r="CF454" s="84"/>
      <c r="CG454" s="84"/>
      <c r="CH454" s="84"/>
      <c r="CI454" s="84"/>
      <c r="CJ454" s="84"/>
      <c r="CK454" s="84"/>
      <c r="CL454" s="84"/>
      <c r="CM454" s="84"/>
      <c r="CN454" s="84"/>
      <c r="CO454" s="84"/>
      <c r="CP454" s="84"/>
      <c r="CQ454" s="84"/>
      <c r="CR454" s="84"/>
      <c r="CS454" s="84"/>
      <c r="CT454" s="84"/>
      <c r="CU454" s="84"/>
      <c r="CV454" s="84"/>
      <c r="CW454" s="84"/>
      <c r="CX454" s="84"/>
      <c r="CY454" s="84"/>
      <c r="CZ454" s="84"/>
      <c r="DA454" s="84"/>
      <c r="DB454" s="84"/>
      <c r="DC454" s="84"/>
      <c r="DD454" s="84"/>
      <c r="DE454" s="84"/>
      <c r="DF454" s="84"/>
      <c r="DG454" s="84"/>
      <c r="DH454" s="84"/>
      <c r="DI454" s="84"/>
      <c r="DJ454" s="84"/>
      <c r="DK454" s="84"/>
      <c r="DL454" s="84"/>
      <c r="DM454" s="84"/>
      <c r="DN454" s="84"/>
      <c r="DO454" s="84"/>
      <c r="DP454" s="84"/>
      <c r="DQ454" s="84"/>
      <c r="DR454" s="84"/>
      <c r="DS454" s="84"/>
      <c r="DT454" s="84"/>
      <c r="DU454" s="84"/>
      <c r="DV454" s="84"/>
      <c r="DW454" s="84"/>
      <c r="DX454" s="84"/>
      <c r="DY454" s="84"/>
      <c r="DZ454" s="84"/>
      <c r="EA454" s="84"/>
      <c r="EB454" s="84"/>
      <c r="EC454" s="84"/>
      <c r="ED454" s="84"/>
      <c r="EE454" s="84"/>
      <c r="EF454" s="84"/>
      <c r="EG454" s="84"/>
      <c r="EH454" s="84"/>
      <c r="EI454" s="84"/>
      <c r="EJ454" s="84"/>
      <c r="EK454" s="84"/>
      <c r="EL454" s="84"/>
      <c r="EM454" s="84"/>
      <c r="EN454" s="84"/>
      <c r="EO454" s="84"/>
      <c r="EP454" s="84"/>
      <c r="EQ454" s="84"/>
      <c r="ER454" s="84"/>
      <c r="ES454" s="84"/>
      <c r="ET454" s="84"/>
      <c r="EU454" s="84"/>
      <c r="EV454" s="84"/>
      <c r="EW454" s="84"/>
      <c r="EX454" s="84"/>
      <c r="EY454" s="84"/>
      <c r="EZ454" s="84"/>
      <c r="FA454" s="84"/>
      <c r="FB454" s="84"/>
      <c r="FC454" s="84"/>
      <c r="FD454" s="84"/>
      <c r="FE454" s="84"/>
      <c r="FF454" s="84"/>
      <c r="FG454" s="84"/>
      <c r="FH454" s="84"/>
      <c r="FI454" s="84"/>
      <c r="FJ454" s="84"/>
      <c r="FK454" s="84"/>
      <c r="FL454" s="84"/>
      <c r="FM454" s="84"/>
      <c r="FN454" s="84"/>
      <c r="FO454" s="84"/>
      <c r="FP454" s="84"/>
      <c r="FQ454" s="84"/>
      <c r="FR454" s="84"/>
      <c r="FS454" s="84"/>
      <c r="FT454" s="84"/>
      <c r="FU454" s="84"/>
      <c r="FV454" s="84"/>
      <c r="FW454" s="84"/>
      <c r="FX454" s="84"/>
      <c r="FY454" s="84"/>
      <c r="FZ454" s="84"/>
      <c r="GA454" s="84"/>
      <c r="GB454" s="84"/>
      <c r="GC454" s="84"/>
      <c r="GD454" s="84"/>
      <c r="GE454" s="84"/>
      <c r="GF454" s="84"/>
      <c r="GG454" s="84"/>
      <c r="GH454" s="84"/>
      <c r="GI454" s="84"/>
      <c r="GJ454" s="84"/>
      <c r="GK454" s="84"/>
      <c r="GL454" s="84"/>
      <c r="GM454" s="84"/>
      <c r="GN454" s="84"/>
      <c r="GO454" s="84"/>
      <c r="GP454" s="84"/>
      <c r="GQ454" s="84"/>
      <c r="GR454" s="84"/>
      <c r="GS454" s="84"/>
      <c r="GT454" s="84"/>
      <c r="GU454" s="84"/>
      <c r="GV454" s="84"/>
      <c r="GW454" s="84"/>
      <c r="GX454" s="84"/>
      <c r="GY454" s="84"/>
      <c r="GZ454" s="84"/>
      <c r="HA454" s="84"/>
      <c r="HB454" s="84"/>
      <c r="HC454" s="84"/>
      <c r="HD454" s="84"/>
      <c r="HE454" s="84"/>
      <c r="HF454" s="84"/>
      <c r="HG454" s="84"/>
      <c r="HH454" s="84"/>
      <c r="HI454" s="84"/>
      <c r="HJ454" s="84"/>
      <c r="HK454" s="84"/>
      <c r="HL454" s="84"/>
      <c r="HM454" s="84"/>
      <c r="HN454" s="84"/>
      <c r="HO454" s="84"/>
      <c r="HP454" s="84"/>
      <c r="HQ454" s="84"/>
      <c r="HR454" s="84"/>
      <c r="HS454" s="84"/>
      <c r="HT454" s="84"/>
      <c r="HU454" s="84"/>
      <c r="HV454" s="84"/>
      <c r="HW454" s="84"/>
      <c r="HX454" s="84"/>
      <c r="HY454" s="84"/>
      <c r="HZ454" s="84"/>
      <c r="IA454" s="84"/>
      <c r="IB454" s="84"/>
      <c r="IC454" s="84"/>
      <c r="ID454" s="84"/>
      <c r="IE454" s="84"/>
      <c r="IF454" s="84"/>
      <c r="IG454" s="84"/>
      <c r="IH454" s="84"/>
      <c r="II454" s="84"/>
      <c r="IJ454" s="84"/>
      <c r="IK454" s="84"/>
      <c r="IL454" s="84"/>
      <c r="IM454" s="84"/>
      <c r="IN454" s="84"/>
      <c r="IO454" s="84"/>
      <c r="IP454" s="84"/>
      <c r="IQ454" s="84"/>
      <c r="IR454" s="84"/>
      <c r="IS454" s="84"/>
      <c r="IT454" s="84"/>
      <c r="IU454" s="84"/>
      <c r="IV454" s="84"/>
      <c r="IW454" s="84"/>
      <c r="IX454" s="84"/>
      <c r="IY454" s="84"/>
      <c r="IZ454" s="84"/>
      <c r="JA454" s="84"/>
      <c r="JB454" s="84"/>
    </row>
    <row r="455" spans="1:262" s="22" customFormat="1" ht="15" customHeight="1" x14ac:dyDescent="0.15">
      <c r="A455" s="176" t="s">
        <v>133</v>
      </c>
      <c r="B455" s="26" t="s">
        <v>285</v>
      </c>
      <c r="C455" s="27" t="s">
        <v>380</v>
      </c>
      <c r="D455" s="28" t="s">
        <v>484</v>
      </c>
      <c r="E455" s="26" t="s">
        <v>278</v>
      </c>
      <c r="F455" s="29" t="s">
        <v>109</v>
      </c>
      <c r="G455" s="30" t="s">
        <v>305</v>
      </c>
      <c r="H455" s="30" t="s">
        <v>94</v>
      </c>
      <c r="I455" s="37">
        <v>600</v>
      </c>
      <c r="J455" s="38" t="s">
        <v>281</v>
      </c>
      <c r="K455" s="37">
        <v>0</v>
      </c>
      <c r="L455" s="26"/>
      <c r="M455" s="26"/>
      <c r="N455" s="26"/>
      <c r="O455" s="39" t="s">
        <v>20</v>
      </c>
      <c r="P455" s="40">
        <v>0.5</v>
      </c>
      <c r="Q455" s="40">
        <v>0.5</v>
      </c>
      <c r="R455" s="40">
        <v>0.86516853932584303</v>
      </c>
      <c r="S455" s="40">
        <v>1.7696629213483099</v>
      </c>
      <c r="T455" s="40">
        <v>5.5</v>
      </c>
      <c r="U455" s="40">
        <v>5.5</v>
      </c>
      <c r="V455" s="41">
        <v>7</v>
      </c>
      <c r="W455" s="42">
        <v>180</v>
      </c>
      <c r="X455" s="43">
        <v>450</v>
      </c>
      <c r="Y455" s="50">
        <v>1</v>
      </c>
      <c r="Z455" s="50">
        <v>1</v>
      </c>
      <c r="AA455" s="51"/>
      <c r="AB455" s="51"/>
      <c r="AC455" s="51"/>
      <c r="AD455" s="51"/>
      <c r="AE455" s="51"/>
      <c r="AF455" s="38">
        <v>189</v>
      </c>
      <c r="AG455" s="61">
        <v>6.6666666666666696</v>
      </c>
      <c r="AH455" s="62">
        <v>0.952380952380952</v>
      </c>
      <c r="AI455" s="63"/>
      <c r="AJ455" s="64"/>
      <c r="AK455" s="65">
        <v>0</v>
      </c>
      <c r="AL455" s="64" t="s">
        <v>283</v>
      </c>
      <c r="AM455" s="66" t="s">
        <v>326</v>
      </c>
      <c r="AN455" s="26"/>
      <c r="AO455" s="66" t="s">
        <v>332</v>
      </c>
      <c r="AP455" s="74"/>
      <c r="AQ455" s="75"/>
      <c r="AR455" s="76"/>
      <c r="AS455" s="77"/>
      <c r="AT455" s="77"/>
      <c r="AU455" s="78"/>
      <c r="AV455" s="77"/>
      <c r="AW455" s="77"/>
      <c r="AX455" s="77"/>
      <c r="AY455" s="77"/>
      <c r="AZ455" s="77"/>
      <c r="BA455" s="77"/>
      <c r="BB455" s="99">
        <f t="shared" si="114"/>
        <v>37</v>
      </c>
      <c r="BC455" s="99">
        <f t="shared" si="115"/>
        <v>9</v>
      </c>
      <c r="BD455" s="100" t="str">
        <f t="shared" si="116"/>
        <v>050-J200000145-530杨高坤37</v>
      </c>
      <c r="BE455" s="101">
        <f t="shared" si="117"/>
        <v>1</v>
      </c>
      <c r="BF455" s="101">
        <f t="shared" si="118"/>
        <v>1</v>
      </c>
      <c r="BG455" s="102" t="str">
        <f t="shared" si="119"/>
        <v>050-J200000145-53037</v>
      </c>
      <c r="BH455" s="84" t="str">
        <f>IF(IF(ISNA(MATCH(BG455,BG456:$BG$94434,0)),1,"")="","",IF(ISNA(MATCH(BG455,BG456:$BG$94434,0)),1,"")&amp;BB455)</f>
        <v>137</v>
      </c>
      <c r="BI455" s="84" t="str">
        <f>IF(BH455="","",BB455&amp;COUNTIFS($BH$1:BH455,BH455))</f>
        <v>377</v>
      </c>
      <c r="BJ455" s="84" t="str">
        <f t="shared" si="120"/>
        <v>050-J200000145-530</v>
      </c>
      <c r="BK455" s="84"/>
      <c r="BL455" s="84"/>
      <c r="BM455" s="84"/>
      <c r="BN455" s="84"/>
      <c r="BO455" s="84"/>
      <c r="BP455" s="84"/>
      <c r="BQ455" s="84"/>
      <c r="BR455" s="84"/>
      <c r="BS455" s="84"/>
      <c r="BT455" s="84"/>
      <c r="BU455" s="84"/>
      <c r="BV455" s="84"/>
      <c r="BW455" s="84"/>
      <c r="BX455" s="84"/>
      <c r="BY455" s="84"/>
      <c r="BZ455" s="84"/>
      <c r="CA455" s="84"/>
      <c r="CB455" s="84"/>
      <c r="CC455" s="84"/>
      <c r="CD455" s="84"/>
      <c r="CE455" s="84"/>
      <c r="CF455" s="84"/>
      <c r="CG455" s="84"/>
      <c r="CH455" s="84"/>
      <c r="CI455" s="84"/>
      <c r="CJ455" s="84"/>
      <c r="CK455" s="84"/>
      <c r="CL455" s="84"/>
      <c r="CM455" s="84"/>
      <c r="CN455" s="84"/>
      <c r="CO455" s="84"/>
      <c r="CP455" s="84"/>
      <c r="CQ455" s="84"/>
      <c r="CR455" s="84"/>
      <c r="CS455" s="84"/>
      <c r="CT455" s="84"/>
      <c r="CU455" s="84"/>
      <c r="CV455" s="84"/>
      <c r="CW455" s="84"/>
      <c r="CX455" s="84"/>
      <c r="CY455" s="84"/>
      <c r="CZ455" s="84"/>
      <c r="DA455" s="84"/>
      <c r="DB455" s="84"/>
      <c r="DC455" s="84"/>
      <c r="DD455" s="84"/>
      <c r="DE455" s="84"/>
      <c r="DF455" s="84"/>
      <c r="DG455" s="84"/>
      <c r="DH455" s="84"/>
      <c r="DI455" s="84"/>
      <c r="DJ455" s="84"/>
      <c r="DK455" s="84"/>
      <c r="DL455" s="84"/>
      <c r="DM455" s="84"/>
      <c r="DN455" s="84"/>
      <c r="DO455" s="84"/>
      <c r="DP455" s="84"/>
      <c r="DQ455" s="84"/>
      <c r="DR455" s="84"/>
      <c r="DS455" s="84"/>
      <c r="DT455" s="84"/>
      <c r="DU455" s="84"/>
      <c r="DV455" s="84"/>
      <c r="DW455" s="84"/>
      <c r="DX455" s="84"/>
      <c r="DY455" s="84"/>
      <c r="DZ455" s="84"/>
      <c r="EA455" s="84"/>
      <c r="EB455" s="84"/>
      <c r="EC455" s="84"/>
      <c r="ED455" s="84"/>
      <c r="EE455" s="84"/>
      <c r="EF455" s="84"/>
      <c r="EG455" s="84"/>
      <c r="EH455" s="84"/>
      <c r="EI455" s="84"/>
      <c r="EJ455" s="84"/>
      <c r="EK455" s="84"/>
      <c r="EL455" s="84"/>
      <c r="EM455" s="84"/>
      <c r="EN455" s="84"/>
      <c r="EO455" s="84"/>
      <c r="EP455" s="84"/>
      <c r="EQ455" s="84"/>
      <c r="ER455" s="84"/>
      <c r="ES455" s="84"/>
      <c r="ET455" s="84"/>
      <c r="EU455" s="84"/>
      <c r="EV455" s="84"/>
      <c r="EW455" s="84"/>
      <c r="EX455" s="84"/>
      <c r="EY455" s="84"/>
      <c r="EZ455" s="84"/>
      <c r="FA455" s="84"/>
      <c r="FB455" s="84"/>
      <c r="FC455" s="84"/>
      <c r="FD455" s="84"/>
      <c r="FE455" s="84"/>
      <c r="FF455" s="84"/>
      <c r="FG455" s="84"/>
      <c r="FH455" s="84"/>
      <c r="FI455" s="84"/>
      <c r="FJ455" s="84"/>
      <c r="FK455" s="84"/>
      <c r="FL455" s="84"/>
      <c r="FM455" s="84"/>
      <c r="FN455" s="84"/>
      <c r="FO455" s="84"/>
      <c r="FP455" s="84"/>
      <c r="FQ455" s="84"/>
      <c r="FR455" s="84"/>
      <c r="FS455" s="84"/>
      <c r="FT455" s="84"/>
      <c r="FU455" s="84"/>
      <c r="FV455" s="84"/>
      <c r="FW455" s="84"/>
      <c r="FX455" s="84"/>
      <c r="FY455" s="84"/>
      <c r="FZ455" s="84"/>
      <c r="GA455" s="84"/>
      <c r="GB455" s="84"/>
      <c r="GC455" s="84"/>
      <c r="GD455" s="84"/>
      <c r="GE455" s="84"/>
      <c r="GF455" s="84"/>
      <c r="GG455" s="84"/>
      <c r="GH455" s="84"/>
      <c r="GI455" s="84"/>
      <c r="GJ455" s="84"/>
      <c r="GK455" s="84"/>
      <c r="GL455" s="84"/>
      <c r="GM455" s="84"/>
      <c r="GN455" s="84"/>
      <c r="GO455" s="84"/>
      <c r="GP455" s="84"/>
      <c r="GQ455" s="84"/>
      <c r="GR455" s="84"/>
      <c r="GS455" s="84"/>
      <c r="GT455" s="84"/>
      <c r="GU455" s="84"/>
      <c r="GV455" s="84"/>
      <c r="GW455" s="84"/>
      <c r="GX455" s="84"/>
      <c r="GY455" s="84"/>
      <c r="GZ455" s="84"/>
      <c r="HA455" s="84"/>
      <c r="HB455" s="84"/>
      <c r="HC455" s="84"/>
      <c r="HD455" s="84"/>
      <c r="HE455" s="84"/>
      <c r="HF455" s="84"/>
      <c r="HG455" s="84"/>
      <c r="HH455" s="84"/>
      <c r="HI455" s="84"/>
      <c r="HJ455" s="84"/>
      <c r="HK455" s="84"/>
      <c r="HL455" s="84"/>
      <c r="HM455" s="84"/>
      <c r="HN455" s="84"/>
      <c r="HO455" s="84"/>
      <c r="HP455" s="84"/>
      <c r="HQ455" s="84"/>
      <c r="HR455" s="84"/>
      <c r="HS455" s="84"/>
      <c r="HT455" s="84"/>
      <c r="HU455" s="84"/>
      <c r="HV455" s="84"/>
      <c r="HW455" s="84"/>
      <c r="HX455" s="84"/>
      <c r="HY455" s="84"/>
      <c r="HZ455" s="84"/>
      <c r="IA455" s="84"/>
      <c r="IB455" s="84"/>
      <c r="IC455" s="84"/>
      <c r="ID455" s="84"/>
      <c r="IE455" s="84"/>
      <c r="IF455" s="84"/>
      <c r="IG455" s="84"/>
      <c r="IH455" s="84"/>
      <c r="II455" s="84"/>
      <c r="IJ455" s="84"/>
      <c r="IK455" s="84"/>
      <c r="IL455" s="84"/>
      <c r="IM455" s="84"/>
      <c r="IN455" s="84"/>
      <c r="IO455" s="84"/>
      <c r="IP455" s="84"/>
      <c r="IQ455" s="84"/>
      <c r="IR455" s="84"/>
      <c r="IS455" s="84"/>
      <c r="IT455" s="84"/>
      <c r="IU455" s="84"/>
      <c r="IV455" s="84"/>
      <c r="IW455" s="84"/>
      <c r="IX455" s="84"/>
      <c r="IY455" s="84"/>
      <c r="IZ455" s="84"/>
      <c r="JA455" s="84"/>
      <c r="JB455" s="84"/>
    </row>
    <row r="456" spans="1:262" s="22" customFormat="1" ht="15" customHeight="1" x14ac:dyDescent="0.15">
      <c r="A456" s="176" t="s">
        <v>133</v>
      </c>
      <c r="B456" s="26" t="s">
        <v>275</v>
      </c>
      <c r="C456" s="27" t="s">
        <v>303</v>
      </c>
      <c r="D456" s="28" t="s">
        <v>467</v>
      </c>
      <c r="E456" s="26" t="s">
        <v>278</v>
      </c>
      <c r="F456" s="29" t="s">
        <v>112</v>
      </c>
      <c r="G456" s="30" t="s">
        <v>305</v>
      </c>
      <c r="H456" s="30" t="s">
        <v>94</v>
      </c>
      <c r="I456" s="37">
        <v>1000</v>
      </c>
      <c r="J456" s="38" t="s">
        <v>281</v>
      </c>
      <c r="K456" s="37">
        <v>841.6</v>
      </c>
      <c r="L456" s="26"/>
      <c r="M456" s="26"/>
      <c r="N456" s="26"/>
      <c r="O456" s="39" t="s">
        <v>468</v>
      </c>
      <c r="P456" s="40">
        <v>0.5</v>
      </c>
      <c r="Q456" s="40">
        <v>0.5</v>
      </c>
      <c r="R456" s="40">
        <v>0.58426966292134797</v>
      </c>
      <c r="S456" s="40">
        <v>0.50561797752809001</v>
      </c>
      <c r="T456" s="40">
        <v>2</v>
      </c>
      <c r="U456" s="40">
        <v>2</v>
      </c>
      <c r="V456" s="41">
        <v>2</v>
      </c>
      <c r="W456" s="42">
        <v>39</v>
      </c>
      <c r="X456" s="43">
        <v>350</v>
      </c>
      <c r="Y456" s="50">
        <v>1</v>
      </c>
      <c r="Z456" s="50">
        <v>1</v>
      </c>
      <c r="AA456" s="51"/>
      <c r="AB456" s="51"/>
      <c r="AC456" s="51"/>
      <c r="AD456" s="51"/>
      <c r="AE456" s="51"/>
      <c r="AF456" s="38">
        <v>42</v>
      </c>
      <c r="AG456" s="61">
        <v>1.8571428571428601</v>
      </c>
      <c r="AH456" s="62">
        <v>0.92857142857142905</v>
      </c>
      <c r="AI456" s="63"/>
      <c r="AJ456" s="64"/>
      <c r="AK456" s="65">
        <v>0</v>
      </c>
      <c r="AL456" s="64" t="s">
        <v>296</v>
      </c>
      <c r="AM456" s="66" t="s">
        <v>320</v>
      </c>
      <c r="AN456" s="26"/>
      <c r="AO456" s="66" t="s">
        <v>445</v>
      </c>
      <c r="AP456" s="74"/>
      <c r="AQ456" s="75"/>
      <c r="AR456" s="76"/>
      <c r="AS456" s="77"/>
      <c r="AT456" s="77"/>
      <c r="AU456" s="78"/>
      <c r="AV456" s="77"/>
      <c r="AW456" s="77"/>
      <c r="AX456" s="77"/>
      <c r="AY456" s="77"/>
      <c r="AZ456" s="77"/>
      <c r="BA456" s="77"/>
      <c r="BB456" s="99">
        <f t="shared" si="114"/>
        <v>37</v>
      </c>
      <c r="BC456" s="99">
        <f t="shared" si="115"/>
        <v>9</v>
      </c>
      <c r="BD456" s="100" t="str">
        <f t="shared" si="116"/>
        <v>050-J310000141-536冯红光37</v>
      </c>
      <c r="BE456" s="101">
        <f t="shared" si="117"/>
        <v>1</v>
      </c>
      <c r="BF456" s="101">
        <f t="shared" si="118"/>
        <v>1</v>
      </c>
      <c r="BG456" s="102" t="str">
        <f t="shared" si="119"/>
        <v>050-J310000141-53637</v>
      </c>
      <c r="BH456" s="84" t="str">
        <f>IF(IF(ISNA(MATCH(BG456,BG457:$BG$94434,0)),1,"")="","",IF(ISNA(MATCH(BG456,BG457:$BG$94434,0)),1,"")&amp;BB456)</f>
        <v>137</v>
      </c>
      <c r="BI456" s="84" t="str">
        <f>IF(BH456="","",BB456&amp;COUNTIFS($BH$1:BH456,BH456))</f>
        <v>378</v>
      </c>
      <c r="BJ456" s="84" t="str">
        <f t="shared" si="120"/>
        <v>050-J310000141-536</v>
      </c>
      <c r="BK456" s="84"/>
      <c r="BL456" s="84"/>
      <c r="BM456" s="84"/>
      <c r="BN456" s="84"/>
      <c r="BO456" s="84"/>
      <c r="BP456" s="84"/>
      <c r="BQ456" s="84"/>
      <c r="BR456" s="84"/>
      <c r="BS456" s="84"/>
      <c r="BT456" s="84"/>
      <c r="BU456" s="84"/>
      <c r="BV456" s="84"/>
      <c r="BW456" s="84"/>
      <c r="BX456" s="84"/>
      <c r="BY456" s="84"/>
      <c r="BZ456" s="84"/>
      <c r="CA456" s="84"/>
      <c r="CB456" s="84"/>
      <c r="CC456" s="84"/>
      <c r="CD456" s="84"/>
      <c r="CE456" s="84"/>
      <c r="CF456" s="84"/>
      <c r="CG456" s="84"/>
      <c r="CH456" s="84"/>
      <c r="CI456" s="84"/>
      <c r="CJ456" s="84"/>
      <c r="CK456" s="84"/>
      <c r="CL456" s="84"/>
      <c r="CM456" s="84"/>
      <c r="CN456" s="84"/>
      <c r="CO456" s="84"/>
      <c r="CP456" s="84"/>
      <c r="CQ456" s="84"/>
      <c r="CR456" s="84"/>
      <c r="CS456" s="84"/>
      <c r="CT456" s="84"/>
      <c r="CU456" s="84"/>
      <c r="CV456" s="84"/>
      <c r="CW456" s="84"/>
      <c r="CX456" s="84"/>
      <c r="CY456" s="84"/>
      <c r="CZ456" s="84"/>
      <c r="DA456" s="84"/>
      <c r="DB456" s="84"/>
      <c r="DC456" s="84"/>
      <c r="DD456" s="84"/>
      <c r="DE456" s="84"/>
      <c r="DF456" s="84"/>
      <c r="DG456" s="84"/>
      <c r="DH456" s="84"/>
      <c r="DI456" s="84"/>
      <c r="DJ456" s="84"/>
      <c r="DK456" s="84"/>
      <c r="DL456" s="84"/>
      <c r="DM456" s="84"/>
      <c r="DN456" s="84"/>
      <c r="DO456" s="84"/>
      <c r="DP456" s="84"/>
      <c r="DQ456" s="84"/>
      <c r="DR456" s="84"/>
      <c r="DS456" s="84"/>
      <c r="DT456" s="84"/>
      <c r="DU456" s="84"/>
      <c r="DV456" s="84"/>
      <c r="DW456" s="84"/>
      <c r="DX456" s="84"/>
      <c r="DY456" s="84"/>
      <c r="DZ456" s="84"/>
      <c r="EA456" s="84"/>
      <c r="EB456" s="84"/>
      <c r="EC456" s="84"/>
      <c r="ED456" s="84"/>
      <c r="EE456" s="84"/>
      <c r="EF456" s="84"/>
      <c r="EG456" s="84"/>
      <c r="EH456" s="84"/>
      <c r="EI456" s="84"/>
      <c r="EJ456" s="84"/>
      <c r="EK456" s="84"/>
      <c r="EL456" s="84"/>
      <c r="EM456" s="84"/>
      <c r="EN456" s="84"/>
      <c r="EO456" s="84"/>
      <c r="EP456" s="84"/>
      <c r="EQ456" s="84"/>
      <c r="ER456" s="84"/>
      <c r="ES456" s="84"/>
      <c r="ET456" s="84"/>
      <c r="EU456" s="84"/>
      <c r="EV456" s="84"/>
      <c r="EW456" s="84"/>
      <c r="EX456" s="84"/>
      <c r="EY456" s="84"/>
      <c r="EZ456" s="84"/>
      <c r="FA456" s="84"/>
      <c r="FB456" s="84"/>
      <c r="FC456" s="84"/>
      <c r="FD456" s="84"/>
      <c r="FE456" s="84"/>
      <c r="FF456" s="84"/>
      <c r="FG456" s="84"/>
      <c r="FH456" s="84"/>
      <c r="FI456" s="84"/>
      <c r="FJ456" s="84"/>
      <c r="FK456" s="84"/>
      <c r="FL456" s="84"/>
      <c r="FM456" s="84"/>
      <c r="FN456" s="84"/>
      <c r="FO456" s="84"/>
      <c r="FP456" s="84"/>
      <c r="FQ456" s="84"/>
      <c r="FR456" s="84"/>
      <c r="FS456" s="84"/>
      <c r="FT456" s="84"/>
      <c r="FU456" s="84"/>
      <c r="FV456" s="84"/>
      <c r="FW456" s="84"/>
      <c r="FX456" s="84"/>
      <c r="FY456" s="84"/>
      <c r="FZ456" s="84"/>
      <c r="GA456" s="84"/>
      <c r="GB456" s="84"/>
      <c r="GC456" s="84"/>
      <c r="GD456" s="84"/>
      <c r="GE456" s="84"/>
      <c r="GF456" s="84"/>
      <c r="GG456" s="84"/>
      <c r="GH456" s="84"/>
      <c r="GI456" s="84"/>
      <c r="GJ456" s="84"/>
      <c r="GK456" s="84"/>
      <c r="GL456" s="84"/>
      <c r="GM456" s="84"/>
      <c r="GN456" s="84"/>
      <c r="GO456" s="84"/>
      <c r="GP456" s="84"/>
      <c r="GQ456" s="84"/>
      <c r="GR456" s="84"/>
      <c r="GS456" s="84"/>
      <c r="GT456" s="84"/>
      <c r="GU456" s="84"/>
      <c r="GV456" s="84"/>
      <c r="GW456" s="84"/>
      <c r="GX456" s="84"/>
      <c r="GY456" s="84"/>
      <c r="GZ456" s="84"/>
      <c r="HA456" s="84"/>
      <c r="HB456" s="84"/>
      <c r="HC456" s="84"/>
      <c r="HD456" s="84"/>
      <c r="HE456" s="84"/>
      <c r="HF456" s="84"/>
      <c r="HG456" s="84"/>
      <c r="HH456" s="84"/>
      <c r="HI456" s="84"/>
      <c r="HJ456" s="84"/>
      <c r="HK456" s="84"/>
      <c r="HL456" s="84"/>
      <c r="HM456" s="84"/>
      <c r="HN456" s="84"/>
      <c r="HO456" s="84"/>
      <c r="HP456" s="84"/>
      <c r="HQ456" s="84"/>
      <c r="HR456" s="84"/>
      <c r="HS456" s="84"/>
      <c r="HT456" s="84"/>
      <c r="HU456" s="84"/>
      <c r="HV456" s="84"/>
      <c r="HW456" s="84"/>
      <c r="HX456" s="84"/>
      <c r="HY456" s="84"/>
      <c r="HZ456" s="84"/>
      <c r="IA456" s="84"/>
      <c r="IB456" s="84"/>
      <c r="IC456" s="84"/>
      <c r="ID456" s="84"/>
      <c r="IE456" s="84"/>
      <c r="IF456" s="84"/>
      <c r="IG456" s="84"/>
      <c r="IH456" s="84"/>
      <c r="II456" s="84"/>
      <c r="IJ456" s="84"/>
      <c r="IK456" s="84"/>
      <c r="IL456" s="84"/>
      <c r="IM456" s="84"/>
      <c r="IN456" s="84"/>
      <c r="IO456" s="84"/>
      <c r="IP456" s="84"/>
      <c r="IQ456" s="84"/>
      <c r="IR456" s="84"/>
      <c r="IS456" s="84"/>
      <c r="IT456" s="84"/>
      <c r="IU456" s="84"/>
      <c r="IV456" s="84"/>
      <c r="IW456" s="84"/>
      <c r="IX456" s="84"/>
      <c r="IY456" s="84"/>
      <c r="IZ456" s="84"/>
      <c r="JA456" s="84"/>
      <c r="JB456" s="84"/>
    </row>
    <row r="457" spans="1:262" s="22" customFormat="1" ht="15" customHeight="1" x14ac:dyDescent="0.15">
      <c r="A457" s="176" t="s">
        <v>133</v>
      </c>
      <c r="B457" s="26" t="s">
        <v>275</v>
      </c>
      <c r="C457" s="27" t="s">
        <v>306</v>
      </c>
      <c r="D457" s="28" t="s">
        <v>469</v>
      </c>
      <c r="E457" s="26" t="s">
        <v>278</v>
      </c>
      <c r="F457" s="29" t="s">
        <v>308</v>
      </c>
      <c r="G457" s="30" t="s">
        <v>305</v>
      </c>
      <c r="H457" s="30" t="s">
        <v>94</v>
      </c>
      <c r="I457" s="37">
        <v>400</v>
      </c>
      <c r="J457" s="38" t="s">
        <v>281</v>
      </c>
      <c r="K457" s="37">
        <v>88</v>
      </c>
      <c r="L457" s="26"/>
      <c r="M457" s="26"/>
      <c r="N457" s="26"/>
      <c r="O457" s="39" t="s">
        <v>309</v>
      </c>
      <c r="P457" s="40">
        <v>0.5</v>
      </c>
      <c r="Q457" s="40">
        <v>0.5</v>
      </c>
      <c r="R457" s="40">
        <v>2.3370786516853901</v>
      </c>
      <c r="S457" s="40">
        <v>2.02247191011236</v>
      </c>
      <c r="T457" s="40">
        <v>3</v>
      </c>
      <c r="U457" s="40">
        <v>3</v>
      </c>
      <c r="V457" s="41">
        <v>8</v>
      </c>
      <c r="W457" s="42">
        <v>140</v>
      </c>
      <c r="X457" s="43">
        <v>300</v>
      </c>
      <c r="Y457" s="50">
        <v>1</v>
      </c>
      <c r="Z457" s="50">
        <v>1</v>
      </c>
      <c r="AA457" s="51"/>
      <c r="AB457" s="51"/>
      <c r="AC457" s="51"/>
      <c r="AD457" s="51"/>
      <c r="AE457" s="51"/>
      <c r="AF457" s="38">
        <v>144</v>
      </c>
      <c r="AG457" s="61">
        <v>7.7777777777777803</v>
      </c>
      <c r="AH457" s="62">
        <v>0.97222222222222199</v>
      </c>
      <c r="AI457" s="63"/>
      <c r="AJ457" s="64"/>
      <c r="AK457" s="65">
        <v>0</v>
      </c>
      <c r="AL457" s="64" t="s">
        <v>296</v>
      </c>
      <c r="AM457" s="66" t="s">
        <v>379</v>
      </c>
      <c r="AN457" s="26"/>
      <c r="AO457" s="66" t="s">
        <v>125</v>
      </c>
      <c r="AP457" s="74"/>
      <c r="AQ457" s="75"/>
      <c r="AR457" s="76"/>
      <c r="AS457" s="77"/>
      <c r="AT457" s="77"/>
      <c r="AU457" s="78"/>
      <c r="AV457" s="77"/>
      <c r="AW457" s="77"/>
      <c r="AX457" s="77"/>
      <c r="AY457" s="77"/>
      <c r="AZ457" s="77"/>
      <c r="BA457" s="77"/>
      <c r="BB457" s="99">
        <f t="shared" si="114"/>
        <v>37</v>
      </c>
      <c r="BC457" s="99">
        <f t="shared" si="115"/>
        <v>9</v>
      </c>
      <c r="BD457" s="100" t="str">
        <f t="shared" si="116"/>
        <v>050-2009-432刘亚星37</v>
      </c>
      <c r="BE457" s="101">
        <f t="shared" si="117"/>
        <v>1</v>
      </c>
      <c r="BF457" s="101">
        <f t="shared" si="118"/>
        <v>1</v>
      </c>
      <c r="BG457" s="102" t="str">
        <f t="shared" si="119"/>
        <v>050-2009-43237</v>
      </c>
      <c r="BH457" s="84" t="str">
        <f>IF(IF(ISNA(MATCH(BG457,BG458:$BG$94434,0)),1,"")="","",IF(ISNA(MATCH(BG457,BG458:$BG$94434,0)),1,"")&amp;BB457)</f>
        <v>137</v>
      </c>
      <c r="BI457" s="84" t="str">
        <f>IF(BH457="","",BB457&amp;COUNTIFS($BH$1:BH457,BH457))</f>
        <v>379</v>
      </c>
      <c r="BJ457" s="84" t="str">
        <f t="shared" si="120"/>
        <v>050-2009-432</v>
      </c>
      <c r="BK457" s="84"/>
      <c r="BL457" s="84"/>
      <c r="BM457" s="84"/>
      <c r="BN457" s="84"/>
      <c r="BO457" s="84"/>
      <c r="BP457" s="84"/>
      <c r="BQ457" s="84"/>
      <c r="BR457" s="84"/>
      <c r="BS457" s="84"/>
      <c r="BT457" s="84"/>
      <c r="BU457" s="84"/>
      <c r="BV457" s="84"/>
      <c r="BW457" s="84"/>
      <c r="BX457" s="84"/>
      <c r="BY457" s="84"/>
      <c r="BZ457" s="84"/>
      <c r="CA457" s="84"/>
      <c r="CB457" s="84"/>
      <c r="CC457" s="84"/>
      <c r="CD457" s="84"/>
      <c r="CE457" s="84"/>
      <c r="CF457" s="84"/>
      <c r="CG457" s="84"/>
      <c r="CH457" s="84"/>
      <c r="CI457" s="84"/>
      <c r="CJ457" s="84"/>
      <c r="CK457" s="84"/>
      <c r="CL457" s="84"/>
      <c r="CM457" s="84"/>
      <c r="CN457" s="84"/>
      <c r="CO457" s="84"/>
      <c r="CP457" s="84"/>
      <c r="CQ457" s="84"/>
      <c r="CR457" s="84"/>
      <c r="CS457" s="84"/>
      <c r="CT457" s="84"/>
      <c r="CU457" s="84"/>
      <c r="CV457" s="84"/>
      <c r="CW457" s="84"/>
      <c r="CX457" s="84"/>
      <c r="CY457" s="84"/>
      <c r="CZ457" s="84"/>
      <c r="DA457" s="84"/>
      <c r="DB457" s="84"/>
      <c r="DC457" s="84"/>
      <c r="DD457" s="84"/>
      <c r="DE457" s="84"/>
      <c r="DF457" s="84"/>
      <c r="DG457" s="84"/>
      <c r="DH457" s="84"/>
      <c r="DI457" s="84"/>
      <c r="DJ457" s="84"/>
      <c r="DK457" s="84"/>
      <c r="DL457" s="84"/>
      <c r="DM457" s="84"/>
      <c r="DN457" s="84"/>
      <c r="DO457" s="84"/>
      <c r="DP457" s="84"/>
      <c r="DQ457" s="84"/>
      <c r="DR457" s="84"/>
      <c r="DS457" s="84"/>
      <c r="DT457" s="84"/>
      <c r="DU457" s="84"/>
      <c r="DV457" s="84"/>
      <c r="DW457" s="84"/>
      <c r="DX457" s="84"/>
      <c r="DY457" s="84"/>
      <c r="DZ457" s="84"/>
      <c r="EA457" s="84"/>
      <c r="EB457" s="84"/>
      <c r="EC457" s="84"/>
      <c r="ED457" s="84"/>
      <c r="EE457" s="84"/>
      <c r="EF457" s="84"/>
      <c r="EG457" s="84"/>
      <c r="EH457" s="84"/>
      <c r="EI457" s="84"/>
      <c r="EJ457" s="84"/>
      <c r="EK457" s="84"/>
      <c r="EL457" s="84"/>
      <c r="EM457" s="84"/>
      <c r="EN457" s="84"/>
      <c r="EO457" s="84"/>
      <c r="EP457" s="84"/>
      <c r="EQ457" s="84"/>
      <c r="ER457" s="84"/>
      <c r="ES457" s="84"/>
      <c r="ET457" s="84"/>
      <c r="EU457" s="84"/>
      <c r="EV457" s="84"/>
      <c r="EW457" s="84"/>
      <c r="EX457" s="84"/>
      <c r="EY457" s="84"/>
      <c r="EZ457" s="84"/>
      <c r="FA457" s="84"/>
      <c r="FB457" s="84"/>
      <c r="FC457" s="84"/>
      <c r="FD457" s="84"/>
      <c r="FE457" s="84"/>
      <c r="FF457" s="84"/>
      <c r="FG457" s="84"/>
      <c r="FH457" s="84"/>
      <c r="FI457" s="84"/>
      <c r="FJ457" s="84"/>
      <c r="FK457" s="84"/>
      <c r="FL457" s="84"/>
      <c r="FM457" s="84"/>
      <c r="FN457" s="84"/>
      <c r="FO457" s="84"/>
      <c r="FP457" s="84"/>
      <c r="FQ457" s="84"/>
      <c r="FR457" s="84"/>
      <c r="FS457" s="84"/>
      <c r="FT457" s="84"/>
      <c r="FU457" s="84"/>
      <c r="FV457" s="84"/>
      <c r="FW457" s="84"/>
      <c r="FX457" s="84"/>
      <c r="FY457" s="84"/>
      <c r="FZ457" s="84"/>
      <c r="GA457" s="84"/>
      <c r="GB457" s="84"/>
      <c r="GC457" s="84"/>
      <c r="GD457" s="84"/>
      <c r="GE457" s="84"/>
      <c r="GF457" s="84"/>
      <c r="GG457" s="84"/>
      <c r="GH457" s="84"/>
      <c r="GI457" s="84"/>
      <c r="GJ457" s="84"/>
      <c r="GK457" s="84"/>
      <c r="GL457" s="84"/>
      <c r="GM457" s="84"/>
      <c r="GN457" s="84"/>
      <c r="GO457" s="84"/>
      <c r="GP457" s="84"/>
      <c r="GQ457" s="84"/>
      <c r="GR457" s="84"/>
      <c r="GS457" s="84"/>
      <c r="GT457" s="84"/>
      <c r="GU457" s="84"/>
      <c r="GV457" s="84"/>
      <c r="GW457" s="84"/>
      <c r="GX457" s="84"/>
      <c r="GY457" s="84"/>
      <c r="GZ457" s="84"/>
      <c r="HA457" s="84"/>
      <c r="HB457" s="84"/>
      <c r="HC457" s="84"/>
      <c r="HD457" s="84"/>
      <c r="HE457" s="84"/>
      <c r="HF457" s="84"/>
      <c r="HG457" s="84"/>
      <c r="HH457" s="84"/>
      <c r="HI457" s="84"/>
      <c r="HJ457" s="84"/>
      <c r="HK457" s="84"/>
      <c r="HL457" s="84"/>
      <c r="HM457" s="84"/>
      <c r="HN457" s="84"/>
      <c r="HO457" s="84"/>
      <c r="HP457" s="84"/>
      <c r="HQ457" s="84"/>
      <c r="HR457" s="84"/>
      <c r="HS457" s="84"/>
      <c r="HT457" s="84"/>
      <c r="HU457" s="84"/>
      <c r="HV457" s="84"/>
      <c r="HW457" s="84"/>
      <c r="HX457" s="84"/>
      <c r="HY457" s="84"/>
      <c r="HZ457" s="84"/>
      <c r="IA457" s="84"/>
      <c r="IB457" s="84"/>
      <c r="IC457" s="84"/>
      <c r="ID457" s="84"/>
      <c r="IE457" s="84"/>
      <c r="IF457" s="84"/>
      <c r="IG457" s="84"/>
      <c r="IH457" s="84"/>
      <c r="II457" s="84"/>
      <c r="IJ457" s="84"/>
      <c r="IK457" s="84"/>
      <c r="IL457" s="84"/>
      <c r="IM457" s="84"/>
      <c r="IN457" s="84"/>
      <c r="IO457" s="84"/>
      <c r="IP457" s="84"/>
      <c r="IQ457" s="84"/>
      <c r="IR457" s="84"/>
      <c r="IS457" s="84"/>
      <c r="IT457" s="84"/>
      <c r="IU457" s="84"/>
      <c r="IV457" s="84"/>
      <c r="IW457" s="84"/>
      <c r="IX457" s="84"/>
      <c r="IY457" s="84"/>
      <c r="IZ457" s="84"/>
      <c r="JA457" s="84"/>
      <c r="JB457" s="84"/>
    </row>
    <row r="458" spans="1:262" s="22" customFormat="1" ht="15" customHeight="1" x14ac:dyDescent="0.15">
      <c r="A458" s="176" t="s">
        <v>133</v>
      </c>
      <c r="B458" s="26" t="s">
        <v>285</v>
      </c>
      <c r="C458" s="27" t="s">
        <v>310</v>
      </c>
      <c r="D458" s="28" t="s">
        <v>448</v>
      </c>
      <c r="E458" s="26" t="s">
        <v>278</v>
      </c>
      <c r="F458" s="29" t="s">
        <v>98</v>
      </c>
      <c r="G458" s="30" t="s">
        <v>280</v>
      </c>
      <c r="H458" s="30" t="s">
        <v>94</v>
      </c>
      <c r="I458" s="37">
        <v>2000</v>
      </c>
      <c r="J458" s="38" t="s">
        <v>281</v>
      </c>
      <c r="K458" s="37">
        <v>1269.5</v>
      </c>
      <c r="L458" s="26"/>
      <c r="M458" s="26"/>
      <c r="N458" s="26"/>
      <c r="O458" s="39" t="s">
        <v>312</v>
      </c>
      <c r="P458" s="40">
        <v>0.5</v>
      </c>
      <c r="Q458" s="40">
        <v>0.5</v>
      </c>
      <c r="R458" s="40">
        <v>1.48314606741573</v>
      </c>
      <c r="S458" s="40">
        <v>3.0337078651685401</v>
      </c>
      <c r="T458" s="40">
        <v>5.5</v>
      </c>
      <c r="U458" s="40">
        <v>5.5</v>
      </c>
      <c r="V458" s="41">
        <v>12</v>
      </c>
      <c r="W458" s="42">
        <v>227</v>
      </c>
      <c r="X458" s="43">
        <v>490</v>
      </c>
      <c r="Y458" s="50">
        <v>1</v>
      </c>
      <c r="Z458" s="50">
        <v>1</v>
      </c>
      <c r="AA458" s="51"/>
      <c r="AB458" s="51"/>
      <c r="AC458" s="51"/>
      <c r="AD458" s="51"/>
      <c r="AE458" s="51"/>
      <c r="AF458" s="38">
        <v>352.8</v>
      </c>
      <c r="AG458" s="61">
        <v>7.72108843537415</v>
      </c>
      <c r="AH458" s="62">
        <v>0.64342403628117895</v>
      </c>
      <c r="AI458" s="63"/>
      <c r="AJ458" s="64"/>
      <c r="AK458" s="65">
        <v>0</v>
      </c>
      <c r="AL458" s="64" t="s">
        <v>296</v>
      </c>
      <c r="AM458" s="66" t="s">
        <v>286</v>
      </c>
      <c r="AN458" s="26"/>
      <c r="AO458" s="66" t="s">
        <v>40</v>
      </c>
      <c r="AP458" s="74"/>
      <c r="AQ458" s="75"/>
      <c r="AR458" s="76"/>
      <c r="AS458" s="77"/>
      <c r="AT458" s="77"/>
      <c r="AU458" s="78"/>
      <c r="AV458" s="77"/>
      <c r="AW458" s="77"/>
      <c r="AX458" s="77"/>
      <c r="AY458" s="77"/>
      <c r="AZ458" s="77"/>
      <c r="BA458" s="77"/>
      <c r="BB458" s="99">
        <f t="shared" si="114"/>
        <v>37</v>
      </c>
      <c r="BC458" s="99">
        <f t="shared" si="115"/>
        <v>9</v>
      </c>
      <c r="BD458" s="100" t="str">
        <f t="shared" si="116"/>
        <v>050-C031100131-507雷小林37</v>
      </c>
      <c r="BE458" s="101">
        <f t="shared" si="117"/>
        <v>1</v>
      </c>
      <c r="BF458" s="101">
        <f t="shared" si="118"/>
        <v>1</v>
      </c>
      <c r="BG458" s="102" t="str">
        <f t="shared" si="119"/>
        <v>050-C031100131-50737</v>
      </c>
      <c r="BH458" s="84" t="str">
        <f>IF(IF(ISNA(MATCH(BG458,BG459:$BG$94434,0)),1,"")="","",IF(ISNA(MATCH(BG458,BG459:$BG$94434,0)),1,"")&amp;BB458)</f>
        <v>137</v>
      </c>
      <c r="BI458" s="84" t="str">
        <f>IF(BH458="","",BB458&amp;COUNTIFS($BH$1:BH458,BH458))</f>
        <v>3710</v>
      </c>
      <c r="BJ458" s="84" t="str">
        <f t="shared" si="120"/>
        <v>050-C031100131-507</v>
      </c>
      <c r="BK458" s="84"/>
      <c r="BL458" s="84"/>
      <c r="BM458" s="84"/>
      <c r="BN458" s="84"/>
      <c r="BO458" s="84"/>
      <c r="BP458" s="84"/>
      <c r="BQ458" s="84"/>
      <c r="BR458" s="84"/>
      <c r="BS458" s="84"/>
      <c r="BT458" s="84"/>
      <c r="BU458" s="84"/>
      <c r="BV458" s="84"/>
      <c r="BW458" s="84"/>
      <c r="BX458" s="84"/>
      <c r="BY458" s="84"/>
      <c r="BZ458" s="84"/>
      <c r="CA458" s="84"/>
      <c r="CB458" s="84"/>
      <c r="CC458" s="84"/>
      <c r="CD458" s="84"/>
      <c r="CE458" s="84"/>
      <c r="CF458" s="84"/>
      <c r="CG458" s="84"/>
      <c r="CH458" s="84"/>
      <c r="CI458" s="84"/>
      <c r="CJ458" s="84"/>
      <c r="CK458" s="84"/>
      <c r="CL458" s="84"/>
      <c r="CM458" s="84"/>
      <c r="CN458" s="84"/>
      <c r="CO458" s="84"/>
      <c r="CP458" s="84"/>
      <c r="CQ458" s="84"/>
      <c r="CR458" s="84"/>
      <c r="CS458" s="84"/>
      <c r="CT458" s="84"/>
      <c r="CU458" s="84"/>
      <c r="CV458" s="84"/>
      <c r="CW458" s="84"/>
      <c r="CX458" s="84"/>
      <c r="CY458" s="84"/>
      <c r="CZ458" s="84"/>
      <c r="DA458" s="84"/>
      <c r="DB458" s="84"/>
      <c r="DC458" s="84"/>
      <c r="DD458" s="84"/>
      <c r="DE458" s="84"/>
      <c r="DF458" s="84"/>
      <c r="DG458" s="84"/>
      <c r="DH458" s="84"/>
      <c r="DI458" s="84"/>
      <c r="DJ458" s="84"/>
      <c r="DK458" s="84"/>
      <c r="DL458" s="84"/>
      <c r="DM458" s="84"/>
      <c r="DN458" s="84"/>
      <c r="DO458" s="84"/>
      <c r="DP458" s="84"/>
      <c r="DQ458" s="84"/>
      <c r="DR458" s="84"/>
      <c r="DS458" s="84"/>
      <c r="DT458" s="84"/>
      <c r="DU458" s="84"/>
      <c r="DV458" s="84"/>
      <c r="DW458" s="84"/>
      <c r="DX458" s="84"/>
      <c r="DY458" s="84"/>
      <c r="DZ458" s="84"/>
      <c r="EA458" s="84"/>
      <c r="EB458" s="84"/>
      <c r="EC458" s="84"/>
      <c r="ED458" s="84"/>
      <c r="EE458" s="84"/>
      <c r="EF458" s="84"/>
      <c r="EG458" s="84"/>
      <c r="EH458" s="84"/>
      <c r="EI458" s="84"/>
      <c r="EJ458" s="84"/>
      <c r="EK458" s="84"/>
      <c r="EL458" s="84"/>
      <c r="EM458" s="84"/>
      <c r="EN458" s="84"/>
      <c r="EO458" s="84"/>
      <c r="EP458" s="84"/>
      <c r="EQ458" s="84"/>
      <c r="ER458" s="84"/>
      <c r="ES458" s="84"/>
      <c r="ET458" s="84"/>
      <c r="EU458" s="84"/>
      <c r="EV458" s="84"/>
      <c r="EW458" s="84"/>
      <c r="EX458" s="84"/>
      <c r="EY458" s="84"/>
      <c r="EZ458" s="84"/>
      <c r="FA458" s="84"/>
      <c r="FB458" s="84"/>
      <c r="FC458" s="84"/>
      <c r="FD458" s="84"/>
      <c r="FE458" s="84"/>
      <c r="FF458" s="84"/>
      <c r="FG458" s="84"/>
      <c r="FH458" s="84"/>
      <c r="FI458" s="84"/>
      <c r="FJ458" s="84"/>
      <c r="FK458" s="84"/>
      <c r="FL458" s="84"/>
      <c r="FM458" s="84"/>
      <c r="FN458" s="84"/>
      <c r="FO458" s="84"/>
      <c r="FP458" s="84"/>
      <c r="FQ458" s="84"/>
      <c r="FR458" s="84"/>
      <c r="FS458" s="84"/>
      <c r="FT458" s="84"/>
      <c r="FU458" s="84"/>
      <c r="FV458" s="84"/>
      <c r="FW458" s="84"/>
      <c r="FX458" s="84"/>
      <c r="FY458" s="84"/>
      <c r="FZ458" s="84"/>
      <c r="GA458" s="84"/>
      <c r="GB458" s="84"/>
      <c r="GC458" s="84"/>
      <c r="GD458" s="84"/>
      <c r="GE458" s="84"/>
      <c r="GF458" s="84"/>
      <c r="GG458" s="84"/>
      <c r="GH458" s="84"/>
      <c r="GI458" s="84"/>
      <c r="GJ458" s="84"/>
      <c r="GK458" s="84"/>
      <c r="GL458" s="84"/>
      <c r="GM458" s="84"/>
      <c r="GN458" s="84"/>
      <c r="GO458" s="84"/>
      <c r="GP458" s="84"/>
      <c r="GQ458" s="84"/>
      <c r="GR458" s="84"/>
      <c r="GS458" s="84"/>
      <c r="GT458" s="84"/>
      <c r="GU458" s="84"/>
      <c r="GV458" s="84"/>
      <c r="GW458" s="84"/>
      <c r="GX458" s="84"/>
      <c r="GY458" s="84"/>
      <c r="GZ458" s="84"/>
      <c r="HA458" s="84"/>
      <c r="HB458" s="84"/>
      <c r="HC458" s="84"/>
      <c r="HD458" s="84"/>
      <c r="HE458" s="84"/>
      <c r="HF458" s="84"/>
      <c r="HG458" s="84"/>
      <c r="HH458" s="84"/>
      <c r="HI458" s="84"/>
      <c r="HJ458" s="84"/>
      <c r="HK458" s="84"/>
      <c r="HL458" s="84"/>
      <c r="HM458" s="84"/>
      <c r="HN458" s="84"/>
      <c r="HO458" s="84"/>
      <c r="HP458" s="84"/>
      <c r="HQ458" s="84"/>
      <c r="HR458" s="84"/>
      <c r="HS458" s="84"/>
      <c r="HT458" s="84"/>
      <c r="HU458" s="84"/>
      <c r="HV458" s="84"/>
      <c r="HW458" s="84"/>
      <c r="HX458" s="84"/>
      <c r="HY458" s="84"/>
      <c r="HZ458" s="84"/>
      <c r="IA458" s="84"/>
      <c r="IB458" s="84"/>
      <c r="IC458" s="84"/>
      <c r="ID458" s="84"/>
      <c r="IE458" s="84"/>
      <c r="IF458" s="84"/>
      <c r="IG458" s="84"/>
      <c r="IH458" s="84"/>
      <c r="II458" s="84"/>
      <c r="IJ458" s="84"/>
      <c r="IK458" s="84"/>
      <c r="IL458" s="84"/>
      <c r="IM458" s="84"/>
      <c r="IN458" s="84"/>
      <c r="IO458" s="84"/>
      <c r="IP458" s="84"/>
      <c r="IQ458" s="84"/>
      <c r="IR458" s="84"/>
      <c r="IS458" s="84"/>
      <c r="IT458" s="84"/>
      <c r="IU458" s="84"/>
      <c r="IV458" s="84"/>
      <c r="IW458" s="84"/>
      <c r="IX458" s="84"/>
      <c r="IY458" s="84"/>
      <c r="IZ458" s="84"/>
      <c r="JA458" s="84"/>
      <c r="JB458" s="84"/>
    </row>
    <row r="459" spans="1:262" s="22" customFormat="1" ht="15" customHeight="1" x14ac:dyDescent="0.15">
      <c r="A459" s="176" t="s">
        <v>133</v>
      </c>
      <c r="B459" s="26" t="s">
        <v>275</v>
      </c>
      <c r="C459" s="27" t="s">
        <v>371</v>
      </c>
      <c r="D459" s="28" t="s">
        <v>434</v>
      </c>
      <c r="E459" s="26" t="s">
        <v>278</v>
      </c>
      <c r="F459" s="29" t="s">
        <v>55</v>
      </c>
      <c r="G459" s="30" t="s">
        <v>280</v>
      </c>
      <c r="H459" s="30" t="s">
        <v>94</v>
      </c>
      <c r="I459" s="37">
        <v>2000</v>
      </c>
      <c r="J459" s="38" t="s">
        <v>281</v>
      </c>
      <c r="K459" s="37">
        <v>1999.5</v>
      </c>
      <c r="L459" s="26"/>
      <c r="M459" s="26"/>
      <c r="N459" s="26"/>
      <c r="O459" s="39" t="s">
        <v>54</v>
      </c>
      <c r="P459" s="40">
        <v>0.5</v>
      </c>
      <c r="Q459" s="40">
        <v>0.5</v>
      </c>
      <c r="R459" s="40">
        <v>3.50561797752809</v>
      </c>
      <c r="S459" s="40">
        <v>3.0337078651685401</v>
      </c>
      <c r="T459" s="40">
        <v>3</v>
      </c>
      <c r="U459" s="40">
        <v>3</v>
      </c>
      <c r="V459" s="41">
        <v>12</v>
      </c>
      <c r="W459" s="42">
        <v>357</v>
      </c>
      <c r="X459" s="43">
        <v>600</v>
      </c>
      <c r="Y459" s="50">
        <v>1</v>
      </c>
      <c r="Z459" s="50">
        <v>1</v>
      </c>
      <c r="AA459" s="51"/>
      <c r="AB459" s="51"/>
      <c r="AC459" s="51"/>
      <c r="AD459" s="51"/>
      <c r="AE459" s="51"/>
      <c r="AF459" s="38">
        <v>432</v>
      </c>
      <c r="AG459" s="61">
        <v>9.9166666666666696</v>
      </c>
      <c r="AH459" s="62">
        <v>0.82638888888888895</v>
      </c>
      <c r="AI459" s="63"/>
      <c r="AJ459" s="64"/>
      <c r="AK459" s="65">
        <v>0</v>
      </c>
      <c r="AL459" s="64" t="s">
        <v>296</v>
      </c>
      <c r="AM459" s="66" t="s">
        <v>302</v>
      </c>
      <c r="AN459" s="26"/>
      <c r="AO459" s="66" t="s">
        <v>68</v>
      </c>
      <c r="AP459" s="74"/>
      <c r="AQ459" s="75"/>
      <c r="AR459" s="76"/>
      <c r="AS459" s="77"/>
      <c r="AT459" s="77"/>
      <c r="AU459" s="78"/>
      <c r="AV459" s="77"/>
      <c r="AW459" s="77"/>
      <c r="AX459" s="77"/>
      <c r="AY459" s="77"/>
      <c r="AZ459" s="77"/>
      <c r="BA459" s="77"/>
      <c r="BB459" s="99">
        <f t="shared" si="114"/>
        <v>37</v>
      </c>
      <c r="BC459" s="99">
        <f t="shared" si="115"/>
        <v>9</v>
      </c>
      <c r="BD459" s="100" t="str">
        <f t="shared" si="116"/>
        <v>050-C130000141-508赵亚平37</v>
      </c>
      <c r="BE459" s="101">
        <f t="shared" si="117"/>
        <v>1</v>
      </c>
      <c r="BF459" s="101">
        <f t="shared" si="118"/>
        <v>0.5</v>
      </c>
      <c r="BG459" s="102" t="str">
        <f t="shared" si="119"/>
        <v>050-C130000141-50837</v>
      </c>
      <c r="BH459" s="84" t="str">
        <f>IF(IF(ISNA(MATCH(BG459,BG460:$BG$94434,0)),1,"")="","",IF(ISNA(MATCH(BG459,BG460:$BG$94434,0)),1,"")&amp;BB459)</f>
        <v/>
      </c>
      <c r="BI459" s="84" t="str">
        <f>IF(BH459="","",BB459&amp;COUNTIFS($BH$1:BH459,BH459))</f>
        <v/>
      </c>
      <c r="BJ459" s="84" t="str">
        <f t="shared" si="120"/>
        <v/>
      </c>
      <c r="BK459" s="84"/>
      <c r="BL459" s="84"/>
      <c r="BM459" s="84"/>
      <c r="BN459" s="84"/>
      <c r="BO459" s="84"/>
      <c r="BP459" s="84"/>
      <c r="BQ459" s="84"/>
      <c r="BR459" s="84"/>
      <c r="BS459" s="84"/>
      <c r="BT459" s="84"/>
      <c r="BU459" s="84"/>
      <c r="BV459" s="84"/>
      <c r="BW459" s="84"/>
      <c r="BX459" s="84"/>
      <c r="BY459" s="84"/>
      <c r="BZ459" s="84"/>
      <c r="CA459" s="84"/>
      <c r="CB459" s="84"/>
      <c r="CC459" s="84"/>
      <c r="CD459" s="84"/>
      <c r="CE459" s="84"/>
      <c r="CF459" s="84"/>
      <c r="CG459" s="84"/>
      <c r="CH459" s="84"/>
      <c r="CI459" s="84"/>
      <c r="CJ459" s="84"/>
      <c r="CK459" s="84"/>
      <c r="CL459" s="84"/>
      <c r="CM459" s="84"/>
      <c r="CN459" s="84"/>
      <c r="CO459" s="84"/>
      <c r="CP459" s="84"/>
      <c r="CQ459" s="84"/>
      <c r="CR459" s="84"/>
      <c r="CS459" s="84"/>
      <c r="CT459" s="84"/>
      <c r="CU459" s="84"/>
      <c r="CV459" s="84"/>
      <c r="CW459" s="84"/>
      <c r="CX459" s="84"/>
      <c r="CY459" s="84"/>
      <c r="CZ459" s="84"/>
      <c r="DA459" s="84"/>
      <c r="DB459" s="84"/>
      <c r="DC459" s="84"/>
      <c r="DD459" s="84"/>
      <c r="DE459" s="84"/>
      <c r="DF459" s="84"/>
      <c r="DG459" s="84"/>
      <c r="DH459" s="84"/>
      <c r="DI459" s="84"/>
      <c r="DJ459" s="84"/>
      <c r="DK459" s="84"/>
      <c r="DL459" s="84"/>
      <c r="DM459" s="84"/>
      <c r="DN459" s="84"/>
      <c r="DO459" s="84"/>
      <c r="DP459" s="84"/>
      <c r="DQ459" s="84"/>
      <c r="DR459" s="84"/>
      <c r="DS459" s="84"/>
      <c r="DT459" s="84"/>
      <c r="DU459" s="84"/>
      <c r="DV459" s="84"/>
      <c r="DW459" s="84"/>
      <c r="DX459" s="84"/>
      <c r="DY459" s="84"/>
      <c r="DZ459" s="84"/>
      <c r="EA459" s="84"/>
      <c r="EB459" s="84"/>
      <c r="EC459" s="84"/>
      <c r="ED459" s="84"/>
      <c r="EE459" s="84"/>
      <c r="EF459" s="84"/>
      <c r="EG459" s="84"/>
      <c r="EH459" s="84"/>
      <c r="EI459" s="84"/>
      <c r="EJ459" s="84"/>
      <c r="EK459" s="84"/>
      <c r="EL459" s="84"/>
      <c r="EM459" s="84"/>
      <c r="EN459" s="84"/>
      <c r="EO459" s="84"/>
      <c r="EP459" s="84"/>
      <c r="EQ459" s="84"/>
      <c r="ER459" s="84"/>
      <c r="ES459" s="84"/>
      <c r="ET459" s="84"/>
      <c r="EU459" s="84"/>
      <c r="EV459" s="84"/>
      <c r="EW459" s="84"/>
      <c r="EX459" s="84"/>
      <c r="EY459" s="84"/>
      <c r="EZ459" s="84"/>
      <c r="FA459" s="84"/>
      <c r="FB459" s="84"/>
      <c r="FC459" s="84"/>
      <c r="FD459" s="84"/>
      <c r="FE459" s="84"/>
      <c r="FF459" s="84"/>
      <c r="FG459" s="84"/>
      <c r="FH459" s="84"/>
      <c r="FI459" s="84"/>
      <c r="FJ459" s="84"/>
      <c r="FK459" s="84"/>
      <c r="FL459" s="84"/>
      <c r="FM459" s="84"/>
      <c r="FN459" s="84"/>
      <c r="FO459" s="84"/>
      <c r="FP459" s="84"/>
      <c r="FQ459" s="84"/>
      <c r="FR459" s="84"/>
      <c r="FS459" s="84"/>
      <c r="FT459" s="84"/>
      <c r="FU459" s="84"/>
      <c r="FV459" s="84"/>
      <c r="FW459" s="84"/>
      <c r="FX459" s="84"/>
      <c r="FY459" s="84"/>
      <c r="FZ459" s="84"/>
      <c r="GA459" s="84"/>
      <c r="GB459" s="84"/>
      <c r="GC459" s="84"/>
      <c r="GD459" s="84"/>
      <c r="GE459" s="84"/>
      <c r="GF459" s="84"/>
      <c r="GG459" s="84"/>
      <c r="GH459" s="84"/>
      <c r="GI459" s="84"/>
      <c r="GJ459" s="84"/>
      <c r="GK459" s="84"/>
      <c r="GL459" s="84"/>
      <c r="GM459" s="84"/>
      <c r="GN459" s="84"/>
      <c r="GO459" s="84"/>
      <c r="GP459" s="84"/>
      <c r="GQ459" s="84"/>
      <c r="GR459" s="84"/>
      <c r="GS459" s="84"/>
      <c r="GT459" s="84"/>
      <c r="GU459" s="84"/>
      <c r="GV459" s="84"/>
      <c r="GW459" s="84"/>
      <c r="GX459" s="84"/>
      <c r="GY459" s="84"/>
      <c r="GZ459" s="84"/>
      <c r="HA459" s="84"/>
      <c r="HB459" s="84"/>
      <c r="HC459" s="84"/>
      <c r="HD459" s="84"/>
      <c r="HE459" s="84"/>
      <c r="HF459" s="84"/>
      <c r="HG459" s="84"/>
      <c r="HH459" s="84"/>
      <c r="HI459" s="84"/>
      <c r="HJ459" s="84"/>
      <c r="HK459" s="84"/>
      <c r="HL459" s="84"/>
      <c r="HM459" s="84"/>
      <c r="HN459" s="84"/>
      <c r="HO459" s="84"/>
      <c r="HP459" s="84"/>
      <c r="HQ459" s="84"/>
      <c r="HR459" s="84"/>
      <c r="HS459" s="84"/>
      <c r="HT459" s="84"/>
      <c r="HU459" s="84"/>
      <c r="HV459" s="84"/>
      <c r="HW459" s="84"/>
      <c r="HX459" s="84"/>
      <c r="HY459" s="84"/>
      <c r="HZ459" s="84"/>
      <c r="IA459" s="84"/>
      <c r="IB459" s="84"/>
      <c r="IC459" s="84"/>
      <c r="ID459" s="84"/>
      <c r="IE459" s="84"/>
      <c r="IF459" s="84"/>
      <c r="IG459" s="84"/>
      <c r="IH459" s="84"/>
      <c r="II459" s="84"/>
      <c r="IJ459" s="84"/>
      <c r="IK459" s="84"/>
      <c r="IL459" s="84"/>
      <c r="IM459" s="84"/>
      <c r="IN459" s="84"/>
      <c r="IO459" s="84"/>
      <c r="IP459" s="84"/>
      <c r="IQ459" s="84"/>
      <c r="IR459" s="84"/>
      <c r="IS459" s="84"/>
      <c r="IT459" s="84"/>
      <c r="IU459" s="84"/>
      <c r="IV459" s="84"/>
      <c r="IW459" s="84"/>
      <c r="IX459" s="84"/>
      <c r="IY459" s="84"/>
      <c r="IZ459" s="84"/>
      <c r="JA459" s="84"/>
      <c r="JB459" s="84"/>
    </row>
    <row r="460" spans="1:262" s="22" customFormat="1" ht="15" customHeight="1" x14ac:dyDescent="0.15">
      <c r="A460" s="176" t="s">
        <v>133</v>
      </c>
      <c r="B460" s="26" t="s">
        <v>285</v>
      </c>
      <c r="C460" s="27" t="s">
        <v>371</v>
      </c>
      <c r="D460" s="28" t="s">
        <v>434</v>
      </c>
      <c r="E460" s="26" t="s">
        <v>278</v>
      </c>
      <c r="F460" s="29" t="s">
        <v>55</v>
      </c>
      <c r="G460" s="30" t="s">
        <v>280</v>
      </c>
      <c r="H460" s="30" t="s">
        <v>94</v>
      </c>
      <c r="I460" s="37">
        <v>2000</v>
      </c>
      <c r="J460" s="38" t="s">
        <v>281</v>
      </c>
      <c r="K460" s="37">
        <v>1999.5</v>
      </c>
      <c r="L460" s="26"/>
      <c r="M460" s="26"/>
      <c r="N460" s="26"/>
      <c r="O460" s="39" t="s">
        <v>54</v>
      </c>
      <c r="P460" s="40">
        <v>0.5</v>
      </c>
      <c r="Q460" s="40">
        <v>0.5</v>
      </c>
      <c r="R460" s="40">
        <v>1.48314606741573</v>
      </c>
      <c r="S460" s="40">
        <v>3.0337078651685401</v>
      </c>
      <c r="T460" s="40">
        <v>4</v>
      </c>
      <c r="U460" s="40">
        <v>4</v>
      </c>
      <c r="V460" s="41">
        <v>12</v>
      </c>
      <c r="W460" s="42">
        <v>187</v>
      </c>
      <c r="X460" s="43">
        <v>600</v>
      </c>
      <c r="Y460" s="50">
        <v>1</v>
      </c>
      <c r="Z460" s="50">
        <v>1</v>
      </c>
      <c r="AA460" s="51"/>
      <c r="AB460" s="51"/>
      <c r="AC460" s="51"/>
      <c r="AD460" s="51"/>
      <c r="AE460" s="51"/>
      <c r="AF460" s="38">
        <v>432</v>
      </c>
      <c r="AG460" s="61">
        <v>5.1944444444444402</v>
      </c>
      <c r="AH460" s="62">
        <v>0.43287037037037002</v>
      </c>
      <c r="AI460" s="63"/>
      <c r="AJ460" s="64"/>
      <c r="AK460" s="65">
        <v>0</v>
      </c>
      <c r="AL460" s="64" t="s">
        <v>296</v>
      </c>
      <c r="AM460" s="66" t="s">
        <v>331</v>
      </c>
      <c r="AN460" s="26"/>
      <c r="AO460" s="66" t="s">
        <v>127</v>
      </c>
      <c r="AP460" s="74"/>
      <c r="AQ460" s="75"/>
      <c r="AR460" s="76"/>
      <c r="AS460" s="77"/>
      <c r="AT460" s="77"/>
      <c r="AU460" s="78"/>
      <c r="AV460" s="77"/>
      <c r="AW460" s="77"/>
      <c r="AX460" s="77"/>
      <c r="AY460" s="77"/>
      <c r="AZ460" s="77"/>
      <c r="BA460" s="77"/>
      <c r="BB460" s="99">
        <f t="shared" si="114"/>
        <v>37</v>
      </c>
      <c r="BC460" s="99">
        <f t="shared" si="115"/>
        <v>9</v>
      </c>
      <c r="BD460" s="100" t="str">
        <f t="shared" si="116"/>
        <v>050-C130000141-508吕勇37</v>
      </c>
      <c r="BE460" s="101">
        <f t="shared" si="117"/>
        <v>1</v>
      </c>
      <c r="BF460" s="101">
        <f t="shared" si="118"/>
        <v>0.5</v>
      </c>
      <c r="BG460" s="102" t="str">
        <f t="shared" si="119"/>
        <v>050-C130000141-50837</v>
      </c>
      <c r="BH460" s="84" t="str">
        <f>IF(IF(ISNA(MATCH(BG460,BG461:$BG$94434,0)),1,"")="","",IF(ISNA(MATCH(BG460,BG461:$BG$94434,0)),1,"")&amp;BB460)</f>
        <v>137</v>
      </c>
      <c r="BI460" s="84" t="str">
        <f>IF(BH460="","",BB460&amp;COUNTIFS($BH$1:BH460,BH460))</f>
        <v>3711</v>
      </c>
      <c r="BJ460" s="84" t="str">
        <f t="shared" si="120"/>
        <v>050-C130000141-508</v>
      </c>
      <c r="BK460" s="84"/>
      <c r="BL460" s="84"/>
      <c r="BM460" s="84"/>
      <c r="BN460" s="84"/>
      <c r="BO460" s="84"/>
      <c r="BP460" s="84"/>
      <c r="BQ460" s="84"/>
      <c r="BR460" s="84"/>
      <c r="BS460" s="84"/>
      <c r="BT460" s="84"/>
      <c r="BU460" s="84"/>
      <c r="BV460" s="84"/>
      <c r="BW460" s="84"/>
      <c r="BX460" s="84"/>
      <c r="BY460" s="84"/>
      <c r="BZ460" s="84"/>
      <c r="CA460" s="84"/>
      <c r="CB460" s="84"/>
      <c r="CC460" s="84"/>
      <c r="CD460" s="84"/>
      <c r="CE460" s="84"/>
      <c r="CF460" s="84"/>
      <c r="CG460" s="84"/>
      <c r="CH460" s="84"/>
      <c r="CI460" s="84"/>
      <c r="CJ460" s="84"/>
      <c r="CK460" s="84"/>
      <c r="CL460" s="84"/>
      <c r="CM460" s="84"/>
      <c r="CN460" s="84"/>
      <c r="CO460" s="84"/>
      <c r="CP460" s="84"/>
      <c r="CQ460" s="84"/>
      <c r="CR460" s="84"/>
      <c r="CS460" s="84"/>
      <c r="CT460" s="84"/>
      <c r="CU460" s="84"/>
      <c r="CV460" s="84"/>
      <c r="CW460" s="84"/>
      <c r="CX460" s="84"/>
      <c r="CY460" s="84"/>
      <c r="CZ460" s="84"/>
      <c r="DA460" s="84"/>
      <c r="DB460" s="84"/>
      <c r="DC460" s="84"/>
      <c r="DD460" s="84"/>
      <c r="DE460" s="84"/>
      <c r="DF460" s="84"/>
      <c r="DG460" s="84"/>
      <c r="DH460" s="84"/>
      <c r="DI460" s="84"/>
      <c r="DJ460" s="84"/>
      <c r="DK460" s="84"/>
      <c r="DL460" s="84"/>
      <c r="DM460" s="84"/>
      <c r="DN460" s="84"/>
      <c r="DO460" s="84"/>
      <c r="DP460" s="84"/>
      <c r="DQ460" s="84"/>
      <c r="DR460" s="84"/>
      <c r="DS460" s="84"/>
      <c r="DT460" s="84"/>
      <c r="DU460" s="84"/>
      <c r="DV460" s="84"/>
      <c r="DW460" s="84"/>
      <c r="DX460" s="84"/>
      <c r="DY460" s="84"/>
      <c r="DZ460" s="84"/>
      <c r="EA460" s="84"/>
      <c r="EB460" s="84"/>
      <c r="EC460" s="84"/>
      <c r="ED460" s="84"/>
      <c r="EE460" s="84"/>
      <c r="EF460" s="84"/>
      <c r="EG460" s="84"/>
      <c r="EH460" s="84"/>
      <c r="EI460" s="84"/>
      <c r="EJ460" s="84"/>
      <c r="EK460" s="84"/>
      <c r="EL460" s="84"/>
      <c r="EM460" s="84"/>
      <c r="EN460" s="84"/>
      <c r="EO460" s="84"/>
      <c r="EP460" s="84"/>
      <c r="EQ460" s="84"/>
      <c r="ER460" s="84"/>
      <c r="ES460" s="84"/>
      <c r="ET460" s="84"/>
      <c r="EU460" s="84"/>
      <c r="EV460" s="84"/>
      <c r="EW460" s="84"/>
      <c r="EX460" s="84"/>
      <c r="EY460" s="84"/>
      <c r="EZ460" s="84"/>
      <c r="FA460" s="84"/>
      <c r="FB460" s="84"/>
      <c r="FC460" s="84"/>
      <c r="FD460" s="84"/>
      <c r="FE460" s="84"/>
      <c r="FF460" s="84"/>
      <c r="FG460" s="84"/>
      <c r="FH460" s="84"/>
      <c r="FI460" s="84"/>
      <c r="FJ460" s="84"/>
      <c r="FK460" s="84"/>
      <c r="FL460" s="84"/>
      <c r="FM460" s="84"/>
      <c r="FN460" s="84"/>
      <c r="FO460" s="84"/>
      <c r="FP460" s="84"/>
      <c r="FQ460" s="84"/>
      <c r="FR460" s="84"/>
      <c r="FS460" s="84"/>
      <c r="FT460" s="84"/>
      <c r="FU460" s="84"/>
      <c r="FV460" s="84"/>
      <c r="FW460" s="84"/>
      <c r="FX460" s="84"/>
      <c r="FY460" s="84"/>
      <c r="FZ460" s="84"/>
      <c r="GA460" s="84"/>
      <c r="GB460" s="84"/>
      <c r="GC460" s="84"/>
      <c r="GD460" s="84"/>
      <c r="GE460" s="84"/>
      <c r="GF460" s="84"/>
      <c r="GG460" s="84"/>
      <c r="GH460" s="84"/>
      <c r="GI460" s="84"/>
      <c r="GJ460" s="84"/>
      <c r="GK460" s="84"/>
      <c r="GL460" s="84"/>
      <c r="GM460" s="84"/>
      <c r="GN460" s="84"/>
      <c r="GO460" s="84"/>
      <c r="GP460" s="84"/>
      <c r="GQ460" s="84"/>
      <c r="GR460" s="84"/>
      <c r="GS460" s="84"/>
      <c r="GT460" s="84"/>
      <c r="GU460" s="84"/>
      <c r="GV460" s="84"/>
      <c r="GW460" s="84"/>
      <c r="GX460" s="84"/>
      <c r="GY460" s="84"/>
      <c r="GZ460" s="84"/>
      <c r="HA460" s="84"/>
      <c r="HB460" s="84"/>
      <c r="HC460" s="84"/>
      <c r="HD460" s="84"/>
      <c r="HE460" s="84"/>
      <c r="HF460" s="84"/>
      <c r="HG460" s="84"/>
      <c r="HH460" s="84"/>
      <c r="HI460" s="84"/>
      <c r="HJ460" s="84"/>
      <c r="HK460" s="84"/>
      <c r="HL460" s="84"/>
      <c r="HM460" s="84"/>
      <c r="HN460" s="84"/>
      <c r="HO460" s="84"/>
      <c r="HP460" s="84"/>
      <c r="HQ460" s="84"/>
      <c r="HR460" s="84"/>
      <c r="HS460" s="84"/>
      <c r="HT460" s="84"/>
      <c r="HU460" s="84"/>
      <c r="HV460" s="84"/>
      <c r="HW460" s="84"/>
      <c r="HX460" s="84"/>
      <c r="HY460" s="84"/>
      <c r="HZ460" s="84"/>
      <c r="IA460" s="84"/>
      <c r="IB460" s="84"/>
      <c r="IC460" s="84"/>
      <c r="ID460" s="84"/>
      <c r="IE460" s="84"/>
      <c r="IF460" s="84"/>
      <c r="IG460" s="84"/>
      <c r="IH460" s="84"/>
      <c r="II460" s="84"/>
      <c r="IJ460" s="84"/>
      <c r="IK460" s="84"/>
      <c r="IL460" s="84"/>
      <c r="IM460" s="84"/>
      <c r="IN460" s="84"/>
      <c r="IO460" s="84"/>
      <c r="IP460" s="84"/>
      <c r="IQ460" s="84"/>
      <c r="IR460" s="84"/>
      <c r="IS460" s="84"/>
      <c r="IT460" s="84"/>
      <c r="IU460" s="84"/>
      <c r="IV460" s="84"/>
      <c r="IW460" s="84"/>
      <c r="IX460" s="84"/>
      <c r="IY460" s="84"/>
      <c r="IZ460" s="84"/>
      <c r="JA460" s="84"/>
      <c r="JB460" s="84"/>
    </row>
    <row r="461" spans="1:262" s="22" customFormat="1" ht="15" customHeight="1" x14ac:dyDescent="0.15">
      <c r="A461" s="176" t="s">
        <v>133</v>
      </c>
      <c r="B461" s="26" t="s">
        <v>285</v>
      </c>
      <c r="C461" s="27" t="s">
        <v>404</v>
      </c>
      <c r="D461" s="28" t="s">
        <v>470</v>
      </c>
      <c r="E461" s="26" t="s">
        <v>278</v>
      </c>
      <c r="F461" s="29" t="s">
        <v>62</v>
      </c>
      <c r="G461" s="30" t="s">
        <v>301</v>
      </c>
      <c r="H461" s="30" t="s">
        <v>94</v>
      </c>
      <c r="I461" s="37">
        <v>2000</v>
      </c>
      <c r="J461" s="38" t="s">
        <v>281</v>
      </c>
      <c r="K461" s="37">
        <v>2000</v>
      </c>
      <c r="L461" s="26"/>
      <c r="M461" s="26"/>
      <c r="N461" s="26"/>
      <c r="O461" s="39" t="s">
        <v>69</v>
      </c>
      <c r="P461" s="40">
        <v>0.5</v>
      </c>
      <c r="Q461" s="40">
        <v>0.5</v>
      </c>
      <c r="R461" s="40">
        <v>1.48314606741573</v>
      </c>
      <c r="S461" s="40">
        <v>3.0337078651685401</v>
      </c>
      <c r="T461" s="40">
        <v>5.5</v>
      </c>
      <c r="U461" s="40">
        <v>5.5</v>
      </c>
      <c r="V461" s="41">
        <v>12</v>
      </c>
      <c r="W461" s="42">
        <v>316</v>
      </c>
      <c r="X461" s="43">
        <v>450</v>
      </c>
      <c r="Y461" s="50">
        <v>1</v>
      </c>
      <c r="Z461" s="50">
        <v>1</v>
      </c>
      <c r="AA461" s="51"/>
      <c r="AB461" s="51"/>
      <c r="AC461" s="51"/>
      <c r="AD461" s="51"/>
      <c r="AE461" s="51"/>
      <c r="AF461" s="38">
        <v>324</v>
      </c>
      <c r="AG461" s="61">
        <v>11.703703703703701</v>
      </c>
      <c r="AH461" s="62">
        <v>0.97530864197530898</v>
      </c>
      <c r="AI461" s="63"/>
      <c r="AJ461" s="64"/>
      <c r="AK461" s="65">
        <v>0</v>
      </c>
      <c r="AL461" s="64" t="s">
        <v>296</v>
      </c>
      <c r="AM461" s="66" t="s">
        <v>286</v>
      </c>
      <c r="AN461" s="26"/>
      <c r="AO461" s="66" t="s">
        <v>40</v>
      </c>
      <c r="AP461" s="74"/>
      <c r="AQ461" s="75"/>
      <c r="AR461" s="76"/>
      <c r="AS461" s="77"/>
      <c r="AT461" s="77"/>
      <c r="AU461" s="78"/>
      <c r="AV461" s="77"/>
      <c r="AW461" s="77"/>
      <c r="AX461" s="77"/>
      <c r="AY461" s="77"/>
      <c r="AZ461" s="77"/>
      <c r="BA461" s="77"/>
      <c r="BB461" s="99">
        <f t="shared" si="114"/>
        <v>37</v>
      </c>
      <c r="BC461" s="99">
        <f t="shared" si="115"/>
        <v>9</v>
      </c>
      <c r="BD461" s="100" t="str">
        <f t="shared" si="116"/>
        <v>050-S080000641-0549雷小林37</v>
      </c>
      <c r="BE461" s="101">
        <f t="shared" si="117"/>
        <v>1</v>
      </c>
      <c r="BF461" s="101">
        <f t="shared" si="118"/>
        <v>1</v>
      </c>
      <c r="BG461" s="102" t="str">
        <f t="shared" si="119"/>
        <v>050-S080000641-054937</v>
      </c>
      <c r="BH461" s="84" t="str">
        <f>IF(IF(ISNA(MATCH(BG461,BG462:$BG$94434,0)),1,"")="","",IF(ISNA(MATCH(BG461,BG462:$BG$94434,0)),1,"")&amp;BB461)</f>
        <v>137</v>
      </c>
      <c r="BI461" s="84" t="str">
        <f>IF(BH461="","",BB461&amp;COUNTIFS($BH$1:BH461,BH461))</f>
        <v>3712</v>
      </c>
      <c r="BJ461" s="84" t="str">
        <f t="shared" si="120"/>
        <v>050-S080000641-0549</v>
      </c>
      <c r="BK461" s="84"/>
      <c r="BL461" s="84"/>
      <c r="BM461" s="84"/>
      <c r="BN461" s="84"/>
      <c r="BO461" s="84"/>
      <c r="BP461" s="84"/>
      <c r="BQ461" s="84"/>
      <c r="BR461" s="84"/>
      <c r="BS461" s="84"/>
      <c r="BT461" s="84"/>
      <c r="BU461" s="84"/>
      <c r="BV461" s="84"/>
      <c r="BW461" s="84"/>
      <c r="BX461" s="84"/>
      <c r="BY461" s="84"/>
      <c r="BZ461" s="84"/>
      <c r="CA461" s="84"/>
      <c r="CB461" s="84"/>
      <c r="CC461" s="84"/>
      <c r="CD461" s="84"/>
      <c r="CE461" s="84"/>
      <c r="CF461" s="84"/>
      <c r="CG461" s="84"/>
      <c r="CH461" s="84"/>
      <c r="CI461" s="84"/>
      <c r="CJ461" s="84"/>
      <c r="CK461" s="84"/>
      <c r="CL461" s="84"/>
      <c r="CM461" s="84"/>
      <c r="CN461" s="84"/>
      <c r="CO461" s="84"/>
      <c r="CP461" s="84"/>
      <c r="CQ461" s="84"/>
      <c r="CR461" s="84"/>
      <c r="CS461" s="84"/>
      <c r="CT461" s="84"/>
      <c r="CU461" s="84"/>
      <c r="CV461" s="84"/>
      <c r="CW461" s="84"/>
      <c r="CX461" s="84"/>
      <c r="CY461" s="84"/>
      <c r="CZ461" s="84"/>
      <c r="DA461" s="84"/>
      <c r="DB461" s="84"/>
      <c r="DC461" s="84"/>
      <c r="DD461" s="84"/>
      <c r="DE461" s="84"/>
      <c r="DF461" s="84"/>
      <c r="DG461" s="84"/>
      <c r="DH461" s="84"/>
      <c r="DI461" s="84"/>
      <c r="DJ461" s="84"/>
      <c r="DK461" s="84"/>
      <c r="DL461" s="84"/>
      <c r="DM461" s="84"/>
      <c r="DN461" s="84"/>
      <c r="DO461" s="84"/>
      <c r="DP461" s="84"/>
      <c r="DQ461" s="84"/>
      <c r="DR461" s="84"/>
      <c r="DS461" s="84"/>
      <c r="DT461" s="84"/>
      <c r="DU461" s="84"/>
      <c r="DV461" s="84"/>
      <c r="DW461" s="84"/>
      <c r="DX461" s="84"/>
      <c r="DY461" s="84"/>
      <c r="DZ461" s="84"/>
      <c r="EA461" s="84"/>
      <c r="EB461" s="84"/>
      <c r="EC461" s="84"/>
      <c r="ED461" s="84"/>
      <c r="EE461" s="84"/>
      <c r="EF461" s="84"/>
      <c r="EG461" s="84"/>
      <c r="EH461" s="84"/>
      <c r="EI461" s="84"/>
      <c r="EJ461" s="84"/>
      <c r="EK461" s="84"/>
      <c r="EL461" s="84"/>
      <c r="EM461" s="84"/>
      <c r="EN461" s="84"/>
      <c r="EO461" s="84"/>
      <c r="EP461" s="84"/>
      <c r="EQ461" s="84"/>
      <c r="ER461" s="84"/>
      <c r="ES461" s="84"/>
      <c r="ET461" s="84"/>
      <c r="EU461" s="84"/>
      <c r="EV461" s="84"/>
      <c r="EW461" s="84"/>
      <c r="EX461" s="84"/>
      <c r="EY461" s="84"/>
      <c r="EZ461" s="84"/>
      <c r="FA461" s="84"/>
      <c r="FB461" s="84"/>
      <c r="FC461" s="84"/>
      <c r="FD461" s="84"/>
      <c r="FE461" s="84"/>
      <c r="FF461" s="84"/>
      <c r="FG461" s="84"/>
      <c r="FH461" s="84"/>
      <c r="FI461" s="84"/>
      <c r="FJ461" s="84"/>
      <c r="FK461" s="84"/>
      <c r="FL461" s="84"/>
      <c r="FM461" s="84"/>
      <c r="FN461" s="84"/>
      <c r="FO461" s="84"/>
      <c r="FP461" s="84"/>
      <c r="FQ461" s="84"/>
      <c r="FR461" s="84"/>
      <c r="FS461" s="84"/>
      <c r="FT461" s="84"/>
      <c r="FU461" s="84"/>
      <c r="FV461" s="84"/>
      <c r="FW461" s="84"/>
      <c r="FX461" s="84"/>
      <c r="FY461" s="84"/>
      <c r="FZ461" s="84"/>
      <c r="GA461" s="84"/>
      <c r="GB461" s="84"/>
      <c r="GC461" s="84"/>
      <c r="GD461" s="84"/>
      <c r="GE461" s="84"/>
      <c r="GF461" s="84"/>
      <c r="GG461" s="84"/>
      <c r="GH461" s="84"/>
      <c r="GI461" s="84"/>
      <c r="GJ461" s="84"/>
      <c r="GK461" s="84"/>
      <c r="GL461" s="84"/>
      <c r="GM461" s="84"/>
      <c r="GN461" s="84"/>
      <c r="GO461" s="84"/>
      <c r="GP461" s="84"/>
      <c r="GQ461" s="84"/>
      <c r="GR461" s="84"/>
      <c r="GS461" s="84"/>
      <c r="GT461" s="84"/>
      <c r="GU461" s="84"/>
      <c r="GV461" s="84"/>
      <c r="GW461" s="84"/>
      <c r="GX461" s="84"/>
      <c r="GY461" s="84"/>
      <c r="GZ461" s="84"/>
      <c r="HA461" s="84"/>
      <c r="HB461" s="84"/>
      <c r="HC461" s="84"/>
      <c r="HD461" s="84"/>
      <c r="HE461" s="84"/>
      <c r="HF461" s="84"/>
      <c r="HG461" s="84"/>
      <c r="HH461" s="84"/>
      <c r="HI461" s="84"/>
      <c r="HJ461" s="84"/>
      <c r="HK461" s="84"/>
      <c r="HL461" s="84"/>
      <c r="HM461" s="84"/>
      <c r="HN461" s="84"/>
      <c r="HO461" s="84"/>
      <c r="HP461" s="84"/>
      <c r="HQ461" s="84"/>
      <c r="HR461" s="84"/>
      <c r="HS461" s="84"/>
      <c r="HT461" s="84"/>
      <c r="HU461" s="84"/>
      <c r="HV461" s="84"/>
      <c r="HW461" s="84"/>
      <c r="HX461" s="84"/>
      <c r="HY461" s="84"/>
      <c r="HZ461" s="84"/>
      <c r="IA461" s="84"/>
      <c r="IB461" s="84"/>
      <c r="IC461" s="84"/>
      <c r="ID461" s="84"/>
      <c r="IE461" s="84"/>
      <c r="IF461" s="84"/>
      <c r="IG461" s="84"/>
      <c r="IH461" s="84"/>
      <c r="II461" s="84"/>
      <c r="IJ461" s="84"/>
      <c r="IK461" s="84"/>
      <c r="IL461" s="84"/>
      <c r="IM461" s="84"/>
      <c r="IN461" s="84"/>
      <c r="IO461" s="84"/>
      <c r="IP461" s="84"/>
      <c r="IQ461" s="84"/>
      <c r="IR461" s="84"/>
      <c r="IS461" s="84"/>
      <c r="IT461" s="84"/>
      <c r="IU461" s="84"/>
      <c r="IV461" s="84"/>
      <c r="IW461" s="84"/>
      <c r="IX461" s="84"/>
      <c r="IY461" s="84"/>
      <c r="IZ461" s="84"/>
      <c r="JA461" s="84"/>
      <c r="JB461" s="84"/>
    </row>
    <row r="462" spans="1:262" s="22" customFormat="1" ht="15" customHeight="1" x14ac:dyDescent="0.15">
      <c r="A462" s="176" t="s">
        <v>133</v>
      </c>
      <c r="B462" s="26" t="s">
        <v>275</v>
      </c>
      <c r="C462" s="27" t="s">
        <v>323</v>
      </c>
      <c r="D462" s="28" t="s">
        <v>451</v>
      </c>
      <c r="E462" s="26" t="s">
        <v>278</v>
      </c>
      <c r="F462" s="29" t="s">
        <v>452</v>
      </c>
      <c r="G462" s="30" t="s">
        <v>453</v>
      </c>
      <c r="H462" s="30" t="s">
        <v>79</v>
      </c>
      <c r="I462" s="37">
        <v>1500000</v>
      </c>
      <c r="J462" s="38" t="s">
        <v>281</v>
      </c>
      <c r="K462" s="37">
        <v>102500</v>
      </c>
      <c r="L462" s="26"/>
      <c r="M462" s="26"/>
      <c r="N462" s="26"/>
      <c r="O462" s="39" t="s">
        <v>330</v>
      </c>
      <c r="P462" s="40">
        <v>0.5</v>
      </c>
      <c r="Q462" s="40">
        <v>0.5</v>
      </c>
      <c r="R462" s="40">
        <v>1.4606741573033699</v>
      </c>
      <c r="S462" s="40">
        <v>1.2640449438202199</v>
      </c>
      <c r="T462" s="40">
        <v>3</v>
      </c>
      <c r="U462" s="40">
        <v>3</v>
      </c>
      <c r="V462" s="41">
        <v>5</v>
      </c>
      <c r="W462" s="42">
        <v>66000</v>
      </c>
      <c r="X462" s="43">
        <v>300</v>
      </c>
      <c r="Y462" s="50">
        <v>1</v>
      </c>
      <c r="Z462" s="50">
        <v>1</v>
      </c>
      <c r="AA462" s="51"/>
      <c r="AB462" s="51"/>
      <c r="AC462" s="51"/>
      <c r="AD462" s="51"/>
      <c r="AE462" s="51"/>
      <c r="AF462" s="38">
        <v>90000</v>
      </c>
      <c r="AG462" s="61">
        <v>3.6666666666666701</v>
      </c>
      <c r="AH462" s="62">
        <v>0.73333333333333295</v>
      </c>
      <c r="AI462" s="63"/>
      <c r="AJ462" s="64"/>
      <c r="AK462" s="65">
        <v>0</v>
      </c>
      <c r="AL462" s="64" t="s">
        <v>296</v>
      </c>
      <c r="AM462" s="66" t="s">
        <v>337</v>
      </c>
      <c r="AN462" s="26"/>
      <c r="AO462" s="66" t="s">
        <v>61</v>
      </c>
      <c r="AP462" s="74"/>
      <c r="AQ462" s="75"/>
      <c r="AR462" s="76"/>
      <c r="AS462" s="77"/>
      <c r="AT462" s="77"/>
      <c r="AU462" s="78"/>
      <c r="AV462" s="77"/>
      <c r="AW462" s="77"/>
      <c r="AX462" s="77"/>
      <c r="AY462" s="77"/>
      <c r="AZ462" s="77"/>
      <c r="BA462" s="77"/>
      <c r="BB462" s="99">
        <f t="shared" si="114"/>
        <v>37</v>
      </c>
      <c r="BC462" s="99">
        <f t="shared" si="115"/>
        <v>9</v>
      </c>
      <c r="BD462" s="100" t="str">
        <f t="shared" si="116"/>
        <v>025-C130000632-371王友37</v>
      </c>
      <c r="BE462" s="101">
        <f t="shared" si="117"/>
        <v>1</v>
      </c>
      <c r="BF462" s="101">
        <f t="shared" si="118"/>
        <v>1</v>
      </c>
      <c r="BG462" s="102" t="str">
        <f t="shared" si="119"/>
        <v>025-C130000632-37137</v>
      </c>
      <c r="BH462" s="84" t="str">
        <f>IF(IF(ISNA(MATCH(BG462,BG463:$BG$94434,0)),1,"")="","",IF(ISNA(MATCH(BG462,BG463:$BG$94434,0)),1,"")&amp;BB462)</f>
        <v>137</v>
      </c>
      <c r="BI462" s="84" t="str">
        <f>IF(BH462="","",BB462&amp;COUNTIFS($BH$1:BH462,BH462))</f>
        <v>3713</v>
      </c>
      <c r="BJ462" s="84" t="str">
        <f t="shared" si="120"/>
        <v>025-C130000632-371</v>
      </c>
      <c r="BK462" s="84"/>
      <c r="BL462" s="84"/>
      <c r="BM462" s="84"/>
      <c r="BN462" s="84"/>
      <c r="BO462" s="84"/>
      <c r="BP462" s="84"/>
      <c r="BQ462" s="84"/>
      <c r="BR462" s="84"/>
      <c r="BS462" s="84"/>
      <c r="BT462" s="84"/>
      <c r="BU462" s="84"/>
      <c r="BV462" s="84"/>
      <c r="BW462" s="84"/>
      <c r="BX462" s="84"/>
      <c r="BY462" s="84"/>
      <c r="BZ462" s="84"/>
      <c r="CA462" s="84"/>
      <c r="CB462" s="84"/>
      <c r="CC462" s="84"/>
      <c r="CD462" s="84"/>
      <c r="CE462" s="84"/>
      <c r="CF462" s="84"/>
      <c r="CG462" s="84"/>
      <c r="CH462" s="84"/>
      <c r="CI462" s="84"/>
      <c r="CJ462" s="84"/>
      <c r="CK462" s="84"/>
      <c r="CL462" s="84"/>
      <c r="CM462" s="84"/>
      <c r="CN462" s="84"/>
      <c r="CO462" s="84"/>
      <c r="CP462" s="84"/>
      <c r="CQ462" s="84"/>
      <c r="CR462" s="84"/>
      <c r="CS462" s="84"/>
      <c r="CT462" s="84"/>
      <c r="CU462" s="84"/>
      <c r="CV462" s="84"/>
      <c r="CW462" s="84"/>
      <c r="CX462" s="84"/>
      <c r="CY462" s="84"/>
      <c r="CZ462" s="84"/>
      <c r="DA462" s="84"/>
      <c r="DB462" s="84"/>
      <c r="DC462" s="84"/>
      <c r="DD462" s="84"/>
      <c r="DE462" s="84"/>
      <c r="DF462" s="84"/>
      <c r="DG462" s="84"/>
      <c r="DH462" s="84"/>
      <c r="DI462" s="84"/>
      <c r="DJ462" s="84"/>
      <c r="DK462" s="84"/>
      <c r="DL462" s="84"/>
      <c r="DM462" s="84"/>
      <c r="DN462" s="84"/>
      <c r="DO462" s="84"/>
      <c r="DP462" s="84"/>
      <c r="DQ462" s="84"/>
      <c r="DR462" s="84"/>
      <c r="DS462" s="84"/>
      <c r="DT462" s="84"/>
      <c r="DU462" s="84"/>
      <c r="DV462" s="84"/>
      <c r="DW462" s="84"/>
      <c r="DX462" s="84"/>
      <c r="DY462" s="84"/>
      <c r="DZ462" s="84"/>
      <c r="EA462" s="84"/>
      <c r="EB462" s="84"/>
      <c r="EC462" s="84"/>
      <c r="ED462" s="84"/>
      <c r="EE462" s="84"/>
      <c r="EF462" s="84"/>
      <c r="EG462" s="84"/>
      <c r="EH462" s="84"/>
      <c r="EI462" s="84"/>
      <c r="EJ462" s="84"/>
      <c r="EK462" s="84"/>
      <c r="EL462" s="84"/>
      <c r="EM462" s="84"/>
      <c r="EN462" s="84"/>
      <c r="EO462" s="84"/>
      <c r="EP462" s="84"/>
      <c r="EQ462" s="84"/>
      <c r="ER462" s="84"/>
      <c r="ES462" s="84"/>
      <c r="ET462" s="84"/>
      <c r="EU462" s="84"/>
      <c r="EV462" s="84"/>
      <c r="EW462" s="84"/>
      <c r="EX462" s="84"/>
      <c r="EY462" s="84"/>
      <c r="EZ462" s="84"/>
      <c r="FA462" s="84"/>
      <c r="FB462" s="84"/>
      <c r="FC462" s="84"/>
      <c r="FD462" s="84"/>
      <c r="FE462" s="84"/>
      <c r="FF462" s="84"/>
      <c r="FG462" s="84"/>
      <c r="FH462" s="84"/>
      <c r="FI462" s="84"/>
      <c r="FJ462" s="84"/>
      <c r="FK462" s="84"/>
      <c r="FL462" s="84"/>
      <c r="FM462" s="84"/>
      <c r="FN462" s="84"/>
      <c r="FO462" s="84"/>
      <c r="FP462" s="84"/>
      <c r="FQ462" s="84"/>
      <c r="FR462" s="84"/>
      <c r="FS462" s="84"/>
      <c r="FT462" s="84"/>
      <c r="FU462" s="84"/>
      <c r="FV462" s="84"/>
      <c r="FW462" s="84"/>
      <c r="FX462" s="84"/>
      <c r="FY462" s="84"/>
      <c r="FZ462" s="84"/>
      <c r="GA462" s="84"/>
      <c r="GB462" s="84"/>
      <c r="GC462" s="84"/>
      <c r="GD462" s="84"/>
      <c r="GE462" s="84"/>
      <c r="GF462" s="84"/>
      <c r="GG462" s="84"/>
      <c r="GH462" s="84"/>
      <c r="GI462" s="84"/>
      <c r="GJ462" s="84"/>
      <c r="GK462" s="84"/>
      <c r="GL462" s="84"/>
      <c r="GM462" s="84"/>
      <c r="GN462" s="84"/>
      <c r="GO462" s="84"/>
      <c r="GP462" s="84"/>
      <c r="GQ462" s="84"/>
      <c r="GR462" s="84"/>
      <c r="GS462" s="84"/>
      <c r="GT462" s="84"/>
      <c r="GU462" s="84"/>
      <c r="GV462" s="84"/>
      <c r="GW462" s="84"/>
      <c r="GX462" s="84"/>
      <c r="GY462" s="84"/>
      <c r="GZ462" s="84"/>
      <c r="HA462" s="84"/>
      <c r="HB462" s="84"/>
      <c r="HC462" s="84"/>
      <c r="HD462" s="84"/>
      <c r="HE462" s="84"/>
      <c r="HF462" s="84"/>
      <c r="HG462" s="84"/>
      <c r="HH462" s="84"/>
      <c r="HI462" s="84"/>
      <c r="HJ462" s="84"/>
      <c r="HK462" s="84"/>
      <c r="HL462" s="84"/>
      <c r="HM462" s="84"/>
      <c r="HN462" s="84"/>
      <c r="HO462" s="84"/>
      <c r="HP462" s="84"/>
      <c r="HQ462" s="84"/>
      <c r="HR462" s="84"/>
      <c r="HS462" s="84"/>
      <c r="HT462" s="84"/>
      <c r="HU462" s="84"/>
      <c r="HV462" s="84"/>
      <c r="HW462" s="84"/>
      <c r="HX462" s="84"/>
      <c r="HY462" s="84"/>
      <c r="HZ462" s="84"/>
      <c r="IA462" s="84"/>
      <c r="IB462" s="84"/>
      <c r="IC462" s="84"/>
      <c r="ID462" s="84"/>
      <c r="IE462" s="84"/>
      <c r="IF462" s="84"/>
      <c r="IG462" s="84"/>
      <c r="IH462" s="84"/>
      <c r="II462" s="84"/>
      <c r="IJ462" s="84"/>
      <c r="IK462" s="84"/>
      <c r="IL462" s="84"/>
      <c r="IM462" s="84"/>
      <c r="IN462" s="84"/>
      <c r="IO462" s="84"/>
      <c r="IP462" s="84"/>
      <c r="IQ462" s="84"/>
      <c r="IR462" s="84"/>
      <c r="IS462" s="84"/>
      <c r="IT462" s="84"/>
      <c r="IU462" s="84"/>
      <c r="IV462" s="84"/>
      <c r="IW462" s="84"/>
      <c r="IX462" s="84"/>
      <c r="IY462" s="84"/>
      <c r="IZ462" s="84"/>
      <c r="JA462" s="84"/>
      <c r="JB462" s="84"/>
    </row>
    <row r="463" spans="1:262" s="22" customFormat="1" ht="15" customHeight="1" x14ac:dyDescent="0.15">
      <c r="A463" s="176" t="s">
        <v>133</v>
      </c>
      <c r="B463" s="26" t="s">
        <v>275</v>
      </c>
      <c r="C463" s="27" t="s">
        <v>327</v>
      </c>
      <c r="D463" s="28" t="s">
        <v>485</v>
      </c>
      <c r="E463" s="26" t="s">
        <v>278</v>
      </c>
      <c r="F463" s="29" t="s">
        <v>89</v>
      </c>
      <c r="G463" s="30" t="s">
        <v>294</v>
      </c>
      <c r="H463" s="30" t="s">
        <v>79</v>
      </c>
      <c r="I463" s="37">
        <v>600000</v>
      </c>
      <c r="J463" s="38" t="s">
        <v>281</v>
      </c>
      <c r="K463" s="37">
        <v>265500</v>
      </c>
      <c r="L463" s="26"/>
      <c r="M463" s="26"/>
      <c r="N463" s="26"/>
      <c r="O463" s="39" t="s">
        <v>325</v>
      </c>
      <c r="P463" s="40">
        <v>0.5</v>
      </c>
      <c r="Q463" s="40">
        <v>0.5</v>
      </c>
      <c r="R463" s="40">
        <v>3.50561797752809</v>
      </c>
      <c r="S463" s="40">
        <v>3.0337078651685401</v>
      </c>
      <c r="T463" s="40">
        <v>4</v>
      </c>
      <c r="U463" s="40">
        <v>4</v>
      </c>
      <c r="V463" s="41">
        <v>12</v>
      </c>
      <c r="W463" s="42">
        <v>90000</v>
      </c>
      <c r="X463" s="43">
        <v>300</v>
      </c>
      <c r="Y463" s="50">
        <v>1</v>
      </c>
      <c r="Z463" s="50">
        <v>1</v>
      </c>
      <c r="AA463" s="51"/>
      <c r="AB463" s="51"/>
      <c r="AC463" s="51"/>
      <c r="AD463" s="51"/>
      <c r="AE463" s="51"/>
      <c r="AF463" s="38">
        <v>216000</v>
      </c>
      <c r="AG463" s="61">
        <v>5</v>
      </c>
      <c r="AH463" s="62">
        <v>0.41666666666666702</v>
      </c>
      <c r="AI463" s="63"/>
      <c r="AJ463" s="64"/>
      <c r="AK463" s="65">
        <v>0</v>
      </c>
      <c r="AL463" s="64" t="s">
        <v>296</v>
      </c>
      <c r="AM463" s="66" t="s">
        <v>337</v>
      </c>
      <c r="AN463" s="26"/>
      <c r="AO463" s="66" t="s">
        <v>61</v>
      </c>
      <c r="AP463" s="74"/>
      <c r="AQ463" s="75"/>
      <c r="AR463" s="76"/>
      <c r="AS463" s="77"/>
      <c r="AT463" s="77"/>
      <c r="AU463" s="78"/>
      <c r="AV463" s="77"/>
      <c r="AW463" s="77"/>
      <c r="AX463" s="77"/>
      <c r="AY463" s="77"/>
      <c r="AZ463" s="77"/>
      <c r="BA463" s="77"/>
      <c r="BB463" s="99">
        <f t="shared" si="114"/>
        <v>37</v>
      </c>
      <c r="BC463" s="99">
        <f t="shared" si="115"/>
        <v>9</v>
      </c>
      <c r="BD463" s="100" t="str">
        <f t="shared" si="116"/>
        <v>025-U139500622-373王友37</v>
      </c>
      <c r="BE463" s="101">
        <f t="shared" si="117"/>
        <v>1</v>
      </c>
      <c r="BF463" s="101">
        <f t="shared" si="118"/>
        <v>0.5</v>
      </c>
      <c r="BG463" s="102" t="str">
        <f t="shared" si="119"/>
        <v>025-U139500622-37337</v>
      </c>
      <c r="BH463" s="84" t="str">
        <f>IF(IF(ISNA(MATCH(BG463,BG464:$BG$94434,0)),1,"")="","",IF(ISNA(MATCH(BG463,BG464:$BG$94434,0)),1,"")&amp;BB463)</f>
        <v/>
      </c>
      <c r="BI463" s="84" t="str">
        <f>IF(BH463="","",BB463&amp;COUNTIFS($BH$1:BH463,BH463))</f>
        <v/>
      </c>
      <c r="BJ463" s="84" t="str">
        <f t="shared" si="120"/>
        <v/>
      </c>
      <c r="BK463" s="84"/>
      <c r="BL463" s="84"/>
      <c r="BM463" s="84"/>
      <c r="BN463" s="84"/>
      <c r="BO463" s="84"/>
      <c r="BP463" s="84"/>
      <c r="BQ463" s="84"/>
      <c r="BR463" s="84"/>
      <c r="BS463" s="84"/>
      <c r="BT463" s="84"/>
      <c r="BU463" s="84"/>
      <c r="BV463" s="84"/>
      <c r="BW463" s="84"/>
      <c r="BX463" s="84"/>
      <c r="BY463" s="84"/>
      <c r="BZ463" s="84"/>
      <c r="CA463" s="84"/>
      <c r="CB463" s="84"/>
      <c r="CC463" s="84"/>
      <c r="CD463" s="84"/>
      <c r="CE463" s="84"/>
      <c r="CF463" s="84"/>
      <c r="CG463" s="84"/>
      <c r="CH463" s="84"/>
      <c r="CI463" s="84"/>
      <c r="CJ463" s="84"/>
      <c r="CK463" s="84"/>
      <c r="CL463" s="84"/>
      <c r="CM463" s="84"/>
      <c r="CN463" s="84"/>
      <c r="CO463" s="84"/>
      <c r="CP463" s="84"/>
      <c r="CQ463" s="84"/>
      <c r="CR463" s="84"/>
      <c r="CS463" s="84"/>
      <c r="CT463" s="84"/>
      <c r="CU463" s="84"/>
      <c r="CV463" s="84"/>
      <c r="CW463" s="84"/>
      <c r="CX463" s="84"/>
      <c r="CY463" s="84"/>
      <c r="CZ463" s="84"/>
      <c r="DA463" s="84"/>
      <c r="DB463" s="84"/>
      <c r="DC463" s="84"/>
      <c r="DD463" s="84"/>
      <c r="DE463" s="84"/>
      <c r="DF463" s="84"/>
      <c r="DG463" s="84"/>
      <c r="DH463" s="84"/>
      <c r="DI463" s="84"/>
      <c r="DJ463" s="84"/>
      <c r="DK463" s="84"/>
      <c r="DL463" s="84"/>
      <c r="DM463" s="84"/>
      <c r="DN463" s="84"/>
      <c r="DO463" s="84"/>
      <c r="DP463" s="84"/>
      <c r="DQ463" s="84"/>
      <c r="DR463" s="84"/>
      <c r="DS463" s="84"/>
      <c r="DT463" s="84"/>
      <c r="DU463" s="84"/>
      <c r="DV463" s="84"/>
      <c r="DW463" s="84"/>
      <c r="DX463" s="84"/>
      <c r="DY463" s="84"/>
      <c r="DZ463" s="84"/>
      <c r="EA463" s="84"/>
      <c r="EB463" s="84"/>
      <c r="EC463" s="84"/>
      <c r="ED463" s="84"/>
      <c r="EE463" s="84"/>
      <c r="EF463" s="84"/>
      <c r="EG463" s="84"/>
      <c r="EH463" s="84"/>
      <c r="EI463" s="84"/>
      <c r="EJ463" s="84"/>
      <c r="EK463" s="84"/>
      <c r="EL463" s="84"/>
      <c r="EM463" s="84"/>
      <c r="EN463" s="84"/>
      <c r="EO463" s="84"/>
      <c r="EP463" s="84"/>
      <c r="EQ463" s="84"/>
      <c r="ER463" s="84"/>
      <c r="ES463" s="84"/>
      <c r="ET463" s="84"/>
      <c r="EU463" s="84"/>
      <c r="EV463" s="84"/>
      <c r="EW463" s="84"/>
      <c r="EX463" s="84"/>
      <c r="EY463" s="84"/>
      <c r="EZ463" s="84"/>
      <c r="FA463" s="84"/>
      <c r="FB463" s="84"/>
      <c r="FC463" s="84"/>
      <c r="FD463" s="84"/>
      <c r="FE463" s="84"/>
      <c r="FF463" s="84"/>
      <c r="FG463" s="84"/>
      <c r="FH463" s="84"/>
      <c r="FI463" s="84"/>
      <c r="FJ463" s="84"/>
      <c r="FK463" s="84"/>
      <c r="FL463" s="84"/>
      <c r="FM463" s="84"/>
      <c r="FN463" s="84"/>
      <c r="FO463" s="84"/>
      <c r="FP463" s="84"/>
      <c r="FQ463" s="84"/>
      <c r="FR463" s="84"/>
      <c r="FS463" s="84"/>
      <c r="FT463" s="84"/>
      <c r="FU463" s="84"/>
      <c r="FV463" s="84"/>
      <c r="FW463" s="84"/>
      <c r="FX463" s="84"/>
      <c r="FY463" s="84"/>
      <c r="FZ463" s="84"/>
      <c r="GA463" s="84"/>
      <c r="GB463" s="84"/>
      <c r="GC463" s="84"/>
      <c r="GD463" s="84"/>
      <c r="GE463" s="84"/>
      <c r="GF463" s="84"/>
      <c r="GG463" s="84"/>
      <c r="GH463" s="84"/>
      <c r="GI463" s="84"/>
      <c r="GJ463" s="84"/>
      <c r="GK463" s="84"/>
      <c r="GL463" s="84"/>
      <c r="GM463" s="84"/>
      <c r="GN463" s="84"/>
      <c r="GO463" s="84"/>
      <c r="GP463" s="84"/>
      <c r="GQ463" s="84"/>
      <c r="GR463" s="84"/>
      <c r="GS463" s="84"/>
      <c r="GT463" s="84"/>
      <c r="GU463" s="84"/>
      <c r="GV463" s="84"/>
      <c r="GW463" s="84"/>
      <c r="GX463" s="84"/>
      <c r="GY463" s="84"/>
      <c r="GZ463" s="84"/>
      <c r="HA463" s="84"/>
      <c r="HB463" s="84"/>
      <c r="HC463" s="84"/>
      <c r="HD463" s="84"/>
      <c r="HE463" s="84"/>
      <c r="HF463" s="84"/>
      <c r="HG463" s="84"/>
      <c r="HH463" s="84"/>
      <c r="HI463" s="84"/>
      <c r="HJ463" s="84"/>
      <c r="HK463" s="84"/>
      <c r="HL463" s="84"/>
      <c r="HM463" s="84"/>
      <c r="HN463" s="84"/>
      <c r="HO463" s="84"/>
      <c r="HP463" s="84"/>
      <c r="HQ463" s="84"/>
      <c r="HR463" s="84"/>
      <c r="HS463" s="84"/>
      <c r="HT463" s="84"/>
      <c r="HU463" s="84"/>
      <c r="HV463" s="84"/>
      <c r="HW463" s="84"/>
      <c r="HX463" s="84"/>
      <c r="HY463" s="84"/>
      <c r="HZ463" s="84"/>
      <c r="IA463" s="84"/>
      <c r="IB463" s="84"/>
      <c r="IC463" s="84"/>
      <c r="ID463" s="84"/>
      <c r="IE463" s="84"/>
      <c r="IF463" s="84"/>
      <c r="IG463" s="84"/>
      <c r="IH463" s="84"/>
      <c r="II463" s="84"/>
      <c r="IJ463" s="84"/>
      <c r="IK463" s="84"/>
      <c r="IL463" s="84"/>
      <c r="IM463" s="84"/>
      <c r="IN463" s="84"/>
      <c r="IO463" s="84"/>
      <c r="IP463" s="84"/>
      <c r="IQ463" s="84"/>
      <c r="IR463" s="84"/>
      <c r="IS463" s="84"/>
      <c r="IT463" s="84"/>
      <c r="IU463" s="84"/>
      <c r="IV463" s="84"/>
      <c r="IW463" s="84"/>
      <c r="IX463" s="84"/>
      <c r="IY463" s="84"/>
      <c r="IZ463" s="84"/>
      <c r="JA463" s="84"/>
      <c r="JB463" s="84"/>
    </row>
    <row r="464" spans="1:262" s="22" customFormat="1" ht="15" customHeight="1" x14ac:dyDescent="0.15">
      <c r="A464" s="176" t="s">
        <v>133</v>
      </c>
      <c r="B464" s="26" t="s">
        <v>285</v>
      </c>
      <c r="C464" s="27" t="s">
        <v>327</v>
      </c>
      <c r="D464" s="28" t="s">
        <v>485</v>
      </c>
      <c r="E464" s="26" t="s">
        <v>278</v>
      </c>
      <c r="F464" s="29" t="s">
        <v>89</v>
      </c>
      <c r="G464" s="30" t="s">
        <v>294</v>
      </c>
      <c r="H464" s="30" t="s">
        <v>79</v>
      </c>
      <c r="I464" s="37">
        <v>600000</v>
      </c>
      <c r="J464" s="38" t="s">
        <v>281</v>
      </c>
      <c r="K464" s="37">
        <v>265500</v>
      </c>
      <c r="L464" s="26"/>
      <c r="M464" s="26"/>
      <c r="N464" s="26"/>
      <c r="O464" s="39" t="s">
        <v>325</v>
      </c>
      <c r="P464" s="40">
        <v>0.5</v>
      </c>
      <c r="Q464" s="40">
        <v>0.5</v>
      </c>
      <c r="R464" s="40">
        <v>1.48314606741573</v>
      </c>
      <c r="S464" s="40">
        <v>3.0337078651685401</v>
      </c>
      <c r="T464" s="40">
        <v>4</v>
      </c>
      <c r="U464" s="40">
        <v>4</v>
      </c>
      <c r="V464" s="41">
        <v>12</v>
      </c>
      <c r="W464" s="42">
        <v>170000</v>
      </c>
      <c r="X464" s="43">
        <v>300</v>
      </c>
      <c r="Y464" s="50">
        <v>1</v>
      </c>
      <c r="Z464" s="50">
        <v>1</v>
      </c>
      <c r="AA464" s="51"/>
      <c r="AB464" s="51"/>
      <c r="AC464" s="51"/>
      <c r="AD464" s="51"/>
      <c r="AE464" s="51"/>
      <c r="AF464" s="38">
        <v>216000</v>
      </c>
      <c r="AG464" s="61">
        <v>9.4444444444444393</v>
      </c>
      <c r="AH464" s="62">
        <v>0.78703703703703698</v>
      </c>
      <c r="AI464" s="63"/>
      <c r="AJ464" s="64"/>
      <c r="AK464" s="65">
        <v>0</v>
      </c>
      <c r="AL464" s="64" t="s">
        <v>296</v>
      </c>
      <c r="AM464" s="66" t="s">
        <v>331</v>
      </c>
      <c r="AN464" s="26"/>
      <c r="AO464" s="66" t="s">
        <v>127</v>
      </c>
      <c r="AP464" s="74"/>
      <c r="AQ464" s="75"/>
      <c r="AR464" s="76"/>
      <c r="AS464" s="77"/>
      <c r="AT464" s="77"/>
      <c r="AU464" s="78"/>
      <c r="AV464" s="77"/>
      <c r="AW464" s="77"/>
      <c r="AX464" s="77"/>
      <c r="AY464" s="77"/>
      <c r="AZ464" s="77"/>
      <c r="BA464" s="77"/>
      <c r="BB464" s="99">
        <f t="shared" si="114"/>
        <v>37</v>
      </c>
      <c r="BC464" s="99">
        <f t="shared" si="115"/>
        <v>9</v>
      </c>
      <c r="BD464" s="100" t="str">
        <f t="shared" si="116"/>
        <v>025-U139500622-373吕勇37</v>
      </c>
      <c r="BE464" s="101">
        <f t="shared" si="117"/>
        <v>1</v>
      </c>
      <c r="BF464" s="101">
        <f t="shared" si="118"/>
        <v>0.5</v>
      </c>
      <c r="BG464" s="102" t="str">
        <f t="shared" si="119"/>
        <v>025-U139500622-37337</v>
      </c>
      <c r="BH464" s="84" t="str">
        <f>IF(IF(ISNA(MATCH(BG464,BG465:$BG$94434,0)),1,"")="","",IF(ISNA(MATCH(BG464,BG465:$BG$94434,0)),1,"")&amp;BB464)</f>
        <v>137</v>
      </c>
      <c r="BI464" s="84" t="str">
        <f>IF(BH464="","",BB464&amp;COUNTIFS($BH$1:BH464,BH464))</f>
        <v>3714</v>
      </c>
      <c r="BJ464" s="84" t="str">
        <f t="shared" si="120"/>
        <v>025-U139500622-373</v>
      </c>
      <c r="BK464" s="84"/>
      <c r="BL464" s="84"/>
      <c r="BM464" s="84"/>
      <c r="BN464" s="84"/>
      <c r="BO464" s="84"/>
      <c r="BP464" s="84"/>
      <c r="BQ464" s="84"/>
      <c r="BR464" s="84"/>
      <c r="BS464" s="84"/>
      <c r="BT464" s="84"/>
      <c r="BU464" s="84"/>
      <c r="BV464" s="84"/>
      <c r="BW464" s="84"/>
      <c r="BX464" s="84"/>
      <c r="BY464" s="84"/>
      <c r="BZ464" s="84"/>
      <c r="CA464" s="84"/>
      <c r="CB464" s="84"/>
      <c r="CC464" s="84"/>
      <c r="CD464" s="84"/>
      <c r="CE464" s="84"/>
      <c r="CF464" s="84"/>
      <c r="CG464" s="84"/>
      <c r="CH464" s="84"/>
      <c r="CI464" s="84"/>
      <c r="CJ464" s="84"/>
      <c r="CK464" s="84"/>
      <c r="CL464" s="84"/>
      <c r="CM464" s="84"/>
      <c r="CN464" s="84"/>
      <c r="CO464" s="84"/>
      <c r="CP464" s="84"/>
      <c r="CQ464" s="84"/>
      <c r="CR464" s="84"/>
      <c r="CS464" s="84"/>
      <c r="CT464" s="84"/>
      <c r="CU464" s="84"/>
      <c r="CV464" s="84"/>
      <c r="CW464" s="84"/>
      <c r="CX464" s="84"/>
      <c r="CY464" s="84"/>
      <c r="CZ464" s="84"/>
      <c r="DA464" s="84"/>
      <c r="DB464" s="84"/>
      <c r="DC464" s="84"/>
      <c r="DD464" s="84"/>
      <c r="DE464" s="84"/>
      <c r="DF464" s="84"/>
      <c r="DG464" s="84"/>
      <c r="DH464" s="84"/>
      <c r="DI464" s="84"/>
      <c r="DJ464" s="84"/>
      <c r="DK464" s="84"/>
      <c r="DL464" s="84"/>
      <c r="DM464" s="84"/>
      <c r="DN464" s="84"/>
      <c r="DO464" s="84"/>
      <c r="DP464" s="84"/>
      <c r="DQ464" s="84"/>
      <c r="DR464" s="84"/>
      <c r="DS464" s="84"/>
      <c r="DT464" s="84"/>
      <c r="DU464" s="84"/>
      <c r="DV464" s="84"/>
      <c r="DW464" s="84"/>
      <c r="DX464" s="84"/>
      <c r="DY464" s="84"/>
      <c r="DZ464" s="84"/>
      <c r="EA464" s="84"/>
      <c r="EB464" s="84"/>
      <c r="EC464" s="84"/>
      <c r="ED464" s="84"/>
      <c r="EE464" s="84"/>
      <c r="EF464" s="84"/>
      <c r="EG464" s="84"/>
      <c r="EH464" s="84"/>
      <c r="EI464" s="84"/>
      <c r="EJ464" s="84"/>
      <c r="EK464" s="84"/>
      <c r="EL464" s="84"/>
      <c r="EM464" s="84"/>
      <c r="EN464" s="84"/>
      <c r="EO464" s="84"/>
      <c r="EP464" s="84"/>
      <c r="EQ464" s="84"/>
      <c r="ER464" s="84"/>
      <c r="ES464" s="84"/>
      <c r="ET464" s="84"/>
      <c r="EU464" s="84"/>
      <c r="EV464" s="84"/>
      <c r="EW464" s="84"/>
      <c r="EX464" s="84"/>
      <c r="EY464" s="84"/>
      <c r="EZ464" s="84"/>
      <c r="FA464" s="84"/>
      <c r="FB464" s="84"/>
      <c r="FC464" s="84"/>
      <c r="FD464" s="84"/>
      <c r="FE464" s="84"/>
      <c r="FF464" s="84"/>
      <c r="FG464" s="84"/>
      <c r="FH464" s="84"/>
      <c r="FI464" s="84"/>
      <c r="FJ464" s="84"/>
      <c r="FK464" s="84"/>
      <c r="FL464" s="84"/>
      <c r="FM464" s="84"/>
      <c r="FN464" s="84"/>
      <c r="FO464" s="84"/>
      <c r="FP464" s="84"/>
      <c r="FQ464" s="84"/>
      <c r="FR464" s="84"/>
      <c r="FS464" s="84"/>
      <c r="FT464" s="84"/>
      <c r="FU464" s="84"/>
      <c r="FV464" s="84"/>
      <c r="FW464" s="84"/>
      <c r="FX464" s="84"/>
      <c r="FY464" s="84"/>
      <c r="FZ464" s="84"/>
      <c r="GA464" s="84"/>
      <c r="GB464" s="84"/>
      <c r="GC464" s="84"/>
      <c r="GD464" s="84"/>
      <c r="GE464" s="84"/>
      <c r="GF464" s="84"/>
      <c r="GG464" s="84"/>
      <c r="GH464" s="84"/>
      <c r="GI464" s="84"/>
      <c r="GJ464" s="84"/>
      <c r="GK464" s="84"/>
      <c r="GL464" s="84"/>
      <c r="GM464" s="84"/>
      <c r="GN464" s="84"/>
      <c r="GO464" s="84"/>
      <c r="GP464" s="84"/>
      <c r="GQ464" s="84"/>
      <c r="GR464" s="84"/>
      <c r="GS464" s="84"/>
      <c r="GT464" s="84"/>
      <c r="GU464" s="84"/>
      <c r="GV464" s="84"/>
      <c r="GW464" s="84"/>
      <c r="GX464" s="84"/>
      <c r="GY464" s="84"/>
      <c r="GZ464" s="84"/>
      <c r="HA464" s="84"/>
      <c r="HB464" s="84"/>
      <c r="HC464" s="84"/>
      <c r="HD464" s="84"/>
      <c r="HE464" s="84"/>
      <c r="HF464" s="84"/>
      <c r="HG464" s="84"/>
      <c r="HH464" s="84"/>
      <c r="HI464" s="84"/>
      <c r="HJ464" s="84"/>
      <c r="HK464" s="84"/>
      <c r="HL464" s="84"/>
      <c r="HM464" s="84"/>
      <c r="HN464" s="84"/>
      <c r="HO464" s="84"/>
      <c r="HP464" s="84"/>
      <c r="HQ464" s="84"/>
      <c r="HR464" s="84"/>
      <c r="HS464" s="84"/>
      <c r="HT464" s="84"/>
      <c r="HU464" s="84"/>
      <c r="HV464" s="84"/>
      <c r="HW464" s="84"/>
      <c r="HX464" s="84"/>
      <c r="HY464" s="84"/>
      <c r="HZ464" s="84"/>
      <c r="IA464" s="84"/>
      <c r="IB464" s="84"/>
      <c r="IC464" s="84"/>
      <c r="ID464" s="84"/>
      <c r="IE464" s="84"/>
      <c r="IF464" s="84"/>
      <c r="IG464" s="84"/>
      <c r="IH464" s="84"/>
      <c r="II464" s="84"/>
      <c r="IJ464" s="84"/>
      <c r="IK464" s="84"/>
      <c r="IL464" s="84"/>
      <c r="IM464" s="84"/>
      <c r="IN464" s="84"/>
      <c r="IO464" s="84"/>
      <c r="IP464" s="84"/>
      <c r="IQ464" s="84"/>
      <c r="IR464" s="84"/>
      <c r="IS464" s="84"/>
      <c r="IT464" s="84"/>
      <c r="IU464" s="84"/>
      <c r="IV464" s="84"/>
      <c r="IW464" s="84"/>
      <c r="IX464" s="84"/>
      <c r="IY464" s="84"/>
      <c r="IZ464" s="84"/>
      <c r="JA464" s="84"/>
      <c r="JB464" s="84"/>
    </row>
    <row r="465" spans="1:262" s="22" customFormat="1" ht="15" customHeight="1" x14ac:dyDescent="0.15">
      <c r="A465" s="176" t="s">
        <v>133</v>
      </c>
      <c r="B465" s="26" t="s">
        <v>275</v>
      </c>
      <c r="C465" s="27" t="s">
        <v>333</v>
      </c>
      <c r="D465" s="28" t="s">
        <v>455</v>
      </c>
      <c r="E465" s="26" t="s">
        <v>278</v>
      </c>
      <c r="F465" s="29" t="s">
        <v>11</v>
      </c>
      <c r="G465" s="30" t="s">
        <v>280</v>
      </c>
      <c r="H465" s="30" t="s">
        <v>79</v>
      </c>
      <c r="I465" s="37">
        <v>2000000</v>
      </c>
      <c r="J465" s="38" t="s">
        <v>281</v>
      </c>
      <c r="K465" s="37">
        <v>992000</v>
      </c>
      <c r="L465" s="26"/>
      <c r="M465" s="26"/>
      <c r="N465" s="26"/>
      <c r="O465" s="39" t="s">
        <v>10</v>
      </c>
      <c r="P465" s="40">
        <v>0.5</v>
      </c>
      <c r="Q465" s="40">
        <v>0.5</v>
      </c>
      <c r="R465" s="40">
        <v>3.50561797752809</v>
      </c>
      <c r="S465" s="40">
        <v>3.0337078651685401</v>
      </c>
      <c r="T465" s="40">
        <v>5</v>
      </c>
      <c r="U465" s="40">
        <v>5</v>
      </c>
      <c r="V465" s="41">
        <v>12</v>
      </c>
      <c r="W465" s="42">
        <v>157000</v>
      </c>
      <c r="X465" s="43">
        <v>300</v>
      </c>
      <c r="Y465" s="50">
        <v>1</v>
      </c>
      <c r="Z465" s="50">
        <v>1</v>
      </c>
      <c r="AA465" s="51"/>
      <c r="AB465" s="51"/>
      <c r="AC465" s="51"/>
      <c r="AD465" s="51"/>
      <c r="AE465" s="51"/>
      <c r="AF465" s="38">
        <v>216000</v>
      </c>
      <c r="AG465" s="61">
        <v>8.7222222222222197</v>
      </c>
      <c r="AH465" s="62">
        <v>0.72685185185185197</v>
      </c>
      <c r="AI465" s="63"/>
      <c r="AJ465" s="64"/>
      <c r="AK465" s="65">
        <v>0</v>
      </c>
      <c r="AL465" s="64" t="s">
        <v>296</v>
      </c>
      <c r="AM465" s="66" t="s">
        <v>320</v>
      </c>
      <c r="AN465" s="26"/>
      <c r="AO465" s="66" t="s">
        <v>445</v>
      </c>
      <c r="AP465" s="74"/>
      <c r="AQ465" s="75"/>
      <c r="AR465" s="76"/>
      <c r="AS465" s="77"/>
      <c r="AT465" s="77"/>
      <c r="AU465" s="78"/>
      <c r="AV465" s="77"/>
      <c r="AW465" s="77"/>
      <c r="AX465" s="77"/>
      <c r="AY465" s="77"/>
      <c r="AZ465" s="77"/>
      <c r="BA465" s="77"/>
      <c r="BB465" s="99">
        <f t="shared" si="114"/>
        <v>37</v>
      </c>
      <c r="BC465" s="99">
        <f t="shared" si="115"/>
        <v>9</v>
      </c>
      <c r="BD465" s="100" t="str">
        <f t="shared" si="116"/>
        <v>025-C130000631-362冯红光37</v>
      </c>
      <c r="BE465" s="101">
        <f t="shared" si="117"/>
        <v>1</v>
      </c>
      <c r="BF465" s="101">
        <f t="shared" si="118"/>
        <v>0.5</v>
      </c>
      <c r="BG465" s="102" t="str">
        <f t="shared" si="119"/>
        <v>025-C130000631-36237</v>
      </c>
      <c r="BH465" s="84" t="str">
        <f>IF(IF(ISNA(MATCH(BG465,BG466:$BG$94434,0)),1,"")="","",IF(ISNA(MATCH(BG465,BG466:$BG$94434,0)),1,"")&amp;BB465)</f>
        <v/>
      </c>
      <c r="BI465" s="84" t="str">
        <f>IF(BH465="","",BB465&amp;COUNTIFS($BH$1:BH465,BH465))</f>
        <v/>
      </c>
      <c r="BJ465" s="84" t="str">
        <f t="shared" si="120"/>
        <v/>
      </c>
      <c r="BK465" s="84"/>
      <c r="BL465" s="84"/>
      <c r="BM465" s="84"/>
      <c r="BN465" s="84"/>
      <c r="BO465" s="84"/>
      <c r="BP465" s="84"/>
      <c r="BQ465" s="84"/>
      <c r="BR465" s="84"/>
      <c r="BS465" s="84"/>
      <c r="BT465" s="84"/>
      <c r="BU465" s="84"/>
      <c r="BV465" s="84"/>
      <c r="BW465" s="84"/>
      <c r="BX465" s="84"/>
      <c r="BY465" s="84"/>
      <c r="BZ465" s="84"/>
      <c r="CA465" s="84"/>
      <c r="CB465" s="84"/>
      <c r="CC465" s="84"/>
      <c r="CD465" s="84"/>
      <c r="CE465" s="84"/>
      <c r="CF465" s="84"/>
      <c r="CG465" s="84"/>
      <c r="CH465" s="84"/>
      <c r="CI465" s="84"/>
      <c r="CJ465" s="84"/>
      <c r="CK465" s="84"/>
      <c r="CL465" s="84"/>
      <c r="CM465" s="84"/>
      <c r="CN465" s="84"/>
      <c r="CO465" s="84"/>
      <c r="CP465" s="84"/>
      <c r="CQ465" s="84"/>
      <c r="CR465" s="84"/>
      <c r="CS465" s="84"/>
      <c r="CT465" s="84"/>
      <c r="CU465" s="84"/>
      <c r="CV465" s="84"/>
      <c r="CW465" s="84"/>
      <c r="CX465" s="84"/>
      <c r="CY465" s="84"/>
      <c r="CZ465" s="84"/>
      <c r="DA465" s="84"/>
      <c r="DB465" s="84"/>
      <c r="DC465" s="84"/>
      <c r="DD465" s="84"/>
      <c r="DE465" s="84"/>
      <c r="DF465" s="84"/>
      <c r="DG465" s="84"/>
      <c r="DH465" s="84"/>
      <c r="DI465" s="84"/>
      <c r="DJ465" s="84"/>
      <c r="DK465" s="84"/>
      <c r="DL465" s="84"/>
      <c r="DM465" s="84"/>
      <c r="DN465" s="84"/>
      <c r="DO465" s="84"/>
      <c r="DP465" s="84"/>
      <c r="DQ465" s="84"/>
      <c r="DR465" s="84"/>
      <c r="DS465" s="84"/>
      <c r="DT465" s="84"/>
      <c r="DU465" s="84"/>
      <c r="DV465" s="84"/>
      <c r="DW465" s="84"/>
      <c r="DX465" s="84"/>
      <c r="DY465" s="84"/>
      <c r="DZ465" s="84"/>
      <c r="EA465" s="84"/>
      <c r="EB465" s="84"/>
      <c r="EC465" s="84"/>
      <c r="ED465" s="84"/>
      <c r="EE465" s="84"/>
      <c r="EF465" s="84"/>
      <c r="EG465" s="84"/>
      <c r="EH465" s="84"/>
      <c r="EI465" s="84"/>
      <c r="EJ465" s="84"/>
      <c r="EK465" s="84"/>
      <c r="EL465" s="84"/>
      <c r="EM465" s="84"/>
      <c r="EN465" s="84"/>
      <c r="EO465" s="84"/>
      <c r="EP465" s="84"/>
      <c r="EQ465" s="84"/>
      <c r="ER465" s="84"/>
      <c r="ES465" s="84"/>
      <c r="ET465" s="84"/>
      <c r="EU465" s="84"/>
      <c r="EV465" s="84"/>
      <c r="EW465" s="84"/>
      <c r="EX465" s="84"/>
      <c r="EY465" s="84"/>
      <c r="EZ465" s="84"/>
      <c r="FA465" s="84"/>
      <c r="FB465" s="84"/>
      <c r="FC465" s="84"/>
      <c r="FD465" s="84"/>
      <c r="FE465" s="84"/>
      <c r="FF465" s="84"/>
      <c r="FG465" s="84"/>
      <c r="FH465" s="84"/>
      <c r="FI465" s="84"/>
      <c r="FJ465" s="84"/>
      <c r="FK465" s="84"/>
      <c r="FL465" s="84"/>
      <c r="FM465" s="84"/>
      <c r="FN465" s="84"/>
      <c r="FO465" s="84"/>
      <c r="FP465" s="84"/>
      <c r="FQ465" s="84"/>
      <c r="FR465" s="84"/>
      <c r="FS465" s="84"/>
      <c r="FT465" s="84"/>
      <c r="FU465" s="84"/>
      <c r="FV465" s="84"/>
      <c r="FW465" s="84"/>
      <c r="FX465" s="84"/>
      <c r="FY465" s="84"/>
      <c r="FZ465" s="84"/>
      <c r="GA465" s="84"/>
      <c r="GB465" s="84"/>
      <c r="GC465" s="84"/>
      <c r="GD465" s="84"/>
      <c r="GE465" s="84"/>
      <c r="GF465" s="84"/>
      <c r="GG465" s="84"/>
      <c r="GH465" s="84"/>
      <c r="GI465" s="84"/>
      <c r="GJ465" s="84"/>
      <c r="GK465" s="84"/>
      <c r="GL465" s="84"/>
      <c r="GM465" s="84"/>
      <c r="GN465" s="84"/>
      <c r="GO465" s="84"/>
      <c r="GP465" s="84"/>
      <c r="GQ465" s="84"/>
      <c r="GR465" s="84"/>
      <c r="GS465" s="84"/>
      <c r="GT465" s="84"/>
      <c r="GU465" s="84"/>
      <c r="GV465" s="84"/>
      <c r="GW465" s="84"/>
      <c r="GX465" s="84"/>
      <c r="GY465" s="84"/>
      <c r="GZ465" s="84"/>
      <c r="HA465" s="84"/>
      <c r="HB465" s="84"/>
      <c r="HC465" s="84"/>
      <c r="HD465" s="84"/>
      <c r="HE465" s="84"/>
      <c r="HF465" s="84"/>
      <c r="HG465" s="84"/>
      <c r="HH465" s="84"/>
      <c r="HI465" s="84"/>
      <c r="HJ465" s="84"/>
      <c r="HK465" s="84"/>
      <c r="HL465" s="84"/>
      <c r="HM465" s="84"/>
      <c r="HN465" s="84"/>
      <c r="HO465" s="84"/>
      <c r="HP465" s="84"/>
      <c r="HQ465" s="84"/>
      <c r="HR465" s="84"/>
      <c r="HS465" s="84"/>
      <c r="HT465" s="84"/>
      <c r="HU465" s="84"/>
      <c r="HV465" s="84"/>
      <c r="HW465" s="84"/>
      <c r="HX465" s="84"/>
      <c r="HY465" s="84"/>
      <c r="HZ465" s="84"/>
      <c r="IA465" s="84"/>
      <c r="IB465" s="84"/>
      <c r="IC465" s="84"/>
      <c r="ID465" s="84"/>
      <c r="IE465" s="84"/>
      <c r="IF465" s="84"/>
      <c r="IG465" s="84"/>
      <c r="IH465" s="84"/>
      <c r="II465" s="84"/>
      <c r="IJ465" s="84"/>
      <c r="IK465" s="84"/>
      <c r="IL465" s="84"/>
      <c r="IM465" s="84"/>
      <c r="IN465" s="84"/>
      <c r="IO465" s="84"/>
      <c r="IP465" s="84"/>
      <c r="IQ465" s="84"/>
      <c r="IR465" s="84"/>
      <c r="IS465" s="84"/>
      <c r="IT465" s="84"/>
      <c r="IU465" s="84"/>
      <c r="IV465" s="84"/>
      <c r="IW465" s="84"/>
      <c r="IX465" s="84"/>
      <c r="IY465" s="84"/>
      <c r="IZ465" s="84"/>
      <c r="JA465" s="84"/>
      <c r="JB465" s="84"/>
    </row>
    <row r="466" spans="1:262" s="22" customFormat="1" ht="15" customHeight="1" x14ac:dyDescent="0.15">
      <c r="A466" s="176" t="s">
        <v>133</v>
      </c>
      <c r="B466" s="26" t="s">
        <v>285</v>
      </c>
      <c r="C466" s="27" t="s">
        <v>333</v>
      </c>
      <c r="D466" s="28" t="s">
        <v>455</v>
      </c>
      <c r="E466" s="26" t="s">
        <v>278</v>
      </c>
      <c r="F466" s="29" t="s">
        <v>11</v>
      </c>
      <c r="G466" s="30" t="s">
        <v>280</v>
      </c>
      <c r="H466" s="30" t="s">
        <v>79</v>
      </c>
      <c r="I466" s="37">
        <v>2000000</v>
      </c>
      <c r="J466" s="38" t="s">
        <v>281</v>
      </c>
      <c r="K466" s="37">
        <v>992000</v>
      </c>
      <c r="L466" s="26"/>
      <c r="M466" s="26"/>
      <c r="N466" s="26"/>
      <c r="O466" s="39" t="s">
        <v>10</v>
      </c>
      <c r="P466" s="40">
        <v>0.5</v>
      </c>
      <c r="Q466" s="40">
        <v>0.5</v>
      </c>
      <c r="R466" s="40">
        <v>1.48314606741573</v>
      </c>
      <c r="S466" s="40">
        <v>3.0337078651685401</v>
      </c>
      <c r="T466" s="40">
        <v>5.5</v>
      </c>
      <c r="U466" s="40">
        <v>5.5</v>
      </c>
      <c r="V466" s="41">
        <v>12</v>
      </c>
      <c r="W466" s="42">
        <v>140000</v>
      </c>
      <c r="X466" s="43">
        <v>300</v>
      </c>
      <c r="Y466" s="50">
        <v>1</v>
      </c>
      <c r="Z466" s="50">
        <v>1</v>
      </c>
      <c r="AA466" s="51"/>
      <c r="AB466" s="51"/>
      <c r="AC466" s="51"/>
      <c r="AD466" s="51"/>
      <c r="AE466" s="51"/>
      <c r="AF466" s="38">
        <v>216000</v>
      </c>
      <c r="AG466" s="61">
        <v>7.7777777777777803</v>
      </c>
      <c r="AH466" s="62">
        <v>0.64814814814814803</v>
      </c>
      <c r="AI466" s="63"/>
      <c r="AJ466" s="64"/>
      <c r="AK466" s="65">
        <v>0</v>
      </c>
      <c r="AL466" s="64" t="s">
        <v>296</v>
      </c>
      <c r="AM466" s="66" t="s">
        <v>326</v>
      </c>
      <c r="AN466" s="26"/>
      <c r="AO466" s="66" t="s">
        <v>332</v>
      </c>
      <c r="AP466" s="74"/>
      <c r="AQ466" s="75"/>
      <c r="AR466" s="76"/>
      <c r="AS466" s="77"/>
      <c r="AT466" s="77"/>
      <c r="AU466" s="78"/>
      <c r="AV466" s="77"/>
      <c r="AW466" s="77"/>
      <c r="AX466" s="77"/>
      <c r="AY466" s="77"/>
      <c r="AZ466" s="77"/>
      <c r="BA466" s="77"/>
      <c r="BB466" s="99">
        <f t="shared" si="114"/>
        <v>37</v>
      </c>
      <c r="BC466" s="99">
        <f t="shared" si="115"/>
        <v>9</v>
      </c>
      <c r="BD466" s="100" t="str">
        <f t="shared" si="116"/>
        <v>025-C130000631-362杨高坤37</v>
      </c>
      <c r="BE466" s="101">
        <f t="shared" si="117"/>
        <v>1</v>
      </c>
      <c r="BF466" s="101">
        <f t="shared" si="118"/>
        <v>0.5</v>
      </c>
      <c r="BG466" s="102" t="str">
        <f t="shared" si="119"/>
        <v>025-C130000631-36237</v>
      </c>
      <c r="BH466" s="84" t="str">
        <f>IF(IF(ISNA(MATCH(BG466,BG467:$BG$94434,0)),1,"")="","",IF(ISNA(MATCH(BG466,BG467:$BG$94434,0)),1,"")&amp;BB466)</f>
        <v>137</v>
      </c>
      <c r="BI466" s="84" t="str">
        <f>IF(BH466="","",BB466&amp;COUNTIFS($BH$1:BH466,BH466))</f>
        <v>3715</v>
      </c>
      <c r="BJ466" s="84" t="str">
        <f t="shared" si="120"/>
        <v>025-C130000631-362</v>
      </c>
      <c r="BK466" s="84"/>
      <c r="BL466" s="84"/>
      <c r="BM466" s="84"/>
      <c r="BN466" s="84"/>
      <c r="BO466" s="84"/>
      <c r="BP466" s="84"/>
      <c r="BQ466" s="84"/>
      <c r="BR466" s="84"/>
      <c r="BS466" s="84"/>
      <c r="BT466" s="84"/>
      <c r="BU466" s="84"/>
      <c r="BV466" s="84"/>
      <c r="BW466" s="84"/>
      <c r="BX466" s="84"/>
      <c r="BY466" s="84"/>
      <c r="BZ466" s="84"/>
      <c r="CA466" s="84"/>
      <c r="CB466" s="84"/>
      <c r="CC466" s="84"/>
      <c r="CD466" s="84"/>
      <c r="CE466" s="84"/>
      <c r="CF466" s="84"/>
      <c r="CG466" s="84"/>
      <c r="CH466" s="84"/>
      <c r="CI466" s="84"/>
      <c r="CJ466" s="84"/>
      <c r="CK466" s="84"/>
      <c r="CL466" s="84"/>
      <c r="CM466" s="84"/>
      <c r="CN466" s="84"/>
      <c r="CO466" s="84"/>
      <c r="CP466" s="84"/>
      <c r="CQ466" s="84"/>
      <c r="CR466" s="84"/>
      <c r="CS466" s="84"/>
      <c r="CT466" s="84"/>
      <c r="CU466" s="84"/>
      <c r="CV466" s="84"/>
      <c r="CW466" s="84"/>
      <c r="CX466" s="84"/>
      <c r="CY466" s="84"/>
      <c r="CZ466" s="84"/>
      <c r="DA466" s="84"/>
      <c r="DB466" s="84"/>
      <c r="DC466" s="84"/>
      <c r="DD466" s="84"/>
      <c r="DE466" s="84"/>
      <c r="DF466" s="84"/>
      <c r="DG466" s="84"/>
      <c r="DH466" s="84"/>
      <c r="DI466" s="84"/>
      <c r="DJ466" s="84"/>
      <c r="DK466" s="84"/>
      <c r="DL466" s="84"/>
      <c r="DM466" s="84"/>
      <c r="DN466" s="84"/>
      <c r="DO466" s="84"/>
      <c r="DP466" s="84"/>
      <c r="DQ466" s="84"/>
      <c r="DR466" s="84"/>
      <c r="DS466" s="84"/>
      <c r="DT466" s="84"/>
      <c r="DU466" s="84"/>
      <c r="DV466" s="84"/>
      <c r="DW466" s="84"/>
      <c r="DX466" s="84"/>
      <c r="DY466" s="84"/>
      <c r="DZ466" s="84"/>
      <c r="EA466" s="84"/>
      <c r="EB466" s="84"/>
      <c r="EC466" s="84"/>
      <c r="ED466" s="84"/>
      <c r="EE466" s="84"/>
      <c r="EF466" s="84"/>
      <c r="EG466" s="84"/>
      <c r="EH466" s="84"/>
      <c r="EI466" s="84"/>
      <c r="EJ466" s="84"/>
      <c r="EK466" s="84"/>
      <c r="EL466" s="84"/>
      <c r="EM466" s="84"/>
      <c r="EN466" s="84"/>
      <c r="EO466" s="84"/>
      <c r="EP466" s="84"/>
      <c r="EQ466" s="84"/>
      <c r="ER466" s="84"/>
      <c r="ES466" s="84"/>
      <c r="ET466" s="84"/>
      <c r="EU466" s="84"/>
      <c r="EV466" s="84"/>
      <c r="EW466" s="84"/>
      <c r="EX466" s="84"/>
      <c r="EY466" s="84"/>
      <c r="EZ466" s="84"/>
      <c r="FA466" s="84"/>
      <c r="FB466" s="84"/>
      <c r="FC466" s="84"/>
      <c r="FD466" s="84"/>
      <c r="FE466" s="84"/>
      <c r="FF466" s="84"/>
      <c r="FG466" s="84"/>
      <c r="FH466" s="84"/>
      <c r="FI466" s="84"/>
      <c r="FJ466" s="84"/>
      <c r="FK466" s="84"/>
      <c r="FL466" s="84"/>
      <c r="FM466" s="84"/>
      <c r="FN466" s="84"/>
      <c r="FO466" s="84"/>
      <c r="FP466" s="84"/>
      <c r="FQ466" s="84"/>
      <c r="FR466" s="84"/>
      <c r="FS466" s="84"/>
      <c r="FT466" s="84"/>
      <c r="FU466" s="84"/>
      <c r="FV466" s="84"/>
      <c r="FW466" s="84"/>
      <c r="FX466" s="84"/>
      <c r="FY466" s="84"/>
      <c r="FZ466" s="84"/>
      <c r="GA466" s="84"/>
      <c r="GB466" s="84"/>
      <c r="GC466" s="84"/>
      <c r="GD466" s="84"/>
      <c r="GE466" s="84"/>
      <c r="GF466" s="84"/>
      <c r="GG466" s="84"/>
      <c r="GH466" s="84"/>
      <c r="GI466" s="84"/>
      <c r="GJ466" s="84"/>
      <c r="GK466" s="84"/>
      <c r="GL466" s="84"/>
      <c r="GM466" s="84"/>
      <c r="GN466" s="84"/>
      <c r="GO466" s="84"/>
      <c r="GP466" s="84"/>
      <c r="GQ466" s="84"/>
      <c r="GR466" s="84"/>
      <c r="GS466" s="84"/>
      <c r="GT466" s="84"/>
      <c r="GU466" s="84"/>
      <c r="GV466" s="84"/>
      <c r="GW466" s="84"/>
      <c r="GX466" s="84"/>
      <c r="GY466" s="84"/>
      <c r="GZ466" s="84"/>
      <c r="HA466" s="84"/>
      <c r="HB466" s="84"/>
      <c r="HC466" s="84"/>
      <c r="HD466" s="84"/>
      <c r="HE466" s="84"/>
      <c r="HF466" s="84"/>
      <c r="HG466" s="84"/>
      <c r="HH466" s="84"/>
      <c r="HI466" s="84"/>
      <c r="HJ466" s="84"/>
      <c r="HK466" s="84"/>
      <c r="HL466" s="84"/>
      <c r="HM466" s="84"/>
      <c r="HN466" s="84"/>
      <c r="HO466" s="84"/>
      <c r="HP466" s="84"/>
      <c r="HQ466" s="84"/>
      <c r="HR466" s="84"/>
      <c r="HS466" s="84"/>
      <c r="HT466" s="84"/>
      <c r="HU466" s="84"/>
      <c r="HV466" s="84"/>
      <c r="HW466" s="84"/>
      <c r="HX466" s="84"/>
      <c r="HY466" s="84"/>
      <c r="HZ466" s="84"/>
      <c r="IA466" s="84"/>
      <c r="IB466" s="84"/>
      <c r="IC466" s="84"/>
      <c r="ID466" s="84"/>
      <c r="IE466" s="84"/>
      <c r="IF466" s="84"/>
      <c r="IG466" s="84"/>
      <c r="IH466" s="84"/>
      <c r="II466" s="84"/>
      <c r="IJ466" s="84"/>
      <c r="IK466" s="84"/>
      <c r="IL466" s="84"/>
      <c r="IM466" s="84"/>
      <c r="IN466" s="84"/>
      <c r="IO466" s="84"/>
      <c r="IP466" s="84"/>
      <c r="IQ466" s="84"/>
      <c r="IR466" s="84"/>
      <c r="IS466" s="84"/>
      <c r="IT466" s="84"/>
      <c r="IU466" s="84"/>
      <c r="IV466" s="84"/>
      <c r="IW466" s="84"/>
      <c r="IX466" s="84"/>
      <c r="IY466" s="84"/>
      <c r="IZ466" s="84"/>
      <c r="JA466" s="84"/>
      <c r="JB466" s="84"/>
    </row>
    <row r="467" spans="1:262" s="22" customFormat="1" ht="15" customHeight="1" x14ac:dyDescent="0.15">
      <c r="A467" s="176" t="s">
        <v>133</v>
      </c>
      <c r="B467" s="26" t="s">
        <v>275</v>
      </c>
      <c r="C467" s="27" t="s">
        <v>335</v>
      </c>
      <c r="D467" s="28" t="s">
        <v>439</v>
      </c>
      <c r="E467" s="26" t="s">
        <v>278</v>
      </c>
      <c r="F467" s="29" t="s">
        <v>47</v>
      </c>
      <c r="G467" s="30" t="s">
        <v>280</v>
      </c>
      <c r="H467" s="30" t="s">
        <v>79</v>
      </c>
      <c r="I467" s="37">
        <v>2000000</v>
      </c>
      <c r="J467" s="38" t="s">
        <v>281</v>
      </c>
      <c r="K467" s="37">
        <v>2000000</v>
      </c>
      <c r="L467" s="26"/>
      <c r="M467" s="26"/>
      <c r="N467" s="26"/>
      <c r="O467" s="39" t="s">
        <v>46</v>
      </c>
      <c r="P467" s="40">
        <v>0.5</v>
      </c>
      <c r="Q467" s="40">
        <v>0.5</v>
      </c>
      <c r="R467" s="40">
        <v>3.50561797752809</v>
      </c>
      <c r="S467" s="40">
        <v>3.0337078651685401</v>
      </c>
      <c r="T467" s="40">
        <v>4</v>
      </c>
      <c r="U467" s="40">
        <v>4</v>
      </c>
      <c r="V467" s="41">
        <v>12</v>
      </c>
      <c r="W467" s="42">
        <v>210000</v>
      </c>
      <c r="X467" s="43">
        <v>350</v>
      </c>
      <c r="Y467" s="50">
        <v>1</v>
      </c>
      <c r="Z467" s="50">
        <v>1</v>
      </c>
      <c r="AA467" s="51"/>
      <c r="AB467" s="51"/>
      <c r="AC467" s="51"/>
      <c r="AD467" s="51"/>
      <c r="AE467" s="51"/>
      <c r="AF467" s="38">
        <v>252000</v>
      </c>
      <c r="AG467" s="61">
        <v>10</v>
      </c>
      <c r="AH467" s="62">
        <v>0.83333333333333304</v>
      </c>
      <c r="AI467" s="63"/>
      <c r="AJ467" s="64"/>
      <c r="AK467" s="65">
        <v>0</v>
      </c>
      <c r="AL467" s="64" t="s">
        <v>296</v>
      </c>
      <c r="AM467" s="66" t="s">
        <v>337</v>
      </c>
      <c r="AN467" s="26"/>
      <c r="AO467" s="66" t="s">
        <v>61</v>
      </c>
      <c r="AP467" s="74"/>
      <c r="AQ467" s="75"/>
      <c r="AR467" s="76"/>
      <c r="AS467" s="77"/>
      <c r="AT467" s="77"/>
      <c r="AU467" s="78"/>
      <c r="AV467" s="77"/>
      <c r="AW467" s="77"/>
      <c r="AX467" s="77"/>
      <c r="AY467" s="77"/>
      <c r="AZ467" s="77"/>
      <c r="BA467" s="77"/>
      <c r="BB467" s="99">
        <f t="shared" si="114"/>
        <v>37</v>
      </c>
      <c r="BC467" s="99">
        <f t="shared" si="115"/>
        <v>9</v>
      </c>
      <c r="BD467" s="100" t="str">
        <f t="shared" si="116"/>
        <v>025-C130000641-363王友37</v>
      </c>
      <c r="BE467" s="101">
        <f t="shared" si="117"/>
        <v>1</v>
      </c>
      <c r="BF467" s="101">
        <f t="shared" si="118"/>
        <v>1</v>
      </c>
      <c r="BG467" s="102" t="str">
        <f t="shared" si="119"/>
        <v>025-C130000641-36337</v>
      </c>
      <c r="BH467" s="84" t="str">
        <f>IF(IF(ISNA(MATCH(BG467,BG468:$BG$94434,0)),1,"")="","",IF(ISNA(MATCH(BG467,BG468:$BG$94434,0)),1,"")&amp;BB467)</f>
        <v>137</v>
      </c>
      <c r="BI467" s="84" t="str">
        <f>IF(BH467="","",BB467&amp;COUNTIFS($BH$1:BH467,BH467))</f>
        <v>3716</v>
      </c>
      <c r="BJ467" s="84" t="str">
        <f t="shared" si="120"/>
        <v>025-C130000641-363</v>
      </c>
      <c r="BK467" s="84"/>
      <c r="BL467" s="84"/>
      <c r="BM467" s="84"/>
      <c r="BN467" s="84"/>
      <c r="BO467" s="84"/>
      <c r="BP467" s="84"/>
      <c r="BQ467" s="84"/>
      <c r="BR467" s="84"/>
      <c r="BS467" s="84"/>
      <c r="BT467" s="84"/>
      <c r="BU467" s="84"/>
      <c r="BV467" s="84"/>
      <c r="BW467" s="84"/>
      <c r="BX467" s="84"/>
      <c r="BY467" s="84"/>
      <c r="BZ467" s="84"/>
      <c r="CA467" s="84"/>
      <c r="CB467" s="84"/>
      <c r="CC467" s="84"/>
      <c r="CD467" s="84"/>
      <c r="CE467" s="84"/>
      <c r="CF467" s="84"/>
      <c r="CG467" s="84"/>
      <c r="CH467" s="84"/>
      <c r="CI467" s="84"/>
      <c r="CJ467" s="84"/>
      <c r="CK467" s="84"/>
      <c r="CL467" s="84"/>
      <c r="CM467" s="84"/>
      <c r="CN467" s="84"/>
      <c r="CO467" s="84"/>
      <c r="CP467" s="84"/>
      <c r="CQ467" s="84"/>
      <c r="CR467" s="84"/>
      <c r="CS467" s="84"/>
      <c r="CT467" s="84"/>
      <c r="CU467" s="84"/>
      <c r="CV467" s="84"/>
      <c r="CW467" s="84"/>
      <c r="CX467" s="84"/>
      <c r="CY467" s="84"/>
      <c r="CZ467" s="84"/>
      <c r="DA467" s="84"/>
      <c r="DB467" s="84"/>
      <c r="DC467" s="84"/>
      <c r="DD467" s="84"/>
      <c r="DE467" s="84"/>
      <c r="DF467" s="84"/>
      <c r="DG467" s="84"/>
      <c r="DH467" s="84"/>
      <c r="DI467" s="84"/>
      <c r="DJ467" s="84"/>
      <c r="DK467" s="84"/>
      <c r="DL467" s="84"/>
      <c r="DM467" s="84"/>
      <c r="DN467" s="84"/>
      <c r="DO467" s="84"/>
      <c r="DP467" s="84"/>
      <c r="DQ467" s="84"/>
      <c r="DR467" s="84"/>
      <c r="DS467" s="84"/>
      <c r="DT467" s="84"/>
      <c r="DU467" s="84"/>
      <c r="DV467" s="84"/>
      <c r="DW467" s="84"/>
      <c r="DX467" s="84"/>
      <c r="DY467" s="84"/>
      <c r="DZ467" s="84"/>
      <c r="EA467" s="84"/>
      <c r="EB467" s="84"/>
      <c r="EC467" s="84"/>
      <c r="ED467" s="84"/>
      <c r="EE467" s="84"/>
      <c r="EF467" s="84"/>
      <c r="EG467" s="84"/>
      <c r="EH467" s="84"/>
      <c r="EI467" s="84"/>
      <c r="EJ467" s="84"/>
      <c r="EK467" s="84"/>
      <c r="EL467" s="84"/>
      <c r="EM467" s="84"/>
      <c r="EN467" s="84"/>
      <c r="EO467" s="84"/>
      <c r="EP467" s="84"/>
      <c r="EQ467" s="84"/>
      <c r="ER467" s="84"/>
      <c r="ES467" s="84"/>
      <c r="ET467" s="84"/>
      <c r="EU467" s="84"/>
      <c r="EV467" s="84"/>
      <c r="EW467" s="84"/>
      <c r="EX467" s="84"/>
      <c r="EY467" s="84"/>
      <c r="EZ467" s="84"/>
      <c r="FA467" s="84"/>
      <c r="FB467" s="84"/>
      <c r="FC467" s="84"/>
      <c r="FD467" s="84"/>
      <c r="FE467" s="84"/>
      <c r="FF467" s="84"/>
      <c r="FG467" s="84"/>
      <c r="FH467" s="84"/>
      <c r="FI467" s="84"/>
      <c r="FJ467" s="84"/>
      <c r="FK467" s="84"/>
      <c r="FL467" s="84"/>
      <c r="FM467" s="84"/>
      <c r="FN467" s="84"/>
      <c r="FO467" s="84"/>
      <c r="FP467" s="84"/>
      <c r="FQ467" s="84"/>
      <c r="FR467" s="84"/>
      <c r="FS467" s="84"/>
      <c r="FT467" s="84"/>
      <c r="FU467" s="84"/>
      <c r="FV467" s="84"/>
      <c r="FW467" s="84"/>
      <c r="FX467" s="84"/>
      <c r="FY467" s="84"/>
      <c r="FZ467" s="84"/>
      <c r="GA467" s="84"/>
      <c r="GB467" s="84"/>
      <c r="GC467" s="84"/>
      <c r="GD467" s="84"/>
      <c r="GE467" s="84"/>
      <c r="GF467" s="84"/>
      <c r="GG467" s="84"/>
      <c r="GH467" s="84"/>
      <c r="GI467" s="84"/>
      <c r="GJ467" s="84"/>
      <c r="GK467" s="84"/>
      <c r="GL467" s="84"/>
      <c r="GM467" s="84"/>
      <c r="GN467" s="84"/>
      <c r="GO467" s="84"/>
      <c r="GP467" s="84"/>
      <c r="GQ467" s="84"/>
      <c r="GR467" s="84"/>
      <c r="GS467" s="84"/>
      <c r="GT467" s="84"/>
      <c r="GU467" s="84"/>
      <c r="GV467" s="84"/>
      <c r="GW467" s="84"/>
      <c r="GX467" s="84"/>
      <c r="GY467" s="84"/>
      <c r="GZ467" s="84"/>
      <c r="HA467" s="84"/>
      <c r="HB467" s="84"/>
      <c r="HC467" s="84"/>
      <c r="HD467" s="84"/>
      <c r="HE467" s="84"/>
      <c r="HF467" s="84"/>
      <c r="HG467" s="84"/>
      <c r="HH467" s="84"/>
      <c r="HI467" s="84"/>
      <c r="HJ467" s="84"/>
      <c r="HK467" s="84"/>
      <c r="HL467" s="84"/>
      <c r="HM467" s="84"/>
      <c r="HN467" s="84"/>
      <c r="HO467" s="84"/>
      <c r="HP467" s="84"/>
      <c r="HQ467" s="84"/>
      <c r="HR467" s="84"/>
      <c r="HS467" s="84"/>
      <c r="HT467" s="84"/>
      <c r="HU467" s="84"/>
      <c r="HV467" s="84"/>
      <c r="HW467" s="84"/>
      <c r="HX467" s="84"/>
      <c r="HY467" s="84"/>
      <c r="HZ467" s="84"/>
      <c r="IA467" s="84"/>
      <c r="IB467" s="84"/>
      <c r="IC467" s="84"/>
      <c r="ID467" s="84"/>
      <c r="IE467" s="84"/>
      <c r="IF467" s="84"/>
      <c r="IG467" s="84"/>
      <c r="IH467" s="84"/>
      <c r="II467" s="84"/>
      <c r="IJ467" s="84"/>
      <c r="IK467" s="84"/>
      <c r="IL467" s="84"/>
      <c r="IM467" s="84"/>
      <c r="IN467" s="84"/>
      <c r="IO467" s="84"/>
      <c r="IP467" s="84"/>
      <c r="IQ467" s="84"/>
      <c r="IR467" s="84"/>
      <c r="IS467" s="84"/>
      <c r="IT467" s="84"/>
      <c r="IU467" s="84"/>
      <c r="IV467" s="84"/>
      <c r="IW467" s="84"/>
      <c r="IX467" s="84"/>
      <c r="IY467" s="84"/>
      <c r="IZ467" s="84"/>
      <c r="JA467" s="84"/>
      <c r="JB467" s="84"/>
    </row>
    <row r="468" spans="1:262" s="22" customFormat="1" ht="15" customHeight="1" x14ac:dyDescent="0.15">
      <c r="A468" s="176" t="s">
        <v>133</v>
      </c>
      <c r="B468" s="26" t="s">
        <v>285</v>
      </c>
      <c r="C468" s="27" t="s">
        <v>339</v>
      </c>
      <c r="D468" s="28" t="s">
        <v>486</v>
      </c>
      <c r="E468" s="26" t="s">
        <v>278</v>
      </c>
      <c r="F468" s="29" t="s">
        <v>26</v>
      </c>
      <c r="G468" s="30" t="s">
        <v>305</v>
      </c>
      <c r="H468" s="30" t="s">
        <v>79</v>
      </c>
      <c r="I468" s="37">
        <v>400000</v>
      </c>
      <c r="J468" s="38" t="s">
        <v>281</v>
      </c>
      <c r="K468" s="37">
        <v>0</v>
      </c>
      <c r="L468" s="26"/>
      <c r="M468" s="26"/>
      <c r="N468" s="26"/>
      <c r="O468" s="39" t="s">
        <v>25</v>
      </c>
      <c r="P468" s="40">
        <v>0.5</v>
      </c>
      <c r="Q468" s="40">
        <v>0.5</v>
      </c>
      <c r="R468" s="40">
        <v>0.37078651685393299</v>
      </c>
      <c r="S468" s="40">
        <v>0.75842696629213502</v>
      </c>
      <c r="T468" s="40">
        <v>3</v>
      </c>
      <c r="U468" s="40">
        <v>3</v>
      </c>
      <c r="V468" s="41">
        <v>3</v>
      </c>
      <c r="W468" s="42">
        <v>43000</v>
      </c>
      <c r="X468" s="43">
        <v>300</v>
      </c>
      <c r="Y468" s="50">
        <v>1</v>
      </c>
      <c r="Z468" s="50">
        <v>1</v>
      </c>
      <c r="AA468" s="51"/>
      <c r="AB468" s="51"/>
      <c r="AC468" s="51"/>
      <c r="AD468" s="51"/>
      <c r="AE468" s="51"/>
      <c r="AF468" s="38">
        <v>54000</v>
      </c>
      <c r="AG468" s="61">
        <v>2.3888888888888902</v>
      </c>
      <c r="AH468" s="62">
        <v>0.79629629629629595</v>
      </c>
      <c r="AI468" s="63"/>
      <c r="AJ468" s="64"/>
      <c r="AK468" s="65">
        <v>0</v>
      </c>
      <c r="AL468" s="64" t="s">
        <v>283</v>
      </c>
      <c r="AM468" s="66" t="s">
        <v>322</v>
      </c>
      <c r="AN468" s="26"/>
      <c r="AO468" s="66" t="s">
        <v>64</v>
      </c>
      <c r="AP468" s="74"/>
      <c r="AQ468" s="75"/>
      <c r="AR468" s="76"/>
      <c r="AS468" s="77"/>
      <c r="AT468" s="77"/>
      <c r="AU468" s="78"/>
      <c r="AV468" s="77"/>
      <c r="AW468" s="77"/>
      <c r="AX468" s="77"/>
      <c r="AY468" s="77"/>
      <c r="AZ468" s="77"/>
      <c r="BA468" s="77"/>
      <c r="BB468" s="99">
        <f t="shared" si="114"/>
        <v>37</v>
      </c>
      <c r="BC468" s="99">
        <f t="shared" si="115"/>
        <v>9</v>
      </c>
      <c r="BD468" s="100" t="str">
        <f t="shared" si="116"/>
        <v>025-J180000622-0381杨青松37</v>
      </c>
      <c r="BE468" s="101">
        <f t="shared" si="117"/>
        <v>1</v>
      </c>
      <c r="BF468" s="101">
        <f t="shared" si="118"/>
        <v>1</v>
      </c>
      <c r="BG468" s="102" t="str">
        <f t="shared" si="119"/>
        <v>025-J180000622-038137</v>
      </c>
      <c r="BH468" s="84" t="str">
        <f>IF(IF(ISNA(MATCH(BG468,BG469:$BG$94434,0)),1,"")="","",IF(ISNA(MATCH(BG468,BG469:$BG$94434,0)),1,"")&amp;BB468)</f>
        <v>137</v>
      </c>
      <c r="BI468" s="84" t="str">
        <f>IF(BH468="","",BB468&amp;COUNTIFS($BH$1:BH468,BH468))</f>
        <v>3717</v>
      </c>
      <c r="BJ468" s="84" t="str">
        <f t="shared" si="120"/>
        <v>025-J180000622-0381</v>
      </c>
      <c r="BK468" s="84"/>
      <c r="BL468" s="84"/>
      <c r="BM468" s="84"/>
      <c r="BN468" s="84"/>
      <c r="BO468" s="84"/>
      <c r="BP468" s="84"/>
      <c r="BQ468" s="84"/>
      <c r="BR468" s="84"/>
      <c r="BS468" s="84"/>
      <c r="BT468" s="84"/>
      <c r="BU468" s="84"/>
      <c r="BV468" s="84"/>
      <c r="BW468" s="84"/>
      <c r="BX468" s="84"/>
      <c r="BY468" s="84"/>
      <c r="BZ468" s="84"/>
      <c r="CA468" s="84"/>
      <c r="CB468" s="84"/>
      <c r="CC468" s="84"/>
      <c r="CD468" s="84"/>
      <c r="CE468" s="84"/>
      <c r="CF468" s="84"/>
      <c r="CG468" s="84"/>
      <c r="CH468" s="84"/>
      <c r="CI468" s="84"/>
      <c r="CJ468" s="84"/>
      <c r="CK468" s="84"/>
      <c r="CL468" s="84"/>
      <c r="CM468" s="84"/>
      <c r="CN468" s="84"/>
      <c r="CO468" s="84"/>
      <c r="CP468" s="84"/>
      <c r="CQ468" s="84"/>
      <c r="CR468" s="84"/>
      <c r="CS468" s="84"/>
      <c r="CT468" s="84"/>
      <c r="CU468" s="84"/>
      <c r="CV468" s="84"/>
      <c r="CW468" s="84"/>
      <c r="CX468" s="84"/>
      <c r="CY468" s="84"/>
      <c r="CZ468" s="84"/>
      <c r="DA468" s="84"/>
      <c r="DB468" s="84"/>
      <c r="DC468" s="84"/>
      <c r="DD468" s="84"/>
      <c r="DE468" s="84"/>
      <c r="DF468" s="84"/>
      <c r="DG468" s="84"/>
      <c r="DH468" s="84"/>
      <c r="DI468" s="84"/>
      <c r="DJ468" s="84"/>
      <c r="DK468" s="84"/>
      <c r="DL468" s="84"/>
      <c r="DM468" s="84"/>
      <c r="DN468" s="84"/>
      <c r="DO468" s="84"/>
      <c r="DP468" s="84"/>
      <c r="DQ468" s="84"/>
      <c r="DR468" s="84"/>
      <c r="DS468" s="84"/>
      <c r="DT468" s="84"/>
      <c r="DU468" s="84"/>
      <c r="DV468" s="84"/>
      <c r="DW468" s="84"/>
      <c r="DX468" s="84"/>
      <c r="DY468" s="84"/>
      <c r="DZ468" s="84"/>
      <c r="EA468" s="84"/>
      <c r="EB468" s="84"/>
      <c r="EC468" s="84"/>
      <c r="ED468" s="84"/>
      <c r="EE468" s="84"/>
      <c r="EF468" s="84"/>
      <c r="EG468" s="84"/>
      <c r="EH468" s="84"/>
      <c r="EI468" s="84"/>
      <c r="EJ468" s="84"/>
      <c r="EK468" s="84"/>
      <c r="EL468" s="84"/>
      <c r="EM468" s="84"/>
      <c r="EN468" s="84"/>
      <c r="EO468" s="84"/>
      <c r="EP468" s="84"/>
      <c r="EQ468" s="84"/>
      <c r="ER468" s="84"/>
      <c r="ES468" s="84"/>
      <c r="ET468" s="84"/>
      <c r="EU468" s="84"/>
      <c r="EV468" s="84"/>
      <c r="EW468" s="84"/>
      <c r="EX468" s="84"/>
      <c r="EY468" s="84"/>
      <c r="EZ468" s="84"/>
      <c r="FA468" s="84"/>
      <c r="FB468" s="84"/>
      <c r="FC468" s="84"/>
      <c r="FD468" s="84"/>
      <c r="FE468" s="84"/>
      <c r="FF468" s="84"/>
      <c r="FG468" s="84"/>
      <c r="FH468" s="84"/>
      <c r="FI468" s="84"/>
      <c r="FJ468" s="84"/>
      <c r="FK468" s="84"/>
      <c r="FL468" s="84"/>
      <c r="FM468" s="84"/>
      <c r="FN468" s="84"/>
      <c r="FO468" s="84"/>
      <c r="FP468" s="84"/>
      <c r="FQ468" s="84"/>
      <c r="FR468" s="84"/>
      <c r="FS468" s="84"/>
      <c r="FT468" s="84"/>
      <c r="FU468" s="84"/>
      <c r="FV468" s="84"/>
      <c r="FW468" s="84"/>
      <c r="FX468" s="84"/>
      <c r="FY468" s="84"/>
      <c r="FZ468" s="84"/>
      <c r="GA468" s="84"/>
      <c r="GB468" s="84"/>
      <c r="GC468" s="84"/>
      <c r="GD468" s="84"/>
      <c r="GE468" s="84"/>
      <c r="GF468" s="84"/>
      <c r="GG468" s="84"/>
      <c r="GH468" s="84"/>
      <c r="GI468" s="84"/>
      <c r="GJ468" s="84"/>
      <c r="GK468" s="84"/>
      <c r="GL468" s="84"/>
      <c r="GM468" s="84"/>
      <c r="GN468" s="84"/>
      <c r="GO468" s="84"/>
      <c r="GP468" s="84"/>
      <c r="GQ468" s="84"/>
      <c r="GR468" s="84"/>
      <c r="GS468" s="84"/>
      <c r="GT468" s="84"/>
      <c r="GU468" s="84"/>
      <c r="GV468" s="84"/>
      <c r="GW468" s="84"/>
      <c r="GX468" s="84"/>
      <c r="GY468" s="84"/>
      <c r="GZ468" s="84"/>
      <c r="HA468" s="84"/>
      <c r="HB468" s="84"/>
      <c r="HC468" s="84"/>
      <c r="HD468" s="84"/>
      <c r="HE468" s="84"/>
      <c r="HF468" s="84"/>
      <c r="HG468" s="84"/>
      <c r="HH468" s="84"/>
      <c r="HI468" s="84"/>
      <c r="HJ468" s="84"/>
      <c r="HK468" s="84"/>
      <c r="HL468" s="84"/>
      <c r="HM468" s="84"/>
      <c r="HN468" s="84"/>
      <c r="HO468" s="84"/>
      <c r="HP468" s="84"/>
      <c r="HQ468" s="84"/>
      <c r="HR468" s="84"/>
      <c r="HS468" s="84"/>
      <c r="HT468" s="84"/>
      <c r="HU468" s="84"/>
      <c r="HV468" s="84"/>
      <c r="HW468" s="84"/>
      <c r="HX468" s="84"/>
      <c r="HY468" s="84"/>
      <c r="HZ468" s="84"/>
      <c r="IA468" s="84"/>
      <c r="IB468" s="84"/>
      <c r="IC468" s="84"/>
      <c r="ID468" s="84"/>
      <c r="IE468" s="84"/>
      <c r="IF468" s="84"/>
      <c r="IG468" s="84"/>
      <c r="IH468" s="84"/>
      <c r="II468" s="84"/>
      <c r="IJ468" s="84"/>
      <c r="IK468" s="84"/>
      <c r="IL468" s="84"/>
      <c r="IM468" s="84"/>
      <c r="IN468" s="84"/>
      <c r="IO468" s="84"/>
      <c r="IP468" s="84"/>
      <c r="IQ468" s="84"/>
      <c r="IR468" s="84"/>
      <c r="IS468" s="84"/>
      <c r="IT468" s="84"/>
      <c r="IU468" s="84"/>
      <c r="IV468" s="84"/>
      <c r="IW468" s="84"/>
      <c r="IX468" s="84"/>
      <c r="IY468" s="84"/>
      <c r="IZ468" s="84"/>
      <c r="JA468" s="84"/>
      <c r="JB468" s="84"/>
    </row>
    <row r="469" spans="1:262" s="22" customFormat="1" ht="15" customHeight="1" x14ac:dyDescent="0.15">
      <c r="A469" s="176" t="s">
        <v>133</v>
      </c>
      <c r="B469" s="26" t="s">
        <v>275</v>
      </c>
      <c r="C469" s="27" t="s">
        <v>393</v>
      </c>
      <c r="D469" s="28" t="s">
        <v>487</v>
      </c>
      <c r="E469" s="26" t="s">
        <v>278</v>
      </c>
      <c r="F469" s="29" t="s">
        <v>457</v>
      </c>
      <c r="G469" s="30" t="s">
        <v>280</v>
      </c>
      <c r="H469" s="30" t="s">
        <v>94</v>
      </c>
      <c r="I469" s="37">
        <v>1000</v>
      </c>
      <c r="J469" s="38" t="s">
        <v>281</v>
      </c>
      <c r="K469" s="37">
        <v>0</v>
      </c>
      <c r="L469" s="26"/>
      <c r="M469" s="26"/>
      <c r="N469" s="26"/>
      <c r="O469" s="39" t="s">
        <v>458</v>
      </c>
      <c r="P469" s="40">
        <v>0.5</v>
      </c>
      <c r="Q469" s="40">
        <v>0.5</v>
      </c>
      <c r="R469" s="40">
        <v>3.50561797752809</v>
      </c>
      <c r="S469" s="40">
        <v>3.0337078651685401</v>
      </c>
      <c r="T469" s="40">
        <v>2</v>
      </c>
      <c r="U469" s="40">
        <v>2</v>
      </c>
      <c r="V469" s="41">
        <v>12</v>
      </c>
      <c r="W469" s="42">
        <v>216</v>
      </c>
      <c r="X469" s="43">
        <v>350</v>
      </c>
      <c r="Y469" s="50">
        <v>1</v>
      </c>
      <c r="Z469" s="50">
        <v>1</v>
      </c>
      <c r="AA469" s="51"/>
      <c r="AB469" s="51"/>
      <c r="AC469" s="51"/>
      <c r="AD469" s="51"/>
      <c r="AE469" s="51"/>
      <c r="AF469" s="38">
        <v>252</v>
      </c>
      <c r="AG469" s="61">
        <v>10.285714285714301</v>
      </c>
      <c r="AH469" s="62">
        <v>0.85714285714285698</v>
      </c>
      <c r="AI469" s="63"/>
      <c r="AJ469" s="64"/>
      <c r="AK469" s="65">
        <v>0</v>
      </c>
      <c r="AL469" s="64" t="s">
        <v>283</v>
      </c>
      <c r="AM469" s="66" t="s">
        <v>302</v>
      </c>
      <c r="AN469" s="26"/>
      <c r="AO469" s="66" t="s">
        <v>68</v>
      </c>
      <c r="AP469" s="74"/>
      <c r="AQ469" s="75"/>
      <c r="AR469" s="76"/>
      <c r="AS469" s="77"/>
      <c r="AT469" s="77"/>
      <c r="AU469" s="78"/>
      <c r="AV469" s="77"/>
      <c r="AW469" s="77"/>
      <c r="AX469" s="77"/>
      <c r="AY469" s="77"/>
      <c r="AZ469" s="77"/>
      <c r="BA469" s="77"/>
      <c r="BB469" s="99">
        <f t="shared" si="114"/>
        <v>37</v>
      </c>
      <c r="BC469" s="99">
        <f t="shared" si="115"/>
        <v>9</v>
      </c>
      <c r="BD469" s="100" t="str">
        <f t="shared" si="116"/>
        <v>050-C130000441-527赵亚平37</v>
      </c>
      <c r="BE469" s="101">
        <f t="shared" si="117"/>
        <v>1</v>
      </c>
      <c r="BF469" s="101">
        <f t="shared" si="118"/>
        <v>1</v>
      </c>
      <c r="BG469" s="102" t="str">
        <f t="shared" si="119"/>
        <v>050-C130000441-52737</v>
      </c>
      <c r="BH469" s="84" t="str">
        <f>IF(IF(ISNA(MATCH(BG469,BG470:$BG$94434,0)),1,"")="","",IF(ISNA(MATCH(BG469,BG470:$BG$94434,0)),1,"")&amp;BB469)</f>
        <v>137</v>
      </c>
      <c r="BI469" s="84" t="str">
        <f>IF(BH469="","",BB469&amp;COUNTIFS($BH$1:BH469,BH469))</f>
        <v>3718</v>
      </c>
      <c r="BJ469" s="84" t="str">
        <f t="shared" si="120"/>
        <v>050-C130000441-527</v>
      </c>
      <c r="BK469" s="84"/>
      <c r="BL469" s="84"/>
      <c r="BM469" s="84"/>
      <c r="BN469" s="84"/>
      <c r="BO469" s="84"/>
      <c r="BP469" s="84"/>
      <c r="BQ469" s="84"/>
      <c r="BR469" s="84"/>
      <c r="BS469" s="84"/>
      <c r="BT469" s="84"/>
      <c r="BU469" s="84"/>
      <c r="BV469" s="84"/>
      <c r="BW469" s="84"/>
      <c r="BX469" s="84"/>
      <c r="BY469" s="84"/>
      <c r="BZ469" s="84"/>
      <c r="CA469" s="84"/>
      <c r="CB469" s="84"/>
      <c r="CC469" s="84"/>
      <c r="CD469" s="84"/>
      <c r="CE469" s="84"/>
      <c r="CF469" s="84"/>
      <c r="CG469" s="84"/>
      <c r="CH469" s="84"/>
      <c r="CI469" s="84"/>
      <c r="CJ469" s="84"/>
      <c r="CK469" s="84"/>
      <c r="CL469" s="84"/>
      <c r="CM469" s="84"/>
      <c r="CN469" s="84"/>
      <c r="CO469" s="84"/>
      <c r="CP469" s="84"/>
      <c r="CQ469" s="84"/>
      <c r="CR469" s="84"/>
      <c r="CS469" s="84"/>
      <c r="CT469" s="84"/>
      <c r="CU469" s="84"/>
      <c r="CV469" s="84"/>
      <c r="CW469" s="84"/>
      <c r="CX469" s="84"/>
      <c r="CY469" s="84"/>
      <c r="CZ469" s="84"/>
      <c r="DA469" s="84"/>
      <c r="DB469" s="84"/>
      <c r="DC469" s="84"/>
      <c r="DD469" s="84"/>
      <c r="DE469" s="84"/>
      <c r="DF469" s="84"/>
      <c r="DG469" s="84"/>
      <c r="DH469" s="84"/>
      <c r="DI469" s="84"/>
      <c r="DJ469" s="84"/>
      <c r="DK469" s="84"/>
      <c r="DL469" s="84"/>
      <c r="DM469" s="84"/>
      <c r="DN469" s="84"/>
      <c r="DO469" s="84"/>
      <c r="DP469" s="84"/>
      <c r="DQ469" s="84"/>
      <c r="DR469" s="84"/>
      <c r="DS469" s="84"/>
      <c r="DT469" s="84"/>
      <c r="DU469" s="84"/>
      <c r="DV469" s="84"/>
      <c r="DW469" s="84"/>
      <c r="DX469" s="84"/>
      <c r="DY469" s="84"/>
      <c r="DZ469" s="84"/>
      <c r="EA469" s="84"/>
      <c r="EB469" s="84"/>
      <c r="EC469" s="84"/>
      <c r="ED469" s="84"/>
      <c r="EE469" s="84"/>
      <c r="EF469" s="84"/>
      <c r="EG469" s="84"/>
      <c r="EH469" s="84"/>
      <c r="EI469" s="84"/>
      <c r="EJ469" s="84"/>
      <c r="EK469" s="84"/>
      <c r="EL469" s="84"/>
      <c r="EM469" s="84"/>
      <c r="EN469" s="84"/>
      <c r="EO469" s="84"/>
      <c r="EP469" s="84"/>
      <c r="EQ469" s="84"/>
      <c r="ER469" s="84"/>
      <c r="ES469" s="84"/>
      <c r="ET469" s="84"/>
      <c r="EU469" s="84"/>
      <c r="EV469" s="84"/>
      <c r="EW469" s="84"/>
      <c r="EX469" s="84"/>
      <c r="EY469" s="84"/>
      <c r="EZ469" s="84"/>
      <c r="FA469" s="84"/>
      <c r="FB469" s="84"/>
      <c r="FC469" s="84"/>
      <c r="FD469" s="84"/>
      <c r="FE469" s="84"/>
      <c r="FF469" s="84"/>
      <c r="FG469" s="84"/>
      <c r="FH469" s="84"/>
      <c r="FI469" s="84"/>
      <c r="FJ469" s="84"/>
      <c r="FK469" s="84"/>
      <c r="FL469" s="84"/>
      <c r="FM469" s="84"/>
      <c r="FN469" s="84"/>
      <c r="FO469" s="84"/>
      <c r="FP469" s="84"/>
      <c r="FQ469" s="84"/>
      <c r="FR469" s="84"/>
      <c r="FS469" s="84"/>
      <c r="FT469" s="84"/>
      <c r="FU469" s="84"/>
      <c r="FV469" s="84"/>
      <c r="FW469" s="84"/>
      <c r="FX469" s="84"/>
      <c r="FY469" s="84"/>
      <c r="FZ469" s="84"/>
      <c r="GA469" s="84"/>
      <c r="GB469" s="84"/>
      <c r="GC469" s="84"/>
      <c r="GD469" s="84"/>
      <c r="GE469" s="84"/>
      <c r="GF469" s="84"/>
      <c r="GG469" s="84"/>
      <c r="GH469" s="84"/>
      <c r="GI469" s="84"/>
      <c r="GJ469" s="84"/>
      <c r="GK469" s="84"/>
      <c r="GL469" s="84"/>
      <c r="GM469" s="84"/>
      <c r="GN469" s="84"/>
      <c r="GO469" s="84"/>
      <c r="GP469" s="84"/>
      <c r="GQ469" s="84"/>
      <c r="GR469" s="84"/>
      <c r="GS469" s="84"/>
      <c r="GT469" s="84"/>
      <c r="GU469" s="84"/>
      <c r="GV469" s="84"/>
      <c r="GW469" s="84"/>
      <c r="GX469" s="84"/>
      <c r="GY469" s="84"/>
      <c r="GZ469" s="84"/>
      <c r="HA469" s="84"/>
      <c r="HB469" s="84"/>
      <c r="HC469" s="84"/>
      <c r="HD469" s="84"/>
      <c r="HE469" s="84"/>
      <c r="HF469" s="84"/>
      <c r="HG469" s="84"/>
      <c r="HH469" s="84"/>
      <c r="HI469" s="84"/>
      <c r="HJ469" s="84"/>
      <c r="HK469" s="84"/>
      <c r="HL469" s="84"/>
      <c r="HM469" s="84"/>
      <c r="HN469" s="84"/>
      <c r="HO469" s="84"/>
      <c r="HP469" s="84"/>
      <c r="HQ469" s="84"/>
      <c r="HR469" s="84"/>
      <c r="HS469" s="84"/>
      <c r="HT469" s="84"/>
      <c r="HU469" s="84"/>
      <c r="HV469" s="84"/>
      <c r="HW469" s="84"/>
      <c r="HX469" s="84"/>
      <c r="HY469" s="84"/>
      <c r="HZ469" s="84"/>
      <c r="IA469" s="84"/>
      <c r="IB469" s="84"/>
      <c r="IC469" s="84"/>
      <c r="ID469" s="84"/>
      <c r="IE469" s="84"/>
      <c r="IF469" s="84"/>
      <c r="IG469" s="84"/>
      <c r="IH469" s="84"/>
      <c r="II469" s="84"/>
      <c r="IJ469" s="84"/>
      <c r="IK469" s="84"/>
      <c r="IL469" s="84"/>
      <c r="IM469" s="84"/>
      <c r="IN469" s="84"/>
      <c r="IO469" s="84"/>
      <c r="IP469" s="84"/>
      <c r="IQ469" s="84"/>
      <c r="IR469" s="84"/>
      <c r="IS469" s="84"/>
      <c r="IT469" s="84"/>
      <c r="IU469" s="84"/>
      <c r="IV469" s="84"/>
      <c r="IW469" s="84"/>
      <c r="IX469" s="84"/>
      <c r="IY469" s="84"/>
      <c r="IZ469" s="84"/>
      <c r="JA469" s="84"/>
      <c r="JB469" s="84"/>
    </row>
    <row r="470" spans="1:262" s="22" customFormat="1" ht="15" customHeight="1" x14ac:dyDescent="0.15">
      <c r="A470" s="176" t="s">
        <v>133</v>
      </c>
      <c r="B470" s="26" t="s">
        <v>275</v>
      </c>
      <c r="C470" s="27" t="s">
        <v>340</v>
      </c>
      <c r="D470" s="28" t="s">
        <v>480</v>
      </c>
      <c r="E470" s="26" t="s">
        <v>278</v>
      </c>
      <c r="F470" s="29" t="s">
        <v>101</v>
      </c>
      <c r="G470" s="30" t="s">
        <v>280</v>
      </c>
      <c r="H470" s="30" t="s">
        <v>94</v>
      </c>
      <c r="I470" s="37">
        <v>1000</v>
      </c>
      <c r="J470" s="38" t="s">
        <v>281</v>
      </c>
      <c r="K470" s="37">
        <v>319</v>
      </c>
      <c r="L470" s="26"/>
      <c r="M470" s="26"/>
      <c r="N470" s="26"/>
      <c r="O470" s="39" t="s">
        <v>481</v>
      </c>
      <c r="P470" s="40">
        <v>0.5</v>
      </c>
      <c r="Q470" s="40">
        <v>0.5</v>
      </c>
      <c r="R470" s="40">
        <v>3.50561797752809</v>
      </c>
      <c r="S470" s="40">
        <v>3.0337078651685401</v>
      </c>
      <c r="T470" s="40">
        <v>4</v>
      </c>
      <c r="U470" s="40">
        <v>4</v>
      </c>
      <c r="V470" s="41">
        <v>12</v>
      </c>
      <c r="W470" s="42">
        <v>220</v>
      </c>
      <c r="X470" s="43">
        <v>350</v>
      </c>
      <c r="Y470" s="50">
        <v>1</v>
      </c>
      <c r="Z470" s="50">
        <v>1</v>
      </c>
      <c r="AA470" s="51"/>
      <c r="AB470" s="51"/>
      <c r="AC470" s="51"/>
      <c r="AD470" s="51"/>
      <c r="AE470" s="51"/>
      <c r="AF470" s="38">
        <v>252</v>
      </c>
      <c r="AG470" s="61">
        <v>10.476190476190499</v>
      </c>
      <c r="AH470" s="62">
        <v>0.87301587301587302</v>
      </c>
      <c r="AI470" s="63"/>
      <c r="AJ470" s="64"/>
      <c r="AK470" s="65">
        <v>0</v>
      </c>
      <c r="AL470" s="64" t="s">
        <v>296</v>
      </c>
      <c r="AM470" s="66" t="s">
        <v>379</v>
      </c>
      <c r="AN470" s="26"/>
      <c r="AO470" s="66" t="s">
        <v>125</v>
      </c>
      <c r="AP470" s="74"/>
      <c r="AQ470" s="75"/>
      <c r="AR470" s="76"/>
      <c r="AS470" s="77"/>
      <c r="AT470" s="77"/>
      <c r="AU470" s="78"/>
      <c r="AV470" s="77"/>
      <c r="AW470" s="77"/>
      <c r="AX470" s="77"/>
      <c r="AY470" s="77"/>
      <c r="AZ470" s="77"/>
      <c r="BA470" s="77"/>
      <c r="BB470" s="99">
        <f t="shared" si="114"/>
        <v>37</v>
      </c>
      <c r="BC470" s="99">
        <f t="shared" si="115"/>
        <v>9</v>
      </c>
      <c r="BD470" s="100" t="str">
        <f t="shared" si="116"/>
        <v>050-C171100121-509刘亚星37</v>
      </c>
      <c r="BE470" s="101">
        <f t="shared" si="117"/>
        <v>1</v>
      </c>
      <c r="BF470" s="101">
        <f t="shared" si="118"/>
        <v>0.5</v>
      </c>
      <c r="BG470" s="102" t="str">
        <f t="shared" si="119"/>
        <v>050-C171100121-50937</v>
      </c>
      <c r="BH470" s="84" t="str">
        <f>IF(IF(ISNA(MATCH(BG470,BG471:$BG$94434,0)),1,"")="","",IF(ISNA(MATCH(BG470,BG471:$BG$94434,0)),1,"")&amp;BB470)</f>
        <v/>
      </c>
      <c r="BI470" s="84" t="str">
        <f>IF(BH470="","",BB470&amp;COUNTIFS($BH$1:BH470,BH470))</f>
        <v/>
      </c>
      <c r="BJ470" s="84" t="str">
        <f t="shared" si="120"/>
        <v/>
      </c>
      <c r="BK470" s="84"/>
      <c r="BL470" s="84"/>
      <c r="BM470" s="84"/>
      <c r="BN470" s="84"/>
      <c r="BO470" s="84"/>
      <c r="BP470" s="84"/>
      <c r="BQ470" s="84"/>
      <c r="BR470" s="84"/>
      <c r="BS470" s="84"/>
      <c r="BT470" s="84"/>
      <c r="BU470" s="84"/>
      <c r="BV470" s="84"/>
      <c r="BW470" s="84"/>
      <c r="BX470" s="84"/>
      <c r="BY470" s="84"/>
      <c r="BZ470" s="84"/>
      <c r="CA470" s="84"/>
      <c r="CB470" s="84"/>
      <c r="CC470" s="84"/>
      <c r="CD470" s="84"/>
      <c r="CE470" s="84"/>
      <c r="CF470" s="84"/>
      <c r="CG470" s="84"/>
      <c r="CH470" s="84"/>
      <c r="CI470" s="84"/>
      <c r="CJ470" s="84"/>
      <c r="CK470" s="84"/>
      <c r="CL470" s="84"/>
      <c r="CM470" s="84"/>
      <c r="CN470" s="84"/>
      <c r="CO470" s="84"/>
      <c r="CP470" s="84"/>
      <c r="CQ470" s="84"/>
      <c r="CR470" s="84"/>
      <c r="CS470" s="84"/>
      <c r="CT470" s="84"/>
      <c r="CU470" s="84"/>
      <c r="CV470" s="84"/>
      <c r="CW470" s="84"/>
      <c r="CX470" s="84"/>
      <c r="CY470" s="84"/>
      <c r="CZ470" s="84"/>
      <c r="DA470" s="84"/>
      <c r="DB470" s="84"/>
      <c r="DC470" s="84"/>
      <c r="DD470" s="84"/>
      <c r="DE470" s="84"/>
      <c r="DF470" s="84"/>
      <c r="DG470" s="84"/>
      <c r="DH470" s="84"/>
      <c r="DI470" s="84"/>
      <c r="DJ470" s="84"/>
      <c r="DK470" s="84"/>
      <c r="DL470" s="84"/>
      <c r="DM470" s="84"/>
      <c r="DN470" s="84"/>
      <c r="DO470" s="84"/>
      <c r="DP470" s="84"/>
      <c r="DQ470" s="84"/>
      <c r="DR470" s="84"/>
      <c r="DS470" s="84"/>
      <c r="DT470" s="84"/>
      <c r="DU470" s="84"/>
      <c r="DV470" s="84"/>
      <c r="DW470" s="84"/>
      <c r="DX470" s="84"/>
      <c r="DY470" s="84"/>
      <c r="DZ470" s="84"/>
      <c r="EA470" s="84"/>
      <c r="EB470" s="84"/>
      <c r="EC470" s="84"/>
      <c r="ED470" s="84"/>
      <c r="EE470" s="84"/>
      <c r="EF470" s="84"/>
      <c r="EG470" s="84"/>
      <c r="EH470" s="84"/>
      <c r="EI470" s="84"/>
      <c r="EJ470" s="84"/>
      <c r="EK470" s="84"/>
      <c r="EL470" s="84"/>
      <c r="EM470" s="84"/>
      <c r="EN470" s="84"/>
      <c r="EO470" s="84"/>
      <c r="EP470" s="84"/>
      <c r="EQ470" s="84"/>
      <c r="ER470" s="84"/>
      <c r="ES470" s="84"/>
      <c r="ET470" s="84"/>
      <c r="EU470" s="84"/>
      <c r="EV470" s="84"/>
      <c r="EW470" s="84"/>
      <c r="EX470" s="84"/>
      <c r="EY470" s="84"/>
      <c r="EZ470" s="84"/>
      <c r="FA470" s="84"/>
      <c r="FB470" s="84"/>
      <c r="FC470" s="84"/>
      <c r="FD470" s="84"/>
      <c r="FE470" s="84"/>
      <c r="FF470" s="84"/>
      <c r="FG470" s="84"/>
      <c r="FH470" s="84"/>
      <c r="FI470" s="84"/>
      <c r="FJ470" s="84"/>
      <c r="FK470" s="84"/>
      <c r="FL470" s="84"/>
      <c r="FM470" s="84"/>
      <c r="FN470" s="84"/>
      <c r="FO470" s="84"/>
      <c r="FP470" s="84"/>
      <c r="FQ470" s="84"/>
      <c r="FR470" s="84"/>
      <c r="FS470" s="84"/>
      <c r="FT470" s="84"/>
      <c r="FU470" s="84"/>
      <c r="FV470" s="84"/>
      <c r="FW470" s="84"/>
      <c r="FX470" s="84"/>
      <c r="FY470" s="84"/>
      <c r="FZ470" s="84"/>
      <c r="GA470" s="84"/>
      <c r="GB470" s="84"/>
      <c r="GC470" s="84"/>
      <c r="GD470" s="84"/>
      <c r="GE470" s="84"/>
      <c r="GF470" s="84"/>
      <c r="GG470" s="84"/>
      <c r="GH470" s="84"/>
      <c r="GI470" s="84"/>
      <c r="GJ470" s="84"/>
      <c r="GK470" s="84"/>
      <c r="GL470" s="84"/>
      <c r="GM470" s="84"/>
      <c r="GN470" s="84"/>
      <c r="GO470" s="84"/>
      <c r="GP470" s="84"/>
      <c r="GQ470" s="84"/>
      <c r="GR470" s="84"/>
      <c r="GS470" s="84"/>
      <c r="GT470" s="84"/>
      <c r="GU470" s="84"/>
      <c r="GV470" s="84"/>
      <c r="GW470" s="84"/>
      <c r="GX470" s="84"/>
      <c r="GY470" s="84"/>
      <c r="GZ470" s="84"/>
      <c r="HA470" s="84"/>
      <c r="HB470" s="84"/>
      <c r="HC470" s="84"/>
      <c r="HD470" s="84"/>
      <c r="HE470" s="84"/>
      <c r="HF470" s="84"/>
      <c r="HG470" s="84"/>
      <c r="HH470" s="84"/>
      <c r="HI470" s="84"/>
      <c r="HJ470" s="84"/>
      <c r="HK470" s="84"/>
      <c r="HL470" s="84"/>
      <c r="HM470" s="84"/>
      <c r="HN470" s="84"/>
      <c r="HO470" s="84"/>
      <c r="HP470" s="84"/>
      <c r="HQ470" s="84"/>
      <c r="HR470" s="84"/>
      <c r="HS470" s="84"/>
      <c r="HT470" s="84"/>
      <c r="HU470" s="84"/>
      <c r="HV470" s="84"/>
      <c r="HW470" s="84"/>
      <c r="HX470" s="84"/>
      <c r="HY470" s="84"/>
      <c r="HZ470" s="84"/>
      <c r="IA470" s="84"/>
      <c r="IB470" s="84"/>
      <c r="IC470" s="84"/>
      <c r="ID470" s="84"/>
      <c r="IE470" s="84"/>
      <c r="IF470" s="84"/>
      <c r="IG470" s="84"/>
      <c r="IH470" s="84"/>
      <c r="II470" s="84"/>
      <c r="IJ470" s="84"/>
      <c r="IK470" s="84"/>
      <c r="IL470" s="84"/>
      <c r="IM470" s="84"/>
      <c r="IN470" s="84"/>
      <c r="IO470" s="84"/>
      <c r="IP470" s="84"/>
      <c r="IQ470" s="84"/>
      <c r="IR470" s="84"/>
      <c r="IS470" s="84"/>
      <c r="IT470" s="84"/>
      <c r="IU470" s="84"/>
      <c r="IV470" s="84"/>
      <c r="IW470" s="84"/>
      <c r="IX470" s="84"/>
      <c r="IY470" s="84"/>
      <c r="IZ470" s="84"/>
      <c r="JA470" s="84"/>
      <c r="JB470" s="84"/>
    </row>
    <row r="471" spans="1:262" s="22" customFormat="1" ht="15" customHeight="1" x14ac:dyDescent="0.15">
      <c r="A471" s="176" t="s">
        <v>133</v>
      </c>
      <c r="B471" s="26" t="s">
        <v>285</v>
      </c>
      <c r="C471" s="27" t="s">
        <v>340</v>
      </c>
      <c r="D471" s="28" t="s">
        <v>480</v>
      </c>
      <c r="E471" s="26" t="s">
        <v>278</v>
      </c>
      <c r="F471" s="29" t="s">
        <v>101</v>
      </c>
      <c r="G471" s="30" t="s">
        <v>280</v>
      </c>
      <c r="H471" s="30" t="s">
        <v>94</v>
      </c>
      <c r="I471" s="37">
        <v>1000</v>
      </c>
      <c r="J471" s="38" t="s">
        <v>281</v>
      </c>
      <c r="K471" s="37">
        <v>319</v>
      </c>
      <c r="L471" s="26"/>
      <c r="M471" s="26"/>
      <c r="N471" s="26"/>
      <c r="O471" s="39" t="s">
        <v>481</v>
      </c>
      <c r="P471" s="40">
        <v>0.5</v>
      </c>
      <c r="Q471" s="40">
        <v>0.5</v>
      </c>
      <c r="R471" s="40">
        <v>1.48314606741573</v>
      </c>
      <c r="S471" s="40">
        <v>3.0337078651685401</v>
      </c>
      <c r="T471" s="40">
        <v>2</v>
      </c>
      <c r="U471" s="40">
        <v>2</v>
      </c>
      <c r="V471" s="41">
        <v>12</v>
      </c>
      <c r="W471" s="42">
        <v>217</v>
      </c>
      <c r="X471" s="43">
        <v>350</v>
      </c>
      <c r="Y471" s="50">
        <v>1</v>
      </c>
      <c r="Z471" s="50">
        <v>1</v>
      </c>
      <c r="AA471" s="51"/>
      <c r="AB471" s="51"/>
      <c r="AC471" s="51"/>
      <c r="AD471" s="51"/>
      <c r="AE471" s="51"/>
      <c r="AF471" s="38">
        <v>252</v>
      </c>
      <c r="AG471" s="61">
        <v>10.3333333333333</v>
      </c>
      <c r="AH471" s="62">
        <v>0.86111111111111105</v>
      </c>
      <c r="AI471" s="63"/>
      <c r="AJ471" s="64"/>
      <c r="AK471" s="65">
        <v>0</v>
      </c>
      <c r="AL471" s="64" t="s">
        <v>296</v>
      </c>
      <c r="AM471" s="66" t="s">
        <v>313</v>
      </c>
      <c r="AN471" s="26"/>
      <c r="AO471" s="66" t="s">
        <v>298</v>
      </c>
      <c r="AP471" s="74"/>
      <c r="AQ471" s="75"/>
      <c r="AR471" s="76"/>
      <c r="AS471" s="77"/>
      <c r="AT471" s="77"/>
      <c r="AU471" s="78"/>
      <c r="AV471" s="77"/>
      <c r="AW471" s="77"/>
      <c r="AX471" s="77"/>
      <c r="AY471" s="77"/>
      <c r="AZ471" s="77"/>
      <c r="BA471" s="77"/>
      <c r="BB471" s="99">
        <f t="shared" si="114"/>
        <v>37</v>
      </c>
      <c r="BC471" s="99">
        <f t="shared" si="115"/>
        <v>9</v>
      </c>
      <c r="BD471" s="100" t="str">
        <f t="shared" si="116"/>
        <v>050-C171100121-509李太昆37</v>
      </c>
      <c r="BE471" s="101">
        <f t="shared" si="117"/>
        <v>1</v>
      </c>
      <c r="BF471" s="101">
        <f t="shared" si="118"/>
        <v>0.5</v>
      </c>
      <c r="BG471" s="102" t="str">
        <f t="shared" si="119"/>
        <v>050-C171100121-50937</v>
      </c>
      <c r="BH471" s="84" t="str">
        <f>IF(IF(ISNA(MATCH(BG471,BG472:$BG$94434,0)),1,"")="","",IF(ISNA(MATCH(BG471,BG472:$BG$94434,0)),1,"")&amp;BB471)</f>
        <v>137</v>
      </c>
      <c r="BI471" s="84" t="str">
        <f>IF(BH471="","",BB471&amp;COUNTIFS($BH$1:BH471,BH471))</f>
        <v>3719</v>
      </c>
      <c r="BJ471" s="84" t="str">
        <f t="shared" si="120"/>
        <v>050-C171100121-509</v>
      </c>
      <c r="BK471" s="84"/>
      <c r="BL471" s="84"/>
      <c r="BM471" s="84"/>
      <c r="BN471" s="84"/>
      <c r="BO471" s="84"/>
      <c r="BP471" s="84"/>
      <c r="BQ471" s="84"/>
      <c r="BR471" s="84"/>
      <c r="BS471" s="84"/>
      <c r="BT471" s="84"/>
      <c r="BU471" s="84"/>
      <c r="BV471" s="84"/>
      <c r="BW471" s="84"/>
      <c r="BX471" s="84"/>
      <c r="BY471" s="84"/>
      <c r="BZ471" s="84"/>
      <c r="CA471" s="84"/>
      <c r="CB471" s="84"/>
      <c r="CC471" s="84"/>
      <c r="CD471" s="84"/>
      <c r="CE471" s="84"/>
      <c r="CF471" s="84"/>
      <c r="CG471" s="84"/>
      <c r="CH471" s="84"/>
      <c r="CI471" s="84"/>
      <c r="CJ471" s="84"/>
      <c r="CK471" s="84"/>
      <c r="CL471" s="84"/>
      <c r="CM471" s="84"/>
      <c r="CN471" s="84"/>
      <c r="CO471" s="84"/>
      <c r="CP471" s="84"/>
      <c r="CQ471" s="84"/>
      <c r="CR471" s="84"/>
      <c r="CS471" s="84"/>
      <c r="CT471" s="84"/>
      <c r="CU471" s="84"/>
      <c r="CV471" s="84"/>
      <c r="CW471" s="84"/>
      <c r="CX471" s="84"/>
      <c r="CY471" s="84"/>
      <c r="CZ471" s="84"/>
      <c r="DA471" s="84"/>
      <c r="DB471" s="84"/>
      <c r="DC471" s="84"/>
      <c r="DD471" s="84"/>
      <c r="DE471" s="84"/>
      <c r="DF471" s="84"/>
      <c r="DG471" s="84"/>
      <c r="DH471" s="84"/>
      <c r="DI471" s="84"/>
      <c r="DJ471" s="84"/>
      <c r="DK471" s="84"/>
      <c r="DL471" s="84"/>
      <c r="DM471" s="84"/>
      <c r="DN471" s="84"/>
      <c r="DO471" s="84"/>
      <c r="DP471" s="84"/>
      <c r="DQ471" s="84"/>
      <c r="DR471" s="84"/>
      <c r="DS471" s="84"/>
      <c r="DT471" s="84"/>
      <c r="DU471" s="84"/>
      <c r="DV471" s="84"/>
      <c r="DW471" s="84"/>
      <c r="DX471" s="84"/>
      <c r="DY471" s="84"/>
      <c r="DZ471" s="84"/>
      <c r="EA471" s="84"/>
      <c r="EB471" s="84"/>
      <c r="EC471" s="84"/>
      <c r="ED471" s="84"/>
      <c r="EE471" s="84"/>
      <c r="EF471" s="84"/>
      <c r="EG471" s="84"/>
      <c r="EH471" s="84"/>
      <c r="EI471" s="84"/>
      <c r="EJ471" s="84"/>
      <c r="EK471" s="84"/>
      <c r="EL471" s="84"/>
      <c r="EM471" s="84"/>
      <c r="EN471" s="84"/>
      <c r="EO471" s="84"/>
      <c r="EP471" s="84"/>
      <c r="EQ471" s="84"/>
      <c r="ER471" s="84"/>
      <c r="ES471" s="84"/>
      <c r="ET471" s="84"/>
      <c r="EU471" s="84"/>
      <c r="EV471" s="84"/>
      <c r="EW471" s="84"/>
      <c r="EX471" s="84"/>
      <c r="EY471" s="84"/>
      <c r="EZ471" s="84"/>
      <c r="FA471" s="84"/>
      <c r="FB471" s="84"/>
      <c r="FC471" s="84"/>
      <c r="FD471" s="84"/>
      <c r="FE471" s="84"/>
      <c r="FF471" s="84"/>
      <c r="FG471" s="84"/>
      <c r="FH471" s="84"/>
      <c r="FI471" s="84"/>
      <c r="FJ471" s="84"/>
      <c r="FK471" s="84"/>
      <c r="FL471" s="84"/>
      <c r="FM471" s="84"/>
      <c r="FN471" s="84"/>
      <c r="FO471" s="84"/>
      <c r="FP471" s="84"/>
      <c r="FQ471" s="84"/>
      <c r="FR471" s="84"/>
      <c r="FS471" s="84"/>
      <c r="FT471" s="84"/>
      <c r="FU471" s="84"/>
      <c r="FV471" s="84"/>
      <c r="FW471" s="84"/>
      <c r="FX471" s="84"/>
      <c r="FY471" s="84"/>
      <c r="FZ471" s="84"/>
      <c r="GA471" s="84"/>
      <c r="GB471" s="84"/>
      <c r="GC471" s="84"/>
      <c r="GD471" s="84"/>
      <c r="GE471" s="84"/>
      <c r="GF471" s="84"/>
      <c r="GG471" s="84"/>
      <c r="GH471" s="84"/>
      <c r="GI471" s="84"/>
      <c r="GJ471" s="84"/>
      <c r="GK471" s="84"/>
      <c r="GL471" s="84"/>
      <c r="GM471" s="84"/>
      <c r="GN471" s="84"/>
      <c r="GO471" s="84"/>
      <c r="GP471" s="84"/>
      <c r="GQ471" s="84"/>
      <c r="GR471" s="84"/>
      <c r="GS471" s="84"/>
      <c r="GT471" s="84"/>
      <c r="GU471" s="84"/>
      <c r="GV471" s="84"/>
      <c r="GW471" s="84"/>
      <c r="GX471" s="84"/>
      <c r="GY471" s="84"/>
      <c r="GZ471" s="84"/>
      <c r="HA471" s="84"/>
      <c r="HB471" s="84"/>
      <c r="HC471" s="84"/>
      <c r="HD471" s="84"/>
      <c r="HE471" s="84"/>
      <c r="HF471" s="84"/>
      <c r="HG471" s="84"/>
      <c r="HH471" s="84"/>
      <c r="HI471" s="84"/>
      <c r="HJ471" s="84"/>
      <c r="HK471" s="84"/>
      <c r="HL471" s="84"/>
      <c r="HM471" s="84"/>
      <c r="HN471" s="84"/>
      <c r="HO471" s="84"/>
      <c r="HP471" s="84"/>
      <c r="HQ471" s="84"/>
      <c r="HR471" s="84"/>
      <c r="HS471" s="84"/>
      <c r="HT471" s="84"/>
      <c r="HU471" s="84"/>
      <c r="HV471" s="84"/>
      <c r="HW471" s="84"/>
      <c r="HX471" s="84"/>
      <c r="HY471" s="84"/>
      <c r="HZ471" s="84"/>
      <c r="IA471" s="84"/>
      <c r="IB471" s="84"/>
      <c r="IC471" s="84"/>
      <c r="ID471" s="84"/>
      <c r="IE471" s="84"/>
      <c r="IF471" s="84"/>
      <c r="IG471" s="84"/>
      <c r="IH471" s="84"/>
      <c r="II471" s="84"/>
      <c r="IJ471" s="84"/>
      <c r="IK471" s="84"/>
      <c r="IL471" s="84"/>
      <c r="IM471" s="84"/>
      <c r="IN471" s="84"/>
      <c r="IO471" s="84"/>
      <c r="IP471" s="84"/>
      <c r="IQ471" s="84"/>
      <c r="IR471" s="84"/>
      <c r="IS471" s="84"/>
      <c r="IT471" s="84"/>
      <c r="IU471" s="84"/>
      <c r="IV471" s="84"/>
      <c r="IW471" s="84"/>
      <c r="IX471" s="84"/>
      <c r="IY471" s="84"/>
      <c r="IZ471" s="84"/>
      <c r="JA471" s="84"/>
      <c r="JB471" s="84"/>
    </row>
    <row r="472" spans="1:262" s="22" customFormat="1" ht="15" customHeight="1" x14ac:dyDescent="0.15">
      <c r="A472" s="176" t="s">
        <v>133</v>
      </c>
      <c r="B472" s="26" t="s">
        <v>285</v>
      </c>
      <c r="C472" s="27" t="s">
        <v>471</v>
      </c>
      <c r="D472" s="28" t="s">
        <v>472</v>
      </c>
      <c r="E472" s="26" t="s">
        <v>278</v>
      </c>
      <c r="F472" s="29" t="s">
        <v>84</v>
      </c>
      <c r="G472" s="30" t="s">
        <v>294</v>
      </c>
      <c r="H472" s="30" t="s">
        <v>79</v>
      </c>
      <c r="I472" s="37">
        <v>400000</v>
      </c>
      <c r="J472" s="38" t="s">
        <v>281</v>
      </c>
      <c r="K472" s="37">
        <v>0</v>
      </c>
      <c r="L472" s="26"/>
      <c r="M472" s="26"/>
      <c r="N472" s="26"/>
      <c r="O472" s="39" t="s">
        <v>364</v>
      </c>
      <c r="P472" s="40">
        <v>0.5</v>
      </c>
      <c r="Q472" s="40">
        <v>0.5</v>
      </c>
      <c r="R472" s="40">
        <v>1.48314606741573</v>
      </c>
      <c r="S472" s="40">
        <v>3.0337078651685401</v>
      </c>
      <c r="T472" s="40">
        <v>4</v>
      </c>
      <c r="U472" s="40">
        <v>4</v>
      </c>
      <c r="V472" s="41">
        <v>12</v>
      </c>
      <c r="W472" s="42">
        <v>115500</v>
      </c>
      <c r="X472" s="43">
        <v>200</v>
      </c>
      <c r="Y472" s="50">
        <v>1</v>
      </c>
      <c r="Z472" s="50">
        <v>1</v>
      </c>
      <c r="AA472" s="51"/>
      <c r="AB472" s="51"/>
      <c r="AC472" s="51"/>
      <c r="AD472" s="51"/>
      <c r="AE472" s="51"/>
      <c r="AF472" s="38">
        <v>144000</v>
      </c>
      <c r="AG472" s="61">
        <v>9.625</v>
      </c>
      <c r="AH472" s="62">
        <v>0.80208333333333304</v>
      </c>
      <c r="AI472" s="63"/>
      <c r="AJ472" s="64"/>
      <c r="AK472" s="65">
        <v>0</v>
      </c>
      <c r="AL472" s="64" t="s">
        <v>296</v>
      </c>
      <c r="AM472" s="66" t="s">
        <v>322</v>
      </c>
      <c r="AN472" s="26"/>
      <c r="AO472" s="66" t="s">
        <v>64</v>
      </c>
      <c r="AP472" s="74"/>
      <c r="AQ472" s="75"/>
      <c r="AR472" s="76"/>
      <c r="AS472" s="77"/>
      <c r="AT472" s="77"/>
      <c r="AU472" s="78"/>
      <c r="AV472" s="77"/>
      <c r="AW472" s="77"/>
      <c r="AX472" s="77"/>
      <c r="AY472" s="77"/>
      <c r="AZ472" s="77"/>
      <c r="BA472" s="77"/>
      <c r="BB472" s="99">
        <f t="shared" si="114"/>
        <v>37</v>
      </c>
      <c r="BC472" s="99">
        <f t="shared" si="115"/>
        <v>9</v>
      </c>
      <c r="BD472" s="100" t="str">
        <f t="shared" si="116"/>
        <v>025-U069500621-364杨青松37</v>
      </c>
      <c r="BE472" s="101">
        <f t="shared" si="117"/>
        <v>1</v>
      </c>
      <c r="BF472" s="101">
        <f t="shared" si="118"/>
        <v>1</v>
      </c>
      <c r="BG472" s="102" t="str">
        <f t="shared" si="119"/>
        <v>025-U069500621-36437</v>
      </c>
      <c r="BH472" s="84" t="str">
        <f>IF(IF(ISNA(MATCH(BG472,BG473:$BG$94434,0)),1,"")="","",IF(ISNA(MATCH(BG472,BG473:$BG$94434,0)),1,"")&amp;BB472)</f>
        <v>137</v>
      </c>
      <c r="BI472" s="84" t="str">
        <f>IF(BH472="","",BB472&amp;COUNTIFS($BH$1:BH472,BH472))</f>
        <v>3720</v>
      </c>
      <c r="BJ472" s="84" t="str">
        <f t="shared" si="120"/>
        <v>025-U069500621-364</v>
      </c>
      <c r="BK472" s="84"/>
      <c r="BL472" s="84"/>
      <c r="BM472" s="84"/>
      <c r="BN472" s="84"/>
      <c r="BO472" s="84"/>
      <c r="BP472" s="84"/>
      <c r="BQ472" s="84"/>
      <c r="BR472" s="84"/>
      <c r="BS472" s="84"/>
      <c r="BT472" s="84"/>
      <c r="BU472" s="84"/>
      <c r="BV472" s="84"/>
      <c r="BW472" s="84"/>
      <c r="BX472" s="84"/>
      <c r="BY472" s="84"/>
      <c r="BZ472" s="84"/>
      <c r="CA472" s="84"/>
      <c r="CB472" s="84"/>
      <c r="CC472" s="84"/>
      <c r="CD472" s="84"/>
      <c r="CE472" s="84"/>
      <c r="CF472" s="84"/>
      <c r="CG472" s="84"/>
      <c r="CH472" s="84"/>
      <c r="CI472" s="84"/>
      <c r="CJ472" s="84"/>
      <c r="CK472" s="84"/>
      <c r="CL472" s="84"/>
      <c r="CM472" s="84"/>
      <c r="CN472" s="84"/>
      <c r="CO472" s="84"/>
      <c r="CP472" s="84"/>
      <c r="CQ472" s="84"/>
      <c r="CR472" s="84"/>
      <c r="CS472" s="84"/>
      <c r="CT472" s="84"/>
      <c r="CU472" s="84"/>
      <c r="CV472" s="84"/>
      <c r="CW472" s="84"/>
      <c r="CX472" s="84"/>
      <c r="CY472" s="84"/>
      <c r="CZ472" s="84"/>
      <c r="DA472" s="84"/>
      <c r="DB472" s="84"/>
      <c r="DC472" s="84"/>
      <c r="DD472" s="84"/>
      <c r="DE472" s="84"/>
      <c r="DF472" s="84"/>
      <c r="DG472" s="84"/>
      <c r="DH472" s="84"/>
      <c r="DI472" s="84"/>
      <c r="DJ472" s="84"/>
      <c r="DK472" s="84"/>
      <c r="DL472" s="84"/>
      <c r="DM472" s="84"/>
      <c r="DN472" s="84"/>
      <c r="DO472" s="84"/>
      <c r="DP472" s="84"/>
      <c r="DQ472" s="84"/>
      <c r="DR472" s="84"/>
      <c r="DS472" s="84"/>
      <c r="DT472" s="84"/>
      <c r="DU472" s="84"/>
      <c r="DV472" s="84"/>
      <c r="DW472" s="84"/>
      <c r="DX472" s="84"/>
      <c r="DY472" s="84"/>
      <c r="DZ472" s="84"/>
      <c r="EA472" s="84"/>
      <c r="EB472" s="84"/>
      <c r="EC472" s="84"/>
      <c r="ED472" s="84"/>
      <c r="EE472" s="84"/>
      <c r="EF472" s="84"/>
      <c r="EG472" s="84"/>
      <c r="EH472" s="84"/>
      <c r="EI472" s="84"/>
      <c r="EJ472" s="84"/>
      <c r="EK472" s="84"/>
      <c r="EL472" s="84"/>
      <c r="EM472" s="84"/>
      <c r="EN472" s="84"/>
      <c r="EO472" s="84"/>
      <c r="EP472" s="84"/>
      <c r="EQ472" s="84"/>
      <c r="ER472" s="84"/>
      <c r="ES472" s="84"/>
      <c r="ET472" s="84"/>
      <c r="EU472" s="84"/>
      <c r="EV472" s="84"/>
      <c r="EW472" s="84"/>
      <c r="EX472" s="84"/>
      <c r="EY472" s="84"/>
      <c r="EZ472" s="84"/>
      <c r="FA472" s="84"/>
      <c r="FB472" s="84"/>
      <c r="FC472" s="84"/>
      <c r="FD472" s="84"/>
      <c r="FE472" s="84"/>
      <c r="FF472" s="84"/>
      <c r="FG472" s="84"/>
      <c r="FH472" s="84"/>
      <c r="FI472" s="84"/>
      <c r="FJ472" s="84"/>
      <c r="FK472" s="84"/>
      <c r="FL472" s="84"/>
      <c r="FM472" s="84"/>
      <c r="FN472" s="84"/>
      <c r="FO472" s="84"/>
      <c r="FP472" s="84"/>
      <c r="FQ472" s="84"/>
      <c r="FR472" s="84"/>
      <c r="FS472" s="84"/>
      <c r="FT472" s="84"/>
      <c r="FU472" s="84"/>
      <c r="FV472" s="84"/>
      <c r="FW472" s="84"/>
      <c r="FX472" s="84"/>
      <c r="FY472" s="84"/>
      <c r="FZ472" s="84"/>
      <c r="GA472" s="84"/>
      <c r="GB472" s="84"/>
      <c r="GC472" s="84"/>
      <c r="GD472" s="84"/>
      <c r="GE472" s="84"/>
      <c r="GF472" s="84"/>
      <c r="GG472" s="84"/>
      <c r="GH472" s="84"/>
      <c r="GI472" s="84"/>
      <c r="GJ472" s="84"/>
      <c r="GK472" s="84"/>
      <c r="GL472" s="84"/>
      <c r="GM472" s="84"/>
      <c r="GN472" s="84"/>
      <c r="GO472" s="84"/>
      <c r="GP472" s="84"/>
      <c r="GQ472" s="84"/>
      <c r="GR472" s="84"/>
      <c r="GS472" s="84"/>
      <c r="GT472" s="84"/>
      <c r="GU472" s="84"/>
      <c r="GV472" s="84"/>
      <c r="GW472" s="84"/>
      <c r="GX472" s="84"/>
      <c r="GY472" s="84"/>
      <c r="GZ472" s="84"/>
      <c r="HA472" s="84"/>
      <c r="HB472" s="84"/>
      <c r="HC472" s="84"/>
      <c r="HD472" s="84"/>
      <c r="HE472" s="84"/>
      <c r="HF472" s="84"/>
      <c r="HG472" s="84"/>
      <c r="HH472" s="84"/>
      <c r="HI472" s="84"/>
      <c r="HJ472" s="84"/>
      <c r="HK472" s="84"/>
      <c r="HL472" s="84"/>
      <c r="HM472" s="84"/>
      <c r="HN472" s="84"/>
      <c r="HO472" s="84"/>
      <c r="HP472" s="84"/>
      <c r="HQ472" s="84"/>
      <c r="HR472" s="84"/>
      <c r="HS472" s="84"/>
      <c r="HT472" s="84"/>
      <c r="HU472" s="84"/>
      <c r="HV472" s="84"/>
      <c r="HW472" s="84"/>
      <c r="HX472" s="84"/>
      <c r="HY472" s="84"/>
      <c r="HZ472" s="84"/>
      <c r="IA472" s="84"/>
      <c r="IB472" s="84"/>
      <c r="IC472" s="84"/>
      <c r="ID472" s="84"/>
      <c r="IE472" s="84"/>
      <c r="IF472" s="84"/>
      <c r="IG472" s="84"/>
      <c r="IH472" s="84"/>
      <c r="II472" s="84"/>
      <c r="IJ472" s="84"/>
      <c r="IK472" s="84"/>
      <c r="IL472" s="84"/>
      <c r="IM472" s="84"/>
      <c r="IN472" s="84"/>
      <c r="IO472" s="84"/>
      <c r="IP472" s="84"/>
      <c r="IQ472" s="84"/>
      <c r="IR472" s="84"/>
      <c r="IS472" s="84"/>
      <c r="IT472" s="84"/>
      <c r="IU472" s="84"/>
      <c r="IV472" s="84"/>
      <c r="IW472" s="84"/>
      <c r="IX472" s="84"/>
      <c r="IY472" s="84"/>
      <c r="IZ472" s="84"/>
      <c r="JA472" s="84"/>
      <c r="JB472" s="84"/>
    </row>
    <row r="473" spans="1:262" s="22" customFormat="1" ht="15" customHeight="1" x14ac:dyDescent="0.15">
      <c r="A473" s="176" t="s">
        <v>133</v>
      </c>
      <c r="B473" s="26" t="s">
        <v>275</v>
      </c>
      <c r="C473" s="27" t="s">
        <v>344</v>
      </c>
      <c r="D473" s="28" t="s">
        <v>442</v>
      </c>
      <c r="E473" s="26" t="s">
        <v>278</v>
      </c>
      <c r="F473" s="29" t="s">
        <v>346</v>
      </c>
      <c r="G473" s="30" t="s">
        <v>280</v>
      </c>
      <c r="H473" s="30" t="s">
        <v>79</v>
      </c>
      <c r="I473" s="37">
        <v>1500000</v>
      </c>
      <c r="J473" s="38" t="s">
        <v>281</v>
      </c>
      <c r="K473" s="37">
        <v>1500000</v>
      </c>
      <c r="L473" s="26"/>
      <c r="M473" s="26"/>
      <c r="N473" s="26"/>
      <c r="O473" s="39" t="s">
        <v>29</v>
      </c>
      <c r="P473" s="40">
        <v>0.5</v>
      </c>
      <c r="Q473" s="40">
        <v>0.5</v>
      </c>
      <c r="R473" s="40">
        <v>3.50561797752809</v>
      </c>
      <c r="S473" s="40">
        <v>3.0337078651685401</v>
      </c>
      <c r="T473" s="40">
        <v>11</v>
      </c>
      <c r="U473" s="40">
        <v>0</v>
      </c>
      <c r="V473" s="41">
        <v>12</v>
      </c>
      <c r="W473" s="42">
        <v>140000</v>
      </c>
      <c r="X473" s="43">
        <v>200</v>
      </c>
      <c r="Y473" s="50">
        <v>1</v>
      </c>
      <c r="Z473" s="50">
        <v>1</v>
      </c>
      <c r="AA473" s="51"/>
      <c r="AB473" s="51"/>
      <c r="AC473" s="51"/>
      <c r="AD473" s="51"/>
      <c r="AE473" s="51"/>
      <c r="AF473" s="38">
        <v>144000</v>
      </c>
      <c r="AG473" s="61">
        <v>11.6666666666667</v>
      </c>
      <c r="AH473" s="62">
        <v>0.97222222222222199</v>
      </c>
      <c r="AI473" s="63"/>
      <c r="AJ473" s="64"/>
      <c r="AK473" s="65">
        <v>0</v>
      </c>
      <c r="AL473" s="64" t="s">
        <v>296</v>
      </c>
      <c r="AM473" s="66"/>
      <c r="AN473" s="26"/>
      <c r="AO473" s="66" t="s">
        <v>59</v>
      </c>
      <c r="AP473" s="74"/>
      <c r="AQ473" s="75"/>
      <c r="AR473" s="76"/>
      <c r="AS473" s="77"/>
      <c r="AT473" s="77"/>
      <c r="AU473" s="78"/>
      <c r="AV473" s="77"/>
      <c r="AW473" s="77"/>
      <c r="AX473" s="77"/>
      <c r="AY473" s="77"/>
      <c r="AZ473" s="77"/>
      <c r="BA473" s="77"/>
      <c r="BB473" s="99">
        <f t="shared" si="114"/>
        <v>37</v>
      </c>
      <c r="BC473" s="99">
        <f t="shared" si="115"/>
        <v>9</v>
      </c>
      <c r="BD473" s="100" t="str">
        <f t="shared" si="116"/>
        <v>025-C130000641-0397苏宁亚37</v>
      </c>
      <c r="BE473" s="101">
        <f t="shared" si="117"/>
        <v>1</v>
      </c>
      <c r="BF473" s="101">
        <f t="shared" si="118"/>
        <v>0.5</v>
      </c>
      <c r="BG473" s="102" t="str">
        <f t="shared" si="119"/>
        <v>025-C130000641-039737</v>
      </c>
      <c r="BH473" s="84" t="str">
        <f>IF(IF(ISNA(MATCH(BG473,BG474:$BG$94434,0)),1,"")="","",IF(ISNA(MATCH(BG473,BG474:$BG$94434,0)),1,"")&amp;BB473)</f>
        <v/>
      </c>
      <c r="BI473" s="84" t="str">
        <f>IF(BH473="","",BB473&amp;COUNTIFS($BH$1:BH473,BH473))</f>
        <v/>
      </c>
      <c r="BJ473" s="84" t="str">
        <f t="shared" si="120"/>
        <v/>
      </c>
      <c r="BK473" s="84"/>
      <c r="BL473" s="84"/>
      <c r="BM473" s="84"/>
      <c r="BN473" s="84"/>
      <c r="BO473" s="84"/>
      <c r="BP473" s="84"/>
      <c r="BQ473" s="84"/>
      <c r="BR473" s="84"/>
      <c r="BS473" s="84"/>
      <c r="BT473" s="84"/>
      <c r="BU473" s="84"/>
      <c r="BV473" s="84"/>
      <c r="BW473" s="84"/>
      <c r="BX473" s="84"/>
      <c r="BY473" s="84"/>
      <c r="BZ473" s="84"/>
      <c r="CA473" s="84"/>
      <c r="CB473" s="84"/>
      <c r="CC473" s="84"/>
      <c r="CD473" s="84"/>
      <c r="CE473" s="84"/>
      <c r="CF473" s="84"/>
      <c r="CG473" s="84"/>
      <c r="CH473" s="84"/>
      <c r="CI473" s="84"/>
      <c r="CJ473" s="84"/>
      <c r="CK473" s="84"/>
      <c r="CL473" s="84"/>
      <c r="CM473" s="84"/>
      <c r="CN473" s="84"/>
      <c r="CO473" s="84"/>
      <c r="CP473" s="84"/>
      <c r="CQ473" s="84"/>
      <c r="CR473" s="84"/>
      <c r="CS473" s="84"/>
      <c r="CT473" s="84"/>
      <c r="CU473" s="84"/>
      <c r="CV473" s="84"/>
      <c r="CW473" s="84"/>
      <c r="CX473" s="84"/>
      <c r="CY473" s="84"/>
      <c r="CZ473" s="84"/>
      <c r="DA473" s="84"/>
      <c r="DB473" s="84"/>
      <c r="DC473" s="84"/>
      <c r="DD473" s="84"/>
      <c r="DE473" s="84"/>
      <c r="DF473" s="84"/>
      <c r="DG473" s="84"/>
      <c r="DH473" s="84"/>
      <c r="DI473" s="84"/>
      <c r="DJ473" s="84"/>
      <c r="DK473" s="84"/>
      <c r="DL473" s="84"/>
      <c r="DM473" s="84"/>
      <c r="DN473" s="84"/>
      <c r="DO473" s="84"/>
      <c r="DP473" s="84"/>
      <c r="DQ473" s="84"/>
      <c r="DR473" s="84"/>
      <c r="DS473" s="84"/>
      <c r="DT473" s="84"/>
      <c r="DU473" s="84"/>
      <c r="DV473" s="84"/>
      <c r="DW473" s="84"/>
      <c r="DX473" s="84"/>
      <c r="DY473" s="84"/>
      <c r="DZ473" s="84"/>
      <c r="EA473" s="84"/>
      <c r="EB473" s="84"/>
      <c r="EC473" s="84"/>
      <c r="ED473" s="84"/>
      <c r="EE473" s="84"/>
      <c r="EF473" s="84"/>
      <c r="EG473" s="84"/>
      <c r="EH473" s="84"/>
      <c r="EI473" s="84"/>
      <c r="EJ473" s="84"/>
      <c r="EK473" s="84"/>
      <c r="EL473" s="84"/>
      <c r="EM473" s="84"/>
      <c r="EN473" s="84"/>
      <c r="EO473" s="84"/>
      <c r="EP473" s="84"/>
      <c r="EQ473" s="84"/>
      <c r="ER473" s="84"/>
      <c r="ES473" s="84"/>
      <c r="ET473" s="84"/>
      <c r="EU473" s="84"/>
      <c r="EV473" s="84"/>
      <c r="EW473" s="84"/>
      <c r="EX473" s="84"/>
      <c r="EY473" s="84"/>
      <c r="EZ473" s="84"/>
      <c r="FA473" s="84"/>
      <c r="FB473" s="84"/>
      <c r="FC473" s="84"/>
      <c r="FD473" s="84"/>
      <c r="FE473" s="84"/>
      <c r="FF473" s="84"/>
      <c r="FG473" s="84"/>
      <c r="FH473" s="84"/>
      <c r="FI473" s="84"/>
      <c r="FJ473" s="84"/>
      <c r="FK473" s="84"/>
      <c r="FL473" s="84"/>
      <c r="FM473" s="84"/>
      <c r="FN473" s="84"/>
      <c r="FO473" s="84"/>
      <c r="FP473" s="84"/>
      <c r="FQ473" s="84"/>
      <c r="FR473" s="84"/>
      <c r="FS473" s="84"/>
      <c r="FT473" s="84"/>
      <c r="FU473" s="84"/>
      <c r="FV473" s="84"/>
      <c r="FW473" s="84"/>
      <c r="FX473" s="84"/>
      <c r="FY473" s="84"/>
      <c r="FZ473" s="84"/>
      <c r="GA473" s="84"/>
      <c r="GB473" s="84"/>
      <c r="GC473" s="84"/>
      <c r="GD473" s="84"/>
      <c r="GE473" s="84"/>
      <c r="GF473" s="84"/>
      <c r="GG473" s="84"/>
      <c r="GH473" s="84"/>
      <c r="GI473" s="84"/>
      <c r="GJ473" s="84"/>
      <c r="GK473" s="84"/>
      <c r="GL473" s="84"/>
      <c r="GM473" s="84"/>
      <c r="GN473" s="84"/>
      <c r="GO473" s="84"/>
      <c r="GP473" s="84"/>
      <c r="GQ473" s="84"/>
      <c r="GR473" s="84"/>
      <c r="GS473" s="84"/>
      <c r="GT473" s="84"/>
      <c r="GU473" s="84"/>
      <c r="GV473" s="84"/>
      <c r="GW473" s="84"/>
      <c r="GX473" s="84"/>
      <c r="GY473" s="84"/>
      <c r="GZ473" s="84"/>
      <c r="HA473" s="84"/>
      <c r="HB473" s="84"/>
      <c r="HC473" s="84"/>
      <c r="HD473" s="84"/>
      <c r="HE473" s="84"/>
      <c r="HF473" s="84"/>
      <c r="HG473" s="84"/>
      <c r="HH473" s="84"/>
      <c r="HI473" s="84"/>
      <c r="HJ473" s="84"/>
      <c r="HK473" s="84"/>
      <c r="HL473" s="84"/>
      <c r="HM473" s="84"/>
      <c r="HN473" s="84"/>
      <c r="HO473" s="84"/>
      <c r="HP473" s="84"/>
      <c r="HQ473" s="84"/>
      <c r="HR473" s="84"/>
      <c r="HS473" s="84"/>
      <c r="HT473" s="84"/>
      <c r="HU473" s="84"/>
      <c r="HV473" s="84"/>
      <c r="HW473" s="84"/>
      <c r="HX473" s="84"/>
      <c r="HY473" s="84"/>
      <c r="HZ473" s="84"/>
      <c r="IA473" s="84"/>
      <c r="IB473" s="84"/>
      <c r="IC473" s="84"/>
      <c r="ID473" s="84"/>
      <c r="IE473" s="84"/>
      <c r="IF473" s="84"/>
      <c r="IG473" s="84"/>
      <c r="IH473" s="84"/>
      <c r="II473" s="84"/>
      <c r="IJ473" s="84"/>
      <c r="IK473" s="84"/>
      <c r="IL473" s="84"/>
      <c r="IM473" s="84"/>
      <c r="IN473" s="84"/>
      <c r="IO473" s="84"/>
      <c r="IP473" s="84"/>
      <c r="IQ473" s="84"/>
      <c r="IR473" s="84"/>
      <c r="IS473" s="84"/>
      <c r="IT473" s="84"/>
      <c r="IU473" s="84"/>
      <c r="IV473" s="84"/>
      <c r="IW473" s="84"/>
      <c r="IX473" s="84"/>
      <c r="IY473" s="84"/>
      <c r="IZ473" s="84"/>
      <c r="JA473" s="84"/>
      <c r="JB473" s="84"/>
    </row>
    <row r="474" spans="1:262" s="22" customFormat="1" ht="15" customHeight="1" x14ac:dyDescent="0.15">
      <c r="A474" s="176" t="s">
        <v>133</v>
      </c>
      <c r="B474" s="26" t="s">
        <v>285</v>
      </c>
      <c r="C474" s="27" t="s">
        <v>344</v>
      </c>
      <c r="D474" s="28" t="s">
        <v>442</v>
      </c>
      <c r="E474" s="26" t="s">
        <v>278</v>
      </c>
      <c r="F474" s="29" t="s">
        <v>346</v>
      </c>
      <c r="G474" s="30" t="s">
        <v>280</v>
      </c>
      <c r="H474" s="30" t="s">
        <v>79</v>
      </c>
      <c r="I474" s="37">
        <v>1500000</v>
      </c>
      <c r="J474" s="38" t="s">
        <v>281</v>
      </c>
      <c r="K474" s="37">
        <v>1500000</v>
      </c>
      <c r="L474" s="26"/>
      <c r="M474" s="26"/>
      <c r="N474" s="26"/>
      <c r="O474" s="39" t="s">
        <v>29</v>
      </c>
      <c r="P474" s="40">
        <v>0.5</v>
      </c>
      <c r="Q474" s="40">
        <v>0.5</v>
      </c>
      <c r="R474" s="40">
        <v>1.48314606741573</v>
      </c>
      <c r="S474" s="40">
        <v>3.0337078651685401</v>
      </c>
      <c r="T474" s="40">
        <v>11</v>
      </c>
      <c r="U474" s="40">
        <v>0</v>
      </c>
      <c r="V474" s="41">
        <v>12</v>
      </c>
      <c r="W474" s="42">
        <v>112000</v>
      </c>
      <c r="X474" s="43">
        <v>200</v>
      </c>
      <c r="Y474" s="50">
        <v>1</v>
      </c>
      <c r="Z474" s="50">
        <v>1</v>
      </c>
      <c r="AA474" s="51"/>
      <c r="AB474" s="51"/>
      <c r="AC474" s="51"/>
      <c r="AD474" s="51"/>
      <c r="AE474" s="51"/>
      <c r="AF474" s="38">
        <v>144000</v>
      </c>
      <c r="AG474" s="61">
        <v>9.3333333333333304</v>
      </c>
      <c r="AH474" s="62">
        <v>0.77777777777777801</v>
      </c>
      <c r="AI474" s="63"/>
      <c r="AJ474" s="64"/>
      <c r="AK474" s="65">
        <v>0</v>
      </c>
      <c r="AL474" s="64" t="s">
        <v>296</v>
      </c>
      <c r="AM474" s="66"/>
      <c r="AN474" s="26"/>
      <c r="AO474" s="66" t="s">
        <v>28</v>
      </c>
      <c r="AP474" s="74"/>
      <c r="AQ474" s="75"/>
      <c r="AR474" s="76"/>
      <c r="AS474" s="77"/>
      <c r="AT474" s="77"/>
      <c r="AU474" s="78"/>
      <c r="AV474" s="77"/>
      <c r="AW474" s="77"/>
      <c r="AX474" s="77"/>
      <c r="AY474" s="77"/>
      <c r="AZ474" s="77"/>
      <c r="BA474" s="77"/>
      <c r="BB474" s="99">
        <f t="shared" si="114"/>
        <v>37</v>
      </c>
      <c r="BC474" s="99">
        <f t="shared" si="115"/>
        <v>9</v>
      </c>
      <c r="BD474" s="100" t="str">
        <f t="shared" si="116"/>
        <v>025-C130000641-0397韩学奇37</v>
      </c>
      <c r="BE474" s="101">
        <f t="shared" si="117"/>
        <v>1</v>
      </c>
      <c r="BF474" s="101">
        <f t="shared" si="118"/>
        <v>0.5</v>
      </c>
      <c r="BG474" s="102" t="str">
        <f t="shared" si="119"/>
        <v>025-C130000641-039737</v>
      </c>
      <c r="BH474" s="84" t="str">
        <f>IF(IF(ISNA(MATCH(BG474,BG475:$BG$94434,0)),1,"")="","",IF(ISNA(MATCH(BG474,BG475:$BG$94434,0)),1,"")&amp;BB474)</f>
        <v/>
      </c>
      <c r="BI474" s="84" t="str">
        <f>IF(BH474="","",BB474&amp;COUNTIFS($BH$1:BH474,BH474))</f>
        <v/>
      </c>
      <c r="BJ474" s="84" t="str">
        <f t="shared" si="120"/>
        <v/>
      </c>
      <c r="BK474" s="84"/>
      <c r="BL474" s="84"/>
      <c r="BM474" s="84"/>
      <c r="BN474" s="84"/>
      <c r="BO474" s="84"/>
      <c r="BP474" s="84"/>
      <c r="BQ474" s="84"/>
      <c r="BR474" s="84"/>
      <c r="BS474" s="84"/>
      <c r="BT474" s="84"/>
      <c r="BU474" s="84"/>
      <c r="BV474" s="84"/>
      <c r="BW474" s="84"/>
      <c r="BX474" s="84"/>
      <c r="BY474" s="84"/>
      <c r="BZ474" s="84"/>
      <c r="CA474" s="84"/>
      <c r="CB474" s="84"/>
      <c r="CC474" s="84"/>
      <c r="CD474" s="84"/>
      <c r="CE474" s="84"/>
      <c r="CF474" s="84"/>
      <c r="CG474" s="84"/>
      <c r="CH474" s="84"/>
      <c r="CI474" s="84"/>
      <c r="CJ474" s="84"/>
      <c r="CK474" s="84"/>
      <c r="CL474" s="84"/>
      <c r="CM474" s="84"/>
      <c r="CN474" s="84"/>
      <c r="CO474" s="84"/>
      <c r="CP474" s="84"/>
      <c r="CQ474" s="84"/>
      <c r="CR474" s="84"/>
      <c r="CS474" s="84"/>
      <c r="CT474" s="84"/>
      <c r="CU474" s="84"/>
      <c r="CV474" s="84"/>
      <c r="CW474" s="84"/>
      <c r="CX474" s="84"/>
      <c r="CY474" s="84"/>
      <c r="CZ474" s="84"/>
      <c r="DA474" s="84"/>
      <c r="DB474" s="84"/>
      <c r="DC474" s="84"/>
      <c r="DD474" s="84"/>
      <c r="DE474" s="84"/>
      <c r="DF474" s="84"/>
      <c r="DG474" s="84"/>
      <c r="DH474" s="84"/>
      <c r="DI474" s="84"/>
      <c r="DJ474" s="84"/>
      <c r="DK474" s="84"/>
      <c r="DL474" s="84"/>
      <c r="DM474" s="84"/>
      <c r="DN474" s="84"/>
      <c r="DO474" s="84"/>
      <c r="DP474" s="84"/>
      <c r="DQ474" s="84"/>
      <c r="DR474" s="84"/>
      <c r="DS474" s="84"/>
      <c r="DT474" s="84"/>
      <c r="DU474" s="84"/>
      <c r="DV474" s="84"/>
      <c r="DW474" s="84"/>
      <c r="DX474" s="84"/>
      <c r="DY474" s="84"/>
      <c r="DZ474" s="84"/>
      <c r="EA474" s="84"/>
      <c r="EB474" s="84"/>
      <c r="EC474" s="84"/>
      <c r="ED474" s="84"/>
      <c r="EE474" s="84"/>
      <c r="EF474" s="84"/>
      <c r="EG474" s="84"/>
      <c r="EH474" s="84"/>
      <c r="EI474" s="84"/>
      <c r="EJ474" s="84"/>
      <c r="EK474" s="84"/>
      <c r="EL474" s="84"/>
      <c r="EM474" s="84"/>
      <c r="EN474" s="84"/>
      <c r="EO474" s="84"/>
      <c r="EP474" s="84"/>
      <c r="EQ474" s="84"/>
      <c r="ER474" s="84"/>
      <c r="ES474" s="84"/>
      <c r="ET474" s="84"/>
      <c r="EU474" s="84"/>
      <c r="EV474" s="84"/>
      <c r="EW474" s="84"/>
      <c r="EX474" s="84"/>
      <c r="EY474" s="84"/>
      <c r="EZ474" s="84"/>
      <c r="FA474" s="84"/>
      <c r="FB474" s="84"/>
      <c r="FC474" s="84"/>
      <c r="FD474" s="84"/>
      <c r="FE474" s="84"/>
      <c r="FF474" s="84"/>
      <c r="FG474" s="84"/>
      <c r="FH474" s="84"/>
      <c r="FI474" s="84"/>
      <c r="FJ474" s="84"/>
      <c r="FK474" s="84"/>
      <c r="FL474" s="84"/>
      <c r="FM474" s="84"/>
      <c r="FN474" s="84"/>
      <c r="FO474" s="84"/>
      <c r="FP474" s="84"/>
      <c r="FQ474" s="84"/>
      <c r="FR474" s="84"/>
      <c r="FS474" s="84"/>
      <c r="FT474" s="84"/>
      <c r="FU474" s="84"/>
      <c r="FV474" s="84"/>
      <c r="FW474" s="84"/>
      <c r="FX474" s="84"/>
      <c r="FY474" s="84"/>
      <c r="FZ474" s="84"/>
      <c r="GA474" s="84"/>
      <c r="GB474" s="84"/>
      <c r="GC474" s="84"/>
      <c r="GD474" s="84"/>
      <c r="GE474" s="84"/>
      <c r="GF474" s="84"/>
      <c r="GG474" s="84"/>
      <c r="GH474" s="84"/>
      <c r="GI474" s="84"/>
      <c r="GJ474" s="84"/>
      <c r="GK474" s="84"/>
      <c r="GL474" s="84"/>
      <c r="GM474" s="84"/>
      <c r="GN474" s="84"/>
      <c r="GO474" s="84"/>
      <c r="GP474" s="84"/>
      <c r="GQ474" s="84"/>
      <c r="GR474" s="84"/>
      <c r="GS474" s="84"/>
      <c r="GT474" s="84"/>
      <c r="GU474" s="84"/>
      <c r="GV474" s="84"/>
      <c r="GW474" s="84"/>
      <c r="GX474" s="84"/>
      <c r="GY474" s="84"/>
      <c r="GZ474" s="84"/>
      <c r="HA474" s="84"/>
      <c r="HB474" s="84"/>
      <c r="HC474" s="84"/>
      <c r="HD474" s="84"/>
      <c r="HE474" s="84"/>
      <c r="HF474" s="84"/>
      <c r="HG474" s="84"/>
      <c r="HH474" s="84"/>
      <c r="HI474" s="84"/>
      <c r="HJ474" s="84"/>
      <c r="HK474" s="84"/>
      <c r="HL474" s="84"/>
      <c r="HM474" s="84"/>
      <c r="HN474" s="84"/>
      <c r="HO474" s="84"/>
      <c r="HP474" s="84"/>
      <c r="HQ474" s="84"/>
      <c r="HR474" s="84"/>
      <c r="HS474" s="84"/>
      <c r="HT474" s="84"/>
      <c r="HU474" s="84"/>
      <c r="HV474" s="84"/>
      <c r="HW474" s="84"/>
      <c r="HX474" s="84"/>
      <c r="HY474" s="84"/>
      <c r="HZ474" s="84"/>
      <c r="IA474" s="84"/>
      <c r="IB474" s="84"/>
      <c r="IC474" s="84"/>
      <c r="ID474" s="84"/>
      <c r="IE474" s="84"/>
      <c r="IF474" s="84"/>
      <c r="IG474" s="84"/>
      <c r="IH474" s="84"/>
      <c r="II474" s="84"/>
      <c r="IJ474" s="84"/>
      <c r="IK474" s="84"/>
      <c r="IL474" s="84"/>
      <c r="IM474" s="84"/>
      <c r="IN474" s="84"/>
      <c r="IO474" s="84"/>
      <c r="IP474" s="84"/>
      <c r="IQ474" s="84"/>
      <c r="IR474" s="84"/>
      <c r="IS474" s="84"/>
      <c r="IT474" s="84"/>
      <c r="IU474" s="84"/>
      <c r="IV474" s="84"/>
      <c r="IW474" s="84"/>
      <c r="IX474" s="84"/>
      <c r="IY474" s="84"/>
      <c r="IZ474" s="84"/>
      <c r="JA474" s="84"/>
      <c r="JB474" s="84"/>
    </row>
    <row r="475" spans="1:262" s="22" customFormat="1" ht="15" customHeight="1" x14ac:dyDescent="0.15">
      <c r="A475" s="176" t="s">
        <v>133</v>
      </c>
      <c r="B475" s="26" t="s">
        <v>285</v>
      </c>
      <c r="C475" s="27" t="s">
        <v>188</v>
      </c>
      <c r="D475" s="28" t="s">
        <v>482</v>
      </c>
      <c r="E475" s="26" t="s">
        <v>278</v>
      </c>
      <c r="F475" s="29" t="s">
        <v>81</v>
      </c>
      <c r="G475" s="30" t="s">
        <v>356</v>
      </c>
      <c r="H475" s="30" t="s">
        <v>79</v>
      </c>
      <c r="I475" s="37">
        <v>2000000</v>
      </c>
      <c r="J475" s="38" t="s">
        <v>281</v>
      </c>
      <c r="K475" s="37">
        <v>242300</v>
      </c>
      <c r="L475" s="26"/>
      <c r="M475" s="26"/>
      <c r="N475" s="26"/>
      <c r="O475" s="39" t="s">
        <v>357</v>
      </c>
      <c r="P475" s="40">
        <v>0.5</v>
      </c>
      <c r="Q475" s="40">
        <v>0.5</v>
      </c>
      <c r="R475" s="40">
        <v>1.48314606741573</v>
      </c>
      <c r="S475" s="40">
        <v>3.0337078651685401</v>
      </c>
      <c r="T475" s="40">
        <v>4</v>
      </c>
      <c r="U475" s="40">
        <v>4</v>
      </c>
      <c r="V475" s="41">
        <v>12</v>
      </c>
      <c r="W475" s="42">
        <v>90000</v>
      </c>
      <c r="X475" s="43">
        <v>200</v>
      </c>
      <c r="Y475" s="50">
        <v>1</v>
      </c>
      <c r="Z475" s="50">
        <v>1</v>
      </c>
      <c r="AA475" s="51"/>
      <c r="AB475" s="51"/>
      <c r="AC475" s="51"/>
      <c r="AD475" s="51"/>
      <c r="AE475" s="51"/>
      <c r="AF475" s="38">
        <v>144000</v>
      </c>
      <c r="AG475" s="61">
        <v>7.5</v>
      </c>
      <c r="AH475" s="62">
        <v>0.625</v>
      </c>
      <c r="AI475" s="63"/>
      <c r="AJ475" s="64"/>
      <c r="AK475" s="65">
        <v>0</v>
      </c>
      <c r="AL475" s="64" t="s">
        <v>296</v>
      </c>
      <c r="AM475" s="66" t="s">
        <v>322</v>
      </c>
      <c r="AN475" s="26"/>
      <c r="AO475" s="66" t="s">
        <v>64</v>
      </c>
      <c r="AP475" s="74"/>
      <c r="AQ475" s="75"/>
      <c r="AR475" s="76"/>
      <c r="AS475" s="77"/>
      <c r="AT475" s="77"/>
      <c r="AU475" s="78"/>
      <c r="AV475" s="77"/>
      <c r="AW475" s="77"/>
      <c r="AX475" s="77"/>
      <c r="AY475" s="77"/>
      <c r="AZ475" s="77"/>
      <c r="BA475" s="77"/>
      <c r="BB475" s="99">
        <f t="shared" si="114"/>
        <v>37</v>
      </c>
      <c r="BC475" s="99">
        <f t="shared" si="115"/>
        <v>9</v>
      </c>
      <c r="BD475" s="100" t="str">
        <f t="shared" si="116"/>
        <v>025-0009-320杨青松37</v>
      </c>
      <c r="BE475" s="101">
        <f t="shared" si="117"/>
        <v>1</v>
      </c>
      <c r="BF475" s="101">
        <f t="shared" si="118"/>
        <v>1</v>
      </c>
      <c r="BG475" s="102" t="str">
        <f t="shared" si="119"/>
        <v>025-0009-32037</v>
      </c>
      <c r="BH475" s="84" t="str">
        <f>IF(IF(ISNA(MATCH(BG475,BG476:$BG$94434,0)),1,"")="","",IF(ISNA(MATCH(BG475,BG476:$BG$94434,0)),1,"")&amp;BB475)</f>
        <v>137</v>
      </c>
      <c r="BI475" s="84" t="str">
        <f>IF(BH475="","",BB475&amp;COUNTIFS($BH$1:BH475,BH475))</f>
        <v>3721</v>
      </c>
      <c r="BJ475" s="84" t="str">
        <f t="shared" si="120"/>
        <v>025-0009-320</v>
      </c>
      <c r="BK475" s="84"/>
      <c r="BL475" s="84"/>
      <c r="BM475" s="84"/>
      <c r="BN475" s="84"/>
      <c r="BO475" s="84"/>
      <c r="BP475" s="84"/>
      <c r="BQ475" s="84"/>
      <c r="BR475" s="84"/>
      <c r="BS475" s="84"/>
      <c r="BT475" s="84"/>
      <c r="BU475" s="84"/>
      <c r="BV475" s="84"/>
      <c r="BW475" s="84"/>
      <c r="BX475" s="84"/>
      <c r="BY475" s="84"/>
      <c r="BZ475" s="84"/>
      <c r="CA475" s="84"/>
      <c r="CB475" s="84"/>
      <c r="CC475" s="84"/>
      <c r="CD475" s="84"/>
      <c r="CE475" s="84"/>
      <c r="CF475" s="84"/>
      <c r="CG475" s="84"/>
      <c r="CH475" s="84"/>
      <c r="CI475" s="84"/>
      <c r="CJ475" s="84"/>
      <c r="CK475" s="84"/>
      <c r="CL475" s="84"/>
      <c r="CM475" s="84"/>
      <c r="CN475" s="84"/>
      <c r="CO475" s="84"/>
      <c r="CP475" s="84"/>
      <c r="CQ475" s="84"/>
      <c r="CR475" s="84"/>
      <c r="CS475" s="84"/>
      <c r="CT475" s="84"/>
      <c r="CU475" s="84"/>
      <c r="CV475" s="84"/>
      <c r="CW475" s="84"/>
      <c r="CX475" s="84"/>
      <c r="CY475" s="84"/>
      <c r="CZ475" s="84"/>
      <c r="DA475" s="84"/>
      <c r="DB475" s="84"/>
      <c r="DC475" s="84"/>
      <c r="DD475" s="84"/>
      <c r="DE475" s="84"/>
      <c r="DF475" s="84"/>
      <c r="DG475" s="84"/>
      <c r="DH475" s="84"/>
      <c r="DI475" s="84"/>
      <c r="DJ475" s="84"/>
      <c r="DK475" s="84"/>
      <c r="DL475" s="84"/>
      <c r="DM475" s="84"/>
      <c r="DN475" s="84"/>
      <c r="DO475" s="84"/>
      <c r="DP475" s="84"/>
      <c r="DQ475" s="84"/>
      <c r="DR475" s="84"/>
      <c r="DS475" s="84"/>
      <c r="DT475" s="84"/>
      <c r="DU475" s="84"/>
      <c r="DV475" s="84"/>
      <c r="DW475" s="84"/>
      <c r="DX475" s="84"/>
      <c r="DY475" s="84"/>
      <c r="DZ475" s="84"/>
      <c r="EA475" s="84"/>
      <c r="EB475" s="84"/>
      <c r="EC475" s="84"/>
      <c r="ED475" s="84"/>
      <c r="EE475" s="84"/>
      <c r="EF475" s="84"/>
      <c r="EG475" s="84"/>
      <c r="EH475" s="84"/>
      <c r="EI475" s="84"/>
      <c r="EJ475" s="84"/>
      <c r="EK475" s="84"/>
      <c r="EL475" s="84"/>
      <c r="EM475" s="84"/>
      <c r="EN475" s="84"/>
      <c r="EO475" s="84"/>
      <c r="EP475" s="84"/>
      <c r="EQ475" s="84"/>
      <c r="ER475" s="84"/>
      <c r="ES475" s="84"/>
      <c r="ET475" s="84"/>
      <c r="EU475" s="84"/>
      <c r="EV475" s="84"/>
      <c r="EW475" s="84"/>
      <c r="EX475" s="84"/>
      <c r="EY475" s="84"/>
      <c r="EZ475" s="84"/>
      <c r="FA475" s="84"/>
      <c r="FB475" s="84"/>
      <c r="FC475" s="84"/>
      <c r="FD475" s="84"/>
      <c r="FE475" s="84"/>
      <c r="FF475" s="84"/>
      <c r="FG475" s="84"/>
      <c r="FH475" s="84"/>
      <c r="FI475" s="84"/>
      <c r="FJ475" s="84"/>
      <c r="FK475" s="84"/>
      <c r="FL475" s="84"/>
      <c r="FM475" s="84"/>
      <c r="FN475" s="84"/>
      <c r="FO475" s="84"/>
      <c r="FP475" s="84"/>
      <c r="FQ475" s="84"/>
      <c r="FR475" s="84"/>
      <c r="FS475" s="84"/>
      <c r="FT475" s="84"/>
      <c r="FU475" s="84"/>
      <c r="FV475" s="84"/>
      <c r="FW475" s="84"/>
      <c r="FX475" s="84"/>
      <c r="FY475" s="84"/>
      <c r="FZ475" s="84"/>
      <c r="GA475" s="84"/>
      <c r="GB475" s="84"/>
      <c r="GC475" s="84"/>
      <c r="GD475" s="84"/>
      <c r="GE475" s="84"/>
      <c r="GF475" s="84"/>
      <c r="GG475" s="84"/>
      <c r="GH475" s="84"/>
      <c r="GI475" s="84"/>
      <c r="GJ475" s="84"/>
      <c r="GK475" s="84"/>
      <c r="GL475" s="84"/>
      <c r="GM475" s="84"/>
      <c r="GN475" s="84"/>
      <c r="GO475" s="84"/>
      <c r="GP475" s="84"/>
      <c r="GQ475" s="84"/>
      <c r="GR475" s="84"/>
      <c r="GS475" s="84"/>
      <c r="GT475" s="84"/>
      <c r="GU475" s="84"/>
      <c r="GV475" s="84"/>
      <c r="GW475" s="84"/>
      <c r="GX475" s="84"/>
      <c r="GY475" s="84"/>
      <c r="GZ475" s="84"/>
      <c r="HA475" s="84"/>
      <c r="HB475" s="84"/>
      <c r="HC475" s="84"/>
      <c r="HD475" s="84"/>
      <c r="HE475" s="84"/>
      <c r="HF475" s="84"/>
      <c r="HG475" s="84"/>
      <c r="HH475" s="84"/>
      <c r="HI475" s="84"/>
      <c r="HJ475" s="84"/>
      <c r="HK475" s="84"/>
      <c r="HL475" s="84"/>
      <c r="HM475" s="84"/>
      <c r="HN475" s="84"/>
      <c r="HO475" s="84"/>
      <c r="HP475" s="84"/>
      <c r="HQ475" s="84"/>
      <c r="HR475" s="84"/>
      <c r="HS475" s="84"/>
      <c r="HT475" s="84"/>
      <c r="HU475" s="84"/>
      <c r="HV475" s="84"/>
      <c r="HW475" s="84"/>
      <c r="HX475" s="84"/>
      <c r="HY475" s="84"/>
      <c r="HZ475" s="84"/>
      <c r="IA475" s="84"/>
      <c r="IB475" s="84"/>
      <c r="IC475" s="84"/>
      <c r="ID475" s="84"/>
      <c r="IE475" s="84"/>
      <c r="IF475" s="84"/>
      <c r="IG475" s="84"/>
      <c r="IH475" s="84"/>
      <c r="II475" s="84"/>
      <c r="IJ475" s="84"/>
      <c r="IK475" s="84"/>
      <c r="IL475" s="84"/>
      <c r="IM475" s="84"/>
      <c r="IN475" s="84"/>
      <c r="IO475" s="84"/>
      <c r="IP475" s="84"/>
      <c r="IQ475" s="84"/>
      <c r="IR475" s="84"/>
      <c r="IS475" s="84"/>
      <c r="IT475" s="84"/>
      <c r="IU475" s="84"/>
      <c r="IV475" s="84"/>
      <c r="IW475" s="84"/>
      <c r="IX475" s="84"/>
      <c r="IY475" s="84"/>
      <c r="IZ475" s="84"/>
      <c r="JA475" s="84"/>
      <c r="JB475" s="84"/>
    </row>
    <row r="476" spans="1:262" s="22" customFormat="1" ht="15" customHeight="1" x14ac:dyDescent="0.15">
      <c r="A476" s="176" t="s">
        <v>133</v>
      </c>
      <c r="B476" s="26" t="s">
        <v>275</v>
      </c>
      <c r="C476" s="27" t="s">
        <v>190</v>
      </c>
      <c r="D476" s="28" t="s">
        <v>408</v>
      </c>
      <c r="E476" s="26" t="s">
        <v>278</v>
      </c>
      <c r="F476" s="29" t="s">
        <v>83</v>
      </c>
      <c r="G476" s="30" t="s">
        <v>280</v>
      </c>
      <c r="H476" s="30" t="s">
        <v>79</v>
      </c>
      <c r="I476" s="37">
        <v>2000000</v>
      </c>
      <c r="J476" s="38" t="s">
        <v>281</v>
      </c>
      <c r="K476" s="37">
        <v>678000</v>
      </c>
      <c r="L476" s="26"/>
      <c r="M476" s="26"/>
      <c r="N476" s="26"/>
      <c r="O476" s="39" t="s">
        <v>396</v>
      </c>
      <c r="P476" s="40">
        <v>0.5</v>
      </c>
      <c r="Q476" s="40">
        <v>0.5</v>
      </c>
      <c r="R476" s="40">
        <v>3.50561797752809</v>
      </c>
      <c r="S476" s="40">
        <v>3.0337078651685401</v>
      </c>
      <c r="T476" s="40">
        <v>5</v>
      </c>
      <c r="U476" s="40">
        <v>5</v>
      </c>
      <c r="V476" s="41">
        <v>12</v>
      </c>
      <c r="W476" s="42">
        <v>66000</v>
      </c>
      <c r="X476" s="43">
        <v>200</v>
      </c>
      <c r="Y476" s="50">
        <v>1</v>
      </c>
      <c r="Z476" s="50">
        <v>1</v>
      </c>
      <c r="AA476" s="51"/>
      <c r="AB476" s="51"/>
      <c r="AC476" s="51"/>
      <c r="AD476" s="51"/>
      <c r="AE476" s="51"/>
      <c r="AF476" s="38">
        <v>144000</v>
      </c>
      <c r="AG476" s="61">
        <v>5.5</v>
      </c>
      <c r="AH476" s="62">
        <v>0.45833333333333298</v>
      </c>
      <c r="AI476" s="63"/>
      <c r="AJ476" s="64"/>
      <c r="AK476" s="65">
        <v>0</v>
      </c>
      <c r="AL476" s="64" t="s">
        <v>296</v>
      </c>
      <c r="AM476" s="66" t="s">
        <v>284</v>
      </c>
      <c r="AN476" s="26"/>
      <c r="AO476" s="66" t="s">
        <v>49</v>
      </c>
      <c r="AP476" s="74"/>
      <c r="AQ476" s="75"/>
      <c r="AR476" s="76"/>
      <c r="AS476" s="77"/>
      <c r="AT476" s="77"/>
      <c r="AU476" s="78"/>
      <c r="AV476" s="77"/>
      <c r="AW476" s="77"/>
      <c r="AX476" s="77"/>
      <c r="AY476" s="77"/>
      <c r="AZ476" s="77"/>
      <c r="BA476" s="77"/>
      <c r="BB476" s="99">
        <f t="shared" si="114"/>
        <v>37</v>
      </c>
      <c r="BC476" s="99">
        <f t="shared" si="115"/>
        <v>9</v>
      </c>
      <c r="BD476" s="100" t="str">
        <f t="shared" si="116"/>
        <v>025-C130000641-370李翔37</v>
      </c>
      <c r="BE476" s="101">
        <f t="shared" si="117"/>
        <v>1</v>
      </c>
      <c r="BF476" s="101">
        <f t="shared" si="118"/>
        <v>1</v>
      </c>
      <c r="BG476" s="102" t="str">
        <f t="shared" si="119"/>
        <v>025-C130000641-37037</v>
      </c>
      <c r="BH476" s="84" t="str">
        <f>IF(IF(ISNA(MATCH(BG476,BG477:$BG$94434,0)),1,"")="","",IF(ISNA(MATCH(BG476,BG477:$BG$94434,0)),1,"")&amp;BB476)</f>
        <v>137</v>
      </c>
      <c r="BI476" s="84" t="str">
        <f>IF(BH476="","",BB476&amp;COUNTIFS($BH$1:BH476,BH476))</f>
        <v>3722</v>
      </c>
      <c r="BJ476" s="84" t="str">
        <f t="shared" si="120"/>
        <v>025-C130000641-370</v>
      </c>
      <c r="BK476" s="84"/>
      <c r="BL476" s="84"/>
      <c r="BM476" s="84"/>
      <c r="BN476" s="84"/>
      <c r="BO476" s="84"/>
      <c r="BP476" s="84"/>
      <c r="BQ476" s="84"/>
      <c r="BR476" s="84"/>
      <c r="BS476" s="84"/>
      <c r="BT476" s="84"/>
      <c r="BU476" s="84"/>
      <c r="BV476" s="84"/>
      <c r="BW476" s="84"/>
      <c r="BX476" s="84"/>
      <c r="BY476" s="84"/>
      <c r="BZ476" s="84"/>
      <c r="CA476" s="84"/>
      <c r="CB476" s="84"/>
      <c r="CC476" s="84"/>
      <c r="CD476" s="84"/>
      <c r="CE476" s="84"/>
      <c r="CF476" s="84"/>
      <c r="CG476" s="84"/>
      <c r="CH476" s="84"/>
      <c r="CI476" s="84"/>
      <c r="CJ476" s="84"/>
      <c r="CK476" s="84"/>
      <c r="CL476" s="84"/>
      <c r="CM476" s="84"/>
      <c r="CN476" s="84"/>
      <c r="CO476" s="84"/>
      <c r="CP476" s="84"/>
      <c r="CQ476" s="84"/>
      <c r="CR476" s="84"/>
      <c r="CS476" s="84"/>
      <c r="CT476" s="84"/>
      <c r="CU476" s="84"/>
      <c r="CV476" s="84"/>
      <c r="CW476" s="84"/>
      <c r="CX476" s="84"/>
      <c r="CY476" s="84"/>
      <c r="CZ476" s="84"/>
      <c r="DA476" s="84"/>
      <c r="DB476" s="84"/>
      <c r="DC476" s="84"/>
      <c r="DD476" s="84"/>
      <c r="DE476" s="84"/>
      <c r="DF476" s="84"/>
      <c r="DG476" s="84"/>
      <c r="DH476" s="84"/>
      <c r="DI476" s="84"/>
      <c r="DJ476" s="84"/>
      <c r="DK476" s="84"/>
      <c r="DL476" s="84"/>
      <c r="DM476" s="84"/>
      <c r="DN476" s="84"/>
      <c r="DO476" s="84"/>
      <c r="DP476" s="84"/>
      <c r="DQ476" s="84"/>
      <c r="DR476" s="84"/>
      <c r="DS476" s="84"/>
      <c r="DT476" s="84"/>
      <c r="DU476" s="84"/>
      <c r="DV476" s="84"/>
      <c r="DW476" s="84"/>
      <c r="DX476" s="84"/>
      <c r="DY476" s="84"/>
      <c r="DZ476" s="84"/>
      <c r="EA476" s="84"/>
      <c r="EB476" s="84"/>
      <c r="EC476" s="84"/>
      <c r="ED476" s="84"/>
      <c r="EE476" s="84"/>
      <c r="EF476" s="84"/>
      <c r="EG476" s="84"/>
      <c r="EH476" s="84"/>
      <c r="EI476" s="84"/>
      <c r="EJ476" s="84"/>
      <c r="EK476" s="84"/>
      <c r="EL476" s="84"/>
      <c r="EM476" s="84"/>
      <c r="EN476" s="84"/>
      <c r="EO476" s="84"/>
      <c r="EP476" s="84"/>
      <c r="EQ476" s="84"/>
      <c r="ER476" s="84"/>
      <c r="ES476" s="84"/>
      <c r="ET476" s="84"/>
      <c r="EU476" s="84"/>
      <c r="EV476" s="84"/>
      <c r="EW476" s="84"/>
      <c r="EX476" s="84"/>
      <c r="EY476" s="84"/>
      <c r="EZ476" s="84"/>
      <c r="FA476" s="84"/>
      <c r="FB476" s="84"/>
      <c r="FC476" s="84"/>
      <c r="FD476" s="84"/>
      <c r="FE476" s="84"/>
      <c r="FF476" s="84"/>
      <c r="FG476" s="84"/>
      <c r="FH476" s="84"/>
      <c r="FI476" s="84"/>
      <c r="FJ476" s="84"/>
      <c r="FK476" s="84"/>
      <c r="FL476" s="84"/>
      <c r="FM476" s="84"/>
      <c r="FN476" s="84"/>
      <c r="FO476" s="84"/>
      <c r="FP476" s="84"/>
      <c r="FQ476" s="84"/>
      <c r="FR476" s="84"/>
      <c r="FS476" s="84"/>
      <c r="FT476" s="84"/>
      <c r="FU476" s="84"/>
      <c r="FV476" s="84"/>
      <c r="FW476" s="84"/>
      <c r="FX476" s="84"/>
      <c r="FY476" s="84"/>
      <c r="FZ476" s="84"/>
      <c r="GA476" s="84"/>
      <c r="GB476" s="84"/>
      <c r="GC476" s="84"/>
      <c r="GD476" s="84"/>
      <c r="GE476" s="84"/>
      <c r="GF476" s="84"/>
      <c r="GG476" s="84"/>
      <c r="GH476" s="84"/>
      <c r="GI476" s="84"/>
      <c r="GJ476" s="84"/>
      <c r="GK476" s="84"/>
      <c r="GL476" s="84"/>
      <c r="GM476" s="84"/>
      <c r="GN476" s="84"/>
      <c r="GO476" s="84"/>
      <c r="GP476" s="84"/>
      <c r="GQ476" s="84"/>
      <c r="GR476" s="84"/>
      <c r="GS476" s="84"/>
      <c r="GT476" s="84"/>
      <c r="GU476" s="84"/>
      <c r="GV476" s="84"/>
      <c r="GW476" s="84"/>
      <c r="GX476" s="84"/>
      <c r="GY476" s="84"/>
      <c r="GZ476" s="84"/>
      <c r="HA476" s="84"/>
      <c r="HB476" s="84"/>
      <c r="HC476" s="84"/>
      <c r="HD476" s="84"/>
      <c r="HE476" s="84"/>
      <c r="HF476" s="84"/>
      <c r="HG476" s="84"/>
      <c r="HH476" s="84"/>
      <c r="HI476" s="84"/>
      <c r="HJ476" s="84"/>
      <c r="HK476" s="84"/>
      <c r="HL476" s="84"/>
      <c r="HM476" s="84"/>
      <c r="HN476" s="84"/>
      <c r="HO476" s="84"/>
      <c r="HP476" s="84"/>
      <c r="HQ476" s="84"/>
      <c r="HR476" s="84"/>
      <c r="HS476" s="84"/>
      <c r="HT476" s="84"/>
      <c r="HU476" s="84"/>
      <c r="HV476" s="84"/>
      <c r="HW476" s="84"/>
      <c r="HX476" s="84"/>
      <c r="HY476" s="84"/>
      <c r="HZ476" s="84"/>
      <c r="IA476" s="84"/>
      <c r="IB476" s="84"/>
      <c r="IC476" s="84"/>
      <c r="ID476" s="84"/>
      <c r="IE476" s="84"/>
      <c r="IF476" s="84"/>
      <c r="IG476" s="84"/>
      <c r="IH476" s="84"/>
      <c r="II476" s="84"/>
      <c r="IJ476" s="84"/>
      <c r="IK476" s="84"/>
      <c r="IL476" s="84"/>
      <c r="IM476" s="84"/>
      <c r="IN476" s="84"/>
      <c r="IO476" s="84"/>
      <c r="IP476" s="84"/>
      <c r="IQ476" s="84"/>
      <c r="IR476" s="84"/>
      <c r="IS476" s="84"/>
      <c r="IT476" s="84"/>
      <c r="IU476" s="84"/>
      <c r="IV476" s="84"/>
      <c r="IW476" s="84"/>
      <c r="IX476" s="84"/>
      <c r="IY476" s="84"/>
      <c r="IZ476" s="84"/>
      <c r="JA476" s="84"/>
      <c r="JB476" s="84"/>
    </row>
    <row r="477" spans="1:262" s="22" customFormat="1" ht="15" customHeight="1" x14ac:dyDescent="0.15">
      <c r="A477" s="176" t="s">
        <v>133</v>
      </c>
      <c r="B477" s="26" t="s">
        <v>275</v>
      </c>
      <c r="C477" s="27" t="s">
        <v>350</v>
      </c>
      <c r="D477" s="28" t="s">
        <v>442</v>
      </c>
      <c r="E477" s="26" t="s">
        <v>278</v>
      </c>
      <c r="F477" s="29" t="s">
        <v>346</v>
      </c>
      <c r="G477" s="30" t="s">
        <v>280</v>
      </c>
      <c r="H477" s="30" t="s">
        <v>79</v>
      </c>
      <c r="I477" s="37">
        <v>1500000</v>
      </c>
      <c r="J477" s="38" t="s">
        <v>281</v>
      </c>
      <c r="K477" s="37">
        <v>1500000</v>
      </c>
      <c r="L477" s="26"/>
      <c r="M477" s="26"/>
      <c r="N477" s="26"/>
      <c r="O477" s="39" t="s">
        <v>29</v>
      </c>
      <c r="P477" s="40">
        <v>0.5</v>
      </c>
      <c r="Q477" s="40">
        <v>0.5</v>
      </c>
      <c r="R477" s="40">
        <v>3.50561797752809</v>
      </c>
      <c r="S477" s="40">
        <v>3.0337078651685401</v>
      </c>
      <c r="T477" s="40">
        <v>11</v>
      </c>
      <c r="U477" s="40">
        <v>0</v>
      </c>
      <c r="V477" s="41">
        <v>12</v>
      </c>
      <c r="W477" s="42">
        <v>63000</v>
      </c>
      <c r="X477" s="43">
        <v>200</v>
      </c>
      <c r="Y477" s="50">
        <v>1</v>
      </c>
      <c r="Z477" s="50">
        <v>1</v>
      </c>
      <c r="AA477" s="51"/>
      <c r="AB477" s="51"/>
      <c r="AC477" s="51"/>
      <c r="AD477" s="51"/>
      <c r="AE477" s="51"/>
      <c r="AF477" s="38">
        <v>144000</v>
      </c>
      <c r="AG477" s="61">
        <v>5.25</v>
      </c>
      <c r="AH477" s="62">
        <v>0.4375</v>
      </c>
      <c r="AI477" s="63"/>
      <c r="AJ477" s="64"/>
      <c r="AK477" s="65">
        <v>0</v>
      </c>
      <c r="AL477" s="64" t="s">
        <v>296</v>
      </c>
      <c r="AM477" s="66"/>
      <c r="AN477" s="26"/>
      <c r="AO477" s="66" t="s">
        <v>5</v>
      </c>
      <c r="AP477" s="74"/>
      <c r="AQ477" s="75"/>
      <c r="AR477" s="76"/>
      <c r="AS477" s="77"/>
      <c r="AT477" s="77"/>
      <c r="AU477" s="78"/>
      <c r="AV477" s="77"/>
      <c r="AW477" s="77"/>
      <c r="AX477" s="77"/>
      <c r="AY477" s="77"/>
      <c r="AZ477" s="77"/>
      <c r="BA477" s="77"/>
      <c r="BB477" s="99">
        <f t="shared" si="114"/>
        <v>37</v>
      </c>
      <c r="BC477" s="99">
        <f t="shared" si="115"/>
        <v>9</v>
      </c>
      <c r="BD477" s="100" t="str">
        <f t="shared" si="116"/>
        <v>025-C130000641-0397代国升37</v>
      </c>
      <c r="BE477" s="101">
        <f t="shared" si="117"/>
        <v>1</v>
      </c>
      <c r="BF477" s="101">
        <f t="shared" si="118"/>
        <v>0.5</v>
      </c>
      <c r="BG477" s="102" t="str">
        <f t="shared" si="119"/>
        <v>025-C130000641-039737</v>
      </c>
      <c r="BH477" s="84" t="str">
        <f>IF(IF(ISNA(MATCH(BG477,BG478:$BG$94434,0)),1,"")="","",IF(ISNA(MATCH(BG477,BG478:$BG$94434,0)),1,"")&amp;BB477)</f>
        <v/>
      </c>
      <c r="BI477" s="84" t="str">
        <f>IF(BH477="","",BB477&amp;COUNTIFS($BH$1:BH477,BH477))</f>
        <v/>
      </c>
      <c r="BJ477" s="84" t="str">
        <f t="shared" si="120"/>
        <v/>
      </c>
      <c r="BK477" s="84"/>
      <c r="BL477" s="84"/>
      <c r="BM477" s="84"/>
      <c r="BN477" s="84"/>
      <c r="BO477" s="84"/>
      <c r="BP477" s="84"/>
      <c r="BQ477" s="84"/>
      <c r="BR477" s="84"/>
      <c r="BS477" s="84"/>
      <c r="BT477" s="84"/>
      <c r="BU477" s="84"/>
      <c r="BV477" s="84"/>
      <c r="BW477" s="84"/>
      <c r="BX477" s="84"/>
      <c r="BY477" s="84"/>
      <c r="BZ477" s="84"/>
      <c r="CA477" s="84"/>
      <c r="CB477" s="84"/>
      <c r="CC477" s="84"/>
      <c r="CD477" s="84"/>
      <c r="CE477" s="84"/>
      <c r="CF477" s="84"/>
      <c r="CG477" s="84"/>
      <c r="CH477" s="84"/>
      <c r="CI477" s="84"/>
      <c r="CJ477" s="84"/>
      <c r="CK477" s="84"/>
      <c r="CL477" s="84"/>
      <c r="CM477" s="84"/>
      <c r="CN477" s="84"/>
      <c r="CO477" s="84"/>
      <c r="CP477" s="84"/>
      <c r="CQ477" s="84"/>
      <c r="CR477" s="84"/>
      <c r="CS477" s="84"/>
      <c r="CT477" s="84"/>
      <c r="CU477" s="84"/>
      <c r="CV477" s="84"/>
      <c r="CW477" s="84"/>
      <c r="CX477" s="84"/>
      <c r="CY477" s="84"/>
      <c r="CZ477" s="84"/>
      <c r="DA477" s="84"/>
      <c r="DB477" s="84"/>
      <c r="DC477" s="84"/>
      <c r="DD477" s="84"/>
      <c r="DE477" s="84"/>
      <c r="DF477" s="84"/>
      <c r="DG477" s="84"/>
      <c r="DH477" s="84"/>
      <c r="DI477" s="84"/>
      <c r="DJ477" s="84"/>
      <c r="DK477" s="84"/>
      <c r="DL477" s="84"/>
      <c r="DM477" s="84"/>
      <c r="DN477" s="84"/>
      <c r="DO477" s="84"/>
      <c r="DP477" s="84"/>
      <c r="DQ477" s="84"/>
      <c r="DR477" s="84"/>
      <c r="DS477" s="84"/>
      <c r="DT477" s="84"/>
      <c r="DU477" s="84"/>
      <c r="DV477" s="84"/>
      <c r="DW477" s="84"/>
      <c r="DX477" s="84"/>
      <c r="DY477" s="84"/>
      <c r="DZ477" s="84"/>
      <c r="EA477" s="84"/>
      <c r="EB477" s="84"/>
      <c r="EC477" s="84"/>
      <c r="ED477" s="84"/>
      <c r="EE477" s="84"/>
      <c r="EF477" s="84"/>
      <c r="EG477" s="84"/>
      <c r="EH477" s="84"/>
      <c r="EI477" s="84"/>
      <c r="EJ477" s="84"/>
      <c r="EK477" s="84"/>
      <c r="EL477" s="84"/>
      <c r="EM477" s="84"/>
      <c r="EN477" s="84"/>
      <c r="EO477" s="84"/>
      <c r="EP477" s="84"/>
      <c r="EQ477" s="84"/>
      <c r="ER477" s="84"/>
      <c r="ES477" s="84"/>
      <c r="ET477" s="84"/>
      <c r="EU477" s="84"/>
      <c r="EV477" s="84"/>
      <c r="EW477" s="84"/>
      <c r="EX477" s="84"/>
      <c r="EY477" s="84"/>
      <c r="EZ477" s="84"/>
      <c r="FA477" s="84"/>
      <c r="FB477" s="84"/>
      <c r="FC477" s="84"/>
      <c r="FD477" s="84"/>
      <c r="FE477" s="84"/>
      <c r="FF477" s="84"/>
      <c r="FG477" s="84"/>
      <c r="FH477" s="84"/>
      <c r="FI477" s="84"/>
      <c r="FJ477" s="84"/>
      <c r="FK477" s="84"/>
      <c r="FL477" s="84"/>
      <c r="FM477" s="84"/>
      <c r="FN477" s="84"/>
      <c r="FO477" s="84"/>
      <c r="FP477" s="84"/>
      <c r="FQ477" s="84"/>
      <c r="FR477" s="84"/>
      <c r="FS477" s="84"/>
      <c r="FT477" s="84"/>
      <c r="FU477" s="84"/>
      <c r="FV477" s="84"/>
      <c r="FW477" s="84"/>
      <c r="FX477" s="84"/>
      <c r="FY477" s="84"/>
      <c r="FZ477" s="84"/>
      <c r="GA477" s="84"/>
      <c r="GB477" s="84"/>
      <c r="GC477" s="84"/>
      <c r="GD477" s="84"/>
      <c r="GE477" s="84"/>
      <c r="GF477" s="84"/>
      <c r="GG477" s="84"/>
      <c r="GH477" s="84"/>
      <c r="GI477" s="84"/>
      <c r="GJ477" s="84"/>
      <c r="GK477" s="84"/>
      <c r="GL477" s="84"/>
      <c r="GM477" s="84"/>
      <c r="GN477" s="84"/>
      <c r="GO477" s="84"/>
      <c r="GP477" s="84"/>
      <c r="GQ477" s="84"/>
      <c r="GR477" s="84"/>
      <c r="GS477" s="84"/>
      <c r="GT477" s="84"/>
      <c r="GU477" s="84"/>
      <c r="GV477" s="84"/>
      <c r="GW477" s="84"/>
      <c r="GX477" s="84"/>
      <c r="GY477" s="84"/>
      <c r="GZ477" s="84"/>
      <c r="HA477" s="84"/>
      <c r="HB477" s="84"/>
      <c r="HC477" s="84"/>
      <c r="HD477" s="84"/>
      <c r="HE477" s="84"/>
      <c r="HF477" s="84"/>
      <c r="HG477" s="84"/>
      <c r="HH477" s="84"/>
      <c r="HI477" s="84"/>
      <c r="HJ477" s="84"/>
      <c r="HK477" s="84"/>
      <c r="HL477" s="84"/>
      <c r="HM477" s="84"/>
      <c r="HN477" s="84"/>
      <c r="HO477" s="84"/>
      <c r="HP477" s="84"/>
      <c r="HQ477" s="84"/>
      <c r="HR477" s="84"/>
      <c r="HS477" s="84"/>
      <c r="HT477" s="84"/>
      <c r="HU477" s="84"/>
      <c r="HV477" s="84"/>
      <c r="HW477" s="84"/>
      <c r="HX477" s="84"/>
      <c r="HY477" s="84"/>
      <c r="HZ477" s="84"/>
      <c r="IA477" s="84"/>
      <c r="IB477" s="84"/>
      <c r="IC477" s="84"/>
      <c r="ID477" s="84"/>
      <c r="IE477" s="84"/>
      <c r="IF477" s="84"/>
      <c r="IG477" s="84"/>
      <c r="IH477" s="84"/>
      <c r="II477" s="84"/>
      <c r="IJ477" s="84"/>
      <c r="IK477" s="84"/>
      <c r="IL477" s="84"/>
      <c r="IM477" s="84"/>
      <c r="IN477" s="84"/>
      <c r="IO477" s="84"/>
      <c r="IP477" s="84"/>
      <c r="IQ477" s="84"/>
      <c r="IR477" s="84"/>
      <c r="IS477" s="84"/>
      <c r="IT477" s="84"/>
      <c r="IU477" s="84"/>
      <c r="IV477" s="84"/>
      <c r="IW477" s="84"/>
      <c r="IX477" s="84"/>
      <c r="IY477" s="84"/>
      <c r="IZ477" s="84"/>
      <c r="JA477" s="84"/>
      <c r="JB477" s="84"/>
    </row>
    <row r="478" spans="1:262" s="22" customFormat="1" ht="15" customHeight="1" x14ac:dyDescent="0.15">
      <c r="A478" s="176" t="s">
        <v>133</v>
      </c>
      <c r="B478" s="26" t="s">
        <v>285</v>
      </c>
      <c r="C478" s="27" t="s">
        <v>350</v>
      </c>
      <c r="D478" s="28" t="s">
        <v>442</v>
      </c>
      <c r="E478" s="26" t="s">
        <v>278</v>
      </c>
      <c r="F478" s="29" t="s">
        <v>346</v>
      </c>
      <c r="G478" s="30" t="s">
        <v>280</v>
      </c>
      <c r="H478" s="30" t="s">
        <v>79</v>
      </c>
      <c r="I478" s="37">
        <v>1500000</v>
      </c>
      <c r="J478" s="38" t="s">
        <v>281</v>
      </c>
      <c r="K478" s="37">
        <v>1500000</v>
      </c>
      <c r="L478" s="26"/>
      <c r="M478" s="26"/>
      <c r="N478" s="26"/>
      <c r="O478" s="39" t="s">
        <v>29</v>
      </c>
      <c r="P478" s="40">
        <v>0.5</v>
      </c>
      <c r="Q478" s="40">
        <v>0.5</v>
      </c>
      <c r="R478" s="40">
        <v>1.48314606741573</v>
      </c>
      <c r="S478" s="40">
        <v>3.0337078651685401</v>
      </c>
      <c r="T478" s="40">
        <v>11</v>
      </c>
      <c r="U478" s="40">
        <v>0</v>
      </c>
      <c r="V478" s="41">
        <v>12</v>
      </c>
      <c r="W478" s="42">
        <v>119000</v>
      </c>
      <c r="X478" s="43">
        <v>200</v>
      </c>
      <c r="Y478" s="50">
        <v>1</v>
      </c>
      <c r="Z478" s="50">
        <v>1</v>
      </c>
      <c r="AA478" s="51"/>
      <c r="AB478" s="51"/>
      <c r="AC478" s="51"/>
      <c r="AD478" s="51"/>
      <c r="AE478" s="51"/>
      <c r="AF478" s="38">
        <v>144000</v>
      </c>
      <c r="AG478" s="61">
        <v>9.9166666666666696</v>
      </c>
      <c r="AH478" s="62">
        <v>0.82638888888888895</v>
      </c>
      <c r="AI478" s="63"/>
      <c r="AJ478" s="64"/>
      <c r="AK478" s="65">
        <v>0</v>
      </c>
      <c r="AL478" s="64" t="s">
        <v>296</v>
      </c>
      <c r="AM478" s="66"/>
      <c r="AN478" s="26"/>
      <c r="AO478" s="66" t="s">
        <v>33</v>
      </c>
      <c r="AP478" s="74"/>
      <c r="AQ478" s="75"/>
      <c r="AR478" s="76"/>
      <c r="AS478" s="77"/>
      <c r="AT478" s="77"/>
      <c r="AU478" s="78"/>
      <c r="AV478" s="77"/>
      <c r="AW478" s="77"/>
      <c r="AX478" s="77"/>
      <c r="AY478" s="77"/>
      <c r="AZ478" s="77"/>
      <c r="BA478" s="77"/>
      <c r="BB478" s="99">
        <f t="shared" si="114"/>
        <v>37</v>
      </c>
      <c r="BC478" s="99">
        <f t="shared" si="115"/>
        <v>9</v>
      </c>
      <c r="BD478" s="100" t="str">
        <f t="shared" si="116"/>
        <v>025-C130000641-0397黄正祥37</v>
      </c>
      <c r="BE478" s="101">
        <f t="shared" si="117"/>
        <v>1</v>
      </c>
      <c r="BF478" s="101">
        <f t="shared" si="118"/>
        <v>0.5</v>
      </c>
      <c r="BG478" s="102" t="str">
        <f t="shared" si="119"/>
        <v>025-C130000641-039737</v>
      </c>
      <c r="BH478" s="84" t="str">
        <f>IF(IF(ISNA(MATCH(BG478,BG479:$BG$94434,0)),1,"")="","",IF(ISNA(MATCH(BG478,BG479:$BG$94434,0)),1,"")&amp;BB478)</f>
        <v>137</v>
      </c>
      <c r="BI478" s="84" t="str">
        <f>IF(BH478="","",BB478&amp;COUNTIFS($BH$1:BH478,BH478))</f>
        <v>3723</v>
      </c>
      <c r="BJ478" s="84" t="str">
        <f t="shared" si="120"/>
        <v>025-C130000641-0397</v>
      </c>
      <c r="BK478" s="84"/>
      <c r="BL478" s="84"/>
      <c r="BM478" s="84"/>
      <c r="BN478" s="84"/>
      <c r="BO478" s="84"/>
      <c r="BP478" s="84"/>
      <c r="BQ478" s="84"/>
      <c r="BR478" s="84"/>
      <c r="BS478" s="84"/>
      <c r="BT478" s="84"/>
      <c r="BU478" s="84"/>
      <c r="BV478" s="84"/>
      <c r="BW478" s="84"/>
      <c r="BX478" s="84"/>
      <c r="BY478" s="84"/>
      <c r="BZ478" s="84"/>
      <c r="CA478" s="84"/>
      <c r="CB478" s="84"/>
      <c r="CC478" s="84"/>
      <c r="CD478" s="84"/>
      <c r="CE478" s="84"/>
      <c r="CF478" s="84"/>
      <c r="CG478" s="84"/>
      <c r="CH478" s="84"/>
      <c r="CI478" s="84"/>
      <c r="CJ478" s="84"/>
      <c r="CK478" s="84"/>
      <c r="CL478" s="84"/>
      <c r="CM478" s="84"/>
      <c r="CN478" s="84"/>
      <c r="CO478" s="84"/>
      <c r="CP478" s="84"/>
      <c r="CQ478" s="84"/>
      <c r="CR478" s="84"/>
      <c r="CS478" s="84"/>
      <c r="CT478" s="84"/>
      <c r="CU478" s="84"/>
      <c r="CV478" s="84"/>
      <c r="CW478" s="84"/>
      <c r="CX478" s="84"/>
      <c r="CY478" s="84"/>
      <c r="CZ478" s="84"/>
      <c r="DA478" s="84"/>
      <c r="DB478" s="84"/>
      <c r="DC478" s="84"/>
      <c r="DD478" s="84"/>
      <c r="DE478" s="84"/>
      <c r="DF478" s="84"/>
      <c r="DG478" s="84"/>
      <c r="DH478" s="84"/>
      <c r="DI478" s="84"/>
      <c r="DJ478" s="84"/>
      <c r="DK478" s="84"/>
      <c r="DL478" s="84"/>
      <c r="DM478" s="84"/>
      <c r="DN478" s="84"/>
      <c r="DO478" s="84"/>
      <c r="DP478" s="84"/>
      <c r="DQ478" s="84"/>
      <c r="DR478" s="84"/>
      <c r="DS478" s="84"/>
      <c r="DT478" s="84"/>
      <c r="DU478" s="84"/>
      <c r="DV478" s="84"/>
      <c r="DW478" s="84"/>
      <c r="DX478" s="84"/>
      <c r="DY478" s="84"/>
      <c r="DZ478" s="84"/>
      <c r="EA478" s="84"/>
      <c r="EB478" s="84"/>
      <c r="EC478" s="84"/>
      <c r="ED478" s="84"/>
      <c r="EE478" s="84"/>
      <c r="EF478" s="84"/>
      <c r="EG478" s="84"/>
      <c r="EH478" s="84"/>
      <c r="EI478" s="84"/>
      <c r="EJ478" s="84"/>
      <c r="EK478" s="84"/>
      <c r="EL478" s="84"/>
      <c r="EM478" s="84"/>
      <c r="EN478" s="84"/>
      <c r="EO478" s="84"/>
      <c r="EP478" s="84"/>
      <c r="EQ478" s="84"/>
      <c r="ER478" s="84"/>
      <c r="ES478" s="84"/>
      <c r="ET478" s="84"/>
      <c r="EU478" s="84"/>
      <c r="EV478" s="84"/>
      <c r="EW478" s="84"/>
      <c r="EX478" s="84"/>
      <c r="EY478" s="84"/>
      <c r="EZ478" s="84"/>
      <c r="FA478" s="84"/>
      <c r="FB478" s="84"/>
      <c r="FC478" s="84"/>
      <c r="FD478" s="84"/>
      <c r="FE478" s="84"/>
      <c r="FF478" s="84"/>
      <c r="FG478" s="84"/>
      <c r="FH478" s="84"/>
      <c r="FI478" s="84"/>
      <c r="FJ478" s="84"/>
      <c r="FK478" s="84"/>
      <c r="FL478" s="84"/>
      <c r="FM478" s="84"/>
      <c r="FN478" s="84"/>
      <c r="FO478" s="84"/>
      <c r="FP478" s="84"/>
      <c r="FQ478" s="84"/>
      <c r="FR478" s="84"/>
      <c r="FS478" s="84"/>
      <c r="FT478" s="84"/>
      <c r="FU478" s="84"/>
      <c r="FV478" s="84"/>
      <c r="FW478" s="84"/>
      <c r="FX478" s="84"/>
      <c r="FY478" s="84"/>
      <c r="FZ478" s="84"/>
      <c r="GA478" s="84"/>
      <c r="GB478" s="84"/>
      <c r="GC478" s="84"/>
      <c r="GD478" s="84"/>
      <c r="GE478" s="84"/>
      <c r="GF478" s="84"/>
      <c r="GG478" s="84"/>
      <c r="GH478" s="84"/>
      <c r="GI478" s="84"/>
      <c r="GJ478" s="84"/>
      <c r="GK478" s="84"/>
      <c r="GL478" s="84"/>
      <c r="GM478" s="84"/>
      <c r="GN478" s="84"/>
      <c r="GO478" s="84"/>
      <c r="GP478" s="84"/>
      <c r="GQ478" s="84"/>
      <c r="GR478" s="84"/>
      <c r="GS478" s="84"/>
      <c r="GT478" s="84"/>
      <c r="GU478" s="84"/>
      <c r="GV478" s="84"/>
      <c r="GW478" s="84"/>
      <c r="GX478" s="84"/>
      <c r="GY478" s="84"/>
      <c r="GZ478" s="84"/>
      <c r="HA478" s="84"/>
      <c r="HB478" s="84"/>
      <c r="HC478" s="84"/>
      <c r="HD478" s="84"/>
      <c r="HE478" s="84"/>
      <c r="HF478" s="84"/>
      <c r="HG478" s="84"/>
      <c r="HH478" s="84"/>
      <c r="HI478" s="84"/>
      <c r="HJ478" s="84"/>
      <c r="HK478" s="84"/>
      <c r="HL478" s="84"/>
      <c r="HM478" s="84"/>
      <c r="HN478" s="84"/>
      <c r="HO478" s="84"/>
      <c r="HP478" s="84"/>
      <c r="HQ478" s="84"/>
      <c r="HR478" s="84"/>
      <c r="HS478" s="84"/>
      <c r="HT478" s="84"/>
      <c r="HU478" s="84"/>
      <c r="HV478" s="84"/>
      <c r="HW478" s="84"/>
      <c r="HX478" s="84"/>
      <c r="HY478" s="84"/>
      <c r="HZ478" s="84"/>
      <c r="IA478" s="84"/>
      <c r="IB478" s="84"/>
      <c r="IC478" s="84"/>
      <c r="ID478" s="84"/>
      <c r="IE478" s="84"/>
      <c r="IF478" s="84"/>
      <c r="IG478" s="84"/>
      <c r="IH478" s="84"/>
      <c r="II478" s="84"/>
      <c r="IJ478" s="84"/>
      <c r="IK478" s="84"/>
      <c r="IL478" s="84"/>
      <c r="IM478" s="84"/>
      <c r="IN478" s="84"/>
      <c r="IO478" s="84"/>
      <c r="IP478" s="84"/>
      <c r="IQ478" s="84"/>
      <c r="IR478" s="84"/>
      <c r="IS478" s="84"/>
      <c r="IT478" s="84"/>
      <c r="IU478" s="84"/>
      <c r="IV478" s="84"/>
      <c r="IW478" s="84"/>
      <c r="IX478" s="84"/>
      <c r="IY478" s="84"/>
      <c r="IZ478" s="84"/>
      <c r="JA478" s="84"/>
      <c r="JB478" s="84"/>
    </row>
  </sheetData>
  <autoFilter ref="A2:JA444" xr:uid="{00000000-0009-0000-0000-00000C000000}"/>
  <mergeCells count="46">
    <mergeCell ref="BB1:BB2"/>
    <mergeCell ref="BC1:BC2"/>
    <mergeCell ref="BD1:BD2"/>
    <mergeCell ref="BE1:BE2"/>
    <mergeCell ref="BF1:BF2"/>
    <mergeCell ref="AJ1:AJ2"/>
    <mergeCell ref="AK1:AK2"/>
    <mergeCell ref="AL1:AL2"/>
    <mergeCell ref="AM1:AM2"/>
    <mergeCell ref="AN1:AN2"/>
    <mergeCell ref="AE1:AE2"/>
    <mergeCell ref="AF1:AF2"/>
    <mergeCell ref="AG1:AG2"/>
    <mergeCell ref="AH1:AH2"/>
    <mergeCell ref="AI1:AI2"/>
    <mergeCell ref="Z1:Z2"/>
    <mergeCell ref="AA1:AA2"/>
    <mergeCell ref="AB1:AB2"/>
    <mergeCell ref="AC1:AC2"/>
    <mergeCell ref="AD1:AD2"/>
    <mergeCell ref="U1:U2"/>
    <mergeCell ref="V1:V2"/>
    <mergeCell ref="W1:W2"/>
    <mergeCell ref="X1:X2"/>
    <mergeCell ref="Y1:Y2"/>
    <mergeCell ref="P1:P2"/>
    <mergeCell ref="Q1:Q2"/>
    <mergeCell ref="R1:R2"/>
    <mergeCell ref="S1:S2"/>
    <mergeCell ref="T1:T2"/>
    <mergeCell ref="AP1:BA1"/>
    <mergeCell ref="A1:A2"/>
    <mergeCell ref="B1:B2"/>
    <mergeCell ref="C1:C2"/>
    <mergeCell ref="D1:D2"/>
    <mergeCell ref="E1:E2"/>
    <mergeCell ref="F1:F2"/>
    <mergeCell ref="G1:G2"/>
    <mergeCell ref="H1:H2"/>
    <mergeCell ref="I1:I2"/>
    <mergeCell ref="J1:J2"/>
    <mergeCell ref="K1:K2"/>
    <mergeCell ref="L1:L2"/>
    <mergeCell ref="M1:M2"/>
    <mergeCell ref="N1:N2"/>
    <mergeCell ref="O1:O2"/>
  </mergeCells>
  <phoneticPr fontId="26" type="noConversion"/>
  <dataValidations count="5">
    <dataValidation type="list" allowBlank="1" showInputMessage="1" showErrorMessage="1" sqref="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xr:uid="{00000000-0002-0000-0C00-000000000000}">
      <formula1>"白班,夜班"</formula1>
    </dataValidation>
    <dataValidation type="list" allowBlank="1" showInputMessage="1" showErrorMessage="1" sqref="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xr:uid="{00000000-0002-0000-0C00-000001000000}">
      <formula1>"产成品,半成品"</formula1>
    </dataValidation>
    <dataValidation type="list" allowBlank="1" showInputMessage="1" showErrorMessage="1" sqref="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xr:uid="{00000000-0002-0000-0C00-000002000000}">
      <formula1>"点焊,镭射,插端,电测,贴唛拉,检验,包装"</formula1>
    </dataValidation>
    <dataValidation type="list" allowBlank="1" showInputMessage="1" showErrorMessage="1" sqref="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xr:uid="{00000000-0002-0000-0C00-000003000000}">
      <formula1>"手工,自动,半自动"</formula1>
    </dataValidation>
    <dataValidation type="list" allowBlank="1" showInputMessage="1" showErrorMessage="1" sqref="AL3 AL4 AL5 AL6 AL7 AL8 AL9 AL10 AL11 AL12 AL13 AL14 AL15 AL16 AL17 AL18 AL19 AL20 AL21 AL22 AL23 AL24 AL25 AL26 AL27 AL28 AL29 AL30 AL31 AL32 AL33 AL34 AL35 AL36 AL37 AL38 AL39 AL40 AL41 AL42 AL43 AL44 AL45 AL46 AL47 AL48 AL49 AL50 AL51 AL52 AL53 AL54 AL55 AL56 AL57 AL58 AL59 AL60 AL61 AL62 AL63 AL64 AL65 AL66 AL67 AL68 AL69 AL70 AL71 AL72 AL73 AL74 AL75 AL76 AL77 AL78 AL79 AL80 AL81 AL82 AL83 AL84 AL85 AL86 AL87 AL88 AL89 AL90 AL91 AL92 AL93 AL94 AL95 AL96 AL97 AL98 AL99 AL100 AL101 AL102 AL103 AL104 AL105 AL106 AL107 AL108 AL109 AL110 AL111 AL112 AL113 AL114 AL115 AL116 AL117 AL118 AL119 AL120 AL121 AL122 AL123 AL124 AL125 AL126 AL127 AL128 AL129 AL130 AL131 AL132 AL133 AL134 AL135 AL136 AL137 AL138 AL139 AL140 AL141 AL142 AL143 AL144 AL145 AL146 AL147 AL148 AL149 AL150 AL151 AL152 AL153 AL154 AL155 AL156 AL157 AL158 AL159 AL160 AL161 AL162 AL163 AL164 AL165 AL166 AL167 AL168 AL169 AL170 AL171 AL172 AL173 AL174 AL175 AL176 AL177 AL178 AL179 AL180 AL181 AL182 AL183 AL184 AL185 AL186 AL187 AL188 AL189 AL190 AL191 AL192 AL193 AL194 AL195 AL196 AL197 AL198 AL199 AL200 AL201 AL202 AL203 AL204 AL205 AL206 AL207 AL208 AL209 AL210 AL211 AL212 AL213 AL214 AL215 AL216 AL217 AL218 AL219 AL220 AL221 AL222 AL223 AL224 AL225 AL226 AL227 AL228 AL229 AL230 AL231 AL232 AL233 AL234 AL235 AL236 AL237 AL238 AL239 AL240 AL241 AL242 AL243 AL244 AL245 AL246 AL247 AL248 AL249 AL250 AL251 AL252 AL253 AL254 AL255 AL256 AL257 AL258 AL259 AL260 AL261 AL262 AL263 AL264 AL265 AL266 AL267 AL268 AL269 AL270 AL271 AL272 AL273 AL274 AL275 AL276 AL277 AL278 AL279 AL280 AL281 AL282 AL283 AL284 AL285 AL286 AL287 AL288 AL289 AL290 AL291 AL292 AL293 AL294 AL295 AL296 AL297 AL298 AL299 AL300 AL301 AL302 AL303 AL304 AL305 AL306 AL307 AL308 AL309 AL310 AL311 AL312 AL313 AL314 AL315 AL316 AL317 AL318 AL319 AL320 AL321 AL322 AL323 AL324 AL325 AL326 AL327 AL328 AL329 AL330 AL331 AL332 AL333 AL334 AL335 AL336 AL337 AL338 AL339 AL340 AL341 AL342 AL343 AL344 AL345 AL346 AL347 AL348 AL349 AL350 AL351 AL352 AL353 AL354 AL355 AL356 AL357 AL358 AL359 AL360 AL361 AL362 AL363 AL364 AL365 AL366 AL367 AL368 AL369 AL370 AL371 AL372 AL373 AL374 AL375 AL376 AL377 AL378 AL379 AL380 AL381 AL382 AL383 AL384 AL385 AL386 AL387 AL388 AL389 AL390 AL391 AL392 AL393 AL394 AL395 AL396 AL397 AL398 AL399 AL400 AL401 AL402 AL403 AL404 AL405 AL406 AL407 AL408 AL409 AL410 AL411 AL412 AL413 AL414 AL415 AL416 AL417 AL418 AL419 AL420 AL421 AL422 AL423 AL424 AL425 AL426 AL427 AL428 AL429 AL430 AL431 AL432 AL433 AL434 AL435 AL436 AL437 AL438 AL439 AL440 AL441 AL442 AL443 AL444 AL445 AL446 AL447 AL448 AL449 AL450 AL451 AL452 AL453 AL454 AL455 AL456 AL457 AL458 AL459 AL460 AL461 AL462 AL463 AL464 AL465 AL466 AL467 AL468 AL469 AL470 AL471 AL472 AL473 AL474 AL475 AL476 AL477 AL478" xr:uid="{00000000-0002-0000-0C00-000004000000}">
      <formula1>"Y,N"</formula1>
    </dataValidation>
  </dataValidations>
  <pageMargins left="0.75" right="0.75" top="1" bottom="1" header="0.51180555555555596" footer="0.51180555555555596"/>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
  <sheetViews>
    <sheetView workbookViewId="0">
      <selection activeCell="T21" sqref="T21"/>
    </sheetView>
  </sheetViews>
  <sheetFormatPr defaultColWidth="9" defaultRowHeight="15" customHeight="1" x14ac:dyDescent="0.15"/>
  <cols>
    <col min="1" max="1" width="9" style="13"/>
    <col min="2" max="4" width="7.125" style="13" customWidth="1"/>
    <col min="5" max="13" width="7.125" style="13" hidden="1" customWidth="1"/>
    <col min="14" max="14" width="9" style="13" hidden="1" customWidth="1"/>
    <col min="15" max="16384" width="9" style="13"/>
  </cols>
  <sheetData>
    <row r="1" spans="1:13" s="86" customFormat="1" ht="18" customHeight="1" x14ac:dyDescent="0.15">
      <c r="A1" s="95" t="s">
        <v>262</v>
      </c>
      <c r="B1" s="96">
        <v>1</v>
      </c>
      <c r="C1" s="96">
        <v>2</v>
      </c>
      <c r="D1" s="96">
        <v>3</v>
      </c>
      <c r="E1" s="96">
        <v>4</v>
      </c>
      <c r="F1" s="96">
        <v>5</v>
      </c>
      <c r="G1" s="96">
        <v>6</v>
      </c>
      <c r="H1" s="96">
        <v>7</v>
      </c>
      <c r="I1" s="96">
        <v>8</v>
      </c>
      <c r="J1" s="96">
        <v>9</v>
      </c>
      <c r="K1" s="96">
        <v>10</v>
      </c>
      <c r="L1" s="96">
        <v>11</v>
      </c>
      <c r="M1" s="96">
        <v>12</v>
      </c>
    </row>
    <row r="2" spans="1:13" ht="18" customHeight="1" x14ac:dyDescent="0.15">
      <c r="A2" s="97" t="s">
        <v>297</v>
      </c>
      <c r="B2" s="90" t="e">
        <f ca="1">(SUMIFS(基础!$W:$W,基础!$H:$H,"PCS",基础!$BC:$BC,OFFSET(B2,-ROW()+1,0),基础!$AM:$AM,OFFSET(B2,,-COLUMN()+1))/1000+SUMIFS(基础!$W:$W,基础!$H:$H,"KPCS",基础!$BC:$BC,OFFSET(B2,-ROW()+1,0),基础!$AM:$AM,OFFSET(B2,,-COLUMN()+1)))/(SUMIFS(基础!$AF:$AF,基础!$H:$H,"PCS",基础!$BC:$BC,OFFSET(B2,-ROW()+1,0),基础!$AM:$AM,OFFSET(B2,,-COLUMN()+1))/1000+SUMIFS(基础!$AF:$AF,基础!$H:$H,"KPCS",基础!$BC:$BC,OFFSET(B2,-ROW()+1,0),基础!$AM:$AM,OFFSET(B2,,-COLUMN()+1)))</f>
        <v>#DIV/0!</v>
      </c>
      <c r="C2" s="90" t="e">
        <f ca="1">(SUMIFS(基础!$W:$W,基础!$H:$H,"PCS",基础!$BC:$BC,OFFSET(C2,-ROW()+1,0),基础!$AM:$AM,OFFSET(C2,,-COLUMN()+1))/1000+SUMIFS(基础!$W:$W,基础!$H:$H,"KPCS",基础!$BC:$BC,OFFSET(C2,-ROW()+1,0),基础!$AM:$AM,OFFSET(C2,,-COLUMN()+1)))/(SUMIFS(基础!$AF:$AF,基础!$H:$H,"PCS",基础!$BC:$BC,OFFSET(C2,-ROW()+1,0),基础!$AM:$AM,OFFSET(C2,,-COLUMN()+1))/1000+SUMIFS(基础!$AF:$AF,基础!$H:$H,"KPCS",基础!$BC:$BC,OFFSET(C2,-ROW()+1,0),基础!$AM:$AM,OFFSET(C2,,-COLUMN()+1)))</f>
        <v>#DIV/0!</v>
      </c>
      <c r="D2" s="90" t="e">
        <f ca="1">(SUMIFS(基础!$W:$W,基础!$H:$H,"PCS",基础!$BC:$BC,OFFSET(D2,-ROW()+1,0),基础!$AM:$AM,OFFSET(D2,,-COLUMN()+1))/1000+SUMIFS(基础!$W:$W,基础!$H:$H,"KPCS",基础!$BC:$BC,OFFSET(D2,-ROW()+1,0),基础!$AM:$AM,OFFSET(D2,,-COLUMN()+1)))/(SUMIFS(基础!$AF:$AF,基础!$H:$H,"PCS",基础!$BC:$BC,OFFSET(D2,-ROW()+1,0),基础!$AM:$AM,OFFSET(D2,,-COLUMN()+1))/1000+SUMIFS(基础!$AF:$AF,基础!$H:$H,"KPCS",基础!$BC:$BC,OFFSET(D2,-ROW()+1,0),基础!$AM:$AM,OFFSET(D2,,-COLUMN()+1)))</f>
        <v>#DIV/0!</v>
      </c>
      <c r="E2" s="90"/>
      <c r="F2" s="90"/>
      <c r="G2" s="90"/>
      <c r="H2" s="90"/>
      <c r="I2" s="90"/>
      <c r="J2" s="90"/>
      <c r="K2" s="90"/>
      <c r="L2" s="90"/>
      <c r="M2" s="90"/>
    </row>
    <row r="3" spans="1:13" ht="18" customHeight="1" x14ac:dyDescent="0.15">
      <c r="A3" s="97" t="s">
        <v>302</v>
      </c>
      <c r="B3" s="90" t="e">
        <f ca="1">(SUMIFS(基础!$W:$W,基础!$H:$H,"PCS",基础!$BC:$BC,OFFSET(B3,-ROW()+1,0),基础!$AM:$AM,OFFSET(B3,,-COLUMN()+1))/1000+SUMIFS(基础!$W:$W,基础!$H:$H,"KPCS",基础!$BC:$BC,OFFSET(B3,-ROW()+1,0),基础!$AM:$AM,OFFSET(B3,,-COLUMN()+1)))/(SUMIFS(基础!$AF:$AF,基础!$H:$H,"PCS",基础!$BC:$BC,OFFSET(B3,-ROW()+1,0),基础!$AM:$AM,OFFSET(B3,,-COLUMN()+1))/1000+SUMIFS(基础!$AF:$AF,基础!$H:$H,"KPCS",基础!$BC:$BC,OFFSET(B3,-ROW()+1,0),基础!$AM:$AM,OFFSET(B3,,-COLUMN()+1)))</f>
        <v>#DIV/0!</v>
      </c>
      <c r="C3" s="90" t="e">
        <f ca="1">(SUMIFS(基础!$W:$W,基础!$H:$H,"PCS",基础!$BC:$BC,OFFSET(C3,-ROW()+1,0),基础!$AM:$AM,OFFSET(C3,,-COLUMN()+1))/1000+SUMIFS(基础!$W:$W,基础!$H:$H,"KPCS",基础!$BC:$BC,OFFSET(C3,-ROW()+1,0),基础!$AM:$AM,OFFSET(C3,,-COLUMN()+1)))/(SUMIFS(基础!$AF:$AF,基础!$H:$H,"PCS",基础!$BC:$BC,OFFSET(C3,-ROW()+1,0),基础!$AM:$AM,OFFSET(C3,,-COLUMN()+1))/1000+SUMIFS(基础!$AF:$AF,基础!$H:$H,"KPCS",基础!$BC:$BC,OFFSET(C3,-ROW()+1,0),基础!$AM:$AM,OFFSET(C3,,-COLUMN()+1)))</f>
        <v>#DIV/0!</v>
      </c>
      <c r="D3" s="90" t="e">
        <f ca="1">(SUMIFS(基础!$W:$W,基础!$H:$H,"PCS",基础!$BC:$BC,OFFSET(D3,-ROW()+1,0),基础!$AM:$AM,OFFSET(D3,,-COLUMN()+1))/1000+SUMIFS(基础!$W:$W,基础!$H:$H,"KPCS",基础!$BC:$BC,OFFSET(D3,-ROW()+1,0),基础!$AM:$AM,OFFSET(D3,,-COLUMN()+1)))/(SUMIFS(基础!$AF:$AF,基础!$H:$H,"PCS",基础!$BC:$BC,OFFSET(D3,-ROW()+1,0),基础!$AM:$AM,OFFSET(D3,,-COLUMN()+1))/1000+SUMIFS(基础!$AF:$AF,基础!$H:$H,"KPCS",基础!$BC:$BC,OFFSET(D3,-ROW()+1,0),基础!$AM:$AM,OFFSET(D3,,-COLUMN()+1)))</f>
        <v>#DIV/0!</v>
      </c>
      <c r="E3" s="90"/>
      <c r="F3" s="90"/>
      <c r="G3" s="90"/>
      <c r="H3" s="90"/>
      <c r="I3" s="90"/>
      <c r="J3" s="90"/>
      <c r="K3" s="90"/>
      <c r="L3" s="90"/>
      <c r="M3" s="90"/>
    </row>
    <row r="4" spans="1:13" ht="18" customHeight="1" x14ac:dyDescent="0.15">
      <c r="A4" s="97" t="s">
        <v>379</v>
      </c>
      <c r="B4" s="90" t="e">
        <f ca="1">(SUMIFS(基础!$W:$W,基础!$H:$H,"PCS",基础!$BC:$BC,OFFSET(B4,-ROW()+1,0),基础!$AM:$AM,OFFSET(B4,,-COLUMN()+1))/1000+SUMIFS(基础!$W:$W,基础!$H:$H,"KPCS",基础!$BC:$BC,OFFSET(B4,-ROW()+1,0),基础!$AM:$AM,OFFSET(B4,,-COLUMN()+1)))/(SUMIFS(基础!$AF:$AF,基础!$H:$H,"PCS",基础!$BC:$BC,OFFSET(B4,-ROW()+1,0),基础!$AM:$AM,OFFSET(B4,,-COLUMN()+1))/1000+SUMIFS(基础!$AF:$AF,基础!$H:$H,"KPCS",基础!$BC:$BC,OFFSET(B4,-ROW()+1,0),基础!$AM:$AM,OFFSET(B4,,-COLUMN()+1)))</f>
        <v>#DIV/0!</v>
      </c>
      <c r="C4" s="90" t="e">
        <f ca="1">(SUMIFS(基础!$W:$W,基础!$H:$H,"PCS",基础!$BC:$BC,OFFSET(C4,-ROW()+1,0),基础!$AM:$AM,OFFSET(C4,,-COLUMN()+1))/1000+SUMIFS(基础!$W:$W,基础!$H:$H,"KPCS",基础!$BC:$BC,OFFSET(C4,-ROW()+1,0),基础!$AM:$AM,OFFSET(C4,,-COLUMN()+1)))/(SUMIFS(基础!$AF:$AF,基础!$H:$H,"PCS",基础!$BC:$BC,OFFSET(C4,-ROW()+1,0),基础!$AM:$AM,OFFSET(C4,,-COLUMN()+1))/1000+SUMIFS(基础!$AF:$AF,基础!$H:$H,"KPCS",基础!$BC:$BC,OFFSET(C4,-ROW()+1,0),基础!$AM:$AM,OFFSET(C4,,-COLUMN()+1)))</f>
        <v>#DIV/0!</v>
      </c>
      <c r="D4" s="90" t="e">
        <f ca="1">(SUMIFS(基础!$W:$W,基础!$H:$H,"PCS",基础!$BC:$BC,OFFSET(D4,-ROW()+1,0),基础!$AM:$AM,OFFSET(D4,,-COLUMN()+1))/1000+SUMIFS(基础!$W:$W,基础!$H:$H,"KPCS",基础!$BC:$BC,OFFSET(D4,-ROW()+1,0),基础!$AM:$AM,OFFSET(D4,,-COLUMN()+1)))/(SUMIFS(基础!$AF:$AF,基础!$H:$H,"PCS",基础!$BC:$BC,OFFSET(D4,-ROW()+1,0),基础!$AM:$AM,OFFSET(D4,,-COLUMN()+1))/1000+SUMIFS(基础!$AF:$AF,基础!$H:$H,"KPCS",基础!$BC:$BC,OFFSET(D4,-ROW()+1,0),基础!$AM:$AM,OFFSET(D4,,-COLUMN()+1)))</f>
        <v>#DIV/0!</v>
      </c>
      <c r="E4" s="90"/>
      <c r="F4" s="90"/>
      <c r="G4" s="90"/>
      <c r="H4" s="90"/>
      <c r="I4" s="90"/>
      <c r="J4" s="90"/>
      <c r="K4" s="90"/>
      <c r="L4" s="90"/>
      <c r="M4" s="90"/>
    </row>
    <row r="5" spans="1:13" ht="18" customHeight="1" x14ac:dyDescent="0.15">
      <c r="A5" s="97" t="s">
        <v>488</v>
      </c>
      <c r="B5" s="90" t="e">
        <f ca="1">(SUMIFS(基础!$W:$W,基础!$H:$H,"PCS",基础!$BC:$BC,OFFSET(B5,-ROW()+1,0),基础!$AM:$AM,OFFSET(B5,,-COLUMN()+1))/1000+SUMIFS(基础!$W:$W,基础!$H:$H,"KPCS",基础!$BC:$BC,OFFSET(B5,-ROW()+1,0),基础!$AM:$AM,OFFSET(B5,,-COLUMN()+1)))/(SUMIFS(基础!$AF:$AF,基础!$H:$H,"PCS",基础!$BC:$BC,OFFSET(B5,-ROW()+1,0),基础!$AM:$AM,OFFSET(B5,,-COLUMN()+1))/1000+SUMIFS(基础!$AF:$AF,基础!$H:$H,"KPCS",基础!$BC:$BC,OFFSET(B5,-ROW()+1,0),基础!$AM:$AM,OFFSET(B5,,-COLUMN()+1)))</f>
        <v>#DIV/0!</v>
      </c>
      <c r="C5" s="90" t="e">
        <f ca="1">(SUMIFS(基础!$W:$W,基础!$H:$H,"PCS",基础!$BC:$BC,OFFSET(C5,-ROW()+1,0),基础!$AM:$AM,OFFSET(C5,,-COLUMN()+1))/1000+SUMIFS(基础!$W:$W,基础!$H:$H,"KPCS",基础!$BC:$BC,OFFSET(C5,-ROW()+1,0),基础!$AM:$AM,OFFSET(C5,,-COLUMN()+1)))/(SUMIFS(基础!$AF:$AF,基础!$H:$H,"PCS",基础!$BC:$BC,OFFSET(C5,-ROW()+1,0),基础!$AM:$AM,OFFSET(C5,,-COLUMN()+1))/1000+SUMIFS(基础!$AF:$AF,基础!$H:$H,"KPCS",基础!$BC:$BC,OFFSET(C5,-ROW()+1,0),基础!$AM:$AM,OFFSET(C5,,-COLUMN()+1)))</f>
        <v>#DIV/0!</v>
      </c>
      <c r="D5" s="90" t="e">
        <f ca="1">(SUMIFS(基础!$W:$W,基础!$H:$H,"PCS",基础!$BC:$BC,OFFSET(D5,-ROW()+1,0),基础!$AM:$AM,OFFSET(D5,,-COLUMN()+1))/1000+SUMIFS(基础!$W:$W,基础!$H:$H,"KPCS",基础!$BC:$BC,OFFSET(D5,-ROW()+1,0),基础!$AM:$AM,OFFSET(D5,,-COLUMN()+1)))/(SUMIFS(基础!$AF:$AF,基础!$H:$H,"PCS",基础!$BC:$BC,OFFSET(D5,-ROW()+1,0),基础!$AM:$AM,OFFSET(D5,,-COLUMN()+1))/1000+SUMIFS(基础!$AF:$AF,基础!$H:$H,"KPCS",基础!$BC:$BC,OFFSET(D5,-ROW()+1,0),基础!$AM:$AM,OFFSET(D5,,-COLUMN()+1)))</f>
        <v>#DIV/0!</v>
      </c>
      <c r="E5" s="90"/>
      <c r="F5" s="90"/>
      <c r="G5" s="90"/>
      <c r="H5" s="90"/>
      <c r="I5" s="90"/>
      <c r="J5" s="90"/>
      <c r="K5" s="90"/>
      <c r="L5" s="90"/>
      <c r="M5" s="90"/>
    </row>
    <row r="6" spans="1:13" ht="18" customHeight="1" x14ac:dyDescent="0.15">
      <c r="A6" s="97" t="s">
        <v>338</v>
      </c>
      <c r="B6" s="90" t="e">
        <f ca="1">(SUMIFS(基础!$W:$W,基础!$H:$H,"PCS",基础!$BC:$BC,OFFSET(B6,-ROW()+1,0),基础!$AM:$AM,OFFSET(B6,,-COLUMN()+1))/1000+SUMIFS(基础!$W:$W,基础!$H:$H,"KPCS",基础!$BC:$BC,OFFSET(B6,-ROW()+1,0),基础!$AM:$AM,OFFSET(B6,,-COLUMN()+1)))/(SUMIFS(基础!$AF:$AF,基础!$H:$H,"PCS",基础!$BC:$BC,OFFSET(B6,-ROW()+1,0),基础!$AM:$AM,OFFSET(B6,,-COLUMN()+1))/1000+SUMIFS(基础!$AF:$AF,基础!$H:$H,"KPCS",基础!$BC:$BC,OFFSET(B6,-ROW()+1,0),基础!$AM:$AM,OFFSET(B6,,-COLUMN()+1)))</f>
        <v>#DIV/0!</v>
      </c>
      <c r="C6" s="90" t="e">
        <f ca="1">(SUMIFS(基础!$W:$W,基础!$H:$H,"PCS",基础!$BC:$BC,OFFSET(C6,-ROW()+1,0),基础!$AM:$AM,OFFSET(C6,,-COLUMN()+1))/1000+SUMIFS(基础!$W:$W,基础!$H:$H,"KPCS",基础!$BC:$BC,OFFSET(C6,-ROW()+1,0),基础!$AM:$AM,OFFSET(C6,,-COLUMN()+1)))/(SUMIFS(基础!$AF:$AF,基础!$H:$H,"PCS",基础!$BC:$BC,OFFSET(C6,-ROW()+1,0),基础!$AM:$AM,OFFSET(C6,,-COLUMN()+1))/1000+SUMIFS(基础!$AF:$AF,基础!$H:$H,"KPCS",基础!$BC:$BC,OFFSET(C6,-ROW()+1,0),基础!$AM:$AM,OFFSET(C6,,-COLUMN()+1)))</f>
        <v>#DIV/0!</v>
      </c>
      <c r="D6" s="90" t="e">
        <f ca="1">(SUMIFS(基础!$W:$W,基础!$H:$H,"PCS",基础!$BC:$BC,OFFSET(D6,-ROW()+1,0),基础!$AM:$AM,OFFSET(D6,,-COLUMN()+1))/1000+SUMIFS(基础!$W:$W,基础!$H:$H,"KPCS",基础!$BC:$BC,OFFSET(D6,-ROW()+1,0),基础!$AM:$AM,OFFSET(D6,,-COLUMN()+1)))/(SUMIFS(基础!$AF:$AF,基础!$H:$H,"PCS",基础!$BC:$BC,OFFSET(D6,-ROW()+1,0),基础!$AM:$AM,OFFSET(D6,,-COLUMN()+1))/1000+SUMIFS(基础!$AF:$AF,基础!$H:$H,"KPCS",基础!$BC:$BC,OFFSET(D6,-ROW()+1,0),基础!$AM:$AM,OFFSET(D6,,-COLUMN()+1)))</f>
        <v>#DIV/0!</v>
      </c>
      <c r="E6" s="90"/>
      <c r="F6" s="90"/>
      <c r="G6" s="90"/>
      <c r="H6" s="90"/>
      <c r="I6" s="90"/>
      <c r="J6" s="90"/>
      <c r="K6" s="90"/>
      <c r="L6" s="90"/>
      <c r="M6" s="90"/>
    </row>
    <row r="7" spans="1:13" ht="18" customHeight="1" x14ac:dyDescent="0.15">
      <c r="A7" s="97" t="s">
        <v>489</v>
      </c>
      <c r="B7" s="90" t="e">
        <f ca="1">(SUMIFS(基础!$W:$W,基础!$H:$H,"PCS",基础!$BC:$BC,OFFSET(B7,-ROW()+1,0),基础!$AM:$AM,OFFSET(B7,,-COLUMN()+1))/1000+SUMIFS(基础!$W:$W,基础!$H:$H,"KPCS",基础!$BC:$BC,OFFSET(B7,-ROW()+1,0),基础!$AM:$AM,OFFSET(B7,,-COLUMN()+1)))/(SUMIFS(基础!$AF:$AF,基础!$H:$H,"PCS",基础!$BC:$BC,OFFSET(B7,-ROW()+1,0),基础!$AM:$AM,OFFSET(B7,,-COLUMN()+1))/1000+SUMIFS(基础!$AF:$AF,基础!$H:$H,"KPCS",基础!$BC:$BC,OFFSET(B7,-ROW()+1,0),基础!$AM:$AM,OFFSET(B7,,-COLUMN()+1)))</f>
        <v>#DIV/0!</v>
      </c>
      <c r="C7" s="90" t="e">
        <f ca="1">(SUMIFS(基础!$W:$W,基础!$H:$H,"PCS",基础!$BC:$BC,OFFSET(C7,-ROW()+1,0),基础!$AM:$AM,OFFSET(C7,,-COLUMN()+1))/1000+SUMIFS(基础!$W:$W,基础!$H:$H,"KPCS",基础!$BC:$BC,OFFSET(C7,-ROW()+1,0),基础!$AM:$AM,OFFSET(C7,,-COLUMN()+1)))/(SUMIFS(基础!$AF:$AF,基础!$H:$H,"PCS",基础!$BC:$BC,OFFSET(C7,-ROW()+1,0),基础!$AM:$AM,OFFSET(C7,,-COLUMN()+1))/1000+SUMIFS(基础!$AF:$AF,基础!$H:$H,"KPCS",基础!$BC:$BC,OFFSET(C7,-ROW()+1,0),基础!$AM:$AM,OFFSET(C7,,-COLUMN()+1)))</f>
        <v>#DIV/0!</v>
      </c>
      <c r="D7" s="90" t="e">
        <f ca="1">(SUMIFS(基础!$W:$W,基础!$H:$H,"PCS",基础!$BC:$BC,OFFSET(D7,-ROW()+1,0),基础!$AM:$AM,OFFSET(D7,,-COLUMN()+1))/1000+SUMIFS(基础!$W:$W,基础!$H:$H,"KPCS",基础!$BC:$BC,OFFSET(D7,-ROW()+1,0),基础!$AM:$AM,OFFSET(D7,,-COLUMN()+1)))/(SUMIFS(基础!$AF:$AF,基础!$H:$H,"PCS",基础!$BC:$BC,OFFSET(D7,-ROW()+1,0),基础!$AM:$AM,OFFSET(D7,,-COLUMN()+1))/1000+SUMIFS(基础!$AF:$AF,基础!$H:$H,"KPCS",基础!$BC:$BC,OFFSET(D7,-ROW()+1,0),基础!$AM:$AM,OFFSET(D7,,-COLUMN()+1)))</f>
        <v>#DIV/0!</v>
      </c>
      <c r="E7" s="90"/>
      <c r="F7" s="90"/>
      <c r="G7" s="90"/>
      <c r="H7" s="90"/>
      <c r="I7" s="90"/>
      <c r="J7" s="90"/>
      <c r="K7" s="90"/>
      <c r="L7" s="90"/>
      <c r="M7" s="90"/>
    </row>
    <row r="8" spans="1:13" ht="18" customHeight="1" x14ac:dyDescent="0.15">
      <c r="A8" s="97" t="s">
        <v>403</v>
      </c>
      <c r="B8" s="90" t="e">
        <f ca="1">(SUMIFS(基础!$W:$W,基础!$H:$H,"PCS",基础!$BC:$BC,OFFSET(B8,-ROW()+1,0),基础!$AM:$AM,OFFSET(B8,,-COLUMN()+1))/1000+SUMIFS(基础!$W:$W,基础!$H:$H,"KPCS",基础!$BC:$BC,OFFSET(B8,-ROW()+1,0),基础!$AM:$AM,OFFSET(B8,,-COLUMN()+1)))/(SUMIFS(基础!$AF:$AF,基础!$H:$H,"PCS",基础!$BC:$BC,OFFSET(B8,-ROW()+1,0),基础!$AM:$AM,OFFSET(B8,,-COLUMN()+1))/1000+SUMIFS(基础!$AF:$AF,基础!$H:$H,"KPCS",基础!$BC:$BC,OFFSET(B8,-ROW()+1,0),基础!$AM:$AM,OFFSET(B8,,-COLUMN()+1)))</f>
        <v>#DIV/0!</v>
      </c>
      <c r="C8" s="90" t="e">
        <f ca="1">(SUMIFS(基础!$W:$W,基础!$H:$H,"PCS",基础!$BC:$BC,OFFSET(C8,-ROW()+1,0),基础!$AM:$AM,OFFSET(C8,,-COLUMN()+1))/1000+SUMIFS(基础!$W:$W,基础!$H:$H,"KPCS",基础!$BC:$BC,OFFSET(C8,-ROW()+1,0),基础!$AM:$AM,OFFSET(C8,,-COLUMN()+1)))/(SUMIFS(基础!$AF:$AF,基础!$H:$H,"PCS",基础!$BC:$BC,OFFSET(C8,-ROW()+1,0),基础!$AM:$AM,OFFSET(C8,,-COLUMN()+1))/1000+SUMIFS(基础!$AF:$AF,基础!$H:$H,"KPCS",基础!$BC:$BC,OFFSET(C8,-ROW()+1,0),基础!$AM:$AM,OFFSET(C8,,-COLUMN()+1)))</f>
        <v>#DIV/0!</v>
      </c>
      <c r="D8" s="90" t="e">
        <f ca="1">(SUMIFS(基础!$W:$W,基础!$H:$H,"PCS",基础!$BC:$BC,OFFSET(D8,-ROW()+1,0),基础!$AM:$AM,OFFSET(D8,,-COLUMN()+1))/1000+SUMIFS(基础!$W:$W,基础!$H:$H,"KPCS",基础!$BC:$BC,OFFSET(D8,-ROW()+1,0),基础!$AM:$AM,OFFSET(D8,,-COLUMN()+1)))/(SUMIFS(基础!$AF:$AF,基础!$H:$H,"PCS",基础!$BC:$BC,OFFSET(D8,-ROW()+1,0),基础!$AM:$AM,OFFSET(D8,,-COLUMN()+1))/1000+SUMIFS(基础!$AF:$AF,基础!$H:$H,"KPCS",基础!$BC:$BC,OFFSET(D8,-ROW()+1,0),基础!$AM:$AM,OFFSET(D8,,-COLUMN()+1)))</f>
        <v>#DIV/0!</v>
      </c>
      <c r="E8" s="90"/>
      <c r="F8" s="90"/>
      <c r="G8" s="90"/>
      <c r="H8" s="90"/>
      <c r="I8" s="90"/>
      <c r="J8" s="90"/>
      <c r="K8" s="90"/>
      <c r="L8" s="90"/>
      <c r="M8" s="90"/>
    </row>
    <row r="9" spans="1:13" ht="18" customHeight="1" x14ac:dyDescent="0.15">
      <c r="A9" s="97" t="s">
        <v>490</v>
      </c>
      <c r="B9" s="90" t="e">
        <f ca="1">(SUMIFS(基础!$W:$W,基础!$H:$H,"PCS",基础!$BC:$BC,OFFSET(B9,-ROW()+1,0),基础!$AM:$AM,OFFSET(B9,,-COLUMN()+1))/1000+SUMIFS(基础!$W:$W,基础!$H:$H,"KPCS",基础!$BC:$BC,OFFSET(B9,-ROW()+1,0),基础!$AM:$AM,OFFSET(B9,,-COLUMN()+1)))/(SUMIFS(基础!$AF:$AF,基础!$H:$H,"PCS",基础!$BC:$BC,OFFSET(B9,-ROW()+1,0),基础!$AM:$AM,OFFSET(B9,,-COLUMN()+1))/1000+SUMIFS(基础!$AF:$AF,基础!$H:$H,"KPCS",基础!$BC:$BC,OFFSET(B9,-ROW()+1,0),基础!$AM:$AM,OFFSET(B9,,-COLUMN()+1)))</f>
        <v>#DIV/0!</v>
      </c>
      <c r="C9" s="90" t="e">
        <f ca="1">(SUMIFS(基础!$W:$W,基础!$H:$H,"PCS",基础!$BC:$BC,OFFSET(C9,-ROW()+1,0),基础!$AM:$AM,OFFSET(C9,,-COLUMN()+1))/1000+SUMIFS(基础!$W:$W,基础!$H:$H,"KPCS",基础!$BC:$BC,OFFSET(C9,-ROW()+1,0),基础!$AM:$AM,OFFSET(C9,,-COLUMN()+1)))/(SUMIFS(基础!$AF:$AF,基础!$H:$H,"PCS",基础!$BC:$BC,OFFSET(C9,-ROW()+1,0),基础!$AM:$AM,OFFSET(C9,,-COLUMN()+1))/1000+SUMIFS(基础!$AF:$AF,基础!$H:$H,"KPCS",基础!$BC:$BC,OFFSET(C9,-ROW()+1,0),基础!$AM:$AM,OFFSET(C9,,-COLUMN()+1)))</f>
        <v>#DIV/0!</v>
      </c>
      <c r="D9" s="90" t="e">
        <f ca="1">(SUMIFS(基础!$W:$W,基础!$H:$H,"PCS",基础!$BC:$BC,OFFSET(D9,-ROW()+1,0),基础!$AM:$AM,OFFSET(D9,,-COLUMN()+1))/1000+SUMIFS(基础!$W:$W,基础!$H:$H,"KPCS",基础!$BC:$BC,OFFSET(D9,-ROW()+1,0),基础!$AM:$AM,OFFSET(D9,,-COLUMN()+1)))/(SUMIFS(基础!$AF:$AF,基础!$H:$H,"PCS",基础!$BC:$BC,OFFSET(D9,-ROW()+1,0),基础!$AM:$AM,OFFSET(D9,,-COLUMN()+1))/1000+SUMIFS(基础!$AF:$AF,基础!$H:$H,"KPCS",基础!$BC:$BC,OFFSET(D9,-ROW()+1,0),基础!$AM:$AM,OFFSET(D9,,-COLUMN()+1)))</f>
        <v>#DIV/0!</v>
      </c>
      <c r="E9" s="90"/>
      <c r="F9" s="90"/>
      <c r="G9" s="90"/>
      <c r="H9" s="90"/>
      <c r="I9" s="90"/>
      <c r="J9" s="90"/>
      <c r="K9" s="90"/>
      <c r="L9" s="90"/>
      <c r="M9" s="90"/>
    </row>
    <row r="10" spans="1:13" ht="18" customHeight="1" x14ac:dyDescent="0.15">
      <c r="A10" s="97" t="s">
        <v>313</v>
      </c>
      <c r="B10" s="90" t="e">
        <f ca="1">(SUMIFS(基础!$W:$W,基础!$H:$H,"PCS",基础!$BC:$BC,OFFSET(B10,-ROW()+1,0),基础!$AM:$AM,OFFSET(B10,,-COLUMN()+1))/1000+SUMIFS(基础!$W:$W,基础!$H:$H,"KPCS",基础!$BC:$BC,OFFSET(B10,-ROW()+1,0),基础!$AM:$AM,OFFSET(B10,,-COLUMN()+1)))/(SUMIFS(基础!$AF:$AF,基础!$H:$H,"PCS",基础!$BC:$BC,OFFSET(B10,-ROW()+1,0),基础!$AM:$AM,OFFSET(B10,,-COLUMN()+1))/1000+SUMIFS(基础!$AF:$AF,基础!$H:$H,"KPCS",基础!$BC:$BC,OFFSET(B10,-ROW()+1,0),基础!$AM:$AM,OFFSET(B10,,-COLUMN()+1)))</f>
        <v>#DIV/0!</v>
      </c>
      <c r="C10" s="90" t="e">
        <f ca="1">(SUMIFS(基础!$W:$W,基础!$H:$H,"PCS",基础!$BC:$BC,OFFSET(C10,-ROW()+1,0),基础!$AM:$AM,OFFSET(C10,,-COLUMN()+1))/1000+SUMIFS(基础!$W:$W,基础!$H:$H,"KPCS",基础!$BC:$BC,OFFSET(C10,-ROW()+1,0),基础!$AM:$AM,OFFSET(C10,,-COLUMN()+1)))/(SUMIFS(基础!$AF:$AF,基础!$H:$H,"PCS",基础!$BC:$BC,OFFSET(C10,-ROW()+1,0),基础!$AM:$AM,OFFSET(C10,,-COLUMN()+1))/1000+SUMIFS(基础!$AF:$AF,基础!$H:$H,"KPCS",基础!$BC:$BC,OFFSET(C10,-ROW()+1,0),基础!$AM:$AM,OFFSET(C10,,-COLUMN()+1)))</f>
        <v>#DIV/0!</v>
      </c>
      <c r="D10" s="90" t="e">
        <f ca="1">(SUMIFS(基础!$W:$W,基础!$H:$H,"PCS",基础!$BC:$BC,OFFSET(D10,-ROW()+1,0),基础!$AM:$AM,OFFSET(D10,,-COLUMN()+1))/1000+SUMIFS(基础!$W:$W,基础!$H:$H,"KPCS",基础!$BC:$BC,OFFSET(D10,-ROW()+1,0),基础!$AM:$AM,OFFSET(D10,,-COLUMN()+1)))/(SUMIFS(基础!$AF:$AF,基础!$H:$H,"PCS",基础!$BC:$BC,OFFSET(D10,-ROW()+1,0),基础!$AM:$AM,OFFSET(D10,,-COLUMN()+1))/1000+SUMIFS(基础!$AF:$AF,基础!$H:$H,"KPCS",基础!$BC:$BC,OFFSET(D10,-ROW()+1,0),基础!$AM:$AM,OFFSET(D10,,-COLUMN()+1)))</f>
        <v>#DIV/0!</v>
      </c>
      <c r="E10" s="90"/>
      <c r="F10" s="90"/>
      <c r="G10" s="90"/>
      <c r="H10" s="90"/>
      <c r="I10" s="90"/>
      <c r="J10" s="90"/>
      <c r="K10" s="90"/>
      <c r="L10" s="90"/>
      <c r="M10" s="90"/>
    </row>
  </sheetData>
  <phoneticPr fontId="26" type="noConversion"/>
  <pageMargins left="0.75" right="0.75" top="1" bottom="1" header="0.51180555555555596" footer="0.51180555555555596"/>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FD41"/>
  <sheetViews>
    <sheetView workbookViewId="0">
      <pane xSplit="8" ySplit="2" topLeftCell="I3" activePane="bottomRight" state="frozen"/>
      <selection pane="topRight"/>
      <selection pane="bottomLeft"/>
      <selection pane="bottomRight" activeCell="L19" sqref="L19"/>
    </sheetView>
  </sheetViews>
  <sheetFormatPr defaultColWidth="9" defaultRowHeight="15" customHeight="1" x14ac:dyDescent="0.15"/>
  <cols>
    <col min="1" max="1" width="18.625" style="13" customWidth="1"/>
    <col min="2" max="2" width="5.375" style="13" customWidth="1"/>
    <col min="3" max="3" width="8.5" style="13" customWidth="1"/>
    <col min="4" max="4" width="9.875" style="13" customWidth="1"/>
    <col min="5" max="5" width="10.625" style="13" customWidth="1"/>
    <col min="6" max="6" width="10.375" style="13" customWidth="1"/>
    <col min="7" max="7" width="9.75" style="13" customWidth="1"/>
    <col min="8" max="8" width="11.125" style="13"/>
    <col min="9" max="16384" width="9" style="13"/>
  </cols>
  <sheetData>
    <row r="1" spans="1:8" ht="15" customHeight="1" x14ac:dyDescent="0.15">
      <c r="A1" s="208">
        <v>36</v>
      </c>
      <c r="B1" s="208"/>
      <c r="C1" s="208"/>
      <c r="D1" s="208"/>
      <c r="E1" s="208"/>
      <c r="F1" s="208"/>
      <c r="G1" s="208"/>
      <c r="H1" s="208"/>
    </row>
    <row r="2" spans="1:8" ht="15" customHeight="1" x14ac:dyDescent="0.15">
      <c r="A2" s="86" t="s">
        <v>3</v>
      </c>
      <c r="B2" s="86" t="s">
        <v>227</v>
      </c>
      <c r="C2" s="86" t="s">
        <v>195</v>
      </c>
      <c r="D2" s="86" t="s">
        <v>196</v>
      </c>
      <c r="E2" s="86" t="s">
        <v>250</v>
      </c>
      <c r="F2" s="86" t="s">
        <v>241</v>
      </c>
      <c r="G2" s="86" t="s">
        <v>198</v>
      </c>
      <c r="H2" s="86" t="s">
        <v>491</v>
      </c>
    </row>
    <row r="3" spans="1:8" ht="18" customHeight="1" x14ac:dyDescent="0.15">
      <c r="A3" s="87" t="str">
        <f>IF(ISNA(VLOOKUP($A$1&amp;(ROW()-2),基础!BI:BJ,2,0)),"",VLOOKUP($A$1&amp;(ROW()-2),基础!BI:BJ,2,0))</f>
        <v>050-1009-358</v>
      </c>
      <c r="B3" s="87" t="str">
        <f>IF(A3="","",VLOOKUP(A3,基础!F:H,3,0))</f>
        <v>KPCS</v>
      </c>
      <c r="C3" s="88">
        <f>IF(A3="","",SUMIFS(基础!$AG:$AG,基础!$F:$F,A3,基础!$BB:$BB,$A$1))</f>
        <v>3.5714285714285698</v>
      </c>
      <c r="D3" s="88">
        <f>IF(A3="","",SUMIFS(基础!V:V,基础!F:F,A3,基础!BB:BB,$A$1))</f>
        <v>8</v>
      </c>
      <c r="E3" s="89">
        <f>IF(A3="","",SUMIFS(基础!AF:AF,基础!F:F,A3,基础!BB:BB,$A$1))</f>
        <v>168</v>
      </c>
      <c r="F3" s="89">
        <f>IF(A3="","",SUMIFS(基础!W:W,基础!F:F,A3,基础!BB:BB,$A$1))</f>
        <v>75</v>
      </c>
      <c r="G3" s="90">
        <f t="shared" ref="G3:G6" si="0">IF(A3="","",C3/D3*100%)</f>
        <v>0.44642857142857123</v>
      </c>
      <c r="H3" s="90">
        <f t="shared" ref="H3:H6" si="1">IF(A3="","",F3/E3)</f>
        <v>0.44642857142857145</v>
      </c>
    </row>
    <row r="4" spans="1:8" ht="18" customHeight="1" x14ac:dyDescent="0.15">
      <c r="A4" s="87" t="str">
        <f>IF(ISNA(VLOOKUP($A$1&amp;(ROW()-2),基础!BI:BJ,2,0)),"",VLOOKUP($A$1&amp;(ROW()-2),基础!BI:BJ,2,0))</f>
        <v>050-3009-429</v>
      </c>
      <c r="B4" s="87" t="str">
        <f>IF(A4="","",VLOOKUP(A4,基础!F:H,3,0))</f>
        <v>KPCS</v>
      </c>
      <c r="C4" s="88">
        <f>IF(A4="","",SUMIFS(基础!$AG:$AG,基础!$F:$F,A4,基础!$BB:$BB,$A$1))</f>
        <v>12</v>
      </c>
      <c r="D4" s="88">
        <f>IF(A4="","",SUMIFS(基础!V:V,基础!F:F,A4,基础!BB:BB,$A$1))</f>
        <v>12</v>
      </c>
      <c r="E4" s="89">
        <f>IF(A4="","",SUMIFS(基础!AF:AF,基础!F:F,A4,基础!BB:BB,$A$1))</f>
        <v>252</v>
      </c>
      <c r="F4" s="89">
        <f>IF(A4="","",SUMIFS(基础!W:W,基础!F:F,A4,基础!BB:BB,$A$1))</f>
        <v>252</v>
      </c>
      <c r="G4" s="90">
        <f t="shared" si="0"/>
        <v>1</v>
      </c>
      <c r="H4" s="90">
        <f t="shared" si="1"/>
        <v>1</v>
      </c>
    </row>
    <row r="5" spans="1:8" ht="18" customHeight="1" x14ac:dyDescent="0.15">
      <c r="A5" s="87" t="str">
        <f>IF(ISNA(VLOOKUP($A$1&amp;(ROW()-2),基础!BI:BJ,2,0)),"",VLOOKUP($A$1&amp;(ROW()-2),基础!BI:BJ,2,0))</f>
        <v>050-4009-429</v>
      </c>
      <c r="B5" s="87" t="str">
        <f>IF(A5="","",VLOOKUP(A5,基础!F:H,3,0))</f>
        <v>KPCS</v>
      </c>
      <c r="C5" s="88">
        <f>IF(A5="","",SUMIFS(基础!$AG:$AG,基础!$F:$F,A5,基础!$BB:$BB,$A$1))</f>
        <v>12</v>
      </c>
      <c r="D5" s="88">
        <f>IF(A5="","",SUMIFS(基础!V:V,基础!F:F,A5,基础!BB:BB,$A$1))</f>
        <v>12</v>
      </c>
      <c r="E5" s="89">
        <f>IF(A5="","",SUMIFS(基础!AF:AF,基础!F:F,A5,基础!BB:BB,$A$1))</f>
        <v>252</v>
      </c>
      <c r="F5" s="89">
        <f>IF(A5="","",SUMIFS(基础!W:W,基础!F:F,A5,基础!BB:BB,$A$1))</f>
        <v>252</v>
      </c>
      <c r="G5" s="90">
        <f t="shared" si="0"/>
        <v>1</v>
      </c>
      <c r="H5" s="90">
        <f t="shared" si="1"/>
        <v>1</v>
      </c>
    </row>
    <row r="6" spans="1:8" ht="18" customHeight="1" x14ac:dyDescent="0.15">
      <c r="A6" s="87" t="str">
        <f>IF(ISNA(VLOOKUP($A$1&amp;(ROW()-2),基础!BI:BJ,2,0)),"",VLOOKUP($A$1&amp;(ROW()-2),基础!BI:BJ,2,0))</f>
        <v>050-1009-357</v>
      </c>
      <c r="B6" s="87" t="str">
        <f>IF(A6="","",VLOOKUP(A6,基础!F:H,3,0))</f>
        <v>KPCS</v>
      </c>
      <c r="C6" s="88">
        <f>IF(A6="","",SUMIFS(基础!$AG:$AG,基础!$F:$F,A6,基础!$BB:$BB,$A$1))</f>
        <v>1.19444444444444</v>
      </c>
      <c r="D6" s="88">
        <f>IF(A6="","",SUMIFS(基础!V:V,基础!F:F,A6,基础!BB:BB,$A$1))</f>
        <v>6</v>
      </c>
      <c r="E6" s="89">
        <f>IF(A6="","",SUMIFS(基础!AF:AF,基础!F:F,A6,基础!BB:BB,$A$1))</f>
        <v>108</v>
      </c>
      <c r="F6" s="89">
        <f>IF(A6="","",SUMIFS(基础!W:W,基础!F:F,A6,基础!BB:BB,$A$1))</f>
        <v>21.5</v>
      </c>
      <c r="G6" s="90">
        <f t="shared" si="0"/>
        <v>0.19907407407407332</v>
      </c>
      <c r="H6" s="90">
        <f t="shared" si="1"/>
        <v>0.19907407407407407</v>
      </c>
    </row>
    <row r="7" spans="1:8" ht="18" customHeight="1" x14ac:dyDescent="0.15">
      <c r="A7" s="87" t="str">
        <f>IF(ISNA(VLOOKUP($A$1&amp;(ROW()-2),基础!BI:BJ,2,0)),"",VLOOKUP($A$1&amp;(ROW()-2),基础!BI:BJ,2,0))</f>
        <v>050-J100000121-0567</v>
      </c>
      <c r="B7" s="87" t="str">
        <f>IF(A7="","",VLOOKUP(A7,基础!F:H,3,0))</f>
        <v>KPCS</v>
      </c>
      <c r="C7" s="88">
        <f>IF(A7="","",SUMIFS(基础!$AG:$AG,基础!$F:$F,A7,基础!$BB:$BB,$A$1))</f>
        <v>12.19047619047619</v>
      </c>
      <c r="D7" s="88">
        <f>IF(A7="","",SUMIFS(基础!V:V,基础!F:F,A7,基础!BB:BB,$A$1))</f>
        <v>20</v>
      </c>
      <c r="E7" s="89">
        <f>IF(A7="","",SUMIFS(基础!AF:AF,基础!F:F,A7,基础!BB:BB,$A$1))</f>
        <v>420</v>
      </c>
      <c r="F7" s="89">
        <f>IF(A7="","",SUMIFS(基础!W:W,基础!F:F,A7,基础!BB:BB,$A$1))</f>
        <v>256</v>
      </c>
      <c r="G7" s="90">
        <f t="shared" ref="G7:G33" si="2">IF(A7="","",C7/D7*100%)</f>
        <v>0.60952380952380947</v>
      </c>
      <c r="H7" s="90">
        <f t="shared" ref="H7:H33" si="3">IF(A7="","",F7/E7)</f>
        <v>0.60952380952380958</v>
      </c>
    </row>
    <row r="8" spans="1:8" ht="18" customHeight="1" x14ac:dyDescent="0.15">
      <c r="A8" s="87" t="str">
        <f>IF(ISNA(VLOOKUP($A$1&amp;(ROW()-2),基础!BI:BJ,2,0)),"",VLOOKUP($A$1&amp;(ROW()-2),基础!BI:BJ,2,0))</f>
        <v>050-C130000441-521</v>
      </c>
      <c r="B8" s="87" t="str">
        <f>IF(A8="","",VLOOKUP(A8,基础!F:H,3,0))</f>
        <v>KPCS</v>
      </c>
      <c r="C8" s="88">
        <f>IF(A8="","",SUMIFS(基础!$AG:$AG,基础!$F:$F,A8,基础!$BB:$BB,$A$1))</f>
        <v>6.6666666666666696</v>
      </c>
      <c r="D8" s="88">
        <f>IF(A8="","",SUMIFS(基础!V:V,基础!F:F,A8,基础!BB:BB,$A$1))</f>
        <v>8</v>
      </c>
      <c r="E8" s="89">
        <f>IF(A8="","",SUMIFS(基础!AF:AF,基础!F:F,A8,基础!BB:BB,$A$1))</f>
        <v>144</v>
      </c>
      <c r="F8" s="89">
        <f>IF(A8="","",SUMIFS(基础!W:W,基础!F:F,A8,基础!BB:BB,$A$1))</f>
        <v>120</v>
      </c>
      <c r="G8" s="90">
        <f t="shared" si="2"/>
        <v>0.8333333333333337</v>
      </c>
      <c r="H8" s="90">
        <f t="shared" si="3"/>
        <v>0.83333333333333337</v>
      </c>
    </row>
    <row r="9" spans="1:8" ht="18" customHeight="1" x14ac:dyDescent="0.15">
      <c r="A9" s="87" t="str">
        <f>IF(ISNA(VLOOKUP($A$1&amp;(ROW()-2),基础!BI:BJ,2,0)),"",VLOOKUP($A$1&amp;(ROW()-2),基础!BI:BJ,2,0))</f>
        <v>025-U139500622-373</v>
      </c>
      <c r="B9" s="87" t="str">
        <f>IF(A9="","",VLOOKUP(A9,基础!F:H,3,0))</f>
        <v>PCS</v>
      </c>
      <c r="C9" s="88">
        <f>IF(A9="","",SUMIFS(基础!$AG:$AG,基础!$F:$F,A9,基础!$BB:$BB,$A$1))</f>
        <v>10.52777777777778</v>
      </c>
      <c r="D9" s="88">
        <f>IF(A9="","",SUMIFS(基础!V:V,基础!F:F,A9,基础!BB:BB,$A$1))</f>
        <v>24</v>
      </c>
      <c r="E9" s="89">
        <f>IF(A9="","",SUMIFS(基础!AF:AF,基础!F:F,A9,基础!BB:BB,$A$1))</f>
        <v>432000</v>
      </c>
      <c r="F9" s="89">
        <f>IF(A9="","",SUMIFS(基础!W:W,基础!F:F,A9,基础!BB:BB,$A$1))</f>
        <v>189500</v>
      </c>
      <c r="G9" s="90">
        <f t="shared" si="2"/>
        <v>0.4386574074074075</v>
      </c>
      <c r="H9" s="90">
        <f t="shared" si="3"/>
        <v>0.43865740740740738</v>
      </c>
    </row>
    <row r="10" spans="1:8" ht="18" customHeight="1" x14ac:dyDescent="0.15">
      <c r="A10" s="87" t="str">
        <f>IF(ISNA(VLOOKUP($A$1&amp;(ROW()-2),基础!BI:BJ,2,0)),"",VLOOKUP($A$1&amp;(ROW()-2),基础!BI:BJ,2,0))</f>
        <v>025-0009-310</v>
      </c>
      <c r="B10" s="87" t="str">
        <f>IF(A10="","",VLOOKUP(A10,基础!F:H,3,0))</f>
        <v>PCS</v>
      </c>
      <c r="C10" s="88">
        <f>IF(A10="","",SUMIFS(基础!$AG:$AG,基础!$F:$F,A10,基础!$BB:$BB,$A$1))</f>
        <v>26.375</v>
      </c>
      <c r="D10" s="88">
        <f>IF(A10="","",SUMIFS(基础!V:V,基础!F:F,A10,基础!BB:BB,$A$1))</f>
        <v>38.5</v>
      </c>
      <c r="E10" s="89">
        <f>IF(A10="","",SUMIFS(基础!AF:AF,基础!F:F,A10,基础!BB:BB,$A$1))</f>
        <v>462000</v>
      </c>
      <c r="F10" s="89">
        <f>IF(A10="","",SUMIFS(基础!W:W,基础!F:F,A10,基础!BB:BB,$A$1))</f>
        <v>316500</v>
      </c>
      <c r="G10" s="90">
        <f t="shared" si="2"/>
        <v>0.68506493506493504</v>
      </c>
      <c r="H10" s="90">
        <f t="shared" si="3"/>
        <v>0.68506493506493504</v>
      </c>
    </row>
    <row r="11" spans="1:8" ht="18" customHeight="1" x14ac:dyDescent="0.15">
      <c r="A11" s="87" t="str">
        <f>IF(ISNA(VLOOKUP($A$1&amp;(ROW()-2),基础!BI:BJ,2,0)),"",VLOOKUP($A$1&amp;(ROW()-2),基础!BI:BJ,2,0))</f>
        <v>050-J310000621-538</v>
      </c>
      <c r="B11" s="87" t="str">
        <f>IF(A11="","",VLOOKUP(A11,基础!F:H,3,0))</f>
        <v>KPCS</v>
      </c>
      <c r="C11" s="88">
        <f>IF(A11="","",SUMIFS(基础!$AG:$AG,基础!$F:$F,A11,基础!$BB:$BB,$A$1))</f>
        <v>19.833333333333329</v>
      </c>
      <c r="D11" s="88">
        <f>IF(A11="","",SUMIFS(基础!V:V,基础!F:F,A11,基础!BB:BB,$A$1))</f>
        <v>26</v>
      </c>
      <c r="E11" s="89">
        <f>IF(A11="","",SUMIFS(基础!AF:AF,基础!F:F,A11,基础!BB:BB,$A$1))</f>
        <v>468</v>
      </c>
      <c r="F11" s="89">
        <f>IF(A11="","",SUMIFS(基础!W:W,基础!F:F,A11,基础!BB:BB,$A$1))</f>
        <v>357</v>
      </c>
      <c r="G11" s="90">
        <f t="shared" si="2"/>
        <v>0.76282051282051266</v>
      </c>
      <c r="H11" s="90">
        <f t="shared" si="3"/>
        <v>0.76282051282051277</v>
      </c>
    </row>
    <row r="12" spans="1:8" ht="18" customHeight="1" x14ac:dyDescent="0.15">
      <c r="A12" s="87" t="str">
        <f>IF(ISNA(VLOOKUP($A$1&amp;(ROW()-2),基础!BI:BJ,2,0)),"",VLOOKUP($A$1&amp;(ROW()-2),基础!BI:BJ,2,0))</f>
        <v>050-J310000622-538</v>
      </c>
      <c r="B12" s="87" t="str">
        <f>IF(A12="","",VLOOKUP(A12,基础!F:H,3,0))</f>
        <v>KPCS</v>
      </c>
      <c r="C12" s="88">
        <f>IF(A12="","",SUMIFS(基础!$AG:$AG,基础!$F:$F,A12,基础!$BB:$BB,$A$1))</f>
        <v>19.833333333333329</v>
      </c>
      <c r="D12" s="88">
        <f>IF(A12="","",SUMIFS(基础!V:V,基础!F:F,A12,基础!BB:BB,$A$1))</f>
        <v>26</v>
      </c>
      <c r="E12" s="89">
        <f>IF(A12="","",SUMIFS(基础!AF:AF,基础!F:F,A12,基础!BB:BB,$A$1))</f>
        <v>468</v>
      </c>
      <c r="F12" s="89">
        <f>IF(A12="","",SUMIFS(基础!W:W,基础!F:F,A12,基础!BB:BB,$A$1))</f>
        <v>357</v>
      </c>
      <c r="G12" s="90">
        <f t="shared" si="2"/>
        <v>0.76282051282051266</v>
      </c>
      <c r="H12" s="90">
        <f t="shared" si="3"/>
        <v>0.76282051282051277</v>
      </c>
    </row>
    <row r="13" spans="1:8" ht="18" customHeight="1" x14ac:dyDescent="0.15">
      <c r="A13" s="87" t="str">
        <f>IF(ISNA(VLOOKUP($A$1&amp;(ROW()-2),基础!BI:BJ,2,0)),"",VLOOKUP($A$1&amp;(ROW()-2),基础!BI:BJ,2,0))</f>
        <v>025-C130000631-358</v>
      </c>
      <c r="B13" s="87" t="str">
        <f>IF(A13="","",VLOOKUP(A13,基础!F:H,3,0))</f>
        <v>PCS</v>
      </c>
      <c r="C13" s="88">
        <f>IF(A13="","",SUMIFS(基础!$AG:$AG,基础!$F:$F,A13,基础!$BB:$BB,$A$1))</f>
        <v>60.793650793650791</v>
      </c>
      <c r="D13" s="88">
        <f>IF(A13="","",SUMIFS(基础!V:V,基础!F:F,A13,基础!BB:BB,$A$1))</f>
        <v>72</v>
      </c>
      <c r="E13" s="89">
        <f>IF(A13="","",SUMIFS(基础!AF:AF,基础!F:F,A13,基础!BB:BB,$A$1))</f>
        <v>1389600</v>
      </c>
      <c r="F13" s="89">
        <f>IF(A13="","",SUMIFS(基础!W:W,基础!F:F,A13,基础!BB:BB,$A$1))</f>
        <v>1180000</v>
      </c>
      <c r="G13" s="90">
        <f t="shared" si="2"/>
        <v>0.8443562610229276</v>
      </c>
      <c r="H13" s="90">
        <f t="shared" si="3"/>
        <v>0.84916522740356937</v>
      </c>
    </row>
    <row r="14" spans="1:8" ht="18" customHeight="1" x14ac:dyDescent="0.15">
      <c r="A14" s="87" t="str">
        <f>IF(ISNA(VLOOKUP($A$1&amp;(ROW()-2),基础!BI:BJ,2,0)),"",VLOOKUP($A$1&amp;(ROW()-2),基础!BI:BJ,2,0))</f>
        <v>050-0009-335</v>
      </c>
      <c r="B14" s="87" t="str">
        <f>IF(A14="","",VLOOKUP(A14,基础!F:H,3,0))</f>
        <v>KPCS</v>
      </c>
      <c r="C14" s="88">
        <f>IF(A14="","",SUMIFS(基础!$AG:$AG,基础!$F:$F,A14,基础!$BB:$BB,$A$1))</f>
        <v>22.690476190476144</v>
      </c>
      <c r="D14" s="88">
        <f>IF(A14="","",SUMIFS(基础!V:V,基础!F:F,A14,基础!BB:BB,$A$1))</f>
        <v>38</v>
      </c>
      <c r="E14" s="89">
        <f>IF(A14="","",SUMIFS(基础!AF:AF,基础!F:F,A14,基础!BB:BB,$A$1))</f>
        <v>720</v>
      </c>
      <c r="F14" s="89">
        <f>IF(A14="","",SUMIFS(基础!W:W,基础!F:F,A14,基础!BB:BB,$A$1))</f>
        <v>422</v>
      </c>
      <c r="G14" s="90">
        <f t="shared" si="2"/>
        <v>0.59711779448621427</v>
      </c>
      <c r="H14" s="90">
        <f t="shared" si="3"/>
        <v>0.58611111111111114</v>
      </c>
    </row>
    <row r="15" spans="1:8" ht="18" customHeight="1" x14ac:dyDescent="0.15">
      <c r="A15" s="87" t="str">
        <f>IF(ISNA(VLOOKUP($A$1&amp;(ROW()-2),基础!BI:BJ,2,0)),"",VLOOKUP($A$1&amp;(ROW()-2),基础!BI:BJ,2,0))</f>
        <v>025-0009-325</v>
      </c>
      <c r="B15" s="87" t="str">
        <f>IF(A15="","",VLOOKUP(A15,基础!F:H,3,0))</f>
        <v>PCS</v>
      </c>
      <c r="C15" s="88">
        <f>IF(A15="","",SUMIFS(基础!$AG:$AG,基础!$F:$F,A15,基础!$BB:$BB,$A$1))</f>
        <v>28.17499999999999</v>
      </c>
      <c r="D15" s="88">
        <f>IF(A15="","",SUMIFS(基础!V:V,基础!F:F,A15,基础!BB:BB,$A$1))</f>
        <v>47</v>
      </c>
      <c r="E15" s="89">
        <f>IF(A15="","",SUMIFS(基础!AF:AF,基础!F:F,A15,基础!BB:BB,$A$1))</f>
        <v>564000</v>
      </c>
      <c r="F15" s="89">
        <f>IF(A15="","",SUMIFS(基础!W:W,基础!F:F,A15,基础!BB:BB,$A$1))</f>
        <v>338100</v>
      </c>
      <c r="G15" s="90">
        <f t="shared" si="2"/>
        <v>0.59946808510638272</v>
      </c>
      <c r="H15" s="90">
        <f t="shared" si="3"/>
        <v>0.59946808510638294</v>
      </c>
    </row>
    <row r="16" spans="1:8" ht="18" customHeight="1" x14ac:dyDescent="0.15">
      <c r="A16" s="87" t="str">
        <f>IF(ISNA(VLOOKUP($A$1&amp;(ROW()-2),基础!BI:BJ,2,0)),"",VLOOKUP($A$1&amp;(ROW()-2),基础!BI:BJ,2,0))</f>
        <v>050-S190000641-0550</v>
      </c>
      <c r="B16" s="87" t="str">
        <f>IF(A16="","",VLOOKUP(A16,基础!F:H,3,0))</f>
        <v>KPCS</v>
      </c>
      <c r="C16" s="88">
        <f>IF(A16="","",SUMIFS(基础!$AG:$AG,基础!$F:$F,A16,基础!$BB:$BB,$A$1))</f>
        <v>68.151515151515142</v>
      </c>
      <c r="D16" s="88">
        <f>IF(A16="","",SUMIFS(基础!V:V,基础!F:F,A16,基础!BB:BB,$A$1))</f>
        <v>84</v>
      </c>
      <c r="E16" s="89">
        <f>IF(A16="","",SUMIFS(基础!AF:AF,基础!F:F,A16,基础!BB:BB,$A$1))</f>
        <v>2772</v>
      </c>
      <c r="F16" s="89">
        <f>IF(A16="","",SUMIFS(基础!W:W,基础!F:F,A16,基础!BB:BB,$A$1))</f>
        <v>2249</v>
      </c>
      <c r="G16" s="90">
        <f t="shared" si="2"/>
        <v>0.81132756132756123</v>
      </c>
      <c r="H16" s="90">
        <f t="shared" si="3"/>
        <v>0.81132756132756134</v>
      </c>
    </row>
    <row r="17" spans="1:16365" ht="18" customHeight="1" x14ac:dyDescent="0.15">
      <c r="A17" s="87" t="str">
        <f>IF(ISNA(VLOOKUP($A$1&amp;(ROW()-2),基础!BI:BJ,2,0)),"",VLOOKUP($A$1&amp;(ROW()-2),基础!BI:BJ,2,0))</f>
        <v>050-J220000121-532</v>
      </c>
      <c r="B17" s="87" t="str">
        <f>IF(A17="","",VLOOKUP(A17,基础!F:H,3,0))</f>
        <v>KPCS</v>
      </c>
      <c r="C17" s="88">
        <f>IF(A17="","",SUMIFS(基础!$AG:$AG,基础!$F:$F,A17,基础!$BB:$BB,$A$1))</f>
        <v>38.380952380952451</v>
      </c>
      <c r="D17" s="88">
        <f>IF(A17="","",SUMIFS(基础!V:V,基础!F:F,A17,基础!BB:BB,$A$1))</f>
        <v>51</v>
      </c>
      <c r="E17" s="89">
        <f>IF(A17="","",SUMIFS(基础!AF:AF,基础!F:F,A17,基础!BB:BB,$A$1))</f>
        <v>1071</v>
      </c>
      <c r="F17" s="89">
        <f>IF(A17="","",SUMIFS(基础!W:W,基础!F:F,A17,基础!BB:BB,$A$1))</f>
        <v>806</v>
      </c>
      <c r="G17" s="90">
        <f t="shared" si="2"/>
        <v>0.75256769374416566</v>
      </c>
      <c r="H17" s="90">
        <f t="shared" si="3"/>
        <v>0.75256769374416432</v>
      </c>
    </row>
    <row r="18" spans="1:16365" ht="18" customHeight="1" x14ac:dyDescent="0.15">
      <c r="A18" s="91" t="str">
        <f>IF(ISNA(VLOOKUP($A$1&amp;(ROW()-2),基础!BI:BJ,2,0)),"",VLOOKUP($A$1&amp;(ROW()-2),基础!BI:BJ,2,0))</f>
        <v>025-C130000681-357</v>
      </c>
      <c r="B18" s="91" t="str">
        <f>IF(A18="","",VLOOKUP(A18,基础!F:H,3,0))</f>
        <v>PCS</v>
      </c>
      <c r="C18" s="92">
        <f>IF(A18="","",SUMIFS(基础!$AG:$AG,基础!$F:$F,A18,基础!$BB:$BB,$A$1))</f>
        <v>60.6545138888889</v>
      </c>
      <c r="D18" s="92">
        <f>IF(A18="","",SUMIFS(基础!V:V,基础!F:F,A18,基础!BB:BB,$A$1))</f>
        <v>66</v>
      </c>
      <c r="E18" s="93">
        <f>IF(A18="","",SUMIFS(基础!AF:AF,基础!F:F,A18,基础!BB:BB,$A$1))</f>
        <v>1234800</v>
      </c>
      <c r="F18" s="93">
        <f>IF(A18="","",SUMIFS(基础!W:W,基础!F:F,A18,基础!BB:BB,$A$1))</f>
        <v>1135500</v>
      </c>
      <c r="G18" s="94">
        <f t="shared" si="2"/>
        <v>0.91900778619528634</v>
      </c>
      <c r="H18" s="94">
        <f t="shared" si="3"/>
        <v>0.91958211856171035</v>
      </c>
    </row>
    <row r="19" spans="1:16365" ht="18" customHeight="1" x14ac:dyDescent="0.15">
      <c r="A19" s="87" t="str">
        <f>IF(ISNA(VLOOKUP($A$1&amp;(ROW()-2),基础!BI:BJ,2,0)),"",VLOOKUP($A$1&amp;(ROW()-2),基础!BI:BJ,2,0))</f>
        <v>050-C130000131-526</v>
      </c>
      <c r="B19" s="87" t="str">
        <f>IF(A19="","",VLOOKUP(A19,基础!F:H,3,0))</f>
        <v>KPCS</v>
      </c>
      <c r="C19" s="88">
        <f>IF(A19="","",SUMIFS(基础!$AG:$AG,基础!$F:$F,A19,基础!$BB:$BB,$A$1))</f>
        <v>28.447222222222258</v>
      </c>
      <c r="D19" s="88">
        <f>IF(A19="","",SUMIFS(基础!V:V,基础!F:F,A19,基础!BB:BB,$A$1))</f>
        <v>33</v>
      </c>
      <c r="E19" s="89">
        <f>IF(A19="","",SUMIFS(基础!AF:AF,基础!F:F,A19,基础!BB:BB,$A$1))</f>
        <v>408</v>
      </c>
      <c r="F19" s="89">
        <f>IF(A19="","",SUMIFS(基础!W:W,基础!F:F,A19,基础!BB:BB,$A$1))</f>
        <v>350.3</v>
      </c>
      <c r="G19" s="90">
        <f t="shared" si="2"/>
        <v>0.86203703703703816</v>
      </c>
      <c r="H19" s="90">
        <f t="shared" si="3"/>
        <v>0.85857843137254908</v>
      </c>
    </row>
    <row r="20" spans="1:16365" ht="18" customHeight="1" x14ac:dyDescent="0.15">
      <c r="A20" s="87" t="str">
        <f>IF(ISNA(VLOOKUP($A$1&amp;(ROW()-2),基础!BI:BJ,2,0)),"",VLOOKUP($A$1&amp;(ROW()-2),基础!BI:BJ,2,0))</f>
        <v>025-U139500621-373</v>
      </c>
      <c r="B20" s="87" t="str">
        <f>IF(A20="","",VLOOKUP(A20,基础!F:H,3,0))</f>
        <v>PCS</v>
      </c>
      <c r="C20" s="88">
        <f>IF(A20="","",SUMIFS(基础!$AG:$AG,基础!$F:$F,A20,基础!$BB:$BB,$A$1))</f>
        <v>46.249999999999972</v>
      </c>
      <c r="D20" s="88">
        <f>IF(A20="","",SUMIFS(基础!V:V,基础!F:F,A20,基础!BB:BB,$A$1))</f>
        <v>62</v>
      </c>
      <c r="E20" s="89">
        <f>IF(A20="","",SUMIFS(基础!AF:AF,基础!F:F,A20,基础!BB:BB,$A$1))</f>
        <v>744000</v>
      </c>
      <c r="F20" s="89">
        <f>IF(A20="","",SUMIFS(基础!W:W,基础!F:F,A20,基础!BB:BB,$A$1))</f>
        <v>555000</v>
      </c>
      <c r="G20" s="90">
        <f t="shared" si="2"/>
        <v>0.74596774193548343</v>
      </c>
      <c r="H20" s="90">
        <f t="shared" si="3"/>
        <v>0.74596774193548387</v>
      </c>
    </row>
    <row r="21" spans="1:16365" ht="18" customHeight="1" x14ac:dyDescent="0.15">
      <c r="A21" s="87" t="str">
        <f>IF(ISNA(VLOOKUP($A$1&amp;(ROW()-2),基础!BI:BJ,2,0)),"",VLOOKUP($A$1&amp;(ROW()-2),基础!BI:BJ,2,0))</f>
        <v>050-J200000142-0546</v>
      </c>
      <c r="B21" s="87" t="str">
        <f>IF(A21="","",VLOOKUP(A21,基础!F:H,3,0))</f>
        <v>KPCS</v>
      </c>
      <c r="C21" s="88">
        <f>IF(A21="","",SUMIFS(基础!$AG:$AG,基础!$F:$F,A21,基础!$BB:$BB,$A$1))</f>
        <v>20.708333333333329</v>
      </c>
      <c r="D21" s="88">
        <f>IF(A21="","",SUMIFS(基础!V:V,基础!F:F,A21,基础!BB:BB,$A$1))</f>
        <v>40</v>
      </c>
      <c r="E21" s="89">
        <f>IF(A21="","",SUMIFS(基础!AF:AF,基础!F:F,A21,基础!BB:BB,$A$1))</f>
        <v>960</v>
      </c>
      <c r="F21" s="89">
        <f>IF(A21="","",SUMIFS(基础!W:W,基础!F:F,A21,基础!BB:BB,$A$1))</f>
        <v>497</v>
      </c>
      <c r="G21" s="90">
        <f t="shared" si="2"/>
        <v>0.51770833333333321</v>
      </c>
      <c r="H21" s="90">
        <f t="shared" si="3"/>
        <v>0.51770833333333333</v>
      </c>
    </row>
    <row r="22" spans="1:16365" ht="18" customHeight="1" x14ac:dyDescent="0.15">
      <c r="A22" s="87" t="str">
        <f>IF(ISNA(VLOOKUP($A$1&amp;(ROW()-2),基础!BI:BJ,2,0)),"",VLOOKUP($A$1&amp;(ROW()-2),基础!BI:BJ,2,0))</f>
        <v>050-J310000141-536</v>
      </c>
      <c r="B22" s="87" t="str">
        <f>IF(A22="","",VLOOKUP(A22,基础!F:H,3,0))</f>
        <v>KPCS</v>
      </c>
      <c r="C22" s="88">
        <f>IF(A22="","",SUMIFS(基础!$AG:$AG,基础!$F:$F,A22,基础!$BB:$BB,$A$1))</f>
        <v>35.8333333333333</v>
      </c>
      <c r="D22" s="88">
        <f>IF(A22="","",SUMIFS(基础!V:V,基础!F:F,A22,基础!BB:BB,$A$1))</f>
        <v>45</v>
      </c>
      <c r="E22" s="89">
        <f>IF(A22="","",SUMIFS(基础!AF:AF,基础!F:F,A22,基础!BB:BB,$A$1))</f>
        <v>1080</v>
      </c>
      <c r="F22" s="89">
        <f>IF(A22="","",SUMIFS(基础!W:W,基础!F:F,A22,基础!BB:BB,$A$1))</f>
        <v>860</v>
      </c>
      <c r="G22" s="90">
        <f t="shared" si="2"/>
        <v>0.79629629629629561</v>
      </c>
      <c r="H22" s="90">
        <f t="shared" si="3"/>
        <v>0.79629629629629628</v>
      </c>
    </row>
    <row r="23" spans="1:16365" ht="18" customHeight="1" x14ac:dyDescent="0.15">
      <c r="A23" s="87" t="str">
        <f>IF(ISNA(VLOOKUP($A$1&amp;(ROW()-2),基础!BI:BJ,2,0)),"",VLOOKUP($A$1&amp;(ROW()-2),基础!BI:BJ,2,0))</f>
        <v>050-1009-432</v>
      </c>
      <c r="B23" s="87" t="str">
        <f>IF(A23="","",VLOOKUP(A23,基础!F:H,3,0))</f>
        <v>KPCS</v>
      </c>
      <c r="C23" s="88">
        <f>IF(A23="","",SUMIFS(基础!$AG:$AG,基础!$F:$F,A23,基础!$BB:$BB,$A$1))</f>
        <v>5.2777777777777803</v>
      </c>
      <c r="D23" s="88">
        <f>IF(A23="","",SUMIFS(基础!V:V,基础!F:F,A23,基础!BB:BB,$A$1))</f>
        <v>5.5</v>
      </c>
      <c r="E23" s="89">
        <f>IF(A23="","",SUMIFS(基础!AF:AF,基础!F:F,A23,基础!BB:BB,$A$1))</f>
        <v>99</v>
      </c>
      <c r="F23" s="89">
        <f>IF(A23="","",SUMIFS(基础!W:W,基础!F:F,A23,基础!BB:BB,$A$1))</f>
        <v>95</v>
      </c>
      <c r="G23" s="90">
        <f t="shared" si="2"/>
        <v>0.95959595959596011</v>
      </c>
      <c r="H23" s="90">
        <f t="shared" si="3"/>
        <v>0.95959595959595956</v>
      </c>
    </row>
    <row r="24" spans="1:16365" ht="18" customHeight="1" x14ac:dyDescent="0.15">
      <c r="A24" s="87" t="str">
        <f>IF(ISNA(VLOOKUP($A$1&amp;(ROW()-2),基础!BI:BJ,2,0)),"",VLOOKUP($A$1&amp;(ROW()-2),基础!BI:BJ,2,0))</f>
        <v>025-C130000641-363</v>
      </c>
      <c r="B24" s="87" t="str">
        <f>IF(A24="","",VLOOKUP(A24,基础!F:H,3,0))</f>
        <v>PCS</v>
      </c>
      <c r="C24" s="88">
        <f>IF(A24="","",SUMIFS(基础!$AG:$AG,基础!$F:$F,A24,基础!$BB:$BB,$A$1))</f>
        <v>64.142857142857196</v>
      </c>
      <c r="D24" s="88">
        <f>IF(A24="","",SUMIFS(基础!V:V,基础!F:F,A24,基础!BB:BB,$A$1))</f>
        <v>80</v>
      </c>
      <c r="E24" s="89">
        <f>IF(A24="","",SUMIFS(基础!AF:AF,基础!F:F,A24,基础!BB:BB,$A$1))</f>
        <v>1680000</v>
      </c>
      <c r="F24" s="89">
        <f>IF(A24="","",SUMIFS(基础!W:W,基础!F:F,A24,基础!BB:BB,$A$1))</f>
        <v>1347000</v>
      </c>
      <c r="G24" s="90">
        <f t="shared" si="2"/>
        <v>0.80178571428571499</v>
      </c>
      <c r="H24" s="90">
        <f t="shared" si="3"/>
        <v>0.80178571428571432</v>
      </c>
    </row>
    <row r="25" spans="1:16365" ht="18" customHeight="1" x14ac:dyDescent="0.15">
      <c r="A25" s="87" t="str">
        <f>IF(ISNA(VLOOKUP($A$1&amp;(ROW()-2),基础!BI:BJ,2,0)),"",VLOOKUP($A$1&amp;(ROW()-2),基础!BI:BJ,2,0))</f>
        <v>050-1009-489</v>
      </c>
      <c r="B25" s="87" t="str">
        <f>IF(A25="","",VLOOKUP(A25,基础!F:H,3,0))</f>
        <v>KPCS</v>
      </c>
      <c r="C25" s="88">
        <f>IF(A25="","",SUMIFS(基础!$AG:$AG,基础!$F:$F,A25,基础!$BB:$BB,$A$1))</f>
        <v>19.047619047619051</v>
      </c>
      <c r="D25" s="88">
        <f>IF(A25="","",SUMIFS(基础!V:V,基础!F:F,A25,基础!BB:BB,$A$1))</f>
        <v>26</v>
      </c>
      <c r="E25" s="89">
        <f>IF(A25="","",SUMIFS(基础!AF:AF,基础!F:F,A25,基础!BB:BB,$A$1))</f>
        <v>546</v>
      </c>
      <c r="F25" s="89">
        <f>IF(A25="","",SUMIFS(基础!W:W,基础!F:F,A25,基础!BB:BB,$A$1))</f>
        <v>400</v>
      </c>
      <c r="G25" s="90">
        <f t="shared" si="2"/>
        <v>0.73260073260073277</v>
      </c>
      <c r="H25" s="90">
        <f t="shared" si="3"/>
        <v>0.73260073260073255</v>
      </c>
    </row>
    <row r="26" spans="1:16365" ht="18" customHeight="1" x14ac:dyDescent="0.15">
      <c r="A26" s="87" t="str">
        <f>IF(ISNA(VLOOKUP($A$1&amp;(ROW()-2),基础!BI:BJ,2,0)),"",VLOOKUP($A$1&amp;(ROW()-2),基础!BI:BJ,2,0))</f>
        <v>050-C130000441-527</v>
      </c>
      <c r="B26" s="87" t="str">
        <f>IF(A26="","",VLOOKUP(A26,基础!F:H,3,0))</f>
        <v>KPCS</v>
      </c>
      <c r="C26" s="88">
        <f>IF(A26="","",SUMIFS(基础!$AG:$AG,基础!$F:$F,A26,基础!$BB:$BB,$A$1))</f>
        <v>90.349206349206383</v>
      </c>
      <c r="D26" s="88">
        <f>IF(A26="","",SUMIFS(基础!V:V,基础!F:F,A26,基础!BB:BB,$A$1))</f>
        <v>96.5</v>
      </c>
      <c r="E26" s="89">
        <f>IF(A26="","",SUMIFS(基础!AF:AF,基础!F:F,A26,基础!BB:BB,$A$1))</f>
        <v>2030.4</v>
      </c>
      <c r="F26" s="89">
        <f>IF(A26="","",SUMIFS(基础!W:W,基础!F:F,A26,基础!BB:BB,$A$1))</f>
        <v>1902</v>
      </c>
      <c r="G26" s="90">
        <f t="shared" si="2"/>
        <v>0.93626120569125781</v>
      </c>
      <c r="H26" s="90">
        <f t="shared" si="3"/>
        <v>0.93676122931442074</v>
      </c>
    </row>
    <row r="27" spans="1:16365" ht="18" customHeight="1" x14ac:dyDescent="0.15">
      <c r="A27" s="87" t="str">
        <f>IF(ISNA(VLOOKUP($A$1&amp;(ROW()-2),基础!BI:BJ,2,0)),"",VLOOKUP($A$1&amp;(ROW()-2),基础!BI:BJ,2,0))</f>
        <v>025-C130000641-356</v>
      </c>
      <c r="B27" s="87" t="str">
        <f>IF(A27="","",VLOOKUP(A27,基础!F:H,3,0))</f>
        <v>PCS</v>
      </c>
      <c r="C27" s="88">
        <f>IF(A27="","",SUMIFS(基础!$AG:$AG,基础!$F:$F,A27,基础!$BB:$BB,$A$1))</f>
        <v>73.166666666666671</v>
      </c>
      <c r="D27" s="88">
        <f>IF(A27="","",SUMIFS(基础!V:V,基础!F:F,A27,基础!BB:BB,$A$1))</f>
        <v>94</v>
      </c>
      <c r="E27" s="89">
        <f>IF(A27="","",SUMIFS(基础!AF:AF,基础!F:F,A27,基础!BB:BB,$A$1))</f>
        <v>1128000</v>
      </c>
      <c r="F27" s="89">
        <f>IF(A27="","",SUMIFS(基础!W:W,基础!F:F,A27,基础!BB:BB,$A$1))</f>
        <v>878000</v>
      </c>
      <c r="G27" s="90">
        <f t="shared" si="2"/>
        <v>0.77836879432624118</v>
      </c>
      <c r="H27" s="90">
        <f t="shared" si="3"/>
        <v>0.77836879432624118</v>
      </c>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row>
    <row r="28" spans="1:16365" ht="18" customHeight="1" x14ac:dyDescent="0.15">
      <c r="A28" s="87" t="str">
        <f>IF(ISNA(VLOOKUP($A$1&amp;(ROW()-2),基础!BI:BJ,2,0)),"",VLOOKUP($A$1&amp;(ROW()-2),基础!BI:BJ,2,0))</f>
        <v>025-C130000642-356</v>
      </c>
      <c r="B28" s="87" t="str">
        <f>IF(A28="","",VLOOKUP(A28,基础!F:H,3,0))</f>
        <v>PCS</v>
      </c>
      <c r="C28" s="88">
        <f>IF(A28="","",SUMIFS(基础!$AG:$AG,基础!$F:$F,A28,基础!$BB:$BB,$A$1))</f>
        <v>73.166666666666671</v>
      </c>
      <c r="D28" s="88">
        <f>IF(A28="","",SUMIFS(基础!V:V,基础!F:F,A28,基础!BB:BB,$A$1))</f>
        <v>94</v>
      </c>
      <c r="E28" s="89">
        <f>IF(A28="","",SUMIFS(基础!AF:AF,基础!F:F,A28,基础!BB:BB,$A$1))</f>
        <v>1128000</v>
      </c>
      <c r="F28" s="89">
        <f>IF(A28="","",SUMIFS(基础!W:W,基础!F:F,A28,基础!BB:BB,$A$1))</f>
        <v>878000</v>
      </c>
      <c r="G28" s="90">
        <f t="shared" si="2"/>
        <v>0.77836879432624118</v>
      </c>
      <c r="H28" s="90">
        <f t="shared" si="3"/>
        <v>0.77836879432624118</v>
      </c>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row>
    <row r="29" spans="1:16365" ht="18" customHeight="1" x14ac:dyDescent="0.15">
      <c r="A29" s="87" t="str">
        <f>IF(ISNA(VLOOKUP($A$1&amp;(ROW()-2),基础!BI:BJ,2,0)),"",VLOOKUP($A$1&amp;(ROW()-2),基础!BI:BJ,2,0))</f>
        <v>025-C130000631-372</v>
      </c>
      <c r="B29" s="87" t="str">
        <f>IF(A29="","",VLOOKUP(A29,基础!F:H,3,0))</f>
        <v>PCS</v>
      </c>
      <c r="C29" s="88">
        <f>IF(A29="","",SUMIFS(基础!$AG:$AG,基础!$F:$F,A29,基础!$BB:$BB,$A$1))</f>
        <v>64.270833333333314</v>
      </c>
      <c r="D29" s="88">
        <f>IF(A29="","",SUMIFS(基础!V:V,基础!F:F,A29,基础!BB:BB,$A$1))</f>
        <v>77</v>
      </c>
      <c r="E29" s="89">
        <f>IF(A29="","",SUMIFS(基础!AF:AF,基础!F:F,A29,基础!BB:BB,$A$1))</f>
        <v>1593600</v>
      </c>
      <c r="F29" s="89">
        <f>IF(A29="","",SUMIFS(基础!W:W,基础!F:F,A29,基础!BB:BB,$A$1))</f>
        <v>1348000</v>
      </c>
      <c r="G29" s="90">
        <f t="shared" si="2"/>
        <v>0.83468614718614698</v>
      </c>
      <c r="H29" s="90">
        <f t="shared" si="3"/>
        <v>0.84588353413654616</v>
      </c>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c r="LVX29"/>
      <c r="LVY29"/>
      <c r="LVZ29"/>
      <c r="LWA29"/>
      <c r="LWB29"/>
      <c r="LWC29"/>
      <c r="LWD29"/>
      <c r="LWE29"/>
      <c r="LWF29"/>
      <c r="LWG29"/>
      <c r="LWH29"/>
      <c r="LWI29"/>
      <c r="LWJ29"/>
      <c r="LWK29"/>
      <c r="LWL29"/>
      <c r="LWM29"/>
      <c r="LWN29"/>
      <c r="LWO29"/>
      <c r="LWP29"/>
      <c r="LWQ29"/>
      <c r="LWR29"/>
      <c r="LWS29"/>
      <c r="LWT29"/>
      <c r="LWU29"/>
      <c r="LWV29"/>
      <c r="LWW29"/>
      <c r="LWX29"/>
      <c r="LWY29"/>
      <c r="LWZ29"/>
      <c r="LXA29"/>
      <c r="LXB29"/>
      <c r="LXC29"/>
      <c r="LXD29"/>
      <c r="LXE29"/>
      <c r="LXF29"/>
      <c r="LXG29"/>
      <c r="LXH29"/>
      <c r="LXI29"/>
      <c r="LXJ29"/>
      <c r="LXK29"/>
      <c r="LXL29"/>
      <c r="LXM29"/>
      <c r="LXN29"/>
      <c r="LXO29"/>
      <c r="LXP29"/>
      <c r="LXQ29"/>
      <c r="LXR29"/>
      <c r="LXS29"/>
      <c r="LXT29"/>
      <c r="LXU29"/>
      <c r="LXV29"/>
      <c r="LXW29"/>
      <c r="LXX29"/>
      <c r="LXY29"/>
      <c r="LXZ29"/>
      <c r="LYA29"/>
      <c r="LYB29"/>
      <c r="LYC29"/>
      <c r="LYD29"/>
      <c r="LYE29"/>
      <c r="LYF29"/>
      <c r="LYG29"/>
      <c r="LYH29"/>
      <c r="LYI29"/>
      <c r="LYJ29"/>
      <c r="LYK29"/>
      <c r="LYL29"/>
      <c r="LYM29"/>
      <c r="LYN29"/>
      <c r="LYO29"/>
      <c r="LYP29"/>
      <c r="LYQ29"/>
      <c r="LYR29"/>
      <c r="LYS29"/>
      <c r="LYT29"/>
      <c r="LYU29"/>
      <c r="LYV29"/>
      <c r="LYW29"/>
      <c r="LYX29"/>
      <c r="LYY29"/>
      <c r="LYZ29"/>
      <c r="LZA29"/>
      <c r="LZB29"/>
      <c r="LZC29"/>
      <c r="LZD29"/>
      <c r="LZE29"/>
      <c r="LZF29"/>
      <c r="LZG29"/>
      <c r="LZH29"/>
      <c r="LZI29"/>
      <c r="LZJ29"/>
      <c r="LZK29"/>
      <c r="LZL29"/>
      <c r="LZM29"/>
      <c r="LZN29"/>
      <c r="LZO29"/>
      <c r="LZP29"/>
      <c r="LZQ29"/>
      <c r="LZR29"/>
      <c r="LZS29"/>
      <c r="LZT29"/>
      <c r="LZU29"/>
      <c r="LZV29"/>
      <c r="LZW29"/>
      <c r="LZX29"/>
      <c r="LZY29"/>
      <c r="LZZ29"/>
      <c r="MAA29"/>
      <c r="MAB29"/>
      <c r="MAC29"/>
      <c r="MAD29"/>
      <c r="MAE29"/>
      <c r="MAF29"/>
      <c r="MAG29"/>
      <c r="MAH29"/>
      <c r="MAI29"/>
      <c r="MAJ29"/>
      <c r="MAK29"/>
      <c r="MAL29"/>
      <c r="MAM29"/>
      <c r="MAN29"/>
      <c r="MAO29"/>
      <c r="MAP29"/>
      <c r="MAQ29"/>
      <c r="MAR29"/>
      <c r="MAS29"/>
      <c r="MAT29"/>
      <c r="MAU29"/>
      <c r="MAV29"/>
      <c r="MAW29"/>
      <c r="MAX29"/>
      <c r="MAY29"/>
      <c r="MAZ29"/>
      <c r="MBA29"/>
      <c r="MBB29"/>
      <c r="MBC29"/>
      <c r="MBD29"/>
      <c r="MBE29"/>
      <c r="MBF29"/>
      <c r="MBG29"/>
      <c r="MBH29"/>
      <c r="MBI29"/>
      <c r="MBJ29"/>
      <c r="MBK29"/>
      <c r="MBL29"/>
      <c r="MBM29"/>
      <c r="MBN29"/>
      <c r="MBO29"/>
      <c r="MBP29"/>
      <c r="MBQ29"/>
      <c r="MBR29"/>
      <c r="MBS29"/>
      <c r="MBT29"/>
      <c r="MBU29"/>
      <c r="MBV29"/>
      <c r="MBW29"/>
      <c r="MBX29"/>
      <c r="MBY29"/>
      <c r="MBZ29"/>
      <c r="MCA29"/>
      <c r="MCB29"/>
      <c r="MCC29"/>
      <c r="MCD29"/>
      <c r="MCE29"/>
      <c r="MCF29"/>
      <c r="MCG29"/>
      <c r="MCH29"/>
      <c r="MCI29"/>
      <c r="MCJ29"/>
      <c r="MCK29"/>
      <c r="MCL29"/>
      <c r="MCM29"/>
      <c r="MCN29"/>
      <c r="MCO29"/>
      <c r="MCP29"/>
      <c r="MCQ29"/>
      <c r="MCR29"/>
      <c r="MCS29"/>
      <c r="MCT29"/>
      <c r="MCU29"/>
      <c r="MCV29"/>
      <c r="MCW29"/>
      <c r="MCX29"/>
      <c r="MCY29"/>
      <c r="MCZ29"/>
      <c r="MDA29"/>
      <c r="MDB29"/>
      <c r="MDC29"/>
      <c r="MDD29"/>
      <c r="MDE29"/>
      <c r="MDF29"/>
      <c r="MDG29"/>
      <c r="MDH29"/>
      <c r="MDI29"/>
      <c r="MDJ29"/>
      <c r="MDK29"/>
      <c r="MDL29"/>
      <c r="MDM29"/>
      <c r="MDN29"/>
      <c r="MDO29"/>
      <c r="MDP29"/>
      <c r="MDQ29"/>
      <c r="MDR29"/>
      <c r="MDS29"/>
      <c r="MDT29"/>
      <c r="MDU29"/>
      <c r="MDV29"/>
      <c r="MDW29"/>
      <c r="MDX29"/>
      <c r="MDY29"/>
      <c r="MDZ29"/>
      <c r="MEA29"/>
      <c r="MEB29"/>
      <c r="MEC29"/>
      <c r="MED29"/>
      <c r="MEE29"/>
      <c r="MEF29"/>
      <c r="MEG29"/>
      <c r="MEH29"/>
      <c r="MEI29"/>
      <c r="MEJ29"/>
      <c r="MEK29"/>
      <c r="MEL29"/>
      <c r="MEM29"/>
      <c r="MEN29"/>
      <c r="MEO29"/>
      <c r="MEP29"/>
      <c r="MEQ29"/>
      <c r="MER29"/>
      <c r="MES29"/>
      <c r="MET29"/>
      <c r="MEU29"/>
      <c r="MEV29"/>
      <c r="MEW29"/>
      <c r="MEX29"/>
      <c r="MEY29"/>
      <c r="MEZ29"/>
      <c r="MFA29"/>
      <c r="MFB29"/>
      <c r="MFC29"/>
      <c r="MFD29"/>
      <c r="MFE29"/>
      <c r="MFF29"/>
      <c r="MFG29"/>
      <c r="MFH29"/>
      <c r="MFI29"/>
      <c r="MFJ29"/>
      <c r="MFK29"/>
      <c r="MFL29"/>
      <c r="MFM29"/>
      <c r="MFN29"/>
      <c r="MFO29"/>
      <c r="MFP29"/>
      <c r="MFQ29"/>
      <c r="MFR29"/>
      <c r="MFS29"/>
      <c r="MFT29"/>
      <c r="MFU29"/>
      <c r="MFV29"/>
      <c r="MFW29"/>
      <c r="MFX29"/>
      <c r="MFY29"/>
      <c r="MFZ29"/>
      <c r="MGA29"/>
      <c r="MGB29"/>
      <c r="MGC29"/>
      <c r="MGD29"/>
      <c r="MGE29"/>
      <c r="MGF29"/>
      <c r="MGG29"/>
      <c r="MGH29"/>
      <c r="MGI29"/>
      <c r="MGJ29"/>
      <c r="MGK29"/>
      <c r="MGL29"/>
      <c r="MGM29"/>
      <c r="MGN29"/>
      <c r="MGO29"/>
      <c r="MGP29"/>
      <c r="MGQ29"/>
      <c r="MGR29"/>
      <c r="MGS29"/>
      <c r="MGT29"/>
      <c r="MGU29"/>
      <c r="MGV29"/>
      <c r="MGW29"/>
      <c r="MGX29"/>
      <c r="MGY29"/>
      <c r="MGZ29"/>
      <c r="MHA29"/>
      <c r="MHB29"/>
      <c r="MHC29"/>
      <c r="MHD29"/>
      <c r="MHE29"/>
      <c r="MHF29"/>
      <c r="MHG29"/>
      <c r="MHH29"/>
      <c r="MHI29"/>
      <c r="MHJ29"/>
      <c r="MHK29"/>
      <c r="MHL29"/>
      <c r="MHM29"/>
      <c r="MHN29"/>
      <c r="MHO29"/>
      <c r="MHP29"/>
      <c r="MHQ29"/>
      <c r="MHR29"/>
      <c r="MHS29"/>
      <c r="MHT29"/>
      <c r="MHU29"/>
      <c r="MHV29"/>
      <c r="MHW29"/>
      <c r="MHX29"/>
      <c r="MHY29"/>
      <c r="MHZ29"/>
      <c r="MIA29"/>
      <c r="MIB29"/>
      <c r="MIC29"/>
      <c r="MID29"/>
      <c r="MIE29"/>
      <c r="MIF29"/>
      <c r="MIG29"/>
      <c r="MIH29"/>
      <c r="MII29"/>
      <c r="MIJ29"/>
      <c r="MIK29"/>
      <c r="MIL29"/>
      <c r="MIM29"/>
      <c r="MIN29"/>
      <c r="MIO29"/>
      <c r="MIP29"/>
      <c r="MIQ29"/>
      <c r="MIR29"/>
      <c r="MIS29"/>
      <c r="MIT29"/>
      <c r="MIU29"/>
      <c r="MIV29"/>
      <c r="MIW29"/>
      <c r="MIX29"/>
      <c r="MIY29"/>
      <c r="MIZ29"/>
      <c r="MJA29"/>
      <c r="MJB29"/>
      <c r="MJC29"/>
      <c r="MJD29"/>
      <c r="MJE29"/>
      <c r="MJF29"/>
      <c r="MJG29"/>
      <c r="MJH29"/>
      <c r="MJI29"/>
      <c r="MJJ29"/>
      <c r="MJK29"/>
      <c r="MJL29"/>
      <c r="MJM29"/>
      <c r="MJN29"/>
      <c r="MJO29"/>
      <c r="MJP29"/>
      <c r="MJQ29"/>
      <c r="MJR29"/>
      <c r="MJS29"/>
      <c r="MJT29"/>
      <c r="MJU29"/>
      <c r="MJV29"/>
      <c r="MJW29"/>
      <c r="MJX29"/>
      <c r="MJY29"/>
      <c r="MJZ29"/>
      <c r="MKA29"/>
      <c r="MKB29"/>
      <c r="MKC29"/>
      <c r="MKD29"/>
      <c r="MKE29"/>
      <c r="MKF29"/>
      <c r="MKG29"/>
      <c r="MKH29"/>
      <c r="MKI29"/>
      <c r="MKJ29"/>
      <c r="MKK29"/>
      <c r="MKL29"/>
      <c r="MKM29"/>
      <c r="MKN29"/>
      <c r="MKO29"/>
      <c r="MKP29"/>
      <c r="MKQ29"/>
      <c r="MKR29"/>
      <c r="MKS29"/>
      <c r="MKT29"/>
      <c r="MKU29"/>
      <c r="MKV29"/>
      <c r="MKW29"/>
      <c r="MKX29"/>
      <c r="MKY29"/>
      <c r="MKZ29"/>
      <c r="MLA29"/>
      <c r="MLB29"/>
      <c r="MLC29"/>
      <c r="MLD29"/>
      <c r="MLE29"/>
      <c r="MLF29"/>
      <c r="MLG29"/>
      <c r="MLH29"/>
      <c r="MLI29"/>
      <c r="MLJ29"/>
      <c r="MLK29"/>
      <c r="MLL29"/>
      <c r="MLM29"/>
      <c r="MLN29"/>
      <c r="MLO29"/>
      <c r="MLP29"/>
      <c r="MLQ29"/>
      <c r="MLR29"/>
      <c r="MLS29"/>
      <c r="MLT29"/>
      <c r="MLU29"/>
      <c r="MLV29"/>
      <c r="MLW29"/>
      <c r="MLX29"/>
      <c r="MLY29"/>
      <c r="MLZ29"/>
      <c r="MMA29"/>
      <c r="MMB29"/>
      <c r="MMC29"/>
      <c r="MMD29"/>
      <c r="MME29"/>
      <c r="MMF29"/>
      <c r="MMG29"/>
      <c r="MMH29"/>
      <c r="MMI29"/>
      <c r="MMJ29"/>
      <c r="MMK29"/>
      <c r="MML29"/>
      <c r="MMM29"/>
      <c r="MMN29"/>
      <c r="MMO29"/>
      <c r="MMP29"/>
      <c r="MMQ29"/>
      <c r="MMR29"/>
      <c r="MMS29"/>
      <c r="MMT29"/>
      <c r="MMU29"/>
      <c r="MMV29"/>
      <c r="MMW29"/>
      <c r="MMX29"/>
      <c r="MMY29"/>
      <c r="MMZ29"/>
      <c r="MNA29"/>
      <c r="MNB29"/>
      <c r="MNC29"/>
      <c r="MND29"/>
      <c r="MNE29"/>
      <c r="MNF29"/>
      <c r="MNG29"/>
      <c r="MNH29"/>
      <c r="MNI29"/>
      <c r="MNJ29"/>
      <c r="MNK29"/>
      <c r="MNL29"/>
      <c r="MNM29"/>
      <c r="MNN29"/>
      <c r="MNO29"/>
      <c r="MNP29"/>
      <c r="MNQ29"/>
      <c r="MNR29"/>
      <c r="MNS29"/>
      <c r="MNT29"/>
      <c r="MNU29"/>
      <c r="MNV29"/>
      <c r="MNW29"/>
      <c r="MNX29"/>
      <c r="MNY29"/>
      <c r="MNZ29"/>
      <c r="MOA29"/>
      <c r="MOB29"/>
      <c r="MOC29"/>
      <c r="MOD29"/>
      <c r="MOE29"/>
      <c r="MOF29"/>
      <c r="MOG29"/>
      <c r="MOH29"/>
      <c r="MOI29"/>
      <c r="MOJ29"/>
      <c r="MOK29"/>
      <c r="MOL29"/>
      <c r="MOM29"/>
      <c r="MON29"/>
      <c r="MOO29"/>
      <c r="MOP29"/>
      <c r="MOQ29"/>
      <c r="MOR29"/>
      <c r="MOS29"/>
      <c r="MOT29"/>
      <c r="MOU29"/>
      <c r="MOV29"/>
      <c r="MOW29"/>
      <c r="MOX29"/>
      <c r="MOY29"/>
      <c r="MOZ29"/>
      <c r="MPA29"/>
      <c r="MPB29"/>
      <c r="MPC29"/>
      <c r="MPD29"/>
      <c r="MPE29"/>
      <c r="MPF29"/>
      <c r="MPG29"/>
      <c r="MPH29"/>
      <c r="MPI29"/>
      <c r="MPJ29"/>
      <c r="MPK29"/>
      <c r="MPL29"/>
      <c r="MPM29"/>
      <c r="MPN29"/>
      <c r="MPO29"/>
      <c r="MPP29"/>
      <c r="MPQ29"/>
      <c r="MPR29"/>
      <c r="MPS29"/>
      <c r="MPT29"/>
      <c r="MPU29"/>
      <c r="MPV29"/>
      <c r="MPW29"/>
      <c r="MPX29"/>
      <c r="MPY29"/>
      <c r="MPZ29"/>
      <c r="MQA29"/>
      <c r="MQB29"/>
      <c r="MQC29"/>
      <c r="MQD29"/>
      <c r="MQE29"/>
      <c r="MQF29"/>
      <c r="MQG29"/>
      <c r="MQH29"/>
      <c r="MQI29"/>
      <c r="MQJ29"/>
      <c r="MQK29"/>
      <c r="MQL29"/>
      <c r="MQM29"/>
      <c r="MQN29"/>
      <c r="MQO29"/>
      <c r="MQP29"/>
      <c r="MQQ29"/>
      <c r="MQR29"/>
      <c r="MQS29"/>
      <c r="MQT29"/>
      <c r="MQU29"/>
      <c r="MQV29"/>
      <c r="MQW29"/>
      <c r="MQX29"/>
      <c r="MQY29"/>
      <c r="MQZ29"/>
      <c r="MRA29"/>
      <c r="MRB29"/>
      <c r="MRC29"/>
      <c r="MRD29"/>
      <c r="MRE29"/>
      <c r="MRF29"/>
      <c r="MRG29"/>
      <c r="MRH29"/>
      <c r="MRI29"/>
      <c r="MRJ29"/>
      <c r="MRK29"/>
      <c r="MRL29"/>
      <c r="MRM29"/>
      <c r="MRN29"/>
      <c r="MRO29"/>
      <c r="MRP29"/>
      <c r="MRQ29"/>
      <c r="MRR29"/>
      <c r="MRS29"/>
      <c r="MRT29"/>
      <c r="MRU29"/>
      <c r="MRV29"/>
      <c r="MRW29"/>
      <c r="MRX29"/>
      <c r="MRY29"/>
      <c r="MRZ29"/>
      <c r="MSA29"/>
      <c r="MSB29"/>
      <c r="MSC29"/>
      <c r="MSD29"/>
      <c r="MSE29"/>
      <c r="MSF29"/>
      <c r="MSG29"/>
      <c r="MSH29"/>
      <c r="MSI29"/>
      <c r="MSJ29"/>
      <c r="MSK29"/>
      <c r="MSL29"/>
      <c r="MSM29"/>
      <c r="MSN29"/>
      <c r="MSO29"/>
      <c r="MSP29"/>
      <c r="MSQ29"/>
      <c r="MSR29"/>
      <c r="MSS29"/>
      <c r="MST29"/>
      <c r="MSU29"/>
      <c r="MSV29"/>
      <c r="MSW29"/>
      <c r="MSX29"/>
      <c r="MSY29"/>
      <c r="MSZ29"/>
      <c r="MTA29"/>
      <c r="MTB29"/>
      <c r="MTC29"/>
      <c r="MTD29"/>
      <c r="MTE29"/>
      <c r="MTF29"/>
      <c r="MTG29"/>
      <c r="MTH29"/>
      <c r="MTI29"/>
      <c r="MTJ29"/>
      <c r="MTK29"/>
      <c r="MTL29"/>
      <c r="MTM29"/>
      <c r="MTN29"/>
      <c r="MTO29"/>
      <c r="MTP29"/>
      <c r="MTQ29"/>
      <c r="MTR29"/>
      <c r="MTS29"/>
      <c r="MTT29"/>
      <c r="MTU29"/>
      <c r="MTV29"/>
      <c r="MTW29"/>
      <c r="MTX29"/>
      <c r="MTY29"/>
      <c r="MTZ29"/>
      <c r="MUA29"/>
      <c r="MUB29"/>
      <c r="MUC29"/>
      <c r="MUD29"/>
      <c r="MUE29"/>
      <c r="MUF29"/>
      <c r="MUG29"/>
      <c r="MUH29"/>
      <c r="MUI29"/>
      <c r="MUJ29"/>
      <c r="MUK29"/>
      <c r="MUL29"/>
      <c r="MUM29"/>
      <c r="MUN29"/>
      <c r="MUO29"/>
      <c r="MUP29"/>
      <c r="MUQ29"/>
      <c r="MUR29"/>
      <c r="MUS29"/>
      <c r="MUT29"/>
      <c r="MUU29"/>
      <c r="MUV29"/>
      <c r="MUW29"/>
      <c r="MUX29"/>
      <c r="MUY29"/>
      <c r="MUZ29"/>
      <c r="MVA29"/>
      <c r="MVB29"/>
      <c r="MVC29"/>
      <c r="MVD29"/>
      <c r="MVE29"/>
      <c r="MVF29"/>
      <c r="MVG29"/>
      <c r="MVH29"/>
      <c r="MVI29"/>
      <c r="MVJ29"/>
      <c r="MVK29"/>
      <c r="MVL29"/>
      <c r="MVM29"/>
      <c r="MVN29"/>
      <c r="MVO29"/>
      <c r="MVP29"/>
      <c r="MVQ29"/>
      <c r="MVR29"/>
      <c r="MVS29"/>
      <c r="MVT29"/>
      <c r="MVU29"/>
      <c r="MVV29"/>
      <c r="MVW29"/>
      <c r="MVX29"/>
      <c r="MVY29"/>
      <c r="MVZ29"/>
      <c r="MWA29"/>
      <c r="MWB29"/>
      <c r="MWC29"/>
      <c r="MWD29"/>
      <c r="MWE29"/>
      <c r="MWF29"/>
      <c r="MWG29"/>
      <c r="MWH29"/>
      <c r="MWI29"/>
      <c r="MWJ29"/>
      <c r="MWK29"/>
      <c r="MWL29"/>
      <c r="MWM29"/>
      <c r="MWN29"/>
      <c r="MWO29"/>
      <c r="MWP29"/>
      <c r="MWQ29"/>
      <c r="MWR29"/>
      <c r="MWS29"/>
      <c r="MWT29"/>
      <c r="MWU29"/>
      <c r="MWV29"/>
      <c r="MWW29"/>
      <c r="MWX29"/>
      <c r="MWY29"/>
      <c r="MWZ29"/>
      <c r="MXA29"/>
      <c r="MXB29"/>
      <c r="MXC29"/>
      <c r="MXD29"/>
      <c r="MXE29"/>
      <c r="MXF29"/>
      <c r="MXG29"/>
      <c r="MXH29"/>
      <c r="MXI29"/>
      <c r="MXJ29"/>
      <c r="MXK29"/>
      <c r="MXL29"/>
      <c r="MXM29"/>
      <c r="MXN29"/>
      <c r="MXO29"/>
      <c r="MXP29"/>
      <c r="MXQ29"/>
      <c r="MXR29"/>
      <c r="MXS29"/>
      <c r="MXT29"/>
      <c r="MXU29"/>
      <c r="MXV29"/>
      <c r="MXW29"/>
      <c r="MXX29"/>
      <c r="MXY29"/>
      <c r="MXZ29"/>
      <c r="MYA29"/>
      <c r="MYB29"/>
      <c r="MYC29"/>
      <c r="MYD29"/>
      <c r="MYE29"/>
      <c r="MYF29"/>
      <c r="MYG29"/>
      <c r="MYH29"/>
      <c r="MYI29"/>
      <c r="MYJ29"/>
      <c r="MYK29"/>
      <c r="MYL29"/>
      <c r="MYM29"/>
      <c r="MYN29"/>
      <c r="MYO29"/>
      <c r="MYP29"/>
      <c r="MYQ29"/>
      <c r="MYR29"/>
      <c r="MYS29"/>
      <c r="MYT29"/>
      <c r="MYU29"/>
      <c r="MYV29"/>
      <c r="MYW29"/>
      <c r="MYX29"/>
      <c r="MYY29"/>
      <c r="MYZ29"/>
      <c r="MZA29"/>
      <c r="MZB29"/>
      <c r="MZC29"/>
      <c r="MZD29"/>
      <c r="MZE29"/>
      <c r="MZF29"/>
      <c r="MZG29"/>
      <c r="MZH29"/>
      <c r="MZI29"/>
      <c r="MZJ29"/>
      <c r="MZK29"/>
      <c r="MZL29"/>
      <c r="MZM29"/>
      <c r="MZN29"/>
      <c r="MZO29"/>
      <c r="MZP29"/>
      <c r="MZQ29"/>
      <c r="MZR29"/>
      <c r="MZS29"/>
      <c r="MZT29"/>
      <c r="MZU29"/>
      <c r="MZV29"/>
      <c r="MZW29"/>
      <c r="MZX29"/>
      <c r="MZY29"/>
      <c r="MZZ29"/>
      <c r="NAA29"/>
      <c r="NAB29"/>
      <c r="NAC29"/>
      <c r="NAD29"/>
      <c r="NAE29"/>
      <c r="NAF29"/>
      <c r="NAG29"/>
      <c r="NAH29"/>
      <c r="NAI29"/>
      <c r="NAJ29"/>
      <c r="NAK29"/>
      <c r="NAL29"/>
      <c r="NAM29"/>
      <c r="NAN29"/>
      <c r="NAO29"/>
      <c r="NAP29"/>
      <c r="NAQ29"/>
      <c r="NAR29"/>
      <c r="NAS29"/>
      <c r="NAT29"/>
      <c r="NAU29"/>
      <c r="NAV29"/>
      <c r="NAW29"/>
      <c r="NAX29"/>
      <c r="NAY29"/>
      <c r="NAZ29"/>
      <c r="NBA29"/>
      <c r="NBB29"/>
      <c r="NBC29"/>
      <c r="NBD29"/>
      <c r="NBE29"/>
      <c r="NBF29"/>
      <c r="NBG29"/>
      <c r="NBH29"/>
      <c r="NBI29"/>
      <c r="NBJ29"/>
      <c r="NBK29"/>
      <c r="NBL29"/>
      <c r="NBM29"/>
      <c r="NBN29"/>
      <c r="NBO29"/>
      <c r="NBP29"/>
      <c r="NBQ29"/>
      <c r="NBR29"/>
      <c r="NBS29"/>
      <c r="NBT29"/>
      <c r="NBU29"/>
      <c r="NBV29"/>
      <c r="NBW29"/>
      <c r="NBX29"/>
      <c r="NBY29"/>
      <c r="NBZ29"/>
      <c r="NCA29"/>
      <c r="NCB29"/>
      <c r="NCC29"/>
      <c r="NCD29"/>
      <c r="NCE29"/>
      <c r="NCF29"/>
      <c r="NCG29"/>
      <c r="NCH29"/>
      <c r="NCI29"/>
      <c r="NCJ29"/>
      <c r="NCK29"/>
      <c r="NCL29"/>
      <c r="NCM29"/>
      <c r="NCN29"/>
      <c r="NCO29"/>
      <c r="NCP29"/>
      <c r="NCQ29"/>
      <c r="NCR29"/>
      <c r="NCS29"/>
      <c r="NCT29"/>
      <c r="NCU29"/>
      <c r="NCV29"/>
      <c r="NCW29"/>
      <c r="NCX29"/>
      <c r="NCY29"/>
      <c r="NCZ29"/>
      <c r="NDA29"/>
      <c r="NDB29"/>
      <c r="NDC29"/>
      <c r="NDD29"/>
      <c r="NDE29"/>
      <c r="NDF29"/>
      <c r="NDG29"/>
      <c r="NDH29"/>
      <c r="NDI29"/>
      <c r="NDJ29"/>
      <c r="NDK29"/>
      <c r="NDL29"/>
      <c r="NDM29"/>
      <c r="NDN29"/>
      <c r="NDO29"/>
      <c r="NDP29"/>
      <c r="NDQ29"/>
      <c r="NDR29"/>
      <c r="NDS29"/>
      <c r="NDT29"/>
      <c r="NDU29"/>
      <c r="NDV29"/>
      <c r="NDW29"/>
      <c r="NDX29"/>
      <c r="NDY29"/>
      <c r="NDZ29"/>
      <c r="NEA29"/>
      <c r="NEB29"/>
      <c r="NEC29"/>
      <c r="NED29"/>
      <c r="NEE29"/>
      <c r="NEF29"/>
      <c r="NEG29"/>
      <c r="NEH29"/>
      <c r="NEI29"/>
      <c r="NEJ29"/>
      <c r="NEK29"/>
      <c r="NEL29"/>
      <c r="NEM29"/>
      <c r="NEN29"/>
      <c r="NEO29"/>
      <c r="NEP29"/>
      <c r="NEQ29"/>
      <c r="NER29"/>
      <c r="NES29"/>
      <c r="NET29"/>
      <c r="NEU29"/>
      <c r="NEV29"/>
      <c r="NEW29"/>
      <c r="NEX29"/>
      <c r="NEY29"/>
      <c r="NEZ29"/>
      <c r="NFA29"/>
      <c r="NFB29"/>
      <c r="NFC29"/>
      <c r="NFD29"/>
      <c r="NFE29"/>
      <c r="NFF29"/>
      <c r="NFG29"/>
      <c r="NFH29"/>
      <c r="NFI29"/>
      <c r="NFJ29"/>
      <c r="NFK29"/>
      <c r="NFL29"/>
      <c r="NFM29"/>
      <c r="NFN29"/>
      <c r="NFO29"/>
      <c r="NFP29"/>
      <c r="NFQ29"/>
      <c r="NFR29"/>
      <c r="NFS29"/>
      <c r="NFT29"/>
      <c r="NFU29"/>
      <c r="NFV29"/>
      <c r="NFW29"/>
      <c r="NFX29"/>
      <c r="NFY29"/>
      <c r="NFZ29"/>
      <c r="NGA29"/>
      <c r="NGB29"/>
      <c r="NGC29"/>
      <c r="NGD29"/>
      <c r="NGE29"/>
      <c r="NGF29"/>
      <c r="NGG29"/>
      <c r="NGH29"/>
      <c r="NGI29"/>
      <c r="NGJ29"/>
      <c r="NGK29"/>
      <c r="NGL29"/>
      <c r="NGM29"/>
      <c r="NGN29"/>
      <c r="NGO29"/>
      <c r="NGP29"/>
      <c r="NGQ29"/>
      <c r="NGR29"/>
      <c r="NGS29"/>
      <c r="NGT29"/>
      <c r="NGU29"/>
      <c r="NGV29"/>
      <c r="NGW29"/>
      <c r="NGX29"/>
      <c r="NGY29"/>
      <c r="NGZ29"/>
      <c r="NHA29"/>
      <c r="NHB29"/>
      <c r="NHC29"/>
      <c r="NHD29"/>
      <c r="NHE29"/>
      <c r="NHF29"/>
      <c r="NHG29"/>
      <c r="NHH29"/>
      <c r="NHI29"/>
      <c r="NHJ29"/>
      <c r="NHK29"/>
      <c r="NHL29"/>
      <c r="NHM29"/>
      <c r="NHN29"/>
      <c r="NHO29"/>
      <c r="NHP29"/>
      <c r="NHQ29"/>
      <c r="NHR29"/>
      <c r="NHS29"/>
      <c r="NHT29"/>
      <c r="NHU29"/>
      <c r="NHV29"/>
      <c r="NHW29"/>
      <c r="NHX29"/>
      <c r="NHY29"/>
      <c r="NHZ29"/>
      <c r="NIA29"/>
      <c r="NIB29"/>
      <c r="NIC29"/>
      <c r="NID29"/>
      <c r="NIE29"/>
      <c r="NIF29"/>
      <c r="NIG29"/>
      <c r="NIH29"/>
      <c r="NII29"/>
      <c r="NIJ29"/>
      <c r="NIK29"/>
      <c r="NIL29"/>
      <c r="NIM29"/>
      <c r="NIN29"/>
      <c r="NIO29"/>
      <c r="NIP29"/>
      <c r="NIQ29"/>
      <c r="NIR29"/>
      <c r="NIS29"/>
      <c r="NIT29"/>
      <c r="NIU29"/>
      <c r="NIV29"/>
      <c r="NIW29"/>
      <c r="NIX29"/>
      <c r="NIY29"/>
      <c r="NIZ29"/>
      <c r="NJA29"/>
      <c r="NJB29"/>
      <c r="NJC29"/>
      <c r="NJD29"/>
      <c r="NJE29"/>
      <c r="NJF29"/>
      <c r="NJG29"/>
      <c r="NJH29"/>
      <c r="NJI29"/>
      <c r="NJJ29"/>
      <c r="NJK29"/>
      <c r="NJL29"/>
      <c r="NJM29"/>
      <c r="NJN29"/>
      <c r="NJO29"/>
      <c r="NJP29"/>
      <c r="NJQ29"/>
      <c r="NJR29"/>
      <c r="NJS29"/>
      <c r="NJT29"/>
      <c r="NJU29"/>
      <c r="NJV29"/>
      <c r="NJW29"/>
      <c r="NJX29"/>
      <c r="NJY29"/>
      <c r="NJZ29"/>
      <c r="NKA29"/>
      <c r="NKB29"/>
      <c r="NKC29"/>
      <c r="NKD29"/>
      <c r="NKE29"/>
      <c r="NKF29"/>
      <c r="NKG29"/>
      <c r="NKH29"/>
      <c r="NKI29"/>
      <c r="NKJ29"/>
      <c r="NKK29"/>
      <c r="NKL29"/>
      <c r="NKM29"/>
      <c r="NKN29"/>
      <c r="NKO29"/>
      <c r="NKP29"/>
      <c r="NKQ29"/>
      <c r="NKR29"/>
      <c r="NKS29"/>
      <c r="NKT29"/>
      <c r="NKU29"/>
      <c r="NKV29"/>
      <c r="NKW29"/>
      <c r="NKX29"/>
      <c r="NKY29"/>
      <c r="NKZ29"/>
      <c r="NLA29"/>
      <c r="NLB29"/>
      <c r="NLC29"/>
      <c r="NLD29"/>
      <c r="NLE29"/>
      <c r="NLF29"/>
      <c r="NLG29"/>
      <c r="NLH29"/>
      <c r="NLI29"/>
      <c r="NLJ29"/>
      <c r="NLK29"/>
      <c r="NLL29"/>
      <c r="NLM29"/>
      <c r="NLN29"/>
      <c r="NLO29"/>
      <c r="NLP29"/>
      <c r="NLQ29"/>
      <c r="NLR29"/>
      <c r="NLS29"/>
      <c r="NLT29"/>
      <c r="NLU29"/>
      <c r="NLV29"/>
      <c r="NLW29"/>
      <c r="NLX29"/>
      <c r="NLY29"/>
      <c r="NLZ29"/>
      <c r="NMA29"/>
      <c r="NMB29"/>
      <c r="NMC29"/>
      <c r="NMD29"/>
      <c r="NME29"/>
      <c r="NMF29"/>
      <c r="NMG29"/>
      <c r="NMH29"/>
      <c r="NMI29"/>
      <c r="NMJ29"/>
      <c r="NMK29"/>
      <c r="NML29"/>
      <c r="NMM29"/>
      <c r="NMN29"/>
      <c r="NMO29"/>
      <c r="NMP29"/>
      <c r="NMQ29"/>
      <c r="NMR29"/>
      <c r="NMS29"/>
      <c r="NMT29"/>
      <c r="NMU29"/>
      <c r="NMV29"/>
      <c r="NMW29"/>
      <c r="NMX29"/>
      <c r="NMY29"/>
      <c r="NMZ29"/>
      <c r="NNA29"/>
      <c r="NNB29"/>
      <c r="NNC29"/>
      <c r="NND29"/>
      <c r="NNE29"/>
      <c r="NNF29"/>
      <c r="NNG29"/>
      <c r="NNH29"/>
      <c r="NNI29"/>
      <c r="NNJ29"/>
      <c r="NNK29"/>
      <c r="NNL29"/>
      <c r="NNM29"/>
      <c r="NNN29"/>
      <c r="NNO29"/>
      <c r="NNP29"/>
      <c r="NNQ29"/>
      <c r="NNR29"/>
      <c r="NNS29"/>
      <c r="NNT29"/>
      <c r="NNU29"/>
      <c r="NNV29"/>
      <c r="NNW29"/>
      <c r="NNX29"/>
      <c r="NNY29"/>
      <c r="NNZ29"/>
      <c r="NOA29"/>
      <c r="NOB29"/>
      <c r="NOC29"/>
      <c r="NOD29"/>
      <c r="NOE29"/>
      <c r="NOF29"/>
      <c r="NOG29"/>
      <c r="NOH29"/>
      <c r="NOI29"/>
      <c r="NOJ29"/>
      <c r="NOK29"/>
      <c r="NOL29"/>
      <c r="NOM29"/>
      <c r="NON29"/>
      <c r="NOO29"/>
      <c r="NOP29"/>
      <c r="NOQ29"/>
      <c r="NOR29"/>
      <c r="NOS29"/>
      <c r="NOT29"/>
      <c r="NOU29"/>
      <c r="NOV29"/>
      <c r="NOW29"/>
      <c r="NOX29"/>
      <c r="NOY29"/>
      <c r="NOZ29"/>
      <c r="NPA29"/>
      <c r="NPB29"/>
      <c r="NPC29"/>
      <c r="NPD29"/>
      <c r="NPE29"/>
      <c r="NPF29"/>
      <c r="NPG29"/>
      <c r="NPH29"/>
      <c r="NPI29"/>
      <c r="NPJ29"/>
      <c r="NPK29"/>
      <c r="NPL29"/>
      <c r="NPM29"/>
      <c r="NPN29"/>
      <c r="NPO29"/>
      <c r="NPP29"/>
      <c r="NPQ29"/>
      <c r="NPR29"/>
      <c r="NPS29"/>
      <c r="NPT29"/>
      <c r="NPU29"/>
      <c r="NPV29"/>
      <c r="NPW29"/>
      <c r="NPX29"/>
      <c r="NPY29"/>
      <c r="NPZ29"/>
      <c r="NQA29"/>
      <c r="NQB29"/>
      <c r="NQC29"/>
      <c r="NQD29"/>
      <c r="NQE29"/>
      <c r="NQF29"/>
      <c r="NQG29"/>
      <c r="NQH29"/>
      <c r="NQI29"/>
      <c r="NQJ29"/>
      <c r="NQK29"/>
      <c r="NQL29"/>
      <c r="NQM29"/>
      <c r="NQN29"/>
      <c r="NQO29"/>
      <c r="NQP29"/>
      <c r="NQQ29"/>
      <c r="NQR29"/>
      <c r="NQS29"/>
      <c r="NQT29"/>
      <c r="NQU29"/>
      <c r="NQV29"/>
      <c r="NQW29"/>
      <c r="NQX29"/>
      <c r="NQY29"/>
      <c r="NQZ29"/>
      <c r="NRA29"/>
      <c r="NRB29"/>
      <c r="NRC29"/>
      <c r="NRD29"/>
      <c r="NRE29"/>
      <c r="NRF29"/>
      <c r="NRG29"/>
      <c r="NRH29"/>
      <c r="NRI29"/>
      <c r="NRJ29"/>
      <c r="NRK29"/>
      <c r="NRL29"/>
      <c r="NRM29"/>
      <c r="NRN29"/>
      <c r="NRO29"/>
      <c r="NRP29"/>
      <c r="NRQ29"/>
      <c r="NRR29"/>
      <c r="NRS29"/>
      <c r="NRT29"/>
      <c r="NRU29"/>
      <c r="NRV29"/>
      <c r="NRW29"/>
      <c r="NRX29"/>
      <c r="NRY29"/>
      <c r="NRZ29"/>
      <c r="NSA29"/>
      <c r="NSB29"/>
      <c r="NSC29"/>
      <c r="NSD29"/>
      <c r="NSE29"/>
      <c r="NSF29"/>
      <c r="NSG29"/>
      <c r="NSH29"/>
      <c r="NSI29"/>
      <c r="NSJ29"/>
      <c r="NSK29"/>
      <c r="NSL29"/>
      <c r="NSM29"/>
      <c r="NSN29"/>
      <c r="NSO29"/>
      <c r="NSP29"/>
      <c r="NSQ29"/>
      <c r="NSR29"/>
      <c r="NSS29"/>
      <c r="NST29"/>
      <c r="NSU29"/>
      <c r="NSV29"/>
      <c r="NSW29"/>
      <c r="NSX29"/>
      <c r="NSY29"/>
      <c r="NSZ29"/>
      <c r="NTA29"/>
      <c r="NTB29"/>
      <c r="NTC29"/>
      <c r="NTD29"/>
      <c r="NTE29"/>
      <c r="NTF29"/>
      <c r="NTG29"/>
      <c r="NTH29"/>
      <c r="NTI29"/>
      <c r="NTJ29"/>
      <c r="NTK29"/>
      <c r="NTL29"/>
      <c r="NTM29"/>
      <c r="NTN29"/>
      <c r="NTO29"/>
      <c r="NTP29"/>
      <c r="NTQ29"/>
      <c r="NTR29"/>
      <c r="NTS29"/>
      <c r="NTT29"/>
      <c r="NTU29"/>
      <c r="NTV29"/>
      <c r="NTW29"/>
      <c r="NTX29"/>
      <c r="NTY29"/>
      <c r="NTZ29"/>
      <c r="NUA29"/>
      <c r="NUB29"/>
      <c r="NUC29"/>
      <c r="NUD29"/>
      <c r="NUE29"/>
      <c r="NUF29"/>
      <c r="NUG29"/>
      <c r="NUH29"/>
      <c r="NUI29"/>
      <c r="NUJ29"/>
      <c r="NUK29"/>
      <c r="NUL29"/>
      <c r="NUM29"/>
      <c r="NUN29"/>
      <c r="NUO29"/>
      <c r="NUP29"/>
      <c r="NUQ29"/>
      <c r="NUR29"/>
      <c r="NUS29"/>
      <c r="NUT29"/>
      <c r="NUU29"/>
      <c r="NUV29"/>
      <c r="NUW29"/>
      <c r="NUX29"/>
      <c r="NUY29"/>
      <c r="NUZ29"/>
      <c r="NVA29"/>
      <c r="NVB29"/>
      <c r="NVC29"/>
      <c r="NVD29"/>
      <c r="NVE29"/>
      <c r="NVF29"/>
      <c r="NVG29"/>
      <c r="NVH29"/>
      <c r="NVI29"/>
      <c r="NVJ29"/>
      <c r="NVK29"/>
      <c r="NVL29"/>
      <c r="NVM29"/>
      <c r="NVN29"/>
      <c r="NVO29"/>
      <c r="NVP29"/>
      <c r="NVQ29"/>
      <c r="NVR29"/>
      <c r="NVS29"/>
      <c r="NVT29"/>
      <c r="NVU29"/>
      <c r="NVV29"/>
      <c r="NVW29"/>
      <c r="NVX29"/>
      <c r="NVY29"/>
      <c r="NVZ29"/>
      <c r="NWA29"/>
      <c r="NWB29"/>
      <c r="NWC29"/>
      <c r="NWD29"/>
      <c r="NWE29"/>
      <c r="NWF29"/>
      <c r="NWG29"/>
      <c r="NWH29"/>
      <c r="NWI29"/>
      <c r="NWJ29"/>
      <c r="NWK29"/>
      <c r="NWL29"/>
      <c r="NWM29"/>
      <c r="NWN29"/>
      <c r="NWO29"/>
      <c r="NWP29"/>
      <c r="NWQ29"/>
      <c r="NWR29"/>
      <c r="NWS29"/>
      <c r="NWT29"/>
      <c r="NWU29"/>
      <c r="NWV29"/>
      <c r="NWW29"/>
      <c r="NWX29"/>
      <c r="NWY29"/>
      <c r="NWZ29"/>
      <c r="NXA29"/>
      <c r="NXB29"/>
      <c r="NXC29"/>
      <c r="NXD29"/>
      <c r="NXE29"/>
      <c r="NXF29"/>
      <c r="NXG29"/>
      <c r="NXH29"/>
      <c r="NXI29"/>
      <c r="NXJ29"/>
      <c r="NXK29"/>
      <c r="NXL29"/>
      <c r="NXM29"/>
      <c r="NXN29"/>
      <c r="NXO29"/>
      <c r="NXP29"/>
      <c r="NXQ29"/>
      <c r="NXR29"/>
      <c r="NXS29"/>
      <c r="NXT29"/>
      <c r="NXU29"/>
      <c r="NXV29"/>
      <c r="NXW29"/>
      <c r="NXX29"/>
      <c r="NXY29"/>
      <c r="NXZ29"/>
      <c r="NYA29"/>
      <c r="NYB29"/>
      <c r="NYC29"/>
      <c r="NYD29"/>
      <c r="NYE29"/>
      <c r="NYF29"/>
      <c r="NYG29"/>
      <c r="NYH29"/>
      <c r="NYI29"/>
      <c r="NYJ29"/>
      <c r="NYK29"/>
      <c r="NYL29"/>
      <c r="NYM29"/>
      <c r="NYN29"/>
      <c r="NYO29"/>
      <c r="NYP29"/>
      <c r="NYQ29"/>
      <c r="NYR29"/>
      <c r="NYS29"/>
      <c r="NYT29"/>
      <c r="NYU29"/>
      <c r="NYV29"/>
      <c r="NYW29"/>
      <c r="NYX29"/>
      <c r="NYY29"/>
      <c r="NYZ29"/>
      <c r="NZA29"/>
      <c r="NZB29"/>
      <c r="NZC29"/>
      <c r="NZD29"/>
      <c r="NZE29"/>
      <c r="NZF29"/>
      <c r="NZG29"/>
      <c r="NZH29"/>
      <c r="NZI29"/>
      <c r="NZJ29"/>
      <c r="NZK29"/>
      <c r="NZL29"/>
      <c r="NZM29"/>
      <c r="NZN29"/>
      <c r="NZO29"/>
      <c r="NZP29"/>
      <c r="NZQ29"/>
      <c r="NZR29"/>
      <c r="NZS29"/>
      <c r="NZT29"/>
      <c r="NZU29"/>
      <c r="NZV29"/>
      <c r="NZW29"/>
      <c r="NZX29"/>
      <c r="NZY29"/>
      <c r="NZZ29"/>
      <c r="OAA29"/>
      <c r="OAB29"/>
      <c r="OAC29"/>
      <c r="OAD29"/>
      <c r="OAE29"/>
      <c r="OAF29"/>
      <c r="OAG29"/>
      <c r="OAH29"/>
      <c r="OAI29"/>
      <c r="OAJ29"/>
      <c r="OAK29"/>
      <c r="OAL29"/>
      <c r="OAM29"/>
      <c r="OAN29"/>
      <c r="OAO29"/>
      <c r="OAP29"/>
      <c r="OAQ29"/>
      <c r="OAR29"/>
      <c r="OAS29"/>
      <c r="OAT29"/>
      <c r="OAU29"/>
      <c r="OAV29"/>
      <c r="OAW29"/>
      <c r="OAX29"/>
      <c r="OAY29"/>
      <c r="OAZ29"/>
      <c r="OBA29"/>
      <c r="OBB29"/>
      <c r="OBC29"/>
      <c r="OBD29"/>
      <c r="OBE29"/>
      <c r="OBF29"/>
      <c r="OBG29"/>
      <c r="OBH29"/>
      <c r="OBI29"/>
      <c r="OBJ29"/>
      <c r="OBK29"/>
      <c r="OBL29"/>
      <c r="OBM29"/>
      <c r="OBN29"/>
      <c r="OBO29"/>
      <c r="OBP29"/>
      <c r="OBQ29"/>
      <c r="OBR29"/>
      <c r="OBS29"/>
      <c r="OBT29"/>
      <c r="OBU29"/>
      <c r="OBV29"/>
      <c r="OBW29"/>
      <c r="OBX29"/>
      <c r="OBY29"/>
      <c r="OBZ29"/>
      <c r="OCA29"/>
      <c r="OCB29"/>
      <c r="OCC29"/>
      <c r="OCD29"/>
      <c r="OCE29"/>
      <c r="OCF29"/>
      <c r="OCG29"/>
      <c r="OCH29"/>
      <c r="OCI29"/>
      <c r="OCJ29"/>
      <c r="OCK29"/>
      <c r="OCL29"/>
      <c r="OCM29"/>
      <c r="OCN29"/>
      <c r="OCO29"/>
      <c r="OCP29"/>
      <c r="OCQ29"/>
      <c r="OCR29"/>
      <c r="OCS29"/>
      <c r="OCT29"/>
      <c r="OCU29"/>
      <c r="OCV29"/>
      <c r="OCW29"/>
      <c r="OCX29"/>
      <c r="OCY29"/>
      <c r="OCZ29"/>
      <c r="ODA29"/>
      <c r="ODB29"/>
      <c r="ODC29"/>
      <c r="ODD29"/>
      <c r="ODE29"/>
      <c r="ODF29"/>
      <c r="ODG29"/>
      <c r="ODH29"/>
      <c r="ODI29"/>
      <c r="ODJ29"/>
      <c r="ODK29"/>
      <c r="ODL29"/>
      <c r="ODM29"/>
      <c r="ODN29"/>
      <c r="ODO29"/>
      <c r="ODP29"/>
      <c r="ODQ29"/>
      <c r="ODR29"/>
      <c r="ODS29"/>
      <c r="ODT29"/>
      <c r="ODU29"/>
      <c r="ODV29"/>
      <c r="ODW29"/>
      <c r="ODX29"/>
      <c r="ODY29"/>
      <c r="ODZ29"/>
      <c r="OEA29"/>
      <c r="OEB29"/>
      <c r="OEC29"/>
      <c r="OED29"/>
      <c r="OEE29"/>
      <c r="OEF29"/>
      <c r="OEG29"/>
      <c r="OEH29"/>
      <c r="OEI29"/>
      <c r="OEJ29"/>
      <c r="OEK29"/>
      <c r="OEL29"/>
      <c r="OEM29"/>
      <c r="OEN29"/>
      <c r="OEO29"/>
      <c r="OEP29"/>
      <c r="OEQ29"/>
      <c r="OER29"/>
      <c r="OES29"/>
      <c r="OET29"/>
      <c r="OEU29"/>
      <c r="OEV29"/>
      <c r="OEW29"/>
      <c r="OEX29"/>
      <c r="OEY29"/>
      <c r="OEZ29"/>
      <c r="OFA29"/>
      <c r="OFB29"/>
      <c r="OFC29"/>
      <c r="OFD29"/>
      <c r="OFE29"/>
      <c r="OFF29"/>
      <c r="OFG29"/>
      <c r="OFH29"/>
      <c r="OFI29"/>
      <c r="OFJ29"/>
      <c r="OFK29"/>
      <c r="OFL29"/>
      <c r="OFM29"/>
      <c r="OFN29"/>
      <c r="OFO29"/>
      <c r="OFP29"/>
      <c r="OFQ29"/>
      <c r="OFR29"/>
      <c r="OFS29"/>
      <c r="OFT29"/>
      <c r="OFU29"/>
      <c r="OFV29"/>
      <c r="OFW29"/>
      <c r="OFX29"/>
      <c r="OFY29"/>
      <c r="OFZ29"/>
      <c r="OGA29"/>
      <c r="OGB29"/>
      <c r="OGC29"/>
      <c r="OGD29"/>
      <c r="OGE29"/>
      <c r="OGF29"/>
      <c r="OGG29"/>
      <c r="OGH29"/>
      <c r="OGI29"/>
      <c r="OGJ29"/>
      <c r="OGK29"/>
      <c r="OGL29"/>
      <c r="OGM29"/>
      <c r="OGN29"/>
      <c r="OGO29"/>
      <c r="OGP29"/>
      <c r="OGQ29"/>
      <c r="OGR29"/>
      <c r="OGS29"/>
      <c r="OGT29"/>
      <c r="OGU29"/>
      <c r="OGV29"/>
      <c r="OGW29"/>
      <c r="OGX29"/>
      <c r="OGY29"/>
      <c r="OGZ29"/>
      <c r="OHA29"/>
      <c r="OHB29"/>
      <c r="OHC29"/>
      <c r="OHD29"/>
      <c r="OHE29"/>
      <c r="OHF29"/>
      <c r="OHG29"/>
      <c r="OHH29"/>
      <c r="OHI29"/>
      <c r="OHJ29"/>
      <c r="OHK29"/>
      <c r="OHL29"/>
      <c r="OHM29"/>
      <c r="OHN29"/>
      <c r="OHO29"/>
      <c r="OHP29"/>
      <c r="OHQ29"/>
      <c r="OHR29"/>
      <c r="OHS29"/>
      <c r="OHT29"/>
      <c r="OHU29"/>
      <c r="OHV29"/>
      <c r="OHW29"/>
      <c r="OHX29"/>
      <c r="OHY29"/>
      <c r="OHZ29"/>
      <c r="OIA29"/>
      <c r="OIB29"/>
      <c r="OIC29"/>
      <c r="OID29"/>
      <c r="OIE29"/>
      <c r="OIF29"/>
      <c r="OIG29"/>
      <c r="OIH29"/>
      <c r="OII29"/>
      <c r="OIJ29"/>
      <c r="OIK29"/>
      <c r="OIL29"/>
      <c r="OIM29"/>
      <c r="OIN29"/>
      <c r="OIO29"/>
      <c r="OIP29"/>
      <c r="OIQ29"/>
      <c r="OIR29"/>
      <c r="OIS29"/>
      <c r="OIT29"/>
      <c r="OIU29"/>
      <c r="OIV29"/>
      <c r="OIW29"/>
      <c r="OIX29"/>
      <c r="OIY29"/>
      <c r="OIZ29"/>
      <c r="OJA29"/>
      <c r="OJB29"/>
      <c r="OJC29"/>
      <c r="OJD29"/>
      <c r="OJE29"/>
      <c r="OJF29"/>
      <c r="OJG29"/>
      <c r="OJH29"/>
      <c r="OJI29"/>
      <c r="OJJ29"/>
      <c r="OJK29"/>
      <c r="OJL29"/>
      <c r="OJM29"/>
      <c r="OJN29"/>
      <c r="OJO29"/>
      <c r="OJP29"/>
      <c r="OJQ29"/>
      <c r="OJR29"/>
      <c r="OJS29"/>
      <c r="OJT29"/>
      <c r="OJU29"/>
      <c r="OJV29"/>
      <c r="OJW29"/>
      <c r="OJX29"/>
      <c r="OJY29"/>
      <c r="OJZ29"/>
      <c r="OKA29"/>
      <c r="OKB29"/>
      <c r="OKC29"/>
      <c r="OKD29"/>
      <c r="OKE29"/>
      <c r="OKF29"/>
      <c r="OKG29"/>
      <c r="OKH29"/>
      <c r="OKI29"/>
      <c r="OKJ29"/>
      <c r="OKK29"/>
      <c r="OKL29"/>
      <c r="OKM29"/>
      <c r="OKN29"/>
      <c r="OKO29"/>
      <c r="OKP29"/>
      <c r="OKQ29"/>
      <c r="OKR29"/>
      <c r="OKS29"/>
      <c r="OKT29"/>
      <c r="OKU29"/>
      <c r="OKV29"/>
      <c r="OKW29"/>
      <c r="OKX29"/>
      <c r="OKY29"/>
      <c r="OKZ29"/>
      <c r="OLA29"/>
      <c r="OLB29"/>
      <c r="OLC29"/>
      <c r="OLD29"/>
      <c r="OLE29"/>
      <c r="OLF29"/>
      <c r="OLG29"/>
      <c r="OLH29"/>
      <c r="OLI29"/>
      <c r="OLJ29"/>
      <c r="OLK29"/>
      <c r="OLL29"/>
      <c r="OLM29"/>
      <c r="OLN29"/>
      <c r="OLO29"/>
      <c r="OLP29"/>
      <c r="OLQ29"/>
      <c r="OLR29"/>
      <c r="OLS29"/>
      <c r="OLT29"/>
      <c r="OLU29"/>
      <c r="OLV29"/>
      <c r="OLW29"/>
      <c r="OLX29"/>
      <c r="OLY29"/>
      <c r="OLZ29"/>
      <c r="OMA29"/>
      <c r="OMB29"/>
      <c r="OMC29"/>
      <c r="OMD29"/>
      <c r="OME29"/>
      <c r="OMF29"/>
      <c r="OMG29"/>
      <c r="OMH29"/>
      <c r="OMI29"/>
      <c r="OMJ29"/>
      <c r="OMK29"/>
      <c r="OML29"/>
      <c r="OMM29"/>
      <c r="OMN29"/>
      <c r="OMO29"/>
      <c r="OMP29"/>
      <c r="OMQ29"/>
      <c r="OMR29"/>
      <c r="OMS29"/>
      <c r="OMT29"/>
      <c r="OMU29"/>
      <c r="OMV29"/>
      <c r="OMW29"/>
      <c r="OMX29"/>
      <c r="OMY29"/>
      <c r="OMZ29"/>
      <c r="ONA29"/>
      <c r="ONB29"/>
      <c r="ONC29"/>
      <c r="OND29"/>
      <c r="ONE29"/>
      <c r="ONF29"/>
      <c r="ONG29"/>
      <c r="ONH29"/>
      <c r="ONI29"/>
      <c r="ONJ29"/>
      <c r="ONK29"/>
      <c r="ONL29"/>
      <c r="ONM29"/>
      <c r="ONN29"/>
      <c r="ONO29"/>
      <c r="ONP29"/>
      <c r="ONQ29"/>
      <c r="ONR29"/>
      <c r="ONS29"/>
      <c r="ONT29"/>
      <c r="ONU29"/>
      <c r="ONV29"/>
      <c r="ONW29"/>
      <c r="ONX29"/>
      <c r="ONY29"/>
      <c r="ONZ29"/>
      <c r="OOA29"/>
      <c r="OOB29"/>
      <c r="OOC29"/>
      <c r="OOD29"/>
      <c r="OOE29"/>
      <c r="OOF29"/>
      <c r="OOG29"/>
      <c r="OOH29"/>
      <c r="OOI29"/>
      <c r="OOJ29"/>
      <c r="OOK29"/>
      <c r="OOL29"/>
      <c r="OOM29"/>
      <c r="OON29"/>
      <c r="OOO29"/>
      <c r="OOP29"/>
      <c r="OOQ29"/>
      <c r="OOR29"/>
      <c r="OOS29"/>
      <c r="OOT29"/>
      <c r="OOU29"/>
      <c r="OOV29"/>
      <c r="OOW29"/>
      <c r="OOX29"/>
      <c r="OOY29"/>
      <c r="OOZ29"/>
      <c r="OPA29"/>
      <c r="OPB29"/>
      <c r="OPC29"/>
      <c r="OPD29"/>
      <c r="OPE29"/>
      <c r="OPF29"/>
      <c r="OPG29"/>
      <c r="OPH29"/>
      <c r="OPI29"/>
      <c r="OPJ29"/>
      <c r="OPK29"/>
      <c r="OPL29"/>
      <c r="OPM29"/>
      <c r="OPN29"/>
      <c r="OPO29"/>
      <c r="OPP29"/>
      <c r="OPQ29"/>
      <c r="OPR29"/>
      <c r="OPS29"/>
      <c r="OPT29"/>
      <c r="OPU29"/>
      <c r="OPV29"/>
      <c r="OPW29"/>
      <c r="OPX29"/>
      <c r="OPY29"/>
      <c r="OPZ29"/>
      <c r="OQA29"/>
      <c r="OQB29"/>
      <c r="OQC29"/>
      <c r="OQD29"/>
      <c r="OQE29"/>
      <c r="OQF29"/>
      <c r="OQG29"/>
      <c r="OQH29"/>
      <c r="OQI29"/>
      <c r="OQJ29"/>
      <c r="OQK29"/>
      <c r="OQL29"/>
      <c r="OQM29"/>
      <c r="OQN29"/>
      <c r="OQO29"/>
      <c r="OQP29"/>
      <c r="OQQ29"/>
      <c r="OQR29"/>
      <c r="OQS29"/>
      <c r="OQT29"/>
      <c r="OQU29"/>
      <c r="OQV29"/>
      <c r="OQW29"/>
      <c r="OQX29"/>
      <c r="OQY29"/>
      <c r="OQZ29"/>
      <c r="ORA29"/>
      <c r="ORB29"/>
      <c r="ORC29"/>
      <c r="ORD29"/>
      <c r="ORE29"/>
      <c r="ORF29"/>
      <c r="ORG29"/>
      <c r="ORH29"/>
      <c r="ORI29"/>
      <c r="ORJ29"/>
      <c r="ORK29"/>
      <c r="ORL29"/>
      <c r="ORM29"/>
      <c r="ORN29"/>
      <c r="ORO29"/>
      <c r="ORP29"/>
      <c r="ORQ29"/>
      <c r="ORR29"/>
      <c r="ORS29"/>
      <c r="ORT29"/>
      <c r="ORU29"/>
      <c r="ORV29"/>
      <c r="ORW29"/>
      <c r="ORX29"/>
      <c r="ORY29"/>
      <c r="ORZ29"/>
      <c r="OSA29"/>
      <c r="OSB29"/>
      <c r="OSC29"/>
      <c r="OSD29"/>
      <c r="OSE29"/>
      <c r="OSF29"/>
      <c r="OSG29"/>
      <c r="OSH29"/>
      <c r="OSI29"/>
      <c r="OSJ29"/>
      <c r="OSK29"/>
      <c r="OSL29"/>
      <c r="OSM29"/>
      <c r="OSN29"/>
      <c r="OSO29"/>
      <c r="OSP29"/>
      <c r="OSQ29"/>
      <c r="OSR29"/>
      <c r="OSS29"/>
      <c r="OST29"/>
      <c r="OSU29"/>
      <c r="OSV29"/>
      <c r="OSW29"/>
      <c r="OSX29"/>
      <c r="OSY29"/>
      <c r="OSZ29"/>
      <c r="OTA29"/>
      <c r="OTB29"/>
      <c r="OTC29"/>
      <c r="OTD29"/>
      <c r="OTE29"/>
      <c r="OTF29"/>
      <c r="OTG29"/>
      <c r="OTH29"/>
      <c r="OTI29"/>
      <c r="OTJ29"/>
      <c r="OTK29"/>
      <c r="OTL29"/>
      <c r="OTM29"/>
      <c r="OTN29"/>
      <c r="OTO29"/>
      <c r="OTP29"/>
      <c r="OTQ29"/>
      <c r="OTR29"/>
      <c r="OTS29"/>
      <c r="OTT29"/>
      <c r="OTU29"/>
      <c r="OTV29"/>
      <c r="OTW29"/>
      <c r="OTX29"/>
      <c r="OTY29"/>
      <c r="OTZ29"/>
      <c r="OUA29"/>
      <c r="OUB29"/>
      <c r="OUC29"/>
      <c r="OUD29"/>
      <c r="OUE29"/>
      <c r="OUF29"/>
      <c r="OUG29"/>
      <c r="OUH29"/>
      <c r="OUI29"/>
      <c r="OUJ29"/>
      <c r="OUK29"/>
      <c r="OUL29"/>
      <c r="OUM29"/>
      <c r="OUN29"/>
      <c r="OUO29"/>
      <c r="OUP29"/>
      <c r="OUQ29"/>
      <c r="OUR29"/>
      <c r="OUS29"/>
      <c r="OUT29"/>
      <c r="OUU29"/>
      <c r="OUV29"/>
      <c r="OUW29"/>
      <c r="OUX29"/>
      <c r="OUY29"/>
      <c r="OUZ29"/>
      <c r="OVA29"/>
      <c r="OVB29"/>
      <c r="OVC29"/>
      <c r="OVD29"/>
      <c r="OVE29"/>
      <c r="OVF29"/>
      <c r="OVG29"/>
      <c r="OVH29"/>
      <c r="OVI29"/>
      <c r="OVJ29"/>
      <c r="OVK29"/>
      <c r="OVL29"/>
      <c r="OVM29"/>
      <c r="OVN29"/>
      <c r="OVO29"/>
      <c r="OVP29"/>
      <c r="OVQ29"/>
      <c r="OVR29"/>
      <c r="OVS29"/>
      <c r="OVT29"/>
      <c r="OVU29"/>
      <c r="OVV29"/>
      <c r="OVW29"/>
      <c r="OVX29"/>
      <c r="OVY29"/>
      <c r="OVZ29"/>
      <c r="OWA29"/>
      <c r="OWB29"/>
      <c r="OWC29"/>
      <c r="OWD29"/>
      <c r="OWE29"/>
      <c r="OWF29"/>
      <c r="OWG29"/>
      <c r="OWH29"/>
      <c r="OWI29"/>
      <c r="OWJ29"/>
      <c r="OWK29"/>
      <c r="OWL29"/>
      <c r="OWM29"/>
      <c r="OWN29"/>
      <c r="OWO29"/>
      <c r="OWP29"/>
      <c r="OWQ29"/>
      <c r="OWR29"/>
      <c r="OWS29"/>
      <c r="OWT29"/>
      <c r="OWU29"/>
      <c r="OWV29"/>
      <c r="OWW29"/>
      <c r="OWX29"/>
      <c r="OWY29"/>
      <c r="OWZ29"/>
      <c r="OXA29"/>
      <c r="OXB29"/>
      <c r="OXC29"/>
      <c r="OXD29"/>
      <c r="OXE29"/>
      <c r="OXF29"/>
      <c r="OXG29"/>
      <c r="OXH29"/>
      <c r="OXI29"/>
      <c r="OXJ29"/>
      <c r="OXK29"/>
      <c r="OXL29"/>
      <c r="OXM29"/>
      <c r="OXN29"/>
      <c r="OXO29"/>
      <c r="OXP29"/>
      <c r="OXQ29"/>
      <c r="OXR29"/>
      <c r="OXS29"/>
      <c r="OXT29"/>
      <c r="OXU29"/>
      <c r="OXV29"/>
      <c r="OXW29"/>
      <c r="OXX29"/>
      <c r="OXY29"/>
      <c r="OXZ29"/>
      <c r="OYA29"/>
      <c r="OYB29"/>
      <c r="OYC29"/>
      <c r="OYD29"/>
      <c r="OYE29"/>
      <c r="OYF29"/>
      <c r="OYG29"/>
      <c r="OYH29"/>
      <c r="OYI29"/>
      <c r="OYJ29"/>
      <c r="OYK29"/>
      <c r="OYL29"/>
      <c r="OYM29"/>
      <c r="OYN29"/>
      <c r="OYO29"/>
      <c r="OYP29"/>
      <c r="OYQ29"/>
      <c r="OYR29"/>
      <c r="OYS29"/>
      <c r="OYT29"/>
      <c r="OYU29"/>
      <c r="OYV29"/>
      <c r="OYW29"/>
      <c r="OYX29"/>
      <c r="OYY29"/>
      <c r="OYZ29"/>
      <c r="OZA29"/>
      <c r="OZB29"/>
      <c r="OZC29"/>
      <c r="OZD29"/>
      <c r="OZE29"/>
      <c r="OZF29"/>
      <c r="OZG29"/>
      <c r="OZH29"/>
      <c r="OZI29"/>
      <c r="OZJ29"/>
      <c r="OZK29"/>
      <c r="OZL29"/>
      <c r="OZM29"/>
      <c r="OZN29"/>
      <c r="OZO29"/>
      <c r="OZP29"/>
      <c r="OZQ29"/>
      <c r="OZR29"/>
      <c r="OZS29"/>
      <c r="OZT29"/>
      <c r="OZU29"/>
      <c r="OZV29"/>
      <c r="OZW29"/>
      <c r="OZX29"/>
      <c r="OZY29"/>
      <c r="OZZ29"/>
      <c r="PAA29"/>
      <c r="PAB29"/>
      <c r="PAC29"/>
      <c r="PAD29"/>
      <c r="PAE29"/>
      <c r="PAF29"/>
      <c r="PAG29"/>
      <c r="PAH29"/>
      <c r="PAI29"/>
      <c r="PAJ29"/>
      <c r="PAK29"/>
      <c r="PAL29"/>
      <c r="PAM29"/>
      <c r="PAN29"/>
      <c r="PAO29"/>
      <c r="PAP29"/>
      <c r="PAQ29"/>
      <c r="PAR29"/>
      <c r="PAS29"/>
      <c r="PAT29"/>
      <c r="PAU29"/>
      <c r="PAV29"/>
      <c r="PAW29"/>
      <c r="PAX29"/>
      <c r="PAY29"/>
      <c r="PAZ29"/>
      <c r="PBA29"/>
      <c r="PBB29"/>
      <c r="PBC29"/>
      <c r="PBD29"/>
      <c r="PBE29"/>
      <c r="PBF29"/>
      <c r="PBG29"/>
      <c r="PBH29"/>
      <c r="PBI29"/>
      <c r="PBJ29"/>
      <c r="PBK29"/>
      <c r="PBL29"/>
      <c r="PBM29"/>
      <c r="PBN29"/>
      <c r="PBO29"/>
      <c r="PBP29"/>
      <c r="PBQ29"/>
      <c r="PBR29"/>
      <c r="PBS29"/>
      <c r="PBT29"/>
      <c r="PBU29"/>
      <c r="PBV29"/>
      <c r="PBW29"/>
      <c r="PBX29"/>
      <c r="PBY29"/>
      <c r="PBZ29"/>
      <c r="PCA29"/>
      <c r="PCB29"/>
      <c r="PCC29"/>
      <c r="PCD29"/>
      <c r="PCE29"/>
      <c r="PCF29"/>
      <c r="PCG29"/>
      <c r="PCH29"/>
      <c r="PCI29"/>
      <c r="PCJ29"/>
      <c r="PCK29"/>
      <c r="PCL29"/>
      <c r="PCM29"/>
      <c r="PCN29"/>
      <c r="PCO29"/>
      <c r="PCP29"/>
      <c r="PCQ29"/>
      <c r="PCR29"/>
      <c r="PCS29"/>
      <c r="PCT29"/>
      <c r="PCU29"/>
      <c r="PCV29"/>
      <c r="PCW29"/>
      <c r="PCX29"/>
      <c r="PCY29"/>
      <c r="PCZ29"/>
      <c r="PDA29"/>
      <c r="PDB29"/>
      <c r="PDC29"/>
      <c r="PDD29"/>
      <c r="PDE29"/>
      <c r="PDF29"/>
      <c r="PDG29"/>
      <c r="PDH29"/>
      <c r="PDI29"/>
      <c r="PDJ29"/>
      <c r="PDK29"/>
      <c r="PDL29"/>
      <c r="PDM29"/>
      <c r="PDN29"/>
      <c r="PDO29"/>
      <c r="PDP29"/>
      <c r="PDQ29"/>
      <c r="PDR29"/>
      <c r="PDS29"/>
      <c r="PDT29"/>
      <c r="PDU29"/>
      <c r="PDV29"/>
      <c r="PDW29"/>
      <c r="PDX29"/>
      <c r="PDY29"/>
      <c r="PDZ29"/>
      <c r="PEA29"/>
      <c r="PEB29"/>
      <c r="PEC29"/>
      <c r="PED29"/>
      <c r="PEE29"/>
      <c r="PEF29"/>
      <c r="PEG29"/>
      <c r="PEH29"/>
      <c r="PEI29"/>
      <c r="PEJ29"/>
      <c r="PEK29"/>
      <c r="PEL29"/>
      <c r="PEM29"/>
      <c r="PEN29"/>
      <c r="PEO29"/>
      <c r="PEP29"/>
      <c r="PEQ29"/>
      <c r="PER29"/>
      <c r="PES29"/>
      <c r="PET29"/>
      <c r="PEU29"/>
      <c r="PEV29"/>
      <c r="PEW29"/>
      <c r="PEX29"/>
      <c r="PEY29"/>
      <c r="PEZ29"/>
      <c r="PFA29"/>
      <c r="PFB29"/>
      <c r="PFC29"/>
      <c r="PFD29"/>
      <c r="PFE29"/>
      <c r="PFF29"/>
      <c r="PFG29"/>
      <c r="PFH29"/>
      <c r="PFI29"/>
      <c r="PFJ29"/>
      <c r="PFK29"/>
      <c r="PFL29"/>
      <c r="PFM29"/>
      <c r="PFN29"/>
      <c r="PFO29"/>
      <c r="PFP29"/>
      <c r="PFQ29"/>
      <c r="PFR29"/>
      <c r="PFS29"/>
      <c r="PFT29"/>
      <c r="PFU29"/>
      <c r="PFV29"/>
      <c r="PFW29"/>
      <c r="PFX29"/>
      <c r="PFY29"/>
      <c r="PFZ29"/>
      <c r="PGA29"/>
      <c r="PGB29"/>
      <c r="PGC29"/>
      <c r="PGD29"/>
      <c r="PGE29"/>
      <c r="PGF29"/>
      <c r="PGG29"/>
      <c r="PGH29"/>
      <c r="PGI29"/>
      <c r="PGJ29"/>
      <c r="PGK29"/>
      <c r="PGL29"/>
      <c r="PGM29"/>
      <c r="PGN29"/>
      <c r="PGO29"/>
      <c r="PGP29"/>
      <c r="PGQ29"/>
      <c r="PGR29"/>
      <c r="PGS29"/>
      <c r="PGT29"/>
      <c r="PGU29"/>
      <c r="PGV29"/>
      <c r="PGW29"/>
      <c r="PGX29"/>
      <c r="PGY29"/>
      <c r="PGZ29"/>
      <c r="PHA29"/>
      <c r="PHB29"/>
      <c r="PHC29"/>
      <c r="PHD29"/>
      <c r="PHE29"/>
      <c r="PHF29"/>
      <c r="PHG29"/>
      <c r="PHH29"/>
      <c r="PHI29"/>
      <c r="PHJ29"/>
      <c r="PHK29"/>
      <c r="PHL29"/>
      <c r="PHM29"/>
      <c r="PHN29"/>
      <c r="PHO29"/>
      <c r="PHP29"/>
      <c r="PHQ29"/>
      <c r="PHR29"/>
      <c r="PHS29"/>
      <c r="PHT29"/>
      <c r="PHU29"/>
      <c r="PHV29"/>
      <c r="PHW29"/>
      <c r="PHX29"/>
      <c r="PHY29"/>
      <c r="PHZ29"/>
      <c r="PIA29"/>
      <c r="PIB29"/>
      <c r="PIC29"/>
      <c r="PID29"/>
      <c r="PIE29"/>
      <c r="PIF29"/>
      <c r="PIG29"/>
      <c r="PIH29"/>
      <c r="PII29"/>
      <c r="PIJ29"/>
      <c r="PIK29"/>
      <c r="PIL29"/>
      <c r="PIM29"/>
      <c r="PIN29"/>
      <c r="PIO29"/>
      <c r="PIP29"/>
      <c r="PIQ29"/>
      <c r="PIR29"/>
      <c r="PIS29"/>
      <c r="PIT29"/>
      <c r="PIU29"/>
      <c r="PIV29"/>
      <c r="PIW29"/>
      <c r="PIX29"/>
      <c r="PIY29"/>
      <c r="PIZ29"/>
      <c r="PJA29"/>
      <c r="PJB29"/>
      <c r="PJC29"/>
      <c r="PJD29"/>
      <c r="PJE29"/>
      <c r="PJF29"/>
      <c r="PJG29"/>
      <c r="PJH29"/>
      <c r="PJI29"/>
      <c r="PJJ29"/>
      <c r="PJK29"/>
      <c r="PJL29"/>
      <c r="PJM29"/>
      <c r="PJN29"/>
      <c r="PJO29"/>
      <c r="PJP29"/>
      <c r="PJQ29"/>
      <c r="PJR29"/>
      <c r="PJS29"/>
      <c r="PJT29"/>
      <c r="PJU29"/>
      <c r="PJV29"/>
      <c r="PJW29"/>
      <c r="PJX29"/>
      <c r="PJY29"/>
      <c r="PJZ29"/>
      <c r="PKA29"/>
      <c r="PKB29"/>
      <c r="PKC29"/>
      <c r="PKD29"/>
      <c r="PKE29"/>
      <c r="PKF29"/>
      <c r="PKG29"/>
      <c r="PKH29"/>
      <c r="PKI29"/>
      <c r="PKJ29"/>
      <c r="PKK29"/>
      <c r="PKL29"/>
      <c r="PKM29"/>
      <c r="PKN29"/>
      <c r="PKO29"/>
      <c r="PKP29"/>
      <c r="PKQ29"/>
      <c r="PKR29"/>
      <c r="PKS29"/>
      <c r="PKT29"/>
      <c r="PKU29"/>
      <c r="PKV29"/>
      <c r="PKW29"/>
      <c r="PKX29"/>
      <c r="PKY29"/>
      <c r="PKZ29"/>
      <c r="PLA29"/>
      <c r="PLB29"/>
      <c r="PLC29"/>
      <c r="PLD29"/>
      <c r="PLE29"/>
      <c r="PLF29"/>
      <c r="PLG29"/>
      <c r="PLH29"/>
      <c r="PLI29"/>
      <c r="PLJ29"/>
      <c r="PLK29"/>
      <c r="PLL29"/>
      <c r="PLM29"/>
      <c r="PLN29"/>
      <c r="PLO29"/>
      <c r="PLP29"/>
      <c r="PLQ29"/>
      <c r="PLR29"/>
      <c r="PLS29"/>
      <c r="PLT29"/>
      <c r="PLU29"/>
      <c r="PLV29"/>
      <c r="PLW29"/>
      <c r="PLX29"/>
      <c r="PLY29"/>
      <c r="PLZ29"/>
      <c r="PMA29"/>
      <c r="PMB29"/>
      <c r="PMC29"/>
      <c r="PMD29"/>
      <c r="PME29"/>
      <c r="PMF29"/>
      <c r="PMG29"/>
      <c r="PMH29"/>
      <c r="PMI29"/>
      <c r="PMJ29"/>
      <c r="PMK29"/>
      <c r="PML29"/>
      <c r="PMM29"/>
      <c r="PMN29"/>
      <c r="PMO29"/>
      <c r="PMP29"/>
      <c r="PMQ29"/>
      <c r="PMR29"/>
      <c r="PMS29"/>
      <c r="PMT29"/>
      <c r="PMU29"/>
      <c r="PMV29"/>
      <c r="PMW29"/>
      <c r="PMX29"/>
      <c r="PMY29"/>
      <c r="PMZ29"/>
      <c r="PNA29"/>
      <c r="PNB29"/>
      <c r="PNC29"/>
      <c r="PND29"/>
      <c r="PNE29"/>
      <c r="PNF29"/>
      <c r="PNG29"/>
      <c r="PNH29"/>
      <c r="PNI29"/>
      <c r="PNJ29"/>
      <c r="PNK29"/>
      <c r="PNL29"/>
      <c r="PNM29"/>
      <c r="PNN29"/>
      <c r="PNO29"/>
      <c r="PNP29"/>
      <c r="PNQ29"/>
      <c r="PNR29"/>
      <c r="PNS29"/>
      <c r="PNT29"/>
      <c r="PNU29"/>
      <c r="PNV29"/>
      <c r="PNW29"/>
      <c r="PNX29"/>
      <c r="PNY29"/>
      <c r="PNZ29"/>
      <c r="POA29"/>
      <c r="POB29"/>
      <c r="POC29"/>
      <c r="POD29"/>
      <c r="POE29"/>
      <c r="POF29"/>
      <c r="POG29"/>
      <c r="POH29"/>
      <c r="POI29"/>
      <c r="POJ29"/>
      <c r="POK29"/>
      <c r="POL29"/>
      <c r="POM29"/>
      <c r="PON29"/>
      <c r="POO29"/>
      <c r="POP29"/>
      <c r="POQ29"/>
      <c r="POR29"/>
      <c r="POS29"/>
      <c r="POT29"/>
      <c r="POU29"/>
      <c r="POV29"/>
      <c r="POW29"/>
      <c r="POX29"/>
      <c r="POY29"/>
      <c r="POZ29"/>
      <c r="PPA29"/>
      <c r="PPB29"/>
      <c r="PPC29"/>
      <c r="PPD29"/>
      <c r="PPE29"/>
      <c r="PPF29"/>
      <c r="PPG29"/>
      <c r="PPH29"/>
      <c r="PPI29"/>
      <c r="PPJ29"/>
      <c r="PPK29"/>
      <c r="PPL29"/>
      <c r="PPM29"/>
      <c r="PPN29"/>
      <c r="PPO29"/>
      <c r="PPP29"/>
      <c r="PPQ29"/>
      <c r="PPR29"/>
      <c r="PPS29"/>
      <c r="PPT29"/>
      <c r="PPU29"/>
      <c r="PPV29"/>
      <c r="PPW29"/>
      <c r="PPX29"/>
      <c r="PPY29"/>
      <c r="PPZ29"/>
      <c r="PQA29"/>
      <c r="PQB29"/>
      <c r="PQC29"/>
      <c r="PQD29"/>
      <c r="PQE29"/>
      <c r="PQF29"/>
      <c r="PQG29"/>
      <c r="PQH29"/>
      <c r="PQI29"/>
      <c r="PQJ29"/>
      <c r="PQK29"/>
      <c r="PQL29"/>
      <c r="PQM29"/>
      <c r="PQN29"/>
      <c r="PQO29"/>
      <c r="PQP29"/>
      <c r="PQQ29"/>
      <c r="PQR29"/>
      <c r="PQS29"/>
      <c r="PQT29"/>
      <c r="PQU29"/>
      <c r="PQV29"/>
      <c r="PQW29"/>
      <c r="PQX29"/>
      <c r="PQY29"/>
      <c r="PQZ29"/>
      <c r="PRA29"/>
      <c r="PRB29"/>
      <c r="PRC29"/>
      <c r="PRD29"/>
      <c r="PRE29"/>
      <c r="PRF29"/>
      <c r="PRG29"/>
      <c r="PRH29"/>
      <c r="PRI29"/>
      <c r="PRJ29"/>
      <c r="PRK29"/>
      <c r="PRL29"/>
      <c r="PRM29"/>
      <c r="PRN29"/>
      <c r="PRO29"/>
      <c r="PRP29"/>
      <c r="PRQ29"/>
      <c r="PRR29"/>
      <c r="PRS29"/>
      <c r="PRT29"/>
      <c r="PRU29"/>
      <c r="PRV29"/>
      <c r="PRW29"/>
      <c r="PRX29"/>
      <c r="PRY29"/>
      <c r="PRZ29"/>
      <c r="PSA29"/>
      <c r="PSB29"/>
      <c r="PSC29"/>
      <c r="PSD29"/>
      <c r="PSE29"/>
      <c r="PSF29"/>
      <c r="PSG29"/>
      <c r="PSH29"/>
      <c r="PSI29"/>
      <c r="PSJ29"/>
      <c r="PSK29"/>
      <c r="PSL29"/>
      <c r="PSM29"/>
      <c r="PSN29"/>
      <c r="PSO29"/>
      <c r="PSP29"/>
      <c r="PSQ29"/>
      <c r="PSR29"/>
      <c r="PSS29"/>
      <c r="PST29"/>
      <c r="PSU29"/>
      <c r="PSV29"/>
      <c r="PSW29"/>
      <c r="PSX29"/>
      <c r="PSY29"/>
      <c r="PSZ29"/>
      <c r="PTA29"/>
      <c r="PTB29"/>
      <c r="PTC29"/>
      <c r="PTD29"/>
      <c r="PTE29"/>
      <c r="PTF29"/>
      <c r="PTG29"/>
      <c r="PTH29"/>
      <c r="PTI29"/>
      <c r="PTJ29"/>
      <c r="PTK29"/>
      <c r="PTL29"/>
      <c r="PTM29"/>
      <c r="PTN29"/>
      <c r="PTO29"/>
      <c r="PTP29"/>
      <c r="PTQ29"/>
      <c r="PTR29"/>
      <c r="PTS29"/>
      <c r="PTT29"/>
      <c r="PTU29"/>
      <c r="PTV29"/>
      <c r="PTW29"/>
      <c r="PTX29"/>
      <c r="PTY29"/>
      <c r="PTZ29"/>
      <c r="PUA29"/>
      <c r="PUB29"/>
      <c r="PUC29"/>
      <c r="PUD29"/>
      <c r="PUE29"/>
      <c r="PUF29"/>
      <c r="PUG29"/>
      <c r="PUH29"/>
      <c r="PUI29"/>
      <c r="PUJ29"/>
      <c r="PUK29"/>
      <c r="PUL29"/>
      <c r="PUM29"/>
      <c r="PUN29"/>
      <c r="PUO29"/>
      <c r="PUP29"/>
      <c r="PUQ29"/>
      <c r="PUR29"/>
      <c r="PUS29"/>
      <c r="PUT29"/>
      <c r="PUU29"/>
      <c r="PUV29"/>
      <c r="PUW29"/>
      <c r="PUX29"/>
      <c r="PUY29"/>
      <c r="PUZ29"/>
      <c r="PVA29"/>
      <c r="PVB29"/>
      <c r="PVC29"/>
      <c r="PVD29"/>
      <c r="PVE29"/>
      <c r="PVF29"/>
      <c r="PVG29"/>
      <c r="PVH29"/>
      <c r="PVI29"/>
      <c r="PVJ29"/>
      <c r="PVK29"/>
      <c r="PVL29"/>
      <c r="PVM29"/>
      <c r="PVN29"/>
      <c r="PVO29"/>
      <c r="PVP29"/>
      <c r="PVQ29"/>
      <c r="PVR29"/>
      <c r="PVS29"/>
      <c r="PVT29"/>
      <c r="PVU29"/>
      <c r="PVV29"/>
      <c r="PVW29"/>
      <c r="PVX29"/>
      <c r="PVY29"/>
      <c r="PVZ29"/>
      <c r="PWA29"/>
      <c r="PWB29"/>
      <c r="PWC29"/>
      <c r="PWD29"/>
      <c r="PWE29"/>
      <c r="PWF29"/>
      <c r="PWG29"/>
      <c r="PWH29"/>
      <c r="PWI29"/>
      <c r="PWJ29"/>
      <c r="PWK29"/>
      <c r="PWL29"/>
      <c r="PWM29"/>
      <c r="PWN29"/>
      <c r="PWO29"/>
      <c r="PWP29"/>
      <c r="PWQ29"/>
      <c r="PWR29"/>
      <c r="PWS29"/>
      <c r="PWT29"/>
      <c r="PWU29"/>
      <c r="PWV29"/>
      <c r="PWW29"/>
      <c r="PWX29"/>
      <c r="PWY29"/>
      <c r="PWZ29"/>
      <c r="PXA29"/>
      <c r="PXB29"/>
      <c r="PXC29"/>
      <c r="PXD29"/>
      <c r="PXE29"/>
      <c r="PXF29"/>
      <c r="PXG29"/>
      <c r="PXH29"/>
      <c r="PXI29"/>
      <c r="PXJ29"/>
      <c r="PXK29"/>
      <c r="PXL29"/>
      <c r="PXM29"/>
      <c r="PXN29"/>
      <c r="PXO29"/>
      <c r="PXP29"/>
      <c r="PXQ29"/>
      <c r="PXR29"/>
      <c r="PXS29"/>
      <c r="PXT29"/>
      <c r="PXU29"/>
      <c r="PXV29"/>
      <c r="PXW29"/>
      <c r="PXX29"/>
      <c r="PXY29"/>
      <c r="PXZ29"/>
      <c r="PYA29"/>
      <c r="PYB29"/>
      <c r="PYC29"/>
      <c r="PYD29"/>
      <c r="PYE29"/>
      <c r="PYF29"/>
      <c r="PYG29"/>
      <c r="PYH29"/>
      <c r="PYI29"/>
      <c r="PYJ29"/>
      <c r="PYK29"/>
      <c r="PYL29"/>
      <c r="PYM29"/>
      <c r="PYN29"/>
      <c r="PYO29"/>
      <c r="PYP29"/>
      <c r="PYQ29"/>
      <c r="PYR29"/>
      <c r="PYS29"/>
      <c r="PYT29"/>
      <c r="PYU29"/>
      <c r="PYV29"/>
      <c r="PYW29"/>
      <c r="PYX29"/>
      <c r="PYY29"/>
      <c r="PYZ29"/>
      <c r="PZA29"/>
      <c r="PZB29"/>
      <c r="PZC29"/>
      <c r="PZD29"/>
      <c r="PZE29"/>
      <c r="PZF29"/>
      <c r="PZG29"/>
      <c r="PZH29"/>
      <c r="PZI29"/>
      <c r="PZJ29"/>
      <c r="PZK29"/>
      <c r="PZL29"/>
      <c r="PZM29"/>
      <c r="PZN29"/>
      <c r="PZO29"/>
      <c r="PZP29"/>
      <c r="PZQ29"/>
      <c r="PZR29"/>
      <c r="PZS29"/>
      <c r="PZT29"/>
      <c r="PZU29"/>
      <c r="PZV29"/>
      <c r="PZW29"/>
      <c r="PZX29"/>
      <c r="PZY29"/>
      <c r="PZZ29"/>
      <c r="QAA29"/>
      <c r="QAB29"/>
      <c r="QAC29"/>
      <c r="QAD29"/>
      <c r="QAE29"/>
      <c r="QAF29"/>
      <c r="QAG29"/>
      <c r="QAH29"/>
      <c r="QAI29"/>
      <c r="QAJ29"/>
      <c r="QAK29"/>
      <c r="QAL29"/>
      <c r="QAM29"/>
      <c r="QAN29"/>
      <c r="QAO29"/>
      <c r="QAP29"/>
      <c r="QAQ29"/>
      <c r="QAR29"/>
      <c r="QAS29"/>
      <c r="QAT29"/>
      <c r="QAU29"/>
      <c r="QAV29"/>
      <c r="QAW29"/>
      <c r="QAX29"/>
      <c r="QAY29"/>
      <c r="QAZ29"/>
      <c r="QBA29"/>
      <c r="QBB29"/>
      <c r="QBC29"/>
      <c r="QBD29"/>
      <c r="QBE29"/>
      <c r="QBF29"/>
      <c r="QBG29"/>
      <c r="QBH29"/>
      <c r="QBI29"/>
      <c r="QBJ29"/>
      <c r="QBK29"/>
      <c r="QBL29"/>
      <c r="QBM29"/>
      <c r="QBN29"/>
      <c r="QBO29"/>
      <c r="QBP29"/>
      <c r="QBQ29"/>
      <c r="QBR29"/>
      <c r="QBS29"/>
      <c r="QBT29"/>
      <c r="QBU29"/>
      <c r="QBV29"/>
      <c r="QBW29"/>
      <c r="QBX29"/>
      <c r="QBY29"/>
      <c r="QBZ29"/>
      <c r="QCA29"/>
      <c r="QCB29"/>
      <c r="QCC29"/>
      <c r="QCD29"/>
      <c r="QCE29"/>
      <c r="QCF29"/>
      <c r="QCG29"/>
      <c r="QCH29"/>
      <c r="QCI29"/>
      <c r="QCJ29"/>
      <c r="QCK29"/>
      <c r="QCL29"/>
      <c r="QCM29"/>
      <c r="QCN29"/>
      <c r="QCO29"/>
      <c r="QCP29"/>
      <c r="QCQ29"/>
      <c r="QCR29"/>
      <c r="QCS29"/>
      <c r="QCT29"/>
      <c r="QCU29"/>
      <c r="QCV29"/>
      <c r="QCW29"/>
      <c r="QCX29"/>
      <c r="QCY29"/>
      <c r="QCZ29"/>
      <c r="QDA29"/>
      <c r="QDB29"/>
      <c r="QDC29"/>
      <c r="QDD29"/>
      <c r="QDE29"/>
      <c r="QDF29"/>
      <c r="QDG29"/>
      <c r="QDH29"/>
      <c r="QDI29"/>
      <c r="QDJ29"/>
      <c r="QDK29"/>
      <c r="QDL29"/>
      <c r="QDM29"/>
      <c r="QDN29"/>
      <c r="QDO29"/>
      <c r="QDP29"/>
      <c r="QDQ29"/>
      <c r="QDR29"/>
      <c r="QDS29"/>
      <c r="QDT29"/>
      <c r="QDU29"/>
      <c r="QDV29"/>
      <c r="QDW29"/>
      <c r="QDX29"/>
      <c r="QDY29"/>
      <c r="QDZ29"/>
      <c r="QEA29"/>
      <c r="QEB29"/>
      <c r="QEC29"/>
      <c r="QED29"/>
      <c r="QEE29"/>
      <c r="QEF29"/>
      <c r="QEG29"/>
      <c r="QEH29"/>
      <c r="QEI29"/>
      <c r="QEJ29"/>
      <c r="QEK29"/>
      <c r="QEL29"/>
      <c r="QEM29"/>
      <c r="QEN29"/>
      <c r="QEO29"/>
      <c r="QEP29"/>
      <c r="QEQ29"/>
      <c r="QER29"/>
      <c r="QES29"/>
      <c r="QET29"/>
      <c r="QEU29"/>
      <c r="QEV29"/>
      <c r="QEW29"/>
      <c r="QEX29"/>
      <c r="QEY29"/>
      <c r="QEZ29"/>
      <c r="QFA29"/>
      <c r="QFB29"/>
      <c r="QFC29"/>
      <c r="QFD29"/>
      <c r="QFE29"/>
      <c r="QFF29"/>
      <c r="QFG29"/>
      <c r="QFH29"/>
      <c r="QFI29"/>
      <c r="QFJ29"/>
      <c r="QFK29"/>
      <c r="QFL29"/>
      <c r="QFM29"/>
      <c r="QFN29"/>
      <c r="QFO29"/>
      <c r="QFP29"/>
      <c r="QFQ29"/>
      <c r="QFR29"/>
      <c r="QFS29"/>
      <c r="QFT29"/>
      <c r="QFU29"/>
      <c r="QFV29"/>
      <c r="QFW29"/>
      <c r="QFX29"/>
      <c r="QFY29"/>
      <c r="QFZ29"/>
      <c r="QGA29"/>
      <c r="QGB29"/>
      <c r="QGC29"/>
      <c r="QGD29"/>
      <c r="QGE29"/>
      <c r="QGF29"/>
      <c r="QGG29"/>
      <c r="QGH29"/>
      <c r="QGI29"/>
      <c r="QGJ29"/>
      <c r="QGK29"/>
      <c r="QGL29"/>
      <c r="QGM29"/>
      <c r="QGN29"/>
      <c r="QGO29"/>
      <c r="QGP29"/>
      <c r="QGQ29"/>
      <c r="QGR29"/>
      <c r="QGS29"/>
      <c r="QGT29"/>
      <c r="QGU29"/>
      <c r="QGV29"/>
      <c r="QGW29"/>
      <c r="QGX29"/>
      <c r="QGY29"/>
      <c r="QGZ29"/>
      <c r="QHA29"/>
      <c r="QHB29"/>
      <c r="QHC29"/>
      <c r="QHD29"/>
      <c r="QHE29"/>
      <c r="QHF29"/>
      <c r="QHG29"/>
      <c r="QHH29"/>
      <c r="QHI29"/>
      <c r="QHJ29"/>
      <c r="QHK29"/>
      <c r="QHL29"/>
      <c r="QHM29"/>
      <c r="QHN29"/>
      <c r="QHO29"/>
      <c r="QHP29"/>
      <c r="QHQ29"/>
      <c r="QHR29"/>
      <c r="QHS29"/>
      <c r="QHT29"/>
      <c r="QHU29"/>
      <c r="QHV29"/>
      <c r="QHW29"/>
      <c r="QHX29"/>
      <c r="QHY29"/>
      <c r="QHZ29"/>
      <c r="QIA29"/>
      <c r="QIB29"/>
      <c r="QIC29"/>
      <c r="QID29"/>
      <c r="QIE29"/>
      <c r="QIF29"/>
      <c r="QIG29"/>
      <c r="QIH29"/>
      <c r="QII29"/>
      <c r="QIJ29"/>
      <c r="QIK29"/>
      <c r="QIL29"/>
      <c r="QIM29"/>
      <c r="QIN29"/>
      <c r="QIO29"/>
      <c r="QIP29"/>
      <c r="QIQ29"/>
      <c r="QIR29"/>
      <c r="QIS29"/>
      <c r="QIT29"/>
      <c r="QIU29"/>
      <c r="QIV29"/>
      <c r="QIW29"/>
      <c r="QIX29"/>
      <c r="QIY29"/>
      <c r="QIZ29"/>
      <c r="QJA29"/>
      <c r="QJB29"/>
      <c r="QJC29"/>
      <c r="QJD29"/>
      <c r="QJE29"/>
      <c r="QJF29"/>
      <c r="QJG29"/>
      <c r="QJH29"/>
      <c r="QJI29"/>
      <c r="QJJ29"/>
      <c r="QJK29"/>
      <c r="QJL29"/>
      <c r="QJM29"/>
      <c r="QJN29"/>
      <c r="QJO29"/>
      <c r="QJP29"/>
      <c r="QJQ29"/>
      <c r="QJR29"/>
      <c r="QJS29"/>
      <c r="QJT29"/>
      <c r="QJU29"/>
      <c r="QJV29"/>
      <c r="QJW29"/>
      <c r="QJX29"/>
      <c r="QJY29"/>
      <c r="QJZ29"/>
      <c r="QKA29"/>
      <c r="QKB29"/>
      <c r="QKC29"/>
      <c r="QKD29"/>
      <c r="QKE29"/>
      <c r="QKF29"/>
      <c r="QKG29"/>
      <c r="QKH29"/>
      <c r="QKI29"/>
      <c r="QKJ29"/>
      <c r="QKK29"/>
      <c r="QKL29"/>
      <c r="QKM29"/>
      <c r="QKN29"/>
      <c r="QKO29"/>
      <c r="QKP29"/>
      <c r="QKQ29"/>
      <c r="QKR29"/>
      <c r="QKS29"/>
      <c r="QKT29"/>
      <c r="QKU29"/>
      <c r="QKV29"/>
      <c r="QKW29"/>
      <c r="QKX29"/>
      <c r="QKY29"/>
      <c r="QKZ29"/>
      <c r="QLA29"/>
      <c r="QLB29"/>
      <c r="QLC29"/>
      <c r="QLD29"/>
      <c r="QLE29"/>
      <c r="QLF29"/>
      <c r="QLG29"/>
      <c r="QLH29"/>
      <c r="QLI29"/>
      <c r="QLJ29"/>
      <c r="QLK29"/>
      <c r="QLL29"/>
      <c r="QLM29"/>
      <c r="QLN29"/>
      <c r="QLO29"/>
      <c r="QLP29"/>
      <c r="QLQ29"/>
      <c r="QLR29"/>
      <c r="QLS29"/>
      <c r="QLT29"/>
      <c r="QLU29"/>
      <c r="QLV29"/>
      <c r="QLW29"/>
      <c r="QLX29"/>
      <c r="QLY29"/>
      <c r="QLZ29"/>
      <c r="QMA29"/>
      <c r="QMB29"/>
      <c r="QMC29"/>
      <c r="QMD29"/>
      <c r="QME29"/>
      <c r="QMF29"/>
      <c r="QMG29"/>
      <c r="QMH29"/>
      <c r="QMI29"/>
      <c r="QMJ29"/>
      <c r="QMK29"/>
      <c r="QML29"/>
      <c r="QMM29"/>
      <c r="QMN29"/>
      <c r="QMO29"/>
      <c r="QMP29"/>
      <c r="QMQ29"/>
      <c r="QMR29"/>
      <c r="QMS29"/>
      <c r="QMT29"/>
      <c r="QMU29"/>
      <c r="QMV29"/>
      <c r="QMW29"/>
      <c r="QMX29"/>
      <c r="QMY29"/>
      <c r="QMZ29"/>
      <c r="QNA29"/>
      <c r="QNB29"/>
      <c r="QNC29"/>
      <c r="QND29"/>
      <c r="QNE29"/>
      <c r="QNF29"/>
      <c r="QNG29"/>
      <c r="QNH29"/>
      <c r="QNI29"/>
      <c r="QNJ29"/>
      <c r="QNK29"/>
      <c r="QNL29"/>
      <c r="QNM29"/>
      <c r="QNN29"/>
      <c r="QNO29"/>
      <c r="QNP29"/>
      <c r="QNQ29"/>
      <c r="QNR29"/>
      <c r="QNS29"/>
      <c r="QNT29"/>
      <c r="QNU29"/>
      <c r="QNV29"/>
      <c r="QNW29"/>
      <c r="QNX29"/>
      <c r="QNY29"/>
      <c r="QNZ29"/>
      <c r="QOA29"/>
      <c r="QOB29"/>
      <c r="QOC29"/>
      <c r="QOD29"/>
      <c r="QOE29"/>
      <c r="QOF29"/>
      <c r="QOG29"/>
      <c r="QOH29"/>
      <c r="QOI29"/>
      <c r="QOJ29"/>
      <c r="QOK29"/>
      <c r="QOL29"/>
      <c r="QOM29"/>
      <c r="QON29"/>
      <c r="QOO29"/>
      <c r="QOP29"/>
      <c r="QOQ29"/>
      <c r="QOR29"/>
      <c r="QOS29"/>
      <c r="QOT29"/>
      <c r="QOU29"/>
      <c r="QOV29"/>
      <c r="QOW29"/>
      <c r="QOX29"/>
      <c r="QOY29"/>
      <c r="QOZ29"/>
      <c r="QPA29"/>
      <c r="QPB29"/>
      <c r="QPC29"/>
      <c r="QPD29"/>
      <c r="QPE29"/>
      <c r="QPF29"/>
      <c r="QPG29"/>
      <c r="QPH29"/>
      <c r="QPI29"/>
      <c r="QPJ29"/>
      <c r="QPK29"/>
      <c r="QPL29"/>
      <c r="QPM29"/>
      <c r="QPN29"/>
      <c r="QPO29"/>
      <c r="QPP29"/>
      <c r="QPQ29"/>
      <c r="QPR29"/>
      <c r="QPS29"/>
      <c r="QPT29"/>
      <c r="QPU29"/>
      <c r="QPV29"/>
      <c r="QPW29"/>
      <c r="QPX29"/>
      <c r="QPY29"/>
      <c r="QPZ29"/>
      <c r="QQA29"/>
      <c r="QQB29"/>
      <c r="QQC29"/>
      <c r="QQD29"/>
      <c r="QQE29"/>
      <c r="QQF29"/>
      <c r="QQG29"/>
      <c r="QQH29"/>
      <c r="QQI29"/>
      <c r="QQJ29"/>
      <c r="QQK29"/>
      <c r="QQL29"/>
      <c r="QQM29"/>
      <c r="QQN29"/>
      <c r="QQO29"/>
      <c r="QQP29"/>
      <c r="QQQ29"/>
      <c r="QQR29"/>
      <c r="QQS29"/>
      <c r="QQT29"/>
      <c r="QQU29"/>
      <c r="QQV29"/>
      <c r="QQW29"/>
      <c r="QQX29"/>
      <c r="QQY29"/>
      <c r="QQZ29"/>
      <c r="QRA29"/>
      <c r="QRB29"/>
      <c r="QRC29"/>
      <c r="QRD29"/>
      <c r="QRE29"/>
      <c r="QRF29"/>
      <c r="QRG29"/>
      <c r="QRH29"/>
      <c r="QRI29"/>
      <c r="QRJ29"/>
      <c r="QRK29"/>
      <c r="QRL29"/>
      <c r="QRM29"/>
      <c r="QRN29"/>
      <c r="QRO29"/>
      <c r="QRP29"/>
      <c r="QRQ29"/>
      <c r="QRR29"/>
      <c r="QRS29"/>
      <c r="QRT29"/>
      <c r="QRU29"/>
      <c r="QRV29"/>
      <c r="QRW29"/>
      <c r="QRX29"/>
      <c r="QRY29"/>
      <c r="QRZ29"/>
      <c r="QSA29"/>
      <c r="QSB29"/>
      <c r="QSC29"/>
      <c r="QSD29"/>
      <c r="QSE29"/>
      <c r="QSF29"/>
      <c r="QSG29"/>
      <c r="QSH29"/>
      <c r="QSI29"/>
      <c r="QSJ29"/>
      <c r="QSK29"/>
      <c r="QSL29"/>
      <c r="QSM29"/>
      <c r="QSN29"/>
      <c r="QSO29"/>
      <c r="QSP29"/>
      <c r="QSQ29"/>
      <c r="QSR29"/>
      <c r="QSS29"/>
      <c r="QST29"/>
      <c r="QSU29"/>
      <c r="QSV29"/>
      <c r="QSW29"/>
      <c r="QSX29"/>
      <c r="QSY29"/>
      <c r="QSZ29"/>
      <c r="QTA29"/>
      <c r="QTB29"/>
      <c r="QTC29"/>
      <c r="QTD29"/>
      <c r="QTE29"/>
      <c r="QTF29"/>
      <c r="QTG29"/>
      <c r="QTH29"/>
      <c r="QTI29"/>
      <c r="QTJ29"/>
      <c r="QTK29"/>
      <c r="QTL29"/>
      <c r="QTM29"/>
      <c r="QTN29"/>
      <c r="QTO29"/>
      <c r="QTP29"/>
      <c r="QTQ29"/>
      <c r="QTR29"/>
      <c r="QTS29"/>
      <c r="QTT29"/>
      <c r="QTU29"/>
      <c r="QTV29"/>
      <c r="QTW29"/>
      <c r="QTX29"/>
      <c r="QTY29"/>
      <c r="QTZ29"/>
      <c r="QUA29"/>
      <c r="QUB29"/>
      <c r="QUC29"/>
      <c r="QUD29"/>
      <c r="QUE29"/>
      <c r="QUF29"/>
      <c r="QUG29"/>
      <c r="QUH29"/>
      <c r="QUI29"/>
      <c r="QUJ29"/>
      <c r="QUK29"/>
      <c r="QUL29"/>
      <c r="QUM29"/>
      <c r="QUN29"/>
      <c r="QUO29"/>
      <c r="QUP29"/>
      <c r="QUQ29"/>
      <c r="QUR29"/>
      <c r="QUS29"/>
      <c r="QUT29"/>
      <c r="QUU29"/>
      <c r="QUV29"/>
      <c r="QUW29"/>
      <c r="QUX29"/>
      <c r="QUY29"/>
      <c r="QUZ29"/>
      <c r="QVA29"/>
      <c r="QVB29"/>
      <c r="QVC29"/>
      <c r="QVD29"/>
      <c r="QVE29"/>
      <c r="QVF29"/>
      <c r="QVG29"/>
      <c r="QVH29"/>
      <c r="QVI29"/>
      <c r="QVJ29"/>
      <c r="QVK29"/>
      <c r="QVL29"/>
      <c r="QVM29"/>
      <c r="QVN29"/>
      <c r="QVO29"/>
      <c r="QVP29"/>
      <c r="QVQ29"/>
      <c r="QVR29"/>
      <c r="QVS29"/>
      <c r="QVT29"/>
      <c r="QVU29"/>
      <c r="QVV29"/>
      <c r="QVW29"/>
      <c r="QVX29"/>
      <c r="QVY29"/>
      <c r="QVZ29"/>
      <c r="QWA29"/>
      <c r="QWB29"/>
      <c r="QWC29"/>
      <c r="QWD29"/>
      <c r="QWE29"/>
      <c r="QWF29"/>
      <c r="QWG29"/>
      <c r="QWH29"/>
      <c r="QWI29"/>
      <c r="QWJ29"/>
      <c r="QWK29"/>
      <c r="QWL29"/>
      <c r="QWM29"/>
      <c r="QWN29"/>
      <c r="QWO29"/>
      <c r="QWP29"/>
      <c r="QWQ29"/>
      <c r="QWR29"/>
      <c r="QWS29"/>
      <c r="QWT29"/>
      <c r="QWU29"/>
      <c r="QWV29"/>
      <c r="QWW29"/>
      <c r="QWX29"/>
      <c r="QWY29"/>
      <c r="QWZ29"/>
      <c r="QXA29"/>
      <c r="QXB29"/>
      <c r="QXC29"/>
      <c r="QXD29"/>
      <c r="QXE29"/>
      <c r="QXF29"/>
      <c r="QXG29"/>
      <c r="QXH29"/>
      <c r="QXI29"/>
      <c r="QXJ29"/>
      <c r="QXK29"/>
      <c r="QXL29"/>
      <c r="QXM29"/>
      <c r="QXN29"/>
      <c r="QXO29"/>
      <c r="QXP29"/>
      <c r="QXQ29"/>
      <c r="QXR29"/>
      <c r="QXS29"/>
      <c r="QXT29"/>
      <c r="QXU29"/>
      <c r="QXV29"/>
      <c r="QXW29"/>
      <c r="QXX29"/>
      <c r="QXY29"/>
      <c r="QXZ29"/>
      <c r="QYA29"/>
      <c r="QYB29"/>
      <c r="QYC29"/>
      <c r="QYD29"/>
      <c r="QYE29"/>
      <c r="QYF29"/>
      <c r="QYG29"/>
      <c r="QYH29"/>
      <c r="QYI29"/>
      <c r="QYJ29"/>
      <c r="QYK29"/>
      <c r="QYL29"/>
      <c r="QYM29"/>
      <c r="QYN29"/>
      <c r="QYO29"/>
      <c r="QYP29"/>
      <c r="QYQ29"/>
      <c r="QYR29"/>
      <c r="QYS29"/>
      <c r="QYT29"/>
      <c r="QYU29"/>
      <c r="QYV29"/>
      <c r="QYW29"/>
      <c r="QYX29"/>
      <c r="QYY29"/>
      <c r="QYZ29"/>
      <c r="QZA29"/>
      <c r="QZB29"/>
      <c r="QZC29"/>
      <c r="QZD29"/>
      <c r="QZE29"/>
      <c r="QZF29"/>
      <c r="QZG29"/>
      <c r="QZH29"/>
      <c r="QZI29"/>
      <c r="QZJ29"/>
      <c r="QZK29"/>
      <c r="QZL29"/>
      <c r="QZM29"/>
      <c r="QZN29"/>
      <c r="QZO29"/>
      <c r="QZP29"/>
      <c r="QZQ29"/>
      <c r="QZR29"/>
      <c r="QZS29"/>
      <c r="QZT29"/>
      <c r="QZU29"/>
      <c r="QZV29"/>
      <c r="QZW29"/>
      <c r="QZX29"/>
      <c r="QZY29"/>
      <c r="QZZ29"/>
      <c r="RAA29"/>
      <c r="RAB29"/>
      <c r="RAC29"/>
      <c r="RAD29"/>
      <c r="RAE29"/>
      <c r="RAF29"/>
      <c r="RAG29"/>
      <c r="RAH29"/>
      <c r="RAI29"/>
      <c r="RAJ29"/>
      <c r="RAK29"/>
      <c r="RAL29"/>
      <c r="RAM29"/>
      <c r="RAN29"/>
      <c r="RAO29"/>
      <c r="RAP29"/>
      <c r="RAQ29"/>
      <c r="RAR29"/>
      <c r="RAS29"/>
      <c r="RAT29"/>
      <c r="RAU29"/>
      <c r="RAV29"/>
      <c r="RAW29"/>
      <c r="RAX29"/>
      <c r="RAY29"/>
      <c r="RAZ29"/>
      <c r="RBA29"/>
      <c r="RBB29"/>
      <c r="RBC29"/>
      <c r="RBD29"/>
      <c r="RBE29"/>
      <c r="RBF29"/>
      <c r="RBG29"/>
      <c r="RBH29"/>
      <c r="RBI29"/>
      <c r="RBJ29"/>
      <c r="RBK29"/>
      <c r="RBL29"/>
      <c r="RBM29"/>
      <c r="RBN29"/>
      <c r="RBO29"/>
      <c r="RBP29"/>
      <c r="RBQ29"/>
      <c r="RBR29"/>
      <c r="RBS29"/>
      <c r="RBT29"/>
      <c r="RBU29"/>
      <c r="RBV29"/>
      <c r="RBW29"/>
      <c r="RBX29"/>
      <c r="RBY29"/>
      <c r="RBZ29"/>
      <c r="RCA29"/>
      <c r="RCB29"/>
      <c r="RCC29"/>
      <c r="RCD29"/>
      <c r="RCE29"/>
      <c r="RCF29"/>
      <c r="RCG29"/>
      <c r="RCH29"/>
      <c r="RCI29"/>
      <c r="RCJ29"/>
      <c r="RCK29"/>
      <c r="RCL29"/>
      <c r="RCM29"/>
      <c r="RCN29"/>
      <c r="RCO29"/>
      <c r="RCP29"/>
      <c r="RCQ29"/>
      <c r="RCR29"/>
      <c r="RCS29"/>
      <c r="RCT29"/>
      <c r="RCU29"/>
      <c r="RCV29"/>
      <c r="RCW29"/>
      <c r="RCX29"/>
      <c r="RCY29"/>
      <c r="RCZ29"/>
      <c r="RDA29"/>
      <c r="RDB29"/>
      <c r="RDC29"/>
      <c r="RDD29"/>
      <c r="RDE29"/>
      <c r="RDF29"/>
      <c r="RDG29"/>
      <c r="RDH29"/>
      <c r="RDI29"/>
      <c r="RDJ29"/>
      <c r="RDK29"/>
      <c r="RDL29"/>
      <c r="RDM29"/>
      <c r="RDN29"/>
      <c r="RDO29"/>
      <c r="RDP29"/>
      <c r="RDQ29"/>
      <c r="RDR29"/>
      <c r="RDS29"/>
      <c r="RDT29"/>
      <c r="RDU29"/>
      <c r="RDV29"/>
      <c r="RDW29"/>
      <c r="RDX29"/>
      <c r="RDY29"/>
      <c r="RDZ29"/>
      <c r="REA29"/>
      <c r="REB29"/>
      <c r="REC29"/>
      <c r="RED29"/>
      <c r="REE29"/>
      <c r="REF29"/>
      <c r="REG29"/>
      <c r="REH29"/>
      <c r="REI29"/>
      <c r="REJ29"/>
      <c r="REK29"/>
      <c r="REL29"/>
      <c r="REM29"/>
      <c r="REN29"/>
      <c r="REO29"/>
      <c r="REP29"/>
      <c r="REQ29"/>
      <c r="RER29"/>
      <c r="RES29"/>
      <c r="RET29"/>
      <c r="REU29"/>
      <c r="REV29"/>
      <c r="REW29"/>
      <c r="REX29"/>
      <c r="REY29"/>
      <c r="REZ29"/>
      <c r="RFA29"/>
      <c r="RFB29"/>
      <c r="RFC29"/>
      <c r="RFD29"/>
      <c r="RFE29"/>
      <c r="RFF29"/>
      <c r="RFG29"/>
      <c r="RFH29"/>
      <c r="RFI29"/>
      <c r="RFJ29"/>
      <c r="RFK29"/>
      <c r="RFL29"/>
      <c r="RFM29"/>
      <c r="RFN29"/>
      <c r="RFO29"/>
      <c r="RFP29"/>
      <c r="RFQ29"/>
      <c r="RFR29"/>
      <c r="RFS29"/>
      <c r="RFT29"/>
      <c r="RFU29"/>
      <c r="RFV29"/>
      <c r="RFW29"/>
      <c r="RFX29"/>
      <c r="RFY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row>
    <row r="30" spans="1:16365" ht="18" customHeight="1" x14ac:dyDescent="0.15">
      <c r="A30" s="87" t="str">
        <f>IF(ISNA(VLOOKUP($A$1&amp;(ROW()-2),基础!BI:BJ,2,0)),"",VLOOKUP($A$1&amp;(ROW()-2),基础!BI:BJ,2,0))</f>
        <v>050-0009-482</v>
      </c>
      <c r="B30" s="87" t="str">
        <f>IF(A30="","",VLOOKUP(A30,基础!F:H,3,0))</f>
        <v>KPCS</v>
      </c>
      <c r="C30" s="88">
        <f>IF(A30="","",SUMIFS(基础!$AG:$AG,基础!$F:$F,A30,基础!$BB:$BB,$A$1))</f>
        <v>59.222222222222257</v>
      </c>
      <c r="D30" s="88">
        <f>IF(A30="","",SUMIFS(基础!V:V,基础!F:F,A30,基础!BB:BB,$A$1))</f>
        <v>99</v>
      </c>
      <c r="E30" s="89">
        <f>IF(A30="","",SUMIFS(基础!AF:AF,基础!F:F,A30,基础!BB:BB,$A$1))</f>
        <v>1734</v>
      </c>
      <c r="F30" s="89">
        <f>IF(A30="","",SUMIFS(基础!W:W,基础!F:F,A30,基础!BB:BB,$A$1))</f>
        <v>1051</v>
      </c>
      <c r="G30" s="90">
        <f t="shared" si="2"/>
        <v>0.59820426487093192</v>
      </c>
      <c r="H30" s="90">
        <f t="shared" si="3"/>
        <v>0.60611303344867362</v>
      </c>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c r="FNH30"/>
      <c r="FNI30"/>
      <c r="FNJ30"/>
      <c r="FNK30"/>
      <c r="FNL30"/>
      <c r="FNM30"/>
      <c r="FNN30"/>
      <c r="FNO30"/>
      <c r="FNP30"/>
      <c r="FNQ30"/>
      <c r="FNR30"/>
      <c r="FNS30"/>
      <c r="FNT30"/>
      <c r="FNU30"/>
      <c r="FNV30"/>
      <c r="FNW30"/>
      <c r="FNX30"/>
      <c r="FNY30"/>
      <c r="FNZ30"/>
      <c r="FOA30"/>
      <c r="FOB30"/>
      <c r="FOC30"/>
      <c r="FOD30"/>
      <c r="FOE30"/>
      <c r="FOF30"/>
      <c r="FOG30"/>
      <c r="FOH30"/>
      <c r="FOI30"/>
      <c r="FOJ30"/>
      <c r="FOK30"/>
      <c r="FOL30"/>
      <c r="FOM30"/>
      <c r="FON30"/>
      <c r="FOO30"/>
      <c r="FOP30"/>
      <c r="FOQ30"/>
      <c r="FOR30"/>
      <c r="FOS30"/>
      <c r="FOT30"/>
      <c r="FOU30"/>
      <c r="FOV30"/>
      <c r="FOW30"/>
      <c r="FOX30"/>
      <c r="FOY30"/>
      <c r="FOZ30"/>
      <c r="FPA30"/>
      <c r="FPB30"/>
      <c r="FPC30"/>
      <c r="FPD30"/>
      <c r="FPE30"/>
      <c r="FPF30"/>
      <c r="FPG30"/>
      <c r="FPH30"/>
      <c r="FPI30"/>
      <c r="FPJ30"/>
      <c r="FPK30"/>
      <c r="FPL30"/>
      <c r="FPM30"/>
      <c r="FPN30"/>
      <c r="FPO30"/>
      <c r="FPP30"/>
      <c r="FPQ30"/>
      <c r="FPR30"/>
      <c r="FPS30"/>
      <c r="FPT30"/>
      <c r="FPU30"/>
      <c r="FPV30"/>
      <c r="FPW30"/>
      <c r="FPX30"/>
      <c r="FPY30"/>
      <c r="FPZ30"/>
      <c r="FQA30"/>
      <c r="FQB30"/>
      <c r="FQC30"/>
      <c r="FQD30"/>
      <c r="FQE30"/>
      <c r="FQF30"/>
      <c r="FQG30"/>
      <c r="FQH30"/>
      <c r="FQI30"/>
      <c r="FQJ30"/>
      <c r="FQK30"/>
      <c r="FQL30"/>
      <c r="FQM30"/>
      <c r="FQN30"/>
      <c r="FQO30"/>
      <c r="FQP30"/>
      <c r="FQQ30"/>
      <c r="FQR30"/>
      <c r="FQS30"/>
      <c r="FQT30"/>
      <c r="FQU30"/>
      <c r="FQV30"/>
      <c r="FQW30"/>
      <c r="FQX30"/>
      <c r="FQY30"/>
      <c r="FQZ30"/>
      <c r="FRA30"/>
      <c r="FRB30"/>
      <c r="FRC30"/>
      <c r="FRD30"/>
      <c r="FRE30"/>
      <c r="FRF30"/>
      <c r="FRG30"/>
      <c r="FRH30"/>
      <c r="FRI30"/>
      <c r="FRJ30"/>
      <c r="FRK30"/>
      <c r="FRL30"/>
      <c r="FRM30"/>
      <c r="FRN30"/>
      <c r="FRO30"/>
      <c r="FRP30"/>
      <c r="FRQ30"/>
      <c r="FRR30"/>
      <c r="FRS30"/>
      <c r="FRT30"/>
      <c r="FRU30"/>
      <c r="FRV30"/>
      <c r="FRW30"/>
      <c r="FRX30"/>
      <c r="FRY30"/>
      <c r="FRZ30"/>
      <c r="FSA30"/>
      <c r="FSB30"/>
      <c r="FSC30"/>
      <c r="FSD30"/>
      <c r="FSE30"/>
      <c r="FSF30"/>
      <c r="FSG30"/>
      <c r="FSH30"/>
      <c r="FSI30"/>
      <c r="FSJ30"/>
      <c r="FSK30"/>
      <c r="FSL30"/>
      <c r="FSM30"/>
      <c r="FSN30"/>
      <c r="FSO30"/>
      <c r="FSP30"/>
      <c r="FSQ30"/>
      <c r="FSR30"/>
      <c r="FSS30"/>
      <c r="FST30"/>
      <c r="FSU30"/>
      <c r="FSV30"/>
      <c r="FSW30"/>
      <c r="FSX30"/>
      <c r="FSY30"/>
      <c r="FSZ30"/>
      <c r="FTA30"/>
      <c r="FTB30"/>
      <c r="FTC30"/>
      <c r="FTD30"/>
      <c r="FTE30"/>
      <c r="FTF30"/>
      <c r="FTG30"/>
      <c r="FTH30"/>
      <c r="FTI30"/>
      <c r="FTJ30"/>
      <c r="FTK30"/>
      <c r="FTL30"/>
      <c r="FTM30"/>
      <c r="FTN30"/>
      <c r="FTO30"/>
      <c r="FTP30"/>
      <c r="FTQ30"/>
      <c r="FTR30"/>
      <c r="FTS30"/>
      <c r="FTT30"/>
      <c r="FTU30"/>
      <c r="FTV30"/>
      <c r="FTW30"/>
      <c r="FTX30"/>
      <c r="FTY30"/>
      <c r="FTZ30"/>
      <c r="FUA30"/>
      <c r="FUB30"/>
      <c r="FUC30"/>
      <c r="FUD30"/>
      <c r="FUE30"/>
      <c r="FUF30"/>
      <c r="FUG30"/>
      <c r="FUH30"/>
      <c r="FUI30"/>
      <c r="FUJ30"/>
      <c r="FUK30"/>
      <c r="FUL30"/>
      <c r="FUM30"/>
      <c r="FUN30"/>
      <c r="FUO30"/>
      <c r="FUP30"/>
      <c r="FUQ30"/>
      <c r="FUR30"/>
      <c r="FUS30"/>
      <c r="FUT30"/>
      <c r="FUU30"/>
      <c r="FUV30"/>
      <c r="FUW30"/>
      <c r="FUX30"/>
      <c r="FUY30"/>
      <c r="FUZ30"/>
      <c r="FVA30"/>
      <c r="FVB30"/>
      <c r="FVC30"/>
      <c r="FVD30"/>
      <c r="FVE30"/>
      <c r="FVF30"/>
      <c r="FVG30"/>
      <c r="FVH30"/>
      <c r="FVI30"/>
      <c r="FVJ30"/>
      <c r="FVK30"/>
      <c r="FVL30"/>
      <c r="FVM30"/>
      <c r="FVN30"/>
      <c r="FVO30"/>
      <c r="FVP30"/>
      <c r="FVQ30"/>
      <c r="FVR30"/>
      <c r="FVS30"/>
      <c r="FVT30"/>
      <c r="FVU30"/>
      <c r="FVV30"/>
      <c r="FVW30"/>
      <c r="FVX30"/>
      <c r="FVY30"/>
      <c r="FVZ30"/>
      <c r="FWA30"/>
      <c r="FWB30"/>
      <c r="FWC30"/>
      <c r="FWD30"/>
      <c r="FWE30"/>
      <c r="FWF30"/>
      <c r="FWG30"/>
      <c r="FWH30"/>
      <c r="FWI30"/>
      <c r="FWJ30"/>
      <c r="FWK30"/>
      <c r="FWL30"/>
      <c r="FWM30"/>
      <c r="FWN30"/>
      <c r="FWO30"/>
      <c r="FWP30"/>
      <c r="FWQ30"/>
      <c r="FWR30"/>
      <c r="FWS30"/>
      <c r="FWT30"/>
      <c r="FWU30"/>
      <c r="FWV30"/>
      <c r="FWW30"/>
      <c r="FWX30"/>
      <c r="FWY30"/>
      <c r="FWZ30"/>
      <c r="FXA30"/>
      <c r="FXB30"/>
      <c r="FXC30"/>
      <c r="FXD30"/>
      <c r="FXE30"/>
      <c r="FXF30"/>
      <c r="FXG30"/>
      <c r="FXH30"/>
      <c r="FXI30"/>
      <c r="FXJ30"/>
      <c r="FXK30"/>
      <c r="FXL30"/>
      <c r="FXM30"/>
      <c r="FXN30"/>
      <c r="FXO30"/>
      <c r="FXP30"/>
      <c r="FXQ30"/>
      <c r="FXR30"/>
      <c r="FXS30"/>
      <c r="FXT30"/>
      <c r="FXU30"/>
      <c r="FXV30"/>
      <c r="FXW30"/>
      <c r="FXX30"/>
      <c r="FXY30"/>
      <c r="FXZ30"/>
      <c r="FYA30"/>
      <c r="FYB30"/>
      <c r="FYC30"/>
      <c r="FYD30"/>
      <c r="FYE30"/>
      <c r="FYF30"/>
      <c r="FYG30"/>
      <c r="FYH30"/>
      <c r="FYI30"/>
      <c r="FYJ30"/>
      <c r="FYK30"/>
      <c r="FYL30"/>
      <c r="FYM30"/>
      <c r="FYN30"/>
      <c r="FYO30"/>
      <c r="FYP30"/>
      <c r="FYQ30"/>
      <c r="FYR30"/>
      <c r="FYS30"/>
      <c r="FYT30"/>
      <c r="FYU30"/>
      <c r="FYV30"/>
      <c r="FYW30"/>
      <c r="FYX30"/>
      <c r="FYY30"/>
      <c r="FYZ30"/>
      <c r="FZA30"/>
      <c r="FZB30"/>
      <c r="FZC30"/>
      <c r="FZD30"/>
      <c r="FZE30"/>
      <c r="FZF30"/>
      <c r="FZG30"/>
      <c r="FZH30"/>
      <c r="FZI30"/>
      <c r="FZJ30"/>
      <c r="FZK30"/>
      <c r="FZL30"/>
      <c r="FZM30"/>
      <c r="FZN30"/>
      <c r="FZO30"/>
      <c r="FZP30"/>
      <c r="FZQ30"/>
      <c r="FZR30"/>
      <c r="FZS30"/>
      <c r="FZT30"/>
      <c r="FZU30"/>
      <c r="FZV30"/>
      <c r="FZW30"/>
      <c r="FZX30"/>
      <c r="FZY30"/>
      <c r="FZZ30"/>
      <c r="GAA30"/>
      <c r="GAB30"/>
      <c r="GAC30"/>
      <c r="GAD30"/>
      <c r="GAE30"/>
      <c r="GAF30"/>
      <c r="GAG30"/>
      <c r="GAH30"/>
      <c r="GAI30"/>
      <c r="GAJ30"/>
      <c r="GAK30"/>
      <c r="GAL30"/>
      <c r="GAM30"/>
      <c r="GAN30"/>
      <c r="GAO30"/>
      <c r="GAP30"/>
      <c r="GAQ30"/>
      <c r="GAR30"/>
      <c r="GAS30"/>
      <c r="GAT30"/>
      <c r="GAU30"/>
      <c r="GAV30"/>
      <c r="GAW30"/>
      <c r="GAX30"/>
      <c r="GAY30"/>
      <c r="GAZ30"/>
      <c r="GBA30"/>
      <c r="GBB30"/>
      <c r="GBC30"/>
      <c r="GBD30"/>
      <c r="GBE30"/>
      <c r="GBF30"/>
      <c r="GBG30"/>
      <c r="GBH30"/>
      <c r="GBI30"/>
      <c r="GBJ30"/>
      <c r="GBK30"/>
      <c r="GBL30"/>
      <c r="GBM30"/>
      <c r="GBN30"/>
      <c r="GBO30"/>
      <c r="GBP30"/>
      <c r="GBQ30"/>
      <c r="GBR30"/>
      <c r="GBS30"/>
      <c r="GBT30"/>
      <c r="GBU30"/>
      <c r="GBV30"/>
      <c r="GBW30"/>
      <c r="GBX30"/>
      <c r="GBY30"/>
      <c r="GBZ30"/>
      <c r="GCA30"/>
      <c r="GCB30"/>
      <c r="GCC30"/>
      <c r="GCD30"/>
      <c r="GCE30"/>
      <c r="GCF30"/>
      <c r="GCG30"/>
      <c r="GCH30"/>
      <c r="GCI30"/>
      <c r="GCJ30"/>
      <c r="GCK30"/>
      <c r="GCL30"/>
      <c r="GCM30"/>
      <c r="GCN30"/>
      <c r="GCO30"/>
      <c r="GCP30"/>
      <c r="GCQ30"/>
      <c r="GCR30"/>
      <c r="GCS30"/>
      <c r="GCT30"/>
      <c r="GCU30"/>
      <c r="GCV30"/>
      <c r="GCW30"/>
      <c r="GCX30"/>
      <c r="GCY30"/>
      <c r="GCZ30"/>
      <c r="GDA30"/>
      <c r="GDB30"/>
      <c r="GDC30"/>
      <c r="GDD30"/>
      <c r="GDE30"/>
      <c r="GDF30"/>
      <c r="GDG30"/>
      <c r="GDH30"/>
      <c r="GDI30"/>
      <c r="GDJ30"/>
      <c r="GDK30"/>
      <c r="GDL30"/>
      <c r="GDM30"/>
      <c r="GDN30"/>
      <c r="GDO30"/>
      <c r="GDP30"/>
      <c r="GDQ30"/>
      <c r="GDR30"/>
      <c r="GDS30"/>
      <c r="GDT30"/>
      <c r="GDU30"/>
      <c r="GDV30"/>
      <c r="GDW30"/>
      <c r="GDX30"/>
      <c r="GDY30"/>
      <c r="GDZ30"/>
      <c r="GEA30"/>
      <c r="GEB30"/>
      <c r="GEC30"/>
      <c r="GED30"/>
      <c r="GEE30"/>
      <c r="GEF30"/>
      <c r="GEG30"/>
      <c r="GEH30"/>
      <c r="GEI30"/>
      <c r="GEJ30"/>
      <c r="GEK30"/>
      <c r="GEL30"/>
      <c r="GEM30"/>
      <c r="GEN30"/>
      <c r="GEO30"/>
      <c r="GEP30"/>
      <c r="GEQ30"/>
      <c r="GER30"/>
      <c r="GES30"/>
      <c r="GET30"/>
      <c r="GEU30"/>
      <c r="GEV30"/>
      <c r="GEW30"/>
      <c r="GEX30"/>
      <c r="GEY30"/>
      <c r="GEZ30"/>
      <c r="GFA30"/>
      <c r="GFB30"/>
      <c r="GFC30"/>
      <c r="GFD30"/>
      <c r="GFE30"/>
      <c r="GFF30"/>
      <c r="GFG30"/>
      <c r="GFH30"/>
      <c r="GFI30"/>
      <c r="GFJ30"/>
      <c r="GFK30"/>
      <c r="GFL30"/>
      <c r="GFM30"/>
      <c r="GFN30"/>
      <c r="GFO30"/>
      <c r="GFP30"/>
      <c r="GFQ30"/>
      <c r="GFR30"/>
      <c r="GFS30"/>
      <c r="GFT30"/>
      <c r="GFU30"/>
      <c r="GFV30"/>
      <c r="GFW30"/>
      <c r="GFX30"/>
      <c r="GFY30"/>
      <c r="GFZ30"/>
      <c r="GGA30"/>
      <c r="GGB30"/>
      <c r="GGC30"/>
      <c r="GGD30"/>
      <c r="GGE30"/>
      <c r="GGF30"/>
      <c r="GGG30"/>
      <c r="GGH30"/>
      <c r="GGI30"/>
      <c r="GGJ30"/>
      <c r="GGK30"/>
      <c r="GGL30"/>
      <c r="GGM30"/>
      <c r="GGN30"/>
      <c r="GGO30"/>
      <c r="GGP30"/>
      <c r="GGQ30"/>
      <c r="GGR30"/>
      <c r="GGS30"/>
      <c r="GGT30"/>
      <c r="GGU30"/>
      <c r="GGV30"/>
      <c r="GGW30"/>
      <c r="GGX30"/>
      <c r="GGY30"/>
      <c r="GGZ30"/>
      <c r="GHA30"/>
      <c r="GHB30"/>
      <c r="GHC30"/>
      <c r="GHD30"/>
      <c r="GHE30"/>
      <c r="GHF30"/>
      <c r="GHG30"/>
      <c r="GHH30"/>
      <c r="GHI30"/>
      <c r="GHJ30"/>
      <c r="GHK30"/>
      <c r="GHL30"/>
      <c r="GHM30"/>
      <c r="GHN30"/>
      <c r="GHO30"/>
      <c r="GHP30"/>
      <c r="GHQ30"/>
      <c r="GHR30"/>
      <c r="GHS30"/>
      <c r="GHT30"/>
      <c r="GHU30"/>
      <c r="GHV30"/>
      <c r="GHW30"/>
      <c r="GHX30"/>
      <c r="GHY30"/>
      <c r="GHZ30"/>
      <c r="GIA30"/>
      <c r="GIB30"/>
      <c r="GIC30"/>
      <c r="GID30"/>
      <c r="GIE30"/>
      <c r="GIF30"/>
      <c r="GIG30"/>
      <c r="GIH30"/>
      <c r="GII30"/>
      <c r="GIJ30"/>
      <c r="GIK30"/>
      <c r="GIL30"/>
      <c r="GIM30"/>
      <c r="GIN30"/>
      <c r="GIO30"/>
      <c r="GIP30"/>
      <c r="GIQ30"/>
      <c r="GIR30"/>
      <c r="GIS30"/>
      <c r="GIT30"/>
      <c r="GIU30"/>
      <c r="GIV30"/>
      <c r="GIW30"/>
      <c r="GIX30"/>
      <c r="GIY30"/>
      <c r="GIZ30"/>
      <c r="GJA30"/>
      <c r="GJB30"/>
      <c r="GJC30"/>
      <c r="GJD30"/>
      <c r="GJE30"/>
      <c r="GJF30"/>
      <c r="GJG30"/>
      <c r="GJH30"/>
      <c r="GJI30"/>
      <c r="GJJ30"/>
      <c r="GJK30"/>
      <c r="GJL30"/>
      <c r="GJM30"/>
      <c r="GJN30"/>
      <c r="GJO30"/>
      <c r="GJP30"/>
      <c r="GJQ30"/>
      <c r="GJR30"/>
      <c r="GJS30"/>
      <c r="GJT30"/>
      <c r="GJU30"/>
      <c r="GJV30"/>
      <c r="GJW30"/>
      <c r="GJX30"/>
      <c r="GJY30"/>
      <c r="GJZ30"/>
      <c r="GKA30"/>
      <c r="GKB30"/>
      <c r="GKC30"/>
      <c r="GKD30"/>
      <c r="GKE30"/>
      <c r="GKF30"/>
      <c r="GKG30"/>
      <c r="GKH30"/>
      <c r="GKI30"/>
      <c r="GKJ30"/>
      <c r="GKK30"/>
      <c r="GKL30"/>
      <c r="GKM30"/>
      <c r="GKN30"/>
      <c r="GKO30"/>
      <c r="GKP30"/>
      <c r="GKQ30"/>
      <c r="GKR30"/>
      <c r="GKS30"/>
      <c r="GKT30"/>
      <c r="GKU30"/>
      <c r="GKV30"/>
      <c r="GKW30"/>
      <c r="GKX30"/>
      <c r="GKY30"/>
      <c r="GKZ30"/>
      <c r="GLA30"/>
      <c r="GLB30"/>
      <c r="GLC30"/>
      <c r="GLD30"/>
      <c r="GLE30"/>
      <c r="GLF30"/>
      <c r="GLG30"/>
      <c r="GLH30"/>
      <c r="GLI30"/>
      <c r="GLJ30"/>
      <c r="GLK30"/>
      <c r="GLL30"/>
      <c r="GLM30"/>
      <c r="GLN30"/>
      <c r="GLO30"/>
      <c r="GLP30"/>
      <c r="GLQ30"/>
      <c r="GLR30"/>
      <c r="GLS30"/>
      <c r="GLT30"/>
      <c r="GLU30"/>
      <c r="GLV30"/>
      <c r="GLW30"/>
      <c r="GLX30"/>
      <c r="GLY30"/>
      <c r="GLZ30"/>
      <c r="GMA30"/>
      <c r="GMB30"/>
      <c r="GMC30"/>
      <c r="GMD30"/>
      <c r="GME30"/>
      <c r="GMF30"/>
      <c r="GMG30"/>
      <c r="GMH30"/>
      <c r="GMI30"/>
      <c r="GMJ30"/>
      <c r="GMK30"/>
      <c r="GML30"/>
      <c r="GMM30"/>
      <c r="GMN30"/>
      <c r="GMO30"/>
      <c r="GMP30"/>
      <c r="GMQ30"/>
      <c r="GMR30"/>
      <c r="GMS30"/>
      <c r="GMT30"/>
      <c r="GMU30"/>
      <c r="GMV30"/>
      <c r="GMW30"/>
      <c r="GMX30"/>
      <c r="GMY30"/>
      <c r="GMZ30"/>
      <c r="GNA30"/>
      <c r="GNB30"/>
      <c r="GNC30"/>
      <c r="GND30"/>
      <c r="GNE30"/>
      <c r="GNF30"/>
      <c r="GNG30"/>
      <c r="GNH30"/>
      <c r="GNI30"/>
      <c r="GNJ30"/>
      <c r="GNK30"/>
      <c r="GNL30"/>
      <c r="GNM30"/>
      <c r="GNN30"/>
      <c r="GNO30"/>
      <c r="GNP30"/>
      <c r="GNQ30"/>
      <c r="GNR30"/>
      <c r="GNS30"/>
      <c r="GNT30"/>
      <c r="GNU30"/>
      <c r="GNV30"/>
      <c r="GNW30"/>
      <c r="GNX30"/>
      <c r="GNY30"/>
      <c r="GNZ30"/>
      <c r="GOA30"/>
      <c r="GOB30"/>
      <c r="GOC30"/>
      <c r="GOD30"/>
      <c r="GOE30"/>
      <c r="GOF30"/>
      <c r="GOG30"/>
      <c r="GOH30"/>
      <c r="GOI30"/>
      <c r="GOJ30"/>
      <c r="GOK30"/>
      <c r="GOL30"/>
      <c r="GOM30"/>
      <c r="GON30"/>
      <c r="GOO30"/>
      <c r="GOP30"/>
      <c r="GOQ30"/>
      <c r="GOR30"/>
      <c r="GOS30"/>
      <c r="GOT30"/>
      <c r="GOU30"/>
      <c r="GOV30"/>
      <c r="GOW30"/>
      <c r="GOX30"/>
      <c r="GOY30"/>
      <c r="GOZ30"/>
      <c r="GPA30"/>
      <c r="GPB30"/>
      <c r="GPC30"/>
      <c r="GPD30"/>
      <c r="GPE30"/>
      <c r="GPF30"/>
      <c r="GPG30"/>
      <c r="GPH30"/>
      <c r="GPI30"/>
      <c r="GPJ30"/>
      <c r="GPK30"/>
      <c r="GPL30"/>
      <c r="GPM30"/>
      <c r="GPN30"/>
      <c r="GPO30"/>
      <c r="GPP30"/>
      <c r="GPQ30"/>
      <c r="GPR30"/>
      <c r="GPS30"/>
      <c r="GPT30"/>
      <c r="GPU30"/>
      <c r="GPV30"/>
      <c r="GPW30"/>
      <c r="GPX30"/>
      <c r="GPY30"/>
      <c r="GPZ30"/>
      <c r="GQA30"/>
      <c r="GQB30"/>
      <c r="GQC30"/>
      <c r="GQD30"/>
      <c r="GQE30"/>
      <c r="GQF30"/>
      <c r="GQG30"/>
      <c r="GQH30"/>
      <c r="GQI30"/>
      <c r="GQJ30"/>
      <c r="GQK30"/>
      <c r="GQL30"/>
      <c r="GQM30"/>
      <c r="GQN30"/>
      <c r="GQO30"/>
      <c r="GQP30"/>
      <c r="GQQ30"/>
      <c r="GQR30"/>
      <c r="GQS30"/>
      <c r="GQT30"/>
      <c r="GQU30"/>
      <c r="GQV30"/>
      <c r="GQW30"/>
      <c r="GQX30"/>
      <c r="GQY30"/>
      <c r="GQZ30"/>
      <c r="GRA30"/>
      <c r="GRB30"/>
      <c r="GRC30"/>
      <c r="GRD30"/>
      <c r="GRE30"/>
      <c r="GRF30"/>
      <c r="GRG30"/>
      <c r="GRH30"/>
      <c r="GRI30"/>
      <c r="GRJ30"/>
      <c r="GRK30"/>
      <c r="GRL30"/>
      <c r="GRM30"/>
      <c r="GRN30"/>
      <c r="GRO30"/>
      <c r="GRP30"/>
      <c r="GRQ30"/>
      <c r="GRR30"/>
      <c r="GRS30"/>
      <c r="GRT30"/>
      <c r="GRU30"/>
      <c r="GRV30"/>
      <c r="GRW30"/>
      <c r="GRX30"/>
      <c r="GRY30"/>
      <c r="GRZ30"/>
      <c r="GSA30"/>
      <c r="GSB30"/>
      <c r="GSC30"/>
      <c r="GSD30"/>
      <c r="GSE30"/>
      <c r="GSF30"/>
      <c r="GSG30"/>
      <c r="GSH30"/>
      <c r="GSI30"/>
      <c r="GSJ30"/>
      <c r="GSK30"/>
      <c r="GSL30"/>
      <c r="GSM30"/>
      <c r="GSN30"/>
      <c r="GSO30"/>
      <c r="GSP30"/>
      <c r="GSQ30"/>
      <c r="GSR30"/>
      <c r="GSS30"/>
      <c r="GST30"/>
      <c r="GSU30"/>
      <c r="GSV30"/>
      <c r="GSW30"/>
      <c r="GSX30"/>
      <c r="GSY30"/>
      <c r="GSZ30"/>
      <c r="GTA30"/>
      <c r="GTB30"/>
      <c r="GTC30"/>
      <c r="GTD30"/>
      <c r="GTE30"/>
      <c r="GTF30"/>
      <c r="GTG30"/>
      <c r="GTH30"/>
      <c r="GTI30"/>
      <c r="GTJ30"/>
      <c r="GTK30"/>
      <c r="GTL30"/>
      <c r="GTM30"/>
      <c r="GTN30"/>
      <c r="GTO30"/>
      <c r="GTP30"/>
      <c r="GTQ30"/>
      <c r="GTR30"/>
      <c r="GTS30"/>
      <c r="GTT30"/>
      <c r="GTU30"/>
      <c r="GTV30"/>
      <c r="GTW30"/>
      <c r="GTX30"/>
      <c r="GTY30"/>
      <c r="GTZ30"/>
      <c r="GUA30"/>
      <c r="GUB30"/>
      <c r="GUC30"/>
      <c r="GUD30"/>
      <c r="GUE30"/>
      <c r="GUF30"/>
      <c r="GUG30"/>
      <c r="GUH30"/>
      <c r="GUI30"/>
      <c r="GUJ30"/>
      <c r="GUK30"/>
      <c r="GUL30"/>
      <c r="GUM30"/>
      <c r="GUN30"/>
      <c r="GUO30"/>
      <c r="GUP30"/>
      <c r="GUQ30"/>
      <c r="GUR30"/>
      <c r="GUS30"/>
      <c r="GUT30"/>
      <c r="GUU30"/>
      <c r="GUV30"/>
      <c r="GUW30"/>
      <c r="GUX30"/>
      <c r="GUY30"/>
      <c r="GUZ30"/>
      <c r="GVA30"/>
      <c r="GVB30"/>
      <c r="GVC30"/>
      <c r="GVD30"/>
      <c r="GVE30"/>
      <c r="GVF30"/>
      <c r="GVG30"/>
      <c r="GVH30"/>
      <c r="GVI30"/>
      <c r="GVJ30"/>
      <c r="GVK30"/>
      <c r="GVL30"/>
      <c r="GVM30"/>
      <c r="GVN30"/>
      <c r="GVO30"/>
      <c r="GVP30"/>
      <c r="GVQ30"/>
      <c r="GVR30"/>
      <c r="GVS30"/>
      <c r="GVT30"/>
      <c r="GVU30"/>
      <c r="GVV30"/>
      <c r="GVW30"/>
      <c r="GVX30"/>
      <c r="GVY30"/>
      <c r="GVZ30"/>
      <c r="GWA30"/>
      <c r="GWB30"/>
      <c r="GWC30"/>
      <c r="GWD30"/>
      <c r="GWE30"/>
      <c r="GWF30"/>
      <c r="GWG30"/>
      <c r="GWH30"/>
      <c r="GWI30"/>
      <c r="GWJ30"/>
      <c r="GWK30"/>
      <c r="GWL30"/>
      <c r="GWM30"/>
      <c r="GWN30"/>
      <c r="GWO30"/>
      <c r="GWP30"/>
      <c r="GWQ30"/>
      <c r="GWR30"/>
      <c r="GWS30"/>
      <c r="GWT30"/>
      <c r="GWU30"/>
      <c r="GWV30"/>
      <c r="GWW30"/>
      <c r="GWX30"/>
      <c r="GWY30"/>
      <c r="GWZ30"/>
      <c r="GXA30"/>
      <c r="GXB30"/>
      <c r="GXC30"/>
      <c r="GXD30"/>
      <c r="GXE30"/>
      <c r="GXF30"/>
      <c r="GXG30"/>
      <c r="GXH30"/>
      <c r="GXI30"/>
      <c r="GXJ30"/>
      <c r="GXK30"/>
      <c r="GXL30"/>
      <c r="GXM30"/>
      <c r="GXN30"/>
      <c r="GXO30"/>
      <c r="GXP30"/>
      <c r="GXQ30"/>
      <c r="GXR30"/>
      <c r="GXS30"/>
      <c r="GXT30"/>
      <c r="GXU30"/>
      <c r="GXV30"/>
      <c r="GXW30"/>
      <c r="GXX30"/>
      <c r="GXY30"/>
      <c r="GXZ30"/>
      <c r="GYA30"/>
      <c r="GYB30"/>
      <c r="GYC30"/>
      <c r="GYD30"/>
      <c r="GYE30"/>
      <c r="GYF30"/>
      <c r="GYG30"/>
      <c r="GYH30"/>
      <c r="GYI30"/>
      <c r="GYJ30"/>
      <c r="GYK30"/>
      <c r="GYL30"/>
      <c r="GYM30"/>
      <c r="GYN30"/>
      <c r="GYO30"/>
      <c r="GYP30"/>
      <c r="GYQ30"/>
      <c r="GYR30"/>
      <c r="GYS30"/>
      <c r="GYT30"/>
      <c r="GYU30"/>
      <c r="GYV30"/>
      <c r="GYW30"/>
      <c r="GYX30"/>
      <c r="GYY30"/>
      <c r="GYZ30"/>
      <c r="GZA30"/>
      <c r="GZB30"/>
      <c r="GZC30"/>
      <c r="GZD30"/>
      <c r="GZE30"/>
      <c r="GZF30"/>
      <c r="GZG30"/>
      <c r="GZH30"/>
      <c r="GZI30"/>
      <c r="GZJ30"/>
      <c r="GZK30"/>
      <c r="GZL30"/>
      <c r="GZM30"/>
      <c r="GZN30"/>
      <c r="GZO30"/>
      <c r="GZP30"/>
      <c r="GZQ30"/>
      <c r="GZR30"/>
      <c r="GZS30"/>
      <c r="GZT30"/>
      <c r="GZU30"/>
      <c r="GZV30"/>
      <c r="GZW30"/>
      <c r="GZX30"/>
      <c r="GZY30"/>
      <c r="GZZ30"/>
      <c r="HAA30"/>
      <c r="HAB30"/>
      <c r="HAC30"/>
      <c r="HAD30"/>
      <c r="HAE30"/>
      <c r="HAF30"/>
      <c r="HAG30"/>
      <c r="HAH30"/>
      <c r="HAI30"/>
      <c r="HAJ30"/>
      <c r="HAK30"/>
      <c r="HAL30"/>
      <c r="HAM30"/>
      <c r="HAN30"/>
      <c r="HAO30"/>
      <c r="HAP30"/>
      <c r="HAQ30"/>
      <c r="HAR30"/>
      <c r="HAS30"/>
      <c r="HAT30"/>
      <c r="HAU30"/>
      <c r="HAV30"/>
      <c r="HAW30"/>
      <c r="HAX30"/>
      <c r="HAY30"/>
      <c r="HAZ30"/>
      <c r="HBA30"/>
      <c r="HBB30"/>
      <c r="HBC30"/>
      <c r="HBD30"/>
      <c r="HBE30"/>
      <c r="HBF30"/>
      <c r="HBG30"/>
      <c r="HBH30"/>
      <c r="HBI30"/>
      <c r="HBJ30"/>
      <c r="HBK30"/>
      <c r="HBL30"/>
      <c r="HBM30"/>
      <c r="HBN30"/>
      <c r="HBO30"/>
      <c r="HBP30"/>
      <c r="HBQ30"/>
      <c r="HBR30"/>
      <c r="HBS30"/>
      <c r="HBT30"/>
      <c r="HBU30"/>
      <c r="HBV30"/>
      <c r="HBW30"/>
      <c r="HBX30"/>
      <c r="HBY30"/>
      <c r="HBZ30"/>
      <c r="HCA30"/>
      <c r="HCB30"/>
      <c r="HCC30"/>
      <c r="HCD30"/>
      <c r="HCE30"/>
      <c r="HCF30"/>
      <c r="HCG30"/>
      <c r="HCH30"/>
      <c r="HCI30"/>
      <c r="HCJ30"/>
      <c r="HCK30"/>
      <c r="HCL30"/>
      <c r="HCM30"/>
      <c r="HCN30"/>
      <c r="HCO30"/>
      <c r="HCP30"/>
      <c r="HCQ30"/>
      <c r="HCR30"/>
      <c r="HCS30"/>
      <c r="HCT30"/>
      <c r="HCU30"/>
      <c r="HCV30"/>
      <c r="HCW30"/>
      <c r="HCX30"/>
      <c r="HCY30"/>
      <c r="HCZ30"/>
      <c r="HDA30"/>
      <c r="HDB30"/>
      <c r="HDC30"/>
      <c r="HDD30"/>
      <c r="HDE30"/>
      <c r="HDF30"/>
      <c r="HDG30"/>
      <c r="HDH30"/>
      <c r="HDI30"/>
      <c r="HDJ30"/>
      <c r="HDK30"/>
      <c r="HDL30"/>
      <c r="HDM30"/>
      <c r="HDN30"/>
      <c r="HDO30"/>
      <c r="HDP30"/>
      <c r="HDQ30"/>
      <c r="HDR30"/>
      <c r="HDS30"/>
      <c r="HDT30"/>
      <c r="HDU30"/>
      <c r="HDV30"/>
      <c r="HDW30"/>
      <c r="HDX30"/>
      <c r="HDY30"/>
      <c r="HDZ30"/>
      <c r="HEA30"/>
      <c r="HEB30"/>
      <c r="HEC30"/>
      <c r="HED30"/>
      <c r="HEE30"/>
      <c r="HEF30"/>
      <c r="HEG30"/>
      <c r="HEH30"/>
      <c r="HEI30"/>
      <c r="HEJ30"/>
      <c r="HEK30"/>
      <c r="HEL30"/>
      <c r="HEM30"/>
      <c r="HEN30"/>
      <c r="HEO30"/>
      <c r="HEP30"/>
      <c r="HEQ30"/>
      <c r="HER30"/>
      <c r="HES30"/>
      <c r="HET30"/>
      <c r="HEU30"/>
      <c r="HEV30"/>
      <c r="HEW30"/>
      <c r="HEX30"/>
      <c r="HEY30"/>
      <c r="HEZ30"/>
      <c r="HFA30"/>
      <c r="HFB30"/>
      <c r="HFC30"/>
      <c r="HFD30"/>
      <c r="HFE30"/>
      <c r="HFF30"/>
      <c r="HFG30"/>
      <c r="HFH30"/>
      <c r="HFI30"/>
      <c r="HFJ30"/>
      <c r="HFK30"/>
      <c r="HFL30"/>
      <c r="HFM30"/>
      <c r="HFN30"/>
      <c r="HFO30"/>
      <c r="HFP30"/>
      <c r="HFQ30"/>
      <c r="HFR30"/>
      <c r="HFS30"/>
      <c r="HFT30"/>
      <c r="HFU30"/>
      <c r="HFV30"/>
      <c r="HFW30"/>
      <c r="HFX30"/>
      <c r="HFY30"/>
      <c r="HFZ30"/>
      <c r="HGA30"/>
      <c r="HGB30"/>
      <c r="HGC30"/>
      <c r="HGD30"/>
      <c r="HGE30"/>
      <c r="HGF30"/>
      <c r="HGG30"/>
      <c r="HGH30"/>
      <c r="HGI30"/>
      <c r="HGJ30"/>
      <c r="HGK30"/>
      <c r="HGL30"/>
      <c r="HGM30"/>
      <c r="HGN30"/>
      <c r="HGO30"/>
      <c r="HGP30"/>
      <c r="HGQ30"/>
      <c r="HGR30"/>
      <c r="HGS30"/>
      <c r="HGT30"/>
      <c r="HGU30"/>
      <c r="HGV30"/>
      <c r="HGW30"/>
      <c r="HGX30"/>
      <c r="HGY30"/>
      <c r="HGZ30"/>
      <c r="HHA30"/>
      <c r="HHB30"/>
      <c r="HHC30"/>
      <c r="HHD30"/>
      <c r="HHE30"/>
      <c r="HHF30"/>
      <c r="HHG30"/>
      <c r="HHH30"/>
      <c r="HHI30"/>
      <c r="HHJ30"/>
      <c r="HHK30"/>
      <c r="HHL30"/>
      <c r="HHM30"/>
      <c r="HHN30"/>
      <c r="HHO30"/>
      <c r="HHP30"/>
      <c r="HHQ30"/>
      <c r="HHR30"/>
      <c r="HHS30"/>
      <c r="HHT30"/>
      <c r="HHU30"/>
      <c r="HHV30"/>
      <c r="HHW30"/>
      <c r="HHX30"/>
      <c r="HHY30"/>
      <c r="HHZ30"/>
      <c r="HIA30"/>
      <c r="HIB30"/>
      <c r="HIC30"/>
      <c r="HID30"/>
      <c r="HIE30"/>
      <c r="HIF30"/>
      <c r="HIG30"/>
      <c r="HIH30"/>
      <c r="HII30"/>
      <c r="HIJ30"/>
      <c r="HIK30"/>
      <c r="HIL30"/>
      <c r="HIM30"/>
      <c r="HIN30"/>
      <c r="HIO30"/>
      <c r="HIP30"/>
      <c r="HIQ30"/>
      <c r="HIR30"/>
      <c r="HIS30"/>
      <c r="HIT30"/>
      <c r="HIU30"/>
      <c r="HIV30"/>
      <c r="HIW30"/>
      <c r="HIX30"/>
      <c r="HIY30"/>
      <c r="HIZ30"/>
      <c r="HJA30"/>
      <c r="HJB30"/>
      <c r="HJC30"/>
      <c r="HJD30"/>
      <c r="HJE30"/>
      <c r="HJF30"/>
      <c r="HJG30"/>
      <c r="HJH30"/>
      <c r="HJI30"/>
      <c r="HJJ30"/>
      <c r="HJK30"/>
      <c r="HJL30"/>
      <c r="HJM30"/>
      <c r="HJN30"/>
      <c r="HJO30"/>
      <c r="HJP30"/>
      <c r="HJQ30"/>
      <c r="HJR30"/>
      <c r="HJS30"/>
      <c r="HJT30"/>
      <c r="HJU30"/>
      <c r="HJV30"/>
      <c r="HJW30"/>
      <c r="HJX30"/>
      <c r="HJY30"/>
      <c r="HJZ30"/>
      <c r="HKA30"/>
      <c r="HKB30"/>
      <c r="HKC30"/>
      <c r="HKD30"/>
      <c r="HKE30"/>
      <c r="HKF30"/>
      <c r="HKG30"/>
      <c r="HKH30"/>
      <c r="HKI30"/>
      <c r="HKJ30"/>
      <c r="HKK30"/>
      <c r="HKL30"/>
      <c r="HKM30"/>
      <c r="HKN30"/>
      <c r="HKO30"/>
      <c r="HKP30"/>
      <c r="HKQ30"/>
      <c r="HKR30"/>
      <c r="HKS30"/>
      <c r="HKT30"/>
      <c r="HKU30"/>
      <c r="HKV30"/>
      <c r="HKW30"/>
      <c r="HKX30"/>
      <c r="HKY30"/>
      <c r="HKZ30"/>
      <c r="HLA30"/>
      <c r="HLB30"/>
      <c r="HLC30"/>
      <c r="HLD30"/>
      <c r="HLE30"/>
      <c r="HLF30"/>
      <c r="HLG30"/>
      <c r="HLH30"/>
      <c r="HLI30"/>
      <c r="HLJ30"/>
      <c r="HLK30"/>
      <c r="HLL30"/>
      <c r="HLM30"/>
      <c r="HLN30"/>
      <c r="HLO30"/>
      <c r="HLP30"/>
      <c r="HLQ30"/>
      <c r="HLR30"/>
      <c r="HLS30"/>
      <c r="HLT30"/>
      <c r="HLU30"/>
      <c r="HLV30"/>
      <c r="HLW30"/>
      <c r="HLX30"/>
      <c r="HLY30"/>
      <c r="HLZ30"/>
      <c r="HMA30"/>
      <c r="HMB30"/>
      <c r="HMC30"/>
      <c r="HMD30"/>
      <c r="HME30"/>
      <c r="HMF30"/>
      <c r="HMG30"/>
      <c r="HMH30"/>
      <c r="HMI30"/>
      <c r="HMJ30"/>
      <c r="HMK30"/>
      <c r="HML30"/>
      <c r="HMM30"/>
      <c r="HMN30"/>
      <c r="HMO30"/>
      <c r="HMP30"/>
      <c r="HMQ30"/>
      <c r="HMR30"/>
      <c r="HMS30"/>
      <c r="HMT30"/>
      <c r="HMU30"/>
      <c r="HMV30"/>
      <c r="HMW30"/>
      <c r="HMX30"/>
      <c r="HMY30"/>
      <c r="HMZ30"/>
      <c r="HNA30"/>
      <c r="HNB30"/>
      <c r="HNC30"/>
      <c r="HND30"/>
      <c r="HNE30"/>
      <c r="HNF30"/>
      <c r="HNG30"/>
      <c r="HNH30"/>
      <c r="HNI30"/>
      <c r="HNJ30"/>
      <c r="HNK30"/>
      <c r="HNL30"/>
      <c r="HNM30"/>
      <c r="HNN30"/>
      <c r="HNO30"/>
      <c r="HNP30"/>
      <c r="HNQ30"/>
      <c r="HNR30"/>
      <c r="HNS30"/>
      <c r="HNT30"/>
      <c r="HNU30"/>
      <c r="HNV30"/>
      <c r="HNW30"/>
      <c r="HNX30"/>
      <c r="HNY30"/>
      <c r="HNZ30"/>
      <c r="HOA30"/>
      <c r="HOB30"/>
      <c r="HOC30"/>
      <c r="HOD30"/>
      <c r="HOE30"/>
      <c r="HOF30"/>
      <c r="HOG30"/>
      <c r="HOH30"/>
      <c r="HOI30"/>
      <c r="HOJ30"/>
      <c r="HOK30"/>
      <c r="HOL30"/>
      <c r="HOM30"/>
      <c r="HON30"/>
      <c r="HOO30"/>
      <c r="HOP30"/>
      <c r="HOQ30"/>
      <c r="HOR30"/>
      <c r="HOS30"/>
      <c r="HOT30"/>
      <c r="HOU30"/>
      <c r="HOV30"/>
      <c r="HOW30"/>
      <c r="HOX30"/>
      <c r="HOY30"/>
      <c r="HOZ30"/>
      <c r="HPA30"/>
      <c r="HPB30"/>
      <c r="HPC30"/>
      <c r="HPD30"/>
      <c r="HPE30"/>
      <c r="HPF30"/>
      <c r="HPG30"/>
      <c r="HPH30"/>
      <c r="HPI30"/>
      <c r="HPJ30"/>
      <c r="HPK30"/>
      <c r="HPL30"/>
      <c r="HPM30"/>
      <c r="HPN30"/>
      <c r="HPO30"/>
      <c r="HPP30"/>
      <c r="HPQ30"/>
      <c r="HPR30"/>
      <c r="HPS30"/>
      <c r="HPT30"/>
      <c r="HPU30"/>
      <c r="HPV30"/>
      <c r="HPW30"/>
      <c r="HPX30"/>
      <c r="HPY30"/>
      <c r="HPZ30"/>
      <c r="HQA30"/>
      <c r="HQB30"/>
      <c r="HQC30"/>
      <c r="HQD30"/>
      <c r="HQE30"/>
      <c r="HQF30"/>
      <c r="HQG30"/>
      <c r="HQH30"/>
      <c r="HQI30"/>
      <c r="HQJ30"/>
      <c r="HQK30"/>
      <c r="HQL30"/>
      <c r="HQM30"/>
      <c r="HQN30"/>
      <c r="HQO30"/>
      <c r="HQP30"/>
      <c r="HQQ30"/>
      <c r="HQR30"/>
      <c r="HQS30"/>
      <c r="HQT30"/>
      <c r="HQU30"/>
      <c r="HQV30"/>
      <c r="HQW30"/>
      <c r="HQX30"/>
      <c r="HQY30"/>
      <c r="HQZ30"/>
      <c r="HRA30"/>
      <c r="HRB30"/>
      <c r="HRC30"/>
      <c r="HRD30"/>
      <c r="HRE30"/>
      <c r="HRF30"/>
      <c r="HRG30"/>
      <c r="HRH30"/>
      <c r="HRI30"/>
      <c r="HRJ30"/>
      <c r="HRK30"/>
      <c r="HRL30"/>
      <c r="HRM30"/>
      <c r="HRN30"/>
      <c r="HRO30"/>
      <c r="HRP30"/>
      <c r="HRQ30"/>
      <c r="HRR30"/>
      <c r="HRS30"/>
      <c r="HRT30"/>
      <c r="HRU30"/>
      <c r="HRV30"/>
      <c r="HRW30"/>
      <c r="HRX30"/>
      <c r="HRY30"/>
      <c r="HRZ30"/>
      <c r="HSA30"/>
      <c r="HSB30"/>
      <c r="HSC30"/>
      <c r="HSD30"/>
      <c r="HSE30"/>
      <c r="HSF30"/>
      <c r="HSG30"/>
      <c r="HSH30"/>
      <c r="HSI30"/>
      <c r="HSJ30"/>
      <c r="HSK30"/>
      <c r="HSL30"/>
      <c r="HSM30"/>
      <c r="HSN30"/>
      <c r="HSO30"/>
      <c r="HSP30"/>
      <c r="HSQ30"/>
      <c r="HSR30"/>
      <c r="HSS30"/>
      <c r="HST30"/>
      <c r="HSU30"/>
      <c r="HSV30"/>
      <c r="HSW30"/>
      <c r="HSX30"/>
      <c r="HSY30"/>
      <c r="HSZ30"/>
      <c r="HTA30"/>
      <c r="HTB30"/>
      <c r="HTC30"/>
      <c r="HTD30"/>
      <c r="HTE30"/>
      <c r="HTF30"/>
      <c r="HTG30"/>
      <c r="HTH30"/>
      <c r="HTI30"/>
      <c r="HTJ30"/>
      <c r="HTK30"/>
      <c r="HTL30"/>
      <c r="HTM30"/>
      <c r="HTN30"/>
      <c r="HTO30"/>
      <c r="HTP30"/>
      <c r="HTQ30"/>
      <c r="HTR30"/>
      <c r="HTS30"/>
      <c r="HTT30"/>
      <c r="HTU30"/>
      <c r="HTV30"/>
      <c r="HTW30"/>
      <c r="HTX30"/>
      <c r="HTY30"/>
      <c r="HTZ30"/>
      <c r="HUA30"/>
      <c r="HUB30"/>
      <c r="HUC30"/>
      <c r="HUD30"/>
      <c r="HUE30"/>
      <c r="HUF30"/>
      <c r="HUG30"/>
      <c r="HUH30"/>
      <c r="HUI30"/>
      <c r="HUJ30"/>
      <c r="HUK30"/>
      <c r="HUL30"/>
      <c r="HUM30"/>
      <c r="HUN30"/>
      <c r="HUO30"/>
      <c r="HUP30"/>
      <c r="HUQ30"/>
      <c r="HUR30"/>
      <c r="HUS30"/>
      <c r="HUT30"/>
      <c r="HUU30"/>
      <c r="HUV30"/>
      <c r="HUW30"/>
      <c r="HUX30"/>
      <c r="HUY30"/>
      <c r="HUZ30"/>
      <c r="HVA30"/>
      <c r="HVB30"/>
      <c r="HVC30"/>
      <c r="HVD30"/>
      <c r="HVE30"/>
      <c r="HVF30"/>
      <c r="HVG30"/>
      <c r="HVH30"/>
      <c r="HVI30"/>
      <c r="HVJ30"/>
      <c r="HVK30"/>
      <c r="HVL30"/>
      <c r="HVM30"/>
      <c r="HVN30"/>
      <c r="HVO30"/>
      <c r="HVP30"/>
      <c r="HVQ30"/>
      <c r="HVR30"/>
      <c r="HVS30"/>
      <c r="HVT30"/>
      <c r="HVU30"/>
      <c r="HVV30"/>
      <c r="HVW30"/>
      <c r="HVX30"/>
      <c r="HVY30"/>
      <c r="HVZ30"/>
      <c r="HWA30"/>
      <c r="HWB30"/>
      <c r="HWC30"/>
      <c r="HWD30"/>
      <c r="HWE30"/>
      <c r="HWF30"/>
      <c r="HWG30"/>
      <c r="HWH30"/>
      <c r="HWI30"/>
      <c r="HWJ30"/>
      <c r="HWK30"/>
      <c r="HWL30"/>
      <c r="HWM30"/>
      <c r="HWN30"/>
      <c r="HWO30"/>
      <c r="HWP30"/>
      <c r="HWQ30"/>
      <c r="HWR30"/>
      <c r="HWS30"/>
      <c r="HWT30"/>
      <c r="HWU30"/>
      <c r="HWV30"/>
      <c r="HWW30"/>
      <c r="HWX30"/>
      <c r="HWY30"/>
      <c r="HWZ30"/>
      <c r="HXA30"/>
      <c r="HXB30"/>
      <c r="HXC30"/>
      <c r="HXD30"/>
      <c r="HXE30"/>
      <c r="HXF30"/>
      <c r="HXG30"/>
      <c r="HXH30"/>
      <c r="HXI30"/>
      <c r="HXJ30"/>
      <c r="HXK30"/>
      <c r="HXL30"/>
      <c r="HXM30"/>
      <c r="HXN30"/>
      <c r="HXO30"/>
      <c r="HXP30"/>
      <c r="HXQ30"/>
      <c r="HXR30"/>
      <c r="HXS30"/>
      <c r="HXT30"/>
      <c r="HXU30"/>
      <c r="HXV30"/>
      <c r="HXW30"/>
      <c r="HXX30"/>
      <c r="HXY30"/>
      <c r="HXZ30"/>
      <c r="HYA30"/>
      <c r="HYB30"/>
      <c r="HYC30"/>
      <c r="HYD30"/>
      <c r="HYE30"/>
      <c r="HYF30"/>
      <c r="HYG30"/>
      <c r="HYH30"/>
      <c r="HYI30"/>
      <c r="HYJ30"/>
      <c r="HYK30"/>
      <c r="HYL30"/>
      <c r="HYM30"/>
      <c r="HYN30"/>
      <c r="HYO30"/>
      <c r="HYP30"/>
      <c r="HYQ30"/>
      <c r="HYR30"/>
      <c r="HYS30"/>
      <c r="HYT30"/>
      <c r="HYU30"/>
      <c r="HYV30"/>
      <c r="HYW30"/>
      <c r="HYX30"/>
      <c r="HYY30"/>
      <c r="HYZ30"/>
      <c r="HZA30"/>
      <c r="HZB30"/>
      <c r="HZC30"/>
      <c r="HZD30"/>
      <c r="HZE30"/>
      <c r="HZF30"/>
      <c r="HZG30"/>
      <c r="HZH30"/>
      <c r="HZI30"/>
      <c r="HZJ30"/>
      <c r="HZK30"/>
      <c r="HZL30"/>
      <c r="HZM30"/>
      <c r="HZN30"/>
      <c r="HZO30"/>
      <c r="HZP30"/>
      <c r="HZQ30"/>
      <c r="HZR30"/>
      <c r="HZS30"/>
      <c r="HZT30"/>
      <c r="HZU30"/>
      <c r="HZV30"/>
      <c r="HZW30"/>
      <c r="HZX30"/>
      <c r="HZY30"/>
      <c r="HZZ30"/>
      <c r="IAA30"/>
      <c r="IAB30"/>
      <c r="IAC30"/>
      <c r="IAD30"/>
      <c r="IAE30"/>
      <c r="IAF30"/>
      <c r="IAG30"/>
      <c r="IAH30"/>
      <c r="IAI30"/>
      <c r="IAJ30"/>
      <c r="IAK30"/>
      <c r="IAL30"/>
      <c r="IAM30"/>
      <c r="IAN30"/>
      <c r="IAO30"/>
      <c r="IAP30"/>
      <c r="IAQ30"/>
      <c r="IAR30"/>
      <c r="IAS30"/>
      <c r="IAT30"/>
      <c r="IAU30"/>
      <c r="IAV30"/>
      <c r="IAW30"/>
      <c r="IAX30"/>
      <c r="IAY30"/>
      <c r="IAZ30"/>
      <c r="IBA30"/>
      <c r="IBB30"/>
      <c r="IBC30"/>
      <c r="IBD30"/>
      <c r="IBE30"/>
      <c r="IBF30"/>
      <c r="IBG30"/>
      <c r="IBH30"/>
      <c r="IBI30"/>
      <c r="IBJ30"/>
      <c r="IBK30"/>
      <c r="IBL30"/>
      <c r="IBM30"/>
      <c r="IBN30"/>
      <c r="IBO30"/>
      <c r="IBP30"/>
      <c r="IBQ30"/>
      <c r="IBR30"/>
      <c r="IBS30"/>
      <c r="IBT30"/>
      <c r="IBU30"/>
      <c r="IBV30"/>
      <c r="IBW30"/>
      <c r="IBX30"/>
      <c r="IBY30"/>
      <c r="IBZ30"/>
      <c r="ICA30"/>
      <c r="ICB30"/>
      <c r="ICC30"/>
      <c r="ICD30"/>
      <c r="ICE30"/>
      <c r="ICF30"/>
      <c r="ICG30"/>
      <c r="ICH30"/>
      <c r="ICI30"/>
      <c r="ICJ30"/>
      <c r="ICK30"/>
      <c r="ICL30"/>
      <c r="ICM30"/>
      <c r="ICN30"/>
      <c r="ICO30"/>
      <c r="ICP30"/>
      <c r="ICQ30"/>
      <c r="ICR30"/>
      <c r="ICS30"/>
      <c r="ICT30"/>
      <c r="ICU30"/>
      <c r="ICV30"/>
      <c r="ICW30"/>
      <c r="ICX30"/>
      <c r="ICY30"/>
      <c r="ICZ30"/>
      <c r="IDA30"/>
      <c r="IDB30"/>
      <c r="IDC30"/>
      <c r="IDD30"/>
      <c r="IDE30"/>
      <c r="IDF30"/>
      <c r="IDG30"/>
      <c r="IDH30"/>
      <c r="IDI30"/>
      <c r="IDJ30"/>
      <c r="IDK30"/>
      <c r="IDL30"/>
      <c r="IDM30"/>
      <c r="IDN30"/>
      <c r="IDO30"/>
      <c r="IDP30"/>
      <c r="IDQ30"/>
      <c r="IDR30"/>
      <c r="IDS30"/>
      <c r="IDT30"/>
      <c r="IDU30"/>
      <c r="IDV30"/>
      <c r="IDW30"/>
      <c r="IDX30"/>
      <c r="IDY30"/>
      <c r="IDZ30"/>
      <c r="IEA30"/>
      <c r="IEB30"/>
      <c r="IEC30"/>
      <c r="IED30"/>
      <c r="IEE30"/>
      <c r="IEF30"/>
      <c r="IEG30"/>
      <c r="IEH30"/>
      <c r="IEI30"/>
      <c r="IEJ30"/>
      <c r="IEK30"/>
      <c r="IEL30"/>
      <c r="IEM30"/>
      <c r="IEN30"/>
      <c r="IEO30"/>
      <c r="IEP30"/>
      <c r="IEQ30"/>
      <c r="IER30"/>
      <c r="IES30"/>
      <c r="IET30"/>
      <c r="IEU30"/>
      <c r="IEV30"/>
      <c r="IEW30"/>
      <c r="IEX30"/>
      <c r="IEY30"/>
      <c r="IEZ30"/>
      <c r="IFA30"/>
      <c r="IFB30"/>
      <c r="IFC30"/>
      <c r="IFD30"/>
      <c r="IFE30"/>
      <c r="IFF30"/>
      <c r="IFG30"/>
      <c r="IFH30"/>
      <c r="IFI30"/>
      <c r="IFJ30"/>
      <c r="IFK30"/>
      <c r="IFL30"/>
      <c r="IFM30"/>
      <c r="IFN30"/>
      <c r="IFO30"/>
      <c r="IFP30"/>
      <c r="IFQ30"/>
      <c r="IFR30"/>
      <c r="IFS30"/>
      <c r="IFT30"/>
      <c r="IFU30"/>
      <c r="IFV30"/>
      <c r="IFW30"/>
      <c r="IFX30"/>
      <c r="IFY30"/>
      <c r="IFZ30"/>
      <c r="IGA30"/>
      <c r="IGB30"/>
      <c r="IGC30"/>
      <c r="IGD30"/>
      <c r="IGE30"/>
      <c r="IGF30"/>
      <c r="IGG30"/>
      <c r="IGH30"/>
      <c r="IGI30"/>
      <c r="IGJ30"/>
      <c r="IGK30"/>
      <c r="IGL30"/>
      <c r="IGM30"/>
      <c r="IGN30"/>
      <c r="IGO30"/>
      <c r="IGP30"/>
      <c r="IGQ30"/>
      <c r="IGR30"/>
      <c r="IGS30"/>
      <c r="IGT30"/>
      <c r="IGU30"/>
      <c r="IGV30"/>
      <c r="IGW30"/>
      <c r="IGX30"/>
      <c r="IGY30"/>
      <c r="IGZ30"/>
      <c r="IHA30"/>
      <c r="IHB30"/>
      <c r="IHC30"/>
      <c r="IHD30"/>
      <c r="IHE30"/>
      <c r="IHF30"/>
      <c r="IHG30"/>
      <c r="IHH30"/>
      <c r="IHI30"/>
      <c r="IHJ30"/>
      <c r="IHK30"/>
      <c r="IHL30"/>
      <c r="IHM30"/>
      <c r="IHN30"/>
      <c r="IHO30"/>
      <c r="IHP30"/>
      <c r="IHQ30"/>
      <c r="IHR30"/>
      <c r="IHS30"/>
      <c r="IHT30"/>
      <c r="IHU30"/>
      <c r="IHV30"/>
      <c r="IHW30"/>
      <c r="IHX30"/>
      <c r="IHY30"/>
      <c r="IHZ30"/>
      <c r="IIA30"/>
      <c r="IIB30"/>
      <c r="IIC30"/>
      <c r="IID30"/>
      <c r="IIE30"/>
      <c r="IIF30"/>
      <c r="IIG30"/>
      <c r="IIH30"/>
      <c r="III30"/>
      <c r="IIJ30"/>
      <c r="IIK30"/>
      <c r="IIL30"/>
      <c r="IIM30"/>
      <c r="IIN30"/>
      <c r="IIO30"/>
      <c r="IIP30"/>
      <c r="IIQ30"/>
      <c r="IIR30"/>
      <c r="IIS30"/>
      <c r="IIT30"/>
      <c r="IIU30"/>
      <c r="IIV30"/>
      <c r="IIW30"/>
      <c r="IIX30"/>
      <c r="IIY30"/>
      <c r="IIZ30"/>
      <c r="IJA30"/>
      <c r="IJB30"/>
      <c r="IJC30"/>
      <c r="IJD30"/>
      <c r="IJE30"/>
      <c r="IJF30"/>
      <c r="IJG30"/>
      <c r="IJH30"/>
      <c r="IJI30"/>
      <c r="IJJ30"/>
      <c r="IJK30"/>
      <c r="IJL30"/>
      <c r="IJM30"/>
      <c r="IJN30"/>
      <c r="IJO30"/>
      <c r="IJP30"/>
      <c r="IJQ30"/>
      <c r="IJR30"/>
      <c r="IJS30"/>
      <c r="IJT30"/>
      <c r="IJU30"/>
      <c r="IJV30"/>
      <c r="IJW30"/>
      <c r="IJX30"/>
      <c r="IJY30"/>
      <c r="IJZ30"/>
      <c r="IKA30"/>
      <c r="IKB30"/>
      <c r="IKC30"/>
      <c r="IKD30"/>
      <c r="IKE30"/>
      <c r="IKF30"/>
      <c r="IKG30"/>
      <c r="IKH30"/>
      <c r="IKI30"/>
      <c r="IKJ30"/>
      <c r="IKK30"/>
      <c r="IKL30"/>
      <c r="IKM30"/>
      <c r="IKN30"/>
      <c r="IKO30"/>
      <c r="IKP30"/>
      <c r="IKQ30"/>
      <c r="IKR30"/>
      <c r="IKS30"/>
      <c r="IKT30"/>
      <c r="IKU30"/>
      <c r="IKV30"/>
      <c r="IKW30"/>
      <c r="IKX30"/>
      <c r="IKY30"/>
      <c r="IKZ30"/>
      <c r="ILA30"/>
      <c r="ILB30"/>
      <c r="ILC30"/>
      <c r="ILD30"/>
      <c r="ILE30"/>
      <c r="ILF30"/>
      <c r="ILG30"/>
      <c r="ILH30"/>
      <c r="ILI30"/>
      <c r="ILJ30"/>
      <c r="ILK30"/>
      <c r="ILL30"/>
      <c r="ILM30"/>
      <c r="ILN30"/>
      <c r="ILO30"/>
      <c r="ILP30"/>
      <c r="ILQ30"/>
      <c r="ILR30"/>
      <c r="ILS30"/>
      <c r="ILT30"/>
      <c r="ILU30"/>
      <c r="ILV30"/>
      <c r="ILW30"/>
      <c r="ILX30"/>
      <c r="ILY30"/>
      <c r="ILZ30"/>
      <c r="IMA30"/>
      <c r="IMB30"/>
      <c r="IMC30"/>
      <c r="IMD30"/>
      <c r="IME30"/>
      <c r="IMF30"/>
      <c r="IMG30"/>
      <c r="IMH30"/>
      <c r="IMI30"/>
      <c r="IMJ30"/>
      <c r="IMK30"/>
      <c r="IML30"/>
      <c r="IMM30"/>
      <c r="IMN30"/>
      <c r="IMO30"/>
      <c r="IMP30"/>
      <c r="IMQ30"/>
      <c r="IMR30"/>
      <c r="IMS30"/>
      <c r="IMT30"/>
      <c r="IMU30"/>
      <c r="IMV30"/>
      <c r="IMW30"/>
      <c r="IMX30"/>
      <c r="IMY30"/>
      <c r="IMZ30"/>
      <c r="INA30"/>
      <c r="INB30"/>
      <c r="INC30"/>
      <c r="IND30"/>
      <c r="INE30"/>
      <c r="INF30"/>
      <c r="ING30"/>
      <c r="INH30"/>
      <c r="INI30"/>
      <c r="INJ30"/>
      <c r="INK30"/>
      <c r="INL30"/>
      <c r="INM30"/>
      <c r="INN30"/>
      <c r="INO30"/>
      <c r="INP30"/>
      <c r="INQ30"/>
      <c r="INR30"/>
      <c r="INS30"/>
      <c r="INT30"/>
      <c r="INU30"/>
      <c r="INV30"/>
      <c r="INW30"/>
      <c r="INX30"/>
      <c r="INY30"/>
      <c r="INZ30"/>
      <c r="IOA30"/>
      <c r="IOB30"/>
      <c r="IOC30"/>
      <c r="IOD30"/>
      <c r="IOE30"/>
      <c r="IOF30"/>
      <c r="IOG30"/>
      <c r="IOH30"/>
      <c r="IOI30"/>
      <c r="IOJ30"/>
      <c r="IOK30"/>
      <c r="IOL30"/>
      <c r="IOM30"/>
      <c r="ION30"/>
      <c r="IOO30"/>
      <c r="IOP30"/>
      <c r="IOQ30"/>
      <c r="IOR30"/>
      <c r="IOS30"/>
      <c r="IOT30"/>
      <c r="IOU30"/>
      <c r="IOV30"/>
      <c r="IOW30"/>
      <c r="IOX30"/>
      <c r="IOY30"/>
      <c r="IOZ30"/>
      <c r="IPA30"/>
      <c r="IPB30"/>
      <c r="IPC30"/>
      <c r="IPD30"/>
      <c r="IPE30"/>
      <c r="IPF30"/>
      <c r="IPG30"/>
      <c r="IPH30"/>
      <c r="IPI30"/>
      <c r="IPJ30"/>
      <c r="IPK30"/>
      <c r="IPL30"/>
      <c r="IPM30"/>
      <c r="IPN30"/>
      <c r="IPO30"/>
      <c r="IPP30"/>
      <c r="IPQ30"/>
      <c r="IPR30"/>
      <c r="IPS30"/>
      <c r="IPT30"/>
      <c r="IPU30"/>
      <c r="IPV30"/>
      <c r="IPW30"/>
      <c r="IPX30"/>
      <c r="IPY30"/>
      <c r="IPZ30"/>
      <c r="IQA30"/>
      <c r="IQB30"/>
      <c r="IQC30"/>
      <c r="IQD30"/>
      <c r="IQE30"/>
      <c r="IQF30"/>
      <c r="IQG30"/>
      <c r="IQH30"/>
      <c r="IQI30"/>
      <c r="IQJ30"/>
      <c r="IQK30"/>
      <c r="IQL30"/>
      <c r="IQM30"/>
      <c r="IQN30"/>
      <c r="IQO30"/>
      <c r="IQP30"/>
      <c r="IQQ30"/>
      <c r="IQR30"/>
      <c r="IQS30"/>
      <c r="IQT30"/>
      <c r="IQU30"/>
      <c r="IQV30"/>
      <c r="IQW30"/>
      <c r="IQX30"/>
      <c r="IQY30"/>
      <c r="IQZ30"/>
      <c r="IRA30"/>
      <c r="IRB30"/>
      <c r="IRC30"/>
      <c r="IRD30"/>
      <c r="IRE30"/>
      <c r="IRF30"/>
      <c r="IRG30"/>
      <c r="IRH30"/>
      <c r="IRI30"/>
      <c r="IRJ30"/>
      <c r="IRK30"/>
      <c r="IRL30"/>
      <c r="IRM30"/>
      <c r="IRN30"/>
      <c r="IRO30"/>
      <c r="IRP30"/>
      <c r="IRQ30"/>
      <c r="IRR30"/>
      <c r="IRS30"/>
      <c r="IRT30"/>
      <c r="IRU30"/>
      <c r="IRV30"/>
      <c r="IRW30"/>
      <c r="IRX30"/>
      <c r="IRY30"/>
      <c r="IRZ30"/>
      <c r="ISA30"/>
      <c r="ISB30"/>
      <c r="ISC30"/>
      <c r="ISD30"/>
      <c r="ISE30"/>
      <c r="ISF30"/>
      <c r="ISG30"/>
      <c r="ISH30"/>
      <c r="ISI30"/>
      <c r="ISJ30"/>
      <c r="ISK30"/>
      <c r="ISL30"/>
      <c r="ISM30"/>
      <c r="ISN30"/>
      <c r="ISO30"/>
      <c r="ISP30"/>
      <c r="ISQ30"/>
      <c r="ISR30"/>
      <c r="ISS30"/>
      <c r="IST30"/>
      <c r="ISU30"/>
      <c r="ISV30"/>
      <c r="ISW30"/>
      <c r="ISX30"/>
      <c r="ISY30"/>
      <c r="ISZ30"/>
      <c r="ITA30"/>
      <c r="ITB30"/>
      <c r="ITC30"/>
      <c r="ITD30"/>
      <c r="ITE30"/>
      <c r="ITF30"/>
      <c r="ITG30"/>
      <c r="ITH30"/>
      <c r="ITI30"/>
      <c r="ITJ30"/>
      <c r="ITK30"/>
      <c r="ITL30"/>
      <c r="ITM30"/>
      <c r="ITN30"/>
      <c r="ITO30"/>
      <c r="ITP30"/>
      <c r="ITQ30"/>
      <c r="ITR30"/>
      <c r="ITS30"/>
      <c r="ITT30"/>
      <c r="ITU30"/>
      <c r="ITV30"/>
      <c r="ITW30"/>
      <c r="ITX30"/>
      <c r="ITY30"/>
      <c r="ITZ30"/>
      <c r="IUA30"/>
      <c r="IUB30"/>
      <c r="IUC30"/>
      <c r="IUD30"/>
      <c r="IUE30"/>
      <c r="IUF30"/>
      <c r="IUG30"/>
      <c r="IUH30"/>
      <c r="IUI30"/>
      <c r="IUJ30"/>
      <c r="IUK30"/>
      <c r="IUL30"/>
      <c r="IUM30"/>
      <c r="IUN30"/>
      <c r="IUO30"/>
      <c r="IUP30"/>
      <c r="IUQ30"/>
      <c r="IUR30"/>
      <c r="IUS30"/>
      <c r="IUT30"/>
      <c r="IUU30"/>
      <c r="IUV30"/>
      <c r="IUW30"/>
      <c r="IUX30"/>
      <c r="IUY30"/>
      <c r="IUZ30"/>
      <c r="IVA30"/>
      <c r="IVB30"/>
      <c r="IVC30"/>
      <c r="IVD30"/>
      <c r="IVE30"/>
      <c r="IVF30"/>
      <c r="IVG30"/>
      <c r="IVH30"/>
      <c r="IVI30"/>
      <c r="IVJ30"/>
      <c r="IVK30"/>
      <c r="IVL30"/>
      <c r="IVM30"/>
      <c r="IVN30"/>
      <c r="IVO30"/>
      <c r="IVP30"/>
      <c r="IVQ30"/>
      <c r="IVR30"/>
      <c r="IVS30"/>
      <c r="IVT30"/>
      <c r="IVU30"/>
      <c r="IVV30"/>
      <c r="IVW30"/>
      <c r="IVX30"/>
      <c r="IVY30"/>
      <c r="IVZ30"/>
      <c r="IWA30"/>
      <c r="IWB30"/>
      <c r="IWC30"/>
      <c r="IWD30"/>
      <c r="IWE30"/>
      <c r="IWF30"/>
      <c r="IWG30"/>
      <c r="IWH30"/>
      <c r="IWI30"/>
      <c r="IWJ30"/>
      <c r="IWK30"/>
      <c r="IWL30"/>
      <c r="IWM30"/>
      <c r="IWN30"/>
      <c r="IWO30"/>
      <c r="IWP30"/>
      <c r="IWQ30"/>
      <c r="IWR30"/>
      <c r="IWS30"/>
      <c r="IWT30"/>
      <c r="IWU30"/>
      <c r="IWV30"/>
      <c r="IWW30"/>
      <c r="IWX30"/>
      <c r="IWY30"/>
      <c r="IWZ30"/>
      <c r="IXA30"/>
      <c r="IXB30"/>
      <c r="IXC30"/>
      <c r="IXD30"/>
      <c r="IXE30"/>
      <c r="IXF30"/>
      <c r="IXG30"/>
      <c r="IXH30"/>
      <c r="IXI30"/>
      <c r="IXJ30"/>
      <c r="IXK30"/>
      <c r="IXL30"/>
      <c r="IXM30"/>
      <c r="IXN30"/>
      <c r="IXO30"/>
      <c r="IXP30"/>
      <c r="IXQ30"/>
      <c r="IXR30"/>
      <c r="IXS30"/>
      <c r="IXT30"/>
      <c r="IXU30"/>
      <c r="IXV30"/>
      <c r="IXW30"/>
      <c r="IXX30"/>
      <c r="IXY30"/>
      <c r="IXZ30"/>
      <c r="IYA30"/>
      <c r="IYB30"/>
      <c r="IYC30"/>
      <c r="IYD30"/>
      <c r="IYE30"/>
      <c r="IYF30"/>
      <c r="IYG30"/>
      <c r="IYH30"/>
      <c r="IYI30"/>
      <c r="IYJ30"/>
      <c r="IYK30"/>
      <c r="IYL30"/>
      <c r="IYM30"/>
      <c r="IYN30"/>
      <c r="IYO30"/>
      <c r="IYP30"/>
      <c r="IYQ30"/>
      <c r="IYR30"/>
      <c r="IYS30"/>
      <c r="IYT30"/>
      <c r="IYU30"/>
      <c r="IYV30"/>
      <c r="IYW30"/>
      <c r="IYX30"/>
      <c r="IYY30"/>
      <c r="IYZ30"/>
      <c r="IZA30"/>
      <c r="IZB30"/>
      <c r="IZC30"/>
      <c r="IZD30"/>
      <c r="IZE30"/>
      <c r="IZF30"/>
      <c r="IZG30"/>
      <c r="IZH30"/>
      <c r="IZI30"/>
      <c r="IZJ30"/>
      <c r="IZK30"/>
      <c r="IZL30"/>
      <c r="IZM30"/>
      <c r="IZN30"/>
      <c r="IZO30"/>
      <c r="IZP30"/>
      <c r="IZQ30"/>
      <c r="IZR30"/>
      <c r="IZS30"/>
      <c r="IZT30"/>
      <c r="IZU30"/>
      <c r="IZV30"/>
      <c r="IZW30"/>
      <c r="IZX30"/>
      <c r="IZY30"/>
      <c r="IZZ30"/>
      <c r="JAA30"/>
      <c r="JAB30"/>
      <c r="JAC30"/>
      <c r="JAD30"/>
      <c r="JAE30"/>
      <c r="JAF30"/>
      <c r="JAG30"/>
      <c r="JAH30"/>
      <c r="JAI30"/>
      <c r="JAJ30"/>
      <c r="JAK30"/>
      <c r="JAL30"/>
      <c r="JAM30"/>
      <c r="JAN30"/>
      <c r="JAO30"/>
      <c r="JAP30"/>
      <c r="JAQ30"/>
      <c r="JAR30"/>
      <c r="JAS30"/>
      <c r="JAT30"/>
      <c r="JAU30"/>
      <c r="JAV30"/>
      <c r="JAW30"/>
      <c r="JAX30"/>
      <c r="JAY30"/>
      <c r="JAZ30"/>
      <c r="JBA30"/>
      <c r="JBB30"/>
      <c r="JBC30"/>
      <c r="JBD30"/>
      <c r="JBE30"/>
      <c r="JBF30"/>
      <c r="JBG30"/>
      <c r="JBH30"/>
      <c r="JBI30"/>
      <c r="JBJ30"/>
      <c r="JBK30"/>
      <c r="JBL30"/>
      <c r="JBM30"/>
      <c r="JBN30"/>
      <c r="JBO30"/>
      <c r="JBP30"/>
      <c r="JBQ30"/>
      <c r="JBR30"/>
      <c r="JBS30"/>
      <c r="JBT30"/>
      <c r="JBU30"/>
      <c r="JBV30"/>
      <c r="JBW30"/>
      <c r="JBX30"/>
      <c r="JBY30"/>
      <c r="JBZ30"/>
      <c r="JCA30"/>
      <c r="JCB30"/>
      <c r="JCC30"/>
      <c r="JCD30"/>
      <c r="JCE30"/>
      <c r="JCF30"/>
      <c r="JCG30"/>
      <c r="JCH30"/>
      <c r="JCI30"/>
      <c r="JCJ30"/>
      <c r="JCK30"/>
      <c r="JCL30"/>
      <c r="JCM30"/>
      <c r="JCN30"/>
      <c r="JCO30"/>
      <c r="JCP30"/>
      <c r="JCQ30"/>
      <c r="JCR30"/>
      <c r="JCS30"/>
      <c r="JCT30"/>
      <c r="JCU30"/>
      <c r="JCV30"/>
      <c r="JCW30"/>
      <c r="JCX30"/>
      <c r="JCY30"/>
      <c r="JCZ30"/>
      <c r="JDA30"/>
      <c r="JDB30"/>
      <c r="JDC30"/>
      <c r="JDD30"/>
      <c r="JDE30"/>
      <c r="JDF30"/>
      <c r="JDG30"/>
      <c r="JDH30"/>
      <c r="JDI30"/>
      <c r="JDJ30"/>
      <c r="JDK30"/>
      <c r="JDL30"/>
      <c r="JDM30"/>
      <c r="JDN30"/>
      <c r="JDO30"/>
      <c r="JDP30"/>
      <c r="JDQ30"/>
      <c r="JDR30"/>
      <c r="JDS30"/>
      <c r="JDT30"/>
      <c r="JDU30"/>
      <c r="JDV30"/>
      <c r="JDW30"/>
      <c r="JDX30"/>
      <c r="JDY30"/>
      <c r="JDZ30"/>
      <c r="JEA30"/>
      <c r="JEB30"/>
      <c r="JEC30"/>
      <c r="JED30"/>
      <c r="JEE30"/>
      <c r="JEF30"/>
      <c r="JEG30"/>
      <c r="JEH30"/>
      <c r="JEI30"/>
      <c r="JEJ30"/>
      <c r="JEK30"/>
      <c r="JEL30"/>
      <c r="JEM30"/>
      <c r="JEN30"/>
      <c r="JEO30"/>
      <c r="JEP30"/>
      <c r="JEQ30"/>
      <c r="JER30"/>
      <c r="JES30"/>
      <c r="JET30"/>
      <c r="JEU30"/>
      <c r="JEV30"/>
      <c r="JEW30"/>
      <c r="JEX30"/>
      <c r="JEY30"/>
      <c r="JEZ30"/>
      <c r="JFA30"/>
      <c r="JFB30"/>
      <c r="JFC30"/>
      <c r="JFD30"/>
      <c r="JFE30"/>
      <c r="JFF30"/>
      <c r="JFG30"/>
      <c r="JFH30"/>
      <c r="JFI30"/>
      <c r="JFJ30"/>
      <c r="JFK30"/>
      <c r="JFL30"/>
      <c r="JFM30"/>
      <c r="JFN30"/>
      <c r="JFO30"/>
      <c r="JFP30"/>
      <c r="JFQ30"/>
      <c r="JFR30"/>
      <c r="JFS30"/>
      <c r="JFT30"/>
      <c r="JFU30"/>
      <c r="JFV30"/>
      <c r="JFW30"/>
      <c r="JFX30"/>
      <c r="JFY30"/>
      <c r="JFZ30"/>
      <c r="JGA30"/>
      <c r="JGB30"/>
      <c r="JGC30"/>
      <c r="JGD30"/>
      <c r="JGE30"/>
      <c r="JGF30"/>
      <c r="JGG30"/>
      <c r="JGH30"/>
      <c r="JGI30"/>
      <c r="JGJ30"/>
      <c r="JGK30"/>
      <c r="JGL30"/>
      <c r="JGM30"/>
      <c r="JGN30"/>
      <c r="JGO30"/>
      <c r="JGP30"/>
      <c r="JGQ30"/>
      <c r="JGR30"/>
      <c r="JGS30"/>
      <c r="JGT30"/>
      <c r="JGU30"/>
      <c r="JGV30"/>
      <c r="JGW30"/>
      <c r="JGX30"/>
      <c r="JGY30"/>
      <c r="JGZ30"/>
      <c r="JHA30"/>
      <c r="JHB30"/>
      <c r="JHC30"/>
      <c r="JHD30"/>
      <c r="JHE30"/>
      <c r="JHF30"/>
      <c r="JHG30"/>
      <c r="JHH30"/>
      <c r="JHI30"/>
      <c r="JHJ30"/>
      <c r="JHK30"/>
      <c r="JHL30"/>
      <c r="JHM30"/>
      <c r="JHN30"/>
      <c r="JHO30"/>
      <c r="JHP30"/>
      <c r="JHQ30"/>
      <c r="JHR30"/>
      <c r="JHS30"/>
      <c r="JHT30"/>
      <c r="JHU30"/>
      <c r="JHV30"/>
      <c r="JHW30"/>
      <c r="JHX30"/>
      <c r="JHY30"/>
      <c r="JHZ30"/>
      <c r="JIA30"/>
      <c r="JIB30"/>
      <c r="JIC30"/>
      <c r="JID30"/>
      <c r="JIE30"/>
      <c r="JIF30"/>
      <c r="JIG30"/>
      <c r="JIH30"/>
      <c r="JII30"/>
      <c r="JIJ30"/>
      <c r="JIK30"/>
      <c r="JIL30"/>
      <c r="JIM30"/>
      <c r="JIN30"/>
      <c r="JIO30"/>
      <c r="JIP30"/>
      <c r="JIQ30"/>
      <c r="JIR30"/>
      <c r="JIS30"/>
      <c r="JIT30"/>
      <c r="JIU30"/>
      <c r="JIV30"/>
      <c r="JIW30"/>
      <c r="JIX30"/>
      <c r="JIY30"/>
      <c r="JIZ30"/>
      <c r="JJA30"/>
      <c r="JJB30"/>
      <c r="JJC30"/>
      <c r="JJD30"/>
      <c r="JJE30"/>
      <c r="JJF30"/>
      <c r="JJG30"/>
      <c r="JJH30"/>
      <c r="JJI30"/>
      <c r="JJJ30"/>
      <c r="JJK30"/>
      <c r="JJL30"/>
      <c r="JJM30"/>
      <c r="JJN30"/>
      <c r="JJO30"/>
      <c r="JJP30"/>
      <c r="JJQ30"/>
      <c r="JJR30"/>
      <c r="JJS30"/>
      <c r="JJT30"/>
      <c r="JJU30"/>
      <c r="JJV30"/>
      <c r="JJW30"/>
      <c r="JJX30"/>
      <c r="JJY30"/>
      <c r="JJZ30"/>
      <c r="JKA30"/>
      <c r="JKB30"/>
      <c r="JKC30"/>
      <c r="JKD30"/>
      <c r="JKE30"/>
      <c r="JKF30"/>
      <c r="JKG30"/>
      <c r="JKH30"/>
      <c r="JKI30"/>
      <c r="JKJ30"/>
      <c r="JKK30"/>
      <c r="JKL30"/>
      <c r="JKM30"/>
      <c r="JKN30"/>
      <c r="JKO30"/>
      <c r="JKP30"/>
      <c r="JKQ30"/>
      <c r="JKR30"/>
      <c r="JKS30"/>
      <c r="JKT30"/>
      <c r="JKU30"/>
      <c r="JKV30"/>
      <c r="JKW30"/>
      <c r="JKX30"/>
      <c r="JKY30"/>
      <c r="JKZ30"/>
      <c r="JLA30"/>
      <c r="JLB30"/>
      <c r="JLC30"/>
      <c r="JLD30"/>
      <c r="JLE30"/>
      <c r="JLF30"/>
      <c r="JLG30"/>
      <c r="JLH30"/>
      <c r="JLI30"/>
      <c r="JLJ30"/>
      <c r="JLK30"/>
      <c r="JLL30"/>
      <c r="JLM30"/>
      <c r="JLN30"/>
      <c r="JLO30"/>
      <c r="JLP30"/>
      <c r="JLQ30"/>
      <c r="JLR30"/>
      <c r="JLS30"/>
      <c r="JLT30"/>
      <c r="JLU30"/>
      <c r="JLV30"/>
      <c r="JLW30"/>
      <c r="JLX30"/>
      <c r="JLY30"/>
      <c r="JLZ30"/>
      <c r="JMA30"/>
      <c r="JMB30"/>
      <c r="JMC30"/>
      <c r="JMD30"/>
      <c r="JME30"/>
      <c r="JMF30"/>
      <c r="JMG30"/>
      <c r="JMH30"/>
      <c r="JMI30"/>
      <c r="JMJ30"/>
      <c r="JMK30"/>
      <c r="JML30"/>
      <c r="JMM30"/>
      <c r="JMN30"/>
      <c r="JMO30"/>
      <c r="JMP30"/>
      <c r="JMQ30"/>
      <c r="JMR30"/>
      <c r="JMS30"/>
      <c r="JMT30"/>
      <c r="JMU30"/>
      <c r="JMV30"/>
      <c r="JMW30"/>
      <c r="JMX30"/>
      <c r="JMY30"/>
      <c r="JMZ30"/>
      <c r="JNA30"/>
      <c r="JNB30"/>
      <c r="JNC30"/>
      <c r="JND30"/>
      <c r="JNE30"/>
      <c r="JNF30"/>
      <c r="JNG30"/>
      <c r="JNH30"/>
      <c r="JNI30"/>
      <c r="JNJ30"/>
      <c r="JNK30"/>
      <c r="JNL30"/>
      <c r="JNM30"/>
      <c r="JNN30"/>
      <c r="JNO30"/>
      <c r="JNP30"/>
      <c r="JNQ30"/>
      <c r="JNR30"/>
      <c r="JNS30"/>
      <c r="JNT30"/>
      <c r="JNU30"/>
      <c r="JNV30"/>
      <c r="JNW30"/>
      <c r="JNX30"/>
      <c r="JNY30"/>
      <c r="JNZ30"/>
      <c r="JOA30"/>
      <c r="JOB30"/>
      <c r="JOC30"/>
      <c r="JOD30"/>
      <c r="JOE30"/>
      <c r="JOF30"/>
      <c r="JOG30"/>
      <c r="JOH30"/>
      <c r="JOI30"/>
      <c r="JOJ30"/>
      <c r="JOK30"/>
      <c r="JOL30"/>
      <c r="JOM30"/>
      <c r="JON30"/>
      <c r="JOO30"/>
      <c r="JOP30"/>
      <c r="JOQ30"/>
      <c r="JOR30"/>
      <c r="JOS30"/>
      <c r="JOT30"/>
      <c r="JOU30"/>
      <c r="JOV30"/>
      <c r="JOW30"/>
      <c r="JOX30"/>
      <c r="JOY30"/>
      <c r="JOZ30"/>
      <c r="JPA30"/>
      <c r="JPB30"/>
      <c r="JPC30"/>
      <c r="JPD30"/>
      <c r="JPE30"/>
      <c r="JPF30"/>
      <c r="JPG30"/>
      <c r="JPH30"/>
      <c r="JPI30"/>
      <c r="JPJ30"/>
      <c r="JPK30"/>
      <c r="JPL30"/>
      <c r="JPM30"/>
      <c r="JPN30"/>
      <c r="JPO30"/>
      <c r="JPP30"/>
      <c r="JPQ30"/>
      <c r="JPR30"/>
      <c r="JPS30"/>
      <c r="JPT30"/>
      <c r="JPU30"/>
      <c r="JPV30"/>
      <c r="JPW30"/>
      <c r="JPX30"/>
      <c r="JPY30"/>
      <c r="JPZ30"/>
      <c r="JQA30"/>
      <c r="JQB30"/>
      <c r="JQC30"/>
      <c r="JQD30"/>
      <c r="JQE30"/>
      <c r="JQF30"/>
      <c r="JQG30"/>
      <c r="JQH30"/>
      <c r="JQI30"/>
      <c r="JQJ30"/>
      <c r="JQK30"/>
      <c r="JQL30"/>
      <c r="JQM30"/>
      <c r="JQN30"/>
      <c r="JQO30"/>
      <c r="JQP30"/>
      <c r="JQQ30"/>
      <c r="JQR30"/>
      <c r="JQS30"/>
      <c r="JQT30"/>
      <c r="JQU30"/>
      <c r="JQV30"/>
      <c r="JQW30"/>
      <c r="JQX30"/>
      <c r="JQY30"/>
      <c r="JQZ30"/>
      <c r="JRA30"/>
      <c r="JRB30"/>
      <c r="JRC30"/>
      <c r="JRD30"/>
      <c r="JRE30"/>
      <c r="JRF30"/>
      <c r="JRG30"/>
      <c r="JRH30"/>
      <c r="JRI30"/>
      <c r="JRJ30"/>
      <c r="JRK30"/>
      <c r="JRL30"/>
      <c r="JRM30"/>
      <c r="JRN30"/>
      <c r="JRO30"/>
      <c r="JRP30"/>
      <c r="JRQ30"/>
      <c r="JRR30"/>
      <c r="JRS30"/>
      <c r="JRT30"/>
      <c r="JRU30"/>
      <c r="JRV30"/>
      <c r="JRW30"/>
      <c r="JRX30"/>
      <c r="JRY30"/>
      <c r="JRZ30"/>
      <c r="JSA30"/>
      <c r="JSB30"/>
      <c r="JSC30"/>
      <c r="JSD30"/>
      <c r="JSE30"/>
      <c r="JSF30"/>
      <c r="JSG30"/>
      <c r="JSH30"/>
      <c r="JSI30"/>
      <c r="JSJ30"/>
      <c r="JSK30"/>
      <c r="JSL30"/>
      <c r="JSM30"/>
      <c r="JSN30"/>
      <c r="JSO30"/>
      <c r="JSP30"/>
      <c r="JSQ30"/>
      <c r="JSR30"/>
      <c r="JSS30"/>
      <c r="JST30"/>
      <c r="JSU30"/>
      <c r="JSV30"/>
      <c r="JSW30"/>
      <c r="JSX30"/>
      <c r="JSY30"/>
      <c r="JSZ30"/>
      <c r="JTA30"/>
      <c r="JTB30"/>
      <c r="JTC30"/>
      <c r="JTD30"/>
      <c r="JTE30"/>
      <c r="JTF30"/>
      <c r="JTG30"/>
      <c r="JTH30"/>
      <c r="JTI30"/>
      <c r="JTJ30"/>
      <c r="JTK30"/>
      <c r="JTL30"/>
      <c r="JTM30"/>
      <c r="JTN30"/>
      <c r="JTO30"/>
      <c r="JTP30"/>
      <c r="JTQ30"/>
      <c r="JTR30"/>
      <c r="JTS30"/>
      <c r="JTT30"/>
      <c r="JTU30"/>
      <c r="JTV30"/>
      <c r="JTW30"/>
      <c r="JTX30"/>
      <c r="JTY30"/>
      <c r="JTZ30"/>
      <c r="JUA30"/>
      <c r="JUB30"/>
      <c r="JUC30"/>
      <c r="JUD30"/>
      <c r="JUE30"/>
      <c r="JUF30"/>
      <c r="JUG30"/>
      <c r="JUH30"/>
      <c r="JUI30"/>
      <c r="JUJ30"/>
      <c r="JUK30"/>
      <c r="JUL30"/>
      <c r="JUM30"/>
      <c r="JUN30"/>
      <c r="JUO30"/>
      <c r="JUP30"/>
      <c r="JUQ30"/>
      <c r="JUR30"/>
      <c r="JUS30"/>
      <c r="JUT30"/>
      <c r="JUU30"/>
      <c r="JUV30"/>
      <c r="JUW30"/>
      <c r="JUX30"/>
      <c r="JUY30"/>
      <c r="JUZ30"/>
      <c r="JVA30"/>
      <c r="JVB30"/>
      <c r="JVC30"/>
      <c r="JVD30"/>
      <c r="JVE30"/>
      <c r="JVF30"/>
      <c r="JVG30"/>
      <c r="JVH30"/>
      <c r="JVI30"/>
      <c r="JVJ30"/>
      <c r="JVK30"/>
      <c r="JVL30"/>
      <c r="JVM30"/>
      <c r="JVN30"/>
      <c r="JVO30"/>
      <c r="JVP30"/>
      <c r="JVQ30"/>
      <c r="JVR30"/>
      <c r="JVS30"/>
      <c r="JVT30"/>
      <c r="JVU30"/>
      <c r="JVV30"/>
      <c r="JVW30"/>
      <c r="JVX30"/>
      <c r="JVY30"/>
      <c r="JVZ30"/>
      <c r="JWA30"/>
      <c r="JWB30"/>
      <c r="JWC30"/>
      <c r="JWD30"/>
      <c r="JWE30"/>
      <c r="JWF30"/>
      <c r="JWG30"/>
      <c r="JWH30"/>
      <c r="JWI30"/>
      <c r="JWJ30"/>
      <c r="JWK30"/>
      <c r="JWL30"/>
      <c r="JWM30"/>
      <c r="JWN30"/>
      <c r="JWO30"/>
      <c r="JWP30"/>
      <c r="JWQ30"/>
      <c r="JWR30"/>
      <c r="JWS30"/>
      <c r="JWT30"/>
      <c r="JWU30"/>
      <c r="JWV30"/>
      <c r="JWW30"/>
      <c r="JWX30"/>
      <c r="JWY30"/>
      <c r="JWZ30"/>
      <c r="JXA30"/>
      <c r="JXB30"/>
      <c r="JXC30"/>
      <c r="JXD30"/>
      <c r="JXE30"/>
      <c r="JXF30"/>
      <c r="JXG30"/>
      <c r="JXH30"/>
      <c r="JXI30"/>
      <c r="JXJ30"/>
      <c r="JXK30"/>
      <c r="JXL30"/>
      <c r="JXM30"/>
      <c r="JXN30"/>
      <c r="JXO30"/>
      <c r="JXP30"/>
      <c r="JXQ30"/>
      <c r="JXR30"/>
      <c r="JXS30"/>
      <c r="JXT30"/>
      <c r="JXU30"/>
      <c r="JXV30"/>
      <c r="JXW30"/>
      <c r="JXX30"/>
      <c r="JXY30"/>
      <c r="JXZ30"/>
      <c r="JYA30"/>
      <c r="JYB30"/>
      <c r="JYC30"/>
      <c r="JYD30"/>
      <c r="JYE30"/>
      <c r="JYF30"/>
      <c r="JYG30"/>
      <c r="JYH30"/>
      <c r="JYI30"/>
      <c r="JYJ30"/>
      <c r="JYK30"/>
      <c r="JYL30"/>
      <c r="JYM30"/>
      <c r="JYN30"/>
      <c r="JYO30"/>
      <c r="JYP30"/>
      <c r="JYQ30"/>
      <c r="JYR30"/>
      <c r="JYS30"/>
      <c r="JYT30"/>
      <c r="JYU30"/>
      <c r="JYV30"/>
      <c r="JYW30"/>
      <c r="JYX30"/>
      <c r="JYY30"/>
      <c r="JYZ30"/>
      <c r="JZA30"/>
      <c r="JZB30"/>
      <c r="JZC30"/>
      <c r="JZD30"/>
      <c r="JZE30"/>
      <c r="JZF30"/>
      <c r="JZG30"/>
      <c r="JZH30"/>
      <c r="JZI30"/>
      <c r="JZJ30"/>
      <c r="JZK30"/>
      <c r="JZL30"/>
      <c r="JZM30"/>
      <c r="JZN30"/>
      <c r="JZO30"/>
      <c r="JZP30"/>
      <c r="JZQ30"/>
      <c r="JZR30"/>
      <c r="JZS30"/>
      <c r="JZT30"/>
      <c r="JZU30"/>
      <c r="JZV30"/>
      <c r="JZW30"/>
      <c r="JZX30"/>
      <c r="JZY30"/>
      <c r="JZZ30"/>
      <c r="KAA30"/>
      <c r="KAB30"/>
      <c r="KAC30"/>
      <c r="KAD30"/>
      <c r="KAE30"/>
      <c r="KAF30"/>
      <c r="KAG30"/>
      <c r="KAH30"/>
      <c r="KAI30"/>
      <c r="KAJ30"/>
      <c r="KAK30"/>
      <c r="KAL30"/>
      <c r="KAM30"/>
      <c r="KAN30"/>
      <c r="KAO30"/>
      <c r="KAP30"/>
      <c r="KAQ30"/>
      <c r="KAR30"/>
      <c r="KAS30"/>
      <c r="KAT30"/>
      <c r="KAU30"/>
      <c r="KAV30"/>
      <c r="KAW30"/>
      <c r="KAX30"/>
      <c r="KAY30"/>
      <c r="KAZ30"/>
      <c r="KBA30"/>
      <c r="KBB30"/>
      <c r="KBC30"/>
      <c r="KBD30"/>
      <c r="KBE30"/>
      <c r="KBF30"/>
      <c r="KBG30"/>
      <c r="KBH30"/>
      <c r="KBI30"/>
      <c r="KBJ30"/>
      <c r="KBK30"/>
      <c r="KBL30"/>
      <c r="KBM30"/>
      <c r="KBN30"/>
      <c r="KBO30"/>
      <c r="KBP30"/>
      <c r="KBQ30"/>
      <c r="KBR30"/>
      <c r="KBS30"/>
      <c r="KBT30"/>
      <c r="KBU30"/>
      <c r="KBV30"/>
      <c r="KBW30"/>
      <c r="KBX30"/>
      <c r="KBY30"/>
      <c r="KBZ30"/>
      <c r="KCA30"/>
      <c r="KCB30"/>
      <c r="KCC30"/>
      <c r="KCD30"/>
      <c r="KCE30"/>
      <c r="KCF30"/>
      <c r="KCG30"/>
      <c r="KCH30"/>
      <c r="KCI30"/>
      <c r="KCJ30"/>
      <c r="KCK30"/>
      <c r="KCL30"/>
      <c r="KCM30"/>
      <c r="KCN30"/>
      <c r="KCO30"/>
      <c r="KCP30"/>
      <c r="KCQ30"/>
      <c r="KCR30"/>
      <c r="KCS30"/>
      <c r="KCT30"/>
      <c r="KCU30"/>
      <c r="KCV30"/>
      <c r="KCW30"/>
      <c r="KCX30"/>
      <c r="KCY30"/>
      <c r="KCZ30"/>
      <c r="KDA30"/>
      <c r="KDB30"/>
      <c r="KDC30"/>
      <c r="KDD30"/>
      <c r="KDE30"/>
      <c r="KDF30"/>
      <c r="KDG30"/>
      <c r="KDH30"/>
      <c r="KDI30"/>
      <c r="KDJ30"/>
      <c r="KDK30"/>
      <c r="KDL30"/>
      <c r="KDM30"/>
      <c r="KDN30"/>
      <c r="KDO30"/>
      <c r="KDP30"/>
      <c r="KDQ30"/>
      <c r="KDR30"/>
      <c r="KDS30"/>
      <c r="KDT30"/>
      <c r="KDU30"/>
      <c r="KDV30"/>
      <c r="KDW30"/>
      <c r="KDX30"/>
      <c r="KDY30"/>
      <c r="KDZ30"/>
      <c r="KEA30"/>
      <c r="KEB30"/>
      <c r="KEC30"/>
      <c r="KED30"/>
      <c r="KEE30"/>
      <c r="KEF30"/>
      <c r="KEG30"/>
      <c r="KEH30"/>
      <c r="KEI30"/>
      <c r="KEJ30"/>
      <c r="KEK30"/>
      <c r="KEL30"/>
      <c r="KEM30"/>
      <c r="KEN30"/>
      <c r="KEO30"/>
      <c r="KEP30"/>
      <c r="KEQ30"/>
      <c r="KER30"/>
      <c r="KES30"/>
      <c r="KET30"/>
      <c r="KEU30"/>
      <c r="KEV30"/>
      <c r="KEW30"/>
      <c r="KEX30"/>
      <c r="KEY30"/>
      <c r="KEZ30"/>
      <c r="KFA30"/>
      <c r="KFB30"/>
      <c r="KFC30"/>
      <c r="KFD30"/>
      <c r="KFE30"/>
      <c r="KFF30"/>
      <c r="KFG30"/>
      <c r="KFH30"/>
      <c r="KFI30"/>
      <c r="KFJ30"/>
      <c r="KFK30"/>
      <c r="KFL30"/>
      <c r="KFM30"/>
      <c r="KFN30"/>
      <c r="KFO30"/>
      <c r="KFP30"/>
      <c r="KFQ30"/>
      <c r="KFR30"/>
      <c r="KFS30"/>
      <c r="KFT30"/>
      <c r="KFU30"/>
      <c r="KFV30"/>
      <c r="KFW30"/>
      <c r="KFX30"/>
      <c r="KFY30"/>
      <c r="KFZ30"/>
      <c r="KGA30"/>
      <c r="KGB30"/>
      <c r="KGC30"/>
      <c r="KGD30"/>
      <c r="KGE30"/>
      <c r="KGF30"/>
      <c r="KGG30"/>
      <c r="KGH30"/>
      <c r="KGI30"/>
      <c r="KGJ30"/>
      <c r="KGK30"/>
      <c r="KGL30"/>
      <c r="KGM30"/>
      <c r="KGN30"/>
      <c r="KGO30"/>
      <c r="KGP30"/>
      <c r="KGQ30"/>
      <c r="KGR30"/>
      <c r="KGS30"/>
      <c r="KGT30"/>
      <c r="KGU30"/>
      <c r="KGV30"/>
      <c r="KGW30"/>
      <c r="KGX30"/>
      <c r="KGY30"/>
      <c r="KGZ30"/>
      <c r="KHA30"/>
      <c r="KHB30"/>
      <c r="KHC30"/>
      <c r="KHD30"/>
      <c r="KHE30"/>
      <c r="KHF30"/>
      <c r="KHG30"/>
      <c r="KHH30"/>
      <c r="KHI30"/>
      <c r="KHJ30"/>
      <c r="KHK30"/>
      <c r="KHL30"/>
      <c r="KHM30"/>
      <c r="KHN30"/>
      <c r="KHO30"/>
      <c r="KHP30"/>
      <c r="KHQ30"/>
      <c r="KHR30"/>
      <c r="KHS30"/>
      <c r="KHT30"/>
      <c r="KHU30"/>
      <c r="KHV30"/>
      <c r="KHW30"/>
      <c r="KHX30"/>
      <c r="KHY30"/>
      <c r="KHZ30"/>
      <c r="KIA30"/>
      <c r="KIB30"/>
      <c r="KIC30"/>
      <c r="KID30"/>
      <c r="KIE30"/>
      <c r="KIF30"/>
      <c r="KIG30"/>
      <c r="KIH30"/>
      <c r="KII30"/>
      <c r="KIJ30"/>
      <c r="KIK30"/>
      <c r="KIL30"/>
      <c r="KIM30"/>
      <c r="KIN30"/>
      <c r="KIO30"/>
      <c r="KIP30"/>
      <c r="KIQ30"/>
      <c r="KIR30"/>
      <c r="KIS30"/>
      <c r="KIT30"/>
      <c r="KIU30"/>
      <c r="KIV30"/>
      <c r="KIW30"/>
      <c r="KIX30"/>
      <c r="KIY30"/>
      <c r="KIZ30"/>
      <c r="KJA30"/>
      <c r="KJB30"/>
      <c r="KJC30"/>
      <c r="KJD30"/>
      <c r="KJE30"/>
      <c r="KJF30"/>
      <c r="KJG30"/>
      <c r="KJH30"/>
      <c r="KJI30"/>
      <c r="KJJ30"/>
      <c r="KJK30"/>
      <c r="KJL30"/>
      <c r="KJM30"/>
      <c r="KJN30"/>
      <c r="KJO30"/>
      <c r="KJP30"/>
      <c r="KJQ30"/>
      <c r="KJR30"/>
      <c r="KJS30"/>
      <c r="KJT30"/>
      <c r="KJU30"/>
      <c r="KJV30"/>
      <c r="KJW30"/>
      <c r="KJX30"/>
      <c r="KJY30"/>
      <c r="KJZ30"/>
      <c r="KKA30"/>
      <c r="KKB30"/>
      <c r="KKC30"/>
      <c r="KKD30"/>
      <c r="KKE30"/>
      <c r="KKF30"/>
      <c r="KKG30"/>
      <c r="KKH30"/>
      <c r="KKI30"/>
      <c r="KKJ30"/>
      <c r="KKK30"/>
      <c r="KKL30"/>
      <c r="KKM30"/>
      <c r="KKN30"/>
      <c r="KKO30"/>
      <c r="KKP30"/>
      <c r="KKQ30"/>
      <c r="KKR30"/>
      <c r="KKS30"/>
      <c r="KKT30"/>
      <c r="KKU30"/>
      <c r="KKV30"/>
      <c r="KKW30"/>
      <c r="KKX30"/>
      <c r="KKY30"/>
      <c r="KKZ30"/>
      <c r="KLA30"/>
      <c r="KLB30"/>
      <c r="KLC30"/>
      <c r="KLD30"/>
      <c r="KLE30"/>
      <c r="KLF30"/>
      <c r="KLG30"/>
      <c r="KLH30"/>
      <c r="KLI30"/>
      <c r="KLJ30"/>
      <c r="KLK30"/>
      <c r="KLL30"/>
      <c r="KLM30"/>
      <c r="KLN30"/>
      <c r="KLO30"/>
      <c r="KLP30"/>
      <c r="KLQ30"/>
      <c r="KLR30"/>
      <c r="KLS30"/>
      <c r="KLT30"/>
      <c r="KLU30"/>
      <c r="KLV30"/>
      <c r="KLW30"/>
      <c r="KLX30"/>
      <c r="KLY30"/>
      <c r="KLZ30"/>
      <c r="KMA30"/>
      <c r="KMB30"/>
      <c r="KMC30"/>
      <c r="KMD30"/>
      <c r="KME30"/>
      <c r="KMF30"/>
      <c r="KMG30"/>
      <c r="KMH30"/>
      <c r="KMI30"/>
      <c r="KMJ30"/>
      <c r="KMK30"/>
      <c r="KML30"/>
      <c r="KMM30"/>
      <c r="KMN30"/>
      <c r="KMO30"/>
      <c r="KMP30"/>
      <c r="KMQ30"/>
      <c r="KMR30"/>
      <c r="KMS30"/>
      <c r="KMT30"/>
      <c r="KMU30"/>
      <c r="KMV30"/>
      <c r="KMW30"/>
      <c r="KMX30"/>
      <c r="KMY30"/>
      <c r="KMZ30"/>
      <c r="KNA30"/>
      <c r="KNB30"/>
      <c r="KNC30"/>
      <c r="KND30"/>
      <c r="KNE30"/>
      <c r="KNF30"/>
      <c r="KNG30"/>
      <c r="KNH30"/>
      <c r="KNI30"/>
      <c r="KNJ30"/>
      <c r="KNK30"/>
      <c r="KNL30"/>
      <c r="KNM30"/>
      <c r="KNN30"/>
      <c r="KNO30"/>
      <c r="KNP30"/>
      <c r="KNQ30"/>
      <c r="KNR30"/>
      <c r="KNS30"/>
      <c r="KNT30"/>
      <c r="KNU30"/>
      <c r="KNV30"/>
      <c r="KNW30"/>
      <c r="KNX30"/>
      <c r="KNY30"/>
      <c r="KNZ30"/>
      <c r="KOA30"/>
      <c r="KOB30"/>
      <c r="KOC30"/>
      <c r="KOD30"/>
      <c r="KOE30"/>
      <c r="KOF30"/>
      <c r="KOG30"/>
      <c r="KOH30"/>
      <c r="KOI30"/>
      <c r="KOJ30"/>
      <c r="KOK30"/>
      <c r="KOL30"/>
      <c r="KOM30"/>
      <c r="KON30"/>
      <c r="KOO30"/>
      <c r="KOP30"/>
      <c r="KOQ30"/>
      <c r="KOR30"/>
      <c r="KOS30"/>
      <c r="KOT30"/>
      <c r="KOU30"/>
      <c r="KOV30"/>
      <c r="KOW30"/>
      <c r="KOX30"/>
      <c r="KOY30"/>
      <c r="KOZ30"/>
      <c r="KPA30"/>
      <c r="KPB30"/>
      <c r="KPC30"/>
      <c r="KPD30"/>
      <c r="KPE30"/>
      <c r="KPF30"/>
      <c r="KPG30"/>
      <c r="KPH30"/>
      <c r="KPI30"/>
      <c r="KPJ30"/>
      <c r="KPK30"/>
      <c r="KPL30"/>
      <c r="KPM30"/>
      <c r="KPN30"/>
      <c r="KPO30"/>
      <c r="KPP30"/>
      <c r="KPQ30"/>
      <c r="KPR30"/>
      <c r="KPS30"/>
      <c r="KPT30"/>
      <c r="KPU30"/>
      <c r="KPV30"/>
      <c r="KPW30"/>
      <c r="KPX30"/>
      <c r="KPY30"/>
      <c r="KPZ30"/>
      <c r="KQA30"/>
      <c r="KQB30"/>
      <c r="KQC30"/>
      <c r="KQD30"/>
      <c r="KQE30"/>
      <c r="KQF30"/>
      <c r="KQG30"/>
      <c r="KQH30"/>
      <c r="KQI30"/>
      <c r="KQJ30"/>
      <c r="KQK30"/>
      <c r="KQL30"/>
      <c r="KQM30"/>
      <c r="KQN30"/>
      <c r="KQO30"/>
      <c r="KQP30"/>
      <c r="KQQ30"/>
      <c r="KQR30"/>
      <c r="KQS30"/>
      <c r="KQT30"/>
      <c r="KQU30"/>
      <c r="KQV30"/>
      <c r="KQW30"/>
      <c r="KQX30"/>
      <c r="KQY30"/>
      <c r="KQZ30"/>
      <c r="KRA30"/>
      <c r="KRB30"/>
      <c r="KRC30"/>
      <c r="KRD30"/>
      <c r="KRE30"/>
      <c r="KRF30"/>
      <c r="KRG30"/>
      <c r="KRH30"/>
      <c r="KRI30"/>
      <c r="KRJ30"/>
      <c r="KRK30"/>
      <c r="KRL30"/>
      <c r="KRM30"/>
      <c r="KRN30"/>
      <c r="KRO30"/>
      <c r="KRP30"/>
      <c r="KRQ30"/>
      <c r="KRR30"/>
      <c r="KRS30"/>
      <c r="KRT30"/>
      <c r="KRU30"/>
      <c r="KRV30"/>
      <c r="KRW30"/>
      <c r="KRX30"/>
      <c r="KRY30"/>
      <c r="KRZ30"/>
      <c r="KSA30"/>
      <c r="KSB30"/>
      <c r="KSC30"/>
      <c r="KSD30"/>
      <c r="KSE30"/>
      <c r="KSF30"/>
      <c r="KSG30"/>
      <c r="KSH30"/>
      <c r="KSI30"/>
      <c r="KSJ30"/>
      <c r="KSK30"/>
      <c r="KSL30"/>
      <c r="KSM30"/>
      <c r="KSN30"/>
      <c r="KSO30"/>
      <c r="KSP30"/>
      <c r="KSQ30"/>
      <c r="KSR30"/>
      <c r="KSS30"/>
      <c r="KST30"/>
      <c r="KSU30"/>
      <c r="KSV30"/>
      <c r="KSW30"/>
      <c r="KSX30"/>
      <c r="KSY30"/>
      <c r="KSZ30"/>
      <c r="KTA30"/>
      <c r="KTB30"/>
      <c r="KTC30"/>
      <c r="KTD30"/>
      <c r="KTE30"/>
      <c r="KTF30"/>
      <c r="KTG30"/>
      <c r="KTH30"/>
      <c r="KTI30"/>
      <c r="KTJ30"/>
      <c r="KTK30"/>
      <c r="KTL30"/>
      <c r="KTM30"/>
      <c r="KTN30"/>
      <c r="KTO30"/>
      <c r="KTP30"/>
      <c r="KTQ30"/>
      <c r="KTR30"/>
      <c r="KTS30"/>
      <c r="KTT30"/>
      <c r="KTU30"/>
      <c r="KTV30"/>
      <c r="KTW30"/>
      <c r="KTX30"/>
      <c r="KTY30"/>
      <c r="KTZ30"/>
      <c r="KUA30"/>
      <c r="KUB30"/>
      <c r="KUC30"/>
      <c r="KUD30"/>
      <c r="KUE30"/>
      <c r="KUF30"/>
      <c r="KUG30"/>
      <c r="KUH30"/>
      <c r="KUI30"/>
      <c r="KUJ30"/>
      <c r="KUK30"/>
      <c r="KUL30"/>
      <c r="KUM30"/>
      <c r="KUN30"/>
      <c r="KUO30"/>
      <c r="KUP30"/>
      <c r="KUQ30"/>
      <c r="KUR30"/>
      <c r="KUS30"/>
      <c r="KUT30"/>
      <c r="KUU30"/>
      <c r="KUV30"/>
      <c r="KUW30"/>
      <c r="KUX30"/>
      <c r="KUY30"/>
      <c r="KUZ30"/>
      <c r="KVA30"/>
      <c r="KVB30"/>
      <c r="KVC30"/>
      <c r="KVD30"/>
      <c r="KVE30"/>
      <c r="KVF30"/>
      <c r="KVG30"/>
      <c r="KVH30"/>
      <c r="KVI30"/>
      <c r="KVJ30"/>
      <c r="KVK30"/>
      <c r="KVL30"/>
      <c r="KVM30"/>
      <c r="KVN30"/>
      <c r="KVO30"/>
      <c r="KVP30"/>
      <c r="KVQ30"/>
      <c r="KVR30"/>
      <c r="KVS30"/>
      <c r="KVT30"/>
      <c r="KVU30"/>
      <c r="KVV30"/>
      <c r="KVW30"/>
      <c r="KVX30"/>
      <c r="KVY30"/>
      <c r="KVZ30"/>
      <c r="KWA30"/>
      <c r="KWB30"/>
      <c r="KWC30"/>
      <c r="KWD30"/>
      <c r="KWE30"/>
      <c r="KWF30"/>
      <c r="KWG30"/>
      <c r="KWH30"/>
      <c r="KWI30"/>
      <c r="KWJ30"/>
      <c r="KWK30"/>
      <c r="KWL30"/>
      <c r="KWM30"/>
      <c r="KWN30"/>
      <c r="KWO30"/>
      <c r="KWP30"/>
      <c r="KWQ30"/>
      <c r="KWR30"/>
      <c r="KWS30"/>
      <c r="KWT30"/>
      <c r="KWU30"/>
      <c r="KWV30"/>
      <c r="KWW30"/>
      <c r="KWX30"/>
      <c r="KWY30"/>
      <c r="KWZ30"/>
      <c r="KXA30"/>
      <c r="KXB30"/>
      <c r="KXC30"/>
      <c r="KXD30"/>
      <c r="KXE30"/>
      <c r="KXF30"/>
      <c r="KXG30"/>
      <c r="KXH30"/>
      <c r="KXI30"/>
      <c r="KXJ30"/>
      <c r="KXK30"/>
      <c r="KXL30"/>
      <c r="KXM30"/>
      <c r="KXN30"/>
      <c r="KXO30"/>
      <c r="KXP30"/>
      <c r="KXQ30"/>
      <c r="KXR30"/>
      <c r="KXS30"/>
      <c r="KXT30"/>
      <c r="KXU30"/>
      <c r="KXV30"/>
      <c r="KXW30"/>
      <c r="KXX30"/>
      <c r="KXY30"/>
      <c r="KXZ30"/>
      <c r="KYA30"/>
      <c r="KYB30"/>
      <c r="KYC30"/>
      <c r="KYD30"/>
      <c r="KYE30"/>
      <c r="KYF30"/>
      <c r="KYG30"/>
      <c r="KYH30"/>
      <c r="KYI30"/>
      <c r="KYJ30"/>
      <c r="KYK30"/>
      <c r="KYL30"/>
      <c r="KYM30"/>
      <c r="KYN30"/>
      <c r="KYO30"/>
      <c r="KYP30"/>
      <c r="KYQ30"/>
      <c r="KYR30"/>
      <c r="KYS30"/>
      <c r="KYT30"/>
      <c r="KYU30"/>
      <c r="KYV30"/>
      <c r="KYW30"/>
      <c r="KYX30"/>
      <c r="KYY30"/>
      <c r="KYZ30"/>
      <c r="KZA30"/>
      <c r="KZB30"/>
      <c r="KZC30"/>
      <c r="KZD30"/>
      <c r="KZE30"/>
      <c r="KZF30"/>
      <c r="KZG30"/>
      <c r="KZH30"/>
      <c r="KZI30"/>
      <c r="KZJ30"/>
      <c r="KZK30"/>
      <c r="KZL30"/>
      <c r="KZM30"/>
      <c r="KZN30"/>
      <c r="KZO30"/>
      <c r="KZP30"/>
      <c r="KZQ30"/>
      <c r="KZR30"/>
      <c r="KZS30"/>
      <c r="KZT30"/>
      <c r="KZU30"/>
      <c r="KZV30"/>
      <c r="KZW30"/>
      <c r="KZX30"/>
      <c r="KZY30"/>
      <c r="KZZ30"/>
      <c r="LAA30"/>
      <c r="LAB30"/>
      <c r="LAC30"/>
      <c r="LAD30"/>
      <c r="LAE30"/>
      <c r="LAF30"/>
      <c r="LAG30"/>
      <c r="LAH30"/>
      <c r="LAI30"/>
      <c r="LAJ30"/>
      <c r="LAK30"/>
      <c r="LAL30"/>
      <c r="LAM30"/>
      <c r="LAN30"/>
      <c r="LAO30"/>
      <c r="LAP30"/>
      <c r="LAQ30"/>
      <c r="LAR30"/>
      <c r="LAS30"/>
      <c r="LAT30"/>
      <c r="LAU30"/>
      <c r="LAV30"/>
      <c r="LAW30"/>
      <c r="LAX30"/>
      <c r="LAY30"/>
      <c r="LAZ30"/>
      <c r="LBA30"/>
      <c r="LBB30"/>
      <c r="LBC30"/>
      <c r="LBD30"/>
      <c r="LBE30"/>
      <c r="LBF30"/>
      <c r="LBG30"/>
      <c r="LBH30"/>
      <c r="LBI30"/>
      <c r="LBJ30"/>
      <c r="LBK30"/>
      <c r="LBL30"/>
      <c r="LBM30"/>
      <c r="LBN30"/>
      <c r="LBO30"/>
      <c r="LBP30"/>
      <c r="LBQ30"/>
      <c r="LBR30"/>
      <c r="LBS30"/>
      <c r="LBT30"/>
      <c r="LBU30"/>
      <c r="LBV30"/>
      <c r="LBW30"/>
      <c r="LBX30"/>
      <c r="LBY30"/>
      <c r="LBZ30"/>
      <c r="LCA30"/>
      <c r="LCB30"/>
      <c r="LCC30"/>
      <c r="LCD30"/>
      <c r="LCE30"/>
      <c r="LCF30"/>
      <c r="LCG30"/>
      <c r="LCH30"/>
      <c r="LCI30"/>
      <c r="LCJ30"/>
      <c r="LCK30"/>
      <c r="LCL30"/>
      <c r="LCM30"/>
      <c r="LCN30"/>
      <c r="LCO30"/>
      <c r="LCP30"/>
      <c r="LCQ30"/>
      <c r="LCR30"/>
      <c r="LCS30"/>
      <c r="LCT30"/>
      <c r="LCU30"/>
      <c r="LCV30"/>
      <c r="LCW30"/>
      <c r="LCX30"/>
      <c r="LCY30"/>
      <c r="LCZ30"/>
      <c r="LDA30"/>
      <c r="LDB30"/>
      <c r="LDC30"/>
      <c r="LDD30"/>
      <c r="LDE30"/>
      <c r="LDF30"/>
      <c r="LDG30"/>
      <c r="LDH30"/>
      <c r="LDI30"/>
      <c r="LDJ30"/>
      <c r="LDK30"/>
      <c r="LDL30"/>
      <c r="LDM30"/>
      <c r="LDN30"/>
      <c r="LDO30"/>
      <c r="LDP30"/>
      <c r="LDQ30"/>
      <c r="LDR30"/>
      <c r="LDS30"/>
      <c r="LDT30"/>
      <c r="LDU30"/>
      <c r="LDV30"/>
      <c r="LDW30"/>
      <c r="LDX30"/>
      <c r="LDY30"/>
      <c r="LDZ30"/>
      <c r="LEA30"/>
      <c r="LEB30"/>
      <c r="LEC30"/>
      <c r="LED30"/>
      <c r="LEE30"/>
      <c r="LEF30"/>
      <c r="LEG30"/>
      <c r="LEH30"/>
      <c r="LEI30"/>
      <c r="LEJ30"/>
      <c r="LEK30"/>
      <c r="LEL30"/>
      <c r="LEM30"/>
      <c r="LEN30"/>
      <c r="LEO30"/>
      <c r="LEP30"/>
      <c r="LEQ30"/>
      <c r="LER30"/>
      <c r="LES30"/>
      <c r="LET30"/>
      <c r="LEU30"/>
      <c r="LEV30"/>
      <c r="LEW30"/>
      <c r="LEX30"/>
      <c r="LEY30"/>
      <c r="LEZ30"/>
      <c r="LFA30"/>
      <c r="LFB30"/>
      <c r="LFC30"/>
      <c r="LFD30"/>
      <c r="LFE30"/>
      <c r="LFF30"/>
      <c r="LFG30"/>
      <c r="LFH30"/>
      <c r="LFI30"/>
      <c r="LFJ30"/>
      <c r="LFK30"/>
      <c r="LFL30"/>
      <c r="LFM30"/>
      <c r="LFN30"/>
      <c r="LFO30"/>
      <c r="LFP30"/>
      <c r="LFQ30"/>
      <c r="LFR30"/>
      <c r="LFS30"/>
      <c r="LFT30"/>
      <c r="LFU30"/>
      <c r="LFV30"/>
      <c r="LFW30"/>
      <c r="LFX30"/>
      <c r="LFY30"/>
      <c r="LFZ30"/>
      <c r="LGA30"/>
      <c r="LGB30"/>
      <c r="LGC30"/>
      <c r="LGD30"/>
      <c r="LGE30"/>
      <c r="LGF30"/>
      <c r="LGG30"/>
      <c r="LGH30"/>
      <c r="LGI30"/>
      <c r="LGJ30"/>
      <c r="LGK30"/>
      <c r="LGL30"/>
      <c r="LGM30"/>
      <c r="LGN30"/>
      <c r="LGO30"/>
      <c r="LGP30"/>
      <c r="LGQ30"/>
      <c r="LGR30"/>
      <c r="LGS30"/>
      <c r="LGT30"/>
      <c r="LGU30"/>
      <c r="LGV30"/>
      <c r="LGW30"/>
      <c r="LGX30"/>
      <c r="LGY30"/>
      <c r="LGZ30"/>
      <c r="LHA30"/>
      <c r="LHB30"/>
      <c r="LHC30"/>
      <c r="LHD30"/>
      <c r="LHE30"/>
      <c r="LHF30"/>
      <c r="LHG30"/>
      <c r="LHH30"/>
      <c r="LHI30"/>
      <c r="LHJ30"/>
      <c r="LHK30"/>
      <c r="LHL30"/>
      <c r="LHM30"/>
      <c r="LHN30"/>
      <c r="LHO30"/>
      <c r="LHP30"/>
      <c r="LHQ30"/>
      <c r="LHR30"/>
      <c r="LHS30"/>
      <c r="LHT30"/>
      <c r="LHU30"/>
      <c r="LHV30"/>
      <c r="LHW30"/>
      <c r="LHX30"/>
      <c r="LHY30"/>
      <c r="LHZ30"/>
      <c r="LIA30"/>
      <c r="LIB30"/>
      <c r="LIC30"/>
      <c r="LID30"/>
      <c r="LIE30"/>
      <c r="LIF30"/>
      <c r="LIG30"/>
      <c r="LIH30"/>
      <c r="LII30"/>
      <c r="LIJ30"/>
      <c r="LIK30"/>
      <c r="LIL30"/>
      <c r="LIM30"/>
      <c r="LIN30"/>
      <c r="LIO30"/>
      <c r="LIP30"/>
      <c r="LIQ30"/>
      <c r="LIR30"/>
      <c r="LIS30"/>
      <c r="LIT30"/>
      <c r="LIU30"/>
      <c r="LIV30"/>
      <c r="LIW30"/>
      <c r="LIX30"/>
      <c r="LIY30"/>
      <c r="LIZ30"/>
      <c r="LJA30"/>
      <c r="LJB30"/>
      <c r="LJC30"/>
      <c r="LJD30"/>
      <c r="LJE30"/>
      <c r="LJF30"/>
      <c r="LJG30"/>
      <c r="LJH30"/>
      <c r="LJI30"/>
      <c r="LJJ30"/>
      <c r="LJK30"/>
      <c r="LJL30"/>
      <c r="LJM30"/>
      <c r="LJN30"/>
      <c r="LJO30"/>
      <c r="LJP30"/>
      <c r="LJQ30"/>
      <c r="LJR30"/>
      <c r="LJS30"/>
      <c r="LJT30"/>
      <c r="LJU30"/>
      <c r="LJV30"/>
      <c r="LJW30"/>
      <c r="LJX30"/>
      <c r="LJY30"/>
      <c r="LJZ30"/>
      <c r="LKA30"/>
      <c r="LKB30"/>
      <c r="LKC30"/>
      <c r="LKD30"/>
      <c r="LKE30"/>
      <c r="LKF30"/>
      <c r="LKG30"/>
      <c r="LKH30"/>
      <c r="LKI30"/>
      <c r="LKJ30"/>
      <c r="LKK30"/>
      <c r="LKL30"/>
      <c r="LKM30"/>
      <c r="LKN30"/>
      <c r="LKO30"/>
      <c r="LKP30"/>
      <c r="LKQ30"/>
      <c r="LKR30"/>
      <c r="LKS30"/>
      <c r="LKT30"/>
      <c r="LKU30"/>
      <c r="LKV30"/>
      <c r="LKW30"/>
      <c r="LKX30"/>
      <c r="LKY30"/>
      <c r="LKZ30"/>
      <c r="LLA30"/>
      <c r="LLB30"/>
      <c r="LLC30"/>
      <c r="LLD30"/>
      <c r="LLE30"/>
      <c r="LLF30"/>
      <c r="LLG30"/>
      <c r="LLH30"/>
      <c r="LLI30"/>
      <c r="LLJ30"/>
      <c r="LLK30"/>
      <c r="LLL30"/>
      <c r="LLM30"/>
      <c r="LLN30"/>
      <c r="LLO30"/>
      <c r="LLP30"/>
      <c r="LLQ30"/>
      <c r="LLR30"/>
      <c r="LLS30"/>
      <c r="LLT30"/>
      <c r="LLU30"/>
      <c r="LLV30"/>
      <c r="LLW30"/>
      <c r="LLX30"/>
      <c r="LLY30"/>
      <c r="LLZ30"/>
      <c r="LMA30"/>
      <c r="LMB30"/>
      <c r="LMC30"/>
      <c r="LMD30"/>
      <c r="LME30"/>
      <c r="LMF30"/>
      <c r="LMG30"/>
      <c r="LMH30"/>
      <c r="LMI30"/>
      <c r="LMJ30"/>
      <c r="LMK30"/>
      <c r="LML30"/>
      <c r="LMM30"/>
      <c r="LMN30"/>
      <c r="LMO30"/>
      <c r="LMP30"/>
      <c r="LMQ30"/>
      <c r="LMR30"/>
      <c r="LMS30"/>
      <c r="LMT30"/>
      <c r="LMU30"/>
      <c r="LMV30"/>
      <c r="LMW30"/>
      <c r="LMX30"/>
      <c r="LMY30"/>
      <c r="LMZ30"/>
      <c r="LNA30"/>
      <c r="LNB30"/>
      <c r="LNC30"/>
      <c r="LND30"/>
      <c r="LNE30"/>
      <c r="LNF30"/>
      <c r="LNG30"/>
      <c r="LNH30"/>
      <c r="LNI30"/>
      <c r="LNJ30"/>
      <c r="LNK30"/>
      <c r="LNL30"/>
      <c r="LNM30"/>
      <c r="LNN30"/>
      <c r="LNO30"/>
      <c r="LNP30"/>
      <c r="LNQ30"/>
      <c r="LNR30"/>
      <c r="LNS30"/>
      <c r="LNT30"/>
      <c r="LNU30"/>
      <c r="LNV30"/>
      <c r="LNW30"/>
      <c r="LNX30"/>
      <c r="LNY30"/>
      <c r="LNZ30"/>
      <c r="LOA30"/>
      <c r="LOB30"/>
      <c r="LOC30"/>
      <c r="LOD30"/>
      <c r="LOE30"/>
      <c r="LOF30"/>
      <c r="LOG30"/>
      <c r="LOH30"/>
      <c r="LOI30"/>
      <c r="LOJ30"/>
      <c r="LOK30"/>
      <c r="LOL30"/>
      <c r="LOM30"/>
      <c r="LON30"/>
      <c r="LOO30"/>
      <c r="LOP30"/>
      <c r="LOQ30"/>
      <c r="LOR30"/>
      <c r="LOS30"/>
      <c r="LOT30"/>
      <c r="LOU30"/>
      <c r="LOV30"/>
      <c r="LOW30"/>
      <c r="LOX30"/>
      <c r="LOY30"/>
      <c r="LOZ30"/>
      <c r="LPA30"/>
      <c r="LPB30"/>
      <c r="LPC30"/>
      <c r="LPD30"/>
      <c r="LPE30"/>
      <c r="LPF30"/>
      <c r="LPG30"/>
      <c r="LPH30"/>
      <c r="LPI30"/>
      <c r="LPJ30"/>
      <c r="LPK30"/>
      <c r="LPL30"/>
      <c r="LPM30"/>
      <c r="LPN30"/>
      <c r="LPO30"/>
      <c r="LPP30"/>
      <c r="LPQ30"/>
      <c r="LPR30"/>
      <c r="LPS30"/>
      <c r="LPT30"/>
      <c r="LPU30"/>
      <c r="LPV30"/>
      <c r="LPW30"/>
      <c r="LPX30"/>
      <c r="LPY30"/>
      <c r="LPZ30"/>
      <c r="LQA30"/>
      <c r="LQB30"/>
      <c r="LQC30"/>
      <c r="LQD30"/>
      <c r="LQE30"/>
      <c r="LQF30"/>
      <c r="LQG30"/>
      <c r="LQH30"/>
      <c r="LQI30"/>
      <c r="LQJ30"/>
      <c r="LQK30"/>
      <c r="LQL30"/>
      <c r="LQM30"/>
      <c r="LQN30"/>
      <c r="LQO30"/>
      <c r="LQP30"/>
      <c r="LQQ30"/>
      <c r="LQR30"/>
      <c r="LQS30"/>
      <c r="LQT30"/>
      <c r="LQU30"/>
      <c r="LQV30"/>
      <c r="LQW30"/>
      <c r="LQX30"/>
      <c r="LQY30"/>
      <c r="LQZ30"/>
      <c r="LRA30"/>
      <c r="LRB30"/>
      <c r="LRC30"/>
      <c r="LRD30"/>
      <c r="LRE30"/>
      <c r="LRF30"/>
      <c r="LRG30"/>
      <c r="LRH30"/>
      <c r="LRI30"/>
      <c r="LRJ30"/>
      <c r="LRK30"/>
      <c r="LRL30"/>
      <c r="LRM30"/>
      <c r="LRN30"/>
      <c r="LRO30"/>
      <c r="LRP30"/>
      <c r="LRQ30"/>
      <c r="LRR30"/>
      <c r="LRS30"/>
      <c r="LRT30"/>
      <c r="LRU30"/>
      <c r="LRV30"/>
      <c r="LRW30"/>
      <c r="LRX30"/>
      <c r="LRY30"/>
      <c r="LRZ30"/>
      <c r="LSA30"/>
      <c r="LSB30"/>
      <c r="LSC30"/>
      <c r="LSD30"/>
      <c r="LSE30"/>
      <c r="LSF30"/>
      <c r="LSG30"/>
      <c r="LSH30"/>
      <c r="LSI30"/>
      <c r="LSJ30"/>
      <c r="LSK30"/>
      <c r="LSL30"/>
      <c r="LSM30"/>
      <c r="LSN30"/>
      <c r="LSO30"/>
      <c r="LSP30"/>
      <c r="LSQ30"/>
      <c r="LSR30"/>
      <c r="LSS30"/>
      <c r="LST30"/>
      <c r="LSU30"/>
      <c r="LSV30"/>
      <c r="LSW30"/>
      <c r="LSX30"/>
      <c r="LSY30"/>
      <c r="LSZ30"/>
      <c r="LTA30"/>
      <c r="LTB30"/>
      <c r="LTC30"/>
      <c r="LTD30"/>
      <c r="LTE30"/>
      <c r="LTF30"/>
      <c r="LTG30"/>
      <c r="LTH30"/>
      <c r="LTI30"/>
      <c r="LTJ30"/>
      <c r="LTK30"/>
      <c r="LTL30"/>
      <c r="LTM30"/>
      <c r="LTN30"/>
      <c r="LTO30"/>
      <c r="LTP30"/>
      <c r="LTQ30"/>
      <c r="LTR30"/>
      <c r="LTS30"/>
      <c r="LTT30"/>
      <c r="LTU30"/>
      <c r="LTV30"/>
      <c r="LTW30"/>
      <c r="LTX30"/>
      <c r="LTY30"/>
      <c r="LTZ30"/>
      <c r="LUA30"/>
      <c r="LUB30"/>
      <c r="LUC30"/>
      <c r="LUD30"/>
      <c r="LUE30"/>
      <c r="LUF30"/>
      <c r="LUG30"/>
      <c r="LUH30"/>
      <c r="LUI30"/>
      <c r="LUJ30"/>
      <c r="LUK30"/>
      <c r="LUL30"/>
      <c r="LUM30"/>
      <c r="LUN30"/>
      <c r="LUO30"/>
      <c r="LUP30"/>
      <c r="LUQ30"/>
      <c r="LUR30"/>
      <c r="LUS30"/>
      <c r="LUT30"/>
      <c r="LUU30"/>
      <c r="LUV30"/>
      <c r="LUW30"/>
      <c r="LUX30"/>
      <c r="LUY30"/>
      <c r="LUZ30"/>
      <c r="LVA30"/>
      <c r="LVB30"/>
      <c r="LVC30"/>
      <c r="LVD30"/>
      <c r="LVE30"/>
      <c r="LVF30"/>
      <c r="LVG30"/>
      <c r="LVH30"/>
      <c r="LVI30"/>
      <c r="LVJ30"/>
      <c r="LVK30"/>
      <c r="LVL30"/>
      <c r="LVM30"/>
      <c r="LVN30"/>
      <c r="LVO30"/>
      <c r="LVP30"/>
      <c r="LVQ30"/>
      <c r="LVR30"/>
      <c r="LVS30"/>
      <c r="LVT30"/>
      <c r="LVU30"/>
      <c r="LVV30"/>
      <c r="LVW30"/>
      <c r="LVX30"/>
      <c r="LVY30"/>
      <c r="LVZ30"/>
      <c r="LWA30"/>
      <c r="LWB30"/>
      <c r="LWC30"/>
      <c r="LWD30"/>
      <c r="LWE30"/>
      <c r="LWF30"/>
      <c r="LWG30"/>
      <c r="LWH30"/>
      <c r="LWI30"/>
      <c r="LWJ30"/>
      <c r="LWK30"/>
      <c r="LWL30"/>
      <c r="LWM30"/>
      <c r="LWN30"/>
      <c r="LWO30"/>
      <c r="LWP30"/>
      <c r="LWQ30"/>
      <c r="LWR30"/>
      <c r="LWS30"/>
      <c r="LWT30"/>
      <c r="LWU30"/>
      <c r="LWV30"/>
      <c r="LWW30"/>
      <c r="LWX30"/>
      <c r="LWY30"/>
      <c r="LWZ30"/>
      <c r="LXA30"/>
      <c r="LXB30"/>
      <c r="LXC30"/>
      <c r="LXD30"/>
      <c r="LXE30"/>
      <c r="LXF30"/>
      <c r="LXG30"/>
      <c r="LXH30"/>
      <c r="LXI30"/>
      <c r="LXJ30"/>
      <c r="LXK30"/>
      <c r="LXL30"/>
      <c r="LXM30"/>
      <c r="LXN30"/>
      <c r="LXO30"/>
      <c r="LXP30"/>
      <c r="LXQ30"/>
      <c r="LXR30"/>
      <c r="LXS30"/>
      <c r="LXT30"/>
      <c r="LXU30"/>
      <c r="LXV30"/>
      <c r="LXW30"/>
      <c r="LXX30"/>
      <c r="LXY30"/>
      <c r="LXZ30"/>
      <c r="LYA30"/>
      <c r="LYB30"/>
      <c r="LYC30"/>
      <c r="LYD30"/>
      <c r="LYE30"/>
      <c r="LYF30"/>
      <c r="LYG30"/>
      <c r="LYH30"/>
      <c r="LYI30"/>
      <c r="LYJ30"/>
      <c r="LYK30"/>
      <c r="LYL30"/>
      <c r="LYM30"/>
      <c r="LYN30"/>
      <c r="LYO30"/>
      <c r="LYP30"/>
      <c r="LYQ30"/>
      <c r="LYR30"/>
      <c r="LYS30"/>
      <c r="LYT30"/>
      <c r="LYU30"/>
      <c r="LYV30"/>
      <c r="LYW30"/>
      <c r="LYX30"/>
      <c r="LYY30"/>
      <c r="LYZ30"/>
      <c r="LZA30"/>
      <c r="LZB30"/>
      <c r="LZC30"/>
      <c r="LZD30"/>
      <c r="LZE30"/>
      <c r="LZF30"/>
      <c r="LZG30"/>
      <c r="LZH30"/>
      <c r="LZI30"/>
      <c r="LZJ30"/>
      <c r="LZK30"/>
      <c r="LZL30"/>
      <c r="LZM30"/>
      <c r="LZN30"/>
      <c r="LZO30"/>
      <c r="LZP30"/>
      <c r="LZQ30"/>
      <c r="LZR30"/>
      <c r="LZS30"/>
      <c r="LZT30"/>
      <c r="LZU30"/>
      <c r="LZV30"/>
      <c r="LZW30"/>
      <c r="LZX30"/>
      <c r="LZY30"/>
      <c r="LZZ30"/>
      <c r="MAA30"/>
      <c r="MAB30"/>
      <c r="MAC30"/>
      <c r="MAD30"/>
      <c r="MAE30"/>
      <c r="MAF30"/>
      <c r="MAG30"/>
      <c r="MAH30"/>
      <c r="MAI30"/>
      <c r="MAJ30"/>
      <c r="MAK30"/>
      <c r="MAL30"/>
      <c r="MAM30"/>
      <c r="MAN30"/>
      <c r="MAO30"/>
      <c r="MAP30"/>
      <c r="MAQ30"/>
      <c r="MAR30"/>
      <c r="MAS30"/>
      <c r="MAT30"/>
      <c r="MAU30"/>
      <c r="MAV30"/>
      <c r="MAW30"/>
      <c r="MAX30"/>
      <c r="MAY30"/>
      <c r="MAZ30"/>
      <c r="MBA30"/>
      <c r="MBB30"/>
      <c r="MBC30"/>
      <c r="MBD30"/>
      <c r="MBE30"/>
      <c r="MBF30"/>
      <c r="MBG30"/>
      <c r="MBH30"/>
      <c r="MBI30"/>
      <c r="MBJ30"/>
      <c r="MBK30"/>
      <c r="MBL30"/>
      <c r="MBM30"/>
      <c r="MBN30"/>
      <c r="MBO30"/>
      <c r="MBP30"/>
      <c r="MBQ30"/>
      <c r="MBR30"/>
      <c r="MBS30"/>
      <c r="MBT30"/>
      <c r="MBU30"/>
      <c r="MBV30"/>
      <c r="MBW30"/>
      <c r="MBX30"/>
      <c r="MBY30"/>
      <c r="MBZ30"/>
      <c r="MCA30"/>
      <c r="MCB30"/>
      <c r="MCC30"/>
      <c r="MCD30"/>
      <c r="MCE30"/>
      <c r="MCF30"/>
      <c r="MCG30"/>
      <c r="MCH30"/>
      <c r="MCI30"/>
      <c r="MCJ30"/>
      <c r="MCK30"/>
      <c r="MCL30"/>
      <c r="MCM30"/>
      <c r="MCN30"/>
      <c r="MCO30"/>
      <c r="MCP30"/>
      <c r="MCQ30"/>
      <c r="MCR30"/>
      <c r="MCS30"/>
      <c r="MCT30"/>
      <c r="MCU30"/>
      <c r="MCV30"/>
      <c r="MCW30"/>
      <c r="MCX30"/>
      <c r="MCY30"/>
      <c r="MCZ30"/>
      <c r="MDA30"/>
      <c r="MDB30"/>
      <c r="MDC30"/>
      <c r="MDD30"/>
      <c r="MDE30"/>
      <c r="MDF30"/>
      <c r="MDG30"/>
      <c r="MDH30"/>
      <c r="MDI30"/>
      <c r="MDJ30"/>
      <c r="MDK30"/>
      <c r="MDL30"/>
      <c r="MDM30"/>
      <c r="MDN30"/>
      <c r="MDO30"/>
      <c r="MDP30"/>
      <c r="MDQ30"/>
      <c r="MDR30"/>
      <c r="MDS30"/>
      <c r="MDT30"/>
      <c r="MDU30"/>
      <c r="MDV30"/>
      <c r="MDW30"/>
      <c r="MDX30"/>
      <c r="MDY30"/>
      <c r="MDZ30"/>
      <c r="MEA30"/>
      <c r="MEB30"/>
      <c r="MEC30"/>
      <c r="MED30"/>
      <c r="MEE30"/>
      <c r="MEF30"/>
      <c r="MEG30"/>
      <c r="MEH30"/>
      <c r="MEI30"/>
      <c r="MEJ30"/>
      <c r="MEK30"/>
      <c r="MEL30"/>
      <c r="MEM30"/>
      <c r="MEN30"/>
      <c r="MEO30"/>
      <c r="MEP30"/>
      <c r="MEQ30"/>
      <c r="MER30"/>
      <c r="MES30"/>
      <c r="MET30"/>
      <c r="MEU30"/>
      <c r="MEV30"/>
      <c r="MEW30"/>
      <c r="MEX30"/>
      <c r="MEY30"/>
      <c r="MEZ30"/>
      <c r="MFA30"/>
      <c r="MFB30"/>
      <c r="MFC30"/>
      <c r="MFD30"/>
      <c r="MFE30"/>
      <c r="MFF30"/>
      <c r="MFG30"/>
      <c r="MFH30"/>
      <c r="MFI30"/>
      <c r="MFJ30"/>
      <c r="MFK30"/>
      <c r="MFL30"/>
      <c r="MFM30"/>
      <c r="MFN30"/>
      <c r="MFO30"/>
      <c r="MFP30"/>
      <c r="MFQ30"/>
      <c r="MFR30"/>
      <c r="MFS30"/>
      <c r="MFT30"/>
      <c r="MFU30"/>
      <c r="MFV30"/>
      <c r="MFW30"/>
      <c r="MFX30"/>
      <c r="MFY30"/>
      <c r="MFZ30"/>
      <c r="MGA30"/>
      <c r="MGB30"/>
      <c r="MGC30"/>
      <c r="MGD30"/>
      <c r="MGE30"/>
      <c r="MGF30"/>
      <c r="MGG30"/>
      <c r="MGH30"/>
      <c r="MGI30"/>
      <c r="MGJ30"/>
      <c r="MGK30"/>
      <c r="MGL30"/>
      <c r="MGM30"/>
      <c r="MGN30"/>
      <c r="MGO30"/>
      <c r="MGP30"/>
      <c r="MGQ30"/>
      <c r="MGR30"/>
      <c r="MGS30"/>
      <c r="MGT30"/>
      <c r="MGU30"/>
      <c r="MGV30"/>
      <c r="MGW30"/>
      <c r="MGX30"/>
      <c r="MGY30"/>
      <c r="MGZ30"/>
      <c r="MHA30"/>
      <c r="MHB30"/>
      <c r="MHC30"/>
      <c r="MHD30"/>
      <c r="MHE30"/>
      <c r="MHF30"/>
      <c r="MHG30"/>
      <c r="MHH30"/>
      <c r="MHI30"/>
      <c r="MHJ30"/>
      <c r="MHK30"/>
      <c r="MHL30"/>
      <c r="MHM30"/>
      <c r="MHN30"/>
      <c r="MHO30"/>
      <c r="MHP30"/>
      <c r="MHQ30"/>
      <c r="MHR30"/>
      <c r="MHS30"/>
      <c r="MHT30"/>
      <c r="MHU30"/>
      <c r="MHV30"/>
      <c r="MHW30"/>
      <c r="MHX30"/>
      <c r="MHY30"/>
      <c r="MHZ30"/>
      <c r="MIA30"/>
      <c r="MIB30"/>
      <c r="MIC30"/>
      <c r="MID30"/>
      <c r="MIE30"/>
      <c r="MIF30"/>
      <c r="MIG30"/>
      <c r="MIH30"/>
      <c r="MII30"/>
      <c r="MIJ30"/>
      <c r="MIK30"/>
      <c r="MIL30"/>
      <c r="MIM30"/>
      <c r="MIN30"/>
      <c r="MIO30"/>
      <c r="MIP30"/>
      <c r="MIQ30"/>
      <c r="MIR30"/>
      <c r="MIS30"/>
      <c r="MIT30"/>
      <c r="MIU30"/>
      <c r="MIV30"/>
      <c r="MIW30"/>
      <c r="MIX30"/>
      <c r="MIY30"/>
      <c r="MIZ30"/>
      <c r="MJA30"/>
      <c r="MJB30"/>
      <c r="MJC30"/>
      <c r="MJD30"/>
      <c r="MJE30"/>
      <c r="MJF30"/>
      <c r="MJG30"/>
      <c r="MJH30"/>
      <c r="MJI30"/>
      <c r="MJJ30"/>
      <c r="MJK30"/>
      <c r="MJL30"/>
      <c r="MJM30"/>
      <c r="MJN30"/>
      <c r="MJO30"/>
      <c r="MJP30"/>
      <c r="MJQ30"/>
      <c r="MJR30"/>
      <c r="MJS30"/>
      <c r="MJT30"/>
      <c r="MJU30"/>
      <c r="MJV30"/>
      <c r="MJW30"/>
      <c r="MJX30"/>
      <c r="MJY30"/>
      <c r="MJZ30"/>
      <c r="MKA30"/>
      <c r="MKB30"/>
      <c r="MKC30"/>
      <c r="MKD30"/>
      <c r="MKE30"/>
      <c r="MKF30"/>
      <c r="MKG30"/>
      <c r="MKH30"/>
      <c r="MKI30"/>
      <c r="MKJ30"/>
      <c r="MKK30"/>
      <c r="MKL30"/>
      <c r="MKM30"/>
      <c r="MKN30"/>
      <c r="MKO30"/>
      <c r="MKP30"/>
      <c r="MKQ30"/>
      <c r="MKR30"/>
      <c r="MKS30"/>
      <c r="MKT30"/>
      <c r="MKU30"/>
      <c r="MKV30"/>
      <c r="MKW30"/>
      <c r="MKX30"/>
      <c r="MKY30"/>
      <c r="MKZ30"/>
      <c r="MLA30"/>
      <c r="MLB30"/>
      <c r="MLC30"/>
      <c r="MLD30"/>
      <c r="MLE30"/>
      <c r="MLF30"/>
      <c r="MLG30"/>
      <c r="MLH30"/>
      <c r="MLI30"/>
      <c r="MLJ30"/>
      <c r="MLK30"/>
      <c r="MLL30"/>
      <c r="MLM30"/>
      <c r="MLN30"/>
      <c r="MLO30"/>
      <c r="MLP30"/>
      <c r="MLQ30"/>
      <c r="MLR30"/>
      <c r="MLS30"/>
      <c r="MLT30"/>
      <c r="MLU30"/>
      <c r="MLV30"/>
      <c r="MLW30"/>
      <c r="MLX30"/>
      <c r="MLY30"/>
      <c r="MLZ30"/>
      <c r="MMA30"/>
      <c r="MMB30"/>
      <c r="MMC30"/>
      <c r="MMD30"/>
      <c r="MME30"/>
      <c r="MMF30"/>
      <c r="MMG30"/>
      <c r="MMH30"/>
      <c r="MMI30"/>
      <c r="MMJ30"/>
      <c r="MMK30"/>
      <c r="MML30"/>
      <c r="MMM30"/>
      <c r="MMN30"/>
      <c r="MMO30"/>
      <c r="MMP30"/>
      <c r="MMQ30"/>
      <c r="MMR30"/>
      <c r="MMS30"/>
      <c r="MMT30"/>
      <c r="MMU30"/>
      <c r="MMV30"/>
      <c r="MMW30"/>
      <c r="MMX30"/>
      <c r="MMY30"/>
      <c r="MMZ30"/>
      <c r="MNA30"/>
      <c r="MNB30"/>
      <c r="MNC30"/>
      <c r="MND30"/>
      <c r="MNE30"/>
      <c r="MNF30"/>
      <c r="MNG30"/>
      <c r="MNH30"/>
      <c r="MNI30"/>
      <c r="MNJ30"/>
      <c r="MNK30"/>
      <c r="MNL30"/>
      <c r="MNM30"/>
      <c r="MNN30"/>
      <c r="MNO30"/>
      <c r="MNP30"/>
      <c r="MNQ30"/>
      <c r="MNR30"/>
      <c r="MNS30"/>
      <c r="MNT30"/>
      <c r="MNU30"/>
      <c r="MNV30"/>
      <c r="MNW30"/>
      <c r="MNX30"/>
      <c r="MNY30"/>
      <c r="MNZ30"/>
      <c r="MOA30"/>
      <c r="MOB30"/>
      <c r="MOC30"/>
      <c r="MOD30"/>
      <c r="MOE30"/>
      <c r="MOF30"/>
      <c r="MOG30"/>
      <c r="MOH30"/>
      <c r="MOI30"/>
      <c r="MOJ30"/>
      <c r="MOK30"/>
      <c r="MOL30"/>
      <c r="MOM30"/>
      <c r="MON30"/>
      <c r="MOO30"/>
      <c r="MOP30"/>
      <c r="MOQ30"/>
      <c r="MOR30"/>
      <c r="MOS30"/>
      <c r="MOT30"/>
      <c r="MOU30"/>
      <c r="MOV30"/>
      <c r="MOW30"/>
      <c r="MOX30"/>
      <c r="MOY30"/>
      <c r="MOZ30"/>
      <c r="MPA30"/>
      <c r="MPB30"/>
      <c r="MPC30"/>
      <c r="MPD30"/>
      <c r="MPE30"/>
      <c r="MPF30"/>
      <c r="MPG30"/>
      <c r="MPH30"/>
      <c r="MPI30"/>
      <c r="MPJ30"/>
      <c r="MPK30"/>
      <c r="MPL30"/>
      <c r="MPM30"/>
      <c r="MPN30"/>
      <c r="MPO30"/>
      <c r="MPP30"/>
      <c r="MPQ30"/>
      <c r="MPR30"/>
      <c r="MPS30"/>
      <c r="MPT30"/>
      <c r="MPU30"/>
      <c r="MPV30"/>
      <c r="MPW30"/>
      <c r="MPX30"/>
      <c r="MPY30"/>
      <c r="MPZ30"/>
      <c r="MQA30"/>
      <c r="MQB30"/>
      <c r="MQC30"/>
      <c r="MQD30"/>
      <c r="MQE30"/>
      <c r="MQF30"/>
      <c r="MQG30"/>
      <c r="MQH30"/>
      <c r="MQI30"/>
      <c r="MQJ30"/>
      <c r="MQK30"/>
      <c r="MQL30"/>
      <c r="MQM30"/>
      <c r="MQN30"/>
      <c r="MQO30"/>
      <c r="MQP30"/>
      <c r="MQQ30"/>
      <c r="MQR30"/>
      <c r="MQS30"/>
      <c r="MQT30"/>
      <c r="MQU30"/>
      <c r="MQV30"/>
      <c r="MQW30"/>
      <c r="MQX30"/>
      <c r="MQY30"/>
      <c r="MQZ30"/>
      <c r="MRA30"/>
      <c r="MRB30"/>
      <c r="MRC30"/>
      <c r="MRD30"/>
      <c r="MRE30"/>
      <c r="MRF30"/>
      <c r="MRG30"/>
      <c r="MRH30"/>
      <c r="MRI30"/>
      <c r="MRJ30"/>
      <c r="MRK30"/>
      <c r="MRL30"/>
      <c r="MRM30"/>
      <c r="MRN30"/>
      <c r="MRO30"/>
      <c r="MRP30"/>
      <c r="MRQ30"/>
      <c r="MRR30"/>
      <c r="MRS30"/>
      <c r="MRT30"/>
      <c r="MRU30"/>
      <c r="MRV30"/>
      <c r="MRW30"/>
      <c r="MRX30"/>
      <c r="MRY30"/>
      <c r="MRZ30"/>
      <c r="MSA30"/>
      <c r="MSB30"/>
      <c r="MSC30"/>
      <c r="MSD30"/>
      <c r="MSE30"/>
      <c r="MSF30"/>
      <c r="MSG30"/>
      <c r="MSH30"/>
      <c r="MSI30"/>
      <c r="MSJ30"/>
      <c r="MSK30"/>
      <c r="MSL30"/>
      <c r="MSM30"/>
      <c r="MSN30"/>
      <c r="MSO30"/>
      <c r="MSP30"/>
      <c r="MSQ30"/>
      <c r="MSR30"/>
      <c r="MSS30"/>
      <c r="MST30"/>
      <c r="MSU30"/>
      <c r="MSV30"/>
      <c r="MSW30"/>
      <c r="MSX30"/>
      <c r="MSY30"/>
      <c r="MSZ30"/>
      <c r="MTA30"/>
      <c r="MTB30"/>
      <c r="MTC30"/>
      <c r="MTD30"/>
      <c r="MTE30"/>
      <c r="MTF30"/>
      <c r="MTG30"/>
      <c r="MTH30"/>
      <c r="MTI30"/>
      <c r="MTJ30"/>
      <c r="MTK30"/>
      <c r="MTL30"/>
      <c r="MTM30"/>
      <c r="MTN30"/>
      <c r="MTO30"/>
      <c r="MTP30"/>
      <c r="MTQ30"/>
      <c r="MTR30"/>
      <c r="MTS30"/>
      <c r="MTT30"/>
      <c r="MTU30"/>
      <c r="MTV30"/>
      <c r="MTW30"/>
      <c r="MTX30"/>
      <c r="MTY30"/>
      <c r="MTZ30"/>
      <c r="MUA30"/>
      <c r="MUB30"/>
      <c r="MUC30"/>
      <c r="MUD30"/>
      <c r="MUE30"/>
      <c r="MUF30"/>
      <c r="MUG30"/>
      <c r="MUH30"/>
      <c r="MUI30"/>
      <c r="MUJ30"/>
      <c r="MUK30"/>
      <c r="MUL30"/>
      <c r="MUM30"/>
      <c r="MUN30"/>
      <c r="MUO30"/>
      <c r="MUP30"/>
      <c r="MUQ30"/>
      <c r="MUR30"/>
      <c r="MUS30"/>
      <c r="MUT30"/>
      <c r="MUU30"/>
      <c r="MUV30"/>
      <c r="MUW30"/>
      <c r="MUX30"/>
      <c r="MUY30"/>
      <c r="MUZ30"/>
      <c r="MVA30"/>
      <c r="MVB30"/>
      <c r="MVC30"/>
      <c r="MVD30"/>
      <c r="MVE30"/>
      <c r="MVF30"/>
      <c r="MVG30"/>
      <c r="MVH30"/>
      <c r="MVI30"/>
      <c r="MVJ30"/>
      <c r="MVK30"/>
      <c r="MVL30"/>
      <c r="MVM30"/>
      <c r="MVN30"/>
      <c r="MVO30"/>
      <c r="MVP30"/>
      <c r="MVQ30"/>
      <c r="MVR30"/>
      <c r="MVS30"/>
      <c r="MVT30"/>
      <c r="MVU30"/>
      <c r="MVV30"/>
      <c r="MVW30"/>
      <c r="MVX30"/>
      <c r="MVY30"/>
      <c r="MVZ30"/>
      <c r="MWA30"/>
      <c r="MWB30"/>
      <c r="MWC30"/>
      <c r="MWD30"/>
      <c r="MWE30"/>
      <c r="MWF30"/>
      <c r="MWG30"/>
      <c r="MWH30"/>
      <c r="MWI30"/>
      <c r="MWJ30"/>
      <c r="MWK30"/>
      <c r="MWL30"/>
      <c r="MWM30"/>
      <c r="MWN30"/>
      <c r="MWO30"/>
      <c r="MWP30"/>
      <c r="MWQ30"/>
      <c r="MWR30"/>
      <c r="MWS30"/>
      <c r="MWT30"/>
      <c r="MWU30"/>
      <c r="MWV30"/>
      <c r="MWW30"/>
      <c r="MWX30"/>
      <c r="MWY30"/>
      <c r="MWZ30"/>
      <c r="MXA30"/>
      <c r="MXB30"/>
      <c r="MXC30"/>
      <c r="MXD30"/>
      <c r="MXE30"/>
      <c r="MXF30"/>
      <c r="MXG30"/>
      <c r="MXH30"/>
      <c r="MXI30"/>
      <c r="MXJ30"/>
      <c r="MXK30"/>
      <c r="MXL30"/>
      <c r="MXM30"/>
      <c r="MXN30"/>
      <c r="MXO30"/>
      <c r="MXP30"/>
      <c r="MXQ30"/>
      <c r="MXR30"/>
      <c r="MXS30"/>
      <c r="MXT30"/>
      <c r="MXU30"/>
      <c r="MXV30"/>
      <c r="MXW30"/>
      <c r="MXX30"/>
      <c r="MXY30"/>
      <c r="MXZ30"/>
      <c r="MYA30"/>
      <c r="MYB30"/>
      <c r="MYC30"/>
      <c r="MYD30"/>
      <c r="MYE30"/>
      <c r="MYF30"/>
      <c r="MYG30"/>
      <c r="MYH30"/>
      <c r="MYI30"/>
      <c r="MYJ30"/>
      <c r="MYK30"/>
      <c r="MYL30"/>
      <c r="MYM30"/>
      <c r="MYN30"/>
      <c r="MYO30"/>
      <c r="MYP30"/>
      <c r="MYQ30"/>
      <c r="MYR30"/>
      <c r="MYS30"/>
      <c r="MYT30"/>
      <c r="MYU30"/>
      <c r="MYV30"/>
      <c r="MYW30"/>
      <c r="MYX30"/>
      <c r="MYY30"/>
      <c r="MYZ30"/>
      <c r="MZA30"/>
      <c r="MZB30"/>
      <c r="MZC30"/>
      <c r="MZD30"/>
      <c r="MZE30"/>
      <c r="MZF30"/>
      <c r="MZG30"/>
      <c r="MZH30"/>
      <c r="MZI30"/>
      <c r="MZJ30"/>
      <c r="MZK30"/>
      <c r="MZL30"/>
      <c r="MZM30"/>
      <c r="MZN30"/>
      <c r="MZO30"/>
      <c r="MZP30"/>
      <c r="MZQ30"/>
      <c r="MZR30"/>
      <c r="MZS30"/>
      <c r="MZT30"/>
      <c r="MZU30"/>
      <c r="MZV30"/>
      <c r="MZW30"/>
      <c r="MZX30"/>
      <c r="MZY30"/>
      <c r="MZZ30"/>
      <c r="NAA30"/>
      <c r="NAB30"/>
      <c r="NAC30"/>
      <c r="NAD30"/>
      <c r="NAE30"/>
      <c r="NAF30"/>
      <c r="NAG30"/>
      <c r="NAH30"/>
      <c r="NAI30"/>
      <c r="NAJ30"/>
      <c r="NAK30"/>
      <c r="NAL30"/>
      <c r="NAM30"/>
      <c r="NAN30"/>
      <c r="NAO30"/>
      <c r="NAP30"/>
      <c r="NAQ30"/>
      <c r="NAR30"/>
      <c r="NAS30"/>
      <c r="NAT30"/>
      <c r="NAU30"/>
      <c r="NAV30"/>
      <c r="NAW30"/>
      <c r="NAX30"/>
      <c r="NAY30"/>
      <c r="NAZ30"/>
      <c r="NBA30"/>
      <c r="NBB30"/>
      <c r="NBC30"/>
      <c r="NBD30"/>
      <c r="NBE30"/>
      <c r="NBF30"/>
      <c r="NBG30"/>
      <c r="NBH30"/>
      <c r="NBI30"/>
      <c r="NBJ30"/>
      <c r="NBK30"/>
      <c r="NBL30"/>
      <c r="NBM30"/>
      <c r="NBN30"/>
      <c r="NBO30"/>
      <c r="NBP30"/>
      <c r="NBQ30"/>
      <c r="NBR30"/>
      <c r="NBS30"/>
      <c r="NBT30"/>
      <c r="NBU30"/>
      <c r="NBV30"/>
      <c r="NBW30"/>
      <c r="NBX30"/>
      <c r="NBY30"/>
      <c r="NBZ30"/>
      <c r="NCA30"/>
      <c r="NCB30"/>
      <c r="NCC30"/>
      <c r="NCD30"/>
      <c r="NCE30"/>
      <c r="NCF30"/>
      <c r="NCG30"/>
      <c r="NCH30"/>
      <c r="NCI30"/>
      <c r="NCJ30"/>
      <c r="NCK30"/>
      <c r="NCL30"/>
      <c r="NCM30"/>
      <c r="NCN30"/>
      <c r="NCO30"/>
      <c r="NCP30"/>
      <c r="NCQ30"/>
      <c r="NCR30"/>
      <c r="NCS30"/>
      <c r="NCT30"/>
      <c r="NCU30"/>
      <c r="NCV30"/>
      <c r="NCW30"/>
      <c r="NCX30"/>
      <c r="NCY30"/>
      <c r="NCZ30"/>
      <c r="NDA30"/>
      <c r="NDB30"/>
      <c r="NDC30"/>
      <c r="NDD30"/>
      <c r="NDE30"/>
      <c r="NDF30"/>
      <c r="NDG30"/>
      <c r="NDH30"/>
      <c r="NDI30"/>
      <c r="NDJ30"/>
      <c r="NDK30"/>
      <c r="NDL30"/>
      <c r="NDM30"/>
      <c r="NDN30"/>
      <c r="NDO30"/>
      <c r="NDP30"/>
      <c r="NDQ30"/>
      <c r="NDR30"/>
      <c r="NDS30"/>
      <c r="NDT30"/>
      <c r="NDU30"/>
      <c r="NDV30"/>
      <c r="NDW30"/>
      <c r="NDX30"/>
      <c r="NDY30"/>
      <c r="NDZ30"/>
      <c r="NEA30"/>
      <c r="NEB30"/>
      <c r="NEC30"/>
      <c r="NED30"/>
      <c r="NEE30"/>
      <c r="NEF30"/>
      <c r="NEG30"/>
      <c r="NEH30"/>
      <c r="NEI30"/>
      <c r="NEJ30"/>
      <c r="NEK30"/>
      <c r="NEL30"/>
      <c r="NEM30"/>
      <c r="NEN30"/>
      <c r="NEO30"/>
      <c r="NEP30"/>
      <c r="NEQ30"/>
      <c r="NER30"/>
      <c r="NES30"/>
      <c r="NET30"/>
      <c r="NEU30"/>
      <c r="NEV30"/>
      <c r="NEW30"/>
      <c r="NEX30"/>
      <c r="NEY30"/>
      <c r="NEZ30"/>
      <c r="NFA30"/>
      <c r="NFB30"/>
      <c r="NFC30"/>
      <c r="NFD30"/>
      <c r="NFE30"/>
      <c r="NFF30"/>
      <c r="NFG30"/>
      <c r="NFH30"/>
      <c r="NFI30"/>
      <c r="NFJ30"/>
      <c r="NFK30"/>
      <c r="NFL30"/>
      <c r="NFM30"/>
      <c r="NFN30"/>
      <c r="NFO30"/>
      <c r="NFP30"/>
      <c r="NFQ30"/>
      <c r="NFR30"/>
      <c r="NFS30"/>
      <c r="NFT30"/>
      <c r="NFU30"/>
      <c r="NFV30"/>
      <c r="NFW30"/>
      <c r="NFX30"/>
      <c r="NFY30"/>
      <c r="NFZ30"/>
      <c r="NGA30"/>
      <c r="NGB30"/>
      <c r="NGC30"/>
      <c r="NGD30"/>
      <c r="NGE30"/>
      <c r="NGF30"/>
      <c r="NGG30"/>
      <c r="NGH30"/>
      <c r="NGI30"/>
      <c r="NGJ30"/>
      <c r="NGK30"/>
      <c r="NGL30"/>
      <c r="NGM30"/>
      <c r="NGN30"/>
      <c r="NGO30"/>
      <c r="NGP30"/>
      <c r="NGQ30"/>
      <c r="NGR30"/>
      <c r="NGS30"/>
      <c r="NGT30"/>
      <c r="NGU30"/>
      <c r="NGV30"/>
      <c r="NGW30"/>
      <c r="NGX30"/>
      <c r="NGY30"/>
      <c r="NGZ30"/>
      <c r="NHA30"/>
      <c r="NHB30"/>
      <c r="NHC30"/>
      <c r="NHD30"/>
      <c r="NHE30"/>
      <c r="NHF30"/>
      <c r="NHG30"/>
      <c r="NHH30"/>
      <c r="NHI30"/>
      <c r="NHJ30"/>
      <c r="NHK30"/>
      <c r="NHL30"/>
      <c r="NHM30"/>
      <c r="NHN30"/>
      <c r="NHO30"/>
      <c r="NHP30"/>
      <c r="NHQ30"/>
      <c r="NHR30"/>
      <c r="NHS30"/>
      <c r="NHT30"/>
      <c r="NHU30"/>
      <c r="NHV30"/>
      <c r="NHW30"/>
      <c r="NHX30"/>
      <c r="NHY30"/>
      <c r="NHZ30"/>
      <c r="NIA30"/>
      <c r="NIB30"/>
      <c r="NIC30"/>
      <c r="NID30"/>
      <c r="NIE30"/>
      <c r="NIF30"/>
      <c r="NIG30"/>
      <c r="NIH30"/>
      <c r="NII30"/>
      <c r="NIJ30"/>
      <c r="NIK30"/>
      <c r="NIL30"/>
      <c r="NIM30"/>
      <c r="NIN30"/>
      <c r="NIO30"/>
      <c r="NIP30"/>
      <c r="NIQ30"/>
      <c r="NIR30"/>
      <c r="NIS30"/>
      <c r="NIT30"/>
      <c r="NIU30"/>
      <c r="NIV30"/>
      <c r="NIW30"/>
      <c r="NIX30"/>
      <c r="NIY30"/>
      <c r="NIZ30"/>
      <c r="NJA30"/>
      <c r="NJB30"/>
      <c r="NJC30"/>
      <c r="NJD30"/>
      <c r="NJE30"/>
      <c r="NJF30"/>
      <c r="NJG30"/>
      <c r="NJH30"/>
      <c r="NJI30"/>
      <c r="NJJ30"/>
      <c r="NJK30"/>
      <c r="NJL30"/>
      <c r="NJM30"/>
      <c r="NJN30"/>
      <c r="NJO30"/>
      <c r="NJP30"/>
      <c r="NJQ30"/>
      <c r="NJR30"/>
      <c r="NJS30"/>
      <c r="NJT30"/>
      <c r="NJU30"/>
      <c r="NJV30"/>
      <c r="NJW30"/>
      <c r="NJX30"/>
      <c r="NJY30"/>
      <c r="NJZ30"/>
      <c r="NKA30"/>
      <c r="NKB30"/>
      <c r="NKC30"/>
      <c r="NKD30"/>
      <c r="NKE30"/>
      <c r="NKF30"/>
      <c r="NKG30"/>
      <c r="NKH30"/>
      <c r="NKI30"/>
      <c r="NKJ30"/>
      <c r="NKK30"/>
      <c r="NKL30"/>
      <c r="NKM30"/>
      <c r="NKN30"/>
      <c r="NKO30"/>
      <c r="NKP30"/>
      <c r="NKQ30"/>
      <c r="NKR30"/>
      <c r="NKS30"/>
      <c r="NKT30"/>
      <c r="NKU30"/>
      <c r="NKV30"/>
      <c r="NKW30"/>
      <c r="NKX30"/>
      <c r="NKY30"/>
      <c r="NKZ30"/>
      <c r="NLA30"/>
      <c r="NLB30"/>
      <c r="NLC30"/>
      <c r="NLD30"/>
      <c r="NLE30"/>
      <c r="NLF30"/>
      <c r="NLG30"/>
      <c r="NLH30"/>
      <c r="NLI30"/>
      <c r="NLJ30"/>
      <c r="NLK30"/>
      <c r="NLL30"/>
      <c r="NLM30"/>
      <c r="NLN30"/>
      <c r="NLO30"/>
      <c r="NLP30"/>
      <c r="NLQ30"/>
      <c r="NLR30"/>
      <c r="NLS30"/>
      <c r="NLT30"/>
      <c r="NLU30"/>
      <c r="NLV30"/>
      <c r="NLW30"/>
      <c r="NLX30"/>
      <c r="NLY30"/>
      <c r="NLZ30"/>
      <c r="NMA30"/>
      <c r="NMB30"/>
      <c r="NMC30"/>
      <c r="NMD30"/>
      <c r="NME30"/>
      <c r="NMF30"/>
      <c r="NMG30"/>
      <c r="NMH30"/>
      <c r="NMI30"/>
      <c r="NMJ30"/>
      <c r="NMK30"/>
      <c r="NML30"/>
      <c r="NMM30"/>
      <c r="NMN30"/>
      <c r="NMO30"/>
      <c r="NMP30"/>
      <c r="NMQ30"/>
      <c r="NMR30"/>
      <c r="NMS30"/>
      <c r="NMT30"/>
      <c r="NMU30"/>
      <c r="NMV30"/>
      <c r="NMW30"/>
      <c r="NMX30"/>
      <c r="NMY30"/>
      <c r="NMZ30"/>
      <c r="NNA30"/>
      <c r="NNB30"/>
      <c r="NNC30"/>
      <c r="NND30"/>
      <c r="NNE30"/>
      <c r="NNF30"/>
      <c r="NNG30"/>
      <c r="NNH30"/>
      <c r="NNI30"/>
      <c r="NNJ30"/>
      <c r="NNK30"/>
      <c r="NNL30"/>
      <c r="NNM30"/>
      <c r="NNN30"/>
      <c r="NNO30"/>
      <c r="NNP30"/>
      <c r="NNQ30"/>
      <c r="NNR30"/>
      <c r="NNS30"/>
      <c r="NNT30"/>
      <c r="NNU30"/>
      <c r="NNV30"/>
      <c r="NNW30"/>
      <c r="NNX30"/>
      <c r="NNY30"/>
      <c r="NNZ30"/>
      <c r="NOA30"/>
      <c r="NOB30"/>
      <c r="NOC30"/>
      <c r="NOD30"/>
      <c r="NOE30"/>
      <c r="NOF30"/>
      <c r="NOG30"/>
      <c r="NOH30"/>
      <c r="NOI30"/>
      <c r="NOJ30"/>
      <c r="NOK30"/>
      <c r="NOL30"/>
      <c r="NOM30"/>
      <c r="NON30"/>
      <c r="NOO30"/>
      <c r="NOP30"/>
      <c r="NOQ30"/>
      <c r="NOR30"/>
      <c r="NOS30"/>
      <c r="NOT30"/>
      <c r="NOU30"/>
      <c r="NOV30"/>
      <c r="NOW30"/>
      <c r="NOX30"/>
      <c r="NOY30"/>
      <c r="NOZ30"/>
      <c r="NPA30"/>
      <c r="NPB30"/>
      <c r="NPC30"/>
      <c r="NPD30"/>
      <c r="NPE30"/>
      <c r="NPF30"/>
      <c r="NPG30"/>
      <c r="NPH30"/>
      <c r="NPI30"/>
      <c r="NPJ30"/>
      <c r="NPK30"/>
      <c r="NPL30"/>
      <c r="NPM30"/>
      <c r="NPN30"/>
      <c r="NPO30"/>
      <c r="NPP30"/>
      <c r="NPQ30"/>
      <c r="NPR30"/>
      <c r="NPS30"/>
      <c r="NPT30"/>
      <c r="NPU30"/>
      <c r="NPV30"/>
      <c r="NPW30"/>
      <c r="NPX30"/>
      <c r="NPY30"/>
      <c r="NPZ30"/>
      <c r="NQA30"/>
      <c r="NQB30"/>
      <c r="NQC30"/>
      <c r="NQD30"/>
      <c r="NQE30"/>
      <c r="NQF30"/>
      <c r="NQG30"/>
      <c r="NQH30"/>
      <c r="NQI30"/>
      <c r="NQJ30"/>
      <c r="NQK30"/>
      <c r="NQL30"/>
      <c r="NQM30"/>
      <c r="NQN30"/>
      <c r="NQO30"/>
      <c r="NQP30"/>
      <c r="NQQ30"/>
      <c r="NQR30"/>
      <c r="NQS30"/>
      <c r="NQT30"/>
      <c r="NQU30"/>
      <c r="NQV30"/>
      <c r="NQW30"/>
      <c r="NQX30"/>
      <c r="NQY30"/>
      <c r="NQZ30"/>
      <c r="NRA30"/>
      <c r="NRB30"/>
      <c r="NRC30"/>
      <c r="NRD30"/>
      <c r="NRE30"/>
      <c r="NRF30"/>
      <c r="NRG30"/>
      <c r="NRH30"/>
      <c r="NRI30"/>
      <c r="NRJ30"/>
      <c r="NRK30"/>
      <c r="NRL30"/>
      <c r="NRM30"/>
      <c r="NRN30"/>
      <c r="NRO30"/>
      <c r="NRP30"/>
      <c r="NRQ30"/>
      <c r="NRR30"/>
      <c r="NRS30"/>
      <c r="NRT30"/>
      <c r="NRU30"/>
      <c r="NRV30"/>
      <c r="NRW30"/>
      <c r="NRX30"/>
      <c r="NRY30"/>
      <c r="NRZ30"/>
      <c r="NSA30"/>
      <c r="NSB30"/>
      <c r="NSC30"/>
      <c r="NSD30"/>
      <c r="NSE30"/>
      <c r="NSF30"/>
      <c r="NSG30"/>
      <c r="NSH30"/>
      <c r="NSI30"/>
      <c r="NSJ30"/>
      <c r="NSK30"/>
      <c r="NSL30"/>
      <c r="NSM30"/>
      <c r="NSN30"/>
      <c r="NSO30"/>
      <c r="NSP30"/>
      <c r="NSQ30"/>
      <c r="NSR30"/>
      <c r="NSS30"/>
      <c r="NST30"/>
      <c r="NSU30"/>
      <c r="NSV30"/>
      <c r="NSW30"/>
      <c r="NSX30"/>
      <c r="NSY30"/>
      <c r="NSZ30"/>
      <c r="NTA30"/>
      <c r="NTB30"/>
      <c r="NTC30"/>
      <c r="NTD30"/>
      <c r="NTE30"/>
      <c r="NTF30"/>
      <c r="NTG30"/>
      <c r="NTH30"/>
      <c r="NTI30"/>
      <c r="NTJ30"/>
      <c r="NTK30"/>
      <c r="NTL30"/>
      <c r="NTM30"/>
      <c r="NTN30"/>
      <c r="NTO30"/>
      <c r="NTP30"/>
      <c r="NTQ30"/>
      <c r="NTR30"/>
      <c r="NTS30"/>
      <c r="NTT30"/>
      <c r="NTU30"/>
      <c r="NTV30"/>
      <c r="NTW30"/>
      <c r="NTX30"/>
      <c r="NTY30"/>
      <c r="NTZ30"/>
      <c r="NUA30"/>
      <c r="NUB30"/>
      <c r="NUC30"/>
      <c r="NUD30"/>
      <c r="NUE30"/>
      <c r="NUF30"/>
      <c r="NUG30"/>
      <c r="NUH30"/>
      <c r="NUI30"/>
      <c r="NUJ30"/>
      <c r="NUK30"/>
      <c r="NUL30"/>
      <c r="NUM30"/>
      <c r="NUN30"/>
      <c r="NUO30"/>
      <c r="NUP30"/>
      <c r="NUQ30"/>
      <c r="NUR30"/>
      <c r="NUS30"/>
      <c r="NUT30"/>
      <c r="NUU30"/>
      <c r="NUV30"/>
      <c r="NUW30"/>
      <c r="NUX30"/>
      <c r="NUY30"/>
      <c r="NUZ30"/>
      <c r="NVA30"/>
      <c r="NVB30"/>
      <c r="NVC30"/>
      <c r="NVD30"/>
      <c r="NVE30"/>
      <c r="NVF30"/>
      <c r="NVG30"/>
      <c r="NVH30"/>
      <c r="NVI30"/>
      <c r="NVJ30"/>
      <c r="NVK30"/>
      <c r="NVL30"/>
      <c r="NVM30"/>
      <c r="NVN30"/>
      <c r="NVO30"/>
      <c r="NVP30"/>
      <c r="NVQ30"/>
      <c r="NVR30"/>
      <c r="NVS30"/>
      <c r="NVT30"/>
      <c r="NVU30"/>
      <c r="NVV30"/>
      <c r="NVW30"/>
      <c r="NVX30"/>
      <c r="NVY30"/>
      <c r="NVZ30"/>
      <c r="NWA30"/>
      <c r="NWB30"/>
      <c r="NWC30"/>
      <c r="NWD30"/>
      <c r="NWE30"/>
      <c r="NWF30"/>
      <c r="NWG30"/>
      <c r="NWH30"/>
      <c r="NWI30"/>
      <c r="NWJ30"/>
      <c r="NWK30"/>
      <c r="NWL30"/>
      <c r="NWM30"/>
      <c r="NWN30"/>
      <c r="NWO30"/>
      <c r="NWP30"/>
      <c r="NWQ30"/>
      <c r="NWR30"/>
      <c r="NWS30"/>
      <c r="NWT30"/>
      <c r="NWU30"/>
      <c r="NWV30"/>
      <c r="NWW30"/>
      <c r="NWX30"/>
      <c r="NWY30"/>
      <c r="NWZ30"/>
      <c r="NXA30"/>
      <c r="NXB30"/>
      <c r="NXC30"/>
      <c r="NXD30"/>
      <c r="NXE30"/>
      <c r="NXF30"/>
      <c r="NXG30"/>
      <c r="NXH30"/>
      <c r="NXI30"/>
      <c r="NXJ30"/>
      <c r="NXK30"/>
      <c r="NXL30"/>
      <c r="NXM30"/>
      <c r="NXN30"/>
      <c r="NXO30"/>
      <c r="NXP30"/>
      <c r="NXQ30"/>
      <c r="NXR30"/>
      <c r="NXS30"/>
      <c r="NXT30"/>
      <c r="NXU30"/>
      <c r="NXV30"/>
      <c r="NXW30"/>
      <c r="NXX30"/>
      <c r="NXY30"/>
      <c r="NXZ30"/>
      <c r="NYA30"/>
      <c r="NYB30"/>
      <c r="NYC30"/>
      <c r="NYD30"/>
      <c r="NYE30"/>
      <c r="NYF30"/>
      <c r="NYG30"/>
      <c r="NYH30"/>
      <c r="NYI30"/>
      <c r="NYJ30"/>
      <c r="NYK30"/>
      <c r="NYL30"/>
      <c r="NYM30"/>
      <c r="NYN30"/>
      <c r="NYO30"/>
      <c r="NYP30"/>
      <c r="NYQ30"/>
      <c r="NYR30"/>
      <c r="NYS30"/>
      <c r="NYT30"/>
      <c r="NYU30"/>
      <c r="NYV30"/>
      <c r="NYW30"/>
      <c r="NYX30"/>
      <c r="NYY30"/>
      <c r="NYZ30"/>
      <c r="NZA30"/>
      <c r="NZB30"/>
      <c r="NZC30"/>
      <c r="NZD30"/>
      <c r="NZE30"/>
      <c r="NZF30"/>
      <c r="NZG30"/>
      <c r="NZH30"/>
      <c r="NZI30"/>
      <c r="NZJ30"/>
      <c r="NZK30"/>
      <c r="NZL30"/>
      <c r="NZM30"/>
      <c r="NZN30"/>
      <c r="NZO30"/>
      <c r="NZP30"/>
      <c r="NZQ30"/>
      <c r="NZR30"/>
      <c r="NZS30"/>
      <c r="NZT30"/>
      <c r="NZU30"/>
      <c r="NZV30"/>
      <c r="NZW30"/>
      <c r="NZX30"/>
      <c r="NZY30"/>
      <c r="NZZ30"/>
      <c r="OAA30"/>
      <c r="OAB30"/>
      <c r="OAC30"/>
      <c r="OAD30"/>
      <c r="OAE30"/>
      <c r="OAF30"/>
      <c r="OAG30"/>
      <c r="OAH30"/>
      <c r="OAI30"/>
      <c r="OAJ30"/>
      <c r="OAK30"/>
      <c r="OAL30"/>
      <c r="OAM30"/>
      <c r="OAN30"/>
      <c r="OAO30"/>
      <c r="OAP30"/>
      <c r="OAQ30"/>
      <c r="OAR30"/>
      <c r="OAS30"/>
      <c r="OAT30"/>
      <c r="OAU30"/>
      <c r="OAV30"/>
      <c r="OAW30"/>
      <c r="OAX30"/>
      <c r="OAY30"/>
      <c r="OAZ30"/>
      <c r="OBA30"/>
      <c r="OBB30"/>
      <c r="OBC30"/>
      <c r="OBD30"/>
      <c r="OBE30"/>
      <c r="OBF30"/>
      <c r="OBG30"/>
      <c r="OBH30"/>
      <c r="OBI30"/>
      <c r="OBJ30"/>
      <c r="OBK30"/>
      <c r="OBL30"/>
      <c r="OBM30"/>
      <c r="OBN30"/>
      <c r="OBO30"/>
      <c r="OBP30"/>
      <c r="OBQ30"/>
      <c r="OBR30"/>
      <c r="OBS30"/>
      <c r="OBT30"/>
      <c r="OBU30"/>
      <c r="OBV30"/>
      <c r="OBW30"/>
      <c r="OBX30"/>
      <c r="OBY30"/>
      <c r="OBZ30"/>
      <c r="OCA30"/>
      <c r="OCB30"/>
      <c r="OCC30"/>
      <c r="OCD30"/>
      <c r="OCE30"/>
      <c r="OCF30"/>
      <c r="OCG30"/>
      <c r="OCH30"/>
      <c r="OCI30"/>
      <c r="OCJ30"/>
      <c r="OCK30"/>
      <c r="OCL30"/>
      <c r="OCM30"/>
      <c r="OCN30"/>
      <c r="OCO30"/>
      <c r="OCP30"/>
      <c r="OCQ30"/>
      <c r="OCR30"/>
      <c r="OCS30"/>
      <c r="OCT30"/>
      <c r="OCU30"/>
      <c r="OCV30"/>
      <c r="OCW30"/>
      <c r="OCX30"/>
      <c r="OCY30"/>
      <c r="OCZ30"/>
      <c r="ODA30"/>
      <c r="ODB30"/>
      <c r="ODC30"/>
      <c r="ODD30"/>
      <c r="ODE30"/>
      <c r="ODF30"/>
      <c r="ODG30"/>
      <c r="ODH30"/>
      <c r="ODI30"/>
      <c r="ODJ30"/>
      <c r="ODK30"/>
      <c r="ODL30"/>
      <c r="ODM30"/>
      <c r="ODN30"/>
      <c r="ODO30"/>
      <c r="ODP30"/>
      <c r="ODQ30"/>
      <c r="ODR30"/>
      <c r="ODS30"/>
      <c r="ODT30"/>
      <c r="ODU30"/>
      <c r="ODV30"/>
      <c r="ODW30"/>
      <c r="ODX30"/>
      <c r="ODY30"/>
      <c r="ODZ30"/>
      <c r="OEA30"/>
      <c r="OEB30"/>
      <c r="OEC30"/>
      <c r="OED30"/>
      <c r="OEE30"/>
      <c r="OEF30"/>
      <c r="OEG30"/>
      <c r="OEH30"/>
      <c r="OEI30"/>
      <c r="OEJ30"/>
      <c r="OEK30"/>
      <c r="OEL30"/>
      <c r="OEM30"/>
      <c r="OEN30"/>
      <c r="OEO30"/>
      <c r="OEP30"/>
      <c r="OEQ30"/>
      <c r="OER30"/>
      <c r="OES30"/>
      <c r="OET30"/>
      <c r="OEU30"/>
      <c r="OEV30"/>
      <c r="OEW30"/>
      <c r="OEX30"/>
      <c r="OEY30"/>
      <c r="OEZ30"/>
      <c r="OFA30"/>
      <c r="OFB30"/>
      <c r="OFC30"/>
      <c r="OFD30"/>
      <c r="OFE30"/>
      <c r="OFF30"/>
      <c r="OFG30"/>
      <c r="OFH30"/>
      <c r="OFI30"/>
      <c r="OFJ30"/>
      <c r="OFK30"/>
      <c r="OFL30"/>
      <c r="OFM30"/>
      <c r="OFN30"/>
      <c r="OFO30"/>
      <c r="OFP30"/>
      <c r="OFQ30"/>
      <c r="OFR30"/>
      <c r="OFS30"/>
      <c r="OFT30"/>
      <c r="OFU30"/>
      <c r="OFV30"/>
      <c r="OFW30"/>
      <c r="OFX30"/>
      <c r="OFY30"/>
      <c r="OFZ30"/>
      <c r="OGA30"/>
      <c r="OGB30"/>
      <c r="OGC30"/>
      <c r="OGD30"/>
      <c r="OGE30"/>
      <c r="OGF30"/>
      <c r="OGG30"/>
      <c r="OGH30"/>
      <c r="OGI30"/>
      <c r="OGJ30"/>
      <c r="OGK30"/>
      <c r="OGL30"/>
      <c r="OGM30"/>
      <c r="OGN30"/>
      <c r="OGO30"/>
      <c r="OGP30"/>
      <c r="OGQ30"/>
      <c r="OGR30"/>
      <c r="OGS30"/>
      <c r="OGT30"/>
      <c r="OGU30"/>
      <c r="OGV30"/>
      <c r="OGW30"/>
      <c r="OGX30"/>
      <c r="OGY30"/>
      <c r="OGZ30"/>
      <c r="OHA30"/>
      <c r="OHB30"/>
      <c r="OHC30"/>
      <c r="OHD30"/>
      <c r="OHE30"/>
      <c r="OHF30"/>
      <c r="OHG30"/>
      <c r="OHH30"/>
      <c r="OHI30"/>
      <c r="OHJ30"/>
      <c r="OHK30"/>
      <c r="OHL30"/>
      <c r="OHM30"/>
      <c r="OHN30"/>
      <c r="OHO30"/>
      <c r="OHP30"/>
      <c r="OHQ30"/>
      <c r="OHR30"/>
      <c r="OHS30"/>
      <c r="OHT30"/>
      <c r="OHU30"/>
      <c r="OHV30"/>
      <c r="OHW30"/>
      <c r="OHX30"/>
      <c r="OHY30"/>
      <c r="OHZ30"/>
      <c r="OIA30"/>
      <c r="OIB30"/>
      <c r="OIC30"/>
      <c r="OID30"/>
      <c r="OIE30"/>
      <c r="OIF30"/>
      <c r="OIG30"/>
      <c r="OIH30"/>
      <c r="OII30"/>
      <c r="OIJ30"/>
      <c r="OIK30"/>
      <c r="OIL30"/>
      <c r="OIM30"/>
      <c r="OIN30"/>
      <c r="OIO30"/>
      <c r="OIP30"/>
      <c r="OIQ30"/>
      <c r="OIR30"/>
      <c r="OIS30"/>
      <c r="OIT30"/>
      <c r="OIU30"/>
      <c r="OIV30"/>
      <c r="OIW30"/>
      <c r="OIX30"/>
      <c r="OIY30"/>
      <c r="OIZ30"/>
      <c r="OJA30"/>
      <c r="OJB30"/>
      <c r="OJC30"/>
      <c r="OJD30"/>
      <c r="OJE30"/>
      <c r="OJF30"/>
      <c r="OJG30"/>
      <c r="OJH30"/>
      <c r="OJI30"/>
      <c r="OJJ30"/>
      <c r="OJK30"/>
      <c r="OJL30"/>
      <c r="OJM30"/>
      <c r="OJN30"/>
      <c r="OJO30"/>
      <c r="OJP30"/>
      <c r="OJQ30"/>
      <c r="OJR30"/>
      <c r="OJS30"/>
      <c r="OJT30"/>
      <c r="OJU30"/>
      <c r="OJV30"/>
      <c r="OJW30"/>
      <c r="OJX30"/>
      <c r="OJY30"/>
      <c r="OJZ30"/>
      <c r="OKA30"/>
      <c r="OKB30"/>
      <c r="OKC30"/>
      <c r="OKD30"/>
      <c r="OKE30"/>
      <c r="OKF30"/>
      <c r="OKG30"/>
      <c r="OKH30"/>
      <c r="OKI30"/>
      <c r="OKJ30"/>
      <c r="OKK30"/>
      <c r="OKL30"/>
      <c r="OKM30"/>
      <c r="OKN30"/>
      <c r="OKO30"/>
      <c r="OKP30"/>
      <c r="OKQ30"/>
      <c r="OKR30"/>
      <c r="OKS30"/>
      <c r="OKT30"/>
      <c r="OKU30"/>
      <c r="OKV30"/>
      <c r="OKW30"/>
      <c r="OKX30"/>
      <c r="OKY30"/>
      <c r="OKZ30"/>
      <c r="OLA30"/>
      <c r="OLB30"/>
      <c r="OLC30"/>
      <c r="OLD30"/>
      <c r="OLE30"/>
      <c r="OLF30"/>
      <c r="OLG30"/>
      <c r="OLH30"/>
      <c r="OLI30"/>
      <c r="OLJ30"/>
      <c r="OLK30"/>
      <c r="OLL30"/>
      <c r="OLM30"/>
      <c r="OLN30"/>
      <c r="OLO30"/>
      <c r="OLP30"/>
      <c r="OLQ30"/>
      <c r="OLR30"/>
      <c r="OLS30"/>
      <c r="OLT30"/>
      <c r="OLU30"/>
      <c r="OLV30"/>
      <c r="OLW30"/>
      <c r="OLX30"/>
      <c r="OLY30"/>
      <c r="OLZ30"/>
      <c r="OMA30"/>
      <c r="OMB30"/>
      <c r="OMC30"/>
      <c r="OMD30"/>
      <c r="OME30"/>
      <c r="OMF30"/>
      <c r="OMG30"/>
      <c r="OMH30"/>
      <c r="OMI30"/>
      <c r="OMJ30"/>
      <c r="OMK30"/>
      <c r="OML30"/>
      <c r="OMM30"/>
      <c r="OMN30"/>
      <c r="OMO30"/>
      <c r="OMP30"/>
      <c r="OMQ30"/>
      <c r="OMR30"/>
      <c r="OMS30"/>
      <c r="OMT30"/>
      <c r="OMU30"/>
      <c r="OMV30"/>
      <c r="OMW30"/>
      <c r="OMX30"/>
      <c r="OMY30"/>
      <c r="OMZ30"/>
      <c r="ONA30"/>
      <c r="ONB30"/>
      <c r="ONC30"/>
      <c r="OND30"/>
      <c r="ONE30"/>
      <c r="ONF30"/>
      <c r="ONG30"/>
      <c r="ONH30"/>
      <c r="ONI30"/>
      <c r="ONJ30"/>
      <c r="ONK30"/>
      <c r="ONL30"/>
      <c r="ONM30"/>
      <c r="ONN30"/>
      <c r="ONO30"/>
      <c r="ONP30"/>
      <c r="ONQ30"/>
      <c r="ONR30"/>
      <c r="ONS30"/>
      <c r="ONT30"/>
      <c r="ONU30"/>
      <c r="ONV30"/>
      <c r="ONW30"/>
      <c r="ONX30"/>
      <c r="ONY30"/>
      <c r="ONZ30"/>
      <c r="OOA30"/>
      <c r="OOB30"/>
      <c r="OOC30"/>
      <c r="OOD30"/>
      <c r="OOE30"/>
      <c r="OOF30"/>
      <c r="OOG30"/>
      <c r="OOH30"/>
      <c r="OOI30"/>
      <c r="OOJ30"/>
      <c r="OOK30"/>
      <c r="OOL30"/>
      <c r="OOM30"/>
      <c r="OON30"/>
      <c r="OOO30"/>
      <c r="OOP30"/>
      <c r="OOQ30"/>
      <c r="OOR30"/>
      <c r="OOS30"/>
      <c r="OOT30"/>
      <c r="OOU30"/>
      <c r="OOV30"/>
      <c r="OOW30"/>
      <c r="OOX30"/>
      <c r="OOY30"/>
      <c r="OOZ30"/>
      <c r="OPA30"/>
      <c r="OPB30"/>
      <c r="OPC30"/>
      <c r="OPD30"/>
      <c r="OPE30"/>
      <c r="OPF30"/>
      <c r="OPG30"/>
      <c r="OPH30"/>
      <c r="OPI30"/>
      <c r="OPJ30"/>
      <c r="OPK30"/>
      <c r="OPL30"/>
      <c r="OPM30"/>
      <c r="OPN30"/>
      <c r="OPO30"/>
      <c r="OPP30"/>
      <c r="OPQ30"/>
      <c r="OPR30"/>
      <c r="OPS30"/>
      <c r="OPT30"/>
      <c r="OPU30"/>
      <c r="OPV30"/>
      <c r="OPW30"/>
      <c r="OPX30"/>
      <c r="OPY30"/>
      <c r="OPZ30"/>
      <c r="OQA30"/>
      <c r="OQB30"/>
      <c r="OQC30"/>
      <c r="OQD30"/>
      <c r="OQE30"/>
      <c r="OQF30"/>
      <c r="OQG30"/>
      <c r="OQH30"/>
      <c r="OQI30"/>
      <c r="OQJ30"/>
      <c r="OQK30"/>
      <c r="OQL30"/>
      <c r="OQM30"/>
      <c r="OQN30"/>
      <c r="OQO30"/>
      <c r="OQP30"/>
      <c r="OQQ30"/>
      <c r="OQR30"/>
      <c r="OQS30"/>
      <c r="OQT30"/>
      <c r="OQU30"/>
      <c r="OQV30"/>
      <c r="OQW30"/>
      <c r="OQX30"/>
      <c r="OQY30"/>
      <c r="OQZ30"/>
      <c r="ORA30"/>
      <c r="ORB30"/>
      <c r="ORC30"/>
      <c r="ORD30"/>
      <c r="ORE30"/>
      <c r="ORF30"/>
      <c r="ORG30"/>
      <c r="ORH30"/>
      <c r="ORI30"/>
      <c r="ORJ30"/>
      <c r="ORK30"/>
      <c r="ORL30"/>
      <c r="ORM30"/>
      <c r="ORN30"/>
      <c r="ORO30"/>
      <c r="ORP30"/>
      <c r="ORQ30"/>
      <c r="ORR30"/>
      <c r="ORS30"/>
      <c r="ORT30"/>
      <c r="ORU30"/>
      <c r="ORV30"/>
      <c r="ORW30"/>
      <c r="ORX30"/>
      <c r="ORY30"/>
      <c r="ORZ30"/>
      <c r="OSA30"/>
      <c r="OSB30"/>
      <c r="OSC30"/>
      <c r="OSD30"/>
      <c r="OSE30"/>
      <c r="OSF30"/>
      <c r="OSG30"/>
      <c r="OSH30"/>
      <c r="OSI30"/>
      <c r="OSJ30"/>
      <c r="OSK30"/>
      <c r="OSL30"/>
      <c r="OSM30"/>
      <c r="OSN30"/>
      <c r="OSO30"/>
      <c r="OSP30"/>
      <c r="OSQ30"/>
      <c r="OSR30"/>
      <c r="OSS30"/>
      <c r="OST30"/>
      <c r="OSU30"/>
      <c r="OSV30"/>
      <c r="OSW30"/>
      <c r="OSX30"/>
      <c r="OSY30"/>
      <c r="OSZ30"/>
      <c r="OTA30"/>
      <c r="OTB30"/>
      <c r="OTC30"/>
      <c r="OTD30"/>
      <c r="OTE30"/>
      <c r="OTF30"/>
      <c r="OTG30"/>
      <c r="OTH30"/>
      <c r="OTI30"/>
      <c r="OTJ30"/>
      <c r="OTK30"/>
      <c r="OTL30"/>
      <c r="OTM30"/>
      <c r="OTN30"/>
      <c r="OTO30"/>
      <c r="OTP30"/>
      <c r="OTQ30"/>
      <c r="OTR30"/>
      <c r="OTS30"/>
      <c r="OTT30"/>
      <c r="OTU30"/>
      <c r="OTV30"/>
      <c r="OTW30"/>
      <c r="OTX30"/>
      <c r="OTY30"/>
      <c r="OTZ30"/>
      <c r="OUA30"/>
      <c r="OUB30"/>
      <c r="OUC30"/>
      <c r="OUD30"/>
      <c r="OUE30"/>
      <c r="OUF30"/>
      <c r="OUG30"/>
      <c r="OUH30"/>
      <c r="OUI30"/>
      <c r="OUJ30"/>
      <c r="OUK30"/>
      <c r="OUL30"/>
      <c r="OUM30"/>
      <c r="OUN30"/>
      <c r="OUO30"/>
      <c r="OUP30"/>
      <c r="OUQ30"/>
      <c r="OUR30"/>
      <c r="OUS30"/>
      <c r="OUT30"/>
      <c r="OUU30"/>
      <c r="OUV30"/>
      <c r="OUW30"/>
      <c r="OUX30"/>
      <c r="OUY30"/>
      <c r="OUZ30"/>
      <c r="OVA30"/>
      <c r="OVB30"/>
      <c r="OVC30"/>
      <c r="OVD30"/>
      <c r="OVE30"/>
      <c r="OVF30"/>
      <c r="OVG30"/>
      <c r="OVH30"/>
      <c r="OVI30"/>
      <c r="OVJ30"/>
      <c r="OVK30"/>
      <c r="OVL30"/>
      <c r="OVM30"/>
      <c r="OVN30"/>
      <c r="OVO30"/>
      <c r="OVP30"/>
      <c r="OVQ30"/>
      <c r="OVR30"/>
      <c r="OVS30"/>
      <c r="OVT30"/>
      <c r="OVU30"/>
      <c r="OVV30"/>
      <c r="OVW30"/>
      <c r="OVX30"/>
      <c r="OVY30"/>
      <c r="OVZ30"/>
      <c r="OWA30"/>
      <c r="OWB30"/>
      <c r="OWC30"/>
      <c r="OWD30"/>
      <c r="OWE30"/>
      <c r="OWF30"/>
      <c r="OWG30"/>
      <c r="OWH30"/>
      <c r="OWI30"/>
      <c r="OWJ30"/>
      <c r="OWK30"/>
      <c r="OWL30"/>
      <c r="OWM30"/>
      <c r="OWN30"/>
      <c r="OWO30"/>
      <c r="OWP30"/>
      <c r="OWQ30"/>
      <c r="OWR30"/>
      <c r="OWS30"/>
      <c r="OWT30"/>
      <c r="OWU30"/>
      <c r="OWV30"/>
      <c r="OWW30"/>
      <c r="OWX30"/>
      <c r="OWY30"/>
      <c r="OWZ30"/>
      <c r="OXA30"/>
      <c r="OXB30"/>
      <c r="OXC30"/>
      <c r="OXD30"/>
      <c r="OXE30"/>
      <c r="OXF30"/>
      <c r="OXG30"/>
      <c r="OXH30"/>
      <c r="OXI30"/>
      <c r="OXJ30"/>
      <c r="OXK30"/>
      <c r="OXL30"/>
      <c r="OXM30"/>
      <c r="OXN30"/>
      <c r="OXO30"/>
      <c r="OXP30"/>
      <c r="OXQ30"/>
      <c r="OXR30"/>
      <c r="OXS30"/>
      <c r="OXT30"/>
      <c r="OXU30"/>
      <c r="OXV30"/>
      <c r="OXW30"/>
      <c r="OXX30"/>
      <c r="OXY30"/>
      <c r="OXZ30"/>
      <c r="OYA30"/>
      <c r="OYB30"/>
      <c r="OYC30"/>
      <c r="OYD30"/>
      <c r="OYE30"/>
      <c r="OYF30"/>
      <c r="OYG30"/>
      <c r="OYH30"/>
      <c r="OYI30"/>
      <c r="OYJ30"/>
      <c r="OYK30"/>
      <c r="OYL30"/>
      <c r="OYM30"/>
      <c r="OYN30"/>
      <c r="OYO30"/>
      <c r="OYP30"/>
      <c r="OYQ30"/>
      <c r="OYR30"/>
      <c r="OYS30"/>
      <c r="OYT30"/>
      <c r="OYU30"/>
      <c r="OYV30"/>
      <c r="OYW30"/>
      <c r="OYX30"/>
      <c r="OYY30"/>
      <c r="OYZ30"/>
      <c r="OZA30"/>
      <c r="OZB30"/>
      <c r="OZC30"/>
      <c r="OZD30"/>
      <c r="OZE30"/>
      <c r="OZF30"/>
      <c r="OZG30"/>
      <c r="OZH30"/>
      <c r="OZI30"/>
      <c r="OZJ30"/>
      <c r="OZK30"/>
      <c r="OZL30"/>
      <c r="OZM30"/>
      <c r="OZN30"/>
      <c r="OZO30"/>
      <c r="OZP30"/>
      <c r="OZQ30"/>
      <c r="OZR30"/>
      <c r="OZS30"/>
      <c r="OZT30"/>
      <c r="OZU30"/>
      <c r="OZV30"/>
      <c r="OZW30"/>
      <c r="OZX30"/>
      <c r="OZY30"/>
      <c r="OZZ30"/>
      <c r="PAA30"/>
      <c r="PAB30"/>
      <c r="PAC30"/>
      <c r="PAD30"/>
      <c r="PAE30"/>
      <c r="PAF30"/>
      <c r="PAG30"/>
      <c r="PAH30"/>
      <c r="PAI30"/>
      <c r="PAJ30"/>
      <c r="PAK30"/>
      <c r="PAL30"/>
      <c r="PAM30"/>
      <c r="PAN30"/>
      <c r="PAO30"/>
      <c r="PAP30"/>
      <c r="PAQ30"/>
      <c r="PAR30"/>
      <c r="PAS30"/>
      <c r="PAT30"/>
      <c r="PAU30"/>
      <c r="PAV30"/>
      <c r="PAW30"/>
      <c r="PAX30"/>
      <c r="PAY30"/>
      <c r="PAZ30"/>
      <c r="PBA30"/>
      <c r="PBB30"/>
      <c r="PBC30"/>
      <c r="PBD30"/>
      <c r="PBE30"/>
      <c r="PBF30"/>
      <c r="PBG30"/>
      <c r="PBH30"/>
      <c r="PBI30"/>
      <c r="PBJ30"/>
      <c r="PBK30"/>
      <c r="PBL30"/>
      <c r="PBM30"/>
      <c r="PBN30"/>
      <c r="PBO30"/>
      <c r="PBP30"/>
      <c r="PBQ30"/>
      <c r="PBR30"/>
      <c r="PBS30"/>
      <c r="PBT30"/>
      <c r="PBU30"/>
      <c r="PBV30"/>
      <c r="PBW30"/>
      <c r="PBX30"/>
      <c r="PBY30"/>
      <c r="PBZ30"/>
      <c r="PCA30"/>
      <c r="PCB30"/>
      <c r="PCC30"/>
      <c r="PCD30"/>
      <c r="PCE30"/>
      <c r="PCF30"/>
      <c r="PCG30"/>
      <c r="PCH30"/>
      <c r="PCI30"/>
      <c r="PCJ30"/>
      <c r="PCK30"/>
      <c r="PCL30"/>
      <c r="PCM30"/>
      <c r="PCN30"/>
      <c r="PCO30"/>
      <c r="PCP30"/>
      <c r="PCQ30"/>
      <c r="PCR30"/>
      <c r="PCS30"/>
      <c r="PCT30"/>
      <c r="PCU30"/>
      <c r="PCV30"/>
      <c r="PCW30"/>
      <c r="PCX30"/>
      <c r="PCY30"/>
      <c r="PCZ30"/>
      <c r="PDA30"/>
      <c r="PDB30"/>
      <c r="PDC30"/>
      <c r="PDD30"/>
      <c r="PDE30"/>
      <c r="PDF30"/>
      <c r="PDG30"/>
      <c r="PDH30"/>
      <c r="PDI30"/>
      <c r="PDJ30"/>
      <c r="PDK30"/>
      <c r="PDL30"/>
      <c r="PDM30"/>
      <c r="PDN30"/>
      <c r="PDO30"/>
      <c r="PDP30"/>
      <c r="PDQ30"/>
      <c r="PDR30"/>
      <c r="PDS30"/>
      <c r="PDT30"/>
      <c r="PDU30"/>
      <c r="PDV30"/>
      <c r="PDW30"/>
      <c r="PDX30"/>
      <c r="PDY30"/>
      <c r="PDZ30"/>
      <c r="PEA30"/>
      <c r="PEB30"/>
      <c r="PEC30"/>
      <c r="PED30"/>
      <c r="PEE30"/>
      <c r="PEF30"/>
      <c r="PEG30"/>
      <c r="PEH30"/>
      <c r="PEI30"/>
      <c r="PEJ30"/>
      <c r="PEK30"/>
      <c r="PEL30"/>
      <c r="PEM30"/>
      <c r="PEN30"/>
      <c r="PEO30"/>
      <c r="PEP30"/>
      <c r="PEQ30"/>
      <c r="PER30"/>
      <c r="PES30"/>
      <c r="PET30"/>
      <c r="PEU30"/>
      <c r="PEV30"/>
      <c r="PEW30"/>
      <c r="PEX30"/>
      <c r="PEY30"/>
      <c r="PEZ30"/>
      <c r="PFA30"/>
      <c r="PFB30"/>
      <c r="PFC30"/>
      <c r="PFD30"/>
      <c r="PFE30"/>
      <c r="PFF30"/>
      <c r="PFG30"/>
      <c r="PFH30"/>
      <c r="PFI30"/>
      <c r="PFJ30"/>
      <c r="PFK30"/>
      <c r="PFL30"/>
      <c r="PFM30"/>
      <c r="PFN30"/>
      <c r="PFO30"/>
      <c r="PFP30"/>
      <c r="PFQ30"/>
      <c r="PFR30"/>
      <c r="PFS30"/>
      <c r="PFT30"/>
      <c r="PFU30"/>
      <c r="PFV30"/>
      <c r="PFW30"/>
      <c r="PFX30"/>
      <c r="PFY30"/>
      <c r="PFZ30"/>
      <c r="PGA30"/>
      <c r="PGB30"/>
      <c r="PGC30"/>
      <c r="PGD30"/>
      <c r="PGE30"/>
      <c r="PGF30"/>
      <c r="PGG30"/>
      <c r="PGH30"/>
      <c r="PGI30"/>
      <c r="PGJ30"/>
      <c r="PGK30"/>
      <c r="PGL30"/>
      <c r="PGM30"/>
      <c r="PGN30"/>
      <c r="PGO30"/>
      <c r="PGP30"/>
      <c r="PGQ30"/>
      <c r="PGR30"/>
      <c r="PGS30"/>
      <c r="PGT30"/>
      <c r="PGU30"/>
      <c r="PGV30"/>
      <c r="PGW30"/>
      <c r="PGX30"/>
      <c r="PGY30"/>
      <c r="PGZ30"/>
      <c r="PHA30"/>
      <c r="PHB30"/>
      <c r="PHC30"/>
      <c r="PHD30"/>
      <c r="PHE30"/>
      <c r="PHF30"/>
      <c r="PHG30"/>
      <c r="PHH30"/>
      <c r="PHI30"/>
      <c r="PHJ30"/>
      <c r="PHK30"/>
      <c r="PHL30"/>
      <c r="PHM30"/>
      <c r="PHN30"/>
      <c r="PHO30"/>
      <c r="PHP30"/>
      <c r="PHQ30"/>
      <c r="PHR30"/>
      <c r="PHS30"/>
      <c r="PHT30"/>
      <c r="PHU30"/>
      <c r="PHV30"/>
      <c r="PHW30"/>
      <c r="PHX30"/>
      <c r="PHY30"/>
      <c r="PHZ30"/>
      <c r="PIA30"/>
      <c r="PIB30"/>
      <c r="PIC30"/>
      <c r="PID30"/>
      <c r="PIE30"/>
      <c r="PIF30"/>
      <c r="PIG30"/>
      <c r="PIH30"/>
      <c r="PII30"/>
      <c r="PIJ30"/>
      <c r="PIK30"/>
      <c r="PIL30"/>
      <c r="PIM30"/>
      <c r="PIN30"/>
      <c r="PIO30"/>
      <c r="PIP30"/>
      <c r="PIQ30"/>
      <c r="PIR30"/>
      <c r="PIS30"/>
      <c r="PIT30"/>
      <c r="PIU30"/>
      <c r="PIV30"/>
      <c r="PIW30"/>
      <c r="PIX30"/>
      <c r="PIY30"/>
      <c r="PIZ30"/>
      <c r="PJA30"/>
      <c r="PJB30"/>
      <c r="PJC30"/>
      <c r="PJD30"/>
      <c r="PJE30"/>
      <c r="PJF30"/>
      <c r="PJG30"/>
      <c r="PJH30"/>
      <c r="PJI30"/>
      <c r="PJJ30"/>
      <c r="PJK30"/>
      <c r="PJL30"/>
      <c r="PJM30"/>
      <c r="PJN30"/>
      <c r="PJO30"/>
      <c r="PJP30"/>
      <c r="PJQ30"/>
      <c r="PJR30"/>
      <c r="PJS30"/>
      <c r="PJT30"/>
      <c r="PJU30"/>
      <c r="PJV30"/>
      <c r="PJW30"/>
      <c r="PJX30"/>
      <c r="PJY30"/>
      <c r="PJZ30"/>
      <c r="PKA30"/>
      <c r="PKB30"/>
      <c r="PKC30"/>
      <c r="PKD30"/>
      <c r="PKE30"/>
      <c r="PKF30"/>
      <c r="PKG30"/>
      <c r="PKH30"/>
      <c r="PKI30"/>
      <c r="PKJ30"/>
      <c r="PKK30"/>
      <c r="PKL30"/>
      <c r="PKM30"/>
      <c r="PKN30"/>
      <c r="PKO30"/>
      <c r="PKP30"/>
      <c r="PKQ30"/>
      <c r="PKR30"/>
      <c r="PKS30"/>
      <c r="PKT30"/>
      <c r="PKU30"/>
      <c r="PKV30"/>
      <c r="PKW30"/>
      <c r="PKX30"/>
      <c r="PKY30"/>
      <c r="PKZ30"/>
      <c r="PLA30"/>
      <c r="PLB30"/>
      <c r="PLC30"/>
      <c r="PLD30"/>
      <c r="PLE30"/>
      <c r="PLF30"/>
      <c r="PLG30"/>
      <c r="PLH30"/>
      <c r="PLI30"/>
      <c r="PLJ30"/>
      <c r="PLK30"/>
      <c r="PLL30"/>
      <c r="PLM30"/>
      <c r="PLN30"/>
      <c r="PLO30"/>
      <c r="PLP30"/>
      <c r="PLQ30"/>
      <c r="PLR30"/>
      <c r="PLS30"/>
      <c r="PLT30"/>
      <c r="PLU30"/>
      <c r="PLV30"/>
      <c r="PLW30"/>
      <c r="PLX30"/>
      <c r="PLY30"/>
      <c r="PLZ30"/>
      <c r="PMA30"/>
      <c r="PMB30"/>
      <c r="PMC30"/>
      <c r="PMD30"/>
      <c r="PME30"/>
      <c r="PMF30"/>
      <c r="PMG30"/>
      <c r="PMH30"/>
      <c r="PMI30"/>
      <c r="PMJ30"/>
      <c r="PMK30"/>
      <c r="PML30"/>
      <c r="PMM30"/>
      <c r="PMN30"/>
      <c r="PMO30"/>
      <c r="PMP30"/>
      <c r="PMQ30"/>
      <c r="PMR30"/>
      <c r="PMS30"/>
      <c r="PMT30"/>
      <c r="PMU30"/>
      <c r="PMV30"/>
      <c r="PMW30"/>
      <c r="PMX30"/>
      <c r="PMY30"/>
      <c r="PMZ30"/>
      <c r="PNA30"/>
      <c r="PNB30"/>
      <c r="PNC30"/>
      <c r="PND30"/>
      <c r="PNE30"/>
      <c r="PNF30"/>
      <c r="PNG30"/>
      <c r="PNH30"/>
      <c r="PNI30"/>
      <c r="PNJ30"/>
      <c r="PNK30"/>
      <c r="PNL30"/>
      <c r="PNM30"/>
      <c r="PNN30"/>
      <c r="PNO30"/>
      <c r="PNP30"/>
      <c r="PNQ30"/>
      <c r="PNR30"/>
      <c r="PNS30"/>
      <c r="PNT30"/>
      <c r="PNU30"/>
      <c r="PNV30"/>
      <c r="PNW30"/>
      <c r="PNX30"/>
      <c r="PNY30"/>
      <c r="PNZ30"/>
      <c r="POA30"/>
      <c r="POB30"/>
      <c r="POC30"/>
      <c r="POD30"/>
      <c r="POE30"/>
      <c r="POF30"/>
      <c r="POG30"/>
      <c r="POH30"/>
      <c r="POI30"/>
      <c r="POJ30"/>
      <c r="POK30"/>
      <c r="POL30"/>
      <c r="POM30"/>
      <c r="PON30"/>
      <c r="POO30"/>
      <c r="POP30"/>
      <c r="POQ30"/>
      <c r="POR30"/>
      <c r="POS30"/>
      <c r="POT30"/>
      <c r="POU30"/>
      <c r="POV30"/>
      <c r="POW30"/>
      <c r="POX30"/>
      <c r="POY30"/>
      <c r="POZ30"/>
      <c r="PPA30"/>
      <c r="PPB30"/>
      <c r="PPC30"/>
      <c r="PPD30"/>
      <c r="PPE30"/>
      <c r="PPF30"/>
      <c r="PPG30"/>
      <c r="PPH30"/>
      <c r="PPI30"/>
      <c r="PPJ30"/>
      <c r="PPK30"/>
      <c r="PPL30"/>
      <c r="PPM30"/>
      <c r="PPN30"/>
      <c r="PPO30"/>
      <c r="PPP30"/>
      <c r="PPQ30"/>
      <c r="PPR30"/>
      <c r="PPS30"/>
      <c r="PPT30"/>
      <c r="PPU30"/>
      <c r="PPV30"/>
      <c r="PPW30"/>
      <c r="PPX30"/>
      <c r="PPY30"/>
      <c r="PPZ30"/>
      <c r="PQA30"/>
      <c r="PQB30"/>
      <c r="PQC30"/>
      <c r="PQD30"/>
      <c r="PQE30"/>
      <c r="PQF30"/>
      <c r="PQG30"/>
      <c r="PQH30"/>
      <c r="PQI30"/>
      <c r="PQJ30"/>
      <c r="PQK30"/>
      <c r="PQL30"/>
      <c r="PQM30"/>
      <c r="PQN30"/>
      <c r="PQO30"/>
      <c r="PQP30"/>
      <c r="PQQ30"/>
      <c r="PQR30"/>
      <c r="PQS30"/>
      <c r="PQT30"/>
      <c r="PQU30"/>
      <c r="PQV30"/>
      <c r="PQW30"/>
      <c r="PQX30"/>
      <c r="PQY30"/>
      <c r="PQZ30"/>
      <c r="PRA30"/>
      <c r="PRB30"/>
      <c r="PRC30"/>
      <c r="PRD30"/>
      <c r="PRE30"/>
      <c r="PRF30"/>
      <c r="PRG30"/>
      <c r="PRH30"/>
      <c r="PRI30"/>
      <c r="PRJ30"/>
      <c r="PRK30"/>
      <c r="PRL30"/>
      <c r="PRM30"/>
      <c r="PRN30"/>
      <c r="PRO30"/>
      <c r="PRP30"/>
      <c r="PRQ30"/>
      <c r="PRR30"/>
      <c r="PRS30"/>
      <c r="PRT30"/>
      <c r="PRU30"/>
      <c r="PRV30"/>
      <c r="PRW30"/>
      <c r="PRX30"/>
      <c r="PRY30"/>
      <c r="PRZ30"/>
      <c r="PSA30"/>
      <c r="PSB30"/>
      <c r="PSC30"/>
      <c r="PSD30"/>
      <c r="PSE30"/>
      <c r="PSF30"/>
      <c r="PSG30"/>
      <c r="PSH30"/>
      <c r="PSI30"/>
      <c r="PSJ30"/>
      <c r="PSK30"/>
      <c r="PSL30"/>
      <c r="PSM30"/>
      <c r="PSN30"/>
      <c r="PSO30"/>
      <c r="PSP30"/>
      <c r="PSQ30"/>
      <c r="PSR30"/>
      <c r="PSS30"/>
      <c r="PST30"/>
      <c r="PSU30"/>
      <c r="PSV30"/>
      <c r="PSW30"/>
      <c r="PSX30"/>
      <c r="PSY30"/>
      <c r="PSZ30"/>
      <c r="PTA30"/>
      <c r="PTB30"/>
      <c r="PTC30"/>
      <c r="PTD30"/>
      <c r="PTE30"/>
      <c r="PTF30"/>
      <c r="PTG30"/>
      <c r="PTH30"/>
      <c r="PTI30"/>
      <c r="PTJ30"/>
      <c r="PTK30"/>
      <c r="PTL30"/>
      <c r="PTM30"/>
      <c r="PTN30"/>
      <c r="PTO30"/>
      <c r="PTP30"/>
      <c r="PTQ30"/>
      <c r="PTR30"/>
      <c r="PTS30"/>
      <c r="PTT30"/>
      <c r="PTU30"/>
      <c r="PTV30"/>
      <c r="PTW30"/>
      <c r="PTX30"/>
      <c r="PTY30"/>
      <c r="PTZ30"/>
      <c r="PUA30"/>
      <c r="PUB30"/>
      <c r="PUC30"/>
      <c r="PUD30"/>
      <c r="PUE30"/>
      <c r="PUF30"/>
      <c r="PUG30"/>
      <c r="PUH30"/>
      <c r="PUI30"/>
      <c r="PUJ30"/>
      <c r="PUK30"/>
      <c r="PUL30"/>
      <c r="PUM30"/>
      <c r="PUN30"/>
      <c r="PUO30"/>
      <c r="PUP30"/>
      <c r="PUQ30"/>
      <c r="PUR30"/>
      <c r="PUS30"/>
      <c r="PUT30"/>
      <c r="PUU30"/>
      <c r="PUV30"/>
      <c r="PUW30"/>
      <c r="PUX30"/>
      <c r="PUY30"/>
      <c r="PUZ30"/>
      <c r="PVA30"/>
      <c r="PVB30"/>
      <c r="PVC30"/>
      <c r="PVD30"/>
      <c r="PVE30"/>
      <c r="PVF30"/>
      <c r="PVG30"/>
      <c r="PVH30"/>
      <c r="PVI30"/>
      <c r="PVJ30"/>
      <c r="PVK30"/>
      <c r="PVL30"/>
      <c r="PVM30"/>
      <c r="PVN30"/>
      <c r="PVO30"/>
      <c r="PVP30"/>
      <c r="PVQ30"/>
      <c r="PVR30"/>
      <c r="PVS30"/>
      <c r="PVT30"/>
      <c r="PVU30"/>
      <c r="PVV30"/>
      <c r="PVW30"/>
      <c r="PVX30"/>
      <c r="PVY30"/>
      <c r="PVZ30"/>
      <c r="PWA30"/>
      <c r="PWB30"/>
      <c r="PWC30"/>
      <c r="PWD30"/>
      <c r="PWE30"/>
      <c r="PWF30"/>
      <c r="PWG30"/>
      <c r="PWH30"/>
      <c r="PWI30"/>
      <c r="PWJ30"/>
      <c r="PWK30"/>
      <c r="PWL30"/>
      <c r="PWM30"/>
      <c r="PWN30"/>
      <c r="PWO30"/>
      <c r="PWP30"/>
      <c r="PWQ30"/>
      <c r="PWR30"/>
      <c r="PWS30"/>
      <c r="PWT30"/>
      <c r="PWU30"/>
      <c r="PWV30"/>
      <c r="PWW30"/>
      <c r="PWX30"/>
      <c r="PWY30"/>
      <c r="PWZ30"/>
      <c r="PXA30"/>
      <c r="PXB30"/>
      <c r="PXC30"/>
      <c r="PXD30"/>
      <c r="PXE30"/>
      <c r="PXF30"/>
      <c r="PXG30"/>
      <c r="PXH30"/>
      <c r="PXI30"/>
      <c r="PXJ30"/>
      <c r="PXK30"/>
      <c r="PXL30"/>
      <c r="PXM30"/>
      <c r="PXN30"/>
      <c r="PXO30"/>
      <c r="PXP30"/>
      <c r="PXQ30"/>
      <c r="PXR30"/>
      <c r="PXS30"/>
      <c r="PXT30"/>
      <c r="PXU30"/>
      <c r="PXV30"/>
      <c r="PXW30"/>
      <c r="PXX30"/>
      <c r="PXY30"/>
      <c r="PXZ30"/>
      <c r="PYA30"/>
      <c r="PYB30"/>
      <c r="PYC30"/>
      <c r="PYD30"/>
      <c r="PYE30"/>
      <c r="PYF30"/>
      <c r="PYG30"/>
      <c r="PYH30"/>
      <c r="PYI30"/>
      <c r="PYJ30"/>
      <c r="PYK30"/>
      <c r="PYL30"/>
      <c r="PYM30"/>
      <c r="PYN30"/>
      <c r="PYO30"/>
      <c r="PYP30"/>
      <c r="PYQ30"/>
      <c r="PYR30"/>
      <c r="PYS30"/>
      <c r="PYT30"/>
      <c r="PYU30"/>
      <c r="PYV30"/>
      <c r="PYW30"/>
      <c r="PYX30"/>
      <c r="PYY30"/>
      <c r="PYZ30"/>
      <c r="PZA30"/>
      <c r="PZB30"/>
      <c r="PZC30"/>
      <c r="PZD30"/>
      <c r="PZE30"/>
      <c r="PZF30"/>
      <c r="PZG30"/>
      <c r="PZH30"/>
      <c r="PZI30"/>
      <c r="PZJ30"/>
      <c r="PZK30"/>
      <c r="PZL30"/>
      <c r="PZM30"/>
      <c r="PZN30"/>
      <c r="PZO30"/>
      <c r="PZP30"/>
      <c r="PZQ30"/>
      <c r="PZR30"/>
      <c r="PZS30"/>
      <c r="PZT30"/>
      <c r="PZU30"/>
      <c r="PZV30"/>
      <c r="PZW30"/>
      <c r="PZX30"/>
      <c r="PZY30"/>
      <c r="PZZ30"/>
      <c r="QAA30"/>
      <c r="QAB30"/>
      <c r="QAC30"/>
      <c r="QAD30"/>
      <c r="QAE30"/>
      <c r="QAF30"/>
      <c r="QAG30"/>
      <c r="QAH30"/>
      <c r="QAI30"/>
      <c r="QAJ30"/>
      <c r="QAK30"/>
      <c r="QAL30"/>
      <c r="QAM30"/>
      <c r="QAN30"/>
      <c r="QAO30"/>
      <c r="QAP30"/>
      <c r="QAQ30"/>
      <c r="QAR30"/>
      <c r="QAS30"/>
      <c r="QAT30"/>
      <c r="QAU30"/>
      <c r="QAV30"/>
      <c r="QAW30"/>
      <c r="QAX30"/>
      <c r="QAY30"/>
      <c r="QAZ30"/>
      <c r="QBA30"/>
      <c r="QBB30"/>
      <c r="QBC30"/>
      <c r="QBD30"/>
      <c r="QBE30"/>
      <c r="QBF30"/>
      <c r="QBG30"/>
      <c r="QBH30"/>
      <c r="QBI30"/>
      <c r="QBJ30"/>
      <c r="QBK30"/>
      <c r="QBL30"/>
      <c r="QBM30"/>
      <c r="QBN30"/>
      <c r="QBO30"/>
      <c r="QBP30"/>
      <c r="QBQ30"/>
      <c r="QBR30"/>
      <c r="QBS30"/>
      <c r="QBT30"/>
      <c r="QBU30"/>
      <c r="QBV30"/>
      <c r="QBW30"/>
      <c r="QBX30"/>
      <c r="QBY30"/>
      <c r="QBZ30"/>
      <c r="QCA30"/>
      <c r="QCB30"/>
      <c r="QCC30"/>
      <c r="QCD30"/>
      <c r="QCE30"/>
      <c r="QCF30"/>
      <c r="QCG30"/>
      <c r="QCH30"/>
      <c r="QCI30"/>
      <c r="QCJ30"/>
      <c r="QCK30"/>
      <c r="QCL30"/>
      <c r="QCM30"/>
      <c r="QCN30"/>
      <c r="QCO30"/>
      <c r="QCP30"/>
      <c r="QCQ30"/>
      <c r="QCR30"/>
      <c r="QCS30"/>
      <c r="QCT30"/>
      <c r="QCU30"/>
      <c r="QCV30"/>
      <c r="QCW30"/>
      <c r="QCX30"/>
      <c r="QCY30"/>
      <c r="QCZ30"/>
      <c r="QDA30"/>
      <c r="QDB30"/>
      <c r="QDC30"/>
      <c r="QDD30"/>
      <c r="QDE30"/>
      <c r="QDF30"/>
      <c r="QDG30"/>
      <c r="QDH30"/>
      <c r="QDI30"/>
      <c r="QDJ30"/>
      <c r="QDK30"/>
      <c r="QDL30"/>
      <c r="QDM30"/>
      <c r="QDN30"/>
      <c r="QDO30"/>
      <c r="QDP30"/>
      <c r="QDQ30"/>
      <c r="QDR30"/>
      <c r="QDS30"/>
      <c r="QDT30"/>
      <c r="QDU30"/>
      <c r="QDV30"/>
      <c r="QDW30"/>
      <c r="QDX30"/>
      <c r="QDY30"/>
      <c r="QDZ30"/>
      <c r="QEA30"/>
      <c r="QEB30"/>
      <c r="QEC30"/>
      <c r="QED30"/>
      <c r="QEE30"/>
      <c r="QEF30"/>
      <c r="QEG30"/>
      <c r="QEH30"/>
      <c r="QEI30"/>
      <c r="QEJ30"/>
      <c r="QEK30"/>
      <c r="QEL30"/>
      <c r="QEM30"/>
      <c r="QEN30"/>
      <c r="QEO30"/>
      <c r="QEP30"/>
      <c r="QEQ30"/>
      <c r="QER30"/>
      <c r="QES30"/>
      <c r="QET30"/>
      <c r="QEU30"/>
      <c r="QEV30"/>
      <c r="QEW30"/>
      <c r="QEX30"/>
      <c r="QEY30"/>
      <c r="QEZ30"/>
      <c r="QFA30"/>
      <c r="QFB30"/>
      <c r="QFC30"/>
      <c r="QFD30"/>
      <c r="QFE30"/>
      <c r="QFF30"/>
      <c r="QFG30"/>
      <c r="QFH30"/>
      <c r="QFI30"/>
      <c r="QFJ30"/>
      <c r="QFK30"/>
      <c r="QFL30"/>
      <c r="QFM30"/>
      <c r="QFN30"/>
      <c r="QFO30"/>
      <c r="QFP30"/>
      <c r="QFQ30"/>
      <c r="QFR30"/>
      <c r="QFS30"/>
      <c r="QFT30"/>
      <c r="QFU30"/>
      <c r="QFV30"/>
      <c r="QFW30"/>
      <c r="QFX30"/>
      <c r="QFY30"/>
      <c r="QFZ30"/>
      <c r="QGA30"/>
      <c r="QGB30"/>
      <c r="QGC30"/>
      <c r="QGD30"/>
      <c r="QGE30"/>
      <c r="QGF30"/>
      <c r="QGG30"/>
      <c r="QGH30"/>
      <c r="QGI30"/>
      <c r="QGJ30"/>
      <c r="QGK30"/>
      <c r="QGL30"/>
      <c r="QGM30"/>
      <c r="QGN30"/>
      <c r="QGO30"/>
      <c r="QGP30"/>
      <c r="QGQ30"/>
      <c r="QGR30"/>
      <c r="QGS30"/>
      <c r="QGT30"/>
      <c r="QGU30"/>
      <c r="QGV30"/>
      <c r="QGW30"/>
      <c r="QGX30"/>
      <c r="QGY30"/>
      <c r="QGZ30"/>
      <c r="QHA30"/>
      <c r="QHB30"/>
      <c r="QHC30"/>
      <c r="QHD30"/>
      <c r="QHE30"/>
      <c r="QHF30"/>
      <c r="QHG30"/>
      <c r="QHH30"/>
      <c r="QHI30"/>
      <c r="QHJ30"/>
      <c r="QHK30"/>
      <c r="QHL30"/>
      <c r="QHM30"/>
      <c r="QHN30"/>
      <c r="QHO30"/>
      <c r="QHP30"/>
      <c r="QHQ30"/>
      <c r="QHR30"/>
      <c r="QHS30"/>
      <c r="QHT30"/>
      <c r="QHU30"/>
      <c r="QHV30"/>
      <c r="QHW30"/>
      <c r="QHX30"/>
      <c r="QHY30"/>
      <c r="QHZ30"/>
      <c r="QIA30"/>
      <c r="QIB30"/>
      <c r="QIC30"/>
      <c r="QID30"/>
      <c r="QIE30"/>
      <c r="QIF30"/>
      <c r="QIG30"/>
      <c r="QIH30"/>
      <c r="QII30"/>
      <c r="QIJ30"/>
      <c r="QIK30"/>
      <c r="QIL30"/>
      <c r="QIM30"/>
      <c r="QIN30"/>
      <c r="QIO30"/>
      <c r="QIP30"/>
      <c r="QIQ30"/>
      <c r="QIR30"/>
      <c r="QIS30"/>
      <c r="QIT30"/>
      <c r="QIU30"/>
      <c r="QIV30"/>
      <c r="QIW30"/>
      <c r="QIX30"/>
      <c r="QIY30"/>
      <c r="QIZ30"/>
      <c r="QJA30"/>
      <c r="QJB30"/>
      <c r="QJC30"/>
      <c r="QJD30"/>
      <c r="QJE30"/>
      <c r="QJF30"/>
      <c r="QJG30"/>
      <c r="QJH30"/>
      <c r="QJI30"/>
      <c r="QJJ30"/>
      <c r="QJK30"/>
      <c r="QJL30"/>
      <c r="QJM30"/>
      <c r="QJN30"/>
      <c r="QJO30"/>
      <c r="QJP30"/>
      <c r="QJQ30"/>
      <c r="QJR30"/>
      <c r="QJS30"/>
      <c r="QJT30"/>
      <c r="QJU30"/>
      <c r="QJV30"/>
      <c r="QJW30"/>
      <c r="QJX30"/>
      <c r="QJY30"/>
      <c r="QJZ30"/>
      <c r="QKA30"/>
      <c r="QKB30"/>
      <c r="QKC30"/>
      <c r="QKD30"/>
      <c r="QKE30"/>
      <c r="QKF30"/>
      <c r="QKG30"/>
      <c r="QKH30"/>
      <c r="QKI30"/>
      <c r="QKJ30"/>
      <c r="QKK30"/>
      <c r="QKL30"/>
      <c r="QKM30"/>
      <c r="QKN30"/>
      <c r="QKO30"/>
      <c r="QKP30"/>
      <c r="QKQ30"/>
      <c r="QKR30"/>
      <c r="QKS30"/>
      <c r="QKT30"/>
      <c r="QKU30"/>
      <c r="QKV30"/>
      <c r="QKW30"/>
      <c r="QKX30"/>
      <c r="QKY30"/>
      <c r="QKZ30"/>
      <c r="QLA30"/>
      <c r="QLB30"/>
      <c r="QLC30"/>
      <c r="QLD30"/>
      <c r="QLE30"/>
      <c r="QLF30"/>
      <c r="QLG30"/>
      <c r="QLH30"/>
      <c r="QLI30"/>
      <c r="QLJ30"/>
      <c r="QLK30"/>
      <c r="QLL30"/>
      <c r="QLM30"/>
      <c r="QLN30"/>
      <c r="QLO30"/>
      <c r="QLP30"/>
      <c r="QLQ30"/>
      <c r="QLR30"/>
      <c r="QLS30"/>
      <c r="QLT30"/>
      <c r="QLU30"/>
      <c r="QLV30"/>
      <c r="QLW30"/>
      <c r="QLX30"/>
      <c r="QLY30"/>
      <c r="QLZ30"/>
      <c r="QMA30"/>
      <c r="QMB30"/>
      <c r="QMC30"/>
      <c r="QMD30"/>
      <c r="QME30"/>
      <c r="QMF30"/>
      <c r="QMG30"/>
      <c r="QMH30"/>
      <c r="QMI30"/>
      <c r="QMJ30"/>
      <c r="QMK30"/>
      <c r="QML30"/>
      <c r="QMM30"/>
      <c r="QMN30"/>
      <c r="QMO30"/>
      <c r="QMP30"/>
      <c r="QMQ30"/>
      <c r="QMR30"/>
      <c r="QMS30"/>
      <c r="QMT30"/>
      <c r="QMU30"/>
      <c r="QMV30"/>
      <c r="QMW30"/>
      <c r="QMX30"/>
      <c r="QMY30"/>
      <c r="QMZ30"/>
      <c r="QNA30"/>
      <c r="QNB30"/>
      <c r="QNC30"/>
      <c r="QND30"/>
      <c r="QNE30"/>
      <c r="QNF30"/>
      <c r="QNG30"/>
      <c r="QNH30"/>
      <c r="QNI30"/>
      <c r="QNJ30"/>
      <c r="QNK30"/>
      <c r="QNL30"/>
      <c r="QNM30"/>
      <c r="QNN30"/>
      <c r="QNO30"/>
      <c r="QNP30"/>
      <c r="QNQ30"/>
      <c r="QNR30"/>
      <c r="QNS30"/>
      <c r="QNT30"/>
      <c r="QNU30"/>
      <c r="QNV30"/>
      <c r="QNW30"/>
      <c r="QNX30"/>
      <c r="QNY30"/>
      <c r="QNZ30"/>
      <c r="QOA30"/>
      <c r="QOB30"/>
      <c r="QOC30"/>
      <c r="QOD30"/>
      <c r="QOE30"/>
      <c r="QOF30"/>
      <c r="QOG30"/>
      <c r="QOH30"/>
      <c r="QOI30"/>
      <c r="QOJ30"/>
      <c r="QOK30"/>
      <c r="QOL30"/>
      <c r="QOM30"/>
      <c r="QON30"/>
      <c r="QOO30"/>
      <c r="QOP30"/>
      <c r="QOQ30"/>
      <c r="QOR30"/>
      <c r="QOS30"/>
      <c r="QOT30"/>
      <c r="QOU30"/>
      <c r="QOV30"/>
      <c r="QOW30"/>
      <c r="QOX30"/>
      <c r="QOY30"/>
      <c r="QOZ30"/>
      <c r="QPA30"/>
      <c r="QPB30"/>
      <c r="QPC30"/>
      <c r="QPD30"/>
      <c r="QPE30"/>
      <c r="QPF30"/>
      <c r="QPG30"/>
      <c r="QPH30"/>
      <c r="QPI30"/>
      <c r="QPJ30"/>
      <c r="QPK30"/>
      <c r="QPL30"/>
      <c r="QPM30"/>
      <c r="QPN30"/>
      <c r="QPO30"/>
      <c r="QPP30"/>
      <c r="QPQ30"/>
      <c r="QPR30"/>
      <c r="QPS30"/>
      <c r="QPT30"/>
      <c r="QPU30"/>
      <c r="QPV30"/>
      <c r="QPW30"/>
      <c r="QPX30"/>
      <c r="QPY30"/>
      <c r="QPZ30"/>
      <c r="QQA30"/>
      <c r="QQB30"/>
      <c r="QQC30"/>
      <c r="QQD30"/>
      <c r="QQE30"/>
      <c r="QQF30"/>
      <c r="QQG30"/>
      <c r="QQH30"/>
      <c r="QQI30"/>
      <c r="QQJ30"/>
      <c r="QQK30"/>
      <c r="QQL30"/>
      <c r="QQM30"/>
      <c r="QQN30"/>
      <c r="QQO30"/>
      <c r="QQP30"/>
      <c r="QQQ30"/>
      <c r="QQR30"/>
      <c r="QQS30"/>
      <c r="QQT30"/>
      <c r="QQU30"/>
      <c r="QQV30"/>
      <c r="QQW30"/>
      <c r="QQX30"/>
      <c r="QQY30"/>
      <c r="QQZ30"/>
      <c r="QRA30"/>
      <c r="QRB30"/>
      <c r="QRC30"/>
      <c r="QRD30"/>
      <c r="QRE30"/>
      <c r="QRF30"/>
      <c r="QRG30"/>
      <c r="QRH30"/>
      <c r="QRI30"/>
      <c r="QRJ30"/>
      <c r="QRK30"/>
      <c r="QRL30"/>
      <c r="QRM30"/>
      <c r="QRN30"/>
      <c r="QRO30"/>
      <c r="QRP30"/>
      <c r="QRQ30"/>
      <c r="QRR30"/>
      <c r="QRS30"/>
      <c r="QRT30"/>
      <c r="QRU30"/>
      <c r="QRV30"/>
      <c r="QRW30"/>
      <c r="QRX30"/>
      <c r="QRY30"/>
      <c r="QRZ30"/>
      <c r="QSA30"/>
      <c r="QSB30"/>
      <c r="QSC30"/>
      <c r="QSD30"/>
      <c r="QSE30"/>
      <c r="QSF30"/>
      <c r="QSG30"/>
      <c r="QSH30"/>
      <c r="QSI30"/>
      <c r="QSJ30"/>
      <c r="QSK30"/>
      <c r="QSL30"/>
      <c r="QSM30"/>
      <c r="QSN30"/>
      <c r="QSO30"/>
      <c r="QSP30"/>
      <c r="QSQ30"/>
      <c r="QSR30"/>
      <c r="QSS30"/>
      <c r="QST30"/>
      <c r="QSU30"/>
      <c r="QSV30"/>
      <c r="QSW30"/>
      <c r="QSX30"/>
      <c r="QSY30"/>
      <c r="QSZ30"/>
      <c r="QTA30"/>
      <c r="QTB30"/>
      <c r="QTC30"/>
      <c r="QTD30"/>
      <c r="QTE30"/>
      <c r="QTF30"/>
      <c r="QTG30"/>
      <c r="QTH30"/>
      <c r="QTI30"/>
      <c r="QTJ30"/>
      <c r="QTK30"/>
      <c r="QTL30"/>
      <c r="QTM30"/>
      <c r="QTN30"/>
      <c r="QTO30"/>
      <c r="QTP30"/>
      <c r="QTQ30"/>
      <c r="QTR30"/>
      <c r="QTS30"/>
      <c r="QTT30"/>
      <c r="QTU30"/>
      <c r="QTV30"/>
      <c r="QTW30"/>
      <c r="QTX30"/>
      <c r="QTY30"/>
      <c r="QTZ30"/>
      <c r="QUA30"/>
      <c r="QUB30"/>
      <c r="QUC30"/>
      <c r="QUD30"/>
      <c r="QUE30"/>
      <c r="QUF30"/>
      <c r="QUG30"/>
      <c r="QUH30"/>
      <c r="QUI30"/>
      <c r="QUJ30"/>
      <c r="QUK30"/>
      <c r="QUL30"/>
      <c r="QUM30"/>
      <c r="QUN30"/>
      <c r="QUO30"/>
      <c r="QUP30"/>
      <c r="QUQ30"/>
      <c r="QUR30"/>
      <c r="QUS30"/>
      <c r="QUT30"/>
      <c r="QUU30"/>
      <c r="QUV30"/>
      <c r="QUW30"/>
      <c r="QUX30"/>
      <c r="QUY30"/>
      <c r="QUZ30"/>
      <c r="QVA30"/>
      <c r="QVB30"/>
      <c r="QVC30"/>
      <c r="QVD30"/>
      <c r="QVE30"/>
      <c r="QVF30"/>
      <c r="QVG30"/>
      <c r="QVH30"/>
      <c r="QVI30"/>
      <c r="QVJ30"/>
      <c r="QVK30"/>
      <c r="QVL30"/>
      <c r="QVM30"/>
      <c r="QVN30"/>
      <c r="QVO30"/>
      <c r="QVP30"/>
      <c r="QVQ30"/>
      <c r="QVR30"/>
      <c r="QVS30"/>
      <c r="QVT30"/>
      <c r="QVU30"/>
      <c r="QVV30"/>
      <c r="QVW30"/>
      <c r="QVX30"/>
      <c r="QVY30"/>
      <c r="QVZ30"/>
      <c r="QWA30"/>
      <c r="QWB30"/>
      <c r="QWC30"/>
      <c r="QWD30"/>
      <c r="QWE30"/>
      <c r="QWF30"/>
      <c r="QWG30"/>
      <c r="QWH30"/>
      <c r="QWI30"/>
      <c r="QWJ30"/>
      <c r="QWK30"/>
      <c r="QWL30"/>
      <c r="QWM30"/>
      <c r="QWN30"/>
      <c r="QWO30"/>
      <c r="QWP30"/>
      <c r="QWQ30"/>
      <c r="QWR30"/>
      <c r="QWS30"/>
      <c r="QWT30"/>
      <c r="QWU30"/>
      <c r="QWV30"/>
      <c r="QWW30"/>
      <c r="QWX30"/>
      <c r="QWY30"/>
      <c r="QWZ30"/>
      <c r="QXA30"/>
      <c r="QXB30"/>
      <c r="QXC30"/>
      <c r="QXD30"/>
      <c r="QXE30"/>
      <c r="QXF30"/>
      <c r="QXG30"/>
      <c r="QXH30"/>
      <c r="QXI30"/>
      <c r="QXJ30"/>
      <c r="QXK30"/>
      <c r="QXL30"/>
      <c r="QXM30"/>
      <c r="QXN30"/>
      <c r="QXO30"/>
      <c r="QXP30"/>
      <c r="QXQ30"/>
      <c r="QXR30"/>
      <c r="QXS30"/>
      <c r="QXT30"/>
      <c r="QXU30"/>
      <c r="QXV30"/>
      <c r="QXW30"/>
      <c r="QXX30"/>
      <c r="QXY30"/>
      <c r="QXZ30"/>
      <c r="QYA30"/>
      <c r="QYB30"/>
      <c r="QYC30"/>
      <c r="QYD30"/>
      <c r="QYE30"/>
      <c r="QYF30"/>
      <c r="QYG30"/>
      <c r="QYH30"/>
      <c r="QYI30"/>
      <c r="QYJ30"/>
      <c r="QYK30"/>
      <c r="QYL30"/>
      <c r="QYM30"/>
      <c r="QYN30"/>
      <c r="QYO30"/>
      <c r="QYP30"/>
      <c r="QYQ30"/>
      <c r="QYR30"/>
      <c r="QYS30"/>
      <c r="QYT30"/>
      <c r="QYU30"/>
      <c r="QYV30"/>
      <c r="QYW30"/>
      <c r="QYX30"/>
      <c r="QYY30"/>
      <c r="QYZ30"/>
      <c r="QZA30"/>
      <c r="QZB30"/>
      <c r="QZC30"/>
      <c r="QZD30"/>
      <c r="QZE30"/>
      <c r="QZF30"/>
      <c r="QZG30"/>
      <c r="QZH30"/>
      <c r="QZI30"/>
      <c r="QZJ30"/>
      <c r="QZK30"/>
      <c r="QZL30"/>
      <c r="QZM30"/>
      <c r="QZN30"/>
      <c r="QZO30"/>
      <c r="QZP30"/>
      <c r="QZQ30"/>
      <c r="QZR30"/>
      <c r="QZS30"/>
      <c r="QZT30"/>
      <c r="QZU30"/>
      <c r="QZV30"/>
      <c r="QZW30"/>
      <c r="QZX30"/>
      <c r="QZY30"/>
      <c r="QZZ30"/>
      <c r="RAA30"/>
      <c r="RAB30"/>
      <c r="RAC30"/>
      <c r="RAD30"/>
      <c r="RAE30"/>
      <c r="RAF30"/>
      <c r="RAG30"/>
      <c r="RAH30"/>
      <c r="RAI30"/>
      <c r="RAJ30"/>
      <c r="RAK30"/>
      <c r="RAL30"/>
      <c r="RAM30"/>
      <c r="RAN30"/>
      <c r="RAO30"/>
      <c r="RAP30"/>
      <c r="RAQ30"/>
      <c r="RAR30"/>
      <c r="RAS30"/>
      <c r="RAT30"/>
      <c r="RAU30"/>
      <c r="RAV30"/>
      <c r="RAW30"/>
      <c r="RAX30"/>
      <c r="RAY30"/>
      <c r="RAZ30"/>
      <c r="RBA30"/>
      <c r="RBB30"/>
      <c r="RBC30"/>
      <c r="RBD30"/>
      <c r="RBE30"/>
      <c r="RBF30"/>
      <c r="RBG30"/>
      <c r="RBH30"/>
      <c r="RBI30"/>
      <c r="RBJ30"/>
      <c r="RBK30"/>
      <c r="RBL30"/>
      <c r="RBM30"/>
      <c r="RBN30"/>
      <c r="RBO30"/>
      <c r="RBP30"/>
      <c r="RBQ30"/>
      <c r="RBR30"/>
      <c r="RBS30"/>
      <c r="RBT30"/>
      <c r="RBU30"/>
      <c r="RBV30"/>
      <c r="RBW30"/>
      <c r="RBX30"/>
      <c r="RBY30"/>
      <c r="RBZ30"/>
      <c r="RCA30"/>
      <c r="RCB30"/>
      <c r="RCC30"/>
      <c r="RCD30"/>
      <c r="RCE30"/>
      <c r="RCF30"/>
      <c r="RCG30"/>
      <c r="RCH30"/>
      <c r="RCI30"/>
      <c r="RCJ30"/>
      <c r="RCK30"/>
      <c r="RCL30"/>
      <c r="RCM30"/>
      <c r="RCN30"/>
      <c r="RCO30"/>
      <c r="RCP30"/>
      <c r="RCQ30"/>
      <c r="RCR30"/>
      <c r="RCS30"/>
      <c r="RCT30"/>
      <c r="RCU30"/>
      <c r="RCV30"/>
      <c r="RCW30"/>
      <c r="RCX30"/>
      <c r="RCY30"/>
      <c r="RCZ30"/>
      <c r="RDA30"/>
      <c r="RDB30"/>
      <c r="RDC30"/>
      <c r="RDD30"/>
      <c r="RDE30"/>
      <c r="RDF30"/>
      <c r="RDG30"/>
      <c r="RDH30"/>
      <c r="RDI30"/>
      <c r="RDJ30"/>
      <c r="RDK30"/>
      <c r="RDL30"/>
      <c r="RDM30"/>
      <c r="RDN30"/>
      <c r="RDO30"/>
      <c r="RDP30"/>
      <c r="RDQ30"/>
      <c r="RDR30"/>
      <c r="RDS30"/>
      <c r="RDT30"/>
      <c r="RDU30"/>
      <c r="RDV30"/>
      <c r="RDW30"/>
      <c r="RDX30"/>
      <c r="RDY30"/>
      <c r="RDZ30"/>
      <c r="REA30"/>
      <c r="REB30"/>
      <c r="REC30"/>
      <c r="RED30"/>
      <c r="REE30"/>
      <c r="REF30"/>
      <c r="REG30"/>
      <c r="REH30"/>
      <c r="REI30"/>
      <c r="REJ30"/>
      <c r="REK30"/>
      <c r="REL30"/>
      <c r="REM30"/>
      <c r="REN30"/>
      <c r="REO30"/>
      <c r="REP30"/>
      <c r="REQ30"/>
      <c r="RER30"/>
      <c r="RES30"/>
      <c r="RET30"/>
      <c r="REU30"/>
      <c r="REV30"/>
      <c r="REW30"/>
      <c r="REX30"/>
      <c r="REY30"/>
      <c r="REZ30"/>
      <c r="RFA30"/>
      <c r="RFB30"/>
      <c r="RFC30"/>
      <c r="RFD30"/>
      <c r="RFE30"/>
      <c r="RFF30"/>
      <c r="RFG30"/>
      <c r="RFH30"/>
      <c r="RFI30"/>
      <c r="RFJ30"/>
      <c r="RFK30"/>
      <c r="RFL30"/>
      <c r="RFM30"/>
      <c r="RFN30"/>
      <c r="RFO30"/>
      <c r="RFP30"/>
      <c r="RFQ30"/>
      <c r="RFR30"/>
      <c r="RFS30"/>
      <c r="RFT30"/>
      <c r="RFU30"/>
      <c r="RFV30"/>
      <c r="RFW30"/>
      <c r="RFX30"/>
      <c r="RFY30"/>
      <c r="RFZ30"/>
      <c r="RGA30"/>
      <c r="RGB30"/>
      <c r="RGC30"/>
      <c r="RGD30"/>
      <c r="RGE30"/>
      <c r="RGF30"/>
      <c r="RGG30"/>
      <c r="RGH30"/>
      <c r="RGI30"/>
      <c r="RGJ30"/>
      <c r="RGK30"/>
      <c r="RGL30"/>
      <c r="RGM30"/>
      <c r="RGN30"/>
      <c r="RGO30"/>
      <c r="RGP30"/>
      <c r="RGQ30"/>
      <c r="RGR30"/>
      <c r="RGS30"/>
      <c r="RGT30"/>
      <c r="RGU30"/>
      <c r="RGV30"/>
      <c r="RGW30"/>
      <c r="RGX30"/>
      <c r="RGY30"/>
      <c r="RGZ30"/>
      <c r="RHA30"/>
      <c r="RHB30"/>
      <c r="RHC30"/>
      <c r="RHD30"/>
      <c r="RHE30"/>
      <c r="RHF30"/>
      <c r="RHG30"/>
      <c r="RHH30"/>
      <c r="RHI30"/>
      <c r="RHJ30"/>
      <c r="RHK30"/>
      <c r="RHL30"/>
      <c r="RHM30"/>
      <c r="RHN30"/>
      <c r="RHO30"/>
      <c r="RHP30"/>
      <c r="RHQ30"/>
      <c r="RHR30"/>
      <c r="RHS30"/>
      <c r="RHT30"/>
      <c r="RHU30"/>
      <c r="RHV30"/>
      <c r="RHW30"/>
      <c r="RHX30"/>
      <c r="RHY30"/>
      <c r="RHZ30"/>
      <c r="RIA30"/>
      <c r="RIB30"/>
      <c r="RIC30"/>
      <c r="RID30"/>
      <c r="RIE30"/>
      <c r="RIF30"/>
      <c r="RIG30"/>
      <c r="RIH30"/>
      <c r="RII30"/>
      <c r="RIJ30"/>
      <c r="RIK30"/>
      <c r="RIL30"/>
      <c r="RIM30"/>
      <c r="RIN30"/>
      <c r="RIO30"/>
      <c r="RIP30"/>
      <c r="RIQ30"/>
      <c r="RIR30"/>
      <c r="RIS30"/>
      <c r="RIT30"/>
      <c r="RIU30"/>
      <c r="RIV30"/>
      <c r="RIW30"/>
      <c r="RIX30"/>
      <c r="RIY30"/>
      <c r="RIZ30"/>
      <c r="RJA30"/>
      <c r="RJB30"/>
      <c r="RJC30"/>
      <c r="RJD30"/>
      <c r="RJE30"/>
      <c r="RJF30"/>
      <c r="RJG30"/>
      <c r="RJH30"/>
      <c r="RJI30"/>
      <c r="RJJ30"/>
      <c r="RJK30"/>
      <c r="RJL30"/>
      <c r="RJM30"/>
      <c r="RJN30"/>
      <c r="RJO30"/>
      <c r="RJP30"/>
      <c r="RJQ30"/>
      <c r="RJR30"/>
      <c r="RJS30"/>
      <c r="RJT30"/>
      <c r="RJU30"/>
      <c r="RJV30"/>
      <c r="RJW30"/>
      <c r="RJX30"/>
      <c r="RJY30"/>
      <c r="RJZ30"/>
      <c r="RKA30"/>
      <c r="RKB30"/>
      <c r="RKC30"/>
      <c r="RKD30"/>
      <c r="RKE30"/>
      <c r="RKF30"/>
      <c r="RKG30"/>
      <c r="RKH30"/>
      <c r="RKI30"/>
      <c r="RKJ30"/>
      <c r="RKK30"/>
      <c r="RKL30"/>
      <c r="RKM30"/>
      <c r="RKN30"/>
      <c r="RKO30"/>
      <c r="RKP30"/>
      <c r="RKQ30"/>
      <c r="RKR30"/>
      <c r="RKS30"/>
      <c r="RKT30"/>
      <c r="RKU30"/>
      <c r="RKV30"/>
      <c r="RKW30"/>
      <c r="RKX30"/>
      <c r="RKY30"/>
      <c r="RKZ30"/>
      <c r="RLA30"/>
      <c r="RLB30"/>
      <c r="RLC30"/>
      <c r="RLD30"/>
      <c r="RLE30"/>
      <c r="RLF30"/>
      <c r="RLG30"/>
      <c r="RLH30"/>
      <c r="RLI30"/>
      <c r="RLJ30"/>
      <c r="RLK30"/>
      <c r="RLL30"/>
      <c r="RLM30"/>
      <c r="RLN30"/>
      <c r="RLO30"/>
      <c r="RLP30"/>
      <c r="RLQ30"/>
      <c r="RLR30"/>
      <c r="RLS30"/>
      <c r="RLT30"/>
      <c r="RLU30"/>
      <c r="RLV30"/>
      <c r="RLW30"/>
      <c r="RLX30"/>
      <c r="RLY30"/>
      <c r="RLZ30"/>
      <c r="RMA30"/>
      <c r="RMB30"/>
      <c r="RMC30"/>
      <c r="RMD30"/>
      <c r="RME30"/>
      <c r="RMF30"/>
      <c r="RMG30"/>
      <c r="RMH30"/>
      <c r="RMI30"/>
      <c r="RMJ30"/>
      <c r="RMK30"/>
      <c r="RML30"/>
      <c r="RMM30"/>
      <c r="RMN30"/>
      <c r="RMO30"/>
      <c r="RMP30"/>
      <c r="RMQ30"/>
      <c r="RMR30"/>
      <c r="RMS30"/>
      <c r="RMT30"/>
      <c r="RMU30"/>
      <c r="RMV30"/>
      <c r="RMW30"/>
      <c r="RMX30"/>
      <c r="RMY30"/>
      <c r="RMZ30"/>
      <c r="RNA30"/>
      <c r="RNB30"/>
      <c r="RNC30"/>
      <c r="RND30"/>
      <c r="RNE30"/>
      <c r="RNF30"/>
      <c r="RNG30"/>
      <c r="RNH30"/>
      <c r="RNI30"/>
      <c r="RNJ30"/>
      <c r="RNK30"/>
      <c r="RNL30"/>
      <c r="RNM30"/>
      <c r="RNN30"/>
      <c r="RNO30"/>
      <c r="RNP30"/>
      <c r="RNQ30"/>
      <c r="RNR30"/>
      <c r="RNS30"/>
      <c r="RNT30"/>
      <c r="RNU30"/>
      <c r="RNV30"/>
      <c r="RNW30"/>
      <c r="RNX30"/>
      <c r="RNY30"/>
      <c r="RNZ30"/>
      <c r="ROA30"/>
      <c r="ROB30"/>
      <c r="ROC30"/>
      <c r="ROD30"/>
      <c r="ROE30"/>
      <c r="ROF30"/>
      <c r="ROG30"/>
      <c r="ROH30"/>
      <c r="ROI30"/>
      <c r="ROJ30"/>
      <c r="ROK30"/>
      <c r="ROL30"/>
      <c r="ROM30"/>
      <c r="RON30"/>
      <c r="ROO30"/>
      <c r="ROP30"/>
      <c r="ROQ30"/>
      <c r="ROR30"/>
      <c r="ROS30"/>
      <c r="ROT30"/>
      <c r="ROU30"/>
      <c r="ROV30"/>
      <c r="ROW30"/>
      <c r="ROX30"/>
      <c r="ROY30"/>
      <c r="ROZ30"/>
      <c r="RPA30"/>
      <c r="RPB30"/>
      <c r="RPC30"/>
      <c r="RPD30"/>
      <c r="RPE30"/>
      <c r="RPF30"/>
      <c r="RPG30"/>
      <c r="RPH30"/>
      <c r="RPI30"/>
      <c r="RPJ30"/>
      <c r="RPK30"/>
      <c r="RPL30"/>
      <c r="RPM30"/>
      <c r="RPN30"/>
      <c r="RPO30"/>
      <c r="RPP30"/>
      <c r="RPQ30"/>
      <c r="RPR30"/>
      <c r="RPS30"/>
      <c r="RPT30"/>
      <c r="RPU30"/>
      <c r="RPV30"/>
      <c r="RPW30"/>
      <c r="RPX30"/>
      <c r="RPY30"/>
      <c r="RPZ30"/>
      <c r="RQA30"/>
      <c r="RQB30"/>
      <c r="RQC30"/>
      <c r="RQD30"/>
      <c r="RQE30"/>
      <c r="RQF30"/>
      <c r="RQG30"/>
      <c r="RQH30"/>
      <c r="RQI30"/>
      <c r="RQJ30"/>
      <c r="RQK30"/>
      <c r="RQL30"/>
      <c r="RQM30"/>
      <c r="RQN30"/>
      <c r="RQO30"/>
      <c r="RQP30"/>
      <c r="RQQ30"/>
      <c r="RQR30"/>
      <c r="RQS30"/>
      <c r="RQT30"/>
      <c r="RQU30"/>
      <c r="RQV30"/>
      <c r="RQW30"/>
      <c r="RQX30"/>
      <c r="RQY30"/>
      <c r="RQZ30"/>
      <c r="RRA30"/>
      <c r="RRB30"/>
      <c r="RRC30"/>
      <c r="RRD30"/>
      <c r="RRE30"/>
      <c r="RRF30"/>
      <c r="RRG30"/>
      <c r="RRH30"/>
      <c r="RRI30"/>
      <c r="RRJ30"/>
      <c r="RRK30"/>
      <c r="RRL30"/>
      <c r="RRM30"/>
      <c r="RRN30"/>
      <c r="RRO30"/>
      <c r="RRP30"/>
      <c r="RRQ30"/>
      <c r="RRR30"/>
      <c r="RRS30"/>
      <c r="RRT30"/>
      <c r="RRU30"/>
      <c r="RRV30"/>
      <c r="RRW30"/>
      <c r="RRX30"/>
      <c r="RRY30"/>
      <c r="RRZ30"/>
      <c r="RSA30"/>
      <c r="RSB30"/>
      <c r="RSC30"/>
      <c r="RSD30"/>
      <c r="RSE30"/>
      <c r="RSF30"/>
      <c r="RSG30"/>
      <c r="RSH30"/>
      <c r="RSI30"/>
      <c r="RSJ30"/>
      <c r="RSK30"/>
      <c r="RSL30"/>
      <c r="RSM30"/>
      <c r="RSN30"/>
      <c r="RSO30"/>
      <c r="RSP30"/>
      <c r="RSQ30"/>
      <c r="RSR30"/>
      <c r="RSS30"/>
      <c r="RST30"/>
      <c r="RSU30"/>
      <c r="RSV30"/>
      <c r="RSW30"/>
      <c r="RSX30"/>
      <c r="RSY30"/>
      <c r="RSZ30"/>
      <c r="RTA30"/>
      <c r="RTB30"/>
      <c r="RTC30"/>
      <c r="RTD30"/>
      <c r="RTE30"/>
      <c r="RTF30"/>
      <c r="RTG30"/>
      <c r="RTH30"/>
      <c r="RTI30"/>
      <c r="RTJ30"/>
      <c r="RTK30"/>
      <c r="RTL30"/>
      <c r="RTM30"/>
      <c r="RTN30"/>
      <c r="RTO30"/>
      <c r="RTP30"/>
      <c r="RTQ30"/>
      <c r="RTR30"/>
      <c r="RTS30"/>
      <c r="RTT30"/>
      <c r="RTU30"/>
      <c r="RTV30"/>
      <c r="RTW30"/>
      <c r="RTX30"/>
      <c r="RTY30"/>
      <c r="RTZ30"/>
      <c r="RUA30"/>
      <c r="RUB30"/>
      <c r="RUC30"/>
      <c r="RUD30"/>
      <c r="RUE30"/>
      <c r="RUF30"/>
      <c r="RUG30"/>
      <c r="RUH30"/>
      <c r="RUI30"/>
      <c r="RUJ30"/>
      <c r="RUK30"/>
      <c r="RUL30"/>
      <c r="RUM30"/>
      <c r="RUN30"/>
      <c r="RUO30"/>
      <c r="RUP30"/>
      <c r="RUQ30"/>
      <c r="RUR30"/>
      <c r="RUS30"/>
      <c r="RUT30"/>
      <c r="RUU30"/>
      <c r="RUV30"/>
      <c r="RUW30"/>
      <c r="RUX30"/>
      <c r="RUY30"/>
      <c r="RUZ30"/>
      <c r="RVA30"/>
      <c r="RVB30"/>
      <c r="RVC30"/>
      <c r="RVD30"/>
      <c r="RVE30"/>
      <c r="RVF30"/>
      <c r="RVG30"/>
      <c r="RVH30"/>
      <c r="RVI30"/>
      <c r="RVJ30"/>
      <c r="RVK30"/>
      <c r="RVL30"/>
      <c r="RVM30"/>
      <c r="RVN30"/>
      <c r="RVO30"/>
      <c r="RVP30"/>
      <c r="RVQ30"/>
      <c r="RVR30"/>
      <c r="RVS30"/>
      <c r="RVT30"/>
      <c r="RVU30"/>
      <c r="RVV30"/>
      <c r="RVW30"/>
      <c r="RVX30"/>
      <c r="RVY30"/>
      <c r="RVZ30"/>
      <c r="RWA30"/>
      <c r="RWB30"/>
      <c r="RWC30"/>
      <c r="RWD30"/>
      <c r="RWE30"/>
      <c r="RWF30"/>
      <c r="RWG30"/>
      <c r="RWH30"/>
      <c r="RWI30"/>
      <c r="RWJ30"/>
      <c r="RWK30"/>
      <c r="RWL30"/>
      <c r="RWM30"/>
      <c r="RWN30"/>
      <c r="RWO30"/>
      <c r="RWP30"/>
      <c r="RWQ30"/>
      <c r="RWR30"/>
      <c r="RWS30"/>
      <c r="RWT30"/>
      <c r="RWU30"/>
      <c r="RWV30"/>
      <c r="RWW30"/>
      <c r="RWX30"/>
      <c r="RWY30"/>
      <c r="RWZ30"/>
      <c r="RXA30"/>
      <c r="RXB30"/>
      <c r="RXC30"/>
      <c r="RXD30"/>
      <c r="RXE30"/>
      <c r="RXF30"/>
      <c r="RXG30"/>
      <c r="RXH30"/>
      <c r="RXI30"/>
      <c r="RXJ30"/>
      <c r="RXK30"/>
      <c r="RXL30"/>
      <c r="RXM30"/>
      <c r="RXN30"/>
      <c r="RXO30"/>
      <c r="RXP30"/>
      <c r="RXQ30"/>
      <c r="RXR30"/>
      <c r="RXS30"/>
      <c r="RXT30"/>
      <c r="RXU30"/>
      <c r="RXV30"/>
      <c r="RXW30"/>
      <c r="RXX30"/>
      <c r="RXY30"/>
      <c r="RXZ30"/>
      <c r="RYA30"/>
      <c r="RYB30"/>
      <c r="RYC30"/>
      <c r="RYD30"/>
      <c r="RYE30"/>
      <c r="RYF30"/>
      <c r="RYG30"/>
      <c r="RYH30"/>
      <c r="RYI30"/>
      <c r="RYJ30"/>
      <c r="RYK30"/>
      <c r="RYL30"/>
      <c r="RYM30"/>
      <c r="RYN30"/>
      <c r="RYO30"/>
      <c r="RYP30"/>
      <c r="RYQ30"/>
      <c r="RYR30"/>
      <c r="RYS30"/>
      <c r="RYT30"/>
      <c r="RYU30"/>
      <c r="RYV30"/>
      <c r="RYW30"/>
      <c r="RYX30"/>
      <c r="RYY30"/>
      <c r="RYZ30"/>
      <c r="RZA30"/>
      <c r="RZB30"/>
      <c r="RZC30"/>
      <c r="RZD30"/>
      <c r="RZE30"/>
      <c r="RZF30"/>
      <c r="RZG30"/>
      <c r="RZH30"/>
      <c r="RZI30"/>
      <c r="RZJ30"/>
      <c r="RZK30"/>
      <c r="RZL30"/>
      <c r="RZM30"/>
      <c r="RZN30"/>
      <c r="RZO30"/>
      <c r="RZP30"/>
      <c r="RZQ30"/>
      <c r="RZR30"/>
      <c r="RZS30"/>
      <c r="RZT30"/>
      <c r="RZU30"/>
      <c r="RZV30"/>
      <c r="RZW30"/>
      <c r="RZX30"/>
      <c r="RZY30"/>
      <c r="RZZ30"/>
      <c r="SAA30"/>
      <c r="SAB30"/>
      <c r="SAC30"/>
      <c r="SAD30"/>
      <c r="SAE30"/>
      <c r="SAF30"/>
      <c r="SAG30"/>
      <c r="SAH30"/>
      <c r="SAI30"/>
      <c r="SAJ30"/>
      <c r="SAK30"/>
      <c r="SAL30"/>
      <c r="SAM30"/>
      <c r="SAN30"/>
      <c r="SAO30"/>
      <c r="SAP30"/>
      <c r="SAQ30"/>
      <c r="SAR30"/>
      <c r="SAS30"/>
      <c r="SAT30"/>
      <c r="SAU30"/>
      <c r="SAV30"/>
      <c r="SAW30"/>
      <c r="SAX30"/>
      <c r="SAY30"/>
      <c r="SAZ30"/>
      <c r="SBA30"/>
      <c r="SBB30"/>
      <c r="SBC30"/>
      <c r="SBD30"/>
      <c r="SBE30"/>
      <c r="SBF30"/>
      <c r="SBG30"/>
      <c r="SBH30"/>
      <c r="SBI30"/>
      <c r="SBJ30"/>
      <c r="SBK30"/>
      <c r="SBL30"/>
      <c r="SBM30"/>
      <c r="SBN30"/>
      <c r="SBO30"/>
      <c r="SBP30"/>
      <c r="SBQ30"/>
      <c r="SBR30"/>
      <c r="SBS30"/>
      <c r="SBT30"/>
      <c r="SBU30"/>
      <c r="SBV30"/>
      <c r="SBW30"/>
      <c r="SBX30"/>
      <c r="SBY30"/>
      <c r="SBZ30"/>
      <c r="SCA30"/>
      <c r="SCB30"/>
      <c r="SCC30"/>
      <c r="SCD30"/>
      <c r="SCE30"/>
      <c r="SCF30"/>
      <c r="SCG30"/>
      <c r="SCH30"/>
      <c r="SCI30"/>
      <c r="SCJ30"/>
      <c r="SCK30"/>
      <c r="SCL30"/>
      <c r="SCM30"/>
      <c r="SCN30"/>
      <c r="SCO30"/>
      <c r="SCP30"/>
      <c r="SCQ30"/>
      <c r="SCR30"/>
      <c r="SCS30"/>
      <c r="SCT30"/>
      <c r="SCU30"/>
      <c r="SCV30"/>
      <c r="SCW30"/>
      <c r="SCX30"/>
      <c r="SCY30"/>
      <c r="SCZ30"/>
      <c r="SDA30"/>
      <c r="SDB30"/>
      <c r="SDC30"/>
      <c r="SDD30"/>
      <c r="SDE30"/>
      <c r="SDF30"/>
      <c r="SDG30"/>
      <c r="SDH30"/>
      <c r="SDI30"/>
      <c r="SDJ30"/>
      <c r="SDK30"/>
      <c r="SDL30"/>
      <c r="SDM30"/>
      <c r="SDN30"/>
      <c r="SDO30"/>
      <c r="SDP30"/>
      <c r="SDQ30"/>
      <c r="SDR30"/>
      <c r="SDS30"/>
      <c r="SDT30"/>
      <c r="SDU30"/>
      <c r="SDV30"/>
      <c r="SDW30"/>
      <c r="SDX30"/>
      <c r="SDY30"/>
      <c r="SDZ30"/>
      <c r="SEA30"/>
      <c r="SEB30"/>
      <c r="SEC30"/>
      <c r="SED30"/>
      <c r="SEE30"/>
      <c r="SEF30"/>
      <c r="SEG30"/>
      <c r="SEH30"/>
      <c r="SEI30"/>
      <c r="SEJ30"/>
      <c r="SEK30"/>
      <c r="SEL30"/>
      <c r="SEM30"/>
      <c r="SEN30"/>
      <c r="SEO30"/>
      <c r="SEP30"/>
      <c r="SEQ30"/>
      <c r="SER30"/>
      <c r="SES30"/>
      <c r="SET30"/>
      <c r="SEU30"/>
      <c r="SEV30"/>
      <c r="SEW30"/>
      <c r="SEX30"/>
      <c r="SEY30"/>
      <c r="SEZ30"/>
      <c r="SFA30"/>
      <c r="SFB30"/>
      <c r="SFC30"/>
      <c r="SFD30"/>
      <c r="SFE30"/>
      <c r="SFF30"/>
      <c r="SFG30"/>
      <c r="SFH30"/>
      <c r="SFI30"/>
      <c r="SFJ30"/>
      <c r="SFK30"/>
      <c r="SFL30"/>
      <c r="SFM30"/>
      <c r="SFN30"/>
      <c r="SFO30"/>
      <c r="SFP30"/>
      <c r="SFQ30"/>
      <c r="SFR30"/>
      <c r="SFS30"/>
      <c r="SFT30"/>
      <c r="SFU30"/>
      <c r="SFV30"/>
      <c r="SFW30"/>
      <c r="SFX30"/>
      <c r="SFY30"/>
      <c r="SFZ30"/>
      <c r="SGA30"/>
      <c r="SGB30"/>
      <c r="SGC30"/>
      <c r="SGD30"/>
      <c r="SGE30"/>
      <c r="SGF30"/>
      <c r="SGG30"/>
      <c r="SGH30"/>
      <c r="SGI30"/>
      <c r="SGJ30"/>
      <c r="SGK30"/>
      <c r="SGL30"/>
      <c r="SGM30"/>
      <c r="SGN30"/>
      <c r="SGO30"/>
      <c r="SGP30"/>
      <c r="SGQ30"/>
      <c r="SGR30"/>
      <c r="SGS30"/>
      <c r="SGT30"/>
      <c r="SGU30"/>
      <c r="SGV30"/>
      <c r="SGW30"/>
      <c r="SGX30"/>
      <c r="SGY30"/>
      <c r="SGZ30"/>
      <c r="SHA30"/>
      <c r="SHB30"/>
      <c r="SHC30"/>
      <c r="SHD30"/>
      <c r="SHE30"/>
      <c r="SHF30"/>
      <c r="SHG30"/>
      <c r="SHH30"/>
      <c r="SHI30"/>
      <c r="SHJ30"/>
      <c r="SHK30"/>
      <c r="SHL30"/>
      <c r="SHM30"/>
      <c r="SHN30"/>
      <c r="SHO30"/>
      <c r="SHP30"/>
      <c r="SHQ30"/>
      <c r="SHR30"/>
      <c r="SHS30"/>
      <c r="SHT30"/>
      <c r="SHU30"/>
      <c r="SHV30"/>
      <c r="SHW30"/>
      <c r="SHX30"/>
      <c r="SHY30"/>
      <c r="SHZ30"/>
      <c r="SIA30"/>
      <c r="SIB30"/>
      <c r="SIC30"/>
      <c r="SID30"/>
      <c r="SIE30"/>
      <c r="SIF30"/>
      <c r="SIG30"/>
      <c r="SIH30"/>
      <c r="SII30"/>
      <c r="SIJ30"/>
      <c r="SIK30"/>
      <c r="SIL30"/>
      <c r="SIM30"/>
      <c r="SIN30"/>
      <c r="SIO30"/>
      <c r="SIP30"/>
      <c r="SIQ30"/>
      <c r="SIR30"/>
      <c r="SIS30"/>
      <c r="SIT30"/>
      <c r="SIU30"/>
      <c r="SIV30"/>
      <c r="SIW30"/>
      <c r="SIX30"/>
      <c r="SIY30"/>
      <c r="SIZ30"/>
      <c r="SJA30"/>
      <c r="SJB30"/>
      <c r="SJC30"/>
      <c r="SJD30"/>
      <c r="SJE30"/>
      <c r="SJF30"/>
      <c r="SJG30"/>
      <c r="SJH30"/>
      <c r="SJI30"/>
      <c r="SJJ30"/>
      <c r="SJK30"/>
      <c r="SJL30"/>
      <c r="SJM30"/>
      <c r="SJN30"/>
      <c r="SJO30"/>
      <c r="SJP30"/>
      <c r="SJQ30"/>
      <c r="SJR30"/>
      <c r="SJS30"/>
      <c r="SJT30"/>
      <c r="SJU30"/>
      <c r="SJV30"/>
      <c r="SJW30"/>
      <c r="SJX30"/>
      <c r="SJY30"/>
      <c r="SJZ30"/>
      <c r="SKA30"/>
      <c r="SKB30"/>
      <c r="SKC30"/>
      <c r="SKD30"/>
      <c r="SKE30"/>
      <c r="SKF30"/>
      <c r="SKG30"/>
      <c r="SKH30"/>
      <c r="SKI30"/>
      <c r="SKJ30"/>
      <c r="SKK30"/>
      <c r="SKL30"/>
      <c r="SKM30"/>
      <c r="SKN30"/>
      <c r="SKO30"/>
      <c r="SKP30"/>
      <c r="SKQ30"/>
      <c r="SKR30"/>
      <c r="SKS30"/>
      <c r="SKT30"/>
      <c r="SKU30"/>
      <c r="SKV30"/>
      <c r="SKW30"/>
      <c r="SKX30"/>
      <c r="SKY30"/>
      <c r="SKZ30"/>
      <c r="SLA30"/>
      <c r="SLB30"/>
      <c r="SLC30"/>
      <c r="SLD30"/>
      <c r="SLE30"/>
      <c r="SLF30"/>
      <c r="SLG30"/>
      <c r="SLH30"/>
      <c r="SLI30"/>
      <c r="SLJ30"/>
      <c r="SLK30"/>
      <c r="SLL30"/>
      <c r="SLM30"/>
      <c r="SLN30"/>
      <c r="SLO30"/>
      <c r="SLP30"/>
      <c r="SLQ30"/>
      <c r="SLR30"/>
      <c r="SLS30"/>
      <c r="SLT30"/>
      <c r="SLU30"/>
      <c r="SLV30"/>
      <c r="SLW30"/>
      <c r="SLX30"/>
      <c r="SLY30"/>
      <c r="SLZ30"/>
      <c r="SMA30"/>
      <c r="SMB30"/>
      <c r="SMC30"/>
      <c r="SMD30"/>
      <c r="SME30"/>
      <c r="SMF30"/>
      <c r="SMG30"/>
      <c r="SMH30"/>
      <c r="SMI30"/>
      <c r="SMJ30"/>
      <c r="SMK30"/>
      <c r="SML30"/>
      <c r="SMM30"/>
      <c r="SMN30"/>
      <c r="SMO30"/>
      <c r="SMP30"/>
      <c r="SMQ30"/>
      <c r="SMR30"/>
      <c r="SMS30"/>
      <c r="SMT30"/>
      <c r="SMU30"/>
      <c r="SMV30"/>
      <c r="SMW30"/>
      <c r="SMX30"/>
      <c r="SMY30"/>
      <c r="SMZ30"/>
      <c r="SNA30"/>
      <c r="SNB30"/>
      <c r="SNC30"/>
      <c r="SND30"/>
      <c r="SNE30"/>
      <c r="SNF30"/>
      <c r="SNG30"/>
      <c r="SNH30"/>
      <c r="SNI30"/>
      <c r="SNJ30"/>
      <c r="SNK30"/>
      <c r="SNL30"/>
      <c r="SNM30"/>
      <c r="SNN30"/>
      <c r="SNO30"/>
      <c r="SNP30"/>
      <c r="SNQ30"/>
      <c r="SNR30"/>
      <c r="SNS30"/>
      <c r="SNT30"/>
      <c r="SNU30"/>
      <c r="SNV30"/>
      <c r="SNW30"/>
      <c r="SNX30"/>
      <c r="SNY30"/>
      <c r="SNZ30"/>
      <c r="SOA30"/>
      <c r="SOB30"/>
      <c r="SOC30"/>
      <c r="SOD30"/>
      <c r="SOE30"/>
      <c r="SOF30"/>
      <c r="SOG30"/>
      <c r="SOH30"/>
      <c r="SOI30"/>
      <c r="SOJ30"/>
      <c r="SOK30"/>
      <c r="SOL30"/>
      <c r="SOM30"/>
      <c r="SON30"/>
      <c r="SOO30"/>
      <c r="SOP30"/>
      <c r="SOQ30"/>
      <c r="SOR30"/>
      <c r="SOS30"/>
      <c r="SOT30"/>
      <c r="SOU30"/>
      <c r="SOV30"/>
      <c r="SOW30"/>
      <c r="SOX30"/>
      <c r="SOY30"/>
      <c r="SOZ30"/>
      <c r="SPA30"/>
      <c r="SPB30"/>
      <c r="SPC30"/>
      <c r="SPD30"/>
      <c r="SPE30"/>
      <c r="SPF30"/>
      <c r="SPG30"/>
      <c r="SPH30"/>
      <c r="SPI30"/>
      <c r="SPJ30"/>
      <c r="SPK30"/>
      <c r="SPL30"/>
      <c r="SPM30"/>
      <c r="SPN30"/>
      <c r="SPO30"/>
      <c r="SPP30"/>
      <c r="SPQ30"/>
      <c r="SPR30"/>
      <c r="SPS30"/>
      <c r="SPT30"/>
      <c r="SPU30"/>
      <c r="SPV30"/>
      <c r="SPW30"/>
      <c r="SPX30"/>
      <c r="SPY30"/>
      <c r="SPZ30"/>
      <c r="SQA30"/>
      <c r="SQB30"/>
      <c r="SQC30"/>
      <c r="SQD30"/>
      <c r="SQE30"/>
      <c r="SQF30"/>
      <c r="SQG30"/>
      <c r="SQH30"/>
      <c r="SQI30"/>
      <c r="SQJ30"/>
      <c r="SQK30"/>
      <c r="SQL30"/>
      <c r="SQM30"/>
      <c r="SQN30"/>
      <c r="SQO30"/>
      <c r="SQP30"/>
      <c r="SQQ30"/>
      <c r="SQR30"/>
      <c r="SQS30"/>
      <c r="SQT30"/>
      <c r="SQU30"/>
      <c r="SQV30"/>
      <c r="SQW30"/>
      <c r="SQX30"/>
      <c r="SQY30"/>
      <c r="SQZ30"/>
      <c r="SRA30"/>
      <c r="SRB30"/>
      <c r="SRC30"/>
      <c r="SRD30"/>
      <c r="SRE30"/>
      <c r="SRF30"/>
      <c r="SRG30"/>
      <c r="SRH30"/>
      <c r="SRI30"/>
      <c r="SRJ30"/>
      <c r="SRK30"/>
      <c r="SRL30"/>
      <c r="SRM30"/>
      <c r="SRN30"/>
      <c r="SRO30"/>
      <c r="SRP30"/>
      <c r="SRQ30"/>
      <c r="SRR30"/>
      <c r="SRS30"/>
      <c r="SRT30"/>
      <c r="SRU30"/>
      <c r="SRV30"/>
      <c r="SRW30"/>
      <c r="SRX30"/>
      <c r="SRY30"/>
      <c r="SRZ30"/>
      <c r="SSA30"/>
      <c r="SSB30"/>
      <c r="SSC30"/>
      <c r="SSD30"/>
      <c r="SSE30"/>
      <c r="SSF30"/>
      <c r="SSG30"/>
      <c r="SSH30"/>
      <c r="SSI30"/>
      <c r="SSJ30"/>
      <c r="SSK30"/>
      <c r="SSL30"/>
      <c r="SSM30"/>
      <c r="SSN30"/>
      <c r="SSO30"/>
      <c r="SSP30"/>
      <c r="SSQ30"/>
      <c r="SSR30"/>
      <c r="SSS30"/>
      <c r="SST30"/>
      <c r="SSU30"/>
      <c r="SSV30"/>
      <c r="SSW30"/>
      <c r="SSX30"/>
      <c r="SSY30"/>
      <c r="SSZ30"/>
      <c r="STA30"/>
      <c r="STB30"/>
      <c r="STC30"/>
      <c r="STD30"/>
      <c r="STE30"/>
      <c r="STF30"/>
      <c r="STG30"/>
      <c r="STH30"/>
      <c r="STI30"/>
      <c r="STJ30"/>
      <c r="STK30"/>
      <c r="STL30"/>
      <c r="STM30"/>
      <c r="STN30"/>
      <c r="STO30"/>
      <c r="STP30"/>
      <c r="STQ30"/>
      <c r="STR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row>
    <row r="31" spans="1:16365" ht="18" customHeight="1" x14ac:dyDescent="0.15">
      <c r="A31" s="87" t="str">
        <f>IF(ISNA(VLOOKUP($A$1&amp;(ROW()-2),基础!BI:BJ,2,0)),"",VLOOKUP($A$1&amp;(ROW()-2),基础!BI:BJ,2,0))</f>
        <v>050-J220000141-530</v>
      </c>
      <c r="B31" s="87" t="str">
        <f>IF(A31="","",VLOOKUP(A31,基础!F:H,3,0))</f>
        <v>KPCS</v>
      </c>
      <c r="C31" s="88">
        <f>IF(A31="","",SUMIFS(基础!$AG:$AG,基础!$F:$F,A31,基础!$BB:$BB,$A$1))</f>
        <v>52.851851851851883</v>
      </c>
      <c r="D31" s="88">
        <f>IF(A31="","",SUMIFS(基础!V:V,基础!F:F,A31,基础!BB:BB,$A$1))</f>
        <v>70</v>
      </c>
      <c r="E31" s="89">
        <f>IF(A31="","",SUMIFS(基础!AF:AF,基础!F:F,A31,基础!BB:BB,$A$1))</f>
        <v>1890</v>
      </c>
      <c r="F31" s="89">
        <f>IF(A31="","",SUMIFS(基础!W:W,基础!F:F,A31,基础!BB:BB,$A$1))</f>
        <v>1427</v>
      </c>
      <c r="G31" s="90">
        <f t="shared" si="2"/>
        <v>0.75502645502645549</v>
      </c>
      <c r="H31" s="90">
        <f t="shared" si="3"/>
        <v>0.75502645502645505</v>
      </c>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c r="LVX31"/>
      <c r="LVY31"/>
      <c r="LVZ31"/>
      <c r="LWA31"/>
      <c r="LWB31"/>
      <c r="LWC31"/>
      <c r="LWD31"/>
      <c r="LWE31"/>
      <c r="LWF31"/>
      <c r="LWG31"/>
      <c r="LWH31"/>
      <c r="LWI31"/>
      <c r="LWJ31"/>
      <c r="LWK31"/>
      <c r="LWL31"/>
      <c r="LWM31"/>
      <c r="LWN31"/>
      <c r="LWO31"/>
      <c r="LWP31"/>
      <c r="LWQ31"/>
      <c r="LWR31"/>
      <c r="LWS31"/>
      <c r="LWT31"/>
      <c r="LWU31"/>
      <c r="LWV31"/>
      <c r="LWW31"/>
      <c r="LWX31"/>
      <c r="LWY31"/>
      <c r="LWZ31"/>
      <c r="LXA31"/>
      <c r="LXB31"/>
      <c r="LXC31"/>
      <c r="LXD31"/>
      <c r="LXE31"/>
      <c r="LXF31"/>
      <c r="LXG31"/>
      <c r="LXH31"/>
      <c r="LXI31"/>
      <c r="LXJ31"/>
      <c r="LXK31"/>
      <c r="LXL31"/>
      <c r="LXM31"/>
      <c r="LXN31"/>
      <c r="LXO31"/>
      <c r="LXP31"/>
      <c r="LXQ31"/>
      <c r="LXR31"/>
      <c r="LXS31"/>
      <c r="LXT31"/>
      <c r="LXU31"/>
      <c r="LXV31"/>
      <c r="LXW31"/>
      <c r="LXX31"/>
      <c r="LXY31"/>
      <c r="LXZ31"/>
      <c r="LYA31"/>
      <c r="LYB31"/>
      <c r="LYC31"/>
      <c r="LYD31"/>
      <c r="LYE31"/>
      <c r="LYF31"/>
      <c r="LYG31"/>
      <c r="LYH31"/>
      <c r="LYI31"/>
      <c r="LYJ31"/>
      <c r="LYK31"/>
      <c r="LYL31"/>
      <c r="LYM31"/>
      <c r="LYN31"/>
      <c r="LYO31"/>
      <c r="LYP31"/>
      <c r="LYQ31"/>
      <c r="LYR31"/>
      <c r="LYS31"/>
      <c r="LYT31"/>
      <c r="LYU31"/>
      <c r="LYV31"/>
      <c r="LYW31"/>
      <c r="LYX31"/>
      <c r="LYY31"/>
      <c r="LYZ31"/>
      <c r="LZA31"/>
      <c r="LZB31"/>
      <c r="LZC31"/>
      <c r="LZD31"/>
      <c r="LZE31"/>
      <c r="LZF31"/>
      <c r="LZG31"/>
      <c r="LZH31"/>
      <c r="LZI31"/>
      <c r="LZJ31"/>
      <c r="LZK31"/>
      <c r="LZL31"/>
      <c r="LZM31"/>
      <c r="LZN31"/>
      <c r="LZO31"/>
      <c r="LZP31"/>
      <c r="LZQ31"/>
      <c r="LZR31"/>
      <c r="LZS31"/>
      <c r="LZT31"/>
      <c r="LZU31"/>
      <c r="LZV31"/>
      <c r="LZW31"/>
      <c r="LZX31"/>
      <c r="LZY31"/>
      <c r="LZZ31"/>
      <c r="MAA31"/>
      <c r="MAB31"/>
      <c r="MAC31"/>
      <c r="MAD31"/>
      <c r="MAE31"/>
      <c r="MAF31"/>
      <c r="MAG31"/>
      <c r="MAH31"/>
      <c r="MAI31"/>
      <c r="MAJ31"/>
      <c r="MAK31"/>
      <c r="MAL31"/>
      <c r="MAM31"/>
      <c r="MAN31"/>
      <c r="MAO31"/>
      <c r="MAP31"/>
      <c r="MAQ31"/>
      <c r="MAR31"/>
      <c r="MAS31"/>
      <c r="MAT31"/>
      <c r="MAU31"/>
      <c r="MAV31"/>
      <c r="MAW31"/>
      <c r="MAX31"/>
      <c r="MAY31"/>
      <c r="MAZ31"/>
      <c r="MBA31"/>
      <c r="MBB31"/>
      <c r="MBC31"/>
      <c r="MBD31"/>
      <c r="MBE31"/>
      <c r="MBF31"/>
      <c r="MBG31"/>
      <c r="MBH31"/>
      <c r="MBI31"/>
      <c r="MBJ31"/>
      <c r="MBK31"/>
      <c r="MBL31"/>
      <c r="MBM31"/>
      <c r="MBN31"/>
      <c r="MBO31"/>
      <c r="MBP31"/>
      <c r="MBQ31"/>
      <c r="MBR31"/>
      <c r="MBS31"/>
      <c r="MBT31"/>
      <c r="MBU31"/>
      <c r="MBV31"/>
      <c r="MBW31"/>
      <c r="MBX31"/>
      <c r="MBY31"/>
      <c r="MBZ31"/>
      <c r="MCA31"/>
      <c r="MCB31"/>
      <c r="MCC31"/>
      <c r="MCD31"/>
      <c r="MCE31"/>
      <c r="MCF31"/>
      <c r="MCG31"/>
      <c r="MCH31"/>
      <c r="MCI31"/>
      <c r="MCJ31"/>
      <c r="MCK31"/>
      <c r="MCL31"/>
      <c r="MCM31"/>
      <c r="MCN31"/>
      <c r="MCO31"/>
      <c r="MCP31"/>
      <c r="MCQ31"/>
      <c r="MCR31"/>
      <c r="MCS31"/>
      <c r="MCT31"/>
      <c r="MCU31"/>
      <c r="MCV31"/>
      <c r="MCW31"/>
      <c r="MCX31"/>
      <c r="MCY31"/>
      <c r="MCZ31"/>
      <c r="MDA31"/>
      <c r="MDB31"/>
      <c r="MDC31"/>
      <c r="MDD31"/>
      <c r="MDE31"/>
      <c r="MDF31"/>
      <c r="MDG31"/>
      <c r="MDH31"/>
      <c r="MDI31"/>
      <c r="MDJ31"/>
      <c r="MDK31"/>
      <c r="MDL31"/>
      <c r="MDM31"/>
      <c r="MDN31"/>
      <c r="MDO31"/>
      <c r="MDP31"/>
      <c r="MDQ31"/>
      <c r="MDR31"/>
      <c r="MDS31"/>
      <c r="MDT31"/>
      <c r="MDU31"/>
      <c r="MDV31"/>
      <c r="MDW31"/>
      <c r="MDX31"/>
      <c r="MDY31"/>
      <c r="MDZ31"/>
      <c r="MEA31"/>
      <c r="MEB31"/>
      <c r="MEC31"/>
      <c r="MED31"/>
      <c r="MEE31"/>
      <c r="MEF31"/>
      <c r="MEG31"/>
      <c r="MEH31"/>
      <c r="MEI31"/>
      <c r="MEJ31"/>
      <c r="MEK31"/>
      <c r="MEL31"/>
      <c r="MEM31"/>
      <c r="MEN31"/>
      <c r="MEO31"/>
      <c r="MEP31"/>
      <c r="MEQ31"/>
      <c r="MER31"/>
      <c r="MES31"/>
      <c r="MET31"/>
      <c r="MEU31"/>
      <c r="MEV31"/>
      <c r="MEW31"/>
      <c r="MEX31"/>
      <c r="MEY31"/>
      <c r="MEZ31"/>
      <c r="MFA31"/>
      <c r="MFB31"/>
      <c r="MFC31"/>
      <c r="MFD31"/>
      <c r="MFE31"/>
      <c r="MFF31"/>
      <c r="MFG31"/>
      <c r="MFH31"/>
      <c r="MFI31"/>
      <c r="MFJ31"/>
      <c r="MFK31"/>
      <c r="MFL31"/>
      <c r="MFM31"/>
      <c r="MFN31"/>
      <c r="MFO31"/>
      <c r="MFP31"/>
      <c r="MFQ31"/>
      <c r="MFR31"/>
      <c r="MFS31"/>
      <c r="MFT31"/>
      <c r="MFU31"/>
      <c r="MFV31"/>
      <c r="MFW31"/>
      <c r="MFX31"/>
      <c r="MFY31"/>
      <c r="MFZ31"/>
      <c r="MGA31"/>
      <c r="MGB31"/>
      <c r="MGC31"/>
      <c r="MGD31"/>
      <c r="MGE31"/>
      <c r="MGF31"/>
      <c r="MGG31"/>
      <c r="MGH31"/>
      <c r="MGI31"/>
      <c r="MGJ31"/>
      <c r="MGK31"/>
      <c r="MGL31"/>
      <c r="MGM31"/>
      <c r="MGN31"/>
      <c r="MGO31"/>
      <c r="MGP31"/>
      <c r="MGQ31"/>
      <c r="MGR31"/>
      <c r="MGS31"/>
      <c r="MGT31"/>
      <c r="MGU31"/>
      <c r="MGV31"/>
      <c r="MGW31"/>
      <c r="MGX31"/>
      <c r="MGY31"/>
      <c r="MGZ31"/>
      <c r="MHA31"/>
      <c r="MHB31"/>
      <c r="MHC31"/>
      <c r="MHD31"/>
      <c r="MHE31"/>
      <c r="MHF31"/>
      <c r="MHG31"/>
      <c r="MHH31"/>
      <c r="MHI31"/>
      <c r="MHJ31"/>
      <c r="MHK31"/>
      <c r="MHL31"/>
      <c r="MHM31"/>
      <c r="MHN31"/>
      <c r="MHO31"/>
      <c r="MHP31"/>
      <c r="MHQ31"/>
      <c r="MHR31"/>
      <c r="MHS31"/>
      <c r="MHT31"/>
      <c r="MHU31"/>
      <c r="MHV31"/>
      <c r="MHW31"/>
      <c r="MHX31"/>
      <c r="MHY31"/>
      <c r="MHZ31"/>
      <c r="MIA31"/>
      <c r="MIB31"/>
      <c r="MIC31"/>
      <c r="MID31"/>
      <c r="MIE31"/>
      <c r="MIF31"/>
      <c r="MIG31"/>
      <c r="MIH31"/>
      <c r="MII31"/>
      <c r="MIJ31"/>
      <c r="MIK31"/>
      <c r="MIL31"/>
      <c r="MIM31"/>
      <c r="MIN31"/>
      <c r="MIO31"/>
      <c r="MIP31"/>
      <c r="MIQ31"/>
      <c r="MIR31"/>
      <c r="MIS31"/>
      <c r="MIT31"/>
      <c r="MIU31"/>
      <c r="MIV31"/>
      <c r="MIW31"/>
      <c r="MIX31"/>
      <c r="MIY31"/>
      <c r="MIZ31"/>
      <c r="MJA31"/>
      <c r="MJB31"/>
      <c r="MJC31"/>
      <c r="MJD31"/>
      <c r="MJE31"/>
      <c r="MJF31"/>
      <c r="MJG31"/>
      <c r="MJH31"/>
      <c r="MJI31"/>
      <c r="MJJ31"/>
      <c r="MJK31"/>
      <c r="MJL31"/>
      <c r="MJM31"/>
      <c r="MJN31"/>
      <c r="MJO31"/>
      <c r="MJP31"/>
      <c r="MJQ31"/>
      <c r="MJR31"/>
      <c r="MJS31"/>
      <c r="MJT31"/>
      <c r="MJU31"/>
      <c r="MJV31"/>
      <c r="MJW31"/>
      <c r="MJX31"/>
      <c r="MJY31"/>
      <c r="MJZ31"/>
      <c r="MKA31"/>
      <c r="MKB31"/>
      <c r="MKC31"/>
      <c r="MKD31"/>
      <c r="MKE31"/>
      <c r="MKF31"/>
      <c r="MKG31"/>
      <c r="MKH31"/>
      <c r="MKI31"/>
      <c r="MKJ31"/>
      <c r="MKK31"/>
      <c r="MKL31"/>
      <c r="MKM31"/>
      <c r="MKN31"/>
      <c r="MKO31"/>
      <c r="MKP31"/>
      <c r="MKQ31"/>
      <c r="MKR31"/>
      <c r="MKS31"/>
      <c r="MKT31"/>
      <c r="MKU31"/>
      <c r="MKV31"/>
      <c r="MKW31"/>
      <c r="MKX31"/>
      <c r="MKY31"/>
      <c r="MKZ31"/>
      <c r="MLA31"/>
      <c r="MLB31"/>
      <c r="MLC31"/>
      <c r="MLD31"/>
      <c r="MLE31"/>
      <c r="MLF31"/>
      <c r="MLG31"/>
      <c r="MLH31"/>
      <c r="MLI31"/>
      <c r="MLJ31"/>
      <c r="MLK31"/>
      <c r="MLL31"/>
      <c r="MLM31"/>
      <c r="MLN31"/>
      <c r="MLO31"/>
      <c r="MLP31"/>
      <c r="MLQ31"/>
      <c r="MLR31"/>
      <c r="MLS31"/>
      <c r="MLT31"/>
      <c r="MLU31"/>
      <c r="MLV31"/>
      <c r="MLW31"/>
      <c r="MLX31"/>
      <c r="MLY31"/>
      <c r="MLZ31"/>
      <c r="MMA31"/>
      <c r="MMB31"/>
      <c r="MMC31"/>
      <c r="MMD31"/>
      <c r="MME31"/>
      <c r="MMF31"/>
      <c r="MMG31"/>
      <c r="MMH31"/>
      <c r="MMI31"/>
      <c r="MMJ31"/>
      <c r="MMK31"/>
      <c r="MML31"/>
      <c r="MMM31"/>
      <c r="MMN31"/>
      <c r="MMO31"/>
      <c r="MMP31"/>
      <c r="MMQ31"/>
      <c r="MMR31"/>
      <c r="MMS31"/>
      <c r="MMT31"/>
      <c r="MMU31"/>
      <c r="MMV31"/>
      <c r="MMW31"/>
      <c r="MMX31"/>
      <c r="MMY31"/>
      <c r="MMZ31"/>
      <c r="MNA31"/>
      <c r="MNB31"/>
      <c r="MNC31"/>
      <c r="MND31"/>
      <c r="MNE31"/>
      <c r="MNF31"/>
      <c r="MNG31"/>
      <c r="MNH31"/>
      <c r="MNI31"/>
      <c r="MNJ31"/>
      <c r="MNK31"/>
      <c r="MNL31"/>
      <c r="MNM31"/>
      <c r="MNN31"/>
      <c r="MNO31"/>
      <c r="MNP31"/>
      <c r="MNQ31"/>
      <c r="MNR31"/>
      <c r="MNS31"/>
      <c r="MNT31"/>
      <c r="MNU31"/>
      <c r="MNV31"/>
      <c r="MNW31"/>
      <c r="MNX31"/>
      <c r="MNY31"/>
      <c r="MNZ31"/>
      <c r="MOA31"/>
      <c r="MOB31"/>
      <c r="MOC31"/>
      <c r="MOD31"/>
      <c r="MOE31"/>
      <c r="MOF31"/>
      <c r="MOG31"/>
      <c r="MOH31"/>
      <c r="MOI31"/>
      <c r="MOJ31"/>
      <c r="MOK31"/>
      <c r="MOL31"/>
      <c r="MOM31"/>
      <c r="MON31"/>
      <c r="MOO31"/>
      <c r="MOP31"/>
      <c r="MOQ31"/>
      <c r="MOR31"/>
      <c r="MOS31"/>
      <c r="MOT31"/>
      <c r="MOU31"/>
      <c r="MOV31"/>
      <c r="MOW31"/>
      <c r="MOX31"/>
      <c r="MOY31"/>
      <c r="MOZ31"/>
      <c r="MPA31"/>
      <c r="MPB31"/>
      <c r="MPC31"/>
      <c r="MPD31"/>
      <c r="MPE31"/>
      <c r="MPF31"/>
      <c r="MPG31"/>
      <c r="MPH31"/>
      <c r="MPI31"/>
      <c r="MPJ31"/>
      <c r="MPK31"/>
      <c r="MPL31"/>
      <c r="MPM31"/>
      <c r="MPN31"/>
      <c r="MPO31"/>
      <c r="MPP31"/>
      <c r="MPQ31"/>
      <c r="MPR31"/>
      <c r="MPS31"/>
      <c r="MPT31"/>
      <c r="MPU31"/>
      <c r="MPV31"/>
      <c r="MPW31"/>
      <c r="MPX31"/>
      <c r="MPY31"/>
      <c r="MPZ31"/>
      <c r="MQA31"/>
      <c r="MQB31"/>
      <c r="MQC31"/>
      <c r="MQD31"/>
      <c r="MQE31"/>
      <c r="MQF31"/>
      <c r="MQG31"/>
      <c r="MQH31"/>
      <c r="MQI31"/>
      <c r="MQJ31"/>
      <c r="MQK31"/>
      <c r="MQL31"/>
      <c r="MQM31"/>
      <c r="MQN31"/>
      <c r="MQO31"/>
      <c r="MQP31"/>
      <c r="MQQ31"/>
      <c r="MQR31"/>
      <c r="MQS31"/>
      <c r="MQT31"/>
      <c r="MQU31"/>
      <c r="MQV31"/>
      <c r="MQW31"/>
      <c r="MQX31"/>
      <c r="MQY31"/>
      <c r="MQZ31"/>
      <c r="MRA31"/>
      <c r="MRB31"/>
      <c r="MRC31"/>
      <c r="MRD31"/>
      <c r="MRE31"/>
      <c r="MRF31"/>
      <c r="MRG31"/>
      <c r="MRH31"/>
      <c r="MRI31"/>
      <c r="MRJ31"/>
      <c r="MRK31"/>
      <c r="MRL31"/>
      <c r="MRM31"/>
      <c r="MRN31"/>
      <c r="MRO31"/>
      <c r="MRP31"/>
      <c r="MRQ31"/>
      <c r="MRR31"/>
      <c r="MRS31"/>
      <c r="MRT31"/>
      <c r="MRU31"/>
      <c r="MRV31"/>
      <c r="MRW31"/>
      <c r="MRX31"/>
      <c r="MRY31"/>
      <c r="MRZ31"/>
      <c r="MSA31"/>
      <c r="MSB31"/>
      <c r="MSC31"/>
      <c r="MSD31"/>
      <c r="MSE31"/>
      <c r="MSF31"/>
      <c r="MSG31"/>
      <c r="MSH31"/>
      <c r="MSI31"/>
      <c r="MSJ31"/>
      <c r="MSK31"/>
      <c r="MSL31"/>
      <c r="MSM31"/>
      <c r="MSN31"/>
      <c r="MSO31"/>
      <c r="MSP31"/>
      <c r="MSQ31"/>
      <c r="MSR31"/>
      <c r="MSS31"/>
      <c r="MST31"/>
      <c r="MSU31"/>
      <c r="MSV31"/>
      <c r="MSW31"/>
      <c r="MSX31"/>
      <c r="MSY31"/>
      <c r="MSZ31"/>
      <c r="MTA31"/>
      <c r="MTB31"/>
      <c r="MTC31"/>
      <c r="MTD31"/>
      <c r="MTE31"/>
      <c r="MTF31"/>
      <c r="MTG31"/>
      <c r="MTH31"/>
      <c r="MTI31"/>
      <c r="MTJ31"/>
      <c r="MTK31"/>
      <c r="MTL31"/>
      <c r="MTM31"/>
      <c r="MTN31"/>
      <c r="MTO31"/>
      <c r="MTP31"/>
      <c r="MTQ31"/>
      <c r="MTR31"/>
      <c r="MTS31"/>
      <c r="MTT31"/>
      <c r="MTU31"/>
      <c r="MTV31"/>
      <c r="MTW31"/>
      <c r="MTX31"/>
      <c r="MTY31"/>
      <c r="MTZ31"/>
      <c r="MUA31"/>
      <c r="MUB31"/>
      <c r="MUC31"/>
      <c r="MUD31"/>
      <c r="MUE31"/>
      <c r="MUF31"/>
      <c r="MUG31"/>
      <c r="MUH31"/>
      <c r="MUI31"/>
      <c r="MUJ31"/>
      <c r="MUK31"/>
      <c r="MUL31"/>
      <c r="MUM31"/>
      <c r="MUN31"/>
      <c r="MUO31"/>
      <c r="MUP31"/>
      <c r="MUQ31"/>
      <c r="MUR31"/>
      <c r="MUS31"/>
      <c r="MUT31"/>
      <c r="MUU31"/>
      <c r="MUV31"/>
      <c r="MUW31"/>
      <c r="MUX31"/>
      <c r="MUY31"/>
      <c r="MUZ31"/>
      <c r="MVA31"/>
      <c r="MVB31"/>
      <c r="MVC31"/>
      <c r="MVD31"/>
      <c r="MVE31"/>
      <c r="MVF31"/>
      <c r="MVG31"/>
      <c r="MVH31"/>
      <c r="MVI31"/>
      <c r="MVJ31"/>
      <c r="MVK31"/>
      <c r="MVL31"/>
      <c r="MVM31"/>
      <c r="MVN31"/>
      <c r="MVO31"/>
      <c r="MVP31"/>
      <c r="MVQ31"/>
      <c r="MVR31"/>
      <c r="MVS31"/>
      <c r="MVT31"/>
      <c r="MVU31"/>
      <c r="MVV31"/>
      <c r="MVW31"/>
      <c r="MVX31"/>
      <c r="MVY31"/>
      <c r="MVZ31"/>
      <c r="MWA31"/>
      <c r="MWB31"/>
      <c r="MWC31"/>
      <c r="MWD31"/>
      <c r="MWE31"/>
      <c r="MWF31"/>
      <c r="MWG31"/>
      <c r="MWH31"/>
      <c r="MWI31"/>
      <c r="MWJ31"/>
      <c r="MWK31"/>
      <c r="MWL31"/>
      <c r="MWM31"/>
      <c r="MWN31"/>
      <c r="MWO31"/>
      <c r="MWP31"/>
      <c r="MWQ31"/>
      <c r="MWR31"/>
      <c r="MWS31"/>
      <c r="MWT31"/>
      <c r="MWU31"/>
      <c r="MWV31"/>
      <c r="MWW31"/>
      <c r="MWX31"/>
      <c r="MWY31"/>
      <c r="MWZ31"/>
      <c r="MXA31"/>
      <c r="MXB31"/>
      <c r="MXC31"/>
      <c r="MXD31"/>
      <c r="MXE31"/>
      <c r="MXF31"/>
      <c r="MXG31"/>
      <c r="MXH31"/>
      <c r="MXI31"/>
      <c r="MXJ31"/>
      <c r="MXK31"/>
      <c r="MXL31"/>
      <c r="MXM31"/>
      <c r="MXN31"/>
      <c r="MXO31"/>
      <c r="MXP31"/>
      <c r="MXQ31"/>
      <c r="MXR31"/>
      <c r="MXS31"/>
      <c r="MXT31"/>
      <c r="MXU31"/>
      <c r="MXV31"/>
      <c r="MXW31"/>
      <c r="MXX31"/>
      <c r="MXY31"/>
      <c r="MXZ31"/>
      <c r="MYA31"/>
      <c r="MYB31"/>
      <c r="MYC31"/>
      <c r="MYD31"/>
      <c r="MYE31"/>
      <c r="MYF31"/>
      <c r="MYG31"/>
      <c r="MYH31"/>
      <c r="MYI31"/>
      <c r="MYJ31"/>
      <c r="MYK31"/>
      <c r="MYL31"/>
      <c r="MYM31"/>
      <c r="MYN31"/>
      <c r="MYO31"/>
      <c r="MYP31"/>
      <c r="MYQ31"/>
      <c r="MYR31"/>
      <c r="MYS31"/>
      <c r="MYT31"/>
      <c r="MYU31"/>
      <c r="MYV31"/>
      <c r="MYW31"/>
      <c r="MYX31"/>
      <c r="MYY31"/>
      <c r="MYZ31"/>
      <c r="MZA31"/>
      <c r="MZB31"/>
      <c r="MZC31"/>
      <c r="MZD31"/>
      <c r="MZE31"/>
      <c r="MZF31"/>
      <c r="MZG31"/>
      <c r="MZH31"/>
      <c r="MZI31"/>
      <c r="MZJ31"/>
      <c r="MZK31"/>
      <c r="MZL31"/>
      <c r="MZM31"/>
      <c r="MZN31"/>
      <c r="MZO31"/>
      <c r="MZP31"/>
      <c r="MZQ31"/>
      <c r="MZR31"/>
      <c r="MZS31"/>
      <c r="MZT31"/>
      <c r="MZU31"/>
      <c r="MZV31"/>
      <c r="MZW31"/>
      <c r="MZX31"/>
      <c r="MZY31"/>
      <c r="MZZ31"/>
      <c r="NAA31"/>
      <c r="NAB31"/>
      <c r="NAC31"/>
      <c r="NAD31"/>
      <c r="NAE31"/>
      <c r="NAF31"/>
      <c r="NAG31"/>
      <c r="NAH31"/>
      <c r="NAI31"/>
      <c r="NAJ31"/>
      <c r="NAK31"/>
      <c r="NAL31"/>
      <c r="NAM31"/>
      <c r="NAN31"/>
      <c r="NAO31"/>
      <c r="NAP31"/>
      <c r="NAQ31"/>
      <c r="NAR31"/>
      <c r="NAS31"/>
      <c r="NAT31"/>
      <c r="NAU31"/>
      <c r="NAV31"/>
      <c r="NAW31"/>
      <c r="NAX31"/>
      <c r="NAY31"/>
      <c r="NAZ31"/>
      <c r="NBA31"/>
      <c r="NBB31"/>
      <c r="NBC31"/>
      <c r="NBD31"/>
      <c r="NBE31"/>
      <c r="NBF31"/>
      <c r="NBG31"/>
      <c r="NBH31"/>
      <c r="NBI31"/>
      <c r="NBJ31"/>
      <c r="NBK31"/>
      <c r="NBL31"/>
      <c r="NBM31"/>
      <c r="NBN31"/>
      <c r="NBO31"/>
      <c r="NBP31"/>
      <c r="NBQ31"/>
      <c r="NBR31"/>
      <c r="NBS31"/>
      <c r="NBT31"/>
      <c r="NBU31"/>
      <c r="NBV31"/>
      <c r="NBW31"/>
      <c r="NBX31"/>
      <c r="NBY31"/>
      <c r="NBZ31"/>
      <c r="NCA31"/>
      <c r="NCB31"/>
      <c r="NCC31"/>
      <c r="NCD31"/>
      <c r="NCE31"/>
      <c r="NCF31"/>
      <c r="NCG31"/>
      <c r="NCH31"/>
      <c r="NCI31"/>
      <c r="NCJ31"/>
      <c r="NCK31"/>
      <c r="NCL31"/>
      <c r="NCM31"/>
      <c r="NCN31"/>
      <c r="NCO31"/>
      <c r="NCP31"/>
      <c r="NCQ31"/>
      <c r="NCR31"/>
      <c r="NCS31"/>
      <c r="NCT31"/>
      <c r="NCU31"/>
      <c r="NCV31"/>
      <c r="NCW31"/>
      <c r="NCX31"/>
      <c r="NCY31"/>
      <c r="NCZ31"/>
      <c r="NDA31"/>
      <c r="NDB31"/>
      <c r="NDC31"/>
      <c r="NDD31"/>
      <c r="NDE31"/>
      <c r="NDF31"/>
      <c r="NDG31"/>
      <c r="NDH31"/>
      <c r="NDI31"/>
      <c r="NDJ31"/>
      <c r="NDK31"/>
      <c r="NDL31"/>
      <c r="NDM31"/>
      <c r="NDN31"/>
      <c r="NDO31"/>
      <c r="NDP31"/>
      <c r="NDQ31"/>
      <c r="NDR31"/>
      <c r="NDS31"/>
      <c r="NDT31"/>
      <c r="NDU31"/>
      <c r="NDV31"/>
      <c r="NDW31"/>
      <c r="NDX31"/>
      <c r="NDY31"/>
      <c r="NDZ31"/>
      <c r="NEA31"/>
      <c r="NEB31"/>
      <c r="NEC31"/>
      <c r="NED31"/>
      <c r="NEE31"/>
      <c r="NEF31"/>
      <c r="NEG31"/>
      <c r="NEH31"/>
      <c r="NEI31"/>
      <c r="NEJ31"/>
      <c r="NEK31"/>
      <c r="NEL31"/>
      <c r="NEM31"/>
      <c r="NEN31"/>
      <c r="NEO31"/>
      <c r="NEP31"/>
      <c r="NEQ31"/>
      <c r="NER31"/>
      <c r="NES31"/>
      <c r="NET31"/>
      <c r="NEU31"/>
      <c r="NEV31"/>
      <c r="NEW31"/>
      <c r="NEX31"/>
      <c r="NEY31"/>
      <c r="NEZ31"/>
      <c r="NFA31"/>
      <c r="NFB31"/>
      <c r="NFC31"/>
      <c r="NFD31"/>
      <c r="NFE31"/>
      <c r="NFF31"/>
      <c r="NFG31"/>
      <c r="NFH31"/>
      <c r="NFI31"/>
      <c r="NFJ31"/>
      <c r="NFK31"/>
      <c r="NFL31"/>
      <c r="NFM31"/>
      <c r="NFN31"/>
      <c r="NFO31"/>
      <c r="NFP31"/>
      <c r="NFQ31"/>
      <c r="NFR31"/>
      <c r="NFS31"/>
      <c r="NFT31"/>
      <c r="NFU31"/>
      <c r="NFV31"/>
      <c r="NFW31"/>
      <c r="NFX31"/>
      <c r="NFY31"/>
      <c r="NFZ31"/>
      <c r="NGA31"/>
      <c r="NGB31"/>
      <c r="NGC31"/>
      <c r="NGD31"/>
      <c r="NGE31"/>
      <c r="NGF31"/>
      <c r="NGG31"/>
      <c r="NGH31"/>
      <c r="NGI31"/>
      <c r="NGJ31"/>
      <c r="NGK31"/>
      <c r="NGL31"/>
      <c r="NGM31"/>
      <c r="NGN31"/>
      <c r="NGO31"/>
      <c r="NGP31"/>
      <c r="NGQ31"/>
      <c r="NGR31"/>
      <c r="NGS31"/>
      <c r="NGT31"/>
      <c r="NGU31"/>
      <c r="NGV31"/>
      <c r="NGW31"/>
      <c r="NGX31"/>
      <c r="NGY31"/>
      <c r="NGZ31"/>
      <c r="NHA31"/>
      <c r="NHB31"/>
      <c r="NHC31"/>
      <c r="NHD31"/>
      <c r="NHE31"/>
      <c r="NHF31"/>
      <c r="NHG31"/>
      <c r="NHH31"/>
      <c r="NHI31"/>
      <c r="NHJ31"/>
      <c r="NHK31"/>
      <c r="NHL31"/>
      <c r="NHM31"/>
      <c r="NHN31"/>
      <c r="NHO31"/>
      <c r="NHP31"/>
      <c r="NHQ31"/>
      <c r="NHR31"/>
      <c r="NHS31"/>
      <c r="NHT31"/>
      <c r="NHU31"/>
      <c r="NHV31"/>
      <c r="NHW31"/>
      <c r="NHX31"/>
      <c r="NHY31"/>
      <c r="NHZ31"/>
      <c r="NIA31"/>
      <c r="NIB31"/>
      <c r="NIC31"/>
      <c r="NID31"/>
      <c r="NIE31"/>
      <c r="NIF31"/>
      <c r="NIG31"/>
      <c r="NIH31"/>
      <c r="NII31"/>
      <c r="NIJ31"/>
      <c r="NIK31"/>
      <c r="NIL31"/>
      <c r="NIM31"/>
      <c r="NIN31"/>
      <c r="NIO31"/>
      <c r="NIP31"/>
      <c r="NIQ31"/>
      <c r="NIR31"/>
      <c r="NIS31"/>
      <c r="NIT31"/>
      <c r="NIU31"/>
      <c r="NIV31"/>
      <c r="NIW31"/>
      <c r="NIX31"/>
      <c r="NIY31"/>
      <c r="NIZ31"/>
      <c r="NJA31"/>
      <c r="NJB31"/>
      <c r="NJC31"/>
      <c r="NJD31"/>
      <c r="NJE31"/>
      <c r="NJF31"/>
      <c r="NJG31"/>
      <c r="NJH31"/>
      <c r="NJI31"/>
      <c r="NJJ31"/>
      <c r="NJK31"/>
      <c r="NJL31"/>
      <c r="NJM31"/>
      <c r="NJN31"/>
      <c r="NJO31"/>
      <c r="NJP31"/>
      <c r="NJQ31"/>
      <c r="NJR31"/>
      <c r="NJS31"/>
      <c r="NJT31"/>
      <c r="NJU31"/>
      <c r="NJV31"/>
      <c r="NJW31"/>
      <c r="NJX31"/>
      <c r="NJY31"/>
      <c r="NJZ31"/>
      <c r="NKA31"/>
      <c r="NKB31"/>
      <c r="NKC31"/>
      <c r="NKD31"/>
      <c r="NKE31"/>
      <c r="NKF31"/>
      <c r="NKG31"/>
      <c r="NKH31"/>
      <c r="NKI31"/>
      <c r="NKJ31"/>
      <c r="NKK31"/>
      <c r="NKL31"/>
      <c r="NKM31"/>
      <c r="NKN31"/>
      <c r="NKO31"/>
      <c r="NKP31"/>
      <c r="NKQ31"/>
      <c r="NKR31"/>
      <c r="NKS31"/>
      <c r="NKT31"/>
      <c r="NKU31"/>
      <c r="NKV31"/>
      <c r="NKW31"/>
      <c r="NKX31"/>
      <c r="NKY31"/>
      <c r="NKZ31"/>
      <c r="NLA31"/>
      <c r="NLB31"/>
      <c r="NLC31"/>
      <c r="NLD31"/>
      <c r="NLE31"/>
      <c r="NLF31"/>
      <c r="NLG31"/>
      <c r="NLH31"/>
      <c r="NLI31"/>
      <c r="NLJ31"/>
      <c r="NLK31"/>
      <c r="NLL31"/>
      <c r="NLM31"/>
      <c r="NLN31"/>
      <c r="NLO31"/>
      <c r="NLP31"/>
      <c r="NLQ31"/>
      <c r="NLR31"/>
      <c r="NLS31"/>
      <c r="NLT31"/>
      <c r="NLU31"/>
      <c r="NLV31"/>
      <c r="NLW31"/>
      <c r="NLX31"/>
      <c r="NLY31"/>
      <c r="NLZ31"/>
      <c r="NMA31"/>
      <c r="NMB31"/>
      <c r="NMC31"/>
      <c r="NMD31"/>
      <c r="NME31"/>
      <c r="NMF31"/>
      <c r="NMG31"/>
      <c r="NMH31"/>
      <c r="NMI31"/>
      <c r="NMJ31"/>
      <c r="NMK31"/>
      <c r="NML31"/>
      <c r="NMM31"/>
      <c r="NMN31"/>
      <c r="NMO31"/>
      <c r="NMP31"/>
      <c r="NMQ31"/>
      <c r="NMR31"/>
      <c r="NMS31"/>
      <c r="NMT31"/>
      <c r="NMU31"/>
      <c r="NMV31"/>
      <c r="NMW31"/>
      <c r="NMX31"/>
      <c r="NMY31"/>
      <c r="NMZ31"/>
      <c r="NNA31"/>
      <c r="NNB31"/>
      <c r="NNC31"/>
      <c r="NND31"/>
      <c r="NNE31"/>
      <c r="NNF31"/>
      <c r="NNG31"/>
      <c r="NNH31"/>
      <c r="NNI31"/>
      <c r="NNJ31"/>
      <c r="NNK31"/>
      <c r="NNL31"/>
      <c r="NNM31"/>
      <c r="NNN31"/>
      <c r="NNO31"/>
      <c r="NNP31"/>
      <c r="NNQ31"/>
      <c r="NNR31"/>
      <c r="NNS31"/>
      <c r="NNT31"/>
      <c r="NNU31"/>
      <c r="NNV31"/>
      <c r="NNW31"/>
      <c r="NNX31"/>
      <c r="NNY31"/>
      <c r="NNZ31"/>
      <c r="NOA31"/>
      <c r="NOB31"/>
      <c r="NOC31"/>
      <c r="NOD31"/>
      <c r="NOE31"/>
      <c r="NOF31"/>
      <c r="NOG31"/>
      <c r="NOH31"/>
      <c r="NOI31"/>
      <c r="NOJ31"/>
      <c r="NOK31"/>
      <c r="NOL31"/>
      <c r="NOM31"/>
      <c r="NON31"/>
      <c r="NOO31"/>
      <c r="NOP31"/>
      <c r="NOQ31"/>
      <c r="NOR31"/>
      <c r="NOS31"/>
      <c r="NOT31"/>
      <c r="NOU31"/>
      <c r="NOV31"/>
      <c r="NOW31"/>
      <c r="NOX31"/>
      <c r="NOY31"/>
      <c r="NOZ31"/>
      <c r="NPA31"/>
      <c r="NPB31"/>
      <c r="NPC31"/>
      <c r="NPD31"/>
      <c r="NPE31"/>
      <c r="NPF31"/>
      <c r="NPG31"/>
      <c r="NPH31"/>
      <c r="NPI31"/>
      <c r="NPJ31"/>
      <c r="NPK31"/>
      <c r="NPL31"/>
      <c r="NPM31"/>
      <c r="NPN31"/>
      <c r="NPO31"/>
      <c r="NPP31"/>
      <c r="NPQ31"/>
      <c r="NPR31"/>
      <c r="NPS31"/>
      <c r="NPT31"/>
      <c r="NPU31"/>
      <c r="NPV31"/>
      <c r="NPW31"/>
      <c r="NPX31"/>
      <c r="NPY31"/>
      <c r="NPZ31"/>
      <c r="NQA31"/>
      <c r="NQB31"/>
      <c r="NQC31"/>
      <c r="NQD31"/>
      <c r="NQE31"/>
      <c r="NQF31"/>
      <c r="NQG31"/>
      <c r="NQH31"/>
      <c r="NQI31"/>
      <c r="NQJ31"/>
      <c r="NQK31"/>
      <c r="NQL31"/>
      <c r="NQM31"/>
      <c r="NQN31"/>
      <c r="NQO31"/>
      <c r="NQP31"/>
      <c r="NQQ31"/>
      <c r="NQR31"/>
      <c r="NQS31"/>
      <c r="NQT31"/>
      <c r="NQU31"/>
      <c r="NQV31"/>
      <c r="NQW31"/>
      <c r="NQX31"/>
      <c r="NQY31"/>
      <c r="NQZ31"/>
      <c r="NRA31"/>
      <c r="NRB31"/>
      <c r="NRC31"/>
      <c r="NRD31"/>
      <c r="NRE31"/>
      <c r="NRF31"/>
      <c r="NRG31"/>
      <c r="NRH31"/>
      <c r="NRI31"/>
      <c r="NRJ31"/>
      <c r="NRK31"/>
      <c r="NRL31"/>
      <c r="NRM31"/>
      <c r="NRN31"/>
      <c r="NRO31"/>
      <c r="NRP31"/>
      <c r="NRQ31"/>
      <c r="NRR31"/>
      <c r="NRS31"/>
      <c r="NRT31"/>
      <c r="NRU31"/>
      <c r="NRV31"/>
      <c r="NRW31"/>
      <c r="NRX31"/>
      <c r="NRY31"/>
      <c r="NRZ31"/>
      <c r="NSA31"/>
      <c r="NSB31"/>
      <c r="NSC31"/>
      <c r="NSD31"/>
      <c r="NSE31"/>
      <c r="NSF31"/>
      <c r="NSG31"/>
      <c r="NSH31"/>
      <c r="NSI31"/>
      <c r="NSJ31"/>
      <c r="NSK31"/>
      <c r="NSL31"/>
      <c r="NSM31"/>
      <c r="NSN31"/>
      <c r="NSO31"/>
      <c r="NSP31"/>
      <c r="NSQ31"/>
      <c r="NSR31"/>
      <c r="NSS31"/>
      <c r="NST31"/>
      <c r="NSU31"/>
      <c r="NSV31"/>
      <c r="NSW31"/>
      <c r="NSX31"/>
      <c r="NSY31"/>
      <c r="NSZ31"/>
      <c r="NTA31"/>
      <c r="NTB31"/>
      <c r="NTC31"/>
      <c r="NTD31"/>
      <c r="NTE31"/>
      <c r="NTF31"/>
      <c r="NTG31"/>
      <c r="NTH31"/>
      <c r="NTI31"/>
      <c r="NTJ31"/>
      <c r="NTK31"/>
      <c r="NTL31"/>
      <c r="NTM31"/>
      <c r="NTN31"/>
      <c r="NTO31"/>
      <c r="NTP31"/>
      <c r="NTQ31"/>
      <c r="NTR31"/>
      <c r="NTS31"/>
      <c r="NTT31"/>
      <c r="NTU31"/>
      <c r="NTV31"/>
      <c r="NTW31"/>
      <c r="NTX31"/>
      <c r="NTY31"/>
      <c r="NTZ31"/>
      <c r="NUA31"/>
      <c r="NUB31"/>
      <c r="NUC31"/>
      <c r="NUD31"/>
      <c r="NUE31"/>
      <c r="NUF31"/>
      <c r="NUG31"/>
      <c r="NUH31"/>
      <c r="NUI31"/>
      <c r="NUJ31"/>
      <c r="NUK31"/>
      <c r="NUL31"/>
      <c r="NUM31"/>
      <c r="NUN31"/>
      <c r="NUO31"/>
      <c r="NUP31"/>
      <c r="NUQ31"/>
      <c r="NUR31"/>
      <c r="NUS31"/>
      <c r="NUT31"/>
      <c r="NUU31"/>
      <c r="NUV31"/>
      <c r="NUW31"/>
      <c r="NUX31"/>
      <c r="NUY31"/>
      <c r="NUZ31"/>
      <c r="NVA31"/>
      <c r="NVB31"/>
      <c r="NVC31"/>
      <c r="NVD31"/>
      <c r="NVE31"/>
      <c r="NVF31"/>
      <c r="NVG31"/>
      <c r="NVH31"/>
      <c r="NVI31"/>
      <c r="NVJ31"/>
      <c r="NVK31"/>
      <c r="NVL31"/>
      <c r="NVM31"/>
      <c r="NVN31"/>
      <c r="NVO31"/>
      <c r="NVP31"/>
      <c r="NVQ31"/>
      <c r="NVR31"/>
      <c r="NVS31"/>
      <c r="NVT31"/>
      <c r="NVU31"/>
      <c r="NVV31"/>
      <c r="NVW31"/>
      <c r="NVX31"/>
      <c r="NVY31"/>
      <c r="NVZ31"/>
      <c r="NWA31"/>
      <c r="NWB31"/>
      <c r="NWC31"/>
      <c r="NWD31"/>
      <c r="NWE31"/>
      <c r="NWF31"/>
      <c r="NWG31"/>
      <c r="NWH31"/>
      <c r="NWI31"/>
      <c r="NWJ31"/>
      <c r="NWK31"/>
      <c r="NWL31"/>
      <c r="NWM31"/>
      <c r="NWN31"/>
      <c r="NWO31"/>
      <c r="NWP31"/>
      <c r="NWQ31"/>
      <c r="NWR31"/>
      <c r="NWS31"/>
      <c r="NWT31"/>
      <c r="NWU31"/>
      <c r="NWV31"/>
      <c r="NWW31"/>
      <c r="NWX31"/>
      <c r="NWY31"/>
      <c r="NWZ31"/>
      <c r="NXA31"/>
      <c r="NXB31"/>
      <c r="NXC31"/>
      <c r="NXD31"/>
      <c r="NXE31"/>
      <c r="NXF31"/>
      <c r="NXG31"/>
      <c r="NXH31"/>
      <c r="NXI31"/>
      <c r="NXJ31"/>
      <c r="NXK31"/>
      <c r="NXL31"/>
      <c r="NXM31"/>
      <c r="NXN31"/>
      <c r="NXO31"/>
      <c r="NXP31"/>
      <c r="NXQ31"/>
      <c r="NXR31"/>
      <c r="NXS31"/>
      <c r="NXT31"/>
      <c r="NXU31"/>
      <c r="NXV31"/>
      <c r="NXW31"/>
      <c r="NXX31"/>
      <c r="NXY31"/>
      <c r="NXZ31"/>
      <c r="NYA31"/>
      <c r="NYB31"/>
      <c r="NYC31"/>
      <c r="NYD31"/>
      <c r="NYE31"/>
      <c r="NYF31"/>
      <c r="NYG31"/>
      <c r="NYH31"/>
      <c r="NYI31"/>
      <c r="NYJ31"/>
      <c r="NYK31"/>
      <c r="NYL31"/>
      <c r="NYM31"/>
      <c r="NYN31"/>
      <c r="NYO31"/>
      <c r="NYP31"/>
      <c r="NYQ31"/>
      <c r="NYR31"/>
      <c r="NYS31"/>
      <c r="NYT31"/>
      <c r="NYU31"/>
      <c r="NYV31"/>
      <c r="NYW31"/>
      <c r="NYX31"/>
      <c r="NYY31"/>
      <c r="NYZ31"/>
      <c r="NZA31"/>
      <c r="NZB31"/>
      <c r="NZC31"/>
      <c r="NZD31"/>
      <c r="NZE31"/>
      <c r="NZF31"/>
      <c r="NZG31"/>
      <c r="NZH31"/>
      <c r="NZI31"/>
      <c r="NZJ31"/>
      <c r="NZK31"/>
      <c r="NZL31"/>
      <c r="NZM31"/>
      <c r="NZN31"/>
      <c r="NZO31"/>
      <c r="NZP31"/>
      <c r="NZQ31"/>
      <c r="NZR31"/>
      <c r="NZS31"/>
      <c r="NZT31"/>
      <c r="NZU31"/>
      <c r="NZV31"/>
      <c r="NZW31"/>
      <c r="NZX31"/>
      <c r="NZY31"/>
      <c r="NZZ31"/>
      <c r="OAA31"/>
      <c r="OAB31"/>
      <c r="OAC31"/>
      <c r="OAD31"/>
      <c r="OAE31"/>
      <c r="OAF31"/>
      <c r="OAG31"/>
      <c r="OAH31"/>
      <c r="OAI31"/>
      <c r="OAJ31"/>
      <c r="OAK31"/>
      <c r="OAL31"/>
      <c r="OAM31"/>
      <c r="OAN31"/>
      <c r="OAO31"/>
      <c r="OAP31"/>
      <c r="OAQ31"/>
      <c r="OAR31"/>
      <c r="OAS31"/>
      <c r="OAT31"/>
      <c r="OAU31"/>
      <c r="OAV31"/>
      <c r="OAW31"/>
      <c r="OAX31"/>
      <c r="OAY31"/>
      <c r="OAZ31"/>
      <c r="OBA31"/>
      <c r="OBB31"/>
      <c r="OBC31"/>
      <c r="OBD31"/>
      <c r="OBE31"/>
      <c r="OBF31"/>
      <c r="OBG31"/>
      <c r="OBH31"/>
      <c r="OBI31"/>
      <c r="OBJ31"/>
      <c r="OBK31"/>
      <c r="OBL31"/>
      <c r="OBM31"/>
      <c r="OBN31"/>
      <c r="OBO31"/>
      <c r="OBP31"/>
      <c r="OBQ31"/>
      <c r="OBR31"/>
      <c r="OBS31"/>
      <c r="OBT31"/>
      <c r="OBU31"/>
      <c r="OBV31"/>
      <c r="OBW31"/>
      <c r="OBX31"/>
      <c r="OBY31"/>
      <c r="OBZ31"/>
      <c r="OCA31"/>
      <c r="OCB31"/>
      <c r="OCC31"/>
      <c r="OCD31"/>
      <c r="OCE31"/>
      <c r="OCF31"/>
      <c r="OCG31"/>
      <c r="OCH31"/>
      <c r="OCI31"/>
      <c r="OCJ31"/>
      <c r="OCK31"/>
      <c r="OCL31"/>
      <c r="OCM31"/>
      <c r="OCN31"/>
      <c r="OCO31"/>
      <c r="OCP31"/>
      <c r="OCQ31"/>
      <c r="OCR31"/>
      <c r="OCS31"/>
      <c r="OCT31"/>
      <c r="OCU31"/>
      <c r="OCV31"/>
      <c r="OCW31"/>
      <c r="OCX31"/>
      <c r="OCY31"/>
      <c r="OCZ31"/>
      <c r="ODA31"/>
      <c r="ODB31"/>
      <c r="ODC31"/>
      <c r="ODD31"/>
      <c r="ODE31"/>
      <c r="ODF31"/>
      <c r="ODG31"/>
      <c r="ODH31"/>
      <c r="ODI31"/>
      <c r="ODJ31"/>
      <c r="ODK31"/>
      <c r="ODL31"/>
      <c r="ODM31"/>
      <c r="ODN31"/>
      <c r="ODO31"/>
      <c r="ODP31"/>
      <c r="ODQ31"/>
      <c r="ODR31"/>
      <c r="ODS31"/>
      <c r="ODT31"/>
      <c r="ODU31"/>
      <c r="ODV31"/>
      <c r="ODW31"/>
      <c r="ODX31"/>
      <c r="ODY31"/>
      <c r="ODZ31"/>
      <c r="OEA31"/>
      <c r="OEB31"/>
      <c r="OEC31"/>
      <c r="OED31"/>
      <c r="OEE31"/>
      <c r="OEF31"/>
      <c r="OEG31"/>
      <c r="OEH31"/>
      <c r="OEI31"/>
      <c r="OEJ31"/>
      <c r="OEK31"/>
      <c r="OEL31"/>
      <c r="OEM31"/>
      <c r="OEN31"/>
      <c r="OEO31"/>
      <c r="OEP31"/>
      <c r="OEQ31"/>
      <c r="OER31"/>
      <c r="OES31"/>
      <c r="OET31"/>
      <c r="OEU31"/>
      <c r="OEV31"/>
      <c r="OEW31"/>
      <c r="OEX31"/>
      <c r="OEY31"/>
      <c r="OEZ31"/>
      <c r="OFA31"/>
      <c r="OFB31"/>
      <c r="OFC31"/>
      <c r="OFD31"/>
      <c r="OFE31"/>
      <c r="OFF31"/>
      <c r="OFG31"/>
      <c r="OFH31"/>
      <c r="OFI31"/>
      <c r="OFJ31"/>
      <c r="OFK31"/>
      <c r="OFL31"/>
      <c r="OFM31"/>
      <c r="OFN31"/>
      <c r="OFO31"/>
      <c r="OFP31"/>
      <c r="OFQ31"/>
      <c r="OFR31"/>
      <c r="OFS31"/>
      <c r="OFT31"/>
      <c r="OFU31"/>
      <c r="OFV31"/>
      <c r="OFW31"/>
      <c r="OFX31"/>
      <c r="OFY31"/>
      <c r="OFZ31"/>
      <c r="OGA31"/>
      <c r="OGB31"/>
      <c r="OGC31"/>
      <c r="OGD31"/>
      <c r="OGE31"/>
      <c r="OGF31"/>
      <c r="OGG31"/>
      <c r="OGH31"/>
      <c r="OGI31"/>
      <c r="OGJ31"/>
      <c r="OGK31"/>
      <c r="OGL31"/>
      <c r="OGM31"/>
      <c r="OGN31"/>
      <c r="OGO31"/>
      <c r="OGP31"/>
      <c r="OGQ31"/>
      <c r="OGR31"/>
      <c r="OGS31"/>
      <c r="OGT31"/>
      <c r="OGU31"/>
      <c r="OGV31"/>
      <c r="OGW31"/>
      <c r="OGX31"/>
      <c r="OGY31"/>
      <c r="OGZ31"/>
      <c r="OHA31"/>
      <c r="OHB31"/>
      <c r="OHC31"/>
      <c r="OHD31"/>
      <c r="OHE31"/>
      <c r="OHF31"/>
      <c r="OHG31"/>
      <c r="OHH31"/>
      <c r="OHI31"/>
      <c r="OHJ31"/>
      <c r="OHK31"/>
      <c r="OHL31"/>
      <c r="OHM31"/>
      <c r="OHN31"/>
      <c r="OHO31"/>
      <c r="OHP31"/>
      <c r="OHQ31"/>
      <c r="OHR31"/>
      <c r="OHS31"/>
      <c r="OHT31"/>
      <c r="OHU31"/>
      <c r="OHV31"/>
      <c r="OHW31"/>
      <c r="OHX31"/>
      <c r="OHY31"/>
      <c r="OHZ31"/>
      <c r="OIA31"/>
      <c r="OIB31"/>
      <c r="OIC31"/>
      <c r="OID31"/>
      <c r="OIE31"/>
      <c r="OIF31"/>
      <c r="OIG31"/>
      <c r="OIH31"/>
      <c r="OII31"/>
      <c r="OIJ31"/>
      <c r="OIK31"/>
      <c r="OIL31"/>
      <c r="OIM31"/>
      <c r="OIN31"/>
      <c r="OIO31"/>
      <c r="OIP31"/>
      <c r="OIQ31"/>
      <c r="OIR31"/>
      <c r="OIS31"/>
      <c r="OIT31"/>
      <c r="OIU31"/>
      <c r="OIV31"/>
      <c r="OIW31"/>
      <c r="OIX31"/>
      <c r="OIY31"/>
      <c r="OIZ31"/>
      <c r="OJA31"/>
      <c r="OJB31"/>
      <c r="OJC31"/>
      <c r="OJD31"/>
      <c r="OJE31"/>
      <c r="OJF31"/>
      <c r="OJG31"/>
      <c r="OJH31"/>
      <c r="OJI31"/>
      <c r="OJJ31"/>
      <c r="OJK31"/>
      <c r="OJL31"/>
      <c r="OJM31"/>
      <c r="OJN31"/>
      <c r="OJO31"/>
      <c r="OJP31"/>
      <c r="OJQ31"/>
      <c r="OJR31"/>
      <c r="OJS31"/>
      <c r="OJT31"/>
      <c r="OJU31"/>
      <c r="OJV31"/>
      <c r="OJW31"/>
      <c r="OJX31"/>
      <c r="OJY31"/>
      <c r="OJZ31"/>
      <c r="OKA31"/>
      <c r="OKB31"/>
      <c r="OKC31"/>
      <c r="OKD31"/>
      <c r="OKE31"/>
      <c r="OKF31"/>
      <c r="OKG31"/>
      <c r="OKH31"/>
      <c r="OKI31"/>
      <c r="OKJ31"/>
      <c r="OKK31"/>
      <c r="OKL31"/>
      <c r="OKM31"/>
      <c r="OKN31"/>
      <c r="OKO31"/>
      <c r="OKP31"/>
      <c r="OKQ31"/>
      <c r="OKR31"/>
      <c r="OKS31"/>
      <c r="OKT31"/>
      <c r="OKU31"/>
      <c r="OKV31"/>
      <c r="OKW31"/>
      <c r="OKX31"/>
      <c r="OKY31"/>
      <c r="OKZ31"/>
      <c r="OLA31"/>
      <c r="OLB31"/>
      <c r="OLC31"/>
      <c r="OLD31"/>
      <c r="OLE31"/>
      <c r="OLF31"/>
      <c r="OLG31"/>
      <c r="OLH31"/>
      <c r="OLI31"/>
      <c r="OLJ31"/>
      <c r="OLK31"/>
      <c r="OLL31"/>
      <c r="OLM31"/>
      <c r="OLN31"/>
      <c r="OLO31"/>
      <c r="OLP31"/>
      <c r="OLQ31"/>
      <c r="OLR31"/>
      <c r="OLS31"/>
      <c r="OLT31"/>
      <c r="OLU31"/>
      <c r="OLV31"/>
      <c r="OLW31"/>
      <c r="OLX31"/>
      <c r="OLY31"/>
      <c r="OLZ31"/>
      <c r="OMA31"/>
      <c r="OMB31"/>
      <c r="OMC31"/>
      <c r="OMD31"/>
      <c r="OME31"/>
      <c r="OMF31"/>
      <c r="OMG31"/>
      <c r="OMH31"/>
      <c r="OMI31"/>
      <c r="OMJ31"/>
      <c r="OMK31"/>
      <c r="OML31"/>
      <c r="OMM31"/>
      <c r="OMN31"/>
      <c r="OMO31"/>
      <c r="OMP31"/>
      <c r="OMQ31"/>
      <c r="OMR31"/>
      <c r="OMS31"/>
      <c r="OMT31"/>
      <c r="OMU31"/>
      <c r="OMV31"/>
      <c r="OMW31"/>
      <c r="OMX31"/>
      <c r="OMY31"/>
      <c r="OMZ31"/>
      <c r="ONA31"/>
      <c r="ONB31"/>
      <c r="ONC31"/>
      <c r="OND31"/>
      <c r="ONE31"/>
      <c r="ONF31"/>
      <c r="ONG31"/>
      <c r="ONH31"/>
      <c r="ONI31"/>
      <c r="ONJ31"/>
      <c r="ONK31"/>
      <c r="ONL31"/>
      <c r="ONM31"/>
      <c r="ONN31"/>
      <c r="ONO31"/>
      <c r="ONP31"/>
      <c r="ONQ31"/>
      <c r="ONR31"/>
      <c r="ONS31"/>
      <c r="ONT31"/>
      <c r="ONU31"/>
      <c r="ONV31"/>
      <c r="ONW31"/>
      <c r="ONX31"/>
      <c r="ONY31"/>
      <c r="ONZ31"/>
      <c r="OOA31"/>
      <c r="OOB31"/>
      <c r="OOC31"/>
      <c r="OOD31"/>
      <c r="OOE31"/>
      <c r="OOF31"/>
      <c r="OOG31"/>
      <c r="OOH31"/>
      <c r="OOI31"/>
      <c r="OOJ31"/>
      <c r="OOK31"/>
      <c r="OOL31"/>
      <c r="OOM31"/>
      <c r="OON31"/>
      <c r="OOO31"/>
      <c r="OOP31"/>
      <c r="OOQ31"/>
      <c r="OOR31"/>
      <c r="OOS31"/>
      <c r="OOT31"/>
      <c r="OOU31"/>
      <c r="OOV31"/>
      <c r="OOW31"/>
      <c r="OOX31"/>
      <c r="OOY31"/>
      <c r="OOZ31"/>
      <c r="OPA31"/>
      <c r="OPB31"/>
      <c r="OPC31"/>
      <c r="OPD31"/>
      <c r="OPE31"/>
      <c r="OPF31"/>
      <c r="OPG31"/>
      <c r="OPH31"/>
      <c r="OPI31"/>
      <c r="OPJ31"/>
      <c r="OPK31"/>
      <c r="OPL31"/>
      <c r="OPM31"/>
      <c r="OPN31"/>
      <c r="OPO31"/>
      <c r="OPP31"/>
      <c r="OPQ31"/>
      <c r="OPR31"/>
      <c r="OPS31"/>
      <c r="OPT31"/>
      <c r="OPU31"/>
      <c r="OPV31"/>
      <c r="OPW31"/>
      <c r="OPX31"/>
      <c r="OPY31"/>
      <c r="OPZ31"/>
      <c r="OQA31"/>
      <c r="OQB31"/>
      <c r="OQC31"/>
      <c r="OQD31"/>
      <c r="OQE31"/>
      <c r="OQF31"/>
      <c r="OQG31"/>
      <c r="OQH31"/>
      <c r="OQI31"/>
      <c r="OQJ31"/>
      <c r="OQK31"/>
      <c r="OQL31"/>
      <c r="OQM31"/>
      <c r="OQN31"/>
      <c r="OQO31"/>
      <c r="OQP31"/>
      <c r="OQQ31"/>
      <c r="OQR31"/>
      <c r="OQS31"/>
      <c r="OQT31"/>
      <c r="OQU31"/>
      <c r="OQV31"/>
      <c r="OQW31"/>
      <c r="OQX31"/>
      <c r="OQY31"/>
      <c r="OQZ31"/>
      <c r="ORA31"/>
      <c r="ORB31"/>
      <c r="ORC31"/>
      <c r="ORD31"/>
      <c r="ORE31"/>
      <c r="ORF31"/>
      <c r="ORG31"/>
      <c r="ORH31"/>
      <c r="ORI31"/>
      <c r="ORJ31"/>
      <c r="ORK31"/>
      <c r="ORL31"/>
      <c r="ORM31"/>
      <c r="ORN31"/>
      <c r="ORO31"/>
      <c r="ORP31"/>
      <c r="ORQ31"/>
      <c r="ORR31"/>
      <c r="ORS31"/>
      <c r="ORT31"/>
      <c r="ORU31"/>
      <c r="ORV31"/>
      <c r="ORW31"/>
      <c r="ORX31"/>
      <c r="ORY31"/>
      <c r="ORZ31"/>
      <c r="OSA31"/>
      <c r="OSB31"/>
      <c r="OSC31"/>
      <c r="OSD31"/>
      <c r="OSE31"/>
      <c r="OSF31"/>
      <c r="OSG31"/>
      <c r="OSH31"/>
      <c r="OSI31"/>
      <c r="OSJ31"/>
      <c r="OSK31"/>
      <c r="OSL31"/>
      <c r="OSM31"/>
      <c r="OSN31"/>
      <c r="OSO31"/>
      <c r="OSP31"/>
      <c r="OSQ31"/>
      <c r="OSR31"/>
      <c r="OSS31"/>
      <c r="OST31"/>
      <c r="OSU31"/>
      <c r="OSV31"/>
      <c r="OSW31"/>
      <c r="OSX31"/>
      <c r="OSY31"/>
      <c r="OSZ31"/>
      <c r="OTA31"/>
      <c r="OTB31"/>
      <c r="OTC31"/>
      <c r="OTD31"/>
      <c r="OTE31"/>
      <c r="OTF31"/>
      <c r="OTG31"/>
      <c r="OTH31"/>
      <c r="OTI31"/>
      <c r="OTJ31"/>
      <c r="OTK31"/>
      <c r="OTL31"/>
      <c r="OTM31"/>
      <c r="OTN31"/>
      <c r="OTO31"/>
      <c r="OTP31"/>
      <c r="OTQ31"/>
      <c r="OTR31"/>
      <c r="OTS31"/>
      <c r="OTT31"/>
      <c r="OTU31"/>
      <c r="OTV31"/>
      <c r="OTW31"/>
      <c r="OTX31"/>
      <c r="OTY31"/>
      <c r="OTZ31"/>
      <c r="OUA31"/>
      <c r="OUB31"/>
      <c r="OUC31"/>
      <c r="OUD31"/>
      <c r="OUE31"/>
      <c r="OUF31"/>
      <c r="OUG31"/>
      <c r="OUH31"/>
      <c r="OUI31"/>
      <c r="OUJ31"/>
      <c r="OUK31"/>
      <c r="OUL31"/>
      <c r="OUM31"/>
      <c r="OUN31"/>
      <c r="OUO31"/>
      <c r="OUP31"/>
      <c r="OUQ31"/>
      <c r="OUR31"/>
      <c r="OUS31"/>
      <c r="OUT31"/>
      <c r="OUU31"/>
      <c r="OUV31"/>
      <c r="OUW31"/>
      <c r="OUX31"/>
      <c r="OUY31"/>
      <c r="OUZ31"/>
      <c r="OVA31"/>
      <c r="OVB31"/>
      <c r="OVC31"/>
      <c r="OVD31"/>
      <c r="OVE31"/>
      <c r="OVF31"/>
      <c r="OVG31"/>
      <c r="OVH31"/>
      <c r="OVI31"/>
      <c r="OVJ31"/>
      <c r="OVK31"/>
      <c r="OVL31"/>
      <c r="OVM31"/>
      <c r="OVN31"/>
      <c r="OVO31"/>
      <c r="OVP31"/>
      <c r="OVQ31"/>
      <c r="OVR31"/>
      <c r="OVS31"/>
      <c r="OVT31"/>
      <c r="OVU31"/>
      <c r="OVV31"/>
      <c r="OVW31"/>
      <c r="OVX31"/>
      <c r="OVY31"/>
      <c r="OVZ31"/>
      <c r="OWA31"/>
      <c r="OWB31"/>
      <c r="OWC31"/>
      <c r="OWD31"/>
      <c r="OWE31"/>
      <c r="OWF31"/>
      <c r="OWG31"/>
      <c r="OWH31"/>
      <c r="OWI31"/>
      <c r="OWJ31"/>
      <c r="OWK31"/>
      <c r="OWL31"/>
      <c r="OWM31"/>
      <c r="OWN31"/>
      <c r="OWO31"/>
      <c r="OWP31"/>
      <c r="OWQ31"/>
      <c r="OWR31"/>
      <c r="OWS31"/>
      <c r="OWT31"/>
      <c r="OWU31"/>
      <c r="OWV31"/>
      <c r="OWW31"/>
      <c r="OWX31"/>
      <c r="OWY31"/>
      <c r="OWZ31"/>
      <c r="OXA31"/>
      <c r="OXB31"/>
      <c r="OXC31"/>
      <c r="OXD31"/>
      <c r="OXE31"/>
      <c r="OXF31"/>
      <c r="OXG31"/>
      <c r="OXH31"/>
      <c r="OXI31"/>
      <c r="OXJ31"/>
      <c r="OXK31"/>
      <c r="OXL31"/>
      <c r="OXM31"/>
      <c r="OXN31"/>
      <c r="OXO31"/>
      <c r="OXP31"/>
      <c r="OXQ31"/>
      <c r="OXR31"/>
      <c r="OXS31"/>
      <c r="OXT31"/>
      <c r="OXU31"/>
      <c r="OXV31"/>
      <c r="OXW31"/>
      <c r="OXX31"/>
      <c r="OXY31"/>
      <c r="OXZ31"/>
      <c r="OYA31"/>
      <c r="OYB31"/>
      <c r="OYC31"/>
      <c r="OYD31"/>
      <c r="OYE31"/>
      <c r="OYF31"/>
      <c r="OYG31"/>
      <c r="OYH31"/>
      <c r="OYI31"/>
      <c r="OYJ31"/>
      <c r="OYK31"/>
      <c r="OYL31"/>
      <c r="OYM31"/>
      <c r="OYN31"/>
      <c r="OYO31"/>
      <c r="OYP31"/>
      <c r="OYQ31"/>
      <c r="OYR31"/>
      <c r="OYS31"/>
      <c r="OYT31"/>
      <c r="OYU31"/>
      <c r="OYV31"/>
      <c r="OYW31"/>
      <c r="OYX31"/>
      <c r="OYY31"/>
      <c r="OYZ31"/>
      <c r="OZA31"/>
      <c r="OZB31"/>
      <c r="OZC31"/>
      <c r="OZD31"/>
      <c r="OZE31"/>
      <c r="OZF31"/>
      <c r="OZG31"/>
      <c r="OZH31"/>
      <c r="OZI31"/>
      <c r="OZJ31"/>
      <c r="OZK31"/>
      <c r="OZL31"/>
      <c r="OZM31"/>
      <c r="OZN31"/>
      <c r="OZO31"/>
      <c r="OZP31"/>
      <c r="OZQ31"/>
      <c r="OZR31"/>
      <c r="OZS31"/>
      <c r="OZT31"/>
      <c r="OZU31"/>
      <c r="OZV31"/>
      <c r="OZW31"/>
      <c r="OZX31"/>
      <c r="OZY31"/>
      <c r="OZZ31"/>
      <c r="PAA31"/>
      <c r="PAB31"/>
      <c r="PAC31"/>
      <c r="PAD31"/>
      <c r="PAE31"/>
      <c r="PAF31"/>
      <c r="PAG31"/>
      <c r="PAH31"/>
      <c r="PAI31"/>
      <c r="PAJ31"/>
      <c r="PAK31"/>
      <c r="PAL31"/>
      <c r="PAM31"/>
      <c r="PAN31"/>
      <c r="PAO31"/>
      <c r="PAP31"/>
      <c r="PAQ31"/>
      <c r="PAR31"/>
      <c r="PAS31"/>
      <c r="PAT31"/>
      <c r="PAU31"/>
      <c r="PAV31"/>
      <c r="PAW31"/>
      <c r="PAX31"/>
      <c r="PAY31"/>
      <c r="PAZ31"/>
      <c r="PBA31"/>
      <c r="PBB31"/>
      <c r="PBC31"/>
      <c r="PBD31"/>
      <c r="PBE31"/>
      <c r="PBF31"/>
      <c r="PBG31"/>
      <c r="PBH31"/>
      <c r="PBI31"/>
      <c r="PBJ31"/>
      <c r="PBK31"/>
      <c r="PBL31"/>
      <c r="PBM31"/>
      <c r="PBN31"/>
      <c r="PBO31"/>
      <c r="PBP31"/>
      <c r="PBQ31"/>
      <c r="PBR31"/>
      <c r="PBS31"/>
      <c r="PBT31"/>
      <c r="PBU31"/>
      <c r="PBV31"/>
      <c r="PBW31"/>
      <c r="PBX31"/>
      <c r="PBY31"/>
      <c r="PBZ31"/>
      <c r="PCA31"/>
      <c r="PCB31"/>
      <c r="PCC31"/>
      <c r="PCD31"/>
      <c r="PCE31"/>
      <c r="PCF31"/>
      <c r="PCG31"/>
      <c r="PCH31"/>
      <c r="PCI31"/>
      <c r="PCJ31"/>
      <c r="PCK31"/>
      <c r="PCL31"/>
      <c r="PCM31"/>
      <c r="PCN31"/>
      <c r="PCO31"/>
      <c r="PCP31"/>
      <c r="PCQ31"/>
      <c r="PCR31"/>
      <c r="PCS31"/>
      <c r="PCT31"/>
      <c r="PCU31"/>
      <c r="PCV31"/>
      <c r="PCW31"/>
      <c r="PCX31"/>
      <c r="PCY31"/>
      <c r="PCZ31"/>
      <c r="PDA31"/>
      <c r="PDB31"/>
      <c r="PDC31"/>
      <c r="PDD31"/>
      <c r="PDE31"/>
      <c r="PDF31"/>
      <c r="PDG31"/>
      <c r="PDH31"/>
      <c r="PDI31"/>
      <c r="PDJ31"/>
      <c r="PDK31"/>
      <c r="PDL31"/>
      <c r="PDM31"/>
      <c r="PDN31"/>
      <c r="PDO31"/>
      <c r="PDP31"/>
      <c r="PDQ31"/>
      <c r="PDR31"/>
      <c r="PDS31"/>
      <c r="PDT31"/>
      <c r="PDU31"/>
      <c r="PDV31"/>
      <c r="PDW31"/>
      <c r="PDX31"/>
      <c r="PDY31"/>
      <c r="PDZ31"/>
      <c r="PEA31"/>
      <c r="PEB31"/>
      <c r="PEC31"/>
      <c r="PED31"/>
      <c r="PEE31"/>
      <c r="PEF31"/>
      <c r="PEG31"/>
      <c r="PEH31"/>
      <c r="PEI31"/>
      <c r="PEJ31"/>
      <c r="PEK31"/>
      <c r="PEL31"/>
      <c r="PEM31"/>
      <c r="PEN31"/>
      <c r="PEO31"/>
      <c r="PEP31"/>
      <c r="PEQ31"/>
      <c r="PER31"/>
      <c r="PES31"/>
      <c r="PET31"/>
      <c r="PEU31"/>
      <c r="PEV31"/>
      <c r="PEW31"/>
      <c r="PEX31"/>
      <c r="PEY31"/>
      <c r="PEZ31"/>
      <c r="PFA31"/>
      <c r="PFB31"/>
      <c r="PFC31"/>
      <c r="PFD31"/>
      <c r="PFE31"/>
      <c r="PFF31"/>
      <c r="PFG31"/>
      <c r="PFH31"/>
      <c r="PFI31"/>
      <c r="PFJ31"/>
      <c r="PFK31"/>
      <c r="PFL31"/>
      <c r="PFM31"/>
      <c r="PFN31"/>
      <c r="PFO31"/>
      <c r="PFP31"/>
      <c r="PFQ31"/>
      <c r="PFR31"/>
      <c r="PFS31"/>
      <c r="PFT31"/>
      <c r="PFU31"/>
      <c r="PFV31"/>
      <c r="PFW31"/>
      <c r="PFX31"/>
      <c r="PFY31"/>
      <c r="PFZ31"/>
      <c r="PGA31"/>
      <c r="PGB31"/>
      <c r="PGC31"/>
      <c r="PGD31"/>
      <c r="PGE31"/>
      <c r="PGF31"/>
      <c r="PGG31"/>
      <c r="PGH31"/>
      <c r="PGI31"/>
      <c r="PGJ31"/>
      <c r="PGK31"/>
      <c r="PGL31"/>
      <c r="PGM31"/>
      <c r="PGN31"/>
      <c r="PGO31"/>
      <c r="PGP31"/>
      <c r="PGQ31"/>
      <c r="PGR31"/>
      <c r="PGS31"/>
      <c r="PGT31"/>
      <c r="PGU31"/>
      <c r="PGV31"/>
      <c r="PGW31"/>
      <c r="PGX31"/>
      <c r="PGY31"/>
      <c r="PGZ31"/>
      <c r="PHA31"/>
      <c r="PHB31"/>
      <c r="PHC31"/>
      <c r="PHD31"/>
      <c r="PHE31"/>
      <c r="PHF31"/>
      <c r="PHG31"/>
      <c r="PHH31"/>
      <c r="PHI31"/>
      <c r="PHJ31"/>
      <c r="PHK31"/>
      <c r="PHL31"/>
      <c r="PHM31"/>
      <c r="PHN31"/>
      <c r="PHO31"/>
      <c r="PHP31"/>
      <c r="PHQ31"/>
      <c r="PHR31"/>
      <c r="PHS31"/>
      <c r="PHT31"/>
      <c r="PHU31"/>
      <c r="PHV31"/>
      <c r="PHW31"/>
      <c r="PHX31"/>
      <c r="PHY31"/>
      <c r="PHZ31"/>
      <c r="PIA31"/>
      <c r="PIB31"/>
      <c r="PIC31"/>
      <c r="PID31"/>
      <c r="PIE31"/>
      <c r="PIF31"/>
      <c r="PIG31"/>
      <c r="PIH31"/>
      <c r="PII31"/>
      <c r="PIJ31"/>
      <c r="PIK31"/>
      <c r="PIL31"/>
      <c r="PIM31"/>
      <c r="PIN31"/>
      <c r="PIO31"/>
      <c r="PIP31"/>
      <c r="PIQ31"/>
      <c r="PIR31"/>
      <c r="PIS31"/>
      <c r="PIT31"/>
      <c r="PIU31"/>
      <c r="PIV31"/>
      <c r="PIW31"/>
      <c r="PIX31"/>
      <c r="PIY31"/>
      <c r="PIZ31"/>
      <c r="PJA31"/>
      <c r="PJB31"/>
      <c r="PJC31"/>
      <c r="PJD31"/>
      <c r="PJE31"/>
      <c r="PJF31"/>
      <c r="PJG31"/>
      <c r="PJH31"/>
      <c r="PJI31"/>
      <c r="PJJ31"/>
      <c r="PJK31"/>
      <c r="PJL31"/>
      <c r="PJM31"/>
      <c r="PJN31"/>
      <c r="PJO31"/>
      <c r="PJP31"/>
      <c r="PJQ31"/>
      <c r="PJR31"/>
      <c r="PJS31"/>
      <c r="PJT31"/>
      <c r="PJU31"/>
      <c r="PJV31"/>
      <c r="PJW31"/>
      <c r="PJX31"/>
      <c r="PJY31"/>
      <c r="PJZ31"/>
      <c r="PKA31"/>
      <c r="PKB31"/>
      <c r="PKC31"/>
      <c r="PKD31"/>
      <c r="PKE31"/>
      <c r="PKF31"/>
      <c r="PKG31"/>
      <c r="PKH31"/>
      <c r="PKI31"/>
      <c r="PKJ31"/>
      <c r="PKK31"/>
      <c r="PKL31"/>
      <c r="PKM31"/>
      <c r="PKN31"/>
      <c r="PKO31"/>
      <c r="PKP31"/>
      <c r="PKQ31"/>
      <c r="PKR31"/>
      <c r="PKS31"/>
      <c r="PKT31"/>
      <c r="PKU31"/>
      <c r="PKV31"/>
      <c r="PKW31"/>
      <c r="PKX31"/>
      <c r="PKY31"/>
      <c r="PKZ31"/>
      <c r="PLA31"/>
      <c r="PLB31"/>
      <c r="PLC31"/>
      <c r="PLD31"/>
      <c r="PLE31"/>
      <c r="PLF31"/>
      <c r="PLG31"/>
      <c r="PLH31"/>
      <c r="PLI31"/>
      <c r="PLJ31"/>
      <c r="PLK31"/>
      <c r="PLL31"/>
      <c r="PLM31"/>
      <c r="PLN31"/>
      <c r="PLO31"/>
      <c r="PLP31"/>
      <c r="PLQ31"/>
      <c r="PLR31"/>
      <c r="PLS31"/>
      <c r="PLT31"/>
      <c r="PLU31"/>
      <c r="PLV31"/>
      <c r="PLW31"/>
      <c r="PLX31"/>
      <c r="PLY31"/>
      <c r="PLZ31"/>
      <c r="PMA31"/>
      <c r="PMB31"/>
      <c r="PMC31"/>
      <c r="PMD31"/>
      <c r="PME31"/>
      <c r="PMF31"/>
      <c r="PMG31"/>
      <c r="PMH31"/>
      <c r="PMI31"/>
      <c r="PMJ31"/>
      <c r="PMK31"/>
      <c r="PML31"/>
      <c r="PMM31"/>
      <c r="PMN31"/>
      <c r="PMO31"/>
      <c r="PMP31"/>
      <c r="PMQ31"/>
      <c r="PMR31"/>
      <c r="PMS31"/>
      <c r="PMT31"/>
      <c r="PMU31"/>
      <c r="PMV31"/>
      <c r="PMW31"/>
      <c r="PMX31"/>
      <c r="PMY31"/>
      <c r="PMZ31"/>
      <c r="PNA31"/>
      <c r="PNB31"/>
      <c r="PNC31"/>
      <c r="PND31"/>
      <c r="PNE31"/>
      <c r="PNF31"/>
      <c r="PNG31"/>
      <c r="PNH31"/>
      <c r="PNI31"/>
      <c r="PNJ31"/>
      <c r="PNK31"/>
      <c r="PNL31"/>
      <c r="PNM31"/>
      <c r="PNN31"/>
      <c r="PNO31"/>
      <c r="PNP31"/>
      <c r="PNQ31"/>
      <c r="PNR31"/>
      <c r="PNS31"/>
      <c r="PNT31"/>
      <c r="PNU31"/>
      <c r="PNV31"/>
      <c r="PNW31"/>
      <c r="PNX31"/>
      <c r="PNY31"/>
      <c r="PNZ31"/>
      <c r="POA31"/>
      <c r="POB31"/>
      <c r="POC31"/>
      <c r="POD31"/>
      <c r="POE31"/>
      <c r="POF31"/>
      <c r="POG31"/>
      <c r="POH31"/>
      <c r="POI31"/>
      <c r="POJ31"/>
      <c r="POK31"/>
      <c r="POL31"/>
      <c r="POM31"/>
      <c r="PON31"/>
      <c r="POO31"/>
      <c r="POP31"/>
      <c r="POQ31"/>
      <c r="POR31"/>
      <c r="POS31"/>
      <c r="POT31"/>
      <c r="POU31"/>
      <c r="POV31"/>
      <c r="POW31"/>
      <c r="POX31"/>
      <c r="POY31"/>
      <c r="POZ31"/>
      <c r="PPA31"/>
      <c r="PPB31"/>
      <c r="PPC31"/>
      <c r="PPD31"/>
      <c r="PPE31"/>
      <c r="PPF31"/>
      <c r="PPG31"/>
      <c r="PPH31"/>
      <c r="PPI31"/>
      <c r="PPJ31"/>
      <c r="PPK31"/>
      <c r="PPL31"/>
      <c r="PPM31"/>
      <c r="PPN31"/>
      <c r="PPO31"/>
      <c r="PPP31"/>
      <c r="PPQ31"/>
      <c r="PPR31"/>
      <c r="PPS31"/>
      <c r="PPT31"/>
      <c r="PPU31"/>
      <c r="PPV31"/>
      <c r="PPW31"/>
      <c r="PPX31"/>
      <c r="PPY31"/>
      <c r="PPZ31"/>
      <c r="PQA31"/>
      <c r="PQB31"/>
      <c r="PQC31"/>
      <c r="PQD31"/>
      <c r="PQE31"/>
      <c r="PQF31"/>
      <c r="PQG31"/>
      <c r="PQH31"/>
      <c r="PQI31"/>
      <c r="PQJ31"/>
      <c r="PQK31"/>
      <c r="PQL31"/>
      <c r="PQM31"/>
      <c r="PQN31"/>
      <c r="PQO31"/>
      <c r="PQP31"/>
      <c r="PQQ31"/>
      <c r="PQR31"/>
      <c r="PQS31"/>
      <c r="PQT31"/>
      <c r="PQU31"/>
      <c r="PQV31"/>
      <c r="PQW31"/>
      <c r="PQX31"/>
      <c r="PQY31"/>
      <c r="PQZ31"/>
      <c r="PRA31"/>
      <c r="PRB31"/>
      <c r="PRC31"/>
      <c r="PRD31"/>
      <c r="PRE31"/>
      <c r="PRF31"/>
      <c r="PRG31"/>
      <c r="PRH31"/>
      <c r="PRI31"/>
      <c r="PRJ31"/>
      <c r="PRK31"/>
      <c r="PRL31"/>
      <c r="PRM31"/>
      <c r="PRN31"/>
      <c r="PRO31"/>
      <c r="PRP31"/>
      <c r="PRQ31"/>
      <c r="PRR31"/>
      <c r="PRS31"/>
      <c r="PRT31"/>
      <c r="PRU31"/>
      <c r="PRV31"/>
      <c r="PRW31"/>
      <c r="PRX31"/>
      <c r="PRY31"/>
      <c r="PRZ31"/>
      <c r="PSA31"/>
      <c r="PSB31"/>
      <c r="PSC31"/>
      <c r="PSD31"/>
      <c r="PSE31"/>
      <c r="PSF31"/>
      <c r="PSG31"/>
      <c r="PSH31"/>
      <c r="PSI31"/>
      <c r="PSJ31"/>
      <c r="PSK31"/>
      <c r="PSL31"/>
      <c r="PSM31"/>
      <c r="PSN31"/>
      <c r="PSO31"/>
      <c r="PSP31"/>
      <c r="PSQ31"/>
      <c r="PSR31"/>
      <c r="PSS31"/>
      <c r="PST31"/>
      <c r="PSU31"/>
      <c r="PSV31"/>
      <c r="PSW31"/>
      <c r="PSX31"/>
      <c r="PSY31"/>
      <c r="PSZ31"/>
      <c r="PTA31"/>
      <c r="PTB31"/>
      <c r="PTC31"/>
      <c r="PTD31"/>
      <c r="PTE31"/>
      <c r="PTF31"/>
      <c r="PTG31"/>
      <c r="PTH31"/>
      <c r="PTI31"/>
      <c r="PTJ31"/>
      <c r="PTK31"/>
      <c r="PTL31"/>
      <c r="PTM31"/>
      <c r="PTN31"/>
      <c r="PTO31"/>
      <c r="PTP31"/>
      <c r="PTQ31"/>
      <c r="PTR31"/>
      <c r="PTS31"/>
      <c r="PTT31"/>
      <c r="PTU31"/>
      <c r="PTV31"/>
      <c r="PTW31"/>
      <c r="PTX31"/>
      <c r="PTY31"/>
      <c r="PTZ31"/>
      <c r="PUA31"/>
      <c r="PUB31"/>
      <c r="PUC31"/>
      <c r="PUD31"/>
      <c r="PUE31"/>
      <c r="PUF31"/>
      <c r="PUG31"/>
      <c r="PUH31"/>
      <c r="PUI31"/>
      <c r="PUJ31"/>
      <c r="PUK31"/>
      <c r="PUL31"/>
      <c r="PUM31"/>
      <c r="PUN31"/>
      <c r="PUO31"/>
      <c r="PUP31"/>
      <c r="PUQ31"/>
      <c r="PUR31"/>
      <c r="PUS31"/>
      <c r="PUT31"/>
      <c r="PUU31"/>
      <c r="PUV31"/>
      <c r="PUW31"/>
      <c r="PUX31"/>
      <c r="PUY31"/>
      <c r="PUZ31"/>
      <c r="PVA31"/>
      <c r="PVB31"/>
      <c r="PVC31"/>
      <c r="PVD31"/>
      <c r="PVE31"/>
      <c r="PVF31"/>
      <c r="PVG31"/>
      <c r="PVH31"/>
      <c r="PVI31"/>
      <c r="PVJ31"/>
      <c r="PVK31"/>
      <c r="PVL31"/>
      <c r="PVM31"/>
      <c r="PVN31"/>
      <c r="PVO31"/>
      <c r="PVP31"/>
      <c r="PVQ31"/>
      <c r="PVR31"/>
      <c r="PVS31"/>
      <c r="PVT31"/>
      <c r="PVU31"/>
      <c r="PVV31"/>
      <c r="PVW31"/>
      <c r="PVX31"/>
      <c r="PVY31"/>
      <c r="PVZ31"/>
      <c r="PWA31"/>
      <c r="PWB31"/>
      <c r="PWC31"/>
      <c r="PWD31"/>
      <c r="PWE31"/>
      <c r="PWF31"/>
      <c r="PWG31"/>
      <c r="PWH31"/>
      <c r="PWI31"/>
      <c r="PWJ31"/>
      <c r="PWK31"/>
      <c r="PWL31"/>
      <c r="PWM31"/>
      <c r="PWN31"/>
      <c r="PWO31"/>
      <c r="PWP31"/>
      <c r="PWQ31"/>
      <c r="PWR31"/>
      <c r="PWS31"/>
      <c r="PWT31"/>
      <c r="PWU31"/>
      <c r="PWV31"/>
      <c r="PWW31"/>
      <c r="PWX31"/>
      <c r="PWY31"/>
      <c r="PWZ31"/>
      <c r="PXA31"/>
      <c r="PXB31"/>
      <c r="PXC31"/>
      <c r="PXD31"/>
      <c r="PXE31"/>
      <c r="PXF31"/>
      <c r="PXG31"/>
      <c r="PXH31"/>
      <c r="PXI31"/>
      <c r="PXJ31"/>
      <c r="PXK31"/>
      <c r="PXL31"/>
      <c r="PXM31"/>
      <c r="PXN31"/>
      <c r="PXO31"/>
      <c r="PXP31"/>
      <c r="PXQ31"/>
      <c r="PXR31"/>
      <c r="PXS31"/>
      <c r="PXT31"/>
      <c r="PXU31"/>
      <c r="PXV31"/>
      <c r="PXW31"/>
      <c r="PXX31"/>
      <c r="PXY31"/>
      <c r="PXZ31"/>
      <c r="PYA31"/>
      <c r="PYB31"/>
      <c r="PYC31"/>
      <c r="PYD31"/>
      <c r="PYE31"/>
      <c r="PYF31"/>
      <c r="PYG31"/>
      <c r="PYH31"/>
      <c r="PYI31"/>
      <c r="PYJ31"/>
      <c r="PYK31"/>
      <c r="PYL31"/>
      <c r="PYM31"/>
      <c r="PYN31"/>
      <c r="PYO31"/>
      <c r="PYP31"/>
      <c r="PYQ31"/>
      <c r="PYR31"/>
      <c r="PYS31"/>
      <c r="PYT31"/>
      <c r="PYU31"/>
      <c r="PYV31"/>
      <c r="PYW31"/>
      <c r="PYX31"/>
      <c r="PYY31"/>
      <c r="PYZ31"/>
      <c r="PZA31"/>
      <c r="PZB31"/>
      <c r="PZC31"/>
      <c r="PZD31"/>
      <c r="PZE31"/>
      <c r="PZF31"/>
      <c r="PZG31"/>
      <c r="PZH31"/>
      <c r="PZI31"/>
      <c r="PZJ31"/>
      <c r="PZK31"/>
      <c r="PZL31"/>
      <c r="PZM31"/>
      <c r="PZN31"/>
      <c r="PZO31"/>
      <c r="PZP31"/>
      <c r="PZQ31"/>
      <c r="PZR31"/>
      <c r="PZS31"/>
      <c r="PZT31"/>
      <c r="PZU31"/>
      <c r="PZV31"/>
      <c r="PZW31"/>
      <c r="PZX31"/>
      <c r="PZY31"/>
      <c r="PZZ31"/>
      <c r="QAA31"/>
      <c r="QAB31"/>
      <c r="QAC31"/>
      <c r="QAD31"/>
      <c r="QAE31"/>
      <c r="QAF31"/>
      <c r="QAG31"/>
      <c r="QAH31"/>
      <c r="QAI31"/>
      <c r="QAJ31"/>
      <c r="QAK31"/>
      <c r="QAL31"/>
      <c r="QAM31"/>
      <c r="QAN31"/>
      <c r="QAO31"/>
      <c r="QAP31"/>
      <c r="QAQ31"/>
      <c r="QAR31"/>
      <c r="QAS31"/>
      <c r="QAT31"/>
      <c r="QAU31"/>
      <c r="QAV31"/>
      <c r="QAW31"/>
      <c r="QAX31"/>
      <c r="QAY31"/>
      <c r="QAZ31"/>
      <c r="QBA31"/>
      <c r="QBB31"/>
      <c r="QBC31"/>
      <c r="QBD31"/>
      <c r="QBE31"/>
      <c r="QBF31"/>
      <c r="QBG31"/>
      <c r="QBH31"/>
      <c r="QBI31"/>
      <c r="QBJ31"/>
      <c r="QBK31"/>
      <c r="QBL31"/>
      <c r="QBM31"/>
      <c r="QBN31"/>
      <c r="QBO31"/>
      <c r="QBP31"/>
      <c r="QBQ31"/>
      <c r="QBR31"/>
      <c r="QBS31"/>
      <c r="QBT31"/>
      <c r="QBU31"/>
      <c r="QBV31"/>
      <c r="QBW31"/>
      <c r="QBX31"/>
      <c r="QBY31"/>
      <c r="QBZ31"/>
      <c r="QCA31"/>
      <c r="QCB31"/>
      <c r="QCC31"/>
      <c r="QCD31"/>
      <c r="QCE31"/>
      <c r="QCF31"/>
      <c r="QCG31"/>
      <c r="QCH31"/>
      <c r="QCI31"/>
      <c r="QCJ31"/>
      <c r="QCK31"/>
      <c r="QCL31"/>
      <c r="QCM31"/>
      <c r="QCN31"/>
      <c r="QCO31"/>
      <c r="QCP31"/>
      <c r="QCQ31"/>
      <c r="QCR31"/>
      <c r="QCS31"/>
      <c r="QCT31"/>
      <c r="QCU31"/>
      <c r="QCV31"/>
      <c r="QCW31"/>
      <c r="QCX31"/>
      <c r="QCY31"/>
      <c r="QCZ31"/>
      <c r="QDA31"/>
      <c r="QDB31"/>
      <c r="QDC31"/>
      <c r="QDD31"/>
      <c r="QDE31"/>
      <c r="QDF31"/>
      <c r="QDG31"/>
      <c r="QDH31"/>
      <c r="QDI31"/>
      <c r="QDJ31"/>
      <c r="QDK31"/>
      <c r="QDL31"/>
      <c r="QDM31"/>
      <c r="QDN31"/>
      <c r="QDO31"/>
      <c r="QDP31"/>
      <c r="QDQ31"/>
      <c r="QDR31"/>
      <c r="QDS31"/>
      <c r="QDT31"/>
      <c r="QDU31"/>
      <c r="QDV31"/>
      <c r="QDW31"/>
      <c r="QDX31"/>
      <c r="QDY31"/>
      <c r="QDZ31"/>
      <c r="QEA31"/>
      <c r="QEB31"/>
      <c r="QEC31"/>
      <c r="QED31"/>
      <c r="QEE31"/>
      <c r="QEF31"/>
      <c r="QEG31"/>
      <c r="QEH31"/>
      <c r="QEI31"/>
      <c r="QEJ31"/>
      <c r="QEK31"/>
      <c r="QEL31"/>
      <c r="QEM31"/>
      <c r="QEN31"/>
      <c r="QEO31"/>
      <c r="QEP31"/>
      <c r="QEQ31"/>
      <c r="QER31"/>
      <c r="QES31"/>
      <c r="QET31"/>
      <c r="QEU31"/>
      <c r="QEV31"/>
      <c r="QEW31"/>
      <c r="QEX31"/>
      <c r="QEY31"/>
      <c r="QEZ31"/>
      <c r="QFA31"/>
      <c r="QFB31"/>
      <c r="QFC31"/>
      <c r="QFD31"/>
      <c r="QFE31"/>
      <c r="QFF31"/>
      <c r="QFG31"/>
      <c r="QFH31"/>
      <c r="QFI31"/>
      <c r="QFJ31"/>
      <c r="QFK31"/>
      <c r="QFL31"/>
      <c r="QFM31"/>
      <c r="QFN31"/>
      <c r="QFO31"/>
      <c r="QFP31"/>
      <c r="QFQ31"/>
      <c r="QFR31"/>
      <c r="QFS31"/>
      <c r="QFT31"/>
      <c r="QFU31"/>
      <c r="QFV31"/>
      <c r="QFW31"/>
      <c r="QFX31"/>
      <c r="QFY31"/>
      <c r="QFZ31"/>
      <c r="QGA31"/>
      <c r="QGB31"/>
      <c r="QGC31"/>
      <c r="QGD31"/>
      <c r="QGE31"/>
      <c r="QGF31"/>
      <c r="QGG31"/>
      <c r="QGH31"/>
      <c r="QGI31"/>
      <c r="QGJ31"/>
      <c r="QGK31"/>
      <c r="QGL31"/>
      <c r="QGM31"/>
      <c r="QGN31"/>
      <c r="QGO31"/>
      <c r="QGP31"/>
      <c r="QGQ31"/>
      <c r="QGR31"/>
      <c r="QGS31"/>
      <c r="QGT31"/>
      <c r="QGU31"/>
      <c r="QGV31"/>
      <c r="QGW31"/>
      <c r="QGX31"/>
      <c r="QGY31"/>
      <c r="QGZ31"/>
      <c r="QHA31"/>
      <c r="QHB31"/>
      <c r="QHC31"/>
      <c r="QHD31"/>
      <c r="QHE31"/>
      <c r="QHF31"/>
      <c r="QHG31"/>
      <c r="QHH31"/>
      <c r="QHI31"/>
      <c r="QHJ31"/>
      <c r="QHK31"/>
      <c r="QHL31"/>
      <c r="QHM31"/>
      <c r="QHN31"/>
      <c r="QHO31"/>
      <c r="QHP31"/>
      <c r="QHQ31"/>
      <c r="QHR31"/>
      <c r="QHS31"/>
      <c r="QHT31"/>
      <c r="QHU31"/>
      <c r="QHV31"/>
      <c r="QHW31"/>
      <c r="QHX31"/>
      <c r="QHY31"/>
      <c r="QHZ31"/>
      <c r="QIA31"/>
      <c r="QIB31"/>
      <c r="QIC31"/>
      <c r="QID31"/>
      <c r="QIE31"/>
      <c r="QIF31"/>
      <c r="QIG31"/>
      <c r="QIH31"/>
      <c r="QII31"/>
      <c r="QIJ31"/>
      <c r="QIK31"/>
      <c r="QIL31"/>
      <c r="QIM31"/>
      <c r="QIN31"/>
      <c r="QIO31"/>
      <c r="QIP31"/>
      <c r="QIQ31"/>
      <c r="QIR31"/>
      <c r="QIS31"/>
      <c r="QIT31"/>
      <c r="QIU31"/>
      <c r="QIV31"/>
      <c r="QIW31"/>
      <c r="QIX31"/>
      <c r="QIY31"/>
      <c r="QIZ31"/>
      <c r="QJA31"/>
      <c r="QJB31"/>
      <c r="QJC31"/>
      <c r="QJD31"/>
      <c r="QJE31"/>
      <c r="QJF31"/>
      <c r="QJG31"/>
      <c r="QJH31"/>
      <c r="QJI31"/>
      <c r="QJJ31"/>
      <c r="QJK31"/>
      <c r="QJL31"/>
      <c r="QJM31"/>
      <c r="QJN31"/>
      <c r="QJO31"/>
      <c r="QJP31"/>
      <c r="QJQ31"/>
      <c r="QJR31"/>
      <c r="QJS31"/>
      <c r="QJT31"/>
      <c r="QJU31"/>
      <c r="QJV31"/>
      <c r="QJW31"/>
      <c r="QJX31"/>
      <c r="QJY31"/>
      <c r="QJZ31"/>
      <c r="QKA31"/>
      <c r="QKB31"/>
      <c r="QKC31"/>
      <c r="QKD31"/>
      <c r="QKE31"/>
      <c r="QKF31"/>
      <c r="QKG31"/>
      <c r="QKH31"/>
      <c r="QKI31"/>
      <c r="QKJ31"/>
      <c r="QKK31"/>
      <c r="QKL31"/>
      <c r="QKM31"/>
      <c r="QKN31"/>
      <c r="QKO31"/>
      <c r="QKP31"/>
      <c r="QKQ31"/>
      <c r="QKR31"/>
      <c r="QKS31"/>
      <c r="QKT31"/>
      <c r="QKU31"/>
      <c r="QKV31"/>
      <c r="QKW31"/>
      <c r="QKX31"/>
      <c r="QKY31"/>
      <c r="QKZ31"/>
      <c r="QLA31"/>
      <c r="QLB31"/>
      <c r="QLC31"/>
      <c r="QLD31"/>
      <c r="QLE31"/>
      <c r="QLF31"/>
      <c r="QLG31"/>
      <c r="QLH31"/>
      <c r="QLI31"/>
      <c r="QLJ31"/>
      <c r="QLK31"/>
      <c r="QLL31"/>
      <c r="QLM31"/>
      <c r="QLN31"/>
      <c r="QLO31"/>
      <c r="QLP31"/>
      <c r="QLQ31"/>
      <c r="QLR31"/>
      <c r="QLS31"/>
      <c r="QLT31"/>
      <c r="QLU31"/>
      <c r="QLV31"/>
      <c r="QLW31"/>
      <c r="QLX31"/>
      <c r="QLY31"/>
      <c r="QLZ31"/>
      <c r="QMA31"/>
      <c r="QMB31"/>
      <c r="QMC31"/>
      <c r="QMD31"/>
      <c r="QME31"/>
      <c r="QMF31"/>
      <c r="QMG31"/>
      <c r="QMH31"/>
      <c r="QMI31"/>
      <c r="QMJ31"/>
      <c r="QMK31"/>
      <c r="QML31"/>
      <c r="QMM31"/>
      <c r="QMN31"/>
      <c r="QMO31"/>
      <c r="QMP31"/>
      <c r="QMQ31"/>
      <c r="QMR31"/>
      <c r="QMS31"/>
      <c r="QMT31"/>
      <c r="QMU31"/>
      <c r="QMV31"/>
      <c r="QMW31"/>
      <c r="QMX31"/>
      <c r="QMY31"/>
      <c r="QMZ31"/>
      <c r="QNA31"/>
      <c r="QNB31"/>
      <c r="QNC31"/>
      <c r="QND31"/>
      <c r="QNE31"/>
      <c r="QNF31"/>
      <c r="QNG31"/>
      <c r="QNH31"/>
      <c r="QNI31"/>
      <c r="QNJ31"/>
      <c r="QNK31"/>
      <c r="QNL31"/>
      <c r="QNM31"/>
      <c r="QNN31"/>
      <c r="QNO31"/>
      <c r="QNP31"/>
      <c r="QNQ31"/>
      <c r="QNR31"/>
      <c r="QNS31"/>
      <c r="QNT31"/>
      <c r="QNU31"/>
      <c r="QNV31"/>
      <c r="QNW31"/>
      <c r="QNX31"/>
      <c r="QNY31"/>
      <c r="QNZ31"/>
      <c r="QOA31"/>
      <c r="QOB31"/>
      <c r="QOC31"/>
      <c r="QOD31"/>
      <c r="QOE31"/>
      <c r="QOF31"/>
      <c r="QOG31"/>
      <c r="QOH31"/>
      <c r="QOI31"/>
      <c r="QOJ31"/>
      <c r="QOK31"/>
      <c r="QOL31"/>
      <c r="QOM31"/>
      <c r="QON31"/>
      <c r="QOO31"/>
      <c r="QOP31"/>
      <c r="QOQ31"/>
      <c r="QOR31"/>
      <c r="QOS31"/>
      <c r="QOT31"/>
      <c r="QOU31"/>
      <c r="QOV31"/>
      <c r="QOW31"/>
      <c r="QOX31"/>
      <c r="QOY31"/>
      <c r="QOZ31"/>
      <c r="QPA31"/>
      <c r="QPB31"/>
      <c r="QPC31"/>
      <c r="QPD31"/>
      <c r="QPE31"/>
      <c r="QPF31"/>
      <c r="QPG31"/>
      <c r="QPH31"/>
      <c r="QPI31"/>
      <c r="QPJ31"/>
      <c r="QPK31"/>
      <c r="QPL31"/>
      <c r="QPM31"/>
      <c r="QPN31"/>
      <c r="QPO31"/>
      <c r="QPP31"/>
      <c r="QPQ31"/>
      <c r="QPR31"/>
      <c r="QPS31"/>
      <c r="QPT31"/>
      <c r="QPU31"/>
      <c r="QPV31"/>
      <c r="QPW31"/>
      <c r="QPX31"/>
      <c r="QPY31"/>
      <c r="QPZ31"/>
      <c r="QQA31"/>
      <c r="QQB31"/>
      <c r="QQC31"/>
      <c r="QQD31"/>
      <c r="QQE31"/>
      <c r="QQF31"/>
      <c r="QQG31"/>
      <c r="QQH31"/>
      <c r="QQI31"/>
      <c r="QQJ31"/>
      <c r="QQK31"/>
      <c r="QQL31"/>
      <c r="QQM31"/>
      <c r="QQN31"/>
      <c r="QQO31"/>
      <c r="QQP31"/>
      <c r="QQQ31"/>
      <c r="QQR31"/>
      <c r="QQS31"/>
      <c r="QQT31"/>
      <c r="QQU31"/>
      <c r="QQV31"/>
      <c r="QQW31"/>
      <c r="QQX31"/>
      <c r="QQY31"/>
      <c r="QQZ31"/>
      <c r="QRA31"/>
      <c r="QRB31"/>
      <c r="QRC31"/>
      <c r="QRD31"/>
      <c r="QRE31"/>
      <c r="QRF31"/>
      <c r="QRG31"/>
      <c r="QRH31"/>
      <c r="QRI31"/>
      <c r="QRJ31"/>
      <c r="QRK31"/>
      <c r="QRL31"/>
      <c r="QRM31"/>
      <c r="QRN31"/>
      <c r="QRO31"/>
      <c r="QRP31"/>
      <c r="QRQ31"/>
      <c r="QRR31"/>
      <c r="QRS31"/>
      <c r="QRT31"/>
      <c r="QRU31"/>
      <c r="QRV31"/>
      <c r="QRW31"/>
      <c r="QRX31"/>
      <c r="QRY31"/>
      <c r="QRZ31"/>
      <c r="QSA31"/>
      <c r="QSB31"/>
      <c r="QSC31"/>
      <c r="QSD31"/>
      <c r="QSE31"/>
      <c r="QSF31"/>
      <c r="QSG31"/>
      <c r="QSH31"/>
      <c r="QSI31"/>
      <c r="QSJ31"/>
      <c r="QSK31"/>
      <c r="QSL31"/>
      <c r="QSM31"/>
      <c r="QSN31"/>
      <c r="QSO31"/>
      <c r="QSP31"/>
      <c r="QSQ31"/>
      <c r="QSR31"/>
      <c r="QSS31"/>
      <c r="QST31"/>
      <c r="QSU31"/>
      <c r="QSV31"/>
      <c r="QSW31"/>
      <c r="QSX31"/>
      <c r="QSY31"/>
      <c r="QSZ31"/>
      <c r="QTA31"/>
      <c r="QTB31"/>
      <c r="QTC31"/>
      <c r="QTD31"/>
      <c r="QTE31"/>
      <c r="QTF31"/>
      <c r="QTG31"/>
      <c r="QTH31"/>
      <c r="QTI31"/>
      <c r="QTJ31"/>
      <c r="QTK31"/>
      <c r="QTL31"/>
      <c r="QTM31"/>
      <c r="QTN31"/>
      <c r="QTO31"/>
      <c r="QTP31"/>
      <c r="QTQ31"/>
      <c r="QTR31"/>
      <c r="QTS31"/>
      <c r="QTT31"/>
      <c r="QTU31"/>
      <c r="QTV31"/>
      <c r="QTW31"/>
      <c r="QTX31"/>
      <c r="QTY31"/>
      <c r="QTZ31"/>
      <c r="QUA31"/>
      <c r="QUB31"/>
      <c r="QUC31"/>
      <c r="QUD31"/>
      <c r="QUE31"/>
      <c r="QUF31"/>
      <c r="QUG31"/>
      <c r="QUH31"/>
      <c r="QUI31"/>
      <c r="QUJ31"/>
      <c r="QUK31"/>
      <c r="QUL31"/>
      <c r="QUM31"/>
      <c r="QUN31"/>
      <c r="QUO31"/>
      <c r="QUP31"/>
      <c r="QUQ31"/>
      <c r="QUR31"/>
      <c r="QUS31"/>
      <c r="QUT31"/>
      <c r="QUU31"/>
      <c r="QUV31"/>
      <c r="QUW31"/>
      <c r="QUX31"/>
      <c r="QUY31"/>
      <c r="QUZ31"/>
      <c r="QVA31"/>
      <c r="QVB31"/>
      <c r="QVC31"/>
      <c r="QVD31"/>
      <c r="QVE31"/>
      <c r="QVF31"/>
      <c r="QVG31"/>
      <c r="QVH31"/>
      <c r="QVI31"/>
      <c r="QVJ31"/>
      <c r="QVK31"/>
      <c r="QVL31"/>
      <c r="QVM31"/>
      <c r="QVN31"/>
      <c r="QVO31"/>
      <c r="QVP31"/>
      <c r="QVQ31"/>
      <c r="QVR31"/>
      <c r="QVS31"/>
      <c r="QVT31"/>
      <c r="QVU31"/>
      <c r="QVV31"/>
      <c r="QVW31"/>
      <c r="QVX31"/>
      <c r="QVY31"/>
      <c r="QVZ31"/>
      <c r="QWA31"/>
      <c r="QWB31"/>
      <c r="QWC31"/>
      <c r="QWD31"/>
      <c r="QWE31"/>
      <c r="QWF31"/>
      <c r="QWG31"/>
      <c r="QWH31"/>
      <c r="QWI31"/>
      <c r="QWJ31"/>
      <c r="QWK31"/>
      <c r="QWL31"/>
      <c r="QWM31"/>
      <c r="QWN31"/>
      <c r="QWO31"/>
      <c r="QWP31"/>
      <c r="QWQ31"/>
      <c r="QWR31"/>
      <c r="QWS31"/>
      <c r="QWT31"/>
      <c r="QWU31"/>
      <c r="QWV31"/>
      <c r="QWW31"/>
      <c r="QWX31"/>
      <c r="QWY31"/>
      <c r="QWZ31"/>
      <c r="QXA31"/>
      <c r="QXB31"/>
      <c r="QXC31"/>
      <c r="QXD31"/>
      <c r="QXE31"/>
      <c r="QXF31"/>
      <c r="QXG31"/>
      <c r="QXH31"/>
      <c r="QXI31"/>
      <c r="QXJ31"/>
      <c r="QXK31"/>
      <c r="QXL31"/>
      <c r="QXM31"/>
      <c r="QXN31"/>
      <c r="QXO31"/>
      <c r="QXP31"/>
      <c r="QXQ31"/>
      <c r="QXR31"/>
      <c r="QXS31"/>
      <c r="QXT31"/>
      <c r="QXU31"/>
      <c r="QXV31"/>
      <c r="QXW31"/>
      <c r="QXX31"/>
      <c r="QXY31"/>
      <c r="QXZ31"/>
      <c r="QYA31"/>
      <c r="QYB31"/>
      <c r="QYC31"/>
      <c r="QYD31"/>
      <c r="QYE31"/>
      <c r="QYF31"/>
      <c r="QYG31"/>
      <c r="QYH31"/>
      <c r="QYI31"/>
      <c r="QYJ31"/>
      <c r="QYK31"/>
      <c r="QYL31"/>
      <c r="QYM31"/>
      <c r="QYN31"/>
      <c r="QYO31"/>
      <c r="QYP31"/>
      <c r="QYQ31"/>
      <c r="QYR31"/>
      <c r="QYS31"/>
      <c r="QYT31"/>
      <c r="QYU31"/>
      <c r="QYV31"/>
      <c r="QYW31"/>
      <c r="QYX31"/>
      <c r="QYY31"/>
      <c r="QYZ31"/>
      <c r="QZA31"/>
      <c r="QZB31"/>
      <c r="QZC31"/>
      <c r="QZD31"/>
      <c r="QZE31"/>
      <c r="QZF31"/>
      <c r="QZG31"/>
      <c r="QZH31"/>
      <c r="QZI31"/>
      <c r="QZJ31"/>
      <c r="QZK31"/>
      <c r="QZL31"/>
      <c r="QZM31"/>
      <c r="QZN31"/>
      <c r="QZO31"/>
      <c r="QZP31"/>
      <c r="QZQ31"/>
      <c r="QZR31"/>
      <c r="QZS31"/>
      <c r="QZT31"/>
      <c r="QZU31"/>
      <c r="QZV31"/>
      <c r="QZW31"/>
      <c r="QZX31"/>
      <c r="QZY31"/>
      <c r="QZZ31"/>
      <c r="RAA31"/>
      <c r="RAB31"/>
      <c r="RAC31"/>
      <c r="RAD31"/>
      <c r="RAE31"/>
      <c r="RAF31"/>
      <c r="RAG31"/>
      <c r="RAH31"/>
      <c r="RAI31"/>
      <c r="RAJ31"/>
      <c r="RAK31"/>
      <c r="RAL31"/>
      <c r="RAM31"/>
      <c r="RAN31"/>
      <c r="RAO31"/>
      <c r="RAP31"/>
      <c r="RAQ31"/>
      <c r="RAR31"/>
      <c r="RAS31"/>
      <c r="RAT31"/>
      <c r="RAU31"/>
      <c r="RAV31"/>
      <c r="RAW31"/>
      <c r="RAX31"/>
      <c r="RAY31"/>
      <c r="RAZ31"/>
      <c r="RBA31"/>
      <c r="RBB31"/>
      <c r="RBC31"/>
      <c r="RBD31"/>
      <c r="RBE31"/>
      <c r="RBF31"/>
      <c r="RBG31"/>
      <c r="RBH31"/>
      <c r="RBI31"/>
      <c r="RBJ31"/>
      <c r="RBK31"/>
      <c r="RBL31"/>
      <c r="RBM31"/>
      <c r="RBN31"/>
      <c r="RBO31"/>
      <c r="RBP31"/>
      <c r="RBQ31"/>
      <c r="RBR31"/>
      <c r="RBS31"/>
      <c r="RBT31"/>
      <c r="RBU31"/>
      <c r="RBV31"/>
      <c r="RBW31"/>
      <c r="RBX31"/>
      <c r="RBY31"/>
      <c r="RBZ31"/>
      <c r="RCA31"/>
      <c r="RCB31"/>
      <c r="RCC31"/>
      <c r="RCD31"/>
      <c r="RCE31"/>
      <c r="RCF31"/>
      <c r="RCG31"/>
      <c r="RCH31"/>
      <c r="RCI31"/>
      <c r="RCJ31"/>
      <c r="RCK31"/>
      <c r="RCL31"/>
      <c r="RCM31"/>
      <c r="RCN31"/>
      <c r="RCO31"/>
      <c r="RCP31"/>
      <c r="RCQ31"/>
      <c r="RCR31"/>
      <c r="RCS31"/>
      <c r="RCT31"/>
      <c r="RCU31"/>
      <c r="RCV31"/>
      <c r="RCW31"/>
      <c r="RCX31"/>
      <c r="RCY31"/>
      <c r="RCZ31"/>
      <c r="RDA31"/>
      <c r="RDB31"/>
      <c r="RDC31"/>
      <c r="RDD31"/>
      <c r="RDE31"/>
      <c r="RDF31"/>
      <c r="RDG31"/>
      <c r="RDH31"/>
      <c r="RDI31"/>
      <c r="RDJ31"/>
      <c r="RDK31"/>
      <c r="RDL31"/>
      <c r="RDM31"/>
      <c r="RDN31"/>
      <c r="RDO31"/>
      <c r="RDP31"/>
      <c r="RDQ31"/>
      <c r="RDR31"/>
      <c r="RDS31"/>
      <c r="RDT31"/>
      <c r="RDU31"/>
      <c r="RDV31"/>
      <c r="RDW31"/>
      <c r="RDX31"/>
      <c r="RDY31"/>
      <c r="RDZ31"/>
      <c r="REA31"/>
      <c r="REB31"/>
      <c r="REC31"/>
      <c r="RED31"/>
      <c r="REE31"/>
      <c r="REF31"/>
      <c r="REG31"/>
      <c r="REH31"/>
      <c r="REI31"/>
      <c r="REJ31"/>
      <c r="REK31"/>
      <c r="REL31"/>
      <c r="REM31"/>
      <c r="REN31"/>
      <c r="REO31"/>
      <c r="REP31"/>
      <c r="REQ31"/>
      <c r="RER31"/>
      <c r="RES31"/>
      <c r="RET31"/>
      <c r="REU31"/>
      <c r="REV31"/>
      <c r="REW31"/>
      <c r="REX31"/>
      <c r="REY31"/>
      <c r="REZ31"/>
      <c r="RFA31"/>
      <c r="RFB31"/>
      <c r="RFC31"/>
      <c r="RFD31"/>
      <c r="RFE31"/>
      <c r="RFF31"/>
      <c r="RFG31"/>
      <c r="RFH31"/>
      <c r="RFI31"/>
      <c r="RFJ31"/>
      <c r="RFK31"/>
      <c r="RFL31"/>
      <c r="RFM31"/>
      <c r="RFN31"/>
      <c r="RFO31"/>
      <c r="RFP31"/>
      <c r="RFQ31"/>
      <c r="RFR31"/>
      <c r="RFS31"/>
      <c r="RFT31"/>
      <c r="RFU31"/>
      <c r="RFV31"/>
      <c r="RFW31"/>
      <c r="RFX31"/>
      <c r="RFY31"/>
      <c r="RFZ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row>
    <row r="32" spans="1:16365" ht="18" customHeight="1" x14ac:dyDescent="0.15">
      <c r="A32" s="87" t="str">
        <f>IF(ISNA(VLOOKUP($A$1&amp;(ROW()-2),基础!BI:BJ,2,0)),"",VLOOKUP($A$1&amp;(ROW()-2),基础!BI:BJ,2,0))</f>
        <v>050-0009-467</v>
      </c>
      <c r="B32" s="87" t="str">
        <f>IF(A32="","",VLOOKUP(A32,基础!F:H,3,0))</f>
        <v>KPCS</v>
      </c>
      <c r="C32" s="88">
        <f>IF(A32="","",SUMIFS(基础!$AG:$AG,基础!$F:$F,A32,基础!$BB:$BB,$A$1))</f>
        <v>103.03333333333337</v>
      </c>
      <c r="D32" s="88">
        <f>IF(A32="","",SUMIFS(基础!V:V,基础!F:F,A32,基础!BB:BB,$A$1))</f>
        <v>111</v>
      </c>
      <c r="E32" s="89">
        <f>IF(A32="","",SUMIFS(基础!AF:AF,基础!F:F,A32,基础!BB:BB,$A$1))</f>
        <v>3330</v>
      </c>
      <c r="F32" s="89">
        <f>IF(A32="","",SUMIFS(基础!W:W,基础!F:F,A32,基础!BB:BB,$A$1))</f>
        <v>3091</v>
      </c>
      <c r="G32" s="90">
        <f t="shared" si="2"/>
        <v>0.92822822822822859</v>
      </c>
      <c r="H32" s="90">
        <f t="shared" si="3"/>
        <v>0.92822822822822826</v>
      </c>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row>
    <row r="33" spans="1:16384" ht="18" customHeight="1" x14ac:dyDescent="0.15">
      <c r="A33" s="87" t="str">
        <f>IF(ISNA(VLOOKUP($A$1&amp;(ROW()-2),基础!BI:BJ,2,0)),"",VLOOKUP($A$1&amp;(ROW()-2),基础!BI:BJ,2,0))</f>
        <v>050-2009-432</v>
      </c>
      <c r="B33" s="87" t="str">
        <f>IF(A33="","",VLOOKUP(A33,基础!F:H,3,0))</f>
        <v>KPCS</v>
      </c>
      <c r="C33" s="88">
        <f>IF(A33="","",SUMIFS(基础!$AG:$AG,基础!$F:$F,A33,基础!$BB:$BB,$A$1))</f>
        <v>36.111111111111114</v>
      </c>
      <c r="D33" s="88">
        <f>IF(A33="","",SUMIFS(基础!V:V,基础!F:F,A33,基础!BB:BB,$A$1))</f>
        <v>43</v>
      </c>
      <c r="E33" s="89">
        <f>IF(A33="","",SUMIFS(基础!AF:AF,基础!F:F,A33,基础!BB:BB,$A$1))</f>
        <v>774</v>
      </c>
      <c r="F33" s="89">
        <f>IF(A33="","",SUMIFS(基础!W:W,基础!F:F,A33,基础!BB:BB,$A$1))</f>
        <v>650</v>
      </c>
      <c r="G33" s="90">
        <f t="shared" si="2"/>
        <v>0.83979328165374689</v>
      </c>
      <c r="H33" s="90">
        <f t="shared" si="3"/>
        <v>0.83979328165374678</v>
      </c>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row>
    <row r="34" spans="1:16384" ht="18" customHeight="1" x14ac:dyDescent="0.15">
      <c r="A34" s="87" t="str">
        <f>IF(ISNA(VLOOKUP($A$1&amp;(ROW()-2),基础!BI:BJ,2,0)),"",VLOOKUP($A$1&amp;(ROW()-2),基础!BI:BJ,2,0))</f>
        <v>050-C031100131-507</v>
      </c>
      <c r="B34" s="87" t="str">
        <f>IF(A34="","",VLOOKUP(A34,基础!F:H,3,0))</f>
        <v>KPCS</v>
      </c>
      <c r="C34" s="88">
        <f>IF(A34="","",SUMIFS(基础!$AG:$AG,基础!$F:$F,A34,基础!$BB:$BB,$A$1))</f>
        <v>43.571428571428548</v>
      </c>
      <c r="D34" s="88">
        <f>IF(A34="","",SUMIFS(基础!V:V,基础!F:F,A34,基础!BB:BB,$A$1))</f>
        <v>68</v>
      </c>
      <c r="E34" s="89">
        <f>IF(A34="","",SUMIFS(基础!AF:AF,基础!F:F,A34,基础!BB:BB,$A$1))</f>
        <v>1999.2</v>
      </c>
      <c r="F34" s="89">
        <f>IF(A34="","",SUMIFS(基础!W:W,基础!F:F,A34,基础!BB:BB,$A$1))</f>
        <v>1281</v>
      </c>
      <c r="G34" s="90">
        <f t="shared" ref="G34:G40" si="4">IF(A34="","",C34/D34*100%)</f>
        <v>0.64075630252100801</v>
      </c>
      <c r="H34" s="90">
        <f t="shared" ref="H34:H40" si="5">IF(A34="","",F34/E34)</f>
        <v>0.64075630252100835</v>
      </c>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row>
    <row r="35" spans="1:16384" ht="18" customHeight="1" x14ac:dyDescent="0.15">
      <c r="A35" s="87" t="str">
        <f>IF(ISNA(VLOOKUP($A$1&amp;(ROW()-2),基础!BI:BJ,2,0)),"",VLOOKUP($A$1&amp;(ROW()-2),基础!BI:BJ,2,0))</f>
        <v>050-C130000141-508</v>
      </c>
      <c r="B35" s="87" t="str">
        <f>IF(A35="","",VLOOKUP(A35,基础!F:H,3,0))</f>
        <v>KPCS</v>
      </c>
      <c r="C35" s="88">
        <f>IF(A35="","",SUMIFS(基础!$AG:$AG,基础!$F:$F,A35,基础!$BB:$BB,$A$1))</f>
        <v>76.7222222222222</v>
      </c>
      <c r="D35" s="88">
        <f>IF(A35="","",SUMIFS(基础!V:V,基础!F:F,A35,基础!BB:BB,$A$1))</f>
        <v>103</v>
      </c>
      <c r="E35" s="89">
        <f>IF(A35="","",SUMIFS(基础!AF:AF,基础!F:F,A35,基础!BB:BB,$A$1))</f>
        <v>3708</v>
      </c>
      <c r="F35" s="89">
        <f>IF(A35="","",SUMIFS(基础!W:W,基础!F:F,A35,基础!BB:BB,$A$1))</f>
        <v>2762</v>
      </c>
      <c r="G35" s="90">
        <f t="shared" si="4"/>
        <v>0.74487594390506995</v>
      </c>
      <c r="H35" s="90">
        <f t="shared" si="5"/>
        <v>0.74487594390507017</v>
      </c>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row>
    <row r="36" spans="1:16384" ht="18" customHeight="1" x14ac:dyDescent="0.15">
      <c r="A36" s="87" t="str">
        <f>IF(ISNA(VLOOKUP($A$1&amp;(ROW()-2),基础!BI:BJ,2,0)),"",VLOOKUP($A$1&amp;(ROW()-2),基础!BI:BJ,2,0))</f>
        <v>050-S080000641-0549</v>
      </c>
      <c r="B36" s="87" t="str">
        <f>IF(A36="","",VLOOKUP(A36,基础!F:H,3,0))</f>
        <v>KPCS</v>
      </c>
      <c r="C36" s="88">
        <f>IF(A36="","",SUMIFS(基础!$AG:$AG,基础!$F:$F,A36,基础!$BB:$BB,$A$1))</f>
        <v>86.177498252969983</v>
      </c>
      <c r="D36" s="88">
        <f>IF(A36="","",SUMIFS(基础!V:V,基础!F:F,A36,基础!BB:BB,$A$1))</f>
        <v>92</v>
      </c>
      <c r="E36" s="89">
        <f>IF(A36="","",SUMIFS(基础!AF:AF,基础!F:F,A36,基础!BB:BB,$A$1))</f>
        <v>2599.1999999999998</v>
      </c>
      <c r="F36" s="89">
        <f>IF(A36="","",SUMIFS(基础!W:W,基础!F:F,A36,基础!BB:BB,$A$1))</f>
        <v>2440</v>
      </c>
      <c r="G36" s="90">
        <f t="shared" si="4"/>
        <v>0.93671193753228243</v>
      </c>
      <c r="H36" s="90">
        <f t="shared" si="5"/>
        <v>0.93875038473376426</v>
      </c>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row>
    <row r="37" spans="1:16384" ht="18" customHeight="1" x14ac:dyDescent="0.15">
      <c r="A37" s="87" t="str">
        <f>IF(ISNA(VLOOKUP($A$1&amp;(ROW()-2),基础!BI:BJ,2,0)),"",VLOOKUP($A$1&amp;(ROW()-2),基础!BI:BJ,2,0))</f>
        <v>050-C039900131-506</v>
      </c>
      <c r="B37" s="87" t="str">
        <f>IF(A37="","",VLOOKUP(A37,基础!F:H,3,0))</f>
        <v>KPCS</v>
      </c>
      <c r="C37" s="88">
        <f>IF(A37="","",SUMIFS(基础!$AG:$AG,基础!$F:$F,A37,基础!$BB:$BB,$A$1))</f>
        <v>16.761904761904741</v>
      </c>
      <c r="D37" s="88">
        <f>IF(A37="","",SUMIFS(基础!V:V,基础!F:F,A37,基础!BB:BB,$A$1))</f>
        <v>18</v>
      </c>
      <c r="E37" s="89">
        <f>IF(A37="","",SUMIFS(基础!AF:AF,基础!F:F,A37,基础!BB:BB,$A$1))</f>
        <v>756</v>
      </c>
      <c r="F37" s="89">
        <f>IF(A37="","",SUMIFS(基础!W:W,基础!F:F,A37,基础!BB:BB,$A$1))</f>
        <v>704</v>
      </c>
      <c r="G37" s="90">
        <f t="shared" si="4"/>
        <v>0.93121693121693006</v>
      </c>
      <c r="H37" s="90">
        <f t="shared" si="5"/>
        <v>0.93121693121693117</v>
      </c>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spans="1:16384" ht="18" customHeight="1" x14ac:dyDescent="0.15">
      <c r="A38" s="87" t="str">
        <f>IF(ISNA(VLOOKUP($A$1&amp;(ROW()-2),基础!BI:BJ,2,0)),"",VLOOKUP($A$1&amp;(ROW()-2),基础!BI:BJ,2,0))</f>
        <v>025-C130000632-371</v>
      </c>
      <c r="B38" s="87" t="str">
        <f>IF(A38="","",VLOOKUP(A38,基础!F:H,3,0))</f>
        <v>PCS</v>
      </c>
      <c r="C38" s="88">
        <f>IF(A38="","",SUMIFS(基础!$AG:$AG,基础!$F:$F,A38,基础!$BB:$BB,$A$1))</f>
        <v>42.944444444444429</v>
      </c>
      <c r="D38" s="88">
        <f>IF(A38="","",SUMIFS(基础!V:V,基础!F:F,A38,基础!BB:BB,$A$1))</f>
        <v>65</v>
      </c>
      <c r="E38" s="89">
        <f>IF(A38="","",SUMIFS(基础!AF:AF,基础!F:F,A38,基础!BB:BB,$A$1))</f>
        <v>1170000</v>
      </c>
      <c r="F38" s="89">
        <f>IF(A38="","",SUMIFS(基础!W:W,基础!F:F,A38,基础!BB:BB,$A$1))</f>
        <v>773000</v>
      </c>
      <c r="G38" s="90">
        <f t="shared" si="4"/>
        <v>0.66068376068376045</v>
      </c>
      <c r="H38" s="90">
        <f t="shared" si="5"/>
        <v>0.66068376068376067</v>
      </c>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pans="1:16384" ht="18" customHeight="1" x14ac:dyDescent="0.15">
      <c r="A39" s="87" t="str">
        <f>IF(ISNA(VLOOKUP($A$1&amp;(ROW()-2),基础!BI:BJ,2,0)),"",VLOOKUP($A$1&amp;(ROW()-2),基础!BI:BJ,2,0))</f>
        <v>025-C130000631-362</v>
      </c>
      <c r="B39" s="87" t="str">
        <f>IF(A39="","",VLOOKUP(A39,基础!F:H,3,0))</f>
        <v>PCS</v>
      </c>
      <c r="C39" s="88">
        <f>IF(A39="","",SUMIFS(基础!$AG:$AG,基础!$F:$F,A39,基础!$BB:$BB,$A$1))</f>
        <v>36.6111111111111</v>
      </c>
      <c r="D39" s="88">
        <f>IF(A39="","",SUMIFS(基础!V:V,基础!F:F,A39,基础!BB:BB,$A$1))</f>
        <v>63</v>
      </c>
      <c r="E39" s="89">
        <f>IF(A39="","",SUMIFS(基础!AF:AF,基础!F:F,A39,基础!BB:BB,$A$1))</f>
        <v>1134000</v>
      </c>
      <c r="F39" s="89">
        <f>IF(A39="","",SUMIFS(基础!W:W,基础!F:F,A39,基础!BB:BB,$A$1))</f>
        <v>659000</v>
      </c>
      <c r="G39" s="90">
        <f t="shared" si="4"/>
        <v>0.58112874779541424</v>
      </c>
      <c r="H39" s="90">
        <f t="shared" si="5"/>
        <v>0.58112874779541446</v>
      </c>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6384" ht="18" customHeight="1" x14ac:dyDescent="0.15">
      <c r="A40" s="87" t="str">
        <f>IF(ISNA(VLOOKUP($A$1&amp;(ROW()-2),基础!BI:BJ,2,0)),"",VLOOKUP($A$1&amp;(ROW()-2),基础!BI:BJ,2,0))</f>
        <v>050-2009-489</v>
      </c>
      <c r="B40" s="87" t="str">
        <f>IF(A40="","",VLOOKUP(A40,基础!F:H,3,0))</f>
        <v>KPCS</v>
      </c>
      <c r="C40" s="88">
        <f>IF(A40="","",SUMIFS(基础!$AG:$AG,基础!$F:$F,A40,基础!$BB:$BB,$A$1))</f>
        <v>24.571428571428562</v>
      </c>
      <c r="D40" s="88">
        <f>IF(A40="","",SUMIFS(基础!V:V,基础!F:F,A40,基础!BB:BB,$A$1))</f>
        <v>30.5</v>
      </c>
      <c r="E40" s="89">
        <f>IF(A40="","",SUMIFS(基础!AF:AF,基础!F:F,A40,基础!BB:BB,$A$1))</f>
        <v>640.5</v>
      </c>
      <c r="F40" s="89">
        <f>IF(A40="","",SUMIFS(基础!W:W,基础!F:F,A40,基础!BB:BB,$A$1))</f>
        <v>516</v>
      </c>
      <c r="G40" s="90">
        <f t="shared" si="4"/>
        <v>0.8056206088992971</v>
      </c>
      <c r="H40" s="90">
        <f t="shared" si="5"/>
        <v>0.80562060889929743</v>
      </c>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c r="XFD40"/>
    </row>
    <row r="41" spans="1:16384" ht="18" customHeight="1" x14ac:dyDescent="0.15">
      <c r="A41" s="87"/>
      <c r="B41" s="87"/>
      <c r="C41" s="88"/>
      <c r="D41" s="88"/>
      <c r="E41" s="89"/>
      <c r="F41" s="89"/>
      <c r="G41" s="90"/>
      <c r="H41" s="90"/>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c r="XFD41"/>
    </row>
  </sheetData>
  <mergeCells count="1">
    <mergeCell ref="A1:H1"/>
  </mergeCells>
  <phoneticPr fontId="26" type="noConversion"/>
  <pageMargins left="0.31388888888888899" right="0.75" top="0.55000000000000004" bottom="1" header="0.51180555555555596" footer="0.51180555555555596"/>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B58"/>
  <sheetViews>
    <sheetView workbookViewId="0">
      <pane xSplit="8" ySplit="2" topLeftCell="S3" activePane="bottomRight" state="frozen"/>
      <selection pane="topRight"/>
      <selection pane="bottomLeft"/>
      <selection pane="bottomRight" activeCell="T19" sqref="T19"/>
    </sheetView>
  </sheetViews>
  <sheetFormatPr defaultColWidth="9" defaultRowHeight="13.5" x14ac:dyDescent="0.15"/>
  <cols>
    <col min="1" max="1" width="8.375" style="5" customWidth="1"/>
    <col min="2" max="2" width="3.75" style="5" customWidth="1"/>
    <col min="3" max="3" width="4.875" style="5" customWidth="1"/>
    <col min="4" max="4" width="12.5" style="5" customWidth="1"/>
    <col min="5" max="5" width="4.25" style="5" customWidth="1"/>
    <col min="6" max="6" width="17.25" style="5" customWidth="1"/>
    <col min="7" max="7" width="8.5" style="5" customWidth="1"/>
    <col min="8" max="8" width="4.125" style="5" customWidth="1"/>
    <col min="9" max="9" width="10.25" style="5" customWidth="1"/>
    <col min="10" max="10" width="6.875" style="5" customWidth="1"/>
    <col min="11" max="11" width="10.375" style="5" customWidth="1"/>
    <col min="12" max="13" width="4.625" style="5" hidden="1" customWidth="1"/>
    <col min="14" max="14" width="0.75" style="5" hidden="1" customWidth="1"/>
    <col min="15" max="15" width="7.5" style="5" customWidth="1"/>
    <col min="16" max="17" width="5.375" style="5" customWidth="1"/>
    <col min="18" max="18" width="7" style="5" customWidth="1"/>
    <col min="19" max="19" width="7.5" style="5" customWidth="1"/>
    <col min="20" max="22" width="6.75" style="5" customWidth="1"/>
    <col min="23" max="23" width="10" style="5" customWidth="1"/>
    <col min="24" max="24" width="6" style="5" customWidth="1"/>
    <col min="25" max="26" width="6.125" style="5" customWidth="1"/>
    <col min="27" max="27" width="4.5" style="5" hidden="1" customWidth="1"/>
    <col min="28" max="28" width="5.25" style="5" hidden="1" customWidth="1"/>
    <col min="29" max="30" width="4.5" style="5" hidden="1" customWidth="1"/>
    <col min="31" max="31" width="7.375" style="5" hidden="1" customWidth="1"/>
    <col min="32" max="32" width="9.625" style="5" customWidth="1"/>
    <col min="33" max="33" width="8" style="5" customWidth="1"/>
    <col min="34" max="34" width="7.5" style="5" customWidth="1"/>
    <col min="35" max="35" width="5.5" style="5" hidden="1" customWidth="1"/>
    <col min="36" max="37" width="4.875" style="5" hidden="1" customWidth="1"/>
    <col min="38" max="38" width="4.625" style="5" hidden="1" customWidth="1"/>
    <col min="39" max="39" width="6.125" style="5" customWidth="1"/>
    <col min="40" max="40" width="6" style="5" hidden="1" customWidth="1"/>
    <col min="41" max="42" width="5.875" style="5" customWidth="1"/>
    <col min="43" max="53" width="7" style="5" customWidth="1"/>
    <col min="54" max="16384" width="9" style="5"/>
  </cols>
  <sheetData>
    <row r="1" spans="1:262" s="85" customFormat="1" ht="24.95" customHeight="1" x14ac:dyDescent="0.15">
      <c r="A1" s="209" t="s">
        <v>492</v>
      </c>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row>
    <row r="2" spans="1:262" s="85" customFormat="1" ht="24.95" customHeight="1" x14ac:dyDescent="0.25">
      <c r="A2" s="210" t="s">
        <v>493</v>
      </c>
      <c r="B2" s="211"/>
      <c r="C2" s="211"/>
      <c r="D2" s="211"/>
      <c r="E2" s="211"/>
      <c r="F2" s="211"/>
      <c r="G2" s="211"/>
      <c r="H2" s="211"/>
      <c r="I2" s="211"/>
      <c r="J2" s="211"/>
      <c r="K2" s="211"/>
      <c r="L2" s="211"/>
      <c r="M2" s="211"/>
      <c r="N2" s="211"/>
      <c r="O2" s="211"/>
      <c r="P2" s="211"/>
      <c r="Q2" s="211"/>
      <c r="R2" s="211"/>
      <c r="S2" s="211"/>
      <c r="T2" s="211"/>
      <c r="U2" s="211"/>
      <c r="V2" s="211"/>
      <c r="W2" s="211"/>
      <c r="X2" s="212"/>
      <c r="Y2" s="213" t="s">
        <v>133</v>
      </c>
      <c r="Z2" s="214"/>
      <c r="AA2" s="214"/>
      <c r="AB2" s="214"/>
      <c r="AC2" s="214"/>
      <c r="AD2" s="214"/>
      <c r="AE2" s="214"/>
      <c r="AF2" s="214"/>
      <c r="AG2" s="214"/>
      <c r="AH2" s="214"/>
      <c r="AI2" s="214"/>
      <c r="AJ2" s="214"/>
      <c r="AK2" s="214"/>
      <c r="AL2" s="214"/>
      <c r="AM2" s="214"/>
      <c r="AN2" s="214"/>
      <c r="AO2" s="214"/>
      <c r="AP2" s="214"/>
      <c r="AQ2" s="214"/>
      <c r="AR2" s="214"/>
      <c r="AS2" s="214"/>
      <c r="AT2" s="214"/>
      <c r="AU2" s="214"/>
      <c r="AV2" s="214"/>
      <c r="AW2" s="214"/>
      <c r="AX2" s="214"/>
      <c r="AY2" s="214"/>
      <c r="AZ2" s="214"/>
      <c r="BA2" s="21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row>
    <row r="3" spans="1:262" s="13" customFormat="1" ht="15" customHeight="1" x14ac:dyDescent="0.15">
      <c r="A3" s="238" t="s">
        <v>221</v>
      </c>
      <c r="B3" s="240" t="s">
        <v>222</v>
      </c>
      <c r="C3" s="241" t="s">
        <v>223</v>
      </c>
      <c r="D3" s="242" t="s">
        <v>224</v>
      </c>
      <c r="E3" s="243" t="s">
        <v>225</v>
      </c>
      <c r="F3" s="238" t="s">
        <v>3</v>
      </c>
      <c r="G3" s="244" t="s">
        <v>226</v>
      </c>
      <c r="H3" s="244" t="s">
        <v>227</v>
      </c>
      <c r="I3" s="238" t="s">
        <v>228</v>
      </c>
      <c r="J3" s="240" t="s">
        <v>229</v>
      </c>
      <c r="K3" s="245" t="s">
        <v>230</v>
      </c>
      <c r="L3" s="33" t="s">
        <v>231</v>
      </c>
      <c r="M3" s="33" t="s">
        <v>232</v>
      </c>
      <c r="N3" s="34" t="s">
        <v>233</v>
      </c>
      <c r="O3" s="246" t="s">
        <v>2</v>
      </c>
      <c r="P3" s="241" t="s">
        <v>234</v>
      </c>
      <c r="Q3" s="241" t="s">
        <v>235</v>
      </c>
      <c r="R3" s="243" t="s">
        <v>236</v>
      </c>
      <c r="S3" s="243" t="s">
        <v>237</v>
      </c>
      <c r="T3" s="241" t="s">
        <v>238</v>
      </c>
      <c r="U3" s="241" t="s">
        <v>239</v>
      </c>
      <c r="V3" s="241" t="s">
        <v>240</v>
      </c>
      <c r="W3" s="247" t="s">
        <v>241</v>
      </c>
      <c r="X3" s="248" t="s">
        <v>242</v>
      </c>
      <c r="Y3" s="249" t="s">
        <v>243</v>
      </c>
      <c r="Z3" s="249" t="s">
        <v>244</v>
      </c>
      <c r="AA3" s="34" t="s">
        <v>245</v>
      </c>
      <c r="AB3" s="34" t="s">
        <v>246</v>
      </c>
      <c r="AC3" s="34" t="s">
        <v>247</v>
      </c>
      <c r="AD3" s="34" t="s">
        <v>248</v>
      </c>
      <c r="AE3" s="49" t="s">
        <v>249</v>
      </c>
      <c r="AF3" s="243" t="s">
        <v>250</v>
      </c>
      <c r="AG3" s="243" t="s">
        <v>195</v>
      </c>
      <c r="AH3" s="243" t="s">
        <v>251</v>
      </c>
      <c r="AI3" s="57" t="s">
        <v>252</v>
      </c>
      <c r="AJ3" s="49" t="s">
        <v>253</v>
      </c>
      <c r="AK3" s="57" t="s">
        <v>254</v>
      </c>
      <c r="AL3" s="240" t="s">
        <v>255</v>
      </c>
      <c r="AM3" s="242" t="s">
        <v>256</v>
      </c>
      <c r="AN3" s="58" t="s">
        <v>257</v>
      </c>
      <c r="AO3" s="60" t="s">
        <v>1</v>
      </c>
      <c r="AP3" s="216" t="s">
        <v>258</v>
      </c>
      <c r="AQ3" s="185"/>
      <c r="AR3" s="185"/>
      <c r="AS3" s="185"/>
      <c r="AT3" s="185"/>
      <c r="AU3" s="185"/>
      <c r="AV3" s="185"/>
      <c r="AW3" s="185"/>
      <c r="AX3" s="185"/>
      <c r="AY3" s="185"/>
      <c r="AZ3" s="185"/>
      <c r="BA3" s="217"/>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c r="HJ3" s="84"/>
      <c r="HK3" s="84"/>
      <c r="HL3" s="84"/>
      <c r="HM3" s="84"/>
      <c r="HN3" s="84"/>
      <c r="HO3" s="84"/>
      <c r="HP3" s="84"/>
      <c r="HQ3" s="84"/>
      <c r="HR3" s="84"/>
      <c r="HS3" s="84"/>
      <c r="HT3" s="84"/>
      <c r="HU3" s="84"/>
      <c r="HV3" s="84"/>
      <c r="HW3" s="84"/>
      <c r="HX3" s="84"/>
      <c r="HY3" s="84"/>
      <c r="HZ3" s="84"/>
      <c r="IA3" s="84"/>
      <c r="IB3" s="84"/>
      <c r="IC3" s="84"/>
      <c r="ID3" s="84"/>
      <c r="IE3" s="84"/>
      <c r="IF3" s="84"/>
      <c r="IG3" s="84"/>
      <c r="IH3" s="84"/>
      <c r="II3" s="84"/>
      <c r="IJ3" s="84"/>
      <c r="IK3" s="84"/>
      <c r="IL3" s="84"/>
      <c r="IM3" s="84"/>
      <c r="IN3" s="84"/>
      <c r="IO3" s="84"/>
      <c r="IP3" s="84"/>
      <c r="IQ3" s="84"/>
      <c r="IR3" s="84"/>
      <c r="IS3" s="84"/>
      <c r="IT3" s="84"/>
      <c r="IU3" s="84"/>
      <c r="IV3" s="84"/>
      <c r="IW3" s="84"/>
      <c r="IX3" s="84"/>
      <c r="IY3" s="84"/>
      <c r="IZ3" s="84"/>
      <c r="JA3" s="84"/>
      <c r="JB3" s="84"/>
    </row>
    <row r="4" spans="1:262" s="13" customFormat="1" ht="15" customHeight="1" x14ac:dyDescent="0.15">
      <c r="A4" s="187"/>
      <c r="B4" s="189"/>
      <c r="C4" s="191"/>
      <c r="D4" s="193"/>
      <c r="E4" s="195"/>
      <c r="F4" s="187"/>
      <c r="G4" s="197"/>
      <c r="H4" s="197"/>
      <c r="I4" s="187"/>
      <c r="J4" s="189"/>
      <c r="K4" s="199"/>
      <c r="L4" s="35"/>
      <c r="M4" s="35"/>
      <c r="N4" s="36"/>
      <c r="O4" s="201"/>
      <c r="P4" s="191"/>
      <c r="Q4" s="191"/>
      <c r="R4" s="195"/>
      <c r="S4" s="195"/>
      <c r="T4" s="191"/>
      <c r="U4" s="191"/>
      <c r="V4" s="191"/>
      <c r="W4" s="203"/>
      <c r="X4" s="204"/>
      <c r="Y4" s="205"/>
      <c r="Z4" s="205"/>
      <c r="AA4" s="36"/>
      <c r="AB4" s="36"/>
      <c r="AC4" s="36"/>
      <c r="AD4" s="36"/>
      <c r="AE4" s="34"/>
      <c r="AF4" s="195"/>
      <c r="AG4" s="195"/>
      <c r="AH4" s="195"/>
      <c r="AI4" s="59"/>
      <c r="AJ4" s="34"/>
      <c r="AK4" s="59"/>
      <c r="AL4" s="189"/>
      <c r="AM4" s="193"/>
      <c r="AN4" s="60"/>
      <c r="AO4" s="71" t="s">
        <v>262</v>
      </c>
      <c r="AP4" s="71" t="s">
        <v>263</v>
      </c>
      <c r="AQ4" s="72" t="s">
        <v>264</v>
      </c>
      <c r="AR4" s="72" t="s">
        <v>265</v>
      </c>
      <c r="AS4" s="73" t="s">
        <v>266</v>
      </c>
      <c r="AT4" s="73" t="s">
        <v>267</v>
      </c>
      <c r="AU4" s="73" t="s">
        <v>268</v>
      </c>
      <c r="AV4" s="73" t="s">
        <v>269</v>
      </c>
      <c r="AW4" s="73" t="s">
        <v>270</v>
      </c>
      <c r="AX4" s="73" t="s">
        <v>271</v>
      </c>
      <c r="AY4" s="73" t="s">
        <v>272</v>
      </c>
      <c r="AZ4" s="73" t="s">
        <v>273</v>
      </c>
      <c r="BA4" s="73" t="s">
        <v>274</v>
      </c>
      <c r="BB4" s="84"/>
      <c r="BC4" s="84"/>
      <c r="BD4" s="84"/>
      <c r="BE4" s="84"/>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c r="EF4" s="84"/>
      <c r="EG4" s="84"/>
      <c r="EH4" s="84"/>
      <c r="EI4" s="84"/>
      <c r="EJ4" s="84"/>
      <c r="EK4" s="84"/>
      <c r="EL4" s="84"/>
      <c r="EM4" s="84"/>
      <c r="EN4" s="84"/>
      <c r="EO4" s="84"/>
      <c r="EP4" s="84"/>
      <c r="EQ4" s="84"/>
      <c r="ER4" s="84"/>
      <c r="ES4" s="84"/>
      <c r="ET4" s="84"/>
      <c r="EU4" s="84"/>
      <c r="EV4" s="84"/>
      <c r="EW4" s="84"/>
      <c r="EX4" s="84"/>
      <c r="EY4" s="84"/>
      <c r="EZ4" s="84"/>
      <c r="FA4" s="84"/>
      <c r="FB4" s="84"/>
      <c r="FC4" s="84"/>
      <c r="FD4" s="84"/>
      <c r="FE4" s="84"/>
      <c r="FF4" s="84"/>
      <c r="FG4" s="84"/>
      <c r="FH4" s="84"/>
      <c r="FI4" s="84"/>
      <c r="FJ4" s="84"/>
      <c r="FK4" s="84"/>
      <c r="FL4" s="84"/>
      <c r="FM4" s="84"/>
      <c r="FN4" s="84"/>
      <c r="FO4" s="84"/>
      <c r="FP4" s="84"/>
      <c r="FQ4" s="84"/>
      <c r="FR4" s="84"/>
      <c r="FS4" s="84"/>
      <c r="FT4" s="84"/>
      <c r="FU4" s="84"/>
      <c r="FV4" s="84"/>
      <c r="FW4" s="84"/>
      <c r="FX4" s="84"/>
      <c r="FY4" s="84"/>
      <c r="FZ4" s="84"/>
      <c r="GA4" s="84"/>
      <c r="GB4" s="84"/>
      <c r="GC4" s="84"/>
      <c r="GD4" s="84"/>
      <c r="GE4" s="84"/>
      <c r="GF4" s="84"/>
      <c r="GG4" s="84"/>
      <c r="GH4" s="84"/>
      <c r="GI4" s="84"/>
      <c r="GJ4" s="84"/>
      <c r="GK4" s="84"/>
      <c r="GL4" s="84"/>
      <c r="GM4" s="84"/>
      <c r="GN4" s="84"/>
      <c r="GO4" s="84"/>
      <c r="GP4" s="84"/>
      <c r="GQ4" s="84"/>
      <c r="GR4" s="84"/>
      <c r="GS4" s="84"/>
      <c r="GT4" s="84"/>
      <c r="GU4" s="84"/>
      <c r="GV4" s="84"/>
      <c r="GW4" s="84"/>
      <c r="GX4" s="84"/>
      <c r="GY4" s="84"/>
      <c r="GZ4" s="84"/>
      <c r="HA4" s="84"/>
      <c r="HB4" s="84"/>
      <c r="HC4" s="84"/>
      <c r="HD4" s="84"/>
      <c r="HE4" s="84"/>
      <c r="HF4" s="84"/>
      <c r="HG4" s="84"/>
      <c r="HH4" s="84"/>
      <c r="HI4" s="84"/>
      <c r="HJ4" s="84"/>
      <c r="HK4" s="84"/>
      <c r="HL4" s="84"/>
      <c r="HM4" s="84"/>
      <c r="HN4" s="84"/>
      <c r="HO4" s="84"/>
      <c r="HP4" s="84"/>
      <c r="HQ4" s="84"/>
      <c r="HR4" s="84"/>
      <c r="HS4" s="84"/>
      <c r="HT4" s="84"/>
      <c r="HU4" s="84"/>
      <c r="HV4" s="84"/>
      <c r="HW4" s="84"/>
      <c r="HX4" s="84"/>
      <c r="HY4" s="84"/>
      <c r="HZ4" s="84"/>
      <c r="IA4" s="84"/>
      <c r="IB4" s="84"/>
      <c r="IC4" s="84"/>
      <c r="ID4" s="84"/>
      <c r="IE4" s="84"/>
      <c r="IF4" s="84"/>
      <c r="IG4" s="84"/>
      <c r="IH4" s="84"/>
      <c r="II4" s="84"/>
      <c r="IJ4" s="84"/>
      <c r="IK4" s="84"/>
      <c r="IL4" s="84"/>
      <c r="IM4" s="84"/>
      <c r="IN4" s="84"/>
      <c r="IO4" s="84"/>
      <c r="IP4" s="84"/>
      <c r="IQ4" s="84"/>
      <c r="IR4" s="84"/>
      <c r="IS4" s="84"/>
      <c r="IT4" s="84"/>
      <c r="IU4" s="84"/>
      <c r="IV4" s="84"/>
      <c r="IW4" s="84"/>
      <c r="IX4" s="84"/>
      <c r="IY4" s="84"/>
      <c r="IZ4" s="84"/>
      <c r="JA4" s="84"/>
      <c r="JB4" s="84"/>
    </row>
    <row r="5" spans="1:262" s="22" customFormat="1" ht="15" customHeight="1" x14ac:dyDescent="0.15">
      <c r="A5" s="176" t="str">
        <f t="shared" ref="A5:A38" si="0">$Y$2</f>
        <v>20190909</v>
      </c>
      <c r="B5" s="26" t="s">
        <v>275</v>
      </c>
      <c r="C5" s="27" t="s">
        <v>375</v>
      </c>
      <c r="D5" s="28" t="s">
        <v>418</v>
      </c>
      <c r="E5" s="26" t="str">
        <f t="shared" ref="E5:E21" si="1">IF(LEFT(D5,3)="ZVY","试产",IF(LEFT(D5,3)="XVK","重工","标准"))</f>
        <v>标准</v>
      </c>
      <c r="F5" s="29" t="str">
        <f>VLOOKUP(D5,[1]工单一览表!A:B,2,0)</f>
        <v>025-C130000641-356</v>
      </c>
      <c r="G5" s="30" t="str">
        <f>VLOOKUP(F5,[1]系列对照表!A:C,3,0)</f>
        <v>PinPush</v>
      </c>
      <c r="H5" s="30" t="str">
        <f>VLOOKUP(F5,[1]系列对照表!A:D,4,0)</f>
        <v>PCS</v>
      </c>
      <c r="I5" s="37">
        <f>VLOOKUP(D5,[1]工单一览表!A:G,7,0)</f>
        <v>1500000</v>
      </c>
      <c r="J5" s="38" t="s">
        <v>281</v>
      </c>
      <c r="K5" s="37">
        <f>VLOOKUP(D5,[1]工单一览表!A:H,8,0)</f>
        <v>838000</v>
      </c>
      <c r="L5" s="26"/>
      <c r="M5" s="26"/>
      <c r="N5" s="26"/>
      <c r="O5" s="39" t="s">
        <v>420</v>
      </c>
      <c r="P5" s="40">
        <v>0.5</v>
      </c>
      <c r="Q5" s="40">
        <v>0.5</v>
      </c>
      <c r="R5" s="40">
        <f t="shared" ref="R5:R38" ca="1" si="2">SUMIFS(INDIRECT("'"&amp;"品质人力-"&amp;A5&amp;"'"&amp;"!D:D"),INDIRECT("'"&amp;"品质人力-"&amp;A5&amp;"'"&amp;"!C:C"),B5)/SUMIFS(V:V,B:B,B5)*V5</f>
        <v>3.5056179775280896</v>
      </c>
      <c r="S5" s="40">
        <f t="shared" ref="S5:S38" ca="1" si="3">SUM(INDIRECT("'"&amp;"管理人力-"&amp;A5&amp;"'"&amp;"!D:D"))/SUM(V:V)*V5</f>
        <v>3.0337078651685392</v>
      </c>
      <c r="T5" s="40">
        <v>3</v>
      </c>
      <c r="U5" s="40">
        <v>3</v>
      </c>
      <c r="V5" s="41">
        <v>12</v>
      </c>
      <c r="W5" s="42">
        <v>110000</v>
      </c>
      <c r="X5" s="43">
        <v>200</v>
      </c>
      <c r="Y5" s="50">
        <v>1</v>
      </c>
      <c r="Z5" s="50">
        <v>1</v>
      </c>
      <c r="AA5" s="51"/>
      <c r="AB5" s="51"/>
      <c r="AC5" s="51"/>
      <c r="AD5" s="51"/>
      <c r="AE5" s="51"/>
      <c r="AF5" s="38">
        <f t="shared" ref="AF5:AF21" si="4">IF(LEFT(F5,3)="025",X5*Y5*Z5*60*V5,X5*Y5*Z5*60*V5/1000)</f>
        <v>144000</v>
      </c>
      <c r="AG5" s="61">
        <f t="shared" ref="AG5:AG21" si="5">IF(LEFT(F5,3)="025",W5/(X5*Y5*Z5*60),W5*1000/(X5*Y5*Z5*60))</f>
        <v>9.1666666666666661</v>
      </c>
      <c r="AH5" s="62">
        <f t="shared" ref="AH5:AH21" si="6">W5/AF5</f>
        <v>0.76388888888888884</v>
      </c>
      <c r="AI5" s="63"/>
      <c r="AJ5" s="64"/>
      <c r="AK5" s="65">
        <f t="shared" ref="AK5:AK21" si="7">AJ5/U5</f>
        <v>0</v>
      </c>
      <c r="AL5" s="64" t="str">
        <f>IF(VLOOKUP(D5,[1]工单一览表!A:F,6,0)="结案","Y","N")</f>
        <v>Y</v>
      </c>
      <c r="AM5" s="66" t="s">
        <v>302</v>
      </c>
      <c r="AN5" s="26"/>
      <c r="AO5" s="66" t="s">
        <v>68</v>
      </c>
      <c r="AP5" s="74"/>
      <c r="AQ5" s="75"/>
      <c r="AR5" s="76"/>
      <c r="AS5" s="77"/>
      <c r="AT5" s="77"/>
      <c r="AU5" s="78"/>
      <c r="AV5" s="77"/>
      <c r="AW5" s="77"/>
      <c r="AX5" s="77"/>
      <c r="AY5" s="77"/>
      <c r="AZ5" s="77"/>
      <c r="BA5" s="77"/>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c r="CW5" s="84"/>
      <c r="CX5" s="84"/>
      <c r="CY5" s="84"/>
      <c r="CZ5" s="84"/>
      <c r="DA5" s="84"/>
      <c r="DB5" s="84"/>
      <c r="DC5" s="84"/>
      <c r="DD5" s="84"/>
      <c r="DE5" s="84"/>
      <c r="DF5" s="84"/>
      <c r="DG5" s="84"/>
      <c r="DH5" s="84"/>
      <c r="DI5" s="84"/>
      <c r="DJ5" s="84"/>
      <c r="DK5" s="84"/>
      <c r="DL5" s="84"/>
      <c r="DM5" s="84"/>
      <c r="DN5" s="84"/>
      <c r="DO5" s="84"/>
      <c r="DP5" s="84"/>
      <c r="DQ5" s="84"/>
      <c r="DR5" s="84"/>
      <c r="DS5" s="84"/>
      <c r="DT5" s="84"/>
      <c r="DU5" s="84"/>
      <c r="DV5" s="84"/>
      <c r="DW5" s="84"/>
      <c r="DX5" s="84"/>
      <c r="DY5" s="84"/>
      <c r="DZ5" s="84"/>
      <c r="EA5" s="84"/>
      <c r="EB5" s="84"/>
      <c r="EC5" s="84"/>
      <c r="ED5" s="84"/>
      <c r="EE5" s="84"/>
      <c r="EF5" s="84"/>
      <c r="EG5" s="84"/>
      <c r="EH5" s="84"/>
      <c r="EI5" s="84"/>
      <c r="EJ5" s="84"/>
      <c r="EK5" s="84"/>
      <c r="EL5" s="84"/>
      <c r="EM5" s="84"/>
      <c r="EN5" s="84"/>
      <c r="EO5" s="84"/>
      <c r="EP5" s="84"/>
      <c r="EQ5" s="84"/>
      <c r="ER5" s="84"/>
      <c r="ES5" s="84"/>
      <c r="ET5" s="84"/>
      <c r="EU5" s="84"/>
      <c r="EV5" s="84"/>
      <c r="EW5" s="84"/>
      <c r="EX5" s="84"/>
      <c r="EY5" s="84"/>
      <c r="EZ5" s="84"/>
      <c r="FA5" s="84"/>
      <c r="FB5" s="84"/>
      <c r="FC5" s="84"/>
      <c r="FD5" s="84"/>
      <c r="FE5" s="84"/>
      <c r="FF5" s="84"/>
      <c r="FG5" s="84"/>
      <c r="FH5" s="84"/>
      <c r="FI5" s="84"/>
      <c r="FJ5" s="84"/>
      <c r="FK5" s="84"/>
      <c r="FL5" s="84"/>
      <c r="FM5" s="84"/>
      <c r="FN5" s="84"/>
      <c r="FO5" s="84"/>
      <c r="FP5" s="84"/>
      <c r="FQ5" s="84"/>
      <c r="FR5" s="84"/>
      <c r="FS5" s="84"/>
      <c r="FT5" s="84"/>
      <c r="FU5" s="84"/>
      <c r="FV5" s="84"/>
      <c r="FW5" s="84"/>
      <c r="FX5" s="84"/>
      <c r="FY5" s="84"/>
      <c r="FZ5" s="84"/>
      <c r="GA5" s="84"/>
      <c r="GB5" s="84"/>
      <c r="GC5" s="84"/>
      <c r="GD5" s="84"/>
      <c r="GE5" s="84"/>
      <c r="GF5" s="84"/>
      <c r="GG5" s="84"/>
      <c r="GH5" s="84"/>
      <c r="GI5" s="84"/>
      <c r="GJ5" s="84"/>
      <c r="GK5" s="84"/>
      <c r="GL5" s="84"/>
      <c r="GM5" s="84"/>
      <c r="GN5" s="84"/>
      <c r="GO5" s="84"/>
      <c r="GP5" s="84"/>
      <c r="GQ5" s="84"/>
      <c r="GR5" s="84"/>
      <c r="GS5" s="84"/>
      <c r="GT5" s="84"/>
      <c r="GU5" s="84"/>
      <c r="GV5" s="84"/>
      <c r="GW5" s="84"/>
      <c r="GX5" s="84"/>
      <c r="GY5" s="84"/>
      <c r="GZ5" s="84"/>
      <c r="HA5" s="84"/>
      <c r="HB5" s="84"/>
      <c r="HC5" s="84"/>
      <c r="HD5" s="84"/>
      <c r="HE5" s="84"/>
      <c r="HF5" s="84"/>
      <c r="HG5" s="84"/>
      <c r="HH5" s="84"/>
      <c r="HI5" s="84"/>
      <c r="HJ5" s="84"/>
      <c r="HK5" s="84"/>
      <c r="HL5" s="84"/>
      <c r="HM5" s="84"/>
      <c r="HN5" s="84"/>
      <c r="HO5" s="84"/>
      <c r="HP5" s="84"/>
      <c r="HQ5" s="84"/>
      <c r="HR5" s="84"/>
      <c r="HS5" s="84"/>
      <c r="HT5" s="84"/>
      <c r="HU5" s="84"/>
      <c r="HV5" s="84"/>
      <c r="HW5" s="84"/>
      <c r="HX5" s="84"/>
      <c r="HY5" s="84"/>
      <c r="HZ5" s="84"/>
      <c r="IA5" s="84"/>
      <c r="IB5" s="84"/>
      <c r="IC5" s="84"/>
      <c r="ID5" s="84"/>
      <c r="IE5" s="84"/>
      <c r="IF5" s="84"/>
      <c r="IG5" s="84"/>
      <c r="IH5" s="84"/>
      <c r="II5" s="84"/>
      <c r="IJ5" s="84"/>
      <c r="IK5" s="84"/>
      <c r="IL5" s="84"/>
      <c r="IM5" s="84"/>
      <c r="IN5" s="84"/>
      <c r="IO5" s="84"/>
      <c r="IP5" s="84"/>
      <c r="IQ5" s="84"/>
      <c r="IR5" s="84"/>
      <c r="IS5" s="84"/>
      <c r="IT5" s="84"/>
      <c r="IU5" s="84"/>
      <c r="IV5" s="84"/>
      <c r="IW5" s="84"/>
      <c r="IX5" s="84"/>
      <c r="IY5" s="84"/>
      <c r="IZ5" s="84"/>
      <c r="JA5" s="84"/>
      <c r="JB5" s="84"/>
    </row>
    <row r="6" spans="1:262" s="22" customFormat="1" ht="15" customHeight="1" x14ac:dyDescent="0.15">
      <c r="A6" s="176" t="str">
        <f t="shared" si="0"/>
        <v>20190909</v>
      </c>
      <c r="B6" s="26" t="s">
        <v>275</v>
      </c>
      <c r="C6" s="27" t="s">
        <v>375</v>
      </c>
      <c r="D6" s="28" t="s">
        <v>421</v>
      </c>
      <c r="E6" s="26" t="str">
        <f t="shared" si="1"/>
        <v>标准</v>
      </c>
      <c r="F6" s="29" t="str">
        <f>VLOOKUP(D6,[1]工单一览表!A:B,2,0)</f>
        <v>025-C130000642-356</v>
      </c>
      <c r="G6" s="30" t="str">
        <f>VLOOKUP(F6,[1]系列对照表!A:C,3,0)</f>
        <v>PinPush</v>
      </c>
      <c r="H6" s="30" t="str">
        <f>VLOOKUP(F6,[1]系列对照表!A:D,4,0)</f>
        <v>PCS</v>
      </c>
      <c r="I6" s="37">
        <f>VLOOKUP(D6,[1]工单一览表!A:G,7,0)</f>
        <v>1500000</v>
      </c>
      <c r="J6" s="38" t="s">
        <v>281</v>
      </c>
      <c r="K6" s="37">
        <f>VLOOKUP(D6,[1]工单一览表!A:H,8,0)</f>
        <v>828000</v>
      </c>
      <c r="L6" s="26"/>
      <c r="M6" s="26"/>
      <c r="N6" s="26"/>
      <c r="O6" s="39" t="s">
        <v>420</v>
      </c>
      <c r="P6" s="40">
        <v>0.5</v>
      </c>
      <c r="Q6" s="40">
        <v>0.5</v>
      </c>
      <c r="R6" s="40">
        <f t="shared" ca="1" si="2"/>
        <v>3.5056179775280896</v>
      </c>
      <c r="S6" s="40">
        <f t="shared" ca="1" si="3"/>
        <v>3.0337078651685392</v>
      </c>
      <c r="T6" s="40">
        <v>3</v>
      </c>
      <c r="U6" s="40">
        <v>3</v>
      </c>
      <c r="V6" s="41">
        <v>12</v>
      </c>
      <c r="W6" s="42">
        <v>110000</v>
      </c>
      <c r="X6" s="43">
        <v>200</v>
      </c>
      <c r="Y6" s="50">
        <v>1</v>
      </c>
      <c r="Z6" s="50">
        <v>1</v>
      </c>
      <c r="AA6" s="51"/>
      <c r="AB6" s="51"/>
      <c r="AC6" s="51"/>
      <c r="AD6" s="51"/>
      <c r="AE6" s="51"/>
      <c r="AF6" s="38">
        <f t="shared" si="4"/>
        <v>144000</v>
      </c>
      <c r="AG6" s="61">
        <f t="shared" si="5"/>
        <v>9.1666666666666661</v>
      </c>
      <c r="AH6" s="62">
        <f t="shared" si="6"/>
        <v>0.76388888888888884</v>
      </c>
      <c r="AI6" s="63"/>
      <c r="AJ6" s="64"/>
      <c r="AK6" s="65">
        <f t="shared" si="7"/>
        <v>0</v>
      </c>
      <c r="AL6" s="64" t="str">
        <f>IF(VLOOKUP(D6,[1]工单一览表!A:F,6,0)="结案","Y","N")</f>
        <v>Y</v>
      </c>
      <c r="AM6" s="66" t="s">
        <v>302</v>
      </c>
      <c r="AN6" s="26"/>
      <c r="AO6" s="66" t="s">
        <v>68</v>
      </c>
      <c r="AP6" s="74"/>
      <c r="AQ6" s="75"/>
      <c r="AR6" s="76"/>
      <c r="AS6" s="77"/>
      <c r="AT6" s="77"/>
      <c r="AU6" s="78"/>
      <c r="AV6" s="77"/>
      <c r="AW6" s="77"/>
      <c r="AX6" s="77"/>
      <c r="AY6" s="77"/>
      <c r="AZ6" s="77"/>
      <c r="BA6" s="77"/>
      <c r="BB6" s="84"/>
      <c r="BC6" s="84"/>
      <c r="BD6" s="84"/>
      <c r="BE6" s="84"/>
      <c r="BF6" s="84"/>
      <c r="BG6" s="84"/>
      <c r="BH6" s="84"/>
      <c r="BI6" s="84"/>
      <c r="BJ6" s="84"/>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84"/>
      <c r="FT6" s="84"/>
      <c r="FU6" s="84"/>
      <c r="FV6" s="84"/>
      <c r="FW6" s="84"/>
      <c r="FX6" s="84"/>
      <c r="FY6" s="84"/>
      <c r="FZ6" s="84"/>
      <c r="GA6" s="84"/>
      <c r="GB6" s="84"/>
      <c r="GC6" s="84"/>
      <c r="GD6" s="84"/>
      <c r="GE6" s="84"/>
      <c r="GF6" s="84"/>
      <c r="GG6" s="84"/>
      <c r="GH6" s="84"/>
      <c r="GI6" s="84"/>
      <c r="GJ6" s="84"/>
      <c r="GK6" s="84"/>
      <c r="GL6" s="84"/>
      <c r="GM6" s="84"/>
      <c r="GN6" s="84"/>
      <c r="GO6" s="84"/>
      <c r="GP6" s="84"/>
      <c r="GQ6" s="84"/>
      <c r="GR6" s="84"/>
      <c r="GS6" s="84"/>
      <c r="GT6" s="84"/>
      <c r="GU6" s="84"/>
      <c r="GV6" s="84"/>
      <c r="GW6" s="84"/>
      <c r="GX6" s="84"/>
      <c r="GY6" s="84"/>
      <c r="GZ6" s="84"/>
      <c r="HA6" s="84"/>
      <c r="HB6" s="84"/>
      <c r="HC6" s="84"/>
      <c r="HD6" s="84"/>
      <c r="HE6" s="84"/>
      <c r="HF6" s="84"/>
      <c r="HG6" s="84"/>
      <c r="HH6" s="84"/>
      <c r="HI6" s="84"/>
      <c r="HJ6" s="84"/>
      <c r="HK6" s="84"/>
      <c r="HL6" s="84"/>
      <c r="HM6" s="84"/>
      <c r="HN6" s="84"/>
      <c r="HO6" s="84"/>
      <c r="HP6" s="84"/>
      <c r="HQ6" s="84"/>
      <c r="HR6" s="84"/>
      <c r="HS6" s="84"/>
      <c r="HT6" s="84"/>
      <c r="HU6" s="84"/>
      <c r="HV6" s="84"/>
      <c r="HW6" s="84"/>
      <c r="HX6" s="84"/>
      <c r="HY6" s="84"/>
      <c r="HZ6" s="84"/>
      <c r="IA6" s="84"/>
      <c r="IB6" s="84"/>
      <c r="IC6" s="84"/>
      <c r="ID6" s="84"/>
      <c r="IE6" s="84"/>
      <c r="IF6" s="84"/>
      <c r="IG6" s="84"/>
      <c r="IH6" s="84"/>
      <c r="II6" s="84"/>
      <c r="IJ6" s="84"/>
      <c r="IK6" s="84"/>
      <c r="IL6" s="84"/>
      <c r="IM6" s="84"/>
      <c r="IN6" s="84"/>
      <c r="IO6" s="84"/>
      <c r="IP6" s="84"/>
      <c r="IQ6" s="84"/>
      <c r="IR6" s="84"/>
      <c r="IS6" s="84"/>
      <c r="IT6" s="84"/>
      <c r="IU6" s="84"/>
      <c r="IV6" s="84"/>
      <c r="IW6" s="84"/>
      <c r="IX6" s="84"/>
      <c r="IY6" s="84"/>
      <c r="IZ6" s="84"/>
      <c r="JA6" s="84"/>
      <c r="JB6" s="84"/>
    </row>
    <row r="7" spans="1:262" s="22" customFormat="1" ht="15" customHeight="1" x14ac:dyDescent="0.15">
      <c r="A7" s="176" t="str">
        <f t="shared" si="0"/>
        <v>20190909</v>
      </c>
      <c r="B7" s="26" t="s">
        <v>285</v>
      </c>
      <c r="C7" s="27" t="s">
        <v>375</v>
      </c>
      <c r="D7" s="28" t="s">
        <v>418</v>
      </c>
      <c r="E7" s="26" t="str">
        <f t="shared" si="1"/>
        <v>标准</v>
      </c>
      <c r="F7" s="29" t="str">
        <f>VLOOKUP(D7,[1]工单一览表!A:B,2,0)</f>
        <v>025-C130000641-356</v>
      </c>
      <c r="G7" s="30" t="str">
        <f>VLOOKUP(F7,[1]系列对照表!A:C,3,0)</f>
        <v>PinPush</v>
      </c>
      <c r="H7" s="30" t="str">
        <f>VLOOKUP(F7,[1]系列对照表!A:D,4,0)</f>
        <v>PCS</v>
      </c>
      <c r="I7" s="37">
        <f>VLOOKUP(D7,[1]工单一览表!A:G,7,0)</f>
        <v>1500000</v>
      </c>
      <c r="J7" s="38" t="s">
        <v>281</v>
      </c>
      <c r="K7" s="37">
        <f>VLOOKUP(D7,[1]工单一览表!A:H,8,0)</f>
        <v>838000</v>
      </c>
      <c r="L7" s="26"/>
      <c r="M7" s="26"/>
      <c r="N7" s="26"/>
      <c r="O7" s="39" t="s">
        <v>420</v>
      </c>
      <c r="P7" s="40">
        <v>0.5</v>
      </c>
      <c r="Q7" s="40">
        <v>0.5</v>
      </c>
      <c r="R7" s="40">
        <f t="shared" ca="1" si="2"/>
        <v>1.4831460674157304</v>
      </c>
      <c r="S7" s="40">
        <f t="shared" ca="1" si="3"/>
        <v>3.0337078651685392</v>
      </c>
      <c r="T7" s="40">
        <v>3</v>
      </c>
      <c r="U7" s="40">
        <v>3</v>
      </c>
      <c r="V7" s="41">
        <v>12</v>
      </c>
      <c r="W7" s="42">
        <v>135000</v>
      </c>
      <c r="X7" s="43">
        <v>200</v>
      </c>
      <c r="Y7" s="50">
        <v>1</v>
      </c>
      <c r="Z7" s="50">
        <v>1</v>
      </c>
      <c r="AA7" s="51"/>
      <c r="AB7" s="51"/>
      <c r="AC7" s="51"/>
      <c r="AD7" s="51"/>
      <c r="AE7" s="51"/>
      <c r="AF7" s="38">
        <f t="shared" si="4"/>
        <v>144000</v>
      </c>
      <c r="AG7" s="61">
        <f t="shared" si="5"/>
        <v>11.25</v>
      </c>
      <c r="AH7" s="62">
        <f t="shared" si="6"/>
        <v>0.9375</v>
      </c>
      <c r="AI7" s="63"/>
      <c r="AJ7" s="64"/>
      <c r="AK7" s="65">
        <f t="shared" si="7"/>
        <v>0</v>
      </c>
      <c r="AL7" s="64" t="str">
        <f>IF(VLOOKUP(D7,[1]工单一览表!A:F,6,0)="结案","Y","N")</f>
        <v>Y</v>
      </c>
      <c r="AM7" s="66" t="s">
        <v>313</v>
      </c>
      <c r="AN7" s="26"/>
      <c r="AO7" s="66" t="s">
        <v>298</v>
      </c>
      <c r="AP7" s="74"/>
      <c r="AQ7" s="75"/>
      <c r="AR7" s="76"/>
      <c r="AS7" s="77"/>
      <c r="AT7" s="77"/>
      <c r="AU7" s="78"/>
      <c r="AV7" s="77"/>
      <c r="AW7" s="77"/>
      <c r="AX7" s="77"/>
      <c r="AY7" s="77"/>
      <c r="AZ7" s="77"/>
      <c r="BA7" s="77"/>
      <c r="BB7" s="84"/>
      <c r="BC7" s="84"/>
      <c r="BD7" s="84"/>
      <c r="BE7" s="84"/>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4"/>
      <c r="DW7" s="84"/>
      <c r="DX7" s="84"/>
      <c r="DY7" s="84"/>
      <c r="DZ7" s="84"/>
      <c r="EA7" s="84"/>
      <c r="EB7" s="84"/>
      <c r="EC7" s="84"/>
      <c r="ED7" s="84"/>
      <c r="EE7" s="84"/>
      <c r="EF7" s="84"/>
      <c r="EG7" s="84"/>
      <c r="EH7" s="84"/>
      <c r="EI7" s="84"/>
      <c r="EJ7" s="84"/>
      <c r="EK7" s="84"/>
      <c r="EL7" s="84"/>
      <c r="EM7" s="84"/>
      <c r="EN7" s="84"/>
      <c r="EO7" s="84"/>
      <c r="EP7" s="84"/>
      <c r="EQ7" s="84"/>
      <c r="ER7" s="84"/>
      <c r="ES7" s="84"/>
      <c r="ET7" s="84"/>
      <c r="EU7" s="84"/>
      <c r="EV7" s="84"/>
      <c r="EW7" s="84"/>
      <c r="EX7" s="84"/>
      <c r="EY7" s="84"/>
      <c r="EZ7" s="84"/>
      <c r="FA7" s="84"/>
      <c r="FB7" s="84"/>
      <c r="FC7" s="84"/>
      <c r="FD7" s="84"/>
      <c r="FE7" s="84"/>
      <c r="FF7" s="84"/>
      <c r="FG7" s="84"/>
      <c r="FH7" s="84"/>
      <c r="FI7" s="84"/>
      <c r="FJ7" s="84"/>
      <c r="FK7" s="84"/>
      <c r="FL7" s="84"/>
      <c r="FM7" s="84"/>
      <c r="FN7" s="84"/>
      <c r="FO7" s="84"/>
      <c r="FP7" s="84"/>
      <c r="FQ7" s="84"/>
      <c r="FR7" s="84"/>
      <c r="FS7" s="84"/>
      <c r="FT7" s="84"/>
      <c r="FU7" s="84"/>
      <c r="FV7" s="84"/>
      <c r="FW7" s="84"/>
      <c r="FX7" s="84"/>
      <c r="FY7" s="84"/>
      <c r="FZ7" s="84"/>
      <c r="GA7" s="84"/>
      <c r="GB7" s="84"/>
      <c r="GC7" s="84"/>
      <c r="GD7" s="84"/>
      <c r="GE7" s="84"/>
      <c r="GF7" s="84"/>
      <c r="GG7" s="84"/>
      <c r="GH7" s="84"/>
      <c r="GI7" s="84"/>
      <c r="GJ7" s="84"/>
      <c r="GK7" s="84"/>
      <c r="GL7" s="84"/>
      <c r="GM7" s="84"/>
      <c r="GN7" s="84"/>
      <c r="GO7" s="84"/>
      <c r="GP7" s="84"/>
      <c r="GQ7" s="84"/>
      <c r="GR7" s="84"/>
      <c r="GS7" s="84"/>
      <c r="GT7" s="84"/>
      <c r="GU7" s="84"/>
      <c r="GV7" s="84"/>
      <c r="GW7" s="84"/>
      <c r="GX7" s="84"/>
      <c r="GY7" s="84"/>
      <c r="GZ7" s="84"/>
      <c r="HA7" s="84"/>
      <c r="HB7" s="84"/>
      <c r="HC7" s="84"/>
      <c r="HD7" s="84"/>
      <c r="HE7" s="84"/>
      <c r="HF7" s="84"/>
      <c r="HG7" s="84"/>
      <c r="HH7" s="84"/>
      <c r="HI7" s="84"/>
      <c r="HJ7" s="84"/>
      <c r="HK7" s="84"/>
      <c r="HL7" s="84"/>
      <c r="HM7" s="84"/>
      <c r="HN7" s="84"/>
      <c r="HO7" s="84"/>
      <c r="HP7" s="84"/>
      <c r="HQ7" s="84"/>
      <c r="HR7" s="84"/>
      <c r="HS7" s="84"/>
      <c r="HT7" s="84"/>
      <c r="HU7" s="84"/>
      <c r="HV7" s="84"/>
      <c r="HW7" s="84"/>
      <c r="HX7" s="84"/>
      <c r="HY7" s="84"/>
      <c r="HZ7" s="84"/>
      <c r="IA7" s="84"/>
      <c r="IB7" s="84"/>
      <c r="IC7" s="84"/>
      <c r="ID7" s="84"/>
      <c r="IE7" s="84"/>
      <c r="IF7" s="84"/>
      <c r="IG7" s="84"/>
      <c r="IH7" s="84"/>
      <c r="II7" s="84"/>
      <c r="IJ7" s="84"/>
      <c r="IK7" s="84"/>
      <c r="IL7" s="84"/>
      <c r="IM7" s="84"/>
      <c r="IN7" s="84"/>
      <c r="IO7" s="84"/>
      <c r="IP7" s="84"/>
      <c r="IQ7" s="84"/>
      <c r="IR7" s="84"/>
      <c r="IS7" s="84"/>
      <c r="IT7" s="84"/>
      <c r="IU7" s="84"/>
      <c r="IV7" s="84"/>
      <c r="IW7" s="84"/>
      <c r="IX7" s="84"/>
      <c r="IY7" s="84"/>
      <c r="IZ7" s="84"/>
      <c r="JA7" s="84"/>
      <c r="JB7" s="84"/>
    </row>
    <row r="8" spans="1:262" s="22" customFormat="1" ht="15" customHeight="1" x14ac:dyDescent="0.15">
      <c r="A8" s="176" t="str">
        <f t="shared" si="0"/>
        <v>20190909</v>
      </c>
      <c r="B8" s="26" t="s">
        <v>285</v>
      </c>
      <c r="C8" s="27" t="s">
        <v>375</v>
      </c>
      <c r="D8" s="28" t="s">
        <v>421</v>
      </c>
      <c r="E8" s="26" t="str">
        <f t="shared" si="1"/>
        <v>标准</v>
      </c>
      <c r="F8" s="29" t="str">
        <f>VLOOKUP(D8,[1]工单一览表!A:B,2,0)</f>
        <v>025-C130000642-356</v>
      </c>
      <c r="G8" s="30" t="str">
        <f>VLOOKUP(F8,[1]系列对照表!A:C,3,0)</f>
        <v>PinPush</v>
      </c>
      <c r="H8" s="30" t="str">
        <f>VLOOKUP(F8,[1]系列对照表!A:D,4,0)</f>
        <v>PCS</v>
      </c>
      <c r="I8" s="37">
        <f>VLOOKUP(D8,[1]工单一览表!A:G,7,0)</f>
        <v>1500000</v>
      </c>
      <c r="J8" s="38" t="s">
        <v>281</v>
      </c>
      <c r="K8" s="37">
        <f>VLOOKUP(D8,[1]工单一览表!A:H,8,0)</f>
        <v>828000</v>
      </c>
      <c r="L8" s="26"/>
      <c r="M8" s="26"/>
      <c r="N8" s="26"/>
      <c r="O8" s="39" t="s">
        <v>420</v>
      </c>
      <c r="P8" s="40">
        <v>0.5</v>
      </c>
      <c r="Q8" s="40">
        <v>0.5</v>
      </c>
      <c r="R8" s="40">
        <f t="shared" ca="1" si="2"/>
        <v>1.4831460674157304</v>
      </c>
      <c r="S8" s="40">
        <f t="shared" ca="1" si="3"/>
        <v>3.0337078651685392</v>
      </c>
      <c r="T8" s="40">
        <v>3</v>
      </c>
      <c r="U8" s="40">
        <v>3</v>
      </c>
      <c r="V8" s="41">
        <v>12</v>
      </c>
      <c r="W8" s="42">
        <v>135000</v>
      </c>
      <c r="X8" s="43">
        <v>200</v>
      </c>
      <c r="Y8" s="50">
        <v>1</v>
      </c>
      <c r="Z8" s="50">
        <v>1</v>
      </c>
      <c r="AA8" s="51"/>
      <c r="AB8" s="51"/>
      <c r="AC8" s="51"/>
      <c r="AD8" s="51"/>
      <c r="AE8" s="51"/>
      <c r="AF8" s="38">
        <f t="shared" si="4"/>
        <v>144000</v>
      </c>
      <c r="AG8" s="61">
        <f t="shared" si="5"/>
        <v>11.25</v>
      </c>
      <c r="AH8" s="62">
        <f t="shared" si="6"/>
        <v>0.9375</v>
      </c>
      <c r="AI8" s="63"/>
      <c r="AJ8" s="64"/>
      <c r="AK8" s="65">
        <f t="shared" si="7"/>
        <v>0</v>
      </c>
      <c r="AL8" s="64" t="str">
        <f>IF(VLOOKUP(D8,[1]工单一览表!A:F,6,0)="结案","Y","N")</f>
        <v>Y</v>
      </c>
      <c r="AM8" s="66" t="s">
        <v>313</v>
      </c>
      <c r="AN8" s="26"/>
      <c r="AO8" s="66" t="s">
        <v>298</v>
      </c>
      <c r="AP8" s="74"/>
      <c r="AQ8" s="75"/>
      <c r="AR8" s="76"/>
      <c r="AS8" s="77"/>
      <c r="AT8" s="77"/>
      <c r="AU8" s="78"/>
      <c r="AV8" s="77"/>
      <c r="AW8" s="77"/>
      <c r="AX8" s="77"/>
      <c r="AY8" s="77"/>
      <c r="AZ8" s="77"/>
      <c r="BA8" s="77"/>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c r="FE8" s="84"/>
      <c r="FF8" s="84"/>
      <c r="FG8" s="84"/>
      <c r="FH8" s="84"/>
      <c r="FI8" s="84"/>
      <c r="FJ8" s="84"/>
      <c r="FK8" s="84"/>
      <c r="FL8" s="84"/>
      <c r="FM8" s="84"/>
      <c r="FN8" s="84"/>
      <c r="FO8" s="84"/>
      <c r="FP8" s="84"/>
      <c r="FQ8" s="84"/>
      <c r="FR8" s="84"/>
      <c r="FS8" s="84"/>
      <c r="FT8" s="84"/>
      <c r="FU8" s="84"/>
      <c r="FV8" s="84"/>
      <c r="FW8" s="84"/>
      <c r="FX8" s="84"/>
      <c r="FY8" s="84"/>
      <c r="FZ8" s="84"/>
      <c r="GA8" s="84"/>
      <c r="GB8" s="84"/>
      <c r="GC8" s="84"/>
      <c r="GD8" s="84"/>
      <c r="GE8" s="84"/>
      <c r="GF8" s="84"/>
      <c r="GG8" s="84"/>
      <c r="GH8" s="84"/>
      <c r="GI8" s="84"/>
      <c r="GJ8" s="84"/>
      <c r="GK8" s="84"/>
      <c r="GL8" s="84"/>
      <c r="GM8" s="84"/>
      <c r="GN8" s="84"/>
      <c r="GO8" s="84"/>
      <c r="GP8" s="84"/>
      <c r="GQ8" s="84"/>
      <c r="GR8" s="84"/>
      <c r="GS8" s="84"/>
      <c r="GT8" s="84"/>
      <c r="GU8" s="84"/>
      <c r="GV8" s="84"/>
      <c r="GW8" s="84"/>
      <c r="GX8" s="84"/>
      <c r="GY8" s="84"/>
      <c r="GZ8" s="84"/>
      <c r="HA8" s="84"/>
      <c r="HB8" s="84"/>
      <c r="HC8" s="84"/>
      <c r="HD8" s="84"/>
      <c r="HE8" s="84"/>
      <c r="HF8" s="84"/>
      <c r="HG8" s="84"/>
      <c r="HH8" s="84"/>
      <c r="HI8" s="84"/>
      <c r="HJ8" s="84"/>
      <c r="HK8" s="84"/>
      <c r="HL8" s="84"/>
      <c r="HM8" s="84"/>
      <c r="HN8" s="84"/>
      <c r="HO8" s="84"/>
      <c r="HP8" s="84"/>
      <c r="HQ8" s="84"/>
      <c r="HR8" s="84"/>
      <c r="HS8" s="84"/>
      <c r="HT8" s="84"/>
      <c r="HU8" s="84"/>
      <c r="HV8" s="84"/>
      <c r="HW8" s="84"/>
      <c r="HX8" s="84"/>
      <c r="HY8" s="84"/>
      <c r="HZ8" s="84"/>
      <c r="IA8" s="84"/>
      <c r="IB8" s="84"/>
      <c r="IC8" s="84"/>
      <c r="ID8" s="84"/>
      <c r="IE8" s="84"/>
      <c r="IF8" s="84"/>
      <c r="IG8" s="84"/>
      <c r="IH8" s="84"/>
      <c r="II8" s="84"/>
      <c r="IJ8" s="84"/>
      <c r="IK8" s="84"/>
      <c r="IL8" s="84"/>
      <c r="IM8" s="84"/>
      <c r="IN8" s="84"/>
      <c r="IO8" s="84"/>
      <c r="IP8" s="84"/>
      <c r="IQ8" s="84"/>
      <c r="IR8" s="84"/>
      <c r="IS8" s="84"/>
      <c r="IT8" s="84"/>
      <c r="IU8" s="84"/>
      <c r="IV8" s="84"/>
      <c r="IW8" s="84"/>
      <c r="IX8" s="84"/>
      <c r="IY8" s="84"/>
      <c r="IZ8" s="84"/>
      <c r="JA8" s="84"/>
      <c r="JB8" s="84"/>
    </row>
    <row r="9" spans="1:262" s="22" customFormat="1" ht="15" customHeight="1" x14ac:dyDescent="0.15">
      <c r="A9" s="176" t="str">
        <f t="shared" si="0"/>
        <v>20190909</v>
      </c>
      <c r="B9" s="26" t="s">
        <v>275</v>
      </c>
      <c r="C9" s="27" t="s">
        <v>276</v>
      </c>
      <c r="D9" s="28" t="s">
        <v>460</v>
      </c>
      <c r="E9" s="26" t="str">
        <f t="shared" si="1"/>
        <v>标准</v>
      </c>
      <c r="F9" s="29" t="str">
        <f>VLOOKUP(D9,[1]工单一览表!A:B,2,0)</f>
        <v>025-C130000631-372</v>
      </c>
      <c r="G9" s="30" t="str">
        <f>VLOOKUP(F9,[1]系列对照表!A:C,3,0)</f>
        <v>转轴</v>
      </c>
      <c r="H9" s="30" t="str">
        <f>VLOOKUP(F9,[1]系列对照表!A:D,4,0)</f>
        <v>PCS</v>
      </c>
      <c r="I9" s="37">
        <f>VLOOKUP(D9,[1]工单一览表!A:G,7,0)</f>
        <v>1500000</v>
      </c>
      <c r="J9" s="38" t="s">
        <v>281</v>
      </c>
      <c r="K9" s="37">
        <f>VLOOKUP(D9,[1]工单一览表!A:H,8,0)</f>
        <v>0</v>
      </c>
      <c r="L9" s="26"/>
      <c r="M9" s="26"/>
      <c r="N9" s="26"/>
      <c r="O9" s="39" t="s">
        <v>389</v>
      </c>
      <c r="P9" s="40">
        <v>0.5</v>
      </c>
      <c r="Q9" s="40">
        <v>0.5</v>
      </c>
      <c r="R9" s="40">
        <f t="shared" ca="1" si="2"/>
        <v>3.5056179775280896</v>
      </c>
      <c r="S9" s="40">
        <f t="shared" ca="1" si="3"/>
        <v>3.0337078651685392</v>
      </c>
      <c r="T9" s="40">
        <v>5</v>
      </c>
      <c r="U9" s="40">
        <v>5</v>
      </c>
      <c r="V9" s="41">
        <v>12</v>
      </c>
      <c r="W9" s="42">
        <v>260000</v>
      </c>
      <c r="X9" s="43">
        <v>400</v>
      </c>
      <c r="Y9" s="50">
        <v>1</v>
      </c>
      <c r="Z9" s="50">
        <v>1</v>
      </c>
      <c r="AA9" s="51"/>
      <c r="AB9" s="51"/>
      <c r="AC9" s="51"/>
      <c r="AD9" s="51"/>
      <c r="AE9" s="51"/>
      <c r="AF9" s="38">
        <f t="shared" si="4"/>
        <v>288000</v>
      </c>
      <c r="AG9" s="61">
        <f t="shared" si="5"/>
        <v>10.833333333333334</v>
      </c>
      <c r="AH9" s="62">
        <f t="shared" si="6"/>
        <v>0.90277777777777779</v>
      </c>
      <c r="AI9" s="63"/>
      <c r="AJ9" s="64"/>
      <c r="AK9" s="65">
        <f t="shared" si="7"/>
        <v>0</v>
      </c>
      <c r="AL9" s="64" t="str">
        <f>IF(VLOOKUP(D9,[1]工单一览表!A:F,6,0)="结案","Y","N")</f>
        <v>Y</v>
      </c>
      <c r="AM9" s="66" t="s">
        <v>284</v>
      </c>
      <c r="AN9" s="26"/>
      <c r="AO9" s="66" t="s">
        <v>49</v>
      </c>
      <c r="AP9" s="74"/>
      <c r="AQ9" s="75"/>
      <c r="AR9" s="76"/>
      <c r="AS9" s="77"/>
      <c r="AT9" s="77"/>
      <c r="AU9" s="78"/>
      <c r="AV9" s="77"/>
      <c r="AW9" s="77"/>
      <c r="AX9" s="77"/>
      <c r="AY9" s="77"/>
      <c r="AZ9" s="77"/>
      <c r="BA9" s="77"/>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c r="FK9" s="84"/>
      <c r="FL9" s="84"/>
      <c r="FM9" s="84"/>
      <c r="FN9" s="84"/>
      <c r="FO9" s="84"/>
      <c r="FP9" s="84"/>
      <c r="FQ9" s="84"/>
      <c r="FR9" s="84"/>
      <c r="FS9" s="84"/>
      <c r="FT9" s="84"/>
      <c r="FU9" s="84"/>
      <c r="FV9" s="84"/>
      <c r="FW9" s="84"/>
      <c r="FX9" s="84"/>
      <c r="FY9" s="84"/>
      <c r="FZ9" s="84"/>
      <c r="GA9" s="84"/>
      <c r="GB9" s="84"/>
      <c r="GC9" s="84"/>
      <c r="GD9" s="84"/>
      <c r="GE9" s="84"/>
      <c r="GF9" s="84"/>
      <c r="GG9" s="84"/>
      <c r="GH9" s="84"/>
      <c r="GI9" s="84"/>
      <c r="GJ9" s="84"/>
      <c r="GK9" s="84"/>
      <c r="GL9" s="84"/>
      <c r="GM9" s="84"/>
      <c r="GN9" s="84"/>
      <c r="GO9" s="84"/>
      <c r="GP9" s="84"/>
      <c r="GQ9" s="84"/>
      <c r="GR9" s="84"/>
      <c r="GS9" s="84"/>
      <c r="GT9" s="84"/>
      <c r="GU9" s="84"/>
      <c r="GV9" s="84"/>
      <c r="GW9" s="84"/>
      <c r="GX9" s="84"/>
      <c r="GY9" s="84"/>
      <c r="GZ9" s="84"/>
      <c r="HA9" s="84"/>
      <c r="HB9" s="84"/>
      <c r="HC9" s="84"/>
      <c r="HD9" s="84"/>
      <c r="HE9" s="84"/>
      <c r="HF9" s="84"/>
      <c r="HG9" s="84"/>
      <c r="HH9" s="84"/>
      <c r="HI9" s="84"/>
      <c r="HJ9" s="84"/>
      <c r="HK9" s="84"/>
      <c r="HL9" s="84"/>
      <c r="HM9" s="84"/>
      <c r="HN9" s="84"/>
      <c r="HO9" s="84"/>
      <c r="HP9" s="84"/>
      <c r="HQ9" s="84"/>
      <c r="HR9" s="84"/>
      <c r="HS9" s="84"/>
      <c r="HT9" s="84"/>
      <c r="HU9" s="84"/>
      <c r="HV9" s="84"/>
      <c r="HW9" s="84"/>
      <c r="HX9" s="84"/>
      <c r="HY9" s="84"/>
      <c r="HZ9" s="84"/>
      <c r="IA9" s="84"/>
      <c r="IB9" s="84"/>
      <c r="IC9" s="84"/>
      <c r="ID9" s="84"/>
      <c r="IE9" s="84"/>
      <c r="IF9" s="84"/>
      <c r="IG9" s="84"/>
      <c r="IH9" s="84"/>
      <c r="II9" s="84"/>
      <c r="IJ9" s="84"/>
      <c r="IK9" s="84"/>
      <c r="IL9" s="84"/>
      <c r="IM9" s="84"/>
      <c r="IN9" s="84"/>
      <c r="IO9" s="84"/>
      <c r="IP9" s="84"/>
      <c r="IQ9" s="84"/>
      <c r="IR9" s="84"/>
      <c r="IS9" s="84"/>
      <c r="IT9" s="84"/>
      <c r="IU9" s="84"/>
      <c r="IV9" s="84"/>
      <c r="IW9" s="84"/>
      <c r="IX9" s="84"/>
      <c r="IY9" s="84"/>
      <c r="IZ9" s="84"/>
      <c r="JA9" s="84"/>
      <c r="JB9" s="84"/>
    </row>
    <row r="10" spans="1:262" s="22" customFormat="1" ht="15" customHeight="1" x14ac:dyDescent="0.15">
      <c r="A10" s="176" t="str">
        <f t="shared" si="0"/>
        <v>20190909</v>
      </c>
      <c r="B10" s="26" t="s">
        <v>285</v>
      </c>
      <c r="C10" s="27" t="s">
        <v>276</v>
      </c>
      <c r="D10" s="28" t="s">
        <v>460</v>
      </c>
      <c r="E10" s="26" t="str">
        <f t="shared" si="1"/>
        <v>标准</v>
      </c>
      <c r="F10" s="29" t="str">
        <f>VLOOKUP(D10,[1]工单一览表!A:B,2,0)</f>
        <v>025-C130000631-372</v>
      </c>
      <c r="G10" s="30" t="str">
        <f>VLOOKUP(F10,[1]系列对照表!A:C,3,0)</f>
        <v>转轴</v>
      </c>
      <c r="H10" s="30" t="str">
        <f>VLOOKUP(F10,[1]系列对照表!A:D,4,0)</f>
        <v>PCS</v>
      </c>
      <c r="I10" s="37">
        <f>VLOOKUP(D10,[1]工单一览表!A:G,7,0)</f>
        <v>1500000</v>
      </c>
      <c r="J10" s="38" t="s">
        <v>281</v>
      </c>
      <c r="K10" s="37">
        <f>VLOOKUP(D10,[1]工单一览表!A:H,8,0)</f>
        <v>0</v>
      </c>
      <c r="L10" s="26"/>
      <c r="M10" s="26"/>
      <c r="N10" s="26"/>
      <c r="O10" s="39" t="s">
        <v>389</v>
      </c>
      <c r="P10" s="40">
        <v>0.5</v>
      </c>
      <c r="Q10" s="40">
        <v>0.5</v>
      </c>
      <c r="R10" s="40">
        <f t="shared" ca="1" si="2"/>
        <v>1.4831460674157304</v>
      </c>
      <c r="S10" s="40">
        <f t="shared" ca="1" si="3"/>
        <v>3.0337078651685392</v>
      </c>
      <c r="T10" s="40">
        <v>3</v>
      </c>
      <c r="U10" s="40">
        <v>3</v>
      </c>
      <c r="V10" s="41">
        <v>12</v>
      </c>
      <c r="W10" s="42">
        <v>260000</v>
      </c>
      <c r="X10" s="43">
        <v>400</v>
      </c>
      <c r="Y10" s="50">
        <v>1</v>
      </c>
      <c r="Z10" s="50">
        <v>1</v>
      </c>
      <c r="AA10" s="51"/>
      <c r="AB10" s="51"/>
      <c r="AC10" s="51"/>
      <c r="AD10" s="51"/>
      <c r="AE10" s="51"/>
      <c r="AF10" s="38">
        <f t="shared" si="4"/>
        <v>288000</v>
      </c>
      <c r="AG10" s="61">
        <f t="shared" si="5"/>
        <v>10.833333333333334</v>
      </c>
      <c r="AH10" s="62">
        <f t="shared" si="6"/>
        <v>0.90277777777777779</v>
      </c>
      <c r="AI10" s="63"/>
      <c r="AJ10" s="64"/>
      <c r="AK10" s="65">
        <f t="shared" si="7"/>
        <v>0</v>
      </c>
      <c r="AL10" s="64" t="str">
        <f>IF(VLOOKUP(D10,[1]工单一览表!A:F,6,0)="结案","Y","N")</f>
        <v>Y</v>
      </c>
      <c r="AM10" s="66" t="s">
        <v>331</v>
      </c>
      <c r="AN10" s="26"/>
      <c r="AO10" s="66" t="s">
        <v>127</v>
      </c>
      <c r="AP10" s="74"/>
      <c r="AQ10" s="75"/>
      <c r="AR10" s="76"/>
      <c r="AS10" s="77"/>
      <c r="AT10" s="77"/>
      <c r="AU10" s="78"/>
      <c r="AV10" s="77"/>
      <c r="AW10" s="77"/>
      <c r="AX10" s="77"/>
      <c r="AY10" s="77"/>
      <c r="AZ10" s="77"/>
      <c r="BA10" s="77"/>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c r="GQ10" s="84"/>
      <c r="GR10" s="84"/>
      <c r="GS10" s="84"/>
      <c r="GT10" s="84"/>
      <c r="GU10" s="84"/>
      <c r="GV10" s="84"/>
      <c r="GW10" s="84"/>
      <c r="GX10" s="84"/>
      <c r="GY10" s="84"/>
      <c r="GZ10" s="84"/>
      <c r="HA10" s="84"/>
      <c r="HB10" s="84"/>
      <c r="HC10" s="84"/>
      <c r="HD10" s="84"/>
      <c r="HE10" s="84"/>
      <c r="HF10" s="84"/>
      <c r="HG10" s="84"/>
      <c r="HH10" s="84"/>
      <c r="HI10" s="84"/>
      <c r="HJ10" s="84"/>
      <c r="HK10" s="84"/>
      <c r="HL10" s="84"/>
      <c r="HM10" s="84"/>
      <c r="HN10" s="84"/>
      <c r="HO10" s="84"/>
      <c r="HP10" s="84"/>
      <c r="HQ10" s="84"/>
      <c r="HR10" s="84"/>
      <c r="HS10" s="84"/>
      <c r="HT10" s="84"/>
      <c r="HU10" s="84"/>
      <c r="HV10" s="84"/>
      <c r="HW10" s="84"/>
      <c r="HX10" s="84"/>
      <c r="HY10" s="84"/>
      <c r="HZ10" s="84"/>
      <c r="IA10" s="84"/>
      <c r="IB10" s="84"/>
      <c r="IC10" s="84"/>
      <c r="ID10" s="84"/>
      <c r="IE10" s="84"/>
      <c r="IF10" s="84"/>
      <c r="IG10" s="84"/>
      <c r="IH10" s="84"/>
      <c r="II10" s="84"/>
      <c r="IJ10" s="84"/>
      <c r="IK10" s="84"/>
      <c r="IL10" s="84"/>
      <c r="IM10" s="84"/>
      <c r="IN10" s="84"/>
      <c r="IO10" s="84"/>
      <c r="IP10" s="84"/>
      <c r="IQ10" s="84"/>
      <c r="IR10" s="84"/>
      <c r="IS10" s="84"/>
      <c r="IT10" s="84"/>
      <c r="IU10" s="84"/>
      <c r="IV10" s="84"/>
      <c r="IW10" s="84"/>
      <c r="IX10" s="84"/>
      <c r="IY10" s="84"/>
      <c r="IZ10" s="84"/>
      <c r="JA10" s="84"/>
      <c r="JB10" s="84"/>
    </row>
    <row r="11" spans="1:262" s="13" customFormat="1" ht="15" customHeight="1" x14ac:dyDescent="0.15">
      <c r="A11" s="176" t="str">
        <f t="shared" si="0"/>
        <v>20190909</v>
      </c>
      <c r="B11" s="26" t="s">
        <v>275</v>
      </c>
      <c r="C11" s="27" t="s">
        <v>292</v>
      </c>
      <c r="D11" s="28" t="s">
        <v>446</v>
      </c>
      <c r="E11" s="26" t="str">
        <f t="shared" si="1"/>
        <v>标准</v>
      </c>
      <c r="F11" s="29" t="str">
        <f>VLOOKUP(D11,[1]工单一览表!A:B,2,0)</f>
        <v>025-U139500621-373</v>
      </c>
      <c r="G11" s="30" t="str">
        <f>VLOOKUP(F11,[1]系列对照表!A:C,3,0)</f>
        <v>5P Usb</v>
      </c>
      <c r="H11" s="30" t="str">
        <f>VLOOKUP(F11,[1]系列对照表!A:D,4,0)</f>
        <v>PCS</v>
      </c>
      <c r="I11" s="37">
        <f>VLOOKUP(D11,[1]工单一览表!A:G,7,0)</f>
        <v>600000</v>
      </c>
      <c r="J11" s="38" t="s">
        <v>281</v>
      </c>
      <c r="K11" s="37">
        <f>VLOOKUP(D11,[1]工单一览表!A:H,8,0)</f>
        <v>511000</v>
      </c>
      <c r="L11" s="26"/>
      <c r="M11" s="26"/>
      <c r="N11" s="26"/>
      <c r="O11" s="39" t="s">
        <v>295</v>
      </c>
      <c r="P11" s="40">
        <v>0.5</v>
      </c>
      <c r="Q11" s="40">
        <v>0.5</v>
      </c>
      <c r="R11" s="40">
        <f t="shared" ca="1" si="2"/>
        <v>0.29213483146067415</v>
      </c>
      <c r="S11" s="40">
        <f t="shared" ca="1" si="3"/>
        <v>0.25280898876404495</v>
      </c>
      <c r="T11" s="40">
        <v>1</v>
      </c>
      <c r="U11" s="40">
        <v>1</v>
      </c>
      <c r="V11" s="41">
        <v>1</v>
      </c>
      <c r="W11" s="42">
        <v>7000</v>
      </c>
      <c r="X11" s="43">
        <v>200</v>
      </c>
      <c r="Y11" s="50">
        <v>1</v>
      </c>
      <c r="Z11" s="50">
        <v>1</v>
      </c>
      <c r="AA11" s="51"/>
      <c r="AB11" s="51"/>
      <c r="AC11" s="51"/>
      <c r="AD11" s="51"/>
      <c r="AE11" s="51"/>
      <c r="AF11" s="38">
        <f t="shared" si="4"/>
        <v>12000</v>
      </c>
      <c r="AG11" s="61">
        <f t="shared" si="5"/>
        <v>0.58333333333333337</v>
      </c>
      <c r="AH11" s="62">
        <f t="shared" si="6"/>
        <v>0.58333333333333337</v>
      </c>
      <c r="AI11" s="63"/>
      <c r="AJ11" s="64"/>
      <c r="AK11" s="65">
        <f t="shared" si="7"/>
        <v>0</v>
      </c>
      <c r="AL11" s="64" t="str">
        <f>IF(VLOOKUP(D11,[1]工单一览表!A:F,6,0)="结案","Y","N")</f>
        <v>Y</v>
      </c>
      <c r="AM11" s="66" t="s">
        <v>284</v>
      </c>
      <c r="AN11" s="26"/>
      <c r="AO11" s="66" t="s">
        <v>49</v>
      </c>
      <c r="AP11" s="74"/>
      <c r="AQ11" s="75"/>
      <c r="AR11" s="76"/>
      <c r="AS11" s="77"/>
      <c r="AT11" s="77"/>
      <c r="AU11" s="78"/>
      <c r="AV11" s="77"/>
      <c r="AW11" s="77"/>
      <c r="AX11" s="77"/>
      <c r="AY11" s="77"/>
      <c r="AZ11" s="77"/>
      <c r="BA11" s="77"/>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c r="FE11" s="84"/>
      <c r="FF11" s="84"/>
      <c r="FG11" s="84"/>
      <c r="FH11" s="84"/>
      <c r="FI11" s="84"/>
      <c r="FJ11" s="84"/>
      <c r="FK11" s="84"/>
      <c r="FL11" s="84"/>
      <c r="FM11" s="84"/>
      <c r="FN11" s="84"/>
      <c r="FO11" s="84"/>
      <c r="FP11" s="84"/>
      <c r="FQ11" s="84"/>
      <c r="FR11" s="84"/>
      <c r="FS11" s="84"/>
      <c r="FT11" s="84"/>
      <c r="FU11" s="84"/>
      <c r="FV11" s="84"/>
      <c r="FW11" s="84"/>
      <c r="FX11" s="84"/>
      <c r="FY11" s="84"/>
      <c r="FZ11" s="84"/>
      <c r="GA11" s="84"/>
      <c r="GB11" s="84"/>
      <c r="GC11" s="84"/>
      <c r="GD11" s="84"/>
      <c r="GE11" s="84"/>
      <c r="GF11" s="84"/>
      <c r="GG11" s="84"/>
      <c r="GH11" s="84"/>
      <c r="GI11" s="84"/>
      <c r="GJ11" s="84"/>
      <c r="GK11" s="84"/>
      <c r="GL11" s="84"/>
      <c r="GM11" s="84"/>
      <c r="GN11" s="84"/>
      <c r="GO11" s="84"/>
      <c r="GP11" s="84"/>
      <c r="GQ11" s="84"/>
      <c r="GR11" s="84"/>
      <c r="GS11" s="84"/>
      <c r="GT11" s="84"/>
      <c r="GU11" s="84"/>
      <c r="GV11" s="84"/>
      <c r="GW11" s="84"/>
      <c r="GX11" s="84"/>
      <c r="GY11" s="84"/>
      <c r="GZ11" s="84"/>
      <c r="HA11" s="84"/>
      <c r="HB11" s="84"/>
      <c r="HC11" s="84"/>
      <c r="HD11" s="84"/>
      <c r="HE11" s="84"/>
      <c r="HF11" s="84"/>
      <c r="HG11" s="84"/>
      <c r="HH11" s="84"/>
      <c r="HI11" s="84"/>
      <c r="HJ11" s="84"/>
      <c r="HK11" s="84"/>
      <c r="HL11" s="84"/>
      <c r="HM11" s="84"/>
      <c r="HN11" s="84"/>
      <c r="HO11" s="84"/>
      <c r="HP11" s="84"/>
      <c r="HQ11" s="84"/>
      <c r="HR11" s="84"/>
      <c r="HS11" s="84"/>
      <c r="HT11" s="84"/>
      <c r="HU11" s="84"/>
      <c r="HV11" s="84"/>
      <c r="HW11" s="84"/>
      <c r="HX11" s="84"/>
      <c r="HY11" s="84"/>
      <c r="HZ11" s="84"/>
      <c r="IA11" s="84"/>
      <c r="IB11" s="84"/>
      <c r="IC11" s="84"/>
      <c r="ID11" s="84"/>
      <c r="IE11" s="84"/>
      <c r="IF11" s="84"/>
      <c r="IG11" s="84"/>
      <c r="IH11" s="84"/>
      <c r="II11" s="84"/>
      <c r="IJ11" s="84"/>
      <c r="IK11" s="84"/>
      <c r="IL11" s="84"/>
      <c r="IM11" s="84"/>
      <c r="IN11" s="84"/>
      <c r="IO11" s="84"/>
      <c r="IP11" s="84"/>
      <c r="IQ11" s="84"/>
      <c r="IR11" s="84"/>
      <c r="IS11" s="84"/>
      <c r="IT11" s="84"/>
      <c r="IU11" s="84"/>
      <c r="IV11" s="84"/>
      <c r="IW11" s="84"/>
      <c r="IX11" s="84"/>
      <c r="IY11" s="84"/>
      <c r="IZ11" s="84"/>
      <c r="JA11" s="84"/>
      <c r="JB11" s="84"/>
    </row>
    <row r="12" spans="1:262" s="13" customFormat="1" ht="15" customHeight="1" x14ac:dyDescent="0.15">
      <c r="A12" s="176" t="str">
        <f t="shared" si="0"/>
        <v>20190909</v>
      </c>
      <c r="B12" s="26" t="s">
        <v>275</v>
      </c>
      <c r="C12" s="27" t="s">
        <v>361</v>
      </c>
      <c r="D12" s="28" t="s">
        <v>424</v>
      </c>
      <c r="E12" s="26" t="str">
        <f t="shared" si="1"/>
        <v>标准</v>
      </c>
      <c r="F12" s="29" t="str">
        <f>VLOOKUP(D12,[1]工单一览表!A:B,2,0)</f>
        <v>050-0009-482</v>
      </c>
      <c r="G12" s="30" t="str">
        <f>VLOOKUP(F12,[1]系列对照表!A:C,3,0)</f>
        <v>Sim卡</v>
      </c>
      <c r="H12" s="30" t="str">
        <f>VLOOKUP(F12,[1]系列对照表!A:D,4,0)</f>
        <v>KPCS</v>
      </c>
      <c r="I12" s="37">
        <f>VLOOKUP(D12,[1]工单一览表!A:G,7,0)</f>
        <v>1000</v>
      </c>
      <c r="J12" s="38" t="s">
        <v>281</v>
      </c>
      <c r="K12" s="37">
        <f>VLOOKUP(D12,[1]工单一览表!A:H,8,0)</f>
        <v>992.7</v>
      </c>
      <c r="L12" s="26"/>
      <c r="M12" s="26"/>
      <c r="N12" s="26"/>
      <c r="O12" s="39" t="s">
        <v>425</v>
      </c>
      <c r="P12" s="40">
        <v>0.5</v>
      </c>
      <c r="Q12" s="40">
        <v>0.5</v>
      </c>
      <c r="R12" s="40">
        <f t="shared" ca="1" si="2"/>
        <v>3.5056179775280896</v>
      </c>
      <c r="S12" s="40">
        <f t="shared" ca="1" si="3"/>
        <v>3.0337078651685392</v>
      </c>
      <c r="T12" s="40">
        <v>4</v>
      </c>
      <c r="U12" s="40">
        <v>4</v>
      </c>
      <c r="V12" s="41">
        <v>12</v>
      </c>
      <c r="W12" s="42">
        <v>150</v>
      </c>
      <c r="X12" s="43">
        <v>300</v>
      </c>
      <c r="Y12" s="50">
        <v>1</v>
      </c>
      <c r="Z12" s="50">
        <v>1</v>
      </c>
      <c r="AA12" s="51"/>
      <c r="AB12" s="51"/>
      <c r="AC12" s="51"/>
      <c r="AD12" s="51"/>
      <c r="AE12" s="51"/>
      <c r="AF12" s="38">
        <f t="shared" si="4"/>
        <v>216</v>
      </c>
      <c r="AG12" s="61">
        <f t="shared" si="5"/>
        <v>8.3333333333333339</v>
      </c>
      <c r="AH12" s="62">
        <f t="shared" si="6"/>
        <v>0.69444444444444442</v>
      </c>
      <c r="AI12" s="63"/>
      <c r="AJ12" s="64"/>
      <c r="AK12" s="65">
        <f t="shared" si="7"/>
        <v>0</v>
      </c>
      <c r="AL12" s="64" t="str">
        <f>IF(VLOOKUP(D12,[1]工单一览表!A:F,6,0)="结案","Y","N")</f>
        <v>Y</v>
      </c>
      <c r="AM12" s="66" t="s">
        <v>379</v>
      </c>
      <c r="AN12" s="26"/>
      <c r="AO12" s="66" t="s">
        <v>125</v>
      </c>
      <c r="AP12" s="74"/>
      <c r="AQ12" s="75"/>
      <c r="AR12" s="76"/>
      <c r="AS12" s="77"/>
      <c r="AT12" s="77"/>
      <c r="AU12" s="78"/>
      <c r="AV12" s="77"/>
      <c r="AW12" s="77"/>
      <c r="AX12" s="77"/>
      <c r="AY12" s="77"/>
      <c r="AZ12" s="77"/>
      <c r="BA12" s="77"/>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c r="GZ12" s="84"/>
      <c r="HA12" s="84"/>
      <c r="HB12" s="84"/>
      <c r="HC12" s="84"/>
      <c r="HD12" s="84"/>
      <c r="HE12" s="84"/>
      <c r="HF12" s="84"/>
      <c r="HG12" s="84"/>
      <c r="HH12" s="84"/>
      <c r="HI12" s="84"/>
      <c r="HJ12" s="84"/>
      <c r="HK12" s="84"/>
      <c r="HL12" s="84"/>
      <c r="HM12" s="84"/>
      <c r="HN12" s="84"/>
      <c r="HO12" s="84"/>
      <c r="HP12" s="84"/>
      <c r="HQ12" s="84"/>
      <c r="HR12" s="84"/>
      <c r="HS12" s="84"/>
      <c r="HT12" s="84"/>
      <c r="HU12" s="84"/>
      <c r="HV12" s="84"/>
      <c r="HW12" s="84"/>
      <c r="HX12" s="84"/>
      <c r="HY12" s="84"/>
      <c r="HZ12" s="84"/>
      <c r="IA12" s="84"/>
      <c r="IB12" s="84"/>
      <c r="IC12" s="84"/>
      <c r="ID12" s="84"/>
      <c r="IE12" s="84"/>
      <c r="IF12" s="84"/>
      <c r="IG12" s="84"/>
      <c r="IH12" s="84"/>
      <c r="II12" s="84"/>
      <c r="IJ12" s="84"/>
      <c r="IK12" s="84"/>
      <c r="IL12" s="84"/>
      <c r="IM12" s="84"/>
      <c r="IN12" s="84"/>
      <c r="IO12" s="84"/>
      <c r="IP12" s="84"/>
      <c r="IQ12" s="84"/>
      <c r="IR12" s="84"/>
      <c r="IS12" s="84"/>
      <c r="IT12" s="84"/>
      <c r="IU12" s="84"/>
      <c r="IV12" s="84"/>
      <c r="IW12" s="84"/>
      <c r="IX12" s="84"/>
      <c r="IY12" s="84"/>
      <c r="IZ12" s="84"/>
      <c r="JA12" s="84"/>
      <c r="JB12" s="84"/>
    </row>
    <row r="13" spans="1:262" s="13" customFormat="1" ht="15" customHeight="1" x14ac:dyDescent="0.15">
      <c r="A13" s="176" t="str">
        <f t="shared" si="0"/>
        <v>20190909</v>
      </c>
      <c r="B13" s="26" t="s">
        <v>285</v>
      </c>
      <c r="C13" s="27" t="s">
        <v>361</v>
      </c>
      <c r="D13" s="28" t="s">
        <v>424</v>
      </c>
      <c r="E13" s="26" t="str">
        <f t="shared" si="1"/>
        <v>标准</v>
      </c>
      <c r="F13" s="29" t="str">
        <f>VLOOKUP(D13,[1]工单一览表!A:B,2,0)</f>
        <v>050-0009-482</v>
      </c>
      <c r="G13" s="30" t="str">
        <f>VLOOKUP(F13,[1]系列对照表!A:C,3,0)</f>
        <v>Sim卡</v>
      </c>
      <c r="H13" s="30" t="str">
        <f>VLOOKUP(F13,[1]系列对照表!A:D,4,0)</f>
        <v>KPCS</v>
      </c>
      <c r="I13" s="37">
        <f>VLOOKUP(D13,[1]工单一览表!A:G,7,0)</f>
        <v>1000</v>
      </c>
      <c r="J13" s="38" t="s">
        <v>281</v>
      </c>
      <c r="K13" s="37">
        <f>VLOOKUP(D13,[1]工单一览表!A:H,8,0)</f>
        <v>992.7</v>
      </c>
      <c r="L13" s="26"/>
      <c r="M13" s="26"/>
      <c r="N13" s="26"/>
      <c r="O13" s="39" t="s">
        <v>425</v>
      </c>
      <c r="P13" s="40">
        <v>0.5</v>
      </c>
      <c r="Q13" s="40">
        <v>0.5</v>
      </c>
      <c r="R13" s="40">
        <f t="shared" ca="1" si="2"/>
        <v>1.4831460674157304</v>
      </c>
      <c r="S13" s="40">
        <f t="shared" ca="1" si="3"/>
        <v>3.0337078651685392</v>
      </c>
      <c r="T13" s="40">
        <v>3</v>
      </c>
      <c r="U13" s="40">
        <v>3</v>
      </c>
      <c r="V13" s="41">
        <v>12</v>
      </c>
      <c r="W13" s="42">
        <v>112</v>
      </c>
      <c r="X13" s="43">
        <v>300</v>
      </c>
      <c r="Y13" s="50">
        <v>1</v>
      </c>
      <c r="Z13" s="50">
        <v>1</v>
      </c>
      <c r="AA13" s="51"/>
      <c r="AB13" s="51"/>
      <c r="AC13" s="51"/>
      <c r="AD13" s="51"/>
      <c r="AE13" s="51"/>
      <c r="AF13" s="38">
        <f t="shared" si="4"/>
        <v>216</v>
      </c>
      <c r="AG13" s="61">
        <f t="shared" si="5"/>
        <v>6.2222222222222223</v>
      </c>
      <c r="AH13" s="62">
        <f t="shared" si="6"/>
        <v>0.51851851851851849</v>
      </c>
      <c r="AI13" s="63"/>
      <c r="AJ13" s="64"/>
      <c r="AK13" s="65">
        <f t="shared" si="7"/>
        <v>0</v>
      </c>
      <c r="AL13" s="64" t="str">
        <f>IF(VLOOKUP(D13,[1]工单一览表!A:F,6,0)="结案","Y","N")</f>
        <v>Y</v>
      </c>
      <c r="AM13" s="66" t="s">
        <v>313</v>
      </c>
      <c r="AN13" s="26"/>
      <c r="AO13" s="66" t="s">
        <v>298</v>
      </c>
      <c r="AP13" s="74"/>
      <c r="AQ13" s="75"/>
      <c r="AR13" s="76"/>
      <c r="AS13" s="77"/>
      <c r="AT13" s="77"/>
      <c r="AU13" s="78"/>
      <c r="AV13" s="77"/>
      <c r="AW13" s="77"/>
      <c r="AX13" s="77"/>
      <c r="AY13" s="77"/>
      <c r="AZ13" s="77"/>
      <c r="BA13" s="77"/>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c r="FE13" s="84"/>
      <c r="FF13" s="84"/>
      <c r="FG13" s="84"/>
      <c r="FH13" s="84"/>
      <c r="FI13" s="84"/>
      <c r="FJ13" s="84"/>
      <c r="FK13" s="84"/>
      <c r="FL13" s="84"/>
      <c r="FM13" s="84"/>
      <c r="FN13" s="84"/>
      <c r="FO13" s="84"/>
      <c r="FP13" s="84"/>
      <c r="FQ13" s="84"/>
      <c r="FR13" s="84"/>
      <c r="FS13" s="84"/>
      <c r="FT13" s="84"/>
      <c r="FU13" s="84"/>
      <c r="FV13" s="84"/>
      <c r="FW13" s="84"/>
      <c r="FX13" s="84"/>
      <c r="FY13" s="84"/>
      <c r="FZ13" s="84"/>
      <c r="GA13" s="84"/>
      <c r="GB13" s="84"/>
      <c r="GC13" s="84"/>
      <c r="GD13" s="84"/>
      <c r="GE13" s="84"/>
      <c r="GF13" s="84"/>
      <c r="GG13" s="84"/>
      <c r="GH13" s="84"/>
      <c r="GI13" s="84"/>
      <c r="GJ13" s="84"/>
      <c r="GK13" s="84"/>
      <c r="GL13" s="84"/>
      <c r="GM13" s="84"/>
      <c r="GN13" s="84"/>
      <c r="GO13" s="84"/>
      <c r="GP13" s="84"/>
      <c r="GQ13" s="84"/>
      <c r="GR13" s="84"/>
      <c r="GS13" s="84"/>
      <c r="GT13" s="84"/>
      <c r="GU13" s="84"/>
      <c r="GV13" s="84"/>
      <c r="GW13" s="84"/>
      <c r="GX13" s="84"/>
      <c r="GY13" s="84"/>
      <c r="GZ13" s="84"/>
      <c r="HA13" s="84"/>
      <c r="HB13" s="84"/>
      <c r="HC13" s="84"/>
      <c r="HD13" s="84"/>
      <c r="HE13" s="84"/>
      <c r="HF13" s="84"/>
      <c r="HG13" s="84"/>
      <c r="HH13" s="84"/>
      <c r="HI13" s="84"/>
      <c r="HJ13" s="84"/>
      <c r="HK13" s="84"/>
      <c r="HL13" s="84"/>
      <c r="HM13" s="84"/>
      <c r="HN13" s="84"/>
      <c r="HO13" s="84"/>
      <c r="HP13" s="84"/>
      <c r="HQ13" s="84"/>
      <c r="HR13" s="84"/>
      <c r="HS13" s="84"/>
      <c r="HT13" s="84"/>
      <c r="HU13" s="84"/>
      <c r="HV13" s="84"/>
      <c r="HW13" s="84"/>
      <c r="HX13" s="84"/>
      <c r="HY13" s="84"/>
      <c r="HZ13" s="84"/>
      <c r="IA13" s="84"/>
      <c r="IB13" s="84"/>
      <c r="IC13" s="84"/>
      <c r="ID13" s="84"/>
      <c r="IE13" s="84"/>
      <c r="IF13" s="84"/>
      <c r="IG13" s="84"/>
      <c r="IH13" s="84"/>
      <c r="II13" s="84"/>
      <c r="IJ13" s="84"/>
      <c r="IK13" s="84"/>
      <c r="IL13" s="84"/>
      <c r="IM13" s="84"/>
      <c r="IN13" s="84"/>
      <c r="IO13" s="84"/>
      <c r="IP13" s="84"/>
      <c r="IQ13" s="84"/>
      <c r="IR13" s="84"/>
      <c r="IS13" s="84"/>
      <c r="IT13" s="84"/>
      <c r="IU13" s="84"/>
      <c r="IV13" s="84"/>
      <c r="IW13" s="84"/>
      <c r="IX13" s="84"/>
      <c r="IY13" s="84"/>
      <c r="IZ13" s="84"/>
      <c r="JA13" s="84"/>
      <c r="JB13" s="84"/>
    </row>
    <row r="14" spans="1:262" s="22" customFormat="1" ht="15" customHeight="1" x14ac:dyDescent="0.15">
      <c r="A14" s="176" t="str">
        <f t="shared" si="0"/>
        <v>20190909</v>
      </c>
      <c r="B14" s="26" t="s">
        <v>275</v>
      </c>
      <c r="C14" s="27" t="s">
        <v>463</v>
      </c>
      <c r="D14" s="28" t="s">
        <v>464</v>
      </c>
      <c r="E14" s="26" t="str">
        <f t="shared" si="1"/>
        <v>标准</v>
      </c>
      <c r="F14" s="29" t="str">
        <f>VLOOKUP(D14,[1]工单一览表!A:B,2,0)</f>
        <v>050-J200000142-0546</v>
      </c>
      <c r="G14" s="30" t="str">
        <f>VLOOKUP(F14,[1]系列对照表!A:C,3,0)</f>
        <v>Jack</v>
      </c>
      <c r="H14" s="30" t="str">
        <f>VLOOKUP(F14,[1]系列对照表!A:D,4,0)</f>
        <v>KPCS</v>
      </c>
      <c r="I14" s="37">
        <f>VLOOKUP(D14,[1]工单一览表!A:G,7,0)</f>
        <v>40000</v>
      </c>
      <c r="J14" s="38" t="s">
        <v>281</v>
      </c>
      <c r="K14" s="37">
        <f>VLOOKUP(D14,[1]工单一览表!A:H,8,0)</f>
        <v>479</v>
      </c>
      <c r="L14" s="26"/>
      <c r="M14" s="26"/>
      <c r="N14" s="26"/>
      <c r="O14" s="39" t="s">
        <v>465</v>
      </c>
      <c r="P14" s="40">
        <v>0.5</v>
      </c>
      <c r="Q14" s="40">
        <v>0.5</v>
      </c>
      <c r="R14" s="40">
        <f t="shared" ca="1" si="2"/>
        <v>1.7528089887640448</v>
      </c>
      <c r="S14" s="40">
        <f t="shared" ca="1" si="3"/>
        <v>1.5168539325842696</v>
      </c>
      <c r="T14" s="40">
        <v>4</v>
      </c>
      <c r="U14" s="40">
        <v>4</v>
      </c>
      <c r="V14" s="41">
        <v>6</v>
      </c>
      <c r="W14" s="42">
        <v>130</v>
      </c>
      <c r="X14" s="43">
        <v>400</v>
      </c>
      <c r="Y14" s="50">
        <v>1</v>
      </c>
      <c r="Z14" s="50">
        <v>1</v>
      </c>
      <c r="AA14" s="51"/>
      <c r="AB14" s="51"/>
      <c r="AC14" s="51"/>
      <c r="AD14" s="51"/>
      <c r="AE14" s="51"/>
      <c r="AF14" s="38">
        <f t="shared" si="4"/>
        <v>144</v>
      </c>
      <c r="AG14" s="61">
        <f t="shared" si="5"/>
        <v>5.416666666666667</v>
      </c>
      <c r="AH14" s="62">
        <f t="shared" si="6"/>
        <v>0.90277777777777779</v>
      </c>
      <c r="AI14" s="63"/>
      <c r="AJ14" s="64"/>
      <c r="AK14" s="65">
        <f t="shared" si="7"/>
        <v>0</v>
      </c>
      <c r="AL14" s="64" t="str">
        <f>IF(VLOOKUP(D14,[1]工单一览表!A:F,6,0)="结案","Y","N")</f>
        <v>Y</v>
      </c>
      <c r="AM14" s="66" t="s">
        <v>320</v>
      </c>
      <c r="AN14" s="26"/>
      <c r="AO14" s="66" t="s">
        <v>445</v>
      </c>
      <c r="AP14" s="74"/>
      <c r="AQ14" s="75"/>
      <c r="AR14" s="76"/>
      <c r="AS14" s="77"/>
      <c r="AT14" s="77"/>
      <c r="AU14" s="78"/>
      <c r="AV14" s="77"/>
      <c r="AW14" s="77"/>
      <c r="AX14" s="77"/>
      <c r="AY14" s="77"/>
      <c r="AZ14" s="77"/>
      <c r="BA14" s="77"/>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4"/>
      <c r="CE14" s="84"/>
      <c r="CF14" s="84"/>
      <c r="CG14" s="84"/>
      <c r="CH14" s="84"/>
      <c r="CI14" s="84"/>
      <c r="CJ14" s="84"/>
      <c r="CK14" s="84"/>
      <c r="CL14" s="84"/>
      <c r="CM14" s="84"/>
      <c r="CN14" s="84"/>
      <c r="CO14" s="84"/>
      <c r="CP14" s="84"/>
      <c r="CQ14" s="84"/>
      <c r="CR14" s="84"/>
      <c r="CS14" s="84"/>
      <c r="CT14" s="84"/>
      <c r="CU14" s="84"/>
      <c r="CV14" s="84"/>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c r="FE14" s="84"/>
      <c r="FF14" s="84"/>
      <c r="FG14" s="84"/>
      <c r="FH14" s="84"/>
      <c r="FI14" s="84"/>
      <c r="FJ14" s="84"/>
      <c r="FK14" s="84"/>
      <c r="FL14" s="84"/>
      <c r="FM14" s="84"/>
      <c r="FN14" s="84"/>
      <c r="FO14" s="84"/>
      <c r="FP14" s="84"/>
      <c r="FQ14" s="84"/>
      <c r="FR14" s="84"/>
      <c r="FS14" s="84"/>
      <c r="FT14" s="84"/>
      <c r="FU14" s="84"/>
      <c r="FV14" s="84"/>
      <c r="FW14" s="84"/>
      <c r="FX14" s="84"/>
      <c r="FY14" s="84"/>
      <c r="FZ14" s="84"/>
      <c r="GA14" s="84"/>
      <c r="GB14" s="84"/>
      <c r="GC14" s="84"/>
      <c r="GD14" s="84"/>
      <c r="GE14" s="84"/>
      <c r="GF14" s="84"/>
      <c r="GG14" s="84"/>
      <c r="GH14" s="84"/>
      <c r="GI14" s="84"/>
      <c r="GJ14" s="84"/>
      <c r="GK14" s="84"/>
      <c r="GL14" s="84"/>
      <c r="GM14" s="84"/>
      <c r="GN14" s="84"/>
      <c r="GO14" s="84"/>
      <c r="GP14" s="84"/>
      <c r="GQ14" s="84"/>
      <c r="GR14" s="84"/>
      <c r="GS14" s="84"/>
      <c r="GT14" s="84"/>
      <c r="GU14" s="84"/>
      <c r="GV14" s="84"/>
      <c r="GW14" s="84"/>
      <c r="GX14" s="84"/>
      <c r="GY14" s="84"/>
      <c r="GZ14" s="84"/>
      <c r="HA14" s="84"/>
      <c r="HB14" s="84"/>
      <c r="HC14" s="84"/>
      <c r="HD14" s="84"/>
      <c r="HE14" s="84"/>
      <c r="HF14" s="84"/>
      <c r="HG14" s="84"/>
      <c r="HH14" s="84"/>
      <c r="HI14" s="84"/>
      <c r="HJ14" s="84"/>
      <c r="HK14" s="84"/>
      <c r="HL14" s="84"/>
      <c r="HM14" s="84"/>
      <c r="HN14" s="84"/>
      <c r="HO14" s="84"/>
      <c r="HP14" s="84"/>
      <c r="HQ14" s="84"/>
      <c r="HR14" s="84"/>
      <c r="HS14" s="84"/>
      <c r="HT14" s="84"/>
      <c r="HU14" s="84"/>
      <c r="HV14" s="84"/>
      <c r="HW14" s="84"/>
      <c r="HX14" s="84"/>
      <c r="HY14" s="84"/>
      <c r="HZ14" s="84"/>
      <c r="IA14" s="84"/>
      <c r="IB14" s="84"/>
      <c r="IC14" s="84"/>
      <c r="ID14" s="84"/>
      <c r="IE14" s="84"/>
      <c r="IF14" s="84"/>
      <c r="IG14" s="84"/>
      <c r="IH14" s="84"/>
      <c r="II14" s="84"/>
      <c r="IJ14" s="84"/>
      <c r="IK14" s="84"/>
      <c r="IL14" s="84"/>
      <c r="IM14" s="84"/>
      <c r="IN14" s="84"/>
      <c r="IO14" s="84"/>
      <c r="IP14" s="84"/>
      <c r="IQ14" s="84"/>
      <c r="IR14" s="84"/>
      <c r="IS14" s="84"/>
      <c r="IT14" s="84"/>
      <c r="IU14" s="84"/>
      <c r="IV14" s="84"/>
      <c r="IW14" s="84"/>
      <c r="IX14" s="84"/>
      <c r="IY14" s="84"/>
      <c r="IZ14" s="84"/>
      <c r="JA14" s="84"/>
      <c r="JB14" s="84"/>
    </row>
    <row r="15" spans="1:262" s="22" customFormat="1" ht="15" customHeight="1" x14ac:dyDescent="0.15">
      <c r="A15" s="176" t="str">
        <f t="shared" si="0"/>
        <v>20190909</v>
      </c>
      <c r="B15" s="26" t="s">
        <v>285</v>
      </c>
      <c r="C15" s="27" t="s">
        <v>380</v>
      </c>
      <c r="D15" s="28" t="s">
        <v>484</v>
      </c>
      <c r="E15" s="26" t="str">
        <f t="shared" si="1"/>
        <v>标准</v>
      </c>
      <c r="F15" s="29" t="str">
        <f>VLOOKUP(D15,[1]工单一览表!A:B,2,0)</f>
        <v>050-J200000145-530</v>
      </c>
      <c r="G15" s="30" t="str">
        <f>VLOOKUP(F15,[1]系列对照表!A:C,3,0)</f>
        <v>Jack</v>
      </c>
      <c r="H15" s="30" t="str">
        <f>VLOOKUP(F15,[1]系列对照表!A:D,4,0)</f>
        <v>KPCS</v>
      </c>
      <c r="I15" s="37">
        <f>VLOOKUP(D15,[1]工单一览表!A:G,7,0)</f>
        <v>600</v>
      </c>
      <c r="J15" s="38" t="s">
        <v>281</v>
      </c>
      <c r="K15" s="37">
        <f>VLOOKUP(D15,[1]工单一览表!A:H,8,0)</f>
        <v>0</v>
      </c>
      <c r="L15" s="26"/>
      <c r="M15" s="26"/>
      <c r="N15" s="26"/>
      <c r="O15" s="39" t="s">
        <v>20</v>
      </c>
      <c r="P15" s="40">
        <v>0.5</v>
      </c>
      <c r="Q15" s="40">
        <v>0.5</v>
      </c>
      <c r="R15" s="40">
        <f t="shared" ca="1" si="2"/>
        <v>0.8651685393258427</v>
      </c>
      <c r="S15" s="40">
        <f t="shared" ca="1" si="3"/>
        <v>1.7696629213483146</v>
      </c>
      <c r="T15" s="40">
        <v>5.5</v>
      </c>
      <c r="U15" s="40">
        <v>5.5</v>
      </c>
      <c r="V15" s="41">
        <v>7</v>
      </c>
      <c r="W15" s="42">
        <v>180</v>
      </c>
      <c r="X15" s="43">
        <v>450</v>
      </c>
      <c r="Y15" s="50">
        <v>1</v>
      </c>
      <c r="Z15" s="50">
        <v>1</v>
      </c>
      <c r="AA15" s="51"/>
      <c r="AB15" s="51"/>
      <c r="AC15" s="51"/>
      <c r="AD15" s="51"/>
      <c r="AE15" s="51"/>
      <c r="AF15" s="38">
        <f t="shared" si="4"/>
        <v>189</v>
      </c>
      <c r="AG15" s="61">
        <f t="shared" si="5"/>
        <v>6.666666666666667</v>
      </c>
      <c r="AH15" s="62">
        <f t="shared" si="6"/>
        <v>0.95238095238095233</v>
      </c>
      <c r="AI15" s="63"/>
      <c r="AJ15" s="64"/>
      <c r="AK15" s="65">
        <f t="shared" si="7"/>
        <v>0</v>
      </c>
      <c r="AL15" s="64" t="str">
        <f>IF(VLOOKUP(D15,[1]工单一览表!A:F,6,0)="结案","Y","N")</f>
        <v>N</v>
      </c>
      <c r="AM15" s="66" t="s">
        <v>326</v>
      </c>
      <c r="AN15" s="26"/>
      <c r="AO15" s="66" t="s">
        <v>332</v>
      </c>
      <c r="AP15" s="74"/>
      <c r="AQ15" s="75"/>
      <c r="AR15" s="76"/>
      <c r="AS15" s="77"/>
      <c r="AT15" s="77"/>
      <c r="AU15" s="78"/>
      <c r="AV15" s="77"/>
      <c r="AW15" s="77"/>
      <c r="AX15" s="77"/>
      <c r="AY15" s="77"/>
      <c r="AZ15" s="77"/>
      <c r="BA15" s="77"/>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84"/>
      <c r="CE15" s="84"/>
      <c r="CF15" s="84"/>
      <c r="CG15" s="84"/>
      <c r="CH15" s="84"/>
      <c r="CI15" s="84"/>
      <c r="CJ15" s="84"/>
      <c r="CK15" s="84"/>
      <c r="CL15" s="84"/>
      <c r="CM15" s="84"/>
      <c r="CN15" s="84"/>
      <c r="CO15" s="84"/>
      <c r="CP15" s="84"/>
      <c r="CQ15" s="84"/>
      <c r="CR15" s="84"/>
      <c r="CS15" s="84"/>
      <c r="CT15" s="84"/>
      <c r="CU15" s="84"/>
      <c r="CV15" s="84"/>
      <c r="CW15" s="84"/>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c r="FE15" s="84"/>
      <c r="FF15" s="84"/>
      <c r="FG15" s="84"/>
      <c r="FH15" s="84"/>
      <c r="FI15" s="84"/>
      <c r="FJ15" s="84"/>
      <c r="FK15" s="84"/>
      <c r="FL15" s="84"/>
      <c r="FM15" s="84"/>
      <c r="FN15" s="84"/>
      <c r="FO15" s="84"/>
      <c r="FP15" s="84"/>
      <c r="FQ15" s="84"/>
      <c r="FR15" s="84"/>
      <c r="FS15" s="84"/>
      <c r="FT15" s="84"/>
      <c r="FU15" s="84"/>
      <c r="FV15" s="84"/>
      <c r="FW15" s="84"/>
      <c r="FX15" s="84"/>
      <c r="FY15" s="84"/>
      <c r="FZ15" s="84"/>
      <c r="GA15" s="84"/>
      <c r="GB15" s="84"/>
      <c r="GC15" s="84"/>
      <c r="GD15" s="84"/>
      <c r="GE15" s="84"/>
      <c r="GF15" s="84"/>
      <c r="GG15" s="84"/>
      <c r="GH15" s="84"/>
      <c r="GI15" s="84"/>
      <c r="GJ15" s="84"/>
      <c r="GK15" s="84"/>
      <c r="GL15" s="84"/>
      <c r="GM15" s="84"/>
      <c r="GN15" s="84"/>
      <c r="GO15" s="84"/>
      <c r="GP15" s="84"/>
      <c r="GQ15" s="84"/>
      <c r="GR15" s="84"/>
      <c r="GS15" s="84"/>
      <c r="GT15" s="84"/>
      <c r="GU15" s="84"/>
      <c r="GV15" s="84"/>
      <c r="GW15" s="84"/>
      <c r="GX15" s="84"/>
      <c r="GY15" s="84"/>
      <c r="GZ15" s="84"/>
      <c r="HA15" s="84"/>
      <c r="HB15" s="84"/>
      <c r="HC15" s="84"/>
      <c r="HD15" s="84"/>
      <c r="HE15" s="84"/>
      <c r="HF15" s="84"/>
      <c r="HG15" s="84"/>
      <c r="HH15" s="84"/>
      <c r="HI15" s="84"/>
      <c r="HJ15" s="84"/>
      <c r="HK15" s="84"/>
      <c r="HL15" s="84"/>
      <c r="HM15" s="84"/>
      <c r="HN15" s="84"/>
      <c r="HO15" s="84"/>
      <c r="HP15" s="84"/>
      <c r="HQ15" s="84"/>
      <c r="HR15" s="84"/>
      <c r="HS15" s="84"/>
      <c r="HT15" s="84"/>
      <c r="HU15" s="84"/>
      <c r="HV15" s="84"/>
      <c r="HW15" s="84"/>
      <c r="HX15" s="84"/>
      <c r="HY15" s="84"/>
      <c r="HZ15" s="84"/>
      <c r="IA15" s="84"/>
      <c r="IB15" s="84"/>
      <c r="IC15" s="84"/>
      <c r="ID15" s="84"/>
      <c r="IE15" s="84"/>
      <c r="IF15" s="84"/>
      <c r="IG15" s="84"/>
      <c r="IH15" s="84"/>
      <c r="II15" s="84"/>
      <c r="IJ15" s="84"/>
      <c r="IK15" s="84"/>
      <c r="IL15" s="84"/>
      <c r="IM15" s="84"/>
      <c r="IN15" s="84"/>
      <c r="IO15" s="84"/>
      <c r="IP15" s="84"/>
      <c r="IQ15" s="84"/>
      <c r="IR15" s="84"/>
      <c r="IS15" s="84"/>
      <c r="IT15" s="84"/>
      <c r="IU15" s="84"/>
      <c r="IV15" s="84"/>
      <c r="IW15" s="84"/>
      <c r="IX15" s="84"/>
      <c r="IY15" s="84"/>
      <c r="IZ15" s="84"/>
      <c r="JA15" s="84"/>
      <c r="JB15" s="84"/>
    </row>
    <row r="16" spans="1:262" s="22" customFormat="1" ht="15" customHeight="1" x14ac:dyDescent="0.15">
      <c r="A16" s="176" t="str">
        <f t="shared" si="0"/>
        <v>20190909</v>
      </c>
      <c r="B16" s="26" t="s">
        <v>275</v>
      </c>
      <c r="C16" s="27" t="s">
        <v>303</v>
      </c>
      <c r="D16" s="28" t="s">
        <v>467</v>
      </c>
      <c r="E16" s="26" t="str">
        <f t="shared" si="1"/>
        <v>标准</v>
      </c>
      <c r="F16" s="29" t="str">
        <f>VLOOKUP(D16,[1]工单一览表!A:B,2,0)</f>
        <v>050-J310000141-536</v>
      </c>
      <c r="G16" s="30" t="str">
        <f>VLOOKUP(F16,[1]系列对照表!A:C,3,0)</f>
        <v>Jack</v>
      </c>
      <c r="H16" s="30" t="str">
        <f>VLOOKUP(F16,[1]系列对照表!A:D,4,0)</f>
        <v>KPCS</v>
      </c>
      <c r="I16" s="37">
        <f>VLOOKUP(D16,[1]工单一览表!A:G,7,0)</f>
        <v>1000</v>
      </c>
      <c r="J16" s="38" t="s">
        <v>281</v>
      </c>
      <c r="K16" s="37">
        <f>VLOOKUP(D16,[1]工单一览表!A:H,8,0)</f>
        <v>841.6</v>
      </c>
      <c r="L16" s="26"/>
      <c r="M16" s="26"/>
      <c r="N16" s="26"/>
      <c r="O16" s="39" t="s">
        <v>468</v>
      </c>
      <c r="P16" s="40">
        <v>0.5</v>
      </c>
      <c r="Q16" s="40">
        <v>0.5</v>
      </c>
      <c r="R16" s="40">
        <f t="shared" ca="1" si="2"/>
        <v>0.5842696629213483</v>
      </c>
      <c r="S16" s="40">
        <f t="shared" ca="1" si="3"/>
        <v>0.5056179775280899</v>
      </c>
      <c r="T16" s="40">
        <v>2</v>
      </c>
      <c r="U16" s="40">
        <v>2</v>
      </c>
      <c r="V16" s="41">
        <v>2</v>
      </c>
      <c r="W16" s="42">
        <v>39</v>
      </c>
      <c r="X16" s="43">
        <v>350</v>
      </c>
      <c r="Y16" s="50">
        <v>1</v>
      </c>
      <c r="Z16" s="50">
        <v>1</v>
      </c>
      <c r="AA16" s="51"/>
      <c r="AB16" s="51"/>
      <c r="AC16" s="51"/>
      <c r="AD16" s="51"/>
      <c r="AE16" s="51"/>
      <c r="AF16" s="38">
        <f t="shared" si="4"/>
        <v>42</v>
      </c>
      <c r="AG16" s="61">
        <f t="shared" si="5"/>
        <v>1.8571428571428572</v>
      </c>
      <c r="AH16" s="62">
        <f t="shared" si="6"/>
        <v>0.9285714285714286</v>
      </c>
      <c r="AI16" s="63"/>
      <c r="AJ16" s="64"/>
      <c r="AK16" s="65">
        <f t="shared" si="7"/>
        <v>0</v>
      </c>
      <c r="AL16" s="64" t="str">
        <f>IF(VLOOKUP(D16,[1]工单一览表!A:F,6,0)="结案","Y","N")</f>
        <v>Y</v>
      </c>
      <c r="AM16" s="66" t="s">
        <v>320</v>
      </c>
      <c r="AN16" s="26"/>
      <c r="AO16" s="66" t="s">
        <v>445</v>
      </c>
      <c r="AP16" s="74"/>
      <c r="AQ16" s="75"/>
      <c r="AR16" s="76"/>
      <c r="AS16" s="77"/>
      <c r="AT16" s="77"/>
      <c r="AU16" s="78"/>
      <c r="AV16" s="77"/>
      <c r="AW16" s="77"/>
      <c r="AX16" s="77"/>
      <c r="AY16" s="77"/>
      <c r="AZ16" s="77"/>
      <c r="BA16" s="77"/>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84"/>
      <c r="CE16" s="84"/>
      <c r="CF16" s="84"/>
      <c r="CG16" s="84"/>
      <c r="CH16" s="84"/>
      <c r="CI16" s="84"/>
      <c r="CJ16" s="84"/>
      <c r="CK16" s="84"/>
      <c r="CL16" s="84"/>
      <c r="CM16" s="84"/>
      <c r="CN16" s="84"/>
      <c r="CO16" s="84"/>
      <c r="CP16" s="84"/>
      <c r="CQ16" s="84"/>
      <c r="CR16" s="84"/>
      <c r="CS16" s="84"/>
      <c r="CT16" s="84"/>
      <c r="CU16" s="84"/>
      <c r="CV16" s="84"/>
      <c r="CW16" s="84"/>
      <c r="CX16" s="84"/>
      <c r="CY16" s="84"/>
      <c r="CZ16" s="84"/>
      <c r="DA16" s="84"/>
      <c r="DB16" s="84"/>
      <c r="DC16" s="84"/>
      <c r="DD16" s="84"/>
      <c r="DE16" s="84"/>
      <c r="DF16" s="84"/>
      <c r="DG16" s="84"/>
      <c r="DH16" s="84"/>
      <c r="DI16" s="84"/>
      <c r="DJ16" s="84"/>
      <c r="DK16" s="84"/>
      <c r="DL16" s="84"/>
      <c r="DM16" s="84"/>
      <c r="DN16" s="84"/>
      <c r="DO16" s="84"/>
      <c r="DP16" s="84"/>
      <c r="DQ16" s="84"/>
      <c r="DR16" s="84"/>
      <c r="DS16" s="84"/>
      <c r="DT16" s="84"/>
      <c r="DU16" s="84"/>
      <c r="DV16" s="84"/>
      <c r="DW16" s="84"/>
      <c r="DX16" s="84"/>
      <c r="DY16" s="84"/>
      <c r="DZ16" s="84"/>
      <c r="EA16" s="84"/>
      <c r="EB16" s="84"/>
      <c r="EC16" s="84"/>
      <c r="ED16" s="84"/>
      <c r="EE16" s="84"/>
      <c r="EF16" s="84"/>
      <c r="EG16" s="84"/>
      <c r="EH16" s="84"/>
      <c r="EI16" s="84"/>
      <c r="EJ16" s="84"/>
      <c r="EK16" s="84"/>
      <c r="EL16" s="84"/>
      <c r="EM16" s="84"/>
      <c r="EN16" s="84"/>
      <c r="EO16" s="84"/>
      <c r="EP16" s="84"/>
      <c r="EQ16" s="84"/>
      <c r="ER16" s="84"/>
      <c r="ES16" s="84"/>
      <c r="ET16" s="84"/>
      <c r="EU16" s="84"/>
      <c r="EV16" s="84"/>
      <c r="EW16" s="84"/>
      <c r="EX16" s="84"/>
      <c r="EY16" s="84"/>
      <c r="EZ16" s="84"/>
      <c r="FA16" s="84"/>
      <c r="FB16" s="84"/>
      <c r="FC16" s="84"/>
      <c r="FD16" s="84"/>
      <c r="FE16" s="84"/>
      <c r="FF16" s="84"/>
      <c r="FG16" s="84"/>
      <c r="FH16" s="84"/>
      <c r="FI16" s="84"/>
      <c r="FJ16" s="84"/>
      <c r="FK16" s="84"/>
      <c r="FL16" s="84"/>
      <c r="FM16" s="84"/>
      <c r="FN16" s="84"/>
      <c r="FO16" s="84"/>
      <c r="FP16" s="84"/>
      <c r="FQ16" s="84"/>
      <c r="FR16" s="84"/>
      <c r="FS16" s="84"/>
      <c r="FT16" s="84"/>
      <c r="FU16" s="84"/>
      <c r="FV16" s="84"/>
      <c r="FW16" s="84"/>
      <c r="FX16" s="84"/>
      <c r="FY16" s="84"/>
      <c r="FZ16" s="84"/>
      <c r="GA16" s="84"/>
      <c r="GB16" s="84"/>
      <c r="GC16" s="84"/>
      <c r="GD16" s="84"/>
      <c r="GE16" s="84"/>
      <c r="GF16" s="84"/>
      <c r="GG16" s="84"/>
      <c r="GH16" s="84"/>
      <c r="GI16" s="84"/>
      <c r="GJ16" s="84"/>
      <c r="GK16" s="84"/>
      <c r="GL16" s="84"/>
      <c r="GM16" s="84"/>
      <c r="GN16" s="84"/>
      <c r="GO16" s="84"/>
      <c r="GP16" s="84"/>
      <c r="GQ16" s="84"/>
      <c r="GR16" s="84"/>
      <c r="GS16" s="84"/>
      <c r="GT16" s="84"/>
      <c r="GU16" s="84"/>
      <c r="GV16" s="84"/>
      <c r="GW16" s="84"/>
      <c r="GX16" s="84"/>
      <c r="GY16" s="84"/>
      <c r="GZ16" s="84"/>
      <c r="HA16" s="84"/>
      <c r="HB16" s="84"/>
      <c r="HC16" s="84"/>
      <c r="HD16" s="84"/>
      <c r="HE16" s="84"/>
      <c r="HF16" s="84"/>
      <c r="HG16" s="84"/>
      <c r="HH16" s="84"/>
      <c r="HI16" s="84"/>
      <c r="HJ16" s="84"/>
      <c r="HK16" s="84"/>
      <c r="HL16" s="84"/>
      <c r="HM16" s="84"/>
      <c r="HN16" s="84"/>
      <c r="HO16" s="84"/>
      <c r="HP16" s="84"/>
      <c r="HQ16" s="84"/>
      <c r="HR16" s="84"/>
      <c r="HS16" s="84"/>
      <c r="HT16" s="84"/>
      <c r="HU16" s="84"/>
      <c r="HV16" s="84"/>
      <c r="HW16" s="84"/>
      <c r="HX16" s="84"/>
      <c r="HY16" s="84"/>
      <c r="HZ16" s="84"/>
      <c r="IA16" s="84"/>
      <c r="IB16" s="84"/>
      <c r="IC16" s="84"/>
      <c r="ID16" s="84"/>
      <c r="IE16" s="84"/>
      <c r="IF16" s="84"/>
      <c r="IG16" s="84"/>
      <c r="IH16" s="84"/>
      <c r="II16" s="84"/>
      <c r="IJ16" s="84"/>
      <c r="IK16" s="84"/>
      <c r="IL16" s="84"/>
      <c r="IM16" s="84"/>
      <c r="IN16" s="84"/>
      <c r="IO16" s="84"/>
      <c r="IP16" s="84"/>
      <c r="IQ16" s="84"/>
      <c r="IR16" s="84"/>
      <c r="IS16" s="84"/>
      <c r="IT16" s="84"/>
      <c r="IU16" s="84"/>
      <c r="IV16" s="84"/>
      <c r="IW16" s="84"/>
      <c r="IX16" s="84"/>
      <c r="IY16" s="84"/>
      <c r="IZ16" s="84"/>
      <c r="JA16" s="84"/>
      <c r="JB16" s="84"/>
    </row>
    <row r="17" spans="1:262" s="22" customFormat="1" ht="15" customHeight="1" x14ac:dyDescent="0.15">
      <c r="A17" s="176" t="str">
        <f t="shared" si="0"/>
        <v>20190909</v>
      </c>
      <c r="B17" s="26" t="s">
        <v>275</v>
      </c>
      <c r="C17" s="27" t="s">
        <v>306</v>
      </c>
      <c r="D17" s="28" t="s">
        <v>469</v>
      </c>
      <c r="E17" s="26" t="str">
        <f t="shared" si="1"/>
        <v>标准</v>
      </c>
      <c r="F17" s="29" t="str">
        <f>VLOOKUP(D17,[1]工单一览表!A:B,2,0)</f>
        <v>050-2009-432</v>
      </c>
      <c r="G17" s="30" t="str">
        <f>VLOOKUP(F17,[1]系列对照表!A:C,3,0)</f>
        <v>Jack</v>
      </c>
      <c r="H17" s="30" t="str">
        <f>VLOOKUP(F17,[1]系列对照表!A:D,4,0)</f>
        <v>KPCS</v>
      </c>
      <c r="I17" s="37">
        <f>VLOOKUP(D17,[1]工单一览表!A:G,7,0)</f>
        <v>400</v>
      </c>
      <c r="J17" s="38" t="s">
        <v>281</v>
      </c>
      <c r="K17" s="37">
        <f>VLOOKUP(D17,[1]工单一览表!A:H,8,0)</f>
        <v>88</v>
      </c>
      <c r="L17" s="26"/>
      <c r="M17" s="26"/>
      <c r="N17" s="26"/>
      <c r="O17" s="39" t="s">
        <v>309</v>
      </c>
      <c r="P17" s="40">
        <v>0.5</v>
      </c>
      <c r="Q17" s="40">
        <v>0.5</v>
      </c>
      <c r="R17" s="40">
        <f t="shared" ca="1" si="2"/>
        <v>2.3370786516853932</v>
      </c>
      <c r="S17" s="40">
        <f t="shared" ca="1" si="3"/>
        <v>2.0224719101123596</v>
      </c>
      <c r="T17" s="40">
        <v>3</v>
      </c>
      <c r="U17" s="40">
        <v>3</v>
      </c>
      <c r="V17" s="41">
        <v>8</v>
      </c>
      <c r="W17" s="42">
        <v>140</v>
      </c>
      <c r="X17" s="43">
        <v>300</v>
      </c>
      <c r="Y17" s="50">
        <v>1</v>
      </c>
      <c r="Z17" s="50">
        <v>1</v>
      </c>
      <c r="AA17" s="51"/>
      <c r="AB17" s="51"/>
      <c r="AC17" s="51"/>
      <c r="AD17" s="51"/>
      <c r="AE17" s="51"/>
      <c r="AF17" s="38">
        <f t="shared" si="4"/>
        <v>144</v>
      </c>
      <c r="AG17" s="61">
        <f t="shared" si="5"/>
        <v>7.7777777777777777</v>
      </c>
      <c r="AH17" s="62">
        <f t="shared" si="6"/>
        <v>0.97222222222222221</v>
      </c>
      <c r="AI17" s="63"/>
      <c r="AJ17" s="64"/>
      <c r="AK17" s="65">
        <f t="shared" si="7"/>
        <v>0</v>
      </c>
      <c r="AL17" s="64" t="str">
        <f>IF(VLOOKUP(D17,[1]工单一览表!A:F,6,0)="结案","Y","N")</f>
        <v>Y</v>
      </c>
      <c r="AM17" s="66" t="s">
        <v>379</v>
      </c>
      <c r="AN17" s="26"/>
      <c r="AO17" s="66" t="s">
        <v>125</v>
      </c>
      <c r="AP17" s="74"/>
      <c r="AQ17" s="75"/>
      <c r="AR17" s="76"/>
      <c r="AS17" s="77"/>
      <c r="AT17" s="77"/>
      <c r="AU17" s="78"/>
      <c r="AV17" s="77"/>
      <c r="AW17" s="77"/>
      <c r="AX17" s="77"/>
      <c r="AY17" s="77"/>
      <c r="AZ17" s="77"/>
      <c r="BA17" s="77"/>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84"/>
      <c r="CE17" s="84"/>
      <c r="CF17" s="84"/>
      <c r="CG17" s="84"/>
      <c r="CH17" s="84"/>
      <c r="CI17" s="84"/>
      <c r="CJ17" s="84"/>
      <c r="CK17" s="84"/>
      <c r="CL17" s="84"/>
      <c r="CM17" s="84"/>
      <c r="CN17" s="84"/>
      <c r="CO17" s="84"/>
      <c r="CP17" s="84"/>
      <c r="CQ17" s="84"/>
      <c r="CR17" s="84"/>
      <c r="CS17" s="84"/>
      <c r="CT17" s="84"/>
      <c r="CU17" s="84"/>
      <c r="CV17" s="84"/>
      <c r="CW17" s="84"/>
      <c r="CX17" s="84"/>
      <c r="CY17" s="84"/>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c r="FE17" s="84"/>
      <c r="FF17" s="84"/>
      <c r="FG17" s="84"/>
      <c r="FH17" s="84"/>
      <c r="FI17" s="84"/>
      <c r="FJ17" s="84"/>
      <c r="FK17" s="84"/>
      <c r="FL17" s="84"/>
      <c r="FM17" s="84"/>
      <c r="FN17" s="84"/>
      <c r="FO17" s="84"/>
      <c r="FP17" s="84"/>
      <c r="FQ17" s="84"/>
      <c r="FR17" s="84"/>
      <c r="FS17" s="84"/>
      <c r="FT17" s="84"/>
      <c r="FU17" s="84"/>
      <c r="FV17" s="84"/>
      <c r="FW17" s="84"/>
      <c r="FX17" s="84"/>
      <c r="FY17" s="84"/>
      <c r="FZ17" s="84"/>
      <c r="GA17" s="84"/>
      <c r="GB17" s="84"/>
      <c r="GC17" s="84"/>
      <c r="GD17" s="84"/>
      <c r="GE17" s="84"/>
      <c r="GF17" s="84"/>
      <c r="GG17" s="84"/>
      <c r="GH17" s="84"/>
      <c r="GI17" s="84"/>
      <c r="GJ17" s="84"/>
      <c r="GK17" s="84"/>
      <c r="GL17" s="84"/>
      <c r="GM17" s="84"/>
      <c r="GN17" s="84"/>
      <c r="GO17" s="84"/>
      <c r="GP17" s="84"/>
      <c r="GQ17" s="84"/>
      <c r="GR17" s="84"/>
      <c r="GS17" s="84"/>
      <c r="GT17" s="84"/>
      <c r="GU17" s="84"/>
      <c r="GV17" s="84"/>
      <c r="GW17" s="84"/>
      <c r="GX17" s="84"/>
      <c r="GY17" s="84"/>
      <c r="GZ17" s="84"/>
      <c r="HA17" s="84"/>
      <c r="HB17" s="84"/>
      <c r="HC17" s="84"/>
      <c r="HD17" s="84"/>
      <c r="HE17" s="84"/>
      <c r="HF17" s="84"/>
      <c r="HG17" s="84"/>
      <c r="HH17" s="84"/>
      <c r="HI17" s="84"/>
      <c r="HJ17" s="84"/>
      <c r="HK17" s="84"/>
      <c r="HL17" s="84"/>
      <c r="HM17" s="84"/>
      <c r="HN17" s="84"/>
      <c r="HO17" s="84"/>
      <c r="HP17" s="84"/>
      <c r="HQ17" s="84"/>
      <c r="HR17" s="84"/>
      <c r="HS17" s="84"/>
      <c r="HT17" s="84"/>
      <c r="HU17" s="84"/>
      <c r="HV17" s="84"/>
      <c r="HW17" s="84"/>
      <c r="HX17" s="84"/>
      <c r="HY17" s="84"/>
      <c r="HZ17" s="84"/>
      <c r="IA17" s="84"/>
      <c r="IB17" s="84"/>
      <c r="IC17" s="84"/>
      <c r="ID17" s="84"/>
      <c r="IE17" s="84"/>
      <c r="IF17" s="84"/>
      <c r="IG17" s="84"/>
      <c r="IH17" s="84"/>
      <c r="II17" s="84"/>
      <c r="IJ17" s="84"/>
      <c r="IK17" s="84"/>
      <c r="IL17" s="84"/>
      <c r="IM17" s="84"/>
      <c r="IN17" s="84"/>
      <c r="IO17" s="84"/>
      <c r="IP17" s="84"/>
      <c r="IQ17" s="84"/>
      <c r="IR17" s="84"/>
      <c r="IS17" s="84"/>
      <c r="IT17" s="84"/>
      <c r="IU17" s="84"/>
      <c r="IV17" s="84"/>
      <c r="IW17" s="84"/>
      <c r="IX17" s="84"/>
      <c r="IY17" s="84"/>
      <c r="IZ17" s="84"/>
      <c r="JA17" s="84"/>
      <c r="JB17" s="84"/>
    </row>
    <row r="18" spans="1:262" s="22" customFormat="1" ht="15" customHeight="1" x14ac:dyDescent="0.15">
      <c r="A18" s="176" t="str">
        <f t="shared" si="0"/>
        <v>20190909</v>
      </c>
      <c r="B18" s="26" t="s">
        <v>285</v>
      </c>
      <c r="C18" s="27" t="s">
        <v>310</v>
      </c>
      <c r="D18" s="28" t="s">
        <v>448</v>
      </c>
      <c r="E18" s="26" t="str">
        <f t="shared" si="1"/>
        <v>标准</v>
      </c>
      <c r="F18" s="29" t="str">
        <f>VLOOKUP(D18,[1]工单一览表!A:B,2,0)</f>
        <v>050-C031100131-507</v>
      </c>
      <c r="G18" s="30" t="str">
        <f>VLOOKUP(F18,[1]系列对照表!A:C,3,0)</f>
        <v>PinPush</v>
      </c>
      <c r="H18" s="30" t="str">
        <f>VLOOKUP(F18,[1]系列对照表!A:D,4,0)</f>
        <v>KPCS</v>
      </c>
      <c r="I18" s="37">
        <f>VLOOKUP(D18,[1]工单一览表!A:G,7,0)</f>
        <v>2000</v>
      </c>
      <c r="J18" s="38" t="s">
        <v>281</v>
      </c>
      <c r="K18" s="37">
        <f>VLOOKUP(D18,[1]工单一览表!A:H,8,0)</f>
        <v>1269.5</v>
      </c>
      <c r="L18" s="26"/>
      <c r="M18" s="26"/>
      <c r="N18" s="26"/>
      <c r="O18" s="39" t="s">
        <v>312</v>
      </c>
      <c r="P18" s="40">
        <v>0.5</v>
      </c>
      <c r="Q18" s="40">
        <v>0.5</v>
      </c>
      <c r="R18" s="40">
        <f t="shared" ca="1" si="2"/>
        <v>1.4831460674157304</v>
      </c>
      <c r="S18" s="40">
        <f t="shared" ca="1" si="3"/>
        <v>3.0337078651685392</v>
      </c>
      <c r="T18" s="40">
        <v>5.5</v>
      </c>
      <c r="U18" s="40">
        <v>5.5</v>
      </c>
      <c r="V18" s="41">
        <v>12</v>
      </c>
      <c r="W18" s="42">
        <v>227</v>
      </c>
      <c r="X18" s="43">
        <v>490</v>
      </c>
      <c r="Y18" s="50">
        <v>1</v>
      </c>
      <c r="Z18" s="50">
        <v>1</v>
      </c>
      <c r="AA18" s="51"/>
      <c r="AB18" s="51"/>
      <c r="AC18" s="51"/>
      <c r="AD18" s="51"/>
      <c r="AE18" s="51"/>
      <c r="AF18" s="38">
        <f t="shared" si="4"/>
        <v>352.8</v>
      </c>
      <c r="AG18" s="61">
        <f t="shared" si="5"/>
        <v>7.72108843537415</v>
      </c>
      <c r="AH18" s="62">
        <f t="shared" si="6"/>
        <v>0.64342403628117917</v>
      </c>
      <c r="AI18" s="63"/>
      <c r="AJ18" s="64"/>
      <c r="AK18" s="65">
        <f t="shared" si="7"/>
        <v>0</v>
      </c>
      <c r="AL18" s="64" t="str">
        <f>IF(VLOOKUP(D18,[1]工单一览表!A:F,6,0)="结案","Y","N")</f>
        <v>Y</v>
      </c>
      <c r="AM18" s="66" t="s">
        <v>286</v>
      </c>
      <c r="AN18" s="26"/>
      <c r="AO18" s="66" t="s">
        <v>40</v>
      </c>
      <c r="AP18" s="74"/>
      <c r="AQ18" s="75"/>
      <c r="AR18" s="76"/>
      <c r="AS18" s="77"/>
      <c r="AT18" s="77"/>
      <c r="AU18" s="78"/>
      <c r="AV18" s="77"/>
      <c r="AW18" s="77"/>
      <c r="AX18" s="77"/>
      <c r="AY18" s="77"/>
      <c r="AZ18" s="77"/>
      <c r="BA18" s="77"/>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84"/>
      <c r="CE18" s="84"/>
      <c r="CF18" s="84"/>
      <c r="CG18" s="84"/>
      <c r="CH18" s="84"/>
      <c r="CI18" s="84"/>
      <c r="CJ18" s="84"/>
      <c r="CK18" s="84"/>
      <c r="CL18" s="84"/>
      <c r="CM18" s="84"/>
      <c r="CN18" s="84"/>
      <c r="CO18" s="84"/>
      <c r="CP18" s="84"/>
      <c r="CQ18" s="84"/>
      <c r="CR18" s="84"/>
      <c r="CS18" s="84"/>
      <c r="CT18" s="84"/>
      <c r="CU18" s="84"/>
      <c r="CV18" s="84"/>
      <c r="CW18" s="84"/>
      <c r="CX18" s="84"/>
      <c r="CY18" s="84"/>
      <c r="CZ18" s="84"/>
      <c r="DA18" s="84"/>
      <c r="DB18" s="84"/>
      <c r="DC18" s="84"/>
      <c r="DD18" s="84"/>
      <c r="DE18" s="84"/>
      <c r="DF18" s="84"/>
      <c r="DG18" s="84"/>
      <c r="DH18" s="84"/>
      <c r="DI18" s="84"/>
      <c r="DJ18" s="84"/>
      <c r="DK18" s="84"/>
      <c r="DL18" s="84"/>
      <c r="DM18" s="84"/>
      <c r="DN18" s="84"/>
      <c r="DO18" s="84"/>
      <c r="DP18" s="84"/>
      <c r="DQ18" s="84"/>
      <c r="DR18" s="84"/>
      <c r="DS18" s="84"/>
      <c r="DT18" s="84"/>
      <c r="DU18" s="84"/>
      <c r="DV18" s="84"/>
      <c r="DW18" s="84"/>
      <c r="DX18" s="84"/>
      <c r="DY18" s="84"/>
      <c r="DZ18" s="84"/>
      <c r="EA18" s="84"/>
      <c r="EB18" s="84"/>
      <c r="EC18" s="84"/>
      <c r="ED18" s="84"/>
      <c r="EE18" s="84"/>
      <c r="EF18" s="84"/>
      <c r="EG18" s="84"/>
      <c r="EH18" s="84"/>
      <c r="EI18" s="84"/>
      <c r="EJ18" s="84"/>
      <c r="EK18" s="84"/>
      <c r="EL18" s="84"/>
      <c r="EM18" s="84"/>
      <c r="EN18" s="84"/>
      <c r="EO18" s="84"/>
      <c r="EP18" s="84"/>
      <c r="EQ18" s="84"/>
      <c r="ER18" s="84"/>
      <c r="ES18" s="84"/>
      <c r="ET18" s="84"/>
      <c r="EU18" s="84"/>
      <c r="EV18" s="84"/>
      <c r="EW18" s="84"/>
      <c r="EX18" s="84"/>
      <c r="EY18" s="84"/>
      <c r="EZ18" s="84"/>
      <c r="FA18" s="84"/>
      <c r="FB18" s="84"/>
      <c r="FC18" s="84"/>
      <c r="FD18" s="84"/>
      <c r="FE18" s="84"/>
      <c r="FF18" s="84"/>
      <c r="FG18" s="84"/>
      <c r="FH18" s="84"/>
      <c r="FI18" s="84"/>
      <c r="FJ18" s="84"/>
      <c r="FK18" s="84"/>
      <c r="FL18" s="84"/>
      <c r="FM18" s="84"/>
      <c r="FN18" s="84"/>
      <c r="FO18" s="84"/>
      <c r="FP18" s="84"/>
      <c r="FQ18" s="84"/>
      <c r="FR18" s="84"/>
      <c r="FS18" s="84"/>
      <c r="FT18" s="84"/>
      <c r="FU18" s="84"/>
      <c r="FV18" s="84"/>
      <c r="FW18" s="84"/>
      <c r="FX18" s="84"/>
      <c r="FY18" s="84"/>
      <c r="FZ18" s="84"/>
      <c r="GA18" s="84"/>
      <c r="GB18" s="84"/>
      <c r="GC18" s="84"/>
      <c r="GD18" s="84"/>
      <c r="GE18" s="84"/>
      <c r="GF18" s="84"/>
      <c r="GG18" s="84"/>
      <c r="GH18" s="84"/>
      <c r="GI18" s="84"/>
      <c r="GJ18" s="84"/>
      <c r="GK18" s="84"/>
      <c r="GL18" s="84"/>
      <c r="GM18" s="84"/>
      <c r="GN18" s="84"/>
      <c r="GO18" s="84"/>
      <c r="GP18" s="84"/>
      <c r="GQ18" s="84"/>
      <c r="GR18" s="84"/>
      <c r="GS18" s="84"/>
      <c r="GT18" s="84"/>
      <c r="GU18" s="84"/>
      <c r="GV18" s="84"/>
      <c r="GW18" s="84"/>
      <c r="GX18" s="84"/>
      <c r="GY18" s="84"/>
      <c r="GZ18" s="84"/>
      <c r="HA18" s="84"/>
      <c r="HB18" s="84"/>
      <c r="HC18" s="84"/>
      <c r="HD18" s="84"/>
      <c r="HE18" s="84"/>
      <c r="HF18" s="84"/>
      <c r="HG18" s="84"/>
      <c r="HH18" s="84"/>
      <c r="HI18" s="84"/>
      <c r="HJ18" s="84"/>
      <c r="HK18" s="84"/>
      <c r="HL18" s="84"/>
      <c r="HM18" s="84"/>
      <c r="HN18" s="84"/>
      <c r="HO18" s="84"/>
      <c r="HP18" s="84"/>
      <c r="HQ18" s="84"/>
      <c r="HR18" s="84"/>
      <c r="HS18" s="84"/>
      <c r="HT18" s="84"/>
      <c r="HU18" s="84"/>
      <c r="HV18" s="84"/>
      <c r="HW18" s="84"/>
      <c r="HX18" s="84"/>
      <c r="HY18" s="84"/>
      <c r="HZ18" s="84"/>
      <c r="IA18" s="84"/>
      <c r="IB18" s="84"/>
      <c r="IC18" s="84"/>
      <c r="ID18" s="84"/>
      <c r="IE18" s="84"/>
      <c r="IF18" s="84"/>
      <c r="IG18" s="84"/>
      <c r="IH18" s="84"/>
      <c r="II18" s="84"/>
      <c r="IJ18" s="84"/>
      <c r="IK18" s="84"/>
      <c r="IL18" s="84"/>
      <c r="IM18" s="84"/>
      <c r="IN18" s="84"/>
      <c r="IO18" s="84"/>
      <c r="IP18" s="84"/>
      <c r="IQ18" s="84"/>
      <c r="IR18" s="84"/>
      <c r="IS18" s="84"/>
      <c r="IT18" s="84"/>
      <c r="IU18" s="84"/>
      <c r="IV18" s="84"/>
      <c r="IW18" s="84"/>
      <c r="IX18" s="84"/>
      <c r="IY18" s="84"/>
      <c r="IZ18" s="84"/>
      <c r="JA18" s="84"/>
      <c r="JB18" s="84"/>
    </row>
    <row r="19" spans="1:262" s="22" customFormat="1" ht="15" customHeight="1" x14ac:dyDescent="0.15">
      <c r="A19" s="176" t="str">
        <f t="shared" si="0"/>
        <v>20190909</v>
      </c>
      <c r="B19" s="26" t="s">
        <v>275</v>
      </c>
      <c r="C19" s="27" t="s">
        <v>371</v>
      </c>
      <c r="D19" s="28" t="s">
        <v>434</v>
      </c>
      <c r="E19" s="26" t="str">
        <f t="shared" si="1"/>
        <v>标准</v>
      </c>
      <c r="F19" s="29" t="str">
        <f>VLOOKUP(D19,[1]工单一览表!A:B,2,0)</f>
        <v>050-C130000141-508</v>
      </c>
      <c r="G19" s="30" t="str">
        <f>VLOOKUP(F19,[1]系列对照表!A:C,3,0)</f>
        <v>PinPush</v>
      </c>
      <c r="H19" s="30" t="str">
        <f>VLOOKUP(F19,[1]系列对照表!A:D,4,0)</f>
        <v>KPCS</v>
      </c>
      <c r="I19" s="37">
        <f>VLOOKUP(D19,[1]工单一览表!A:G,7,0)</f>
        <v>2000</v>
      </c>
      <c r="J19" s="38" t="s">
        <v>281</v>
      </c>
      <c r="K19" s="37">
        <f>VLOOKUP(D19,[1]工单一览表!A:H,8,0)</f>
        <v>1999.5</v>
      </c>
      <c r="L19" s="26"/>
      <c r="M19" s="26"/>
      <c r="N19" s="26"/>
      <c r="O19" s="39" t="s">
        <v>54</v>
      </c>
      <c r="P19" s="40">
        <v>0.5</v>
      </c>
      <c r="Q19" s="40">
        <v>0.5</v>
      </c>
      <c r="R19" s="40">
        <f t="shared" ca="1" si="2"/>
        <v>3.5056179775280896</v>
      </c>
      <c r="S19" s="40">
        <f t="shared" ca="1" si="3"/>
        <v>3.0337078651685392</v>
      </c>
      <c r="T19" s="40">
        <v>3</v>
      </c>
      <c r="U19" s="40">
        <v>3</v>
      </c>
      <c r="V19" s="41">
        <v>12</v>
      </c>
      <c r="W19" s="42">
        <v>357</v>
      </c>
      <c r="X19" s="43">
        <v>600</v>
      </c>
      <c r="Y19" s="50">
        <v>1</v>
      </c>
      <c r="Z19" s="50">
        <v>1</v>
      </c>
      <c r="AA19" s="51"/>
      <c r="AB19" s="51"/>
      <c r="AC19" s="51"/>
      <c r="AD19" s="51"/>
      <c r="AE19" s="51"/>
      <c r="AF19" s="38">
        <f t="shared" si="4"/>
        <v>432</v>
      </c>
      <c r="AG19" s="61">
        <f t="shared" si="5"/>
        <v>9.9166666666666661</v>
      </c>
      <c r="AH19" s="62">
        <f t="shared" si="6"/>
        <v>0.82638888888888884</v>
      </c>
      <c r="AI19" s="63"/>
      <c r="AJ19" s="64"/>
      <c r="AK19" s="65">
        <f t="shared" si="7"/>
        <v>0</v>
      </c>
      <c r="AL19" s="64" t="str">
        <f>IF(VLOOKUP(D19,[1]工单一览表!A:F,6,0)="结案","Y","N")</f>
        <v>Y</v>
      </c>
      <c r="AM19" s="66" t="s">
        <v>302</v>
      </c>
      <c r="AN19" s="26"/>
      <c r="AO19" s="66" t="s">
        <v>68</v>
      </c>
      <c r="AP19" s="74"/>
      <c r="AQ19" s="75"/>
      <c r="AR19" s="76"/>
      <c r="AS19" s="77"/>
      <c r="AT19" s="77"/>
      <c r="AU19" s="78"/>
      <c r="AV19" s="77"/>
      <c r="AW19" s="77"/>
      <c r="AX19" s="77"/>
      <c r="AY19" s="77"/>
      <c r="AZ19" s="77"/>
      <c r="BA19" s="77"/>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84"/>
      <c r="CE19" s="84"/>
      <c r="CF19" s="84"/>
      <c r="CG19" s="84"/>
      <c r="CH19" s="84"/>
      <c r="CI19" s="84"/>
      <c r="CJ19" s="84"/>
      <c r="CK19" s="84"/>
      <c r="CL19" s="84"/>
      <c r="CM19" s="84"/>
      <c r="CN19" s="84"/>
      <c r="CO19" s="84"/>
      <c r="CP19" s="84"/>
      <c r="CQ19" s="84"/>
      <c r="CR19" s="84"/>
      <c r="CS19" s="84"/>
      <c r="CT19" s="84"/>
      <c r="CU19" s="84"/>
      <c r="CV19" s="84"/>
      <c r="CW19" s="84"/>
      <c r="CX19" s="84"/>
      <c r="CY19" s="84"/>
      <c r="CZ19" s="84"/>
      <c r="DA19" s="84"/>
      <c r="DB19" s="84"/>
      <c r="DC19" s="84"/>
      <c r="DD19" s="84"/>
      <c r="DE19" s="84"/>
      <c r="DF19" s="84"/>
      <c r="DG19" s="84"/>
      <c r="DH19" s="84"/>
      <c r="DI19" s="84"/>
      <c r="DJ19" s="84"/>
      <c r="DK19" s="84"/>
      <c r="DL19" s="84"/>
      <c r="DM19" s="84"/>
      <c r="DN19" s="84"/>
      <c r="DO19" s="84"/>
      <c r="DP19" s="84"/>
      <c r="DQ19" s="84"/>
      <c r="DR19" s="84"/>
      <c r="DS19" s="84"/>
      <c r="DT19" s="84"/>
      <c r="DU19" s="84"/>
      <c r="DV19" s="84"/>
      <c r="DW19" s="84"/>
      <c r="DX19" s="84"/>
      <c r="DY19" s="84"/>
      <c r="DZ19" s="84"/>
      <c r="EA19" s="84"/>
      <c r="EB19" s="84"/>
      <c r="EC19" s="84"/>
      <c r="ED19" s="84"/>
      <c r="EE19" s="84"/>
      <c r="EF19" s="84"/>
      <c r="EG19" s="84"/>
      <c r="EH19" s="84"/>
      <c r="EI19" s="84"/>
      <c r="EJ19" s="84"/>
      <c r="EK19" s="84"/>
      <c r="EL19" s="84"/>
      <c r="EM19" s="84"/>
      <c r="EN19" s="84"/>
      <c r="EO19" s="84"/>
      <c r="EP19" s="84"/>
      <c r="EQ19" s="84"/>
      <c r="ER19" s="84"/>
      <c r="ES19" s="84"/>
      <c r="ET19" s="84"/>
      <c r="EU19" s="84"/>
      <c r="EV19" s="84"/>
      <c r="EW19" s="84"/>
      <c r="EX19" s="84"/>
      <c r="EY19" s="84"/>
      <c r="EZ19" s="84"/>
      <c r="FA19" s="84"/>
      <c r="FB19" s="84"/>
      <c r="FC19" s="84"/>
      <c r="FD19" s="84"/>
      <c r="FE19" s="84"/>
      <c r="FF19" s="84"/>
      <c r="FG19" s="84"/>
      <c r="FH19" s="84"/>
      <c r="FI19" s="84"/>
      <c r="FJ19" s="84"/>
      <c r="FK19" s="84"/>
      <c r="FL19" s="84"/>
      <c r="FM19" s="84"/>
      <c r="FN19" s="84"/>
      <c r="FO19" s="84"/>
      <c r="FP19" s="84"/>
      <c r="FQ19" s="84"/>
      <c r="FR19" s="84"/>
      <c r="FS19" s="84"/>
      <c r="FT19" s="84"/>
      <c r="FU19" s="84"/>
      <c r="FV19" s="84"/>
      <c r="FW19" s="84"/>
      <c r="FX19" s="84"/>
      <c r="FY19" s="84"/>
      <c r="FZ19" s="84"/>
      <c r="GA19" s="84"/>
      <c r="GB19" s="84"/>
      <c r="GC19" s="84"/>
      <c r="GD19" s="84"/>
      <c r="GE19" s="84"/>
      <c r="GF19" s="84"/>
      <c r="GG19" s="84"/>
      <c r="GH19" s="84"/>
      <c r="GI19" s="84"/>
      <c r="GJ19" s="84"/>
      <c r="GK19" s="84"/>
      <c r="GL19" s="84"/>
      <c r="GM19" s="84"/>
      <c r="GN19" s="84"/>
      <c r="GO19" s="84"/>
      <c r="GP19" s="84"/>
      <c r="GQ19" s="84"/>
      <c r="GR19" s="84"/>
      <c r="GS19" s="84"/>
      <c r="GT19" s="84"/>
      <c r="GU19" s="84"/>
      <c r="GV19" s="84"/>
      <c r="GW19" s="84"/>
      <c r="GX19" s="84"/>
      <c r="GY19" s="84"/>
      <c r="GZ19" s="84"/>
      <c r="HA19" s="84"/>
      <c r="HB19" s="84"/>
      <c r="HC19" s="84"/>
      <c r="HD19" s="84"/>
      <c r="HE19" s="84"/>
      <c r="HF19" s="84"/>
      <c r="HG19" s="84"/>
      <c r="HH19" s="84"/>
      <c r="HI19" s="84"/>
      <c r="HJ19" s="84"/>
      <c r="HK19" s="84"/>
      <c r="HL19" s="84"/>
      <c r="HM19" s="84"/>
      <c r="HN19" s="84"/>
      <c r="HO19" s="84"/>
      <c r="HP19" s="84"/>
      <c r="HQ19" s="84"/>
      <c r="HR19" s="84"/>
      <c r="HS19" s="84"/>
      <c r="HT19" s="84"/>
      <c r="HU19" s="84"/>
      <c r="HV19" s="84"/>
      <c r="HW19" s="84"/>
      <c r="HX19" s="84"/>
      <c r="HY19" s="84"/>
      <c r="HZ19" s="84"/>
      <c r="IA19" s="84"/>
      <c r="IB19" s="84"/>
      <c r="IC19" s="84"/>
      <c r="ID19" s="84"/>
      <c r="IE19" s="84"/>
      <c r="IF19" s="84"/>
      <c r="IG19" s="84"/>
      <c r="IH19" s="84"/>
      <c r="II19" s="84"/>
      <c r="IJ19" s="84"/>
      <c r="IK19" s="84"/>
      <c r="IL19" s="84"/>
      <c r="IM19" s="84"/>
      <c r="IN19" s="84"/>
      <c r="IO19" s="84"/>
      <c r="IP19" s="84"/>
      <c r="IQ19" s="84"/>
      <c r="IR19" s="84"/>
      <c r="IS19" s="84"/>
      <c r="IT19" s="84"/>
      <c r="IU19" s="84"/>
      <c r="IV19" s="84"/>
      <c r="IW19" s="84"/>
      <c r="IX19" s="84"/>
      <c r="IY19" s="84"/>
      <c r="IZ19" s="84"/>
      <c r="JA19" s="84"/>
      <c r="JB19" s="84"/>
    </row>
    <row r="20" spans="1:262" s="22" customFormat="1" ht="15" customHeight="1" x14ac:dyDescent="0.15">
      <c r="A20" s="176" t="str">
        <f t="shared" si="0"/>
        <v>20190909</v>
      </c>
      <c r="B20" s="26" t="s">
        <v>285</v>
      </c>
      <c r="C20" s="27" t="s">
        <v>371</v>
      </c>
      <c r="D20" s="28" t="s">
        <v>434</v>
      </c>
      <c r="E20" s="26" t="str">
        <f t="shared" si="1"/>
        <v>标准</v>
      </c>
      <c r="F20" s="29" t="str">
        <f>VLOOKUP(D20,[1]工单一览表!A:B,2,0)</f>
        <v>050-C130000141-508</v>
      </c>
      <c r="G20" s="30" t="str">
        <f>VLOOKUP(F20,[1]系列对照表!A:C,3,0)</f>
        <v>PinPush</v>
      </c>
      <c r="H20" s="30" t="str">
        <f>VLOOKUP(F20,[1]系列对照表!A:D,4,0)</f>
        <v>KPCS</v>
      </c>
      <c r="I20" s="37">
        <f>VLOOKUP(D20,[1]工单一览表!A:G,7,0)</f>
        <v>2000</v>
      </c>
      <c r="J20" s="38" t="s">
        <v>281</v>
      </c>
      <c r="K20" s="37">
        <f>VLOOKUP(D20,[1]工单一览表!A:H,8,0)</f>
        <v>1999.5</v>
      </c>
      <c r="L20" s="26"/>
      <c r="M20" s="26"/>
      <c r="N20" s="26"/>
      <c r="O20" s="39" t="s">
        <v>54</v>
      </c>
      <c r="P20" s="40">
        <v>0.5</v>
      </c>
      <c r="Q20" s="40">
        <v>0.5</v>
      </c>
      <c r="R20" s="40">
        <f t="shared" ca="1" si="2"/>
        <v>1.4831460674157304</v>
      </c>
      <c r="S20" s="40">
        <f t="shared" ca="1" si="3"/>
        <v>3.0337078651685392</v>
      </c>
      <c r="T20" s="40">
        <v>4</v>
      </c>
      <c r="U20" s="40">
        <v>4</v>
      </c>
      <c r="V20" s="41">
        <v>12</v>
      </c>
      <c r="W20" s="42">
        <v>187</v>
      </c>
      <c r="X20" s="43">
        <v>600</v>
      </c>
      <c r="Y20" s="50">
        <v>1</v>
      </c>
      <c r="Z20" s="50">
        <v>1</v>
      </c>
      <c r="AA20" s="51"/>
      <c r="AB20" s="51"/>
      <c r="AC20" s="51"/>
      <c r="AD20" s="51"/>
      <c r="AE20" s="51"/>
      <c r="AF20" s="38">
        <f t="shared" si="4"/>
        <v>432</v>
      </c>
      <c r="AG20" s="61">
        <f t="shared" si="5"/>
        <v>5.1944444444444446</v>
      </c>
      <c r="AH20" s="62">
        <f t="shared" si="6"/>
        <v>0.43287037037037035</v>
      </c>
      <c r="AI20" s="63"/>
      <c r="AJ20" s="64"/>
      <c r="AK20" s="65">
        <f t="shared" si="7"/>
        <v>0</v>
      </c>
      <c r="AL20" s="64" t="str">
        <f>IF(VLOOKUP(D20,[1]工单一览表!A:F,6,0)="结案","Y","N")</f>
        <v>Y</v>
      </c>
      <c r="AM20" s="66" t="s">
        <v>331</v>
      </c>
      <c r="AN20" s="26"/>
      <c r="AO20" s="66" t="s">
        <v>127</v>
      </c>
      <c r="AP20" s="74"/>
      <c r="AQ20" s="75"/>
      <c r="AR20" s="76"/>
      <c r="AS20" s="77"/>
      <c r="AT20" s="77"/>
      <c r="AU20" s="78"/>
      <c r="AV20" s="77"/>
      <c r="AW20" s="77"/>
      <c r="AX20" s="77"/>
      <c r="AY20" s="77"/>
      <c r="AZ20" s="77"/>
      <c r="BA20" s="77"/>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84"/>
      <c r="CE20" s="84"/>
      <c r="CF20" s="84"/>
      <c r="CG20" s="84"/>
      <c r="CH20" s="84"/>
      <c r="CI20" s="84"/>
      <c r="CJ20" s="84"/>
      <c r="CK20" s="84"/>
      <c r="CL20" s="84"/>
      <c r="CM20" s="84"/>
      <c r="CN20" s="84"/>
      <c r="CO20" s="84"/>
      <c r="CP20" s="84"/>
      <c r="CQ20" s="84"/>
      <c r="CR20" s="84"/>
      <c r="CS20" s="84"/>
      <c r="CT20" s="84"/>
      <c r="CU20" s="84"/>
      <c r="CV20" s="84"/>
      <c r="CW20" s="84"/>
      <c r="CX20" s="84"/>
      <c r="CY20" s="84"/>
      <c r="CZ20" s="84"/>
      <c r="DA20" s="84"/>
      <c r="DB20" s="84"/>
      <c r="DC20" s="84"/>
      <c r="DD20" s="84"/>
      <c r="DE20" s="84"/>
      <c r="DF20" s="84"/>
      <c r="DG20" s="84"/>
      <c r="DH20" s="84"/>
      <c r="DI20" s="84"/>
      <c r="DJ20" s="84"/>
      <c r="DK20" s="84"/>
      <c r="DL20" s="84"/>
      <c r="DM20" s="84"/>
      <c r="DN20" s="84"/>
      <c r="DO20" s="84"/>
      <c r="DP20" s="84"/>
      <c r="DQ20" s="84"/>
      <c r="DR20" s="84"/>
      <c r="DS20" s="84"/>
      <c r="DT20" s="84"/>
      <c r="DU20" s="84"/>
      <c r="DV20" s="84"/>
      <c r="DW20" s="84"/>
      <c r="DX20" s="84"/>
      <c r="DY20" s="84"/>
      <c r="DZ20" s="84"/>
      <c r="EA20" s="84"/>
      <c r="EB20" s="84"/>
      <c r="EC20" s="84"/>
      <c r="ED20" s="84"/>
      <c r="EE20" s="84"/>
      <c r="EF20" s="84"/>
      <c r="EG20" s="84"/>
      <c r="EH20" s="84"/>
      <c r="EI20" s="84"/>
      <c r="EJ20" s="84"/>
      <c r="EK20" s="84"/>
      <c r="EL20" s="84"/>
      <c r="EM20" s="84"/>
      <c r="EN20" s="84"/>
      <c r="EO20" s="84"/>
      <c r="EP20" s="84"/>
      <c r="EQ20" s="84"/>
      <c r="ER20" s="84"/>
      <c r="ES20" s="84"/>
      <c r="ET20" s="84"/>
      <c r="EU20" s="84"/>
      <c r="EV20" s="84"/>
      <c r="EW20" s="84"/>
      <c r="EX20" s="84"/>
      <c r="EY20" s="84"/>
      <c r="EZ20" s="84"/>
      <c r="FA20" s="84"/>
      <c r="FB20" s="84"/>
      <c r="FC20" s="84"/>
      <c r="FD20" s="84"/>
      <c r="FE20" s="84"/>
      <c r="FF20" s="84"/>
      <c r="FG20" s="84"/>
      <c r="FH20" s="84"/>
      <c r="FI20" s="84"/>
      <c r="FJ20" s="84"/>
      <c r="FK20" s="84"/>
      <c r="FL20" s="84"/>
      <c r="FM20" s="84"/>
      <c r="FN20" s="84"/>
      <c r="FO20" s="84"/>
      <c r="FP20" s="84"/>
      <c r="FQ20" s="84"/>
      <c r="FR20" s="84"/>
      <c r="FS20" s="84"/>
      <c r="FT20" s="84"/>
      <c r="FU20" s="84"/>
      <c r="FV20" s="84"/>
      <c r="FW20" s="84"/>
      <c r="FX20" s="84"/>
      <c r="FY20" s="84"/>
      <c r="FZ20" s="84"/>
      <c r="GA20" s="84"/>
      <c r="GB20" s="84"/>
      <c r="GC20" s="84"/>
      <c r="GD20" s="84"/>
      <c r="GE20" s="84"/>
      <c r="GF20" s="84"/>
      <c r="GG20" s="84"/>
      <c r="GH20" s="84"/>
      <c r="GI20" s="84"/>
      <c r="GJ20" s="84"/>
      <c r="GK20" s="84"/>
      <c r="GL20" s="84"/>
      <c r="GM20" s="84"/>
      <c r="GN20" s="84"/>
      <c r="GO20" s="84"/>
      <c r="GP20" s="84"/>
      <c r="GQ20" s="84"/>
      <c r="GR20" s="84"/>
      <c r="GS20" s="84"/>
      <c r="GT20" s="84"/>
      <c r="GU20" s="84"/>
      <c r="GV20" s="84"/>
      <c r="GW20" s="84"/>
      <c r="GX20" s="84"/>
      <c r="GY20" s="84"/>
      <c r="GZ20" s="84"/>
      <c r="HA20" s="84"/>
      <c r="HB20" s="84"/>
      <c r="HC20" s="84"/>
      <c r="HD20" s="84"/>
      <c r="HE20" s="84"/>
      <c r="HF20" s="84"/>
      <c r="HG20" s="84"/>
      <c r="HH20" s="84"/>
      <c r="HI20" s="84"/>
      <c r="HJ20" s="84"/>
      <c r="HK20" s="84"/>
      <c r="HL20" s="84"/>
      <c r="HM20" s="84"/>
      <c r="HN20" s="84"/>
      <c r="HO20" s="84"/>
      <c r="HP20" s="84"/>
      <c r="HQ20" s="84"/>
      <c r="HR20" s="84"/>
      <c r="HS20" s="84"/>
      <c r="HT20" s="84"/>
      <c r="HU20" s="84"/>
      <c r="HV20" s="84"/>
      <c r="HW20" s="84"/>
      <c r="HX20" s="84"/>
      <c r="HY20" s="84"/>
      <c r="HZ20" s="84"/>
      <c r="IA20" s="84"/>
      <c r="IB20" s="84"/>
      <c r="IC20" s="84"/>
      <c r="ID20" s="84"/>
      <c r="IE20" s="84"/>
      <c r="IF20" s="84"/>
      <c r="IG20" s="84"/>
      <c r="IH20" s="84"/>
      <c r="II20" s="84"/>
      <c r="IJ20" s="84"/>
      <c r="IK20" s="84"/>
      <c r="IL20" s="84"/>
      <c r="IM20" s="84"/>
      <c r="IN20" s="84"/>
      <c r="IO20" s="84"/>
      <c r="IP20" s="84"/>
      <c r="IQ20" s="84"/>
      <c r="IR20" s="84"/>
      <c r="IS20" s="84"/>
      <c r="IT20" s="84"/>
      <c r="IU20" s="84"/>
      <c r="IV20" s="84"/>
      <c r="IW20" s="84"/>
      <c r="IX20" s="84"/>
      <c r="IY20" s="84"/>
      <c r="IZ20" s="84"/>
      <c r="JA20" s="84"/>
      <c r="JB20" s="84"/>
    </row>
    <row r="21" spans="1:262" s="22" customFormat="1" ht="15" customHeight="1" x14ac:dyDescent="0.15">
      <c r="A21" s="176" t="str">
        <f t="shared" si="0"/>
        <v>20190909</v>
      </c>
      <c r="B21" s="26" t="s">
        <v>285</v>
      </c>
      <c r="C21" s="27" t="s">
        <v>404</v>
      </c>
      <c r="D21" s="28" t="s">
        <v>470</v>
      </c>
      <c r="E21" s="26" t="str">
        <f t="shared" si="1"/>
        <v>标准</v>
      </c>
      <c r="F21" s="29" t="str">
        <f>VLOOKUP(D21,[1]工单一览表!A:B,2,0)</f>
        <v>050-S080000641-0549</v>
      </c>
      <c r="G21" s="30" t="str">
        <f>VLOOKUP(F21,[1]系列对照表!A:C,3,0)</f>
        <v>小天线</v>
      </c>
      <c r="H21" s="30" t="str">
        <f>VLOOKUP(F21,[1]系列对照表!A:D,4,0)</f>
        <v>KPCS</v>
      </c>
      <c r="I21" s="37">
        <f>VLOOKUP(D21,[1]工单一览表!A:G,7,0)</f>
        <v>2000</v>
      </c>
      <c r="J21" s="38" t="s">
        <v>281</v>
      </c>
      <c r="K21" s="37">
        <f>VLOOKUP(D21,[1]工单一览表!A:H,8,0)</f>
        <v>2000</v>
      </c>
      <c r="L21" s="26"/>
      <c r="M21" s="26"/>
      <c r="N21" s="26"/>
      <c r="O21" s="39" t="s">
        <v>69</v>
      </c>
      <c r="P21" s="40">
        <v>0.5</v>
      </c>
      <c r="Q21" s="40">
        <v>0.5</v>
      </c>
      <c r="R21" s="40">
        <f t="shared" ca="1" si="2"/>
        <v>1.4831460674157304</v>
      </c>
      <c r="S21" s="40">
        <f t="shared" ca="1" si="3"/>
        <v>3.0337078651685392</v>
      </c>
      <c r="T21" s="40">
        <v>5.5</v>
      </c>
      <c r="U21" s="40">
        <v>5.5</v>
      </c>
      <c r="V21" s="41">
        <v>12</v>
      </c>
      <c r="W21" s="42">
        <v>316</v>
      </c>
      <c r="X21" s="43">
        <v>450</v>
      </c>
      <c r="Y21" s="50">
        <v>1</v>
      </c>
      <c r="Z21" s="50">
        <v>1</v>
      </c>
      <c r="AA21" s="51"/>
      <c r="AB21" s="51"/>
      <c r="AC21" s="51"/>
      <c r="AD21" s="51"/>
      <c r="AE21" s="51"/>
      <c r="AF21" s="38">
        <f t="shared" si="4"/>
        <v>324</v>
      </c>
      <c r="AG21" s="61">
        <f t="shared" si="5"/>
        <v>11.703703703703704</v>
      </c>
      <c r="AH21" s="62">
        <f t="shared" si="6"/>
        <v>0.97530864197530864</v>
      </c>
      <c r="AI21" s="63"/>
      <c r="AJ21" s="64"/>
      <c r="AK21" s="65">
        <f t="shared" si="7"/>
        <v>0</v>
      </c>
      <c r="AL21" s="64" t="str">
        <f>IF(VLOOKUP(D21,[1]工单一览表!A:F,6,0)="结案","Y","N")</f>
        <v>Y</v>
      </c>
      <c r="AM21" s="66" t="s">
        <v>286</v>
      </c>
      <c r="AN21" s="26"/>
      <c r="AO21" s="66" t="s">
        <v>40</v>
      </c>
      <c r="AP21" s="74"/>
      <c r="AQ21" s="75"/>
      <c r="AR21" s="76"/>
      <c r="AS21" s="77"/>
      <c r="AT21" s="77"/>
      <c r="AU21" s="78"/>
      <c r="AV21" s="77"/>
      <c r="AW21" s="77"/>
      <c r="AX21" s="77"/>
      <c r="AY21" s="77"/>
      <c r="AZ21" s="77"/>
      <c r="BA21" s="77"/>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84"/>
      <c r="CE21" s="84"/>
      <c r="CF21" s="84"/>
      <c r="CG21" s="84"/>
      <c r="CH21" s="84"/>
      <c r="CI21" s="84"/>
      <c r="CJ21" s="84"/>
      <c r="CK21" s="84"/>
      <c r="CL21" s="84"/>
      <c r="CM21" s="84"/>
      <c r="CN21" s="84"/>
      <c r="CO21" s="84"/>
      <c r="CP21" s="84"/>
      <c r="CQ21" s="84"/>
      <c r="CR21" s="84"/>
      <c r="CS21" s="84"/>
      <c r="CT21" s="84"/>
      <c r="CU21" s="84"/>
      <c r="CV21" s="84"/>
      <c r="CW21" s="84"/>
      <c r="CX21" s="84"/>
      <c r="CY21" s="84"/>
      <c r="CZ21" s="84"/>
      <c r="DA21" s="84"/>
      <c r="DB21" s="84"/>
      <c r="DC21" s="84"/>
      <c r="DD21" s="84"/>
      <c r="DE21" s="84"/>
      <c r="DF21" s="84"/>
      <c r="DG21" s="84"/>
      <c r="DH21" s="84"/>
      <c r="DI21" s="84"/>
      <c r="DJ21" s="84"/>
      <c r="DK21" s="84"/>
      <c r="DL21" s="84"/>
      <c r="DM21" s="84"/>
      <c r="DN21" s="84"/>
      <c r="DO21" s="84"/>
      <c r="DP21" s="84"/>
      <c r="DQ21" s="84"/>
      <c r="DR21" s="84"/>
      <c r="DS21" s="84"/>
      <c r="DT21" s="84"/>
      <c r="DU21" s="84"/>
      <c r="DV21" s="84"/>
      <c r="DW21" s="84"/>
      <c r="DX21" s="84"/>
      <c r="DY21" s="84"/>
      <c r="DZ21" s="84"/>
      <c r="EA21" s="84"/>
      <c r="EB21" s="84"/>
      <c r="EC21" s="84"/>
      <c r="ED21" s="84"/>
      <c r="EE21" s="84"/>
      <c r="EF21" s="84"/>
      <c r="EG21" s="84"/>
      <c r="EH21" s="84"/>
      <c r="EI21" s="84"/>
      <c r="EJ21" s="84"/>
      <c r="EK21" s="84"/>
      <c r="EL21" s="84"/>
      <c r="EM21" s="84"/>
      <c r="EN21" s="84"/>
      <c r="EO21" s="84"/>
      <c r="EP21" s="84"/>
      <c r="EQ21" s="84"/>
      <c r="ER21" s="84"/>
      <c r="ES21" s="84"/>
      <c r="ET21" s="84"/>
      <c r="EU21" s="84"/>
      <c r="EV21" s="84"/>
      <c r="EW21" s="84"/>
      <c r="EX21" s="84"/>
      <c r="EY21" s="84"/>
      <c r="EZ21" s="84"/>
      <c r="FA21" s="84"/>
      <c r="FB21" s="84"/>
      <c r="FC21" s="84"/>
      <c r="FD21" s="84"/>
      <c r="FE21" s="84"/>
      <c r="FF21" s="84"/>
      <c r="FG21" s="84"/>
      <c r="FH21" s="84"/>
      <c r="FI21" s="84"/>
      <c r="FJ21" s="84"/>
      <c r="FK21" s="84"/>
      <c r="FL21" s="84"/>
      <c r="FM21" s="84"/>
      <c r="FN21" s="84"/>
      <c r="FO21" s="84"/>
      <c r="FP21" s="84"/>
      <c r="FQ21" s="84"/>
      <c r="FR21" s="84"/>
      <c r="FS21" s="84"/>
      <c r="FT21" s="84"/>
      <c r="FU21" s="84"/>
      <c r="FV21" s="84"/>
      <c r="FW21" s="84"/>
      <c r="FX21" s="84"/>
      <c r="FY21" s="84"/>
      <c r="FZ21" s="84"/>
      <c r="GA21" s="84"/>
      <c r="GB21" s="84"/>
      <c r="GC21" s="84"/>
      <c r="GD21" s="84"/>
      <c r="GE21" s="84"/>
      <c r="GF21" s="84"/>
      <c r="GG21" s="84"/>
      <c r="GH21" s="84"/>
      <c r="GI21" s="84"/>
      <c r="GJ21" s="84"/>
      <c r="GK21" s="84"/>
      <c r="GL21" s="84"/>
      <c r="GM21" s="84"/>
      <c r="GN21" s="84"/>
      <c r="GO21" s="84"/>
      <c r="GP21" s="84"/>
      <c r="GQ21" s="84"/>
      <c r="GR21" s="84"/>
      <c r="GS21" s="84"/>
      <c r="GT21" s="84"/>
      <c r="GU21" s="84"/>
      <c r="GV21" s="84"/>
      <c r="GW21" s="84"/>
      <c r="GX21" s="84"/>
      <c r="GY21" s="84"/>
      <c r="GZ21" s="84"/>
      <c r="HA21" s="84"/>
      <c r="HB21" s="84"/>
      <c r="HC21" s="84"/>
      <c r="HD21" s="84"/>
      <c r="HE21" s="84"/>
      <c r="HF21" s="84"/>
      <c r="HG21" s="84"/>
      <c r="HH21" s="84"/>
      <c r="HI21" s="84"/>
      <c r="HJ21" s="84"/>
      <c r="HK21" s="84"/>
      <c r="HL21" s="84"/>
      <c r="HM21" s="84"/>
      <c r="HN21" s="84"/>
      <c r="HO21" s="84"/>
      <c r="HP21" s="84"/>
      <c r="HQ21" s="84"/>
      <c r="HR21" s="84"/>
      <c r="HS21" s="84"/>
      <c r="HT21" s="84"/>
      <c r="HU21" s="84"/>
      <c r="HV21" s="84"/>
      <c r="HW21" s="84"/>
      <c r="HX21" s="84"/>
      <c r="HY21" s="84"/>
      <c r="HZ21" s="84"/>
      <c r="IA21" s="84"/>
      <c r="IB21" s="84"/>
      <c r="IC21" s="84"/>
      <c r="ID21" s="84"/>
      <c r="IE21" s="84"/>
      <c r="IF21" s="84"/>
      <c r="IG21" s="84"/>
      <c r="IH21" s="84"/>
      <c r="II21" s="84"/>
      <c r="IJ21" s="84"/>
      <c r="IK21" s="84"/>
      <c r="IL21" s="84"/>
      <c r="IM21" s="84"/>
      <c r="IN21" s="84"/>
      <c r="IO21" s="84"/>
      <c r="IP21" s="84"/>
      <c r="IQ21" s="84"/>
      <c r="IR21" s="84"/>
      <c r="IS21" s="84"/>
      <c r="IT21" s="84"/>
      <c r="IU21" s="84"/>
      <c r="IV21" s="84"/>
      <c r="IW21" s="84"/>
      <c r="IX21" s="84"/>
      <c r="IY21" s="84"/>
      <c r="IZ21" s="84"/>
      <c r="JA21" s="84"/>
      <c r="JB21" s="84"/>
    </row>
    <row r="22" spans="1:262" s="22" customFormat="1" ht="15" customHeight="1" x14ac:dyDescent="0.15">
      <c r="A22" s="176" t="str">
        <f t="shared" si="0"/>
        <v>20190909</v>
      </c>
      <c r="B22" s="26" t="s">
        <v>275</v>
      </c>
      <c r="C22" s="27" t="s">
        <v>323</v>
      </c>
      <c r="D22" s="28" t="s">
        <v>451</v>
      </c>
      <c r="E22" s="26" t="str">
        <f t="shared" ref="E22:E31" si="8">IF(LEFT(D22,3)="ZVY","试产",IF(LEFT(D22,3)="XVK","重工","标准"))</f>
        <v>标准</v>
      </c>
      <c r="F22" s="29" t="str">
        <f>VLOOKUP(D22,[1]工单一览表!A:B,2,0)</f>
        <v>025-C130000632-371</v>
      </c>
      <c r="G22" s="30" t="str">
        <f>VLOOKUP(F22,[1]系列对照表!A:C,3,0)</f>
        <v>拉杆</v>
      </c>
      <c r="H22" s="30" t="str">
        <f>VLOOKUP(F22,[1]系列对照表!A:D,4,0)</f>
        <v>PCS</v>
      </c>
      <c r="I22" s="37">
        <f>VLOOKUP(D22,[1]工单一览表!A:G,7,0)</f>
        <v>1500000</v>
      </c>
      <c r="J22" s="38" t="s">
        <v>281</v>
      </c>
      <c r="K22" s="37">
        <f>VLOOKUP(D22,[1]工单一览表!A:H,8,0)</f>
        <v>102500</v>
      </c>
      <c r="L22" s="26"/>
      <c r="M22" s="26"/>
      <c r="N22" s="26"/>
      <c r="O22" s="39" t="s">
        <v>330</v>
      </c>
      <c r="P22" s="40">
        <v>0.5</v>
      </c>
      <c r="Q22" s="40">
        <v>0.5</v>
      </c>
      <c r="R22" s="40">
        <f t="shared" ca="1" si="2"/>
        <v>1.4606741573033708</v>
      </c>
      <c r="S22" s="40">
        <f t="shared" ca="1" si="3"/>
        <v>1.2640449438202248</v>
      </c>
      <c r="T22" s="40">
        <v>3</v>
      </c>
      <c r="U22" s="40">
        <v>3</v>
      </c>
      <c r="V22" s="41">
        <v>5</v>
      </c>
      <c r="W22" s="42">
        <v>66000</v>
      </c>
      <c r="X22" s="43">
        <v>300</v>
      </c>
      <c r="Y22" s="50">
        <v>1</v>
      </c>
      <c r="Z22" s="50">
        <v>1</v>
      </c>
      <c r="AA22" s="51"/>
      <c r="AB22" s="51"/>
      <c r="AC22" s="51"/>
      <c r="AD22" s="51"/>
      <c r="AE22" s="51"/>
      <c r="AF22" s="38">
        <f t="shared" ref="AF22:AF31" si="9">IF(LEFT(F22,3)="025",X22*Y22*Z22*60*V22,X22*Y22*Z22*60*V22/1000)</f>
        <v>90000</v>
      </c>
      <c r="AG22" s="61">
        <f t="shared" ref="AG22:AG31" si="10">IF(LEFT(F22,3)="025",W22/(X22*Y22*Z22*60),W22*1000/(X22*Y22*Z22*60))</f>
        <v>3.6666666666666665</v>
      </c>
      <c r="AH22" s="62">
        <f t="shared" ref="AH22:AH31" si="11">W22/AF22</f>
        <v>0.73333333333333328</v>
      </c>
      <c r="AI22" s="63"/>
      <c r="AJ22" s="64"/>
      <c r="AK22" s="65">
        <f t="shared" ref="AK22:AK31" si="12">AJ22/U22</f>
        <v>0</v>
      </c>
      <c r="AL22" s="64" t="str">
        <f>IF(VLOOKUP(D22,[1]工单一览表!A:F,6,0)="结案","Y","N")</f>
        <v>Y</v>
      </c>
      <c r="AM22" s="66" t="s">
        <v>337</v>
      </c>
      <c r="AN22" s="26"/>
      <c r="AO22" s="66" t="s">
        <v>61</v>
      </c>
      <c r="AP22" s="74"/>
      <c r="AQ22" s="75"/>
      <c r="AR22" s="76"/>
      <c r="AS22" s="77"/>
      <c r="AT22" s="77"/>
      <c r="AU22" s="78"/>
      <c r="AV22" s="77"/>
      <c r="AW22" s="77"/>
      <c r="AX22" s="77"/>
      <c r="AY22" s="77"/>
      <c r="AZ22" s="77"/>
      <c r="BA22" s="77"/>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c r="CH22" s="84"/>
      <c r="CI22" s="84"/>
      <c r="CJ22" s="84"/>
      <c r="CK22" s="84"/>
      <c r="CL22" s="84"/>
      <c r="CM22" s="84"/>
      <c r="CN22" s="84"/>
      <c r="CO22" s="84"/>
      <c r="CP22" s="84"/>
      <c r="CQ22" s="84"/>
      <c r="CR22" s="84"/>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c r="GZ22" s="84"/>
      <c r="HA22" s="84"/>
      <c r="HB22" s="84"/>
      <c r="HC22" s="84"/>
      <c r="HD22" s="84"/>
      <c r="HE22" s="84"/>
      <c r="HF22" s="84"/>
      <c r="HG22" s="84"/>
      <c r="HH22" s="84"/>
      <c r="HI22" s="84"/>
      <c r="HJ22" s="84"/>
      <c r="HK22" s="84"/>
      <c r="HL22" s="84"/>
      <c r="HM22" s="84"/>
      <c r="HN22" s="84"/>
      <c r="HO22" s="84"/>
      <c r="HP22" s="84"/>
      <c r="HQ22" s="84"/>
      <c r="HR22" s="84"/>
      <c r="HS22" s="84"/>
      <c r="HT22" s="84"/>
      <c r="HU22" s="84"/>
      <c r="HV22" s="84"/>
      <c r="HW22" s="84"/>
      <c r="HX22" s="84"/>
      <c r="HY22" s="84"/>
      <c r="HZ22" s="84"/>
      <c r="IA22" s="84"/>
      <c r="IB22" s="84"/>
      <c r="IC22" s="84"/>
      <c r="ID22" s="84"/>
      <c r="IE22" s="84"/>
      <c r="IF22" s="84"/>
      <c r="IG22" s="84"/>
      <c r="IH22" s="84"/>
      <c r="II22" s="84"/>
      <c r="IJ22" s="84"/>
      <c r="IK22" s="84"/>
      <c r="IL22" s="84"/>
      <c r="IM22" s="84"/>
      <c r="IN22" s="84"/>
      <c r="IO22" s="84"/>
      <c r="IP22" s="84"/>
      <c r="IQ22" s="84"/>
      <c r="IR22" s="84"/>
      <c r="IS22" s="84"/>
      <c r="IT22" s="84"/>
      <c r="IU22" s="84"/>
      <c r="IV22" s="84"/>
      <c r="IW22" s="84"/>
      <c r="IX22" s="84"/>
      <c r="IY22" s="84"/>
      <c r="IZ22" s="84"/>
      <c r="JA22" s="84"/>
      <c r="JB22" s="84"/>
    </row>
    <row r="23" spans="1:262" s="22" customFormat="1" ht="15" customHeight="1" x14ac:dyDescent="0.15">
      <c r="A23" s="176" t="str">
        <f t="shared" si="0"/>
        <v>20190909</v>
      </c>
      <c r="B23" s="26" t="s">
        <v>275</v>
      </c>
      <c r="C23" s="27" t="s">
        <v>327</v>
      </c>
      <c r="D23" s="28" t="s">
        <v>485</v>
      </c>
      <c r="E23" s="26" t="str">
        <f t="shared" si="8"/>
        <v>标准</v>
      </c>
      <c r="F23" s="29" t="str">
        <f>VLOOKUP(D23,[1]工单一览表!A:B,2,0)</f>
        <v>025-U139500622-373</v>
      </c>
      <c r="G23" s="30" t="str">
        <f>VLOOKUP(F23,[1]系列对照表!A:C,3,0)</f>
        <v>5P Usb</v>
      </c>
      <c r="H23" s="30" t="str">
        <f>VLOOKUP(F23,[1]系列对照表!A:D,4,0)</f>
        <v>PCS</v>
      </c>
      <c r="I23" s="37">
        <f>VLOOKUP(D23,[1]工单一览表!A:G,7,0)</f>
        <v>600000</v>
      </c>
      <c r="J23" s="38" t="s">
        <v>281</v>
      </c>
      <c r="K23" s="37">
        <f>VLOOKUP(D23,[1]工单一览表!A:H,8,0)</f>
        <v>265500</v>
      </c>
      <c r="L23" s="26"/>
      <c r="M23" s="26"/>
      <c r="N23" s="26"/>
      <c r="O23" s="39" t="s">
        <v>325</v>
      </c>
      <c r="P23" s="40">
        <v>0.5</v>
      </c>
      <c r="Q23" s="40">
        <v>0.5</v>
      </c>
      <c r="R23" s="40">
        <f t="shared" ca="1" si="2"/>
        <v>3.5056179775280896</v>
      </c>
      <c r="S23" s="40">
        <f t="shared" ca="1" si="3"/>
        <v>3.0337078651685392</v>
      </c>
      <c r="T23" s="40">
        <v>4</v>
      </c>
      <c r="U23" s="40">
        <v>4</v>
      </c>
      <c r="V23" s="41">
        <v>12</v>
      </c>
      <c r="W23" s="42">
        <v>90000</v>
      </c>
      <c r="X23" s="43">
        <v>300</v>
      </c>
      <c r="Y23" s="50">
        <v>1</v>
      </c>
      <c r="Z23" s="50">
        <v>1</v>
      </c>
      <c r="AA23" s="51"/>
      <c r="AB23" s="51"/>
      <c r="AC23" s="51"/>
      <c r="AD23" s="51"/>
      <c r="AE23" s="51"/>
      <c r="AF23" s="38">
        <f t="shared" si="9"/>
        <v>216000</v>
      </c>
      <c r="AG23" s="61">
        <f t="shared" si="10"/>
        <v>5</v>
      </c>
      <c r="AH23" s="62">
        <f t="shared" si="11"/>
        <v>0.41666666666666669</v>
      </c>
      <c r="AI23" s="63"/>
      <c r="AJ23" s="64"/>
      <c r="AK23" s="65">
        <f t="shared" si="12"/>
        <v>0</v>
      </c>
      <c r="AL23" s="64" t="str">
        <f>IF(VLOOKUP(D23,[1]工单一览表!A:F,6,0)="结案","Y","N")</f>
        <v>Y</v>
      </c>
      <c r="AM23" s="66" t="s">
        <v>337</v>
      </c>
      <c r="AN23" s="26"/>
      <c r="AO23" s="66" t="s">
        <v>61</v>
      </c>
      <c r="AP23" s="74"/>
      <c r="AQ23" s="75"/>
      <c r="AR23" s="76"/>
      <c r="AS23" s="77"/>
      <c r="AT23" s="77"/>
      <c r="AU23" s="78"/>
      <c r="AV23" s="77"/>
      <c r="AW23" s="77"/>
      <c r="AX23" s="77"/>
      <c r="AY23" s="77"/>
      <c r="AZ23" s="77"/>
      <c r="BA23" s="77"/>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84"/>
      <c r="CE23" s="84"/>
      <c r="CF23" s="84"/>
      <c r="CG23" s="84"/>
      <c r="CH23" s="84"/>
      <c r="CI23" s="84"/>
      <c r="CJ23" s="84"/>
      <c r="CK23" s="84"/>
      <c r="CL23" s="84"/>
      <c r="CM23" s="84"/>
      <c r="CN23" s="84"/>
      <c r="CO23" s="84"/>
      <c r="CP23" s="84"/>
      <c r="CQ23" s="84"/>
      <c r="CR23" s="84"/>
      <c r="CS23" s="84"/>
      <c r="CT23" s="84"/>
      <c r="CU23" s="84"/>
      <c r="CV23" s="84"/>
      <c r="CW23" s="84"/>
      <c r="CX23" s="84"/>
      <c r="CY23" s="84"/>
      <c r="CZ23" s="84"/>
      <c r="DA23" s="84"/>
      <c r="DB23" s="84"/>
      <c r="DC23" s="84"/>
      <c r="DD23" s="84"/>
      <c r="DE23" s="84"/>
      <c r="DF23" s="84"/>
      <c r="DG23" s="84"/>
      <c r="DH23" s="84"/>
      <c r="DI23" s="84"/>
      <c r="DJ23" s="84"/>
      <c r="DK23" s="84"/>
      <c r="DL23" s="84"/>
      <c r="DM23" s="84"/>
      <c r="DN23" s="84"/>
      <c r="DO23" s="84"/>
      <c r="DP23" s="84"/>
      <c r="DQ23" s="84"/>
      <c r="DR23" s="84"/>
      <c r="DS23" s="84"/>
      <c r="DT23" s="84"/>
      <c r="DU23" s="84"/>
      <c r="DV23" s="84"/>
      <c r="DW23" s="84"/>
      <c r="DX23" s="84"/>
      <c r="DY23" s="84"/>
      <c r="DZ23" s="84"/>
      <c r="EA23" s="84"/>
      <c r="EB23" s="84"/>
      <c r="EC23" s="84"/>
      <c r="ED23" s="84"/>
      <c r="EE23" s="84"/>
      <c r="EF23" s="84"/>
      <c r="EG23" s="84"/>
      <c r="EH23" s="84"/>
      <c r="EI23" s="84"/>
      <c r="EJ23" s="84"/>
      <c r="EK23" s="84"/>
      <c r="EL23" s="84"/>
      <c r="EM23" s="84"/>
      <c r="EN23" s="84"/>
      <c r="EO23" s="84"/>
      <c r="EP23" s="84"/>
      <c r="EQ23" s="84"/>
      <c r="ER23" s="84"/>
      <c r="ES23" s="84"/>
      <c r="ET23" s="84"/>
      <c r="EU23" s="84"/>
      <c r="EV23" s="84"/>
      <c r="EW23" s="84"/>
      <c r="EX23" s="84"/>
      <c r="EY23" s="84"/>
      <c r="EZ23" s="84"/>
      <c r="FA23" s="84"/>
      <c r="FB23" s="84"/>
      <c r="FC23" s="84"/>
      <c r="FD23" s="84"/>
      <c r="FE23" s="84"/>
      <c r="FF23" s="84"/>
      <c r="FG23" s="84"/>
      <c r="FH23" s="84"/>
      <c r="FI23" s="84"/>
      <c r="FJ23" s="84"/>
      <c r="FK23" s="84"/>
      <c r="FL23" s="84"/>
      <c r="FM23" s="84"/>
      <c r="FN23" s="84"/>
      <c r="FO23" s="84"/>
      <c r="FP23" s="84"/>
      <c r="FQ23" s="84"/>
      <c r="FR23" s="84"/>
      <c r="FS23" s="84"/>
      <c r="FT23" s="84"/>
      <c r="FU23" s="84"/>
      <c r="FV23" s="84"/>
      <c r="FW23" s="84"/>
      <c r="FX23" s="84"/>
      <c r="FY23" s="84"/>
      <c r="FZ23" s="84"/>
      <c r="GA23" s="84"/>
      <c r="GB23" s="84"/>
      <c r="GC23" s="84"/>
      <c r="GD23" s="84"/>
      <c r="GE23" s="84"/>
      <c r="GF23" s="84"/>
      <c r="GG23" s="84"/>
      <c r="GH23" s="84"/>
      <c r="GI23" s="84"/>
      <c r="GJ23" s="84"/>
      <c r="GK23" s="84"/>
      <c r="GL23" s="84"/>
      <c r="GM23" s="84"/>
      <c r="GN23" s="84"/>
      <c r="GO23" s="84"/>
      <c r="GP23" s="84"/>
      <c r="GQ23" s="84"/>
      <c r="GR23" s="84"/>
      <c r="GS23" s="84"/>
      <c r="GT23" s="84"/>
      <c r="GU23" s="84"/>
      <c r="GV23" s="84"/>
      <c r="GW23" s="84"/>
      <c r="GX23" s="84"/>
      <c r="GY23" s="84"/>
      <c r="GZ23" s="84"/>
      <c r="HA23" s="84"/>
      <c r="HB23" s="84"/>
      <c r="HC23" s="84"/>
      <c r="HD23" s="84"/>
      <c r="HE23" s="84"/>
      <c r="HF23" s="84"/>
      <c r="HG23" s="84"/>
      <c r="HH23" s="84"/>
      <c r="HI23" s="84"/>
      <c r="HJ23" s="84"/>
      <c r="HK23" s="84"/>
      <c r="HL23" s="84"/>
      <c r="HM23" s="84"/>
      <c r="HN23" s="84"/>
      <c r="HO23" s="84"/>
      <c r="HP23" s="84"/>
      <c r="HQ23" s="84"/>
      <c r="HR23" s="84"/>
      <c r="HS23" s="84"/>
      <c r="HT23" s="84"/>
      <c r="HU23" s="84"/>
      <c r="HV23" s="84"/>
      <c r="HW23" s="84"/>
      <c r="HX23" s="84"/>
      <c r="HY23" s="84"/>
      <c r="HZ23" s="84"/>
      <c r="IA23" s="84"/>
      <c r="IB23" s="84"/>
      <c r="IC23" s="84"/>
      <c r="ID23" s="84"/>
      <c r="IE23" s="84"/>
      <c r="IF23" s="84"/>
      <c r="IG23" s="84"/>
      <c r="IH23" s="84"/>
      <c r="II23" s="84"/>
      <c r="IJ23" s="84"/>
      <c r="IK23" s="84"/>
      <c r="IL23" s="84"/>
      <c r="IM23" s="84"/>
      <c r="IN23" s="84"/>
      <c r="IO23" s="84"/>
      <c r="IP23" s="84"/>
      <c r="IQ23" s="84"/>
      <c r="IR23" s="84"/>
      <c r="IS23" s="84"/>
      <c r="IT23" s="84"/>
      <c r="IU23" s="84"/>
      <c r="IV23" s="84"/>
      <c r="IW23" s="84"/>
      <c r="IX23" s="84"/>
      <c r="IY23" s="84"/>
      <c r="IZ23" s="84"/>
      <c r="JA23" s="84"/>
      <c r="JB23" s="84"/>
    </row>
    <row r="24" spans="1:262" s="22" customFormat="1" ht="15" customHeight="1" x14ac:dyDescent="0.15">
      <c r="A24" s="176" t="str">
        <f t="shared" si="0"/>
        <v>20190909</v>
      </c>
      <c r="B24" s="26" t="s">
        <v>285</v>
      </c>
      <c r="C24" s="27" t="s">
        <v>327</v>
      </c>
      <c r="D24" s="28" t="s">
        <v>485</v>
      </c>
      <c r="E24" s="26" t="str">
        <f t="shared" si="8"/>
        <v>标准</v>
      </c>
      <c r="F24" s="29" t="str">
        <f>VLOOKUP(D24,[1]工单一览表!A:B,2,0)</f>
        <v>025-U139500622-373</v>
      </c>
      <c r="G24" s="30" t="str">
        <f>VLOOKUP(F24,[1]系列对照表!A:C,3,0)</f>
        <v>5P Usb</v>
      </c>
      <c r="H24" s="30" t="str">
        <f>VLOOKUP(F24,[1]系列对照表!A:D,4,0)</f>
        <v>PCS</v>
      </c>
      <c r="I24" s="37">
        <f>VLOOKUP(D24,[1]工单一览表!A:G,7,0)</f>
        <v>600000</v>
      </c>
      <c r="J24" s="38" t="s">
        <v>281</v>
      </c>
      <c r="K24" s="37">
        <f>VLOOKUP(D24,[1]工单一览表!A:H,8,0)</f>
        <v>265500</v>
      </c>
      <c r="L24" s="26"/>
      <c r="M24" s="26"/>
      <c r="N24" s="26"/>
      <c r="O24" s="39" t="s">
        <v>325</v>
      </c>
      <c r="P24" s="40">
        <v>0.5</v>
      </c>
      <c r="Q24" s="40">
        <v>0.5</v>
      </c>
      <c r="R24" s="40">
        <f t="shared" ca="1" si="2"/>
        <v>1.4831460674157304</v>
      </c>
      <c r="S24" s="40">
        <f t="shared" ca="1" si="3"/>
        <v>3.0337078651685392</v>
      </c>
      <c r="T24" s="40">
        <v>4</v>
      </c>
      <c r="U24" s="40">
        <v>4</v>
      </c>
      <c r="V24" s="41">
        <v>12</v>
      </c>
      <c r="W24" s="42">
        <v>170000</v>
      </c>
      <c r="X24" s="43">
        <v>300</v>
      </c>
      <c r="Y24" s="50">
        <v>1</v>
      </c>
      <c r="Z24" s="50">
        <v>1</v>
      </c>
      <c r="AA24" s="51"/>
      <c r="AB24" s="51"/>
      <c r="AC24" s="51"/>
      <c r="AD24" s="51"/>
      <c r="AE24" s="51"/>
      <c r="AF24" s="38">
        <f t="shared" si="9"/>
        <v>216000</v>
      </c>
      <c r="AG24" s="61">
        <f t="shared" si="10"/>
        <v>9.4444444444444446</v>
      </c>
      <c r="AH24" s="62">
        <f t="shared" si="11"/>
        <v>0.78703703703703709</v>
      </c>
      <c r="AI24" s="63"/>
      <c r="AJ24" s="64"/>
      <c r="AK24" s="65">
        <f t="shared" si="12"/>
        <v>0</v>
      </c>
      <c r="AL24" s="64" t="str">
        <f>IF(VLOOKUP(D24,[1]工单一览表!A:F,6,0)="结案","Y","N")</f>
        <v>Y</v>
      </c>
      <c r="AM24" s="66" t="s">
        <v>331</v>
      </c>
      <c r="AN24" s="26"/>
      <c r="AO24" s="66" t="s">
        <v>127</v>
      </c>
      <c r="AP24" s="74"/>
      <c r="AQ24" s="75"/>
      <c r="AR24" s="76"/>
      <c r="AS24" s="77"/>
      <c r="AT24" s="77"/>
      <c r="AU24" s="78"/>
      <c r="AV24" s="77"/>
      <c r="AW24" s="77"/>
      <c r="AX24" s="77"/>
      <c r="AY24" s="77"/>
      <c r="AZ24" s="77"/>
      <c r="BA24" s="77"/>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c r="GZ24" s="84"/>
      <c r="HA24" s="84"/>
      <c r="HB24" s="84"/>
      <c r="HC24" s="84"/>
      <c r="HD24" s="84"/>
      <c r="HE24" s="84"/>
      <c r="HF24" s="84"/>
      <c r="HG24" s="84"/>
      <c r="HH24" s="84"/>
      <c r="HI24" s="84"/>
      <c r="HJ24" s="84"/>
      <c r="HK24" s="84"/>
      <c r="HL24" s="84"/>
      <c r="HM24" s="84"/>
      <c r="HN24" s="84"/>
      <c r="HO24" s="84"/>
      <c r="HP24" s="84"/>
      <c r="HQ24" s="84"/>
      <c r="HR24" s="84"/>
      <c r="HS24" s="84"/>
      <c r="HT24" s="84"/>
      <c r="HU24" s="84"/>
      <c r="HV24" s="84"/>
      <c r="HW24" s="84"/>
      <c r="HX24" s="84"/>
      <c r="HY24" s="84"/>
      <c r="HZ24" s="84"/>
      <c r="IA24" s="84"/>
      <c r="IB24" s="84"/>
      <c r="IC24" s="84"/>
      <c r="ID24" s="84"/>
      <c r="IE24" s="84"/>
      <c r="IF24" s="84"/>
      <c r="IG24" s="84"/>
      <c r="IH24" s="84"/>
      <c r="II24" s="84"/>
      <c r="IJ24" s="84"/>
      <c r="IK24" s="84"/>
      <c r="IL24" s="84"/>
      <c r="IM24" s="84"/>
      <c r="IN24" s="84"/>
      <c r="IO24" s="84"/>
      <c r="IP24" s="84"/>
      <c r="IQ24" s="84"/>
      <c r="IR24" s="84"/>
      <c r="IS24" s="84"/>
      <c r="IT24" s="84"/>
      <c r="IU24" s="84"/>
      <c r="IV24" s="84"/>
      <c r="IW24" s="84"/>
      <c r="IX24" s="84"/>
      <c r="IY24" s="84"/>
      <c r="IZ24" s="84"/>
      <c r="JA24" s="84"/>
      <c r="JB24" s="84"/>
    </row>
    <row r="25" spans="1:262" s="22" customFormat="1" ht="15" customHeight="1" x14ac:dyDescent="0.15">
      <c r="A25" s="176" t="str">
        <f t="shared" si="0"/>
        <v>20190909</v>
      </c>
      <c r="B25" s="26" t="s">
        <v>275</v>
      </c>
      <c r="C25" s="27" t="s">
        <v>333</v>
      </c>
      <c r="D25" s="28" t="s">
        <v>455</v>
      </c>
      <c r="E25" s="26" t="str">
        <f t="shared" si="8"/>
        <v>标准</v>
      </c>
      <c r="F25" s="29" t="str">
        <f>VLOOKUP(D25,[1]工单一览表!A:B,2,0)</f>
        <v>025-C130000631-362</v>
      </c>
      <c r="G25" s="30" t="str">
        <f>VLOOKUP(F25,[1]系列对照表!A:C,3,0)</f>
        <v>PinPush</v>
      </c>
      <c r="H25" s="30" t="str">
        <f>VLOOKUP(F25,[1]系列对照表!A:D,4,0)</f>
        <v>PCS</v>
      </c>
      <c r="I25" s="37">
        <f>VLOOKUP(D25,[1]工单一览表!A:G,7,0)</f>
        <v>2000000</v>
      </c>
      <c r="J25" s="38" t="s">
        <v>281</v>
      </c>
      <c r="K25" s="37">
        <f>VLOOKUP(D25,[1]工单一览表!A:H,8,0)</f>
        <v>992000</v>
      </c>
      <c r="L25" s="26"/>
      <c r="M25" s="26"/>
      <c r="N25" s="26"/>
      <c r="O25" s="39" t="s">
        <v>10</v>
      </c>
      <c r="P25" s="40">
        <v>0.5</v>
      </c>
      <c r="Q25" s="40">
        <v>0.5</v>
      </c>
      <c r="R25" s="40">
        <f t="shared" ca="1" si="2"/>
        <v>3.5056179775280896</v>
      </c>
      <c r="S25" s="40">
        <f t="shared" ca="1" si="3"/>
        <v>3.0337078651685392</v>
      </c>
      <c r="T25" s="40">
        <v>5</v>
      </c>
      <c r="U25" s="40">
        <v>5</v>
      </c>
      <c r="V25" s="41">
        <v>12</v>
      </c>
      <c r="W25" s="42">
        <v>157000</v>
      </c>
      <c r="X25" s="43">
        <v>300</v>
      </c>
      <c r="Y25" s="50">
        <v>1</v>
      </c>
      <c r="Z25" s="50">
        <v>1</v>
      </c>
      <c r="AA25" s="51"/>
      <c r="AB25" s="51"/>
      <c r="AC25" s="51"/>
      <c r="AD25" s="51"/>
      <c r="AE25" s="51"/>
      <c r="AF25" s="38">
        <f t="shared" si="9"/>
        <v>216000</v>
      </c>
      <c r="AG25" s="61">
        <f t="shared" si="10"/>
        <v>8.7222222222222214</v>
      </c>
      <c r="AH25" s="62">
        <f t="shared" si="11"/>
        <v>0.72685185185185186</v>
      </c>
      <c r="AI25" s="63"/>
      <c r="AJ25" s="64"/>
      <c r="AK25" s="65">
        <f t="shared" si="12"/>
        <v>0</v>
      </c>
      <c r="AL25" s="64" t="str">
        <f>IF(VLOOKUP(D25,[1]工单一览表!A:F,6,0)="结案","Y","N")</f>
        <v>Y</v>
      </c>
      <c r="AM25" s="66" t="s">
        <v>320</v>
      </c>
      <c r="AN25" s="26"/>
      <c r="AO25" s="66" t="s">
        <v>445</v>
      </c>
      <c r="AP25" s="74"/>
      <c r="AQ25" s="75"/>
      <c r="AR25" s="76"/>
      <c r="AS25" s="77"/>
      <c r="AT25" s="77"/>
      <c r="AU25" s="78"/>
      <c r="AV25" s="77"/>
      <c r="AW25" s="77"/>
      <c r="AX25" s="77"/>
      <c r="AY25" s="77"/>
      <c r="AZ25" s="77"/>
      <c r="BA25" s="77"/>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84"/>
      <c r="CE25" s="84"/>
      <c r="CF25" s="84"/>
      <c r="CG25" s="84"/>
      <c r="CH25" s="84"/>
      <c r="CI25" s="84"/>
      <c r="CJ25" s="84"/>
      <c r="CK25" s="84"/>
      <c r="CL25" s="84"/>
      <c r="CM25" s="84"/>
      <c r="CN25" s="84"/>
      <c r="CO25" s="84"/>
      <c r="CP25" s="84"/>
      <c r="CQ25" s="84"/>
      <c r="CR25" s="84"/>
      <c r="CS25" s="84"/>
      <c r="CT25" s="84"/>
      <c r="CU25" s="84"/>
      <c r="CV25" s="84"/>
      <c r="CW25" s="84"/>
      <c r="CX25" s="84"/>
      <c r="CY25" s="84"/>
      <c r="CZ25" s="84"/>
      <c r="DA25" s="84"/>
      <c r="DB25" s="84"/>
      <c r="DC25" s="84"/>
      <c r="DD25" s="84"/>
      <c r="DE25" s="84"/>
      <c r="DF25" s="84"/>
      <c r="DG25" s="84"/>
      <c r="DH25" s="84"/>
      <c r="DI25" s="84"/>
      <c r="DJ25" s="84"/>
      <c r="DK25" s="84"/>
      <c r="DL25" s="84"/>
      <c r="DM25" s="84"/>
      <c r="DN25" s="84"/>
      <c r="DO25" s="84"/>
      <c r="DP25" s="84"/>
      <c r="DQ25" s="84"/>
      <c r="DR25" s="84"/>
      <c r="DS25" s="84"/>
      <c r="DT25" s="84"/>
      <c r="DU25" s="84"/>
      <c r="DV25" s="84"/>
      <c r="DW25" s="84"/>
      <c r="DX25" s="84"/>
      <c r="DY25" s="84"/>
      <c r="DZ25" s="84"/>
      <c r="EA25" s="84"/>
      <c r="EB25" s="84"/>
      <c r="EC25" s="84"/>
      <c r="ED25" s="84"/>
      <c r="EE25" s="84"/>
      <c r="EF25" s="84"/>
      <c r="EG25" s="84"/>
      <c r="EH25" s="84"/>
      <c r="EI25" s="84"/>
      <c r="EJ25" s="84"/>
      <c r="EK25" s="84"/>
      <c r="EL25" s="84"/>
      <c r="EM25" s="84"/>
      <c r="EN25" s="84"/>
      <c r="EO25" s="84"/>
      <c r="EP25" s="84"/>
      <c r="EQ25" s="84"/>
      <c r="ER25" s="84"/>
      <c r="ES25" s="84"/>
      <c r="ET25" s="84"/>
      <c r="EU25" s="84"/>
      <c r="EV25" s="84"/>
      <c r="EW25" s="84"/>
      <c r="EX25" s="84"/>
      <c r="EY25" s="84"/>
      <c r="EZ25" s="84"/>
      <c r="FA25" s="84"/>
      <c r="FB25" s="84"/>
      <c r="FC25" s="84"/>
      <c r="FD25" s="84"/>
      <c r="FE25" s="84"/>
      <c r="FF25" s="84"/>
      <c r="FG25" s="84"/>
      <c r="FH25" s="84"/>
      <c r="FI25" s="84"/>
      <c r="FJ25" s="84"/>
      <c r="FK25" s="84"/>
      <c r="FL25" s="84"/>
      <c r="FM25" s="84"/>
      <c r="FN25" s="84"/>
      <c r="FO25" s="84"/>
      <c r="FP25" s="84"/>
      <c r="FQ25" s="84"/>
      <c r="FR25" s="84"/>
      <c r="FS25" s="84"/>
      <c r="FT25" s="84"/>
      <c r="FU25" s="84"/>
      <c r="FV25" s="84"/>
      <c r="FW25" s="84"/>
      <c r="FX25" s="84"/>
      <c r="FY25" s="84"/>
      <c r="FZ25" s="84"/>
      <c r="GA25" s="84"/>
      <c r="GB25" s="84"/>
      <c r="GC25" s="84"/>
      <c r="GD25" s="84"/>
      <c r="GE25" s="84"/>
      <c r="GF25" s="84"/>
      <c r="GG25" s="84"/>
      <c r="GH25" s="84"/>
      <c r="GI25" s="84"/>
      <c r="GJ25" s="84"/>
      <c r="GK25" s="84"/>
      <c r="GL25" s="84"/>
      <c r="GM25" s="84"/>
      <c r="GN25" s="84"/>
      <c r="GO25" s="84"/>
      <c r="GP25" s="84"/>
      <c r="GQ25" s="84"/>
      <c r="GR25" s="84"/>
      <c r="GS25" s="84"/>
      <c r="GT25" s="84"/>
      <c r="GU25" s="84"/>
      <c r="GV25" s="84"/>
      <c r="GW25" s="84"/>
      <c r="GX25" s="84"/>
      <c r="GY25" s="84"/>
      <c r="GZ25" s="84"/>
      <c r="HA25" s="84"/>
      <c r="HB25" s="84"/>
      <c r="HC25" s="84"/>
      <c r="HD25" s="84"/>
      <c r="HE25" s="84"/>
      <c r="HF25" s="84"/>
      <c r="HG25" s="84"/>
      <c r="HH25" s="84"/>
      <c r="HI25" s="84"/>
      <c r="HJ25" s="84"/>
      <c r="HK25" s="84"/>
      <c r="HL25" s="84"/>
      <c r="HM25" s="84"/>
      <c r="HN25" s="84"/>
      <c r="HO25" s="84"/>
      <c r="HP25" s="84"/>
      <c r="HQ25" s="84"/>
      <c r="HR25" s="84"/>
      <c r="HS25" s="84"/>
      <c r="HT25" s="84"/>
      <c r="HU25" s="84"/>
      <c r="HV25" s="84"/>
      <c r="HW25" s="84"/>
      <c r="HX25" s="84"/>
      <c r="HY25" s="84"/>
      <c r="HZ25" s="84"/>
      <c r="IA25" s="84"/>
      <c r="IB25" s="84"/>
      <c r="IC25" s="84"/>
      <c r="ID25" s="84"/>
      <c r="IE25" s="84"/>
      <c r="IF25" s="84"/>
      <c r="IG25" s="84"/>
      <c r="IH25" s="84"/>
      <c r="II25" s="84"/>
      <c r="IJ25" s="84"/>
      <c r="IK25" s="84"/>
      <c r="IL25" s="84"/>
      <c r="IM25" s="84"/>
      <c r="IN25" s="84"/>
      <c r="IO25" s="84"/>
      <c r="IP25" s="84"/>
      <c r="IQ25" s="84"/>
      <c r="IR25" s="84"/>
      <c r="IS25" s="84"/>
      <c r="IT25" s="84"/>
      <c r="IU25" s="84"/>
      <c r="IV25" s="84"/>
      <c r="IW25" s="84"/>
      <c r="IX25" s="84"/>
      <c r="IY25" s="84"/>
      <c r="IZ25" s="84"/>
      <c r="JA25" s="84"/>
      <c r="JB25" s="84"/>
    </row>
    <row r="26" spans="1:262" s="22" customFormat="1" ht="15" customHeight="1" x14ac:dyDescent="0.15">
      <c r="A26" s="176" t="str">
        <f t="shared" si="0"/>
        <v>20190909</v>
      </c>
      <c r="B26" s="26" t="s">
        <v>285</v>
      </c>
      <c r="C26" s="27" t="s">
        <v>333</v>
      </c>
      <c r="D26" s="28" t="s">
        <v>455</v>
      </c>
      <c r="E26" s="26" t="str">
        <f t="shared" si="8"/>
        <v>标准</v>
      </c>
      <c r="F26" s="29" t="str">
        <f>VLOOKUP(D26,[1]工单一览表!A:B,2,0)</f>
        <v>025-C130000631-362</v>
      </c>
      <c r="G26" s="30" t="str">
        <f>VLOOKUP(F26,[1]系列对照表!A:C,3,0)</f>
        <v>PinPush</v>
      </c>
      <c r="H26" s="30" t="str">
        <f>VLOOKUP(F26,[1]系列对照表!A:D,4,0)</f>
        <v>PCS</v>
      </c>
      <c r="I26" s="37">
        <f>VLOOKUP(D26,[1]工单一览表!A:G,7,0)</f>
        <v>2000000</v>
      </c>
      <c r="J26" s="38" t="s">
        <v>281</v>
      </c>
      <c r="K26" s="37">
        <f>VLOOKUP(D26,[1]工单一览表!A:H,8,0)</f>
        <v>992000</v>
      </c>
      <c r="L26" s="26"/>
      <c r="M26" s="26"/>
      <c r="N26" s="26"/>
      <c r="O26" s="39" t="s">
        <v>10</v>
      </c>
      <c r="P26" s="40">
        <v>0.5</v>
      </c>
      <c r="Q26" s="40">
        <v>0.5</v>
      </c>
      <c r="R26" s="40">
        <f t="shared" ca="1" si="2"/>
        <v>1.4831460674157304</v>
      </c>
      <c r="S26" s="40">
        <f t="shared" ca="1" si="3"/>
        <v>3.0337078651685392</v>
      </c>
      <c r="T26" s="40">
        <v>5.5</v>
      </c>
      <c r="U26" s="40">
        <v>5.5</v>
      </c>
      <c r="V26" s="41">
        <v>12</v>
      </c>
      <c r="W26" s="42">
        <v>140000</v>
      </c>
      <c r="X26" s="43">
        <v>300</v>
      </c>
      <c r="Y26" s="50">
        <v>1</v>
      </c>
      <c r="Z26" s="50">
        <v>1</v>
      </c>
      <c r="AA26" s="51"/>
      <c r="AB26" s="51"/>
      <c r="AC26" s="51"/>
      <c r="AD26" s="51"/>
      <c r="AE26" s="51"/>
      <c r="AF26" s="38">
        <f t="shared" si="9"/>
        <v>216000</v>
      </c>
      <c r="AG26" s="61">
        <f t="shared" si="10"/>
        <v>7.7777777777777777</v>
      </c>
      <c r="AH26" s="62">
        <f t="shared" si="11"/>
        <v>0.64814814814814814</v>
      </c>
      <c r="AI26" s="63"/>
      <c r="AJ26" s="64"/>
      <c r="AK26" s="65">
        <f t="shared" si="12"/>
        <v>0</v>
      </c>
      <c r="AL26" s="64" t="str">
        <f>IF(VLOOKUP(D26,[1]工单一览表!A:F,6,0)="结案","Y","N")</f>
        <v>Y</v>
      </c>
      <c r="AM26" s="66" t="s">
        <v>326</v>
      </c>
      <c r="AN26" s="26"/>
      <c r="AO26" s="66" t="s">
        <v>332</v>
      </c>
      <c r="AP26" s="74"/>
      <c r="AQ26" s="75"/>
      <c r="AR26" s="76"/>
      <c r="AS26" s="77"/>
      <c r="AT26" s="77"/>
      <c r="AU26" s="78"/>
      <c r="AV26" s="77"/>
      <c r="AW26" s="77"/>
      <c r="AX26" s="77"/>
      <c r="AY26" s="77"/>
      <c r="AZ26" s="77"/>
      <c r="BA26" s="77"/>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c r="CH26" s="84"/>
      <c r="CI26" s="84"/>
      <c r="CJ26" s="84"/>
      <c r="CK26" s="84"/>
      <c r="CL26" s="84"/>
      <c r="CM26" s="84"/>
      <c r="CN26" s="84"/>
      <c r="CO26" s="84"/>
      <c r="CP26" s="84"/>
      <c r="CQ26" s="84"/>
      <c r="CR26" s="84"/>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c r="GZ26" s="84"/>
      <c r="HA26" s="84"/>
      <c r="HB26" s="84"/>
      <c r="HC26" s="84"/>
      <c r="HD26" s="84"/>
      <c r="HE26" s="84"/>
      <c r="HF26" s="84"/>
      <c r="HG26" s="84"/>
      <c r="HH26" s="84"/>
      <c r="HI26" s="84"/>
      <c r="HJ26" s="84"/>
      <c r="HK26" s="84"/>
      <c r="HL26" s="84"/>
      <c r="HM26" s="84"/>
      <c r="HN26" s="84"/>
      <c r="HO26" s="84"/>
      <c r="HP26" s="84"/>
      <c r="HQ26" s="84"/>
      <c r="HR26" s="84"/>
      <c r="HS26" s="84"/>
      <c r="HT26" s="84"/>
      <c r="HU26" s="84"/>
      <c r="HV26" s="84"/>
      <c r="HW26" s="84"/>
      <c r="HX26" s="84"/>
      <c r="HY26" s="84"/>
      <c r="HZ26" s="84"/>
      <c r="IA26" s="84"/>
      <c r="IB26" s="84"/>
      <c r="IC26" s="84"/>
      <c r="ID26" s="84"/>
      <c r="IE26" s="84"/>
      <c r="IF26" s="84"/>
      <c r="IG26" s="84"/>
      <c r="IH26" s="84"/>
      <c r="II26" s="84"/>
      <c r="IJ26" s="84"/>
      <c r="IK26" s="84"/>
      <c r="IL26" s="84"/>
      <c r="IM26" s="84"/>
      <c r="IN26" s="84"/>
      <c r="IO26" s="84"/>
      <c r="IP26" s="84"/>
      <c r="IQ26" s="84"/>
      <c r="IR26" s="84"/>
      <c r="IS26" s="84"/>
      <c r="IT26" s="84"/>
      <c r="IU26" s="84"/>
      <c r="IV26" s="84"/>
      <c r="IW26" s="84"/>
      <c r="IX26" s="84"/>
      <c r="IY26" s="84"/>
      <c r="IZ26" s="84"/>
      <c r="JA26" s="84"/>
      <c r="JB26" s="84"/>
    </row>
    <row r="27" spans="1:262" s="22" customFormat="1" ht="15" customHeight="1" x14ac:dyDescent="0.15">
      <c r="A27" s="176" t="str">
        <f t="shared" si="0"/>
        <v>20190909</v>
      </c>
      <c r="B27" s="26" t="s">
        <v>275</v>
      </c>
      <c r="C27" s="27" t="s">
        <v>335</v>
      </c>
      <c r="D27" s="28" t="s">
        <v>439</v>
      </c>
      <c r="E27" s="26" t="str">
        <f t="shared" si="8"/>
        <v>标准</v>
      </c>
      <c r="F27" s="29" t="str">
        <f>VLOOKUP(D27,[1]工单一览表!A:B,2,0)</f>
        <v>025-C130000641-363</v>
      </c>
      <c r="G27" s="30" t="str">
        <f>VLOOKUP(F27,[1]系列对照表!A:C,3,0)</f>
        <v>PinPush</v>
      </c>
      <c r="H27" s="30" t="str">
        <f>VLOOKUP(F27,[1]系列对照表!A:D,4,0)</f>
        <v>PCS</v>
      </c>
      <c r="I27" s="37">
        <f>VLOOKUP(D27,[1]工单一览表!A:G,7,0)</f>
        <v>2000000</v>
      </c>
      <c r="J27" s="38" t="s">
        <v>281</v>
      </c>
      <c r="K27" s="37">
        <f>VLOOKUP(D27,[1]工单一览表!A:H,8,0)</f>
        <v>2000000</v>
      </c>
      <c r="L27" s="26"/>
      <c r="M27" s="26"/>
      <c r="N27" s="26"/>
      <c r="O27" s="39" t="s">
        <v>46</v>
      </c>
      <c r="P27" s="40">
        <v>0.5</v>
      </c>
      <c r="Q27" s="40">
        <v>0.5</v>
      </c>
      <c r="R27" s="40">
        <f t="shared" ca="1" si="2"/>
        <v>3.5056179775280896</v>
      </c>
      <c r="S27" s="40">
        <f t="shared" ca="1" si="3"/>
        <v>3.0337078651685392</v>
      </c>
      <c r="T27" s="40">
        <v>4</v>
      </c>
      <c r="U27" s="40">
        <v>4</v>
      </c>
      <c r="V27" s="41">
        <v>12</v>
      </c>
      <c r="W27" s="42">
        <v>210000</v>
      </c>
      <c r="X27" s="43">
        <v>350</v>
      </c>
      <c r="Y27" s="50">
        <v>1</v>
      </c>
      <c r="Z27" s="50">
        <v>1</v>
      </c>
      <c r="AA27" s="51"/>
      <c r="AB27" s="51"/>
      <c r="AC27" s="51"/>
      <c r="AD27" s="51"/>
      <c r="AE27" s="51"/>
      <c r="AF27" s="38">
        <f t="shared" si="9"/>
        <v>252000</v>
      </c>
      <c r="AG27" s="61">
        <f t="shared" si="10"/>
        <v>10</v>
      </c>
      <c r="AH27" s="62">
        <f t="shared" si="11"/>
        <v>0.83333333333333337</v>
      </c>
      <c r="AI27" s="63"/>
      <c r="AJ27" s="64"/>
      <c r="AK27" s="65">
        <f t="shared" si="12"/>
        <v>0</v>
      </c>
      <c r="AL27" s="64" t="str">
        <f>IF(VLOOKUP(D27,[1]工单一览表!A:F,6,0)="结案","Y","N")</f>
        <v>Y</v>
      </c>
      <c r="AM27" s="66" t="s">
        <v>337</v>
      </c>
      <c r="AN27" s="26"/>
      <c r="AO27" s="66" t="s">
        <v>61</v>
      </c>
      <c r="AP27" s="74"/>
      <c r="AQ27" s="75"/>
      <c r="AR27" s="76"/>
      <c r="AS27" s="77"/>
      <c r="AT27" s="77"/>
      <c r="AU27" s="78"/>
      <c r="AV27" s="77"/>
      <c r="AW27" s="77"/>
      <c r="AX27" s="77"/>
      <c r="AY27" s="77"/>
      <c r="AZ27" s="77"/>
      <c r="BA27" s="77"/>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84"/>
      <c r="CE27" s="84"/>
      <c r="CF27" s="84"/>
      <c r="CG27" s="84"/>
      <c r="CH27" s="84"/>
      <c r="CI27" s="84"/>
      <c r="CJ27" s="84"/>
      <c r="CK27" s="84"/>
      <c r="CL27" s="84"/>
      <c r="CM27" s="84"/>
      <c r="CN27" s="84"/>
      <c r="CO27" s="84"/>
      <c r="CP27" s="84"/>
      <c r="CQ27" s="84"/>
      <c r="CR27" s="84"/>
      <c r="CS27" s="84"/>
      <c r="CT27" s="84"/>
      <c r="CU27" s="84"/>
      <c r="CV27" s="84"/>
      <c r="CW27" s="84"/>
      <c r="CX27" s="84"/>
      <c r="CY27" s="84"/>
      <c r="CZ27" s="84"/>
      <c r="DA27" s="84"/>
      <c r="DB27" s="84"/>
      <c r="DC27" s="84"/>
      <c r="DD27" s="84"/>
      <c r="DE27" s="84"/>
      <c r="DF27" s="84"/>
      <c r="DG27" s="84"/>
      <c r="DH27" s="84"/>
      <c r="DI27" s="84"/>
      <c r="DJ27" s="84"/>
      <c r="DK27" s="84"/>
      <c r="DL27" s="84"/>
      <c r="DM27" s="84"/>
      <c r="DN27" s="84"/>
      <c r="DO27" s="84"/>
      <c r="DP27" s="84"/>
      <c r="DQ27" s="84"/>
      <c r="DR27" s="84"/>
      <c r="DS27" s="84"/>
      <c r="DT27" s="84"/>
      <c r="DU27" s="84"/>
      <c r="DV27" s="84"/>
      <c r="DW27" s="84"/>
      <c r="DX27" s="84"/>
      <c r="DY27" s="84"/>
      <c r="DZ27" s="84"/>
      <c r="EA27" s="84"/>
      <c r="EB27" s="84"/>
      <c r="EC27" s="84"/>
      <c r="ED27" s="84"/>
      <c r="EE27" s="84"/>
      <c r="EF27" s="84"/>
      <c r="EG27" s="84"/>
      <c r="EH27" s="84"/>
      <c r="EI27" s="84"/>
      <c r="EJ27" s="84"/>
      <c r="EK27" s="84"/>
      <c r="EL27" s="84"/>
      <c r="EM27" s="84"/>
      <c r="EN27" s="84"/>
      <c r="EO27" s="84"/>
      <c r="EP27" s="84"/>
      <c r="EQ27" s="84"/>
      <c r="ER27" s="84"/>
      <c r="ES27" s="84"/>
      <c r="ET27" s="84"/>
      <c r="EU27" s="84"/>
      <c r="EV27" s="84"/>
      <c r="EW27" s="84"/>
      <c r="EX27" s="84"/>
      <c r="EY27" s="84"/>
      <c r="EZ27" s="84"/>
      <c r="FA27" s="84"/>
      <c r="FB27" s="84"/>
      <c r="FC27" s="84"/>
      <c r="FD27" s="84"/>
      <c r="FE27" s="84"/>
      <c r="FF27" s="84"/>
      <c r="FG27" s="84"/>
      <c r="FH27" s="84"/>
      <c r="FI27" s="84"/>
      <c r="FJ27" s="84"/>
      <c r="FK27" s="84"/>
      <c r="FL27" s="84"/>
      <c r="FM27" s="84"/>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c r="HJ27" s="84"/>
      <c r="HK27" s="84"/>
      <c r="HL27" s="84"/>
      <c r="HM27" s="84"/>
      <c r="HN27" s="84"/>
      <c r="HO27" s="84"/>
      <c r="HP27" s="84"/>
      <c r="HQ27" s="84"/>
      <c r="HR27" s="84"/>
      <c r="HS27" s="84"/>
      <c r="HT27" s="84"/>
      <c r="HU27" s="84"/>
      <c r="HV27" s="84"/>
      <c r="HW27" s="84"/>
      <c r="HX27" s="84"/>
      <c r="HY27" s="84"/>
      <c r="HZ27" s="84"/>
      <c r="IA27" s="84"/>
      <c r="IB27" s="84"/>
      <c r="IC27" s="84"/>
      <c r="ID27" s="84"/>
      <c r="IE27" s="84"/>
      <c r="IF27" s="84"/>
      <c r="IG27" s="84"/>
      <c r="IH27" s="84"/>
      <c r="II27" s="84"/>
      <c r="IJ27" s="84"/>
      <c r="IK27" s="84"/>
      <c r="IL27" s="84"/>
      <c r="IM27" s="84"/>
      <c r="IN27" s="84"/>
      <c r="IO27" s="84"/>
      <c r="IP27" s="84"/>
      <c r="IQ27" s="84"/>
      <c r="IR27" s="84"/>
      <c r="IS27" s="84"/>
      <c r="IT27" s="84"/>
      <c r="IU27" s="84"/>
      <c r="IV27" s="84"/>
      <c r="IW27" s="84"/>
      <c r="IX27" s="84"/>
      <c r="IY27" s="84"/>
      <c r="IZ27" s="84"/>
      <c r="JA27" s="84"/>
      <c r="JB27" s="84"/>
    </row>
    <row r="28" spans="1:262" s="22" customFormat="1" ht="15" customHeight="1" x14ac:dyDescent="0.15">
      <c r="A28" s="176" t="str">
        <f t="shared" si="0"/>
        <v>20190909</v>
      </c>
      <c r="B28" s="26" t="s">
        <v>285</v>
      </c>
      <c r="C28" s="27" t="s">
        <v>339</v>
      </c>
      <c r="D28" s="28" t="s">
        <v>486</v>
      </c>
      <c r="E28" s="26" t="str">
        <f t="shared" si="8"/>
        <v>标准</v>
      </c>
      <c r="F28" s="29" t="str">
        <f>VLOOKUP(D28,[1]工单一览表!A:B,2,0)</f>
        <v>025-J180000622-0381</v>
      </c>
      <c r="G28" s="30" t="str">
        <f>VLOOKUP(F28,[1]系列对照表!A:C,3,0)</f>
        <v>Jack</v>
      </c>
      <c r="H28" s="30" t="str">
        <f>VLOOKUP(F28,[1]系列对照表!A:D,4,0)</f>
        <v>PCS</v>
      </c>
      <c r="I28" s="37">
        <f>VLOOKUP(D28,[1]工单一览表!A:G,7,0)</f>
        <v>400000</v>
      </c>
      <c r="J28" s="38" t="s">
        <v>281</v>
      </c>
      <c r="K28" s="37">
        <f>VLOOKUP(D28,[1]工单一览表!A:H,8,0)</f>
        <v>0</v>
      </c>
      <c r="L28" s="26"/>
      <c r="M28" s="26"/>
      <c r="N28" s="26"/>
      <c r="O28" s="39" t="s">
        <v>25</v>
      </c>
      <c r="P28" s="40">
        <v>0.5</v>
      </c>
      <c r="Q28" s="40">
        <v>0.5</v>
      </c>
      <c r="R28" s="40">
        <f t="shared" ca="1" si="2"/>
        <v>0.3707865168539326</v>
      </c>
      <c r="S28" s="40">
        <f t="shared" ca="1" si="3"/>
        <v>0.7584269662921348</v>
      </c>
      <c r="T28" s="40">
        <v>3</v>
      </c>
      <c r="U28" s="40">
        <v>3</v>
      </c>
      <c r="V28" s="41">
        <v>3</v>
      </c>
      <c r="W28" s="42">
        <v>43000</v>
      </c>
      <c r="X28" s="43">
        <v>300</v>
      </c>
      <c r="Y28" s="50">
        <v>1</v>
      </c>
      <c r="Z28" s="50">
        <v>1</v>
      </c>
      <c r="AA28" s="51"/>
      <c r="AB28" s="51"/>
      <c r="AC28" s="51"/>
      <c r="AD28" s="51"/>
      <c r="AE28" s="51"/>
      <c r="AF28" s="38">
        <f t="shared" si="9"/>
        <v>54000</v>
      </c>
      <c r="AG28" s="61">
        <f t="shared" si="10"/>
        <v>2.3888888888888888</v>
      </c>
      <c r="AH28" s="62">
        <f t="shared" si="11"/>
        <v>0.79629629629629628</v>
      </c>
      <c r="AI28" s="63"/>
      <c r="AJ28" s="64"/>
      <c r="AK28" s="65">
        <f t="shared" si="12"/>
        <v>0</v>
      </c>
      <c r="AL28" s="64" t="str">
        <f>IF(VLOOKUP(D28,[1]工单一览表!A:F,6,0)="结案","Y","N")</f>
        <v>N</v>
      </c>
      <c r="AM28" s="66" t="s">
        <v>322</v>
      </c>
      <c r="AN28" s="26"/>
      <c r="AO28" s="66" t="s">
        <v>64</v>
      </c>
      <c r="AP28" s="74"/>
      <c r="AQ28" s="75"/>
      <c r="AR28" s="76"/>
      <c r="AS28" s="77"/>
      <c r="AT28" s="77"/>
      <c r="AU28" s="78"/>
      <c r="AV28" s="77"/>
      <c r="AW28" s="77"/>
      <c r="AX28" s="77"/>
      <c r="AY28" s="77"/>
      <c r="AZ28" s="77"/>
      <c r="BA28" s="77"/>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84"/>
      <c r="CE28" s="84"/>
      <c r="CF28" s="84"/>
      <c r="CG28" s="84"/>
      <c r="CH28" s="84"/>
      <c r="CI28" s="84"/>
      <c r="CJ28" s="84"/>
      <c r="CK28" s="84"/>
      <c r="CL28" s="84"/>
      <c r="CM28" s="84"/>
      <c r="CN28" s="84"/>
      <c r="CO28" s="84"/>
      <c r="CP28" s="84"/>
      <c r="CQ28" s="84"/>
      <c r="CR28" s="84"/>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c r="DY28" s="84"/>
      <c r="DZ28" s="84"/>
      <c r="EA28" s="84"/>
      <c r="EB28" s="84"/>
      <c r="EC28" s="84"/>
      <c r="ED28" s="84"/>
      <c r="EE28" s="84"/>
      <c r="EF28" s="84"/>
      <c r="EG28" s="84"/>
      <c r="EH28" s="84"/>
      <c r="EI28" s="84"/>
      <c r="EJ28" s="84"/>
      <c r="EK28" s="84"/>
      <c r="EL28" s="84"/>
      <c r="EM28" s="84"/>
      <c r="EN28" s="84"/>
      <c r="EO28" s="84"/>
      <c r="EP28" s="84"/>
      <c r="EQ28" s="84"/>
      <c r="ER28" s="84"/>
      <c r="ES28" s="84"/>
      <c r="ET28" s="84"/>
      <c r="EU28" s="84"/>
      <c r="EV28" s="84"/>
      <c r="EW28" s="84"/>
      <c r="EX28" s="84"/>
      <c r="EY28" s="84"/>
      <c r="EZ28" s="84"/>
      <c r="FA28" s="84"/>
      <c r="FB28" s="84"/>
      <c r="FC28" s="84"/>
      <c r="FD28" s="84"/>
      <c r="FE28" s="84"/>
      <c r="FF28" s="84"/>
      <c r="FG28" s="84"/>
      <c r="FH28" s="84"/>
      <c r="FI28" s="84"/>
      <c r="FJ28" s="84"/>
      <c r="FK28" s="84"/>
      <c r="FL28" s="84"/>
      <c r="FM28" s="84"/>
      <c r="FN28" s="84"/>
      <c r="FO28" s="84"/>
      <c r="FP28" s="84"/>
      <c r="FQ28" s="84"/>
      <c r="FR28" s="84"/>
      <c r="FS28" s="84"/>
      <c r="FT28" s="84"/>
      <c r="FU28" s="84"/>
      <c r="FV28" s="84"/>
      <c r="FW28" s="84"/>
      <c r="FX28" s="84"/>
      <c r="FY28" s="84"/>
      <c r="FZ28" s="84"/>
      <c r="GA28" s="84"/>
      <c r="GB28" s="84"/>
      <c r="GC28" s="84"/>
      <c r="GD28" s="84"/>
      <c r="GE28" s="84"/>
      <c r="GF28" s="84"/>
      <c r="GG28" s="84"/>
      <c r="GH28" s="84"/>
      <c r="GI28" s="84"/>
      <c r="GJ28" s="84"/>
      <c r="GK28" s="84"/>
      <c r="GL28" s="84"/>
      <c r="GM28" s="84"/>
      <c r="GN28" s="84"/>
      <c r="GO28" s="84"/>
      <c r="GP28" s="84"/>
      <c r="GQ28" s="84"/>
      <c r="GR28" s="84"/>
      <c r="GS28" s="84"/>
      <c r="GT28" s="84"/>
      <c r="GU28" s="84"/>
      <c r="GV28" s="84"/>
      <c r="GW28" s="84"/>
      <c r="GX28" s="84"/>
      <c r="GY28" s="84"/>
      <c r="GZ28" s="84"/>
      <c r="HA28" s="84"/>
      <c r="HB28" s="84"/>
      <c r="HC28" s="84"/>
      <c r="HD28" s="84"/>
      <c r="HE28" s="84"/>
      <c r="HF28" s="84"/>
      <c r="HG28" s="84"/>
      <c r="HH28" s="84"/>
      <c r="HI28" s="84"/>
      <c r="HJ28" s="84"/>
      <c r="HK28" s="84"/>
      <c r="HL28" s="84"/>
      <c r="HM28" s="84"/>
      <c r="HN28" s="84"/>
      <c r="HO28" s="84"/>
      <c r="HP28" s="84"/>
      <c r="HQ28" s="84"/>
      <c r="HR28" s="84"/>
      <c r="HS28" s="84"/>
      <c r="HT28" s="84"/>
      <c r="HU28" s="84"/>
      <c r="HV28" s="84"/>
      <c r="HW28" s="84"/>
      <c r="HX28" s="84"/>
      <c r="HY28" s="84"/>
      <c r="HZ28" s="84"/>
      <c r="IA28" s="84"/>
      <c r="IB28" s="84"/>
      <c r="IC28" s="84"/>
      <c r="ID28" s="84"/>
      <c r="IE28" s="84"/>
      <c r="IF28" s="84"/>
      <c r="IG28" s="84"/>
      <c r="IH28" s="84"/>
      <c r="II28" s="84"/>
      <c r="IJ28" s="84"/>
      <c r="IK28" s="84"/>
      <c r="IL28" s="84"/>
      <c r="IM28" s="84"/>
      <c r="IN28" s="84"/>
      <c r="IO28" s="84"/>
      <c r="IP28" s="84"/>
      <c r="IQ28" s="84"/>
      <c r="IR28" s="84"/>
      <c r="IS28" s="84"/>
      <c r="IT28" s="84"/>
      <c r="IU28" s="84"/>
      <c r="IV28" s="84"/>
      <c r="IW28" s="84"/>
      <c r="IX28" s="84"/>
      <c r="IY28" s="84"/>
      <c r="IZ28" s="84"/>
      <c r="JA28" s="84"/>
      <c r="JB28" s="84"/>
    </row>
    <row r="29" spans="1:262" s="22" customFormat="1" ht="15" customHeight="1" x14ac:dyDescent="0.15">
      <c r="A29" s="176" t="str">
        <f t="shared" si="0"/>
        <v>20190909</v>
      </c>
      <c r="B29" s="26" t="s">
        <v>275</v>
      </c>
      <c r="C29" s="27" t="s">
        <v>393</v>
      </c>
      <c r="D29" s="28" t="s">
        <v>487</v>
      </c>
      <c r="E29" s="26" t="str">
        <f t="shared" si="8"/>
        <v>标准</v>
      </c>
      <c r="F29" s="29" t="str">
        <f>VLOOKUP(D29,[1]工单一览表!A:B,2,0)</f>
        <v>050-C130000441-527</v>
      </c>
      <c r="G29" s="30" t="str">
        <f>VLOOKUP(F29,[1]系列对照表!A:C,3,0)</f>
        <v>PinPush</v>
      </c>
      <c r="H29" s="30" t="str">
        <f>VLOOKUP(F29,[1]系列对照表!A:D,4,0)</f>
        <v>KPCS</v>
      </c>
      <c r="I29" s="37">
        <f>VLOOKUP(D29,[1]工单一览表!A:G,7,0)</f>
        <v>1000</v>
      </c>
      <c r="J29" s="38" t="s">
        <v>281</v>
      </c>
      <c r="K29" s="37">
        <f>VLOOKUP(D29,[1]工单一览表!A:H,8,0)</f>
        <v>0</v>
      </c>
      <c r="L29" s="26"/>
      <c r="M29" s="26"/>
      <c r="N29" s="26"/>
      <c r="O29" s="39" t="s">
        <v>458</v>
      </c>
      <c r="P29" s="40">
        <v>0.5</v>
      </c>
      <c r="Q29" s="40">
        <v>0.5</v>
      </c>
      <c r="R29" s="40">
        <f t="shared" ca="1" si="2"/>
        <v>3.5056179775280896</v>
      </c>
      <c r="S29" s="40">
        <f t="shared" ca="1" si="3"/>
        <v>3.0337078651685392</v>
      </c>
      <c r="T29" s="40">
        <v>2</v>
      </c>
      <c r="U29" s="40">
        <v>2</v>
      </c>
      <c r="V29" s="41">
        <v>12</v>
      </c>
      <c r="W29" s="42">
        <v>216</v>
      </c>
      <c r="X29" s="43">
        <v>350</v>
      </c>
      <c r="Y29" s="50">
        <v>1</v>
      </c>
      <c r="Z29" s="50">
        <v>1</v>
      </c>
      <c r="AA29" s="51"/>
      <c r="AB29" s="51"/>
      <c r="AC29" s="51"/>
      <c r="AD29" s="51"/>
      <c r="AE29" s="51"/>
      <c r="AF29" s="38">
        <f t="shared" si="9"/>
        <v>252</v>
      </c>
      <c r="AG29" s="61">
        <f t="shared" si="10"/>
        <v>10.285714285714286</v>
      </c>
      <c r="AH29" s="62">
        <f t="shared" si="11"/>
        <v>0.8571428571428571</v>
      </c>
      <c r="AI29" s="63"/>
      <c r="AJ29" s="64"/>
      <c r="AK29" s="65">
        <f t="shared" si="12"/>
        <v>0</v>
      </c>
      <c r="AL29" s="64" t="str">
        <f>IF(VLOOKUP(D29,[1]工单一览表!A:F,6,0)="结案","Y","N")</f>
        <v>N</v>
      </c>
      <c r="AM29" s="66" t="s">
        <v>302</v>
      </c>
      <c r="AN29" s="26"/>
      <c r="AO29" s="66" t="s">
        <v>68</v>
      </c>
      <c r="AP29" s="74"/>
      <c r="AQ29" s="75"/>
      <c r="AR29" s="76"/>
      <c r="AS29" s="77"/>
      <c r="AT29" s="77"/>
      <c r="AU29" s="78"/>
      <c r="AV29" s="77"/>
      <c r="AW29" s="77"/>
      <c r="AX29" s="77"/>
      <c r="AY29" s="77"/>
      <c r="AZ29" s="77"/>
      <c r="BA29" s="77"/>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84"/>
      <c r="CE29" s="84"/>
      <c r="CF29" s="84"/>
      <c r="CG29" s="84"/>
      <c r="CH29" s="84"/>
      <c r="CI29" s="84"/>
      <c r="CJ29" s="84"/>
      <c r="CK29" s="84"/>
      <c r="CL29" s="84"/>
      <c r="CM29" s="84"/>
      <c r="CN29" s="84"/>
      <c r="CO29" s="84"/>
      <c r="CP29" s="84"/>
      <c r="CQ29" s="84"/>
      <c r="CR29" s="84"/>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K29" s="84"/>
      <c r="FL29" s="84"/>
      <c r="FM29" s="84"/>
      <c r="FN29" s="84"/>
      <c r="FO29" s="84"/>
      <c r="FP29" s="84"/>
      <c r="FQ29" s="84"/>
      <c r="FR29" s="84"/>
      <c r="FS29" s="84"/>
      <c r="FT29" s="84"/>
      <c r="FU29" s="84"/>
      <c r="FV29" s="84"/>
      <c r="FW29" s="84"/>
      <c r="FX29" s="84"/>
      <c r="FY29" s="84"/>
      <c r="FZ29" s="84"/>
      <c r="GA29" s="84"/>
      <c r="GB29" s="84"/>
      <c r="GC29" s="84"/>
      <c r="GD29" s="84"/>
      <c r="GE29" s="84"/>
      <c r="GF29" s="84"/>
      <c r="GG29" s="84"/>
      <c r="GH29" s="84"/>
      <c r="GI29" s="84"/>
      <c r="GJ29" s="84"/>
      <c r="GK29" s="84"/>
      <c r="GL29" s="84"/>
      <c r="GM29" s="84"/>
      <c r="GN29" s="84"/>
      <c r="GO29" s="84"/>
      <c r="GP29" s="84"/>
      <c r="GQ29" s="84"/>
      <c r="GR29" s="84"/>
      <c r="GS29" s="84"/>
      <c r="GT29" s="84"/>
      <c r="GU29" s="84"/>
      <c r="GV29" s="84"/>
      <c r="GW29" s="84"/>
      <c r="GX29" s="84"/>
      <c r="GY29" s="84"/>
      <c r="GZ29" s="84"/>
      <c r="HA29" s="84"/>
      <c r="HB29" s="84"/>
      <c r="HC29" s="84"/>
      <c r="HD29" s="84"/>
      <c r="HE29" s="84"/>
      <c r="HF29" s="84"/>
      <c r="HG29" s="84"/>
      <c r="HH29" s="84"/>
      <c r="HI29" s="84"/>
      <c r="HJ29" s="84"/>
      <c r="HK29" s="84"/>
      <c r="HL29" s="84"/>
      <c r="HM29" s="84"/>
      <c r="HN29" s="84"/>
      <c r="HO29" s="84"/>
      <c r="HP29" s="84"/>
      <c r="HQ29" s="84"/>
      <c r="HR29" s="84"/>
      <c r="HS29" s="84"/>
      <c r="HT29" s="84"/>
      <c r="HU29" s="84"/>
      <c r="HV29" s="84"/>
      <c r="HW29" s="84"/>
      <c r="HX29" s="84"/>
      <c r="HY29" s="84"/>
      <c r="HZ29" s="84"/>
      <c r="IA29" s="84"/>
      <c r="IB29" s="84"/>
      <c r="IC29" s="84"/>
      <c r="ID29" s="84"/>
      <c r="IE29" s="84"/>
      <c r="IF29" s="84"/>
      <c r="IG29" s="84"/>
      <c r="IH29" s="84"/>
      <c r="II29" s="84"/>
      <c r="IJ29" s="84"/>
      <c r="IK29" s="84"/>
      <c r="IL29" s="84"/>
      <c r="IM29" s="84"/>
      <c r="IN29" s="84"/>
      <c r="IO29" s="84"/>
      <c r="IP29" s="84"/>
      <c r="IQ29" s="84"/>
      <c r="IR29" s="84"/>
      <c r="IS29" s="84"/>
      <c r="IT29" s="84"/>
      <c r="IU29" s="84"/>
      <c r="IV29" s="84"/>
      <c r="IW29" s="84"/>
      <c r="IX29" s="84"/>
      <c r="IY29" s="84"/>
      <c r="IZ29" s="84"/>
      <c r="JA29" s="84"/>
      <c r="JB29" s="84"/>
    </row>
    <row r="30" spans="1:262" s="22" customFormat="1" ht="15" customHeight="1" x14ac:dyDescent="0.15">
      <c r="A30" s="176" t="str">
        <f t="shared" si="0"/>
        <v>20190909</v>
      </c>
      <c r="B30" s="26" t="s">
        <v>275</v>
      </c>
      <c r="C30" s="27" t="s">
        <v>340</v>
      </c>
      <c r="D30" s="28" t="s">
        <v>480</v>
      </c>
      <c r="E30" s="26" t="str">
        <f t="shared" si="8"/>
        <v>标准</v>
      </c>
      <c r="F30" s="29" t="str">
        <f>VLOOKUP(D30,[1]工单一览表!A:B,2,0)</f>
        <v>050-C171100121-509</v>
      </c>
      <c r="G30" s="30" t="str">
        <f>VLOOKUP(F30,[1]系列对照表!A:C,3,0)</f>
        <v>PinPush</v>
      </c>
      <c r="H30" s="30" t="str">
        <f>VLOOKUP(F30,[1]系列对照表!A:D,4,0)</f>
        <v>KPCS</v>
      </c>
      <c r="I30" s="37">
        <f>VLOOKUP(D30,[1]工单一览表!A:G,7,0)</f>
        <v>1000</v>
      </c>
      <c r="J30" s="38" t="s">
        <v>281</v>
      </c>
      <c r="K30" s="37">
        <f>VLOOKUP(D30,[1]工单一览表!A:H,8,0)</f>
        <v>319</v>
      </c>
      <c r="L30" s="26"/>
      <c r="M30" s="26"/>
      <c r="N30" s="26"/>
      <c r="O30" s="39" t="s">
        <v>481</v>
      </c>
      <c r="P30" s="40">
        <v>0.5</v>
      </c>
      <c r="Q30" s="40">
        <v>0.5</v>
      </c>
      <c r="R30" s="40">
        <f t="shared" ca="1" si="2"/>
        <v>3.5056179775280896</v>
      </c>
      <c r="S30" s="40">
        <f t="shared" ca="1" si="3"/>
        <v>3.0337078651685392</v>
      </c>
      <c r="T30" s="40">
        <v>4</v>
      </c>
      <c r="U30" s="40">
        <v>4</v>
      </c>
      <c r="V30" s="41">
        <v>12</v>
      </c>
      <c r="W30" s="42">
        <v>220</v>
      </c>
      <c r="X30" s="43">
        <v>350</v>
      </c>
      <c r="Y30" s="50">
        <v>1</v>
      </c>
      <c r="Z30" s="50">
        <v>1</v>
      </c>
      <c r="AA30" s="51"/>
      <c r="AB30" s="51"/>
      <c r="AC30" s="51"/>
      <c r="AD30" s="51"/>
      <c r="AE30" s="51"/>
      <c r="AF30" s="38">
        <f t="shared" si="9"/>
        <v>252</v>
      </c>
      <c r="AG30" s="61">
        <f t="shared" si="10"/>
        <v>10.476190476190476</v>
      </c>
      <c r="AH30" s="62">
        <f t="shared" si="11"/>
        <v>0.87301587301587302</v>
      </c>
      <c r="AI30" s="63"/>
      <c r="AJ30" s="64"/>
      <c r="AK30" s="65">
        <f t="shared" si="12"/>
        <v>0</v>
      </c>
      <c r="AL30" s="64" t="str">
        <f>IF(VLOOKUP(D30,[1]工单一览表!A:F,6,0)="结案","Y","N")</f>
        <v>Y</v>
      </c>
      <c r="AM30" s="66" t="s">
        <v>379</v>
      </c>
      <c r="AN30" s="26"/>
      <c r="AO30" s="66" t="s">
        <v>125</v>
      </c>
      <c r="AP30" s="74"/>
      <c r="AQ30" s="75"/>
      <c r="AR30" s="76"/>
      <c r="AS30" s="77"/>
      <c r="AT30" s="77"/>
      <c r="AU30" s="78"/>
      <c r="AV30" s="77"/>
      <c r="AW30" s="77"/>
      <c r="AX30" s="77"/>
      <c r="AY30" s="77"/>
      <c r="AZ30" s="77"/>
      <c r="BA30" s="77"/>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84"/>
      <c r="CE30" s="84"/>
      <c r="CF30" s="84"/>
      <c r="CG30" s="84"/>
      <c r="CH30" s="84"/>
      <c r="CI30" s="84"/>
      <c r="CJ30" s="84"/>
      <c r="CK30" s="84"/>
      <c r="CL30" s="84"/>
      <c r="CM30" s="84"/>
      <c r="CN30" s="84"/>
      <c r="CO30" s="84"/>
      <c r="CP30" s="84"/>
      <c r="CQ30" s="84"/>
      <c r="CR30" s="84"/>
      <c r="CS30" s="84"/>
      <c r="CT30" s="84"/>
      <c r="CU30" s="84"/>
      <c r="CV30" s="84"/>
      <c r="CW30" s="84"/>
      <c r="CX30" s="84"/>
      <c r="CY30" s="84"/>
      <c r="CZ30" s="84"/>
      <c r="DA30" s="84"/>
      <c r="DB30" s="84"/>
      <c r="DC30" s="84"/>
      <c r="DD30" s="84"/>
      <c r="DE30" s="84"/>
      <c r="DF30" s="84"/>
      <c r="DG30" s="84"/>
      <c r="DH30" s="84"/>
      <c r="DI30" s="84"/>
      <c r="DJ30" s="84"/>
      <c r="DK30" s="84"/>
      <c r="DL30" s="84"/>
      <c r="DM30" s="84"/>
      <c r="DN30" s="84"/>
      <c r="DO30" s="84"/>
      <c r="DP30" s="84"/>
      <c r="DQ30" s="84"/>
      <c r="DR30" s="84"/>
      <c r="DS30" s="84"/>
      <c r="DT30" s="84"/>
      <c r="DU30" s="84"/>
      <c r="DV30" s="84"/>
      <c r="DW30" s="84"/>
      <c r="DX30" s="84"/>
      <c r="DY30" s="84"/>
      <c r="DZ30" s="84"/>
      <c r="EA30" s="84"/>
      <c r="EB30" s="84"/>
      <c r="EC30" s="84"/>
      <c r="ED30" s="84"/>
      <c r="EE30" s="84"/>
      <c r="EF30" s="84"/>
      <c r="EG30" s="84"/>
      <c r="EH30" s="84"/>
      <c r="EI30" s="84"/>
      <c r="EJ30" s="84"/>
      <c r="EK30" s="84"/>
      <c r="EL30" s="84"/>
      <c r="EM30" s="84"/>
      <c r="EN30" s="84"/>
      <c r="EO30" s="84"/>
      <c r="EP30" s="84"/>
      <c r="EQ30" s="84"/>
      <c r="ER30" s="84"/>
      <c r="ES30" s="84"/>
      <c r="ET30" s="84"/>
      <c r="EU30" s="84"/>
      <c r="EV30" s="84"/>
      <c r="EW30" s="84"/>
      <c r="EX30" s="84"/>
      <c r="EY30" s="84"/>
      <c r="EZ30" s="84"/>
      <c r="FA30" s="84"/>
      <c r="FB30" s="84"/>
      <c r="FC30" s="84"/>
      <c r="FD30" s="84"/>
      <c r="FE30" s="84"/>
      <c r="FF30" s="84"/>
      <c r="FG30" s="84"/>
      <c r="FH30" s="84"/>
      <c r="FI30" s="84"/>
      <c r="FJ30" s="84"/>
      <c r="FK30" s="84"/>
      <c r="FL30" s="84"/>
      <c r="FM30" s="84"/>
      <c r="FN30" s="84"/>
      <c r="FO30" s="84"/>
      <c r="FP30" s="84"/>
      <c r="FQ30" s="84"/>
      <c r="FR30" s="84"/>
      <c r="FS30" s="84"/>
      <c r="FT30" s="84"/>
      <c r="FU30" s="84"/>
      <c r="FV30" s="84"/>
      <c r="FW30" s="84"/>
      <c r="FX30" s="84"/>
      <c r="FY30" s="84"/>
      <c r="FZ30" s="84"/>
      <c r="GA30" s="84"/>
      <c r="GB30" s="84"/>
      <c r="GC30" s="84"/>
      <c r="GD30" s="84"/>
      <c r="GE30" s="84"/>
      <c r="GF30" s="84"/>
      <c r="GG30" s="84"/>
      <c r="GH30" s="84"/>
      <c r="GI30" s="84"/>
      <c r="GJ30" s="84"/>
      <c r="GK30" s="84"/>
      <c r="GL30" s="84"/>
      <c r="GM30" s="84"/>
      <c r="GN30" s="84"/>
      <c r="GO30" s="84"/>
      <c r="GP30" s="84"/>
      <c r="GQ30" s="84"/>
      <c r="GR30" s="84"/>
      <c r="GS30" s="84"/>
      <c r="GT30" s="84"/>
      <c r="GU30" s="84"/>
      <c r="GV30" s="84"/>
      <c r="GW30" s="84"/>
      <c r="GX30" s="84"/>
      <c r="GY30" s="84"/>
      <c r="GZ30" s="84"/>
      <c r="HA30" s="84"/>
      <c r="HB30" s="84"/>
      <c r="HC30" s="84"/>
      <c r="HD30" s="84"/>
      <c r="HE30" s="84"/>
      <c r="HF30" s="84"/>
      <c r="HG30" s="84"/>
      <c r="HH30" s="84"/>
      <c r="HI30" s="84"/>
      <c r="HJ30" s="84"/>
      <c r="HK30" s="84"/>
      <c r="HL30" s="84"/>
      <c r="HM30" s="84"/>
      <c r="HN30" s="84"/>
      <c r="HO30" s="84"/>
      <c r="HP30" s="84"/>
      <c r="HQ30" s="84"/>
      <c r="HR30" s="84"/>
      <c r="HS30" s="84"/>
      <c r="HT30" s="84"/>
      <c r="HU30" s="84"/>
      <c r="HV30" s="84"/>
      <c r="HW30" s="84"/>
      <c r="HX30" s="84"/>
      <c r="HY30" s="84"/>
      <c r="HZ30" s="84"/>
      <c r="IA30" s="84"/>
      <c r="IB30" s="84"/>
      <c r="IC30" s="84"/>
      <c r="ID30" s="84"/>
      <c r="IE30" s="84"/>
      <c r="IF30" s="84"/>
      <c r="IG30" s="84"/>
      <c r="IH30" s="84"/>
      <c r="II30" s="84"/>
      <c r="IJ30" s="84"/>
      <c r="IK30" s="84"/>
      <c r="IL30" s="84"/>
      <c r="IM30" s="84"/>
      <c r="IN30" s="84"/>
      <c r="IO30" s="84"/>
      <c r="IP30" s="84"/>
      <c r="IQ30" s="84"/>
      <c r="IR30" s="84"/>
      <c r="IS30" s="84"/>
      <c r="IT30" s="84"/>
      <c r="IU30" s="84"/>
      <c r="IV30" s="84"/>
      <c r="IW30" s="84"/>
      <c r="IX30" s="84"/>
      <c r="IY30" s="84"/>
      <c r="IZ30" s="84"/>
      <c r="JA30" s="84"/>
      <c r="JB30" s="84"/>
    </row>
    <row r="31" spans="1:262" s="22" customFormat="1" ht="15" customHeight="1" x14ac:dyDescent="0.15">
      <c r="A31" s="176" t="str">
        <f t="shared" si="0"/>
        <v>20190909</v>
      </c>
      <c r="B31" s="26" t="s">
        <v>285</v>
      </c>
      <c r="C31" s="27" t="s">
        <v>340</v>
      </c>
      <c r="D31" s="28" t="s">
        <v>480</v>
      </c>
      <c r="E31" s="26" t="str">
        <f t="shared" si="8"/>
        <v>标准</v>
      </c>
      <c r="F31" s="29" t="str">
        <f>VLOOKUP(D31,[1]工单一览表!A:B,2,0)</f>
        <v>050-C171100121-509</v>
      </c>
      <c r="G31" s="30" t="str">
        <f>VLOOKUP(F31,[1]系列对照表!A:C,3,0)</f>
        <v>PinPush</v>
      </c>
      <c r="H31" s="30" t="str">
        <f>VLOOKUP(F31,[1]系列对照表!A:D,4,0)</f>
        <v>KPCS</v>
      </c>
      <c r="I31" s="37">
        <f>VLOOKUP(D31,[1]工单一览表!A:G,7,0)</f>
        <v>1000</v>
      </c>
      <c r="J31" s="38" t="s">
        <v>281</v>
      </c>
      <c r="K31" s="37">
        <f>VLOOKUP(D31,[1]工单一览表!A:H,8,0)</f>
        <v>319</v>
      </c>
      <c r="L31" s="26"/>
      <c r="M31" s="26"/>
      <c r="N31" s="26"/>
      <c r="O31" s="39" t="s">
        <v>481</v>
      </c>
      <c r="P31" s="40">
        <v>0.5</v>
      </c>
      <c r="Q31" s="40">
        <v>0.5</v>
      </c>
      <c r="R31" s="40">
        <f t="shared" ca="1" si="2"/>
        <v>1.4831460674157304</v>
      </c>
      <c r="S31" s="40">
        <f t="shared" ca="1" si="3"/>
        <v>3.0337078651685392</v>
      </c>
      <c r="T31" s="40">
        <v>2</v>
      </c>
      <c r="U31" s="40">
        <v>2</v>
      </c>
      <c r="V31" s="41">
        <v>12</v>
      </c>
      <c r="W31" s="42">
        <v>217</v>
      </c>
      <c r="X31" s="43">
        <v>350</v>
      </c>
      <c r="Y31" s="50">
        <v>1</v>
      </c>
      <c r="Z31" s="50">
        <v>1</v>
      </c>
      <c r="AA31" s="51"/>
      <c r="AB31" s="51"/>
      <c r="AC31" s="51"/>
      <c r="AD31" s="51"/>
      <c r="AE31" s="51"/>
      <c r="AF31" s="38">
        <f t="shared" si="9"/>
        <v>252</v>
      </c>
      <c r="AG31" s="61">
        <f t="shared" si="10"/>
        <v>10.333333333333334</v>
      </c>
      <c r="AH31" s="62">
        <f t="shared" si="11"/>
        <v>0.86111111111111116</v>
      </c>
      <c r="AI31" s="63"/>
      <c r="AJ31" s="64"/>
      <c r="AK31" s="65">
        <f t="shared" si="12"/>
        <v>0</v>
      </c>
      <c r="AL31" s="64" t="str">
        <f>IF(VLOOKUP(D31,[1]工单一览表!A:F,6,0)="结案","Y","N")</f>
        <v>Y</v>
      </c>
      <c r="AM31" s="66" t="s">
        <v>313</v>
      </c>
      <c r="AN31" s="26"/>
      <c r="AO31" s="66" t="s">
        <v>298</v>
      </c>
      <c r="AP31" s="74"/>
      <c r="AQ31" s="75"/>
      <c r="AR31" s="76"/>
      <c r="AS31" s="77"/>
      <c r="AT31" s="77"/>
      <c r="AU31" s="78"/>
      <c r="AV31" s="77"/>
      <c r="AW31" s="77"/>
      <c r="AX31" s="77"/>
      <c r="AY31" s="77"/>
      <c r="AZ31" s="77"/>
      <c r="BA31" s="77"/>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4"/>
      <c r="BZ31" s="84"/>
      <c r="CA31" s="84"/>
      <c r="CB31" s="84"/>
      <c r="CC31" s="84"/>
      <c r="CD31" s="84"/>
      <c r="CE31" s="84"/>
      <c r="CF31" s="84"/>
      <c r="CG31" s="84"/>
      <c r="CH31" s="84"/>
      <c r="CI31" s="84"/>
      <c r="CJ31" s="84"/>
      <c r="CK31" s="84"/>
      <c r="CL31" s="84"/>
      <c r="CM31" s="84"/>
      <c r="CN31" s="84"/>
      <c r="CO31" s="84"/>
      <c r="CP31" s="84"/>
      <c r="CQ31" s="84"/>
      <c r="CR31" s="84"/>
      <c r="CS31" s="84"/>
      <c r="CT31" s="84"/>
      <c r="CU31" s="84"/>
      <c r="CV31" s="84"/>
      <c r="CW31" s="84"/>
      <c r="CX31" s="84"/>
      <c r="CY31" s="84"/>
      <c r="CZ31" s="84"/>
      <c r="DA31" s="84"/>
      <c r="DB31" s="84"/>
      <c r="DC31" s="84"/>
      <c r="DD31" s="84"/>
      <c r="DE31" s="84"/>
      <c r="DF31" s="84"/>
      <c r="DG31" s="84"/>
      <c r="DH31" s="84"/>
      <c r="DI31" s="84"/>
      <c r="DJ31" s="84"/>
      <c r="DK31" s="84"/>
      <c r="DL31" s="84"/>
      <c r="DM31" s="84"/>
      <c r="DN31" s="84"/>
      <c r="DO31" s="84"/>
      <c r="DP31" s="84"/>
      <c r="DQ31" s="84"/>
      <c r="DR31" s="84"/>
      <c r="DS31" s="84"/>
      <c r="DT31" s="84"/>
      <c r="DU31" s="84"/>
      <c r="DV31" s="84"/>
      <c r="DW31" s="84"/>
      <c r="DX31" s="84"/>
      <c r="DY31" s="84"/>
      <c r="DZ31" s="84"/>
      <c r="EA31" s="84"/>
      <c r="EB31" s="84"/>
      <c r="EC31" s="84"/>
      <c r="ED31" s="84"/>
      <c r="EE31" s="84"/>
      <c r="EF31" s="84"/>
      <c r="EG31" s="84"/>
      <c r="EH31" s="84"/>
      <c r="EI31" s="84"/>
      <c r="EJ31" s="84"/>
      <c r="EK31" s="84"/>
      <c r="EL31" s="84"/>
      <c r="EM31" s="84"/>
      <c r="EN31" s="84"/>
      <c r="EO31" s="84"/>
      <c r="EP31" s="84"/>
      <c r="EQ31" s="84"/>
      <c r="ER31" s="84"/>
      <c r="ES31" s="84"/>
      <c r="ET31" s="84"/>
      <c r="EU31" s="84"/>
      <c r="EV31" s="84"/>
      <c r="EW31" s="84"/>
      <c r="EX31" s="84"/>
      <c r="EY31" s="84"/>
      <c r="EZ31" s="84"/>
      <c r="FA31" s="84"/>
      <c r="FB31" s="84"/>
      <c r="FC31" s="84"/>
      <c r="FD31" s="84"/>
      <c r="FE31" s="84"/>
      <c r="FF31" s="84"/>
      <c r="FG31" s="84"/>
      <c r="FH31" s="84"/>
      <c r="FI31" s="84"/>
      <c r="FJ31" s="84"/>
      <c r="FK31" s="84"/>
      <c r="FL31" s="84"/>
      <c r="FM31" s="84"/>
      <c r="FN31" s="84"/>
      <c r="FO31" s="84"/>
      <c r="FP31" s="84"/>
      <c r="FQ31" s="84"/>
      <c r="FR31" s="84"/>
      <c r="FS31" s="84"/>
      <c r="FT31" s="84"/>
      <c r="FU31" s="84"/>
      <c r="FV31" s="84"/>
      <c r="FW31" s="84"/>
      <c r="FX31" s="84"/>
      <c r="FY31" s="84"/>
      <c r="FZ31" s="84"/>
      <c r="GA31" s="84"/>
      <c r="GB31" s="84"/>
      <c r="GC31" s="84"/>
      <c r="GD31" s="84"/>
      <c r="GE31" s="84"/>
      <c r="GF31" s="84"/>
      <c r="GG31" s="84"/>
      <c r="GH31" s="84"/>
      <c r="GI31" s="84"/>
      <c r="GJ31" s="84"/>
      <c r="GK31" s="84"/>
      <c r="GL31" s="84"/>
      <c r="GM31" s="84"/>
      <c r="GN31" s="84"/>
      <c r="GO31" s="84"/>
      <c r="GP31" s="84"/>
      <c r="GQ31" s="84"/>
      <c r="GR31" s="84"/>
      <c r="GS31" s="84"/>
      <c r="GT31" s="84"/>
      <c r="GU31" s="84"/>
      <c r="GV31" s="84"/>
      <c r="GW31" s="84"/>
      <c r="GX31" s="84"/>
      <c r="GY31" s="84"/>
      <c r="GZ31" s="84"/>
      <c r="HA31" s="84"/>
      <c r="HB31" s="84"/>
      <c r="HC31" s="84"/>
      <c r="HD31" s="84"/>
      <c r="HE31" s="84"/>
      <c r="HF31" s="84"/>
      <c r="HG31" s="84"/>
      <c r="HH31" s="84"/>
      <c r="HI31" s="84"/>
      <c r="HJ31" s="84"/>
      <c r="HK31" s="84"/>
      <c r="HL31" s="84"/>
      <c r="HM31" s="84"/>
      <c r="HN31" s="84"/>
      <c r="HO31" s="84"/>
      <c r="HP31" s="84"/>
      <c r="HQ31" s="84"/>
      <c r="HR31" s="84"/>
      <c r="HS31" s="84"/>
      <c r="HT31" s="84"/>
      <c r="HU31" s="84"/>
      <c r="HV31" s="84"/>
      <c r="HW31" s="84"/>
      <c r="HX31" s="84"/>
      <c r="HY31" s="84"/>
      <c r="HZ31" s="84"/>
      <c r="IA31" s="84"/>
      <c r="IB31" s="84"/>
      <c r="IC31" s="84"/>
      <c r="ID31" s="84"/>
      <c r="IE31" s="84"/>
      <c r="IF31" s="84"/>
      <c r="IG31" s="84"/>
      <c r="IH31" s="84"/>
      <c r="II31" s="84"/>
      <c r="IJ31" s="84"/>
      <c r="IK31" s="84"/>
      <c r="IL31" s="84"/>
      <c r="IM31" s="84"/>
      <c r="IN31" s="84"/>
      <c r="IO31" s="84"/>
      <c r="IP31" s="84"/>
      <c r="IQ31" s="84"/>
      <c r="IR31" s="84"/>
      <c r="IS31" s="84"/>
      <c r="IT31" s="84"/>
      <c r="IU31" s="84"/>
      <c r="IV31" s="84"/>
      <c r="IW31" s="84"/>
      <c r="IX31" s="84"/>
      <c r="IY31" s="84"/>
      <c r="IZ31" s="84"/>
      <c r="JA31" s="84"/>
      <c r="JB31" s="84"/>
    </row>
    <row r="32" spans="1:262" s="22" customFormat="1" ht="15" customHeight="1" x14ac:dyDescent="0.15">
      <c r="A32" s="176" t="str">
        <f t="shared" si="0"/>
        <v>20190909</v>
      </c>
      <c r="B32" s="26" t="s">
        <v>285</v>
      </c>
      <c r="C32" s="27" t="s">
        <v>471</v>
      </c>
      <c r="D32" s="28" t="s">
        <v>472</v>
      </c>
      <c r="E32" s="26" t="str">
        <f>IF(LEFT(D32,3)="ZVY","试产",IF(LEFT(D32,3)="XVK","重工","标准"))</f>
        <v>标准</v>
      </c>
      <c r="F32" s="29" t="str">
        <f>VLOOKUP(D32,[1]工单一览表!A:B,2,0)</f>
        <v>025-U069500621-364</v>
      </c>
      <c r="G32" s="30" t="str">
        <f>VLOOKUP(F32,[1]系列对照表!A:C,3,0)</f>
        <v>5P Usb</v>
      </c>
      <c r="H32" s="30" t="str">
        <f>VLOOKUP(F32,[1]系列对照表!A:D,4,0)</f>
        <v>PCS</v>
      </c>
      <c r="I32" s="37">
        <f>VLOOKUP(D32,[1]工单一览表!A:G,7,0)</f>
        <v>400000</v>
      </c>
      <c r="J32" s="38" t="s">
        <v>281</v>
      </c>
      <c r="K32" s="37">
        <f>VLOOKUP(D32,[1]工单一览表!A:H,8,0)</f>
        <v>0</v>
      </c>
      <c r="L32" s="26"/>
      <c r="M32" s="26"/>
      <c r="N32" s="26"/>
      <c r="O32" s="39" t="s">
        <v>364</v>
      </c>
      <c r="P32" s="40">
        <v>0.5</v>
      </c>
      <c r="Q32" s="40">
        <v>0.5</v>
      </c>
      <c r="R32" s="40">
        <f t="shared" ca="1" si="2"/>
        <v>1.4831460674157304</v>
      </c>
      <c r="S32" s="40">
        <f t="shared" ca="1" si="3"/>
        <v>3.0337078651685392</v>
      </c>
      <c r="T32" s="40">
        <v>4</v>
      </c>
      <c r="U32" s="40">
        <v>4</v>
      </c>
      <c r="V32" s="41">
        <v>12</v>
      </c>
      <c r="W32" s="42">
        <v>115500</v>
      </c>
      <c r="X32" s="43">
        <v>200</v>
      </c>
      <c r="Y32" s="50">
        <v>1</v>
      </c>
      <c r="Z32" s="50">
        <v>1</v>
      </c>
      <c r="AA32" s="51"/>
      <c r="AB32" s="51"/>
      <c r="AC32" s="51"/>
      <c r="AD32" s="51"/>
      <c r="AE32" s="51"/>
      <c r="AF32" s="38">
        <f t="shared" ref="AF32:AF38" si="13">IF(LEFT(F32,3)="025",X32*Y32*Z32*60*V32,X32*Y32*Z32*60*V32/1000)</f>
        <v>144000</v>
      </c>
      <c r="AG32" s="61">
        <f t="shared" ref="AG32:AG38" si="14">IF(LEFT(F32,3)="025",W32/(X32*Y32*Z32*60),W32*1000/(X32*Y32*Z32*60))</f>
        <v>9.625</v>
      </c>
      <c r="AH32" s="62">
        <f t="shared" ref="AH32:AH38" si="15">W32/AF32</f>
        <v>0.80208333333333337</v>
      </c>
      <c r="AI32" s="63"/>
      <c r="AJ32" s="64"/>
      <c r="AK32" s="65">
        <f>AJ32/U32</f>
        <v>0</v>
      </c>
      <c r="AL32" s="64" t="str">
        <f>IF(VLOOKUP(D32,[1]工单一览表!A:F,6,0)="结案","Y","N")</f>
        <v>Y</v>
      </c>
      <c r="AM32" s="66" t="s">
        <v>322</v>
      </c>
      <c r="AN32" s="26"/>
      <c r="AO32" s="66" t="s">
        <v>64</v>
      </c>
      <c r="AP32" s="74"/>
      <c r="AQ32" s="75"/>
      <c r="AR32" s="76"/>
      <c r="AS32" s="77"/>
      <c r="AT32" s="77"/>
      <c r="AU32" s="78"/>
      <c r="AV32" s="77"/>
      <c r="AW32" s="77"/>
      <c r="AX32" s="77"/>
      <c r="AY32" s="77"/>
      <c r="AZ32" s="77"/>
      <c r="BA32" s="77"/>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84"/>
      <c r="CE32" s="84"/>
      <c r="CF32" s="84"/>
      <c r="CG32" s="84"/>
      <c r="CH32" s="84"/>
      <c r="CI32" s="84"/>
      <c r="CJ32" s="84"/>
      <c r="CK32" s="84"/>
      <c r="CL32" s="84"/>
      <c r="CM32" s="84"/>
      <c r="CN32" s="84"/>
      <c r="CO32" s="84"/>
      <c r="CP32" s="84"/>
      <c r="CQ32" s="84"/>
      <c r="CR32" s="84"/>
      <c r="CS32" s="84"/>
      <c r="CT32" s="84"/>
      <c r="CU32" s="84"/>
      <c r="CV32" s="84"/>
      <c r="CW32" s="84"/>
      <c r="CX32" s="84"/>
      <c r="CY32" s="84"/>
      <c r="CZ32" s="84"/>
      <c r="DA32" s="84"/>
      <c r="DB32" s="84"/>
      <c r="DC32" s="84"/>
      <c r="DD32" s="84"/>
      <c r="DE32" s="84"/>
      <c r="DF32" s="84"/>
      <c r="DG32" s="84"/>
      <c r="DH32" s="84"/>
      <c r="DI32" s="84"/>
      <c r="DJ32" s="84"/>
      <c r="DK32" s="84"/>
      <c r="DL32" s="84"/>
      <c r="DM32" s="84"/>
      <c r="DN32" s="84"/>
      <c r="DO32" s="84"/>
      <c r="DP32" s="84"/>
      <c r="DQ32" s="84"/>
      <c r="DR32" s="84"/>
      <c r="DS32" s="84"/>
      <c r="DT32" s="84"/>
      <c r="DU32" s="84"/>
      <c r="DV32" s="84"/>
      <c r="DW32" s="84"/>
      <c r="DX32" s="84"/>
      <c r="DY32" s="84"/>
      <c r="DZ32" s="84"/>
      <c r="EA32" s="84"/>
      <c r="EB32" s="84"/>
      <c r="EC32" s="84"/>
      <c r="ED32" s="84"/>
      <c r="EE32" s="84"/>
      <c r="EF32" s="84"/>
      <c r="EG32" s="84"/>
      <c r="EH32" s="84"/>
      <c r="EI32" s="84"/>
      <c r="EJ32" s="84"/>
      <c r="EK32" s="84"/>
      <c r="EL32" s="84"/>
      <c r="EM32" s="84"/>
      <c r="EN32" s="84"/>
      <c r="EO32" s="84"/>
      <c r="EP32" s="84"/>
      <c r="EQ32" s="84"/>
      <c r="ER32" s="84"/>
      <c r="ES32" s="84"/>
      <c r="ET32" s="84"/>
      <c r="EU32" s="84"/>
      <c r="EV32" s="84"/>
      <c r="EW32" s="84"/>
      <c r="EX32" s="84"/>
      <c r="EY32" s="84"/>
      <c r="EZ32" s="84"/>
      <c r="FA32" s="84"/>
      <c r="FB32" s="84"/>
      <c r="FC32" s="84"/>
      <c r="FD32" s="84"/>
      <c r="FE32" s="84"/>
      <c r="FF32" s="84"/>
      <c r="FG32" s="84"/>
      <c r="FH32" s="84"/>
      <c r="FI32" s="84"/>
      <c r="FJ32" s="84"/>
      <c r="FK32" s="84"/>
      <c r="FL32" s="84"/>
      <c r="FM32" s="84"/>
      <c r="FN32" s="84"/>
      <c r="FO32" s="84"/>
      <c r="FP32" s="84"/>
      <c r="FQ32" s="84"/>
      <c r="FR32" s="84"/>
      <c r="FS32" s="84"/>
      <c r="FT32" s="84"/>
      <c r="FU32" s="84"/>
      <c r="FV32" s="84"/>
      <c r="FW32" s="84"/>
      <c r="FX32" s="84"/>
      <c r="FY32" s="84"/>
      <c r="FZ32" s="84"/>
      <c r="GA32" s="84"/>
      <c r="GB32" s="84"/>
      <c r="GC32" s="84"/>
      <c r="GD32" s="84"/>
      <c r="GE32" s="84"/>
      <c r="GF32" s="84"/>
      <c r="GG32" s="84"/>
      <c r="GH32" s="84"/>
      <c r="GI32" s="84"/>
      <c r="GJ32" s="84"/>
      <c r="GK32" s="84"/>
      <c r="GL32" s="84"/>
      <c r="GM32" s="84"/>
      <c r="GN32" s="84"/>
      <c r="GO32" s="84"/>
      <c r="GP32" s="84"/>
      <c r="GQ32" s="84"/>
      <c r="GR32" s="84"/>
      <c r="GS32" s="84"/>
      <c r="GT32" s="84"/>
      <c r="GU32" s="84"/>
      <c r="GV32" s="84"/>
      <c r="GW32" s="84"/>
      <c r="GX32" s="84"/>
      <c r="GY32" s="84"/>
      <c r="GZ32" s="84"/>
      <c r="HA32" s="84"/>
      <c r="HB32" s="84"/>
      <c r="HC32" s="84"/>
      <c r="HD32" s="84"/>
      <c r="HE32" s="84"/>
      <c r="HF32" s="84"/>
      <c r="HG32" s="84"/>
      <c r="HH32" s="84"/>
      <c r="HI32" s="84"/>
      <c r="HJ32" s="84"/>
      <c r="HK32" s="84"/>
      <c r="HL32" s="84"/>
      <c r="HM32" s="84"/>
      <c r="HN32" s="84"/>
      <c r="HO32" s="84"/>
      <c r="HP32" s="84"/>
      <c r="HQ32" s="84"/>
      <c r="HR32" s="84"/>
      <c r="HS32" s="84"/>
      <c r="HT32" s="84"/>
      <c r="HU32" s="84"/>
      <c r="HV32" s="84"/>
      <c r="HW32" s="84"/>
      <c r="HX32" s="84"/>
      <c r="HY32" s="84"/>
      <c r="HZ32" s="84"/>
      <c r="IA32" s="84"/>
      <c r="IB32" s="84"/>
      <c r="IC32" s="84"/>
      <c r="ID32" s="84"/>
      <c r="IE32" s="84"/>
      <c r="IF32" s="84"/>
      <c r="IG32" s="84"/>
      <c r="IH32" s="84"/>
      <c r="II32" s="84"/>
      <c r="IJ32" s="84"/>
      <c r="IK32" s="84"/>
      <c r="IL32" s="84"/>
      <c r="IM32" s="84"/>
      <c r="IN32" s="84"/>
      <c r="IO32" s="84"/>
      <c r="IP32" s="84"/>
      <c r="IQ32" s="84"/>
      <c r="IR32" s="84"/>
      <c r="IS32" s="84"/>
      <c r="IT32" s="84"/>
      <c r="IU32" s="84"/>
      <c r="IV32" s="84"/>
      <c r="IW32" s="84"/>
      <c r="IX32" s="84"/>
      <c r="IY32" s="84"/>
      <c r="IZ32" s="84"/>
      <c r="JA32" s="84"/>
      <c r="JB32" s="84"/>
    </row>
    <row r="33" spans="1:262" s="22" customFormat="1" ht="15" customHeight="1" x14ac:dyDescent="0.15">
      <c r="A33" s="176" t="str">
        <f t="shared" si="0"/>
        <v>20190909</v>
      </c>
      <c r="B33" s="26" t="s">
        <v>275</v>
      </c>
      <c r="C33" s="27" t="s">
        <v>344</v>
      </c>
      <c r="D33" s="28" t="s">
        <v>442</v>
      </c>
      <c r="E33" s="26" t="s">
        <v>278</v>
      </c>
      <c r="F33" s="29" t="str">
        <f>VLOOKUP(D33,[1]工单一览表!A:B,2,0)</f>
        <v>025-C130000641-0397</v>
      </c>
      <c r="G33" s="30" t="str">
        <f>VLOOKUP(F33,[1]系列对照表!A:C,3,0)</f>
        <v>PinPush</v>
      </c>
      <c r="H33" s="30" t="str">
        <f>VLOOKUP(F33,[1]系列对照表!A:D,4,0)</f>
        <v>PCS</v>
      </c>
      <c r="I33" s="37">
        <f>VLOOKUP(D33,[1]工单一览表!A:G,7,0)</f>
        <v>1500000</v>
      </c>
      <c r="J33" s="38" t="s">
        <v>281</v>
      </c>
      <c r="K33" s="37">
        <f>VLOOKUP(D33,[1]工单一览表!A:H,8,0)</f>
        <v>1500000</v>
      </c>
      <c r="L33" s="26"/>
      <c r="M33" s="26"/>
      <c r="N33" s="26"/>
      <c r="O33" s="39" t="s">
        <v>29</v>
      </c>
      <c r="P33" s="40">
        <v>0.5</v>
      </c>
      <c r="Q33" s="40">
        <v>0.5</v>
      </c>
      <c r="R33" s="40">
        <f t="shared" ca="1" si="2"/>
        <v>3.5056179775280896</v>
      </c>
      <c r="S33" s="40">
        <f t="shared" ca="1" si="3"/>
        <v>3.0337078651685392</v>
      </c>
      <c r="T33" s="40">
        <v>11</v>
      </c>
      <c r="U33" s="40">
        <v>0</v>
      </c>
      <c r="V33" s="41">
        <v>12</v>
      </c>
      <c r="W33" s="42">
        <v>140000</v>
      </c>
      <c r="X33" s="43">
        <v>200</v>
      </c>
      <c r="Y33" s="50">
        <v>1</v>
      </c>
      <c r="Z33" s="50">
        <v>1</v>
      </c>
      <c r="AA33" s="51"/>
      <c r="AB33" s="51"/>
      <c r="AC33" s="51"/>
      <c r="AD33" s="51"/>
      <c r="AE33" s="51"/>
      <c r="AF33" s="38">
        <f t="shared" si="13"/>
        <v>144000</v>
      </c>
      <c r="AG33" s="61">
        <f t="shared" si="14"/>
        <v>11.666666666666666</v>
      </c>
      <c r="AH33" s="62">
        <f t="shared" si="15"/>
        <v>0.97222222222222221</v>
      </c>
      <c r="AI33" s="63"/>
      <c r="AJ33" s="64"/>
      <c r="AK33" s="65">
        <v>0</v>
      </c>
      <c r="AL33" s="64" t="str">
        <f>IF(VLOOKUP(D33,[1]工单一览表!A:F,6,0)="结案","Y","N")</f>
        <v>Y</v>
      </c>
      <c r="AM33" s="66"/>
      <c r="AN33" s="26"/>
      <c r="AO33" s="66" t="s">
        <v>59</v>
      </c>
      <c r="AP33" s="74"/>
      <c r="AQ33" s="75"/>
      <c r="AR33" s="76"/>
      <c r="AS33" s="77"/>
      <c r="AT33" s="77"/>
      <c r="AU33" s="78"/>
      <c r="AV33" s="77"/>
      <c r="AW33" s="77"/>
      <c r="AX33" s="77"/>
      <c r="AY33" s="77"/>
      <c r="AZ33" s="77"/>
      <c r="BA33" s="77"/>
      <c r="BB33" s="84"/>
      <c r="BC33" s="84"/>
      <c r="BD33" s="84"/>
      <c r="BE33" s="84"/>
      <c r="BF33" s="84"/>
      <c r="BG33" s="84"/>
      <c r="BH33" s="84"/>
      <c r="BI33" s="84"/>
      <c r="BJ33" s="84"/>
      <c r="BK33" s="84"/>
      <c r="BL33" s="84"/>
      <c r="BM33" s="84"/>
      <c r="BN33" s="84"/>
      <c r="BO33" s="84"/>
      <c r="BP33" s="84"/>
      <c r="BQ33" s="84"/>
      <c r="BR33" s="84"/>
      <c r="BS33" s="84"/>
      <c r="BT33" s="84"/>
      <c r="BU33" s="84"/>
      <c r="BV33" s="84"/>
      <c r="BW33" s="84"/>
      <c r="BX33" s="84"/>
      <c r="BY33" s="84"/>
      <c r="BZ33" s="84"/>
      <c r="CA33" s="84"/>
      <c r="CB33" s="84"/>
      <c r="CC33" s="84"/>
      <c r="CD33" s="84"/>
      <c r="CE33" s="84"/>
      <c r="CF33" s="84"/>
      <c r="CG33" s="84"/>
      <c r="CH33" s="84"/>
      <c r="CI33" s="84"/>
      <c r="CJ33" s="84"/>
      <c r="CK33" s="84"/>
      <c r="CL33" s="84"/>
      <c r="CM33" s="84"/>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c r="DS33" s="84"/>
      <c r="DT33" s="84"/>
      <c r="DU33" s="84"/>
      <c r="DV33" s="84"/>
      <c r="DW33" s="84"/>
      <c r="DX33" s="84"/>
      <c r="DY33" s="84"/>
      <c r="DZ33" s="84"/>
      <c r="EA33" s="84"/>
      <c r="EB33" s="84"/>
      <c r="EC33" s="84"/>
      <c r="ED33" s="84"/>
      <c r="EE33" s="84"/>
      <c r="EF33" s="84"/>
      <c r="EG33" s="84"/>
      <c r="EH33" s="84"/>
      <c r="EI33" s="84"/>
      <c r="EJ33" s="84"/>
      <c r="EK33" s="84"/>
      <c r="EL33" s="84"/>
      <c r="EM33" s="84"/>
      <c r="EN33" s="84"/>
      <c r="EO33" s="84"/>
      <c r="EP33" s="84"/>
      <c r="EQ33" s="84"/>
      <c r="ER33" s="84"/>
      <c r="ES33" s="84"/>
      <c r="ET33" s="84"/>
      <c r="EU33" s="84"/>
      <c r="EV33" s="84"/>
      <c r="EW33" s="84"/>
      <c r="EX33" s="84"/>
      <c r="EY33" s="84"/>
      <c r="EZ33" s="84"/>
      <c r="FA33" s="84"/>
      <c r="FB33" s="84"/>
      <c r="FC33" s="84"/>
      <c r="FD33" s="84"/>
      <c r="FE33" s="84"/>
      <c r="FF33" s="84"/>
      <c r="FG33" s="84"/>
      <c r="FH33" s="84"/>
      <c r="FI33" s="84"/>
      <c r="FJ33" s="84"/>
      <c r="FK33" s="84"/>
      <c r="FL33" s="84"/>
      <c r="FM33" s="84"/>
      <c r="FN33" s="84"/>
      <c r="FO33" s="84"/>
      <c r="FP33" s="84"/>
      <c r="FQ33" s="84"/>
      <c r="FR33" s="84"/>
      <c r="FS33" s="84"/>
      <c r="FT33" s="84"/>
      <c r="FU33" s="84"/>
      <c r="FV33" s="84"/>
      <c r="FW33" s="84"/>
      <c r="FX33" s="84"/>
      <c r="FY33" s="84"/>
      <c r="FZ33" s="84"/>
      <c r="GA33" s="84"/>
      <c r="GB33" s="84"/>
      <c r="GC33" s="84"/>
      <c r="GD33" s="84"/>
      <c r="GE33" s="84"/>
      <c r="GF33" s="84"/>
      <c r="GG33" s="84"/>
      <c r="GH33" s="84"/>
      <c r="GI33" s="84"/>
      <c r="GJ33" s="84"/>
      <c r="GK33" s="84"/>
      <c r="GL33" s="84"/>
      <c r="GM33" s="84"/>
      <c r="GN33" s="84"/>
      <c r="GO33" s="84"/>
      <c r="GP33" s="84"/>
      <c r="GQ33" s="84"/>
      <c r="GR33" s="84"/>
      <c r="GS33" s="84"/>
      <c r="GT33" s="84"/>
      <c r="GU33" s="84"/>
      <c r="GV33" s="84"/>
      <c r="GW33" s="84"/>
      <c r="GX33" s="84"/>
      <c r="GY33" s="84"/>
      <c r="GZ33" s="84"/>
      <c r="HA33" s="84"/>
      <c r="HB33" s="84"/>
      <c r="HC33" s="84"/>
      <c r="HD33" s="84"/>
      <c r="HE33" s="84"/>
      <c r="HF33" s="84"/>
      <c r="HG33" s="84"/>
      <c r="HH33" s="84"/>
      <c r="HI33" s="84"/>
      <c r="HJ33" s="84"/>
      <c r="HK33" s="84"/>
      <c r="HL33" s="84"/>
      <c r="HM33" s="84"/>
      <c r="HN33" s="84"/>
      <c r="HO33" s="84"/>
      <c r="HP33" s="84"/>
      <c r="HQ33" s="84"/>
      <c r="HR33" s="84"/>
      <c r="HS33" s="84"/>
      <c r="HT33" s="84"/>
      <c r="HU33" s="84"/>
      <c r="HV33" s="84"/>
      <c r="HW33" s="84"/>
      <c r="HX33" s="84"/>
      <c r="HY33" s="84"/>
      <c r="HZ33" s="84"/>
      <c r="IA33" s="84"/>
      <c r="IB33" s="84"/>
      <c r="IC33" s="84"/>
      <c r="ID33" s="84"/>
      <c r="IE33" s="84"/>
      <c r="IF33" s="84"/>
      <c r="IG33" s="84"/>
      <c r="IH33" s="84"/>
      <c r="II33" s="84"/>
      <c r="IJ33" s="84"/>
      <c r="IK33" s="84"/>
      <c r="IL33" s="84"/>
      <c r="IM33" s="84"/>
      <c r="IN33" s="84"/>
      <c r="IO33" s="84"/>
      <c r="IP33" s="84"/>
      <c r="IQ33" s="84"/>
      <c r="IR33" s="84"/>
      <c r="IS33" s="84"/>
      <c r="IT33" s="84"/>
      <c r="IU33" s="84"/>
      <c r="IV33" s="84"/>
      <c r="IW33" s="84"/>
      <c r="IX33" s="84"/>
      <c r="IY33" s="84"/>
      <c r="IZ33" s="84"/>
      <c r="JA33" s="84"/>
      <c r="JB33" s="84"/>
    </row>
    <row r="34" spans="1:262" s="22" customFormat="1" ht="15" customHeight="1" x14ac:dyDescent="0.15">
      <c r="A34" s="176" t="str">
        <f t="shared" si="0"/>
        <v>20190909</v>
      </c>
      <c r="B34" s="26" t="s">
        <v>285</v>
      </c>
      <c r="C34" s="27" t="s">
        <v>344</v>
      </c>
      <c r="D34" s="28" t="s">
        <v>442</v>
      </c>
      <c r="E34" s="26" t="s">
        <v>278</v>
      </c>
      <c r="F34" s="29" t="str">
        <f>VLOOKUP(D34,[1]工单一览表!A:B,2,0)</f>
        <v>025-C130000641-0397</v>
      </c>
      <c r="G34" s="30" t="str">
        <f>VLOOKUP(F34,[1]系列对照表!A:C,3,0)</f>
        <v>PinPush</v>
      </c>
      <c r="H34" s="30" t="str">
        <f>VLOOKUP(F34,[1]系列对照表!A:D,4,0)</f>
        <v>PCS</v>
      </c>
      <c r="I34" s="37">
        <f>VLOOKUP(D34,[1]工单一览表!A:G,7,0)</f>
        <v>1500000</v>
      </c>
      <c r="J34" s="38" t="s">
        <v>281</v>
      </c>
      <c r="K34" s="37">
        <f>VLOOKUP(D34,[1]工单一览表!A:H,8,0)</f>
        <v>1500000</v>
      </c>
      <c r="L34" s="26"/>
      <c r="M34" s="26"/>
      <c r="N34" s="26"/>
      <c r="O34" s="39" t="s">
        <v>29</v>
      </c>
      <c r="P34" s="40">
        <v>0.5</v>
      </c>
      <c r="Q34" s="40">
        <v>0.5</v>
      </c>
      <c r="R34" s="40">
        <f t="shared" ca="1" si="2"/>
        <v>1.4831460674157304</v>
      </c>
      <c r="S34" s="40">
        <f t="shared" ca="1" si="3"/>
        <v>3.0337078651685392</v>
      </c>
      <c r="T34" s="40">
        <v>11</v>
      </c>
      <c r="U34" s="40">
        <v>0</v>
      </c>
      <c r="V34" s="41">
        <v>12</v>
      </c>
      <c r="W34" s="42">
        <v>112000</v>
      </c>
      <c r="X34" s="43">
        <v>200</v>
      </c>
      <c r="Y34" s="50">
        <v>1</v>
      </c>
      <c r="Z34" s="50">
        <v>1</v>
      </c>
      <c r="AA34" s="51"/>
      <c r="AB34" s="51"/>
      <c r="AC34" s="51"/>
      <c r="AD34" s="51"/>
      <c r="AE34" s="51"/>
      <c r="AF34" s="38">
        <f t="shared" si="13"/>
        <v>144000</v>
      </c>
      <c r="AG34" s="61">
        <f t="shared" si="14"/>
        <v>9.3333333333333339</v>
      </c>
      <c r="AH34" s="62">
        <f t="shared" si="15"/>
        <v>0.77777777777777779</v>
      </c>
      <c r="AI34" s="63"/>
      <c r="AJ34" s="64"/>
      <c r="AK34" s="65">
        <v>0</v>
      </c>
      <c r="AL34" s="64" t="str">
        <f>IF(VLOOKUP(D34,[1]工单一览表!A:F,6,0)="结案","Y","N")</f>
        <v>Y</v>
      </c>
      <c r="AM34" s="66"/>
      <c r="AN34" s="26"/>
      <c r="AO34" s="66" t="s">
        <v>28</v>
      </c>
      <c r="AP34" s="74"/>
      <c r="AQ34" s="75"/>
      <c r="AR34" s="76"/>
      <c r="AS34" s="77"/>
      <c r="AT34" s="77"/>
      <c r="AU34" s="78"/>
      <c r="AV34" s="77"/>
      <c r="AW34" s="77"/>
      <c r="AX34" s="77"/>
      <c r="AY34" s="77"/>
      <c r="AZ34" s="77"/>
      <c r="BA34" s="77"/>
      <c r="BB34" s="84"/>
      <c r="BC34" s="84"/>
      <c r="BD34" s="84"/>
      <c r="BE34" s="84"/>
      <c r="BF34" s="84"/>
      <c r="BG34" s="84"/>
      <c r="BH34" s="84"/>
      <c r="BI34" s="84"/>
      <c r="BJ34" s="84"/>
      <c r="BK34" s="84"/>
      <c r="BL34" s="84"/>
      <c r="BM34" s="84"/>
      <c r="BN34" s="84"/>
      <c r="BO34" s="84"/>
      <c r="BP34" s="84"/>
      <c r="BQ34" s="84"/>
      <c r="BR34" s="84"/>
      <c r="BS34" s="84"/>
      <c r="BT34" s="84"/>
      <c r="BU34" s="84"/>
      <c r="BV34" s="84"/>
      <c r="BW34" s="84"/>
      <c r="BX34" s="84"/>
      <c r="BY34" s="84"/>
      <c r="BZ34" s="84"/>
      <c r="CA34" s="84"/>
      <c r="CB34" s="84"/>
      <c r="CC34" s="84"/>
      <c r="CD34" s="84"/>
      <c r="CE34" s="84"/>
      <c r="CF34" s="84"/>
      <c r="CG34" s="84"/>
      <c r="CH34" s="84"/>
      <c r="CI34" s="84"/>
      <c r="CJ34" s="84"/>
      <c r="CK34" s="84"/>
      <c r="CL34" s="84"/>
      <c r="CM34" s="84"/>
      <c r="CN34" s="84"/>
      <c r="CO34" s="84"/>
      <c r="CP34" s="84"/>
      <c r="CQ34" s="84"/>
      <c r="CR34" s="84"/>
      <c r="CS34" s="84"/>
      <c r="CT34" s="84"/>
      <c r="CU34" s="84"/>
      <c r="CV34" s="84"/>
      <c r="CW34" s="84"/>
      <c r="CX34" s="84"/>
      <c r="CY34" s="84"/>
      <c r="CZ34" s="84"/>
      <c r="DA34" s="84"/>
      <c r="DB34" s="84"/>
      <c r="DC34" s="84"/>
      <c r="DD34" s="84"/>
      <c r="DE34" s="84"/>
      <c r="DF34" s="84"/>
      <c r="DG34" s="84"/>
      <c r="DH34" s="84"/>
      <c r="DI34" s="84"/>
      <c r="DJ34" s="84"/>
      <c r="DK34" s="84"/>
      <c r="DL34" s="84"/>
      <c r="DM34" s="84"/>
      <c r="DN34" s="84"/>
      <c r="DO34" s="84"/>
      <c r="DP34" s="84"/>
      <c r="DQ34" s="84"/>
      <c r="DR34" s="84"/>
      <c r="DS34" s="84"/>
      <c r="DT34" s="84"/>
      <c r="DU34" s="84"/>
      <c r="DV34" s="84"/>
      <c r="DW34" s="84"/>
      <c r="DX34" s="84"/>
      <c r="DY34" s="84"/>
      <c r="DZ34" s="84"/>
      <c r="EA34" s="84"/>
      <c r="EB34" s="84"/>
      <c r="EC34" s="84"/>
      <c r="ED34" s="84"/>
      <c r="EE34" s="84"/>
      <c r="EF34" s="84"/>
      <c r="EG34" s="84"/>
      <c r="EH34" s="84"/>
      <c r="EI34" s="84"/>
      <c r="EJ34" s="84"/>
      <c r="EK34" s="84"/>
      <c r="EL34" s="84"/>
      <c r="EM34" s="84"/>
      <c r="EN34" s="84"/>
      <c r="EO34" s="84"/>
      <c r="EP34" s="84"/>
      <c r="EQ34" s="84"/>
      <c r="ER34" s="84"/>
      <c r="ES34" s="84"/>
      <c r="ET34" s="84"/>
      <c r="EU34" s="84"/>
      <c r="EV34" s="84"/>
      <c r="EW34" s="84"/>
      <c r="EX34" s="84"/>
      <c r="EY34" s="84"/>
      <c r="EZ34" s="84"/>
      <c r="FA34" s="84"/>
      <c r="FB34" s="84"/>
      <c r="FC34" s="84"/>
      <c r="FD34" s="84"/>
      <c r="FE34" s="84"/>
      <c r="FF34" s="84"/>
      <c r="FG34" s="84"/>
      <c r="FH34" s="84"/>
      <c r="FI34" s="84"/>
      <c r="FJ34" s="84"/>
      <c r="FK34" s="84"/>
      <c r="FL34" s="84"/>
      <c r="FM34" s="84"/>
      <c r="FN34" s="84"/>
      <c r="FO34" s="84"/>
      <c r="FP34" s="84"/>
      <c r="FQ34" s="84"/>
      <c r="FR34" s="84"/>
      <c r="FS34" s="84"/>
      <c r="FT34" s="84"/>
      <c r="FU34" s="84"/>
      <c r="FV34" s="84"/>
      <c r="FW34" s="84"/>
      <c r="FX34" s="84"/>
      <c r="FY34" s="84"/>
      <c r="FZ34" s="84"/>
      <c r="GA34" s="84"/>
      <c r="GB34" s="84"/>
      <c r="GC34" s="84"/>
      <c r="GD34" s="84"/>
      <c r="GE34" s="84"/>
      <c r="GF34" s="84"/>
      <c r="GG34" s="84"/>
      <c r="GH34" s="84"/>
      <c r="GI34" s="84"/>
      <c r="GJ34" s="84"/>
      <c r="GK34" s="84"/>
      <c r="GL34" s="84"/>
      <c r="GM34" s="84"/>
      <c r="GN34" s="84"/>
      <c r="GO34" s="84"/>
      <c r="GP34" s="84"/>
      <c r="GQ34" s="84"/>
      <c r="GR34" s="84"/>
      <c r="GS34" s="84"/>
      <c r="GT34" s="84"/>
      <c r="GU34" s="84"/>
      <c r="GV34" s="84"/>
      <c r="GW34" s="84"/>
      <c r="GX34" s="84"/>
      <c r="GY34" s="84"/>
      <c r="GZ34" s="84"/>
      <c r="HA34" s="84"/>
      <c r="HB34" s="84"/>
      <c r="HC34" s="84"/>
      <c r="HD34" s="84"/>
      <c r="HE34" s="84"/>
      <c r="HF34" s="84"/>
      <c r="HG34" s="84"/>
      <c r="HH34" s="84"/>
      <c r="HI34" s="84"/>
      <c r="HJ34" s="84"/>
      <c r="HK34" s="84"/>
      <c r="HL34" s="84"/>
      <c r="HM34" s="84"/>
      <c r="HN34" s="84"/>
      <c r="HO34" s="84"/>
      <c r="HP34" s="84"/>
      <c r="HQ34" s="84"/>
      <c r="HR34" s="84"/>
      <c r="HS34" s="84"/>
      <c r="HT34" s="84"/>
      <c r="HU34" s="84"/>
      <c r="HV34" s="84"/>
      <c r="HW34" s="84"/>
      <c r="HX34" s="84"/>
      <c r="HY34" s="84"/>
      <c r="HZ34" s="84"/>
      <c r="IA34" s="84"/>
      <c r="IB34" s="84"/>
      <c r="IC34" s="84"/>
      <c r="ID34" s="84"/>
      <c r="IE34" s="84"/>
      <c r="IF34" s="84"/>
      <c r="IG34" s="84"/>
      <c r="IH34" s="84"/>
      <c r="II34" s="84"/>
      <c r="IJ34" s="84"/>
      <c r="IK34" s="84"/>
      <c r="IL34" s="84"/>
      <c r="IM34" s="84"/>
      <c r="IN34" s="84"/>
      <c r="IO34" s="84"/>
      <c r="IP34" s="84"/>
      <c r="IQ34" s="84"/>
      <c r="IR34" s="84"/>
      <c r="IS34" s="84"/>
      <c r="IT34" s="84"/>
      <c r="IU34" s="84"/>
      <c r="IV34" s="84"/>
      <c r="IW34" s="84"/>
      <c r="IX34" s="84"/>
      <c r="IY34" s="84"/>
      <c r="IZ34" s="84"/>
      <c r="JA34" s="84"/>
      <c r="JB34" s="84"/>
    </row>
    <row r="35" spans="1:262" s="22" customFormat="1" ht="15" customHeight="1" x14ac:dyDescent="0.15">
      <c r="A35" s="176" t="str">
        <f t="shared" si="0"/>
        <v>20190909</v>
      </c>
      <c r="B35" s="26" t="s">
        <v>285</v>
      </c>
      <c r="C35" s="27" t="s">
        <v>188</v>
      </c>
      <c r="D35" s="28" t="s">
        <v>482</v>
      </c>
      <c r="E35" s="26" t="s">
        <v>278</v>
      </c>
      <c r="F35" s="29" t="str">
        <f>VLOOKUP(D35,[1]工单一览表!A:B,2,0)</f>
        <v>025-0009-320</v>
      </c>
      <c r="G35" s="30" t="str">
        <f>VLOOKUP(F35,[1]系列对照表!A:C,3,0)</f>
        <v>Sim卡</v>
      </c>
      <c r="H35" s="30" t="str">
        <f>VLOOKUP(F35,[1]系列对照表!A:D,4,0)</f>
        <v>PCS</v>
      </c>
      <c r="I35" s="37">
        <f>VLOOKUP(D35,[1]工单一览表!A:G,7,0)</f>
        <v>2000000</v>
      </c>
      <c r="J35" s="38" t="s">
        <v>281</v>
      </c>
      <c r="K35" s="37">
        <f>VLOOKUP(D35,[1]工单一览表!A:H,8,0)</f>
        <v>242300</v>
      </c>
      <c r="L35" s="26"/>
      <c r="M35" s="26"/>
      <c r="N35" s="26"/>
      <c r="O35" s="39" t="s">
        <v>357</v>
      </c>
      <c r="P35" s="40">
        <v>0.5</v>
      </c>
      <c r="Q35" s="40">
        <v>0.5</v>
      </c>
      <c r="R35" s="40">
        <f t="shared" ca="1" si="2"/>
        <v>1.4831460674157304</v>
      </c>
      <c r="S35" s="40">
        <f t="shared" ca="1" si="3"/>
        <v>3.0337078651685392</v>
      </c>
      <c r="T35" s="40">
        <v>4</v>
      </c>
      <c r="U35" s="40">
        <v>4</v>
      </c>
      <c r="V35" s="41">
        <v>12</v>
      </c>
      <c r="W35" s="42">
        <v>90000</v>
      </c>
      <c r="X35" s="43">
        <v>200</v>
      </c>
      <c r="Y35" s="50">
        <v>1</v>
      </c>
      <c r="Z35" s="50">
        <v>1</v>
      </c>
      <c r="AA35" s="51"/>
      <c r="AB35" s="51"/>
      <c r="AC35" s="51"/>
      <c r="AD35" s="51"/>
      <c r="AE35" s="51"/>
      <c r="AF35" s="38">
        <f t="shared" si="13"/>
        <v>144000</v>
      </c>
      <c r="AG35" s="61">
        <f t="shared" si="14"/>
        <v>7.5</v>
      </c>
      <c r="AH35" s="62">
        <f t="shared" si="15"/>
        <v>0.625</v>
      </c>
      <c r="AI35" s="63"/>
      <c r="AJ35" s="64"/>
      <c r="AK35" s="65">
        <v>0</v>
      </c>
      <c r="AL35" s="64" t="str">
        <f>IF(VLOOKUP(D35,[1]工单一览表!A:F,6,0)="结案","Y","N")</f>
        <v>Y</v>
      </c>
      <c r="AM35" s="66" t="s">
        <v>322</v>
      </c>
      <c r="AN35" s="26"/>
      <c r="AO35" s="66" t="s">
        <v>64</v>
      </c>
      <c r="AP35" s="74"/>
      <c r="AQ35" s="75"/>
      <c r="AR35" s="76"/>
      <c r="AS35" s="77"/>
      <c r="AT35" s="77"/>
      <c r="AU35" s="78"/>
      <c r="AV35" s="77"/>
      <c r="AW35" s="77"/>
      <c r="AX35" s="77"/>
      <c r="AY35" s="77"/>
      <c r="AZ35" s="77"/>
      <c r="BA35" s="77"/>
      <c r="BB35" s="84"/>
      <c r="BC35" s="84"/>
      <c r="BD35" s="84"/>
      <c r="BE35" s="84"/>
      <c r="BF35" s="84"/>
      <c r="BG35" s="84"/>
      <c r="BH35" s="84"/>
      <c r="BI35" s="84"/>
      <c r="BJ35" s="84"/>
      <c r="BK35" s="84"/>
      <c r="BL35" s="84"/>
      <c r="BM35" s="84"/>
      <c r="BN35" s="84"/>
      <c r="BO35" s="84"/>
      <c r="BP35" s="84"/>
      <c r="BQ35" s="84"/>
      <c r="BR35" s="84"/>
      <c r="BS35" s="84"/>
      <c r="BT35" s="84"/>
      <c r="BU35" s="84"/>
      <c r="BV35" s="84"/>
      <c r="BW35" s="84"/>
      <c r="BX35" s="84"/>
      <c r="BY35" s="84"/>
      <c r="BZ35" s="84"/>
      <c r="CA35" s="84"/>
      <c r="CB35" s="84"/>
      <c r="CC35" s="84"/>
      <c r="CD35" s="84"/>
      <c r="CE35" s="84"/>
      <c r="CF35" s="84"/>
      <c r="CG35" s="84"/>
      <c r="CH35" s="84"/>
      <c r="CI35" s="84"/>
      <c r="CJ35" s="84"/>
      <c r="CK35" s="84"/>
      <c r="CL35" s="84"/>
      <c r="CM35" s="84"/>
      <c r="CN35" s="84"/>
      <c r="CO35" s="84"/>
      <c r="CP35" s="84"/>
      <c r="CQ35" s="84"/>
      <c r="CR35" s="84"/>
      <c r="CS35" s="84"/>
      <c r="CT35" s="84"/>
      <c r="CU35" s="84"/>
      <c r="CV35" s="84"/>
      <c r="CW35" s="84"/>
      <c r="CX35" s="84"/>
      <c r="CY35" s="84"/>
      <c r="CZ35" s="84"/>
      <c r="DA35" s="84"/>
      <c r="DB35" s="84"/>
      <c r="DC35" s="84"/>
      <c r="DD35" s="84"/>
      <c r="DE35" s="84"/>
      <c r="DF35" s="84"/>
      <c r="DG35" s="84"/>
      <c r="DH35" s="84"/>
      <c r="DI35" s="84"/>
      <c r="DJ35" s="84"/>
      <c r="DK35" s="84"/>
      <c r="DL35" s="84"/>
      <c r="DM35" s="84"/>
      <c r="DN35" s="84"/>
      <c r="DO35" s="84"/>
      <c r="DP35" s="84"/>
      <c r="DQ35" s="84"/>
      <c r="DR35" s="84"/>
      <c r="DS35" s="84"/>
      <c r="DT35" s="84"/>
      <c r="DU35" s="84"/>
      <c r="DV35" s="84"/>
      <c r="DW35" s="84"/>
      <c r="DX35" s="84"/>
      <c r="DY35" s="84"/>
      <c r="DZ35" s="84"/>
      <c r="EA35" s="84"/>
      <c r="EB35" s="84"/>
      <c r="EC35" s="84"/>
      <c r="ED35" s="84"/>
      <c r="EE35" s="84"/>
      <c r="EF35" s="84"/>
      <c r="EG35" s="84"/>
      <c r="EH35" s="84"/>
      <c r="EI35" s="84"/>
      <c r="EJ35" s="84"/>
      <c r="EK35" s="84"/>
      <c r="EL35" s="84"/>
      <c r="EM35" s="84"/>
      <c r="EN35" s="84"/>
      <c r="EO35" s="84"/>
      <c r="EP35" s="84"/>
      <c r="EQ35" s="84"/>
      <c r="ER35" s="84"/>
      <c r="ES35" s="84"/>
      <c r="ET35" s="84"/>
      <c r="EU35" s="84"/>
      <c r="EV35" s="84"/>
      <c r="EW35" s="84"/>
      <c r="EX35" s="84"/>
      <c r="EY35" s="84"/>
      <c r="EZ35" s="84"/>
      <c r="FA35" s="84"/>
      <c r="FB35" s="84"/>
      <c r="FC35" s="84"/>
      <c r="FD35" s="84"/>
      <c r="FE35" s="84"/>
      <c r="FF35" s="84"/>
      <c r="FG35" s="84"/>
      <c r="FH35" s="84"/>
      <c r="FI35" s="84"/>
      <c r="FJ35" s="84"/>
      <c r="FK35" s="84"/>
      <c r="FL35" s="84"/>
      <c r="FM35" s="84"/>
      <c r="FN35" s="84"/>
      <c r="FO35" s="84"/>
      <c r="FP35" s="84"/>
      <c r="FQ35" s="84"/>
      <c r="FR35" s="84"/>
      <c r="FS35" s="84"/>
      <c r="FT35" s="84"/>
      <c r="FU35" s="84"/>
      <c r="FV35" s="84"/>
      <c r="FW35" s="84"/>
      <c r="FX35" s="84"/>
      <c r="FY35" s="84"/>
      <c r="FZ35" s="84"/>
      <c r="GA35" s="84"/>
      <c r="GB35" s="84"/>
      <c r="GC35" s="84"/>
      <c r="GD35" s="84"/>
      <c r="GE35" s="84"/>
      <c r="GF35" s="84"/>
      <c r="GG35" s="84"/>
      <c r="GH35" s="84"/>
      <c r="GI35" s="84"/>
      <c r="GJ35" s="84"/>
      <c r="GK35" s="84"/>
      <c r="GL35" s="84"/>
      <c r="GM35" s="84"/>
      <c r="GN35" s="84"/>
      <c r="GO35" s="84"/>
      <c r="GP35" s="84"/>
      <c r="GQ35" s="84"/>
      <c r="GR35" s="84"/>
      <c r="GS35" s="84"/>
      <c r="GT35" s="84"/>
      <c r="GU35" s="84"/>
      <c r="GV35" s="84"/>
      <c r="GW35" s="84"/>
      <c r="GX35" s="84"/>
      <c r="GY35" s="84"/>
      <c r="GZ35" s="84"/>
      <c r="HA35" s="84"/>
      <c r="HB35" s="84"/>
      <c r="HC35" s="84"/>
      <c r="HD35" s="84"/>
      <c r="HE35" s="84"/>
      <c r="HF35" s="84"/>
      <c r="HG35" s="84"/>
      <c r="HH35" s="84"/>
      <c r="HI35" s="84"/>
      <c r="HJ35" s="84"/>
      <c r="HK35" s="84"/>
      <c r="HL35" s="84"/>
      <c r="HM35" s="84"/>
      <c r="HN35" s="84"/>
      <c r="HO35" s="84"/>
      <c r="HP35" s="84"/>
      <c r="HQ35" s="84"/>
      <c r="HR35" s="84"/>
      <c r="HS35" s="84"/>
      <c r="HT35" s="84"/>
      <c r="HU35" s="84"/>
      <c r="HV35" s="84"/>
      <c r="HW35" s="84"/>
      <c r="HX35" s="84"/>
      <c r="HY35" s="84"/>
      <c r="HZ35" s="84"/>
      <c r="IA35" s="84"/>
      <c r="IB35" s="84"/>
      <c r="IC35" s="84"/>
      <c r="ID35" s="84"/>
      <c r="IE35" s="84"/>
      <c r="IF35" s="84"/>
      <c r="IG35" s="84"/>
      <c r="IH35" s="84"/>
      <c r="II35" s="84"/>
      <c r="IJ35" s="84"/>
      <c r="IK35" s="84"/>
      <c r="IL35" s="84"/>
      <c r="IM35" s="84"/>
      <c r="IN35" s="84"/>
      <c r="IO35" s="84"/>
      <c r="IP35" s="84"/>
      <c r="IQ35" s="84"/>
      <c r="IR35" s="84"/>
      <c r="IS35" s="84"/>
      <c r="IT35" s="84"/>
      <c r="IU35" s="84"/>
      <c r="IV35" s="84"/>
      <c r="IW35" s="84"/>
      <c r="IX35" s="84"/>
      <c r="IY35" s="84"/>
      <c r="IZ35" s="84"/>
      <c r="JA35" s="84"/>
      <c r="JB35" s="84"/>
    </row>
    <row r="36" spans="1:262" s="22" customFormat="1" ht="15" customHeight="1" x14ac:dyDescent="0.15">
      <c r="A36" s="176" t="str">
        <f t="shared" si="0"/>
        <v>20190909</v>
      </c>
      <c r="B36" s="26" t="s">
        <v>275</v>
      </c>
      <c r="C36" s="27" t="s">
        <v>190</v>
      </c>
      <c r="D36" s="28" t="s">
        <v>408</v>
      </c>
      <c r="E36" s="26" t="s">
        <v>278</v>
      </c>
      <c r="F36" s="29" t="str">
        <f>VLOOKUP(D36,[1]工单一览表!A:B,2,0)</f>
        <v>025-C130000641-370</v>
      </c>
      <c r="G36" s="30" t="str">
        <f>VLOOKUP(F36,[1]系列对照表!A:C,3,0)</f>
        <v>PinPush</v>
      </c>
      <c r="H36" s="30" t="str">
        <f>VLOOKUP(F36,[1]系列对照表!A:D,4,0)</f>
        <v>PCS</v>
      </c>
      <c r="I36" s="37">
        <f>VLOOKUP(D36,[1]工单一览表!A:G,7,0)</f>
        <v>2000000</v>
      </c>
      <c r="J36" s="38" t="s">
        <v>281</v>
      </c>
      <c r="K36" s="37">
        <f>VLOOKUP(D36,[1]工单一览表!A:H,8,0)</f>
        <v>678000</v>
      </c>
      <c r="L36" s="26"/>
      <c r="M36" s="26"/>
      <c r="N36" s="26"/>
      <c r="O36" s="39" t="s">
        <v>396</v>
      </c>
      <c r="P36" s="40">
        <v>0.5</v>
      </c>
      <c r="Q36" s="40">
        <v>0.5</v>
      </c>
      <c r="R36" s="40">
        <f t="shared" ca="1" si="2"/>
        <v>3.5056179775280896</v>
      </c>
      <c r="S36" s="40">
        <f t="shared" ca="1" si="3"/>
        <v>3.0337078651685392</v>
      </c>
      <c r="T36" s="40">
        <v>5</v>
      </c>
      <c r="U36" s="40">
        <v>5</v>
      </c>
      <c r="V36" s="41">
        <v>12</v>
      </c>
      <c r="W36" s="42">
        <v>66000</v>
      </c>
      <c r="X36" s="43">
        <v>200</v>
      </c>
      <c r="Y36" s="50">
        <v>1</v>
      </c>
      <c r="Z36" s="50">
        <v>1</v>
      </c>
      <c r="AA36" s="51"/>
      <c r="AB36" s="51"/>
      <c r="AC36" s="51"/>
      <c r="AD36" s="51"/>
      <c r="AE36" s="51"/>
      <c r="AF36" s="38">
        <f t="shared" si="13"/>
        <v>144000</v>
      </c>
      <c r="AG36" s="61">
        <f t="shared" si="14"/>
        <v>5.5</v>
      </c>
      <c r="AH36" s="62">
        <f t="shared" si="15"/>
        <v>0.45833333333333331</v>
      </c>
      <c r="AI36" s="63"/>
      <c r="AJ36" s="64"/>
      <c r="AK36" s="65">
        <v>0</v>
      </c>
      <c r="AL36" s="64" t="str">
        <f>IF(VLOOKUP(D36,[1]工单一览表!A:F,6,0)="结案","Y","N")</f>
        <v>Y</v>
      </c>
      <c r="AM36" s="66" t="s">
        <v>284</v>
      </c>
      <c r="AN36" s="26"/>
      <c r="AO36" s="66" t="s">
        <v>49</v>
      </c>
      <c r="AP36" s="74"/>
      <c r="AQ36" s="75"/>
      <c r="AR36" s="76"/>
      <c r="AS36" s="77"/>
      <c r="AT36" s="77"/>
      <c r="AU36" s="78"/>
      <c r="AV36" s="77"/>
      <c r="AW36" s="77"/>
      <c r="AX36" s="77"/>
      <c r="AY36" s="77"/>
      <c r="AZ36" s="77"/>
      <c r="BA36" s="77"/>
      <c r="BB36" s="84"/>
      <c r="BC36" s="84"/>
      <c r="BD36" s="84"/>
      <c r="BE36" s="84"/>
      <c r="BF36" s="84"/>
      <c r="BG36" s="84"/>
      <c r="BH36" s="84"/>
      <c r="BI36" s="84"/>
      <c r="BJ36" s="84"/>
      <c r="BK36" s="84"/>
      <c r="BL36" s="84"/>
      <c r="BM36" s="84"/>
      <c r="BN36" s="84"/>
      <c r="BO36" s="84"/>
      <c r="BP36" s="84"/>
      <c r="BQ36" s="84"/>
      <c r="BR36" s="84"/>
      <c r="BS36" s="84"/>
      <c r="BT36" s="84"/>
      <c r="BU36" s="84"/>
      <c r="BV36" s="84"/>
      <c r="BW36" s="84"/>
      <c r="BX36" s="84"/>
      <c r="BY36" s="84"/>
      <c r="BZ36" s="84"/>
      <c r="CA36" s="84"/>
      <c r="CB36" s="84"/>
      <c r="CC36" s="84"/>
      <c r="CD36" s="84"/>
      <c r="CE36" s="84"/>
      <c r="CF36" s="84"/>
      <c r="CG36" s="84"/>
      <c r="CH36" s="84"/>
      <c r="CI36" s="84"/>
      <c r="CJ36" s="84"/>
      <c r="CK36" s="84"/>
      <c r="CL36" s="84"/>
      <c r="CM36" s="84"/>
      <c r="CN36" s="84"/>
      <c r="CO36" s="84"/>
      <c r="CP36" s="84"/>
      <c r="CQ36" s="84"/>
      <c r="CR36" s="84"/>
      <c r="CS36" s="84"/>
      <c r="CT36" s="84"/>
      <c r="CU36" s="84"/>
      <c r="CV36" s="84"/>
      <c r="CW36" s="84"/>
      <c r="CX36" s="84"/>
      <c r="CY36" s="84"/>
      <c r="CZ36" s="84"/>
      <c r="DA36" s="84"/>
      <c r="DB36" s="84"/>
      <c r="DC36" s="84"/>
      <c r="DD36" s="84"/>
      <c r="DE36" s="84"/>
      <c r="DF36" s="84"/>
      <c r="DG36" s="84"/>
      <c r="DH36" s="84"/>
      <c r="DI36" s="84"/>
      <c r="DJ36" s="84"/>
      <c r="DK36" s="84"/>
      <c r="DL36" s="84"/>
      <c r="DM36" s="84"/>
      <c r="DN36" s="84"/>
      <c r="DO36" s="84"/>
      <c r="DP36" s="84"/>
      <c r="DQ36" s="84"/>
      <c r="DR36" s="84"/>
      <c r="DS36" s="84"/>
      <c r="DT36" s="84"/>
      <c r="DU36" s="84"/>
      <c r="DV36" s="84"/>
      <c r="DW36" s="84"/>
      <c r="DX36" s="84"/>
      <c r="DY36" s="84"/>
      <c r="DZ36" s="84"/>
      <c r="EA36" s="84"/>
      <c r="EB36" s="84"/>
      <c r="EC36" s="84"/>
      <c r="ED36" s="84"/>
      <c r="EE36" s="84"/>
      <c r="EF36" s="84"/>
      <c r="EG36" s="84"/>
      <c r="EH36" s="84"/>
      <c r="EI36" s="84"/>
      <c r="EJ36" s="84"/>
      <c r="EK36" s="84"/>
      <c r="EL36" s="84"/>
      <c r="EM36" s="84"/>
      <c r="EN36" s="84"/>
      <c r="EO36" s="84"/>
      <c r="EP36" s="84"/>
      <c r="EQ36" s="84"/>
      <c r="ER36" s="84"/>
      <c r="ES36" s="84"/>
      <c r="ET36" s="84"/>
      <c r="EU36" s="84"/>
      <c r="EV36" s="84"/>
      <c r="EW36" s="84"/>
      <c r="EX36" s="84"/>
      <c r="EY36" s="84"/>
      <c r="EZ36" s="84"/>
      <c r="FA36" s="84"/>
      <c r="FB36" s="84"/>
      <c r="FC36" s="84"/>
      <c r="FD36" s="84"/>
      <c r="FE36" s="84"/>
      <c r="FF36" s="84"/>
      <c r="FG36" s="84"/>
      <c r="FH36" s="84"/>
      <c r="FI36" s="84"/>
      <c r="FJ36" s="84"/>
      <c r="FK36" s="84"/>
      <c r="FL36" s="84"/>
      <c r="FM36" s="84"/>
      <c r="FN36" s="84"/>
      <c r="FO36" s="84"/>
      <c r="FP36" s="84"/>
      <c r="FQ36" s="84"/>
      <c r="FR36" s="84"/>
      <c r="FS36" s="84"/>
      <c r="FT36" s="84"/>
      <c r="FU36" s="84"/>
      <c r="FV36" s="84"/>
      <c r="FW36" s="84"/>
      <c r="FX36" s="84"/>
      <c r="FY36" s="84"/>
      <c r="FZ36" s="84"/>
      <c r="GA36" s="84"/>
      <c r="GB36" s="84"/>
      <c r="GC36" s="84"/>
      <c r="GD36" s="84"/>
      <c r="GE36" s="84"/>
      <c r="GF36" s="84"/>
      <c r="GG36" s="84"/>
      <c r="GH36" s="84"/>
      <c r="GI36" s="84"/>
      <c r="GJ36" s="84"/>
      <c r="GK36" s="84"/>
      <c r="GL36" s="84"/>
      <c r="GM36" s="84"/>
      <c r="GN36" s="84"/>
      <c r="GO36" s="84"/>
      <c r="GP36" s="84"/>
      <c r="GQ36" s="84"/>
      <c r="GR36" s="84"/>
      <c r="GS36" s="84"/>
      <c r="GT36" s="84"/>
      <c r="GU36" s="84"/>
      <c r="GV36" s="84"/>
      <c r="GW36" s="84"/>
      <c r="GX36" s="84"/>
      <c r="GY36" s="84"/>
      <c r="GZ36" s="84"/>
      <c r="HA36" s="84"/>
      <c r="HB36" s="84"/>
      <c r="HC36" s="84"/>
      <c r="HD36" s="84"/>
      <c r="HE36" s="84"/>
      <c r="HF36" s="84"/>
      <c r="HG36" s="84"/>
      <c r="HH36" s="84"/>
      <c r="HI36" s="84"/>
      <c r="HJ36" s="84"/>
      <c r="HK36" s="84"/>
      <c r="HL36" s="84"/>
      <c r="HM36" s="84"/>
      <c r="HN36" s="84"/>
      <c r="HO36" s="84"/>
      <c r="HP36" s="84"/>
      <c r="HQ36" s="84"/>
      <c r="HR36" s="84"/>
      <c r="HS36" s="84"/>
      <c r="HT36" s="84"/>
      <c r="HU36" s="84"/>
      <c r="HV36" s="84"/>
      <c r="HW36" s="84"/>
      <c r="HX36" s="84"/>
      <c r="HY36" s="84"/>
      <c r="HZ36" s="84"/>
      <c r="IA36" s="84"/>
      <c r="IB36" s="84"/>
      <c r="IC36" s="84"/>
      <c r="ID36" s="84"/>
      <c r="IE36" s="84"/>
      <c r="IF36" s="84"/>
      <c r="IG36" s="84"/>
      <c r="IH36" s="84"/>
      <c r="II36" s="84"/>
      <c r="IJ36" s="84"/>
      <c r="IK36" s="84"/>
      <c r="IL36" s="84"/>
      <c r="IM36" s="84"/>
      <c r="IN36" s="84"/>
      <c r="IO36" s="84"/>
      <c r="IP36" s="84"/>
      <c r="IQ36" s="84"/>
      <c r="IR36" s="84"/>
      <c r="IS36" s="84"/>
      <c r="IT36" s="84"/>
      <c r="IU36" s="84"/>
      <c r="IV36" s="84"/>
      <c r="IW36" s="84"/>
      <c r="IX36" s="84"/>
      <c r="IY36" s="84"/>
      <c r="IZ36" s="84"/>
      <c r="JA36" s="84"/>
      <c r="JB36" s="84"/>
    </row>
    <row r="37" spans="1:262" s="22" customFormat="1" ht="15" customHeight="1" x14ac:dyDescent="0.15">
      <c r="A37" s="176" t="str">
        <f t="shared" si="0"/>
        <v>20190909</v>
      </c>
      <c r="B37" s="26" t="s">
        <v>275</v>
      </c>
      <c r="C37" s="27" t="s">
        <v>350</v>
      </c>
      <c r="D37" s="28" t="s">
        <v>442</v>
      </c>
      <c r="E37" s="26" t="s">
        <v>278</v>
      </c>
      <c r="F37" s="29" t="str">
        <f>VLOOKUP(D37,[1]工单一览表!A:B,2,0)</f>
        <v>025-C130000641-0397</v>
      </c>
      <c r="G37" s="30" t="str">
        <f>VLOOKUP(F37,[1]系列对照表!A:C,3,0)</f>
        <v>PinPush</v>
      </c>
      <c r="H37" s="30" t="str">
        <f>VLOOKUP(F37,[1]系列对照表!A:D,4,0)</f>
        <v>PCS</v>
      </c>
      <c r="I37" s="37">
        <f>VLOOKUP(D37,[1]工单一览表!A:G,7,0)</f>
        <v>1500000</v>
      </c>
      <c r="J37" s="38" t="s">
        <v>281</v>
      </c>
      <c r="K37" s="37">
        <f>VLOOKUP(D37,[1]工单一览表!A:H,8,0)</f>
        <v>1500000</v>
      </c>
      <c r="L37" s="26"/>
      <c r="M37" s="26"/>
      <c r="N37" s="26"/>
      <c r="O37" s="39" t="s">
        <v>29</v>
      </c>
      <c r="P37" s="40">
        <v>0.5</v>
      </c>
      <c r="Q37" s="40">
        <v>0.5</v>
      </c>
      <c r="R37" s="40">
        <f t="shared" ca="1" si="2"/>
        <v>3.5056179775280896</v>
      </c>
      <c r="S37" s="40">
        <f t="shared" ca="1" si="3"/>
        <v>3.0337078651685392</v>
      </c>
      <c r="T37" s="40">
        <v>11</v>
      </c>
      <c r="U37" s="40">
        <v>0</v>
      </c>
      <c r="V37" s="41">
        <v>12</v>
      </c>
      <c r="W37" s="42">
        <v>63000</v>
      </c>
      <c r="X37" s="43">
        <v>200</v>
      </c>
      <c r="Y37" s="50">
        <v>1</v>
      </c>
      <c r="Z37" s="50">
        <v>1</v>
      </c>
      <c r="AA37" s="51"/>
      <c r="AB37" s="51"/>
      <c r="AC37" s="51"/>
      <c r="AD37" s="51"/>
      <c r="AE37" s="51"/>
      <c r="AF37" s="38">
        <f t="shared" si="13"/>
        <v>144000</v>
      </c>
      <c r="AG37" s="61">
        <f t="shared" si="14"/>
        <v>5.25</v>
      </c>
      <c r="AH37" s="62">
        <f t="shared" si="15"/>
        <v>0.4375</v>
      </c>
      <c r="AI37" s="63"/>
      <c r="AJ37" s="64"/>
      <c r="AK37" s="65">
        <v>0</v>
      </c>
      <c r="AL37" s="64" t="str">
        <f>IF(VLOOKUP(D37,[1]工单一览表!A:F,6,0)="结案","Y","N")</f>
        <v>Y</v>
      </c>
      <c r="AM37" s="66"/>
      <c r="AN37" s="26"/>
      <c r="AO37" s="66" t="s">
        <v>5</v>
      </c>
      <c r="AP37" s="74"/>
      <c r="AQ37" s="75"/>
      <c r="AR37" s="76"/>
      <c r="AS37" s="77"/>
      <c r="AT37" s="77"/>
      <c r="AU37" s="78"/>
      <c r="AV37" s="77"/>
      <c r="AW37" s="77"/>
      <c r="AX37" s="77"/>
      <c r="AY37" s="77"/>
      <c r="AZ37" s="77"/>
      <c r="BA37" s="77"/>
      <c r="BB37" s="84"/>
      <c r="BC37" s="84"/>
      <c r="BD37" s="84"/>
      <c r="BE37" s="84"/>
      <c r="BF37" s="84"/>
      <c r="BG37" s="84"/>
      <c r="BH37" s="84"/>
      <c r="BI37" s="84"/>
      <c r="BJ37" s="84"/>
      <c r="BK37" s="84"/>
      <c r="BL37" s="84"/>
      <c r="BM37" s="84"/>
      <c r="BN37" s="84"/>
      <c r="BO37" s="84"/>
      <c r="BP37" s="84"/>
      <c r="BQ37" s="84"/>
      <c r="BR37" s="84"/>
      <c r="BS37" s="84"/>
      <c r="BT37" s="84"/>
      <c r="BU37" s="84"/>
      <c r="BV37" s="84"/>
      <c r="BW37" s="84"/>
      <c r="BX37" s="84"/>
      <c r="BY37" s="84"/>
      <c r="BZ37" s="84"/>
      <c r="CA37" s="84"/>
      <c r="CB37" s="84"/>
      <c r="CC37" s="84"/>
      <c r="CD37" s="84"/>
      <c r="CE37" s="84"/>
      <c r="CF37" s="84"/>
      <c r="CG37" s="84"/>
      <c r="CH37" s="84"/>
      <c r="CI37" s="84"/>
      <c r="CJ37" s="84"/>
      <c r="CK37" s="84"/>
      <c r="CL37" s="84"/>
      <c r="CM37" s="84"/>
      <c r="CN37" s="84"/>
      <c r="CO37" s="84"/>
      <c r="CP37" s="84"/>
      <c r="CQ37" s="84"/>
      <c r="CR37" s="84"/>
      <c r="CS37" s="84"/>
      <c r="CT37" s="84"/>
      <c r="CU37" s="84"/>
      <c r="CV37" s="84"/>
      <c r="CW37" s="84"/>
      <c r="CX37" s="84"/>
      <c r="CY37" s="84"/>
      <c r="CZ37" s="84"/>
      <c r="DA37" s="84"/>
      <c r="DB37" s="84"/>
      <c r="DC37" s="84"/>
      <c r="DD37" s="84"/>
      <c r="DE37" s="84"/>
      <c r="DF37" s="84"/>
      <c r="DG37" s="84"/>
      <c r="DH37" s="84"/>
      <c r="DI37" s="84"/>
      <c r="DJ37" s="84"/>
      <c r="DK37" s="84"/>
      <c r="DL37" s="84"/>
      <c r="DM37" s="84"/>
      <c r="DN37" s="84"/>
      <c r="DO37" s="84"/>
      <c r="DP37" s="84"/>
      <c r="DQ37" s="84"/>
      <c r="DR37" s="84"/>
      <c r="DS37" s="84"/>
      <c r="DT37" s="84"/>
      <c r="DU37" s="84"/>
      <c r="DV37" s="84"/>
      <c r="DW37" s="84"/>
      <c r="DX37" s="84"/>
      <c r="DY37" s="84"/>
      <c r="DZ37" s="84"/>
      <c r="EA37" s="84"/>
      <c r="EB37" s="84"/>
      <c r="EC37" s="84"/>
      <c r="ED37" s="84"/>
      <c r="EE37" s="84"/>
      <c r="EF37" s="84"/>
      <c r="EG37" s="84"/>
      <c r="EH37" s="84"/>
      <c r="EI37" s="84"/>
      <c r="EJ37" s="84"/>
      <c r="EK37" s="84"/>
      <c r="EL37" s="84"/>
      <c r="EM37" s="84"/>
      <c r="EN37" s="84"/>
      <c r="EO37" s="84"/>
      <c r="EP37" s="84"/>
      <c r="EQ37" s="84"/>
      <c r="ER37" s="84"/>
      <c r="ES37" s="84"/>
      <c r="ET37" s="84"/>
      <c r="EU37" s="84"/>
      <c r="EV37" s="84"/>
      <c r="EW37" s="84"/>
      <c r="EX37" s="84"/>
      <c r="EY37" s="84"/>
      <c r="EZ37" s="84"/>
      <c r="FA37" s="84"/>
      <c r="FB37" s="84"/>
      <c r="FC37" s="84"/>
      <c r="FD37" s="84"/>
      <c r="FE37" s="84"/>
      <c r="FF37" s="84"/>
      <c r="FG37" s="84"/>
      <c r="FH37" s="84"/>
      <c r="FI37" s="84"/>
      <c r="FJ37" s="84"/>
      <c r="FK37" s="84"/>
      <c r="FL37" s="84"/>
      <c r="FM37" s="84"/>
      <c r="FN37" s="84"/>
      <c r="FO37" s="84"/>
      <c r="FP37" s="84"/>
      <c r="FQ37" s="84"/>
      <c r="FR37" s="84"/>
      <c r="FS37" s="84"/>
      <c r="FT37" s="84"/>
      <c r="FU37" s="84"/>
      <c r="FV37" s="84"/>
      <c r="FW37" s="84"/>
      <c r="FX37" s="84"/>
      <c r="FY37" s="84"/>
      <c r="FZ37" s="84"/>
      <c r="GA37" s="84"/>
      <c r="GB37" s="84"/>
      <c r="GC37" s="84"/>
      <c r="GD37" s="84"/>
      <c r="GE37" s="84"/>
      <c r="GF37" s="84"/>
      <c r="GG37" s="84"/>
      <c r="GH37" s="84"/>
      <c r="GI37" s="84"/>
      <c r="GJ37" s="84"/>
      <c r="GK37" s="84"/>
      <c r="GL37" s="84"/>
      <c r="GM37" s="84"/>
      <c r="GN37" s="84"/>
      <c r="GO37" s="84"/>
      <c r="GP37" s="84"/>
      <c r="GQ37" s="84"/>
      <c r="GR37" s="84"/>
      <c r="GS37" s="84"/>
      <c r="GT37" s="84"/>
      <c r="GU37" s="84"/>
      <c r="GV37" s="84"/>
      <c r="GW37" s="84"/>
      <c r="GX37" s="84"/>
      <c r="GY37" s="84"/>
      <c r="GZ37" s="84"/>
      <c r="HA37" s="84"/>
      <c r="HB37" s="84"/>
      <c r="HC37" s="84"/>
      <c r="HD37" s="84"/>
      <c r="HE37" s="84"/>
      <c r="HF37" s="84"/>
      <c r="HG37" s="84"/>
      <c r="HH37" s="84"/>
      <c r="HI37" s="84"/>
      <c r="HJ37" s="84"/>
      <c r="HK37" s="84"/>
      <c r="HL37" s="84"/>
      <c r="HM37" s="84"/>
      <c r="HN37" s="84"/>
      <c r="HO37" s="84"/>
      <c r="HP37" s="84"/>
      <c r="HQ37" s="84"/>
      <c r="HR37" s="84"/>
      <c r="HS37" s="84"/>
      <c r="HT37" s="84"/>
      <c r="HU37" s="84"/>
      <c r="HV37" s="84"/>
      <c r="HW37" s="84"/>
      <c r="HX37" s="84"/>
      <c r="HY37" s="84"/>
      <c r="HZ37" s="84"/>
      <c r="IA37" s="84"/>
      <c r="IB37" s="84"/>
      <c r="IC37" s="84"/>
      <c r="ID37" s="84"/>
      <c r="IE37" s="84"/>
      <c r="IF37" s="84"/>
      <c r="IG37" s="84"/>
      <c r="IH37" s="84"/>
      <c r="II37" s="84"/>
      <c r="IJ37" s="84"/>
      <c r="IK37" s="84"/>
      <c r="IL37" s="84"/>
      <c r="IM37" s="84"/>
      <c r="IN37" s="84"/>
      <c r="IO37" s="84"/>
      <c r="IP37" s="84"/>
      <c r="IQ37" s="84"/>
      <c r="IR37" s="84"/>
      <c r="IS37" s="84"/>
      <c r="IT37" s="84"/>
      <c r="IU37" s="84"/>
      <c r="IV37" s="84"/>
      <c r="IW37" s="84"/>
      <c r="IX37" s="84"/>
      <c r="IY37" s="84"/>
      <c r="IZ37" s="84"/>
      <c r="JA37" s="84"/>
      <c r="JB37" s="84"/>
    </row>
    <row r="38" spans="1:262" s="22" customFormat="1" ht="15" customHeight="1" x14ac:dyDescent="0.15">
      <c r="A38" s="176" t="str">
        <f t="shared" si="0"/>
        <v>20190909</v>
      </c>
      <c r="B38" s="26" t="s">
        <v>285</v>
      </c>
      <c r="C38" s="27" t="s">
        <v>350</v>
      </c>
      <c r="D38" s="28" t="s">
        <v>442</v>
      </c>
      <c r="E38" s="26" t="s">
        <v>278</v>
      </c>
      <c r="F38" s="29" t="str">
        <f>VLOOKUP(D38,[1]工单一览表!A:B,2,0)</f>
        <v>025-C130000641-0397</v>
      </c>
      <c r="G38" s="30" t="str">
        <f>VLOOKUP(F38,[1]系列对照表!A:C,3,0)</f>
        <v>PinPush</v>
      </c>
      <c r="H38" s="30" t="str">
        <f>VLOOKUP(F38,[1]系列对照表!A:D,4,0)</f>
        <v>PCS</v>
      </c>
      <c r="I38" s="37">
        <f>VLOOKUP(D38,[1]工单一览表!A:G,7,0)</f>
        <v>1500000</v>
      </c>
      <c r="J38" s="38" t="s">
        <v>281</v>
      </c>
      <c r="K38" s="37">
        <f>VLOOKUP(D38,[1]工单一览表!A:H,8,0)</f>
        <v>1500000</v>
      </c>
      <c r="L38" s="26"/>
      <c r="M38" s="26"/>
      <c r="N38" s="26"/>
      <c r="O38" s="39" t="s">
        <v>29</v>
      </c>
      <c r="P38" s="40">
        <v>0.5</v>
      </c>
      <c r="Q38" s="40">
        <v>0.5</v>
      </c>
      <c r="R38" s="40">
        <f t="shared" ca="1" si="2"/>
        <v>1.4831460674157304</v>
      </c>
      <c r="S38" s="40">
        <f t="shared" ca="1" si="3"/>
        <v>3.0337078651685392</v>
      </c>
      <c r="T38" s="40">
        <v>11</v>
      </c>
      <c r="U38" s="40">
        <v>0</v>
      </c>
      <c r="V38" s="41">
        <v>12</v>
      </c>
      <c r="W38" s="42">
        <v>119000</v>
      </c>
      <c r="X38" s="43">
        <v>200</v>
      </c>
      <c r="Y38" s="50">
        <v>1</v>
      </c>
      <c r="Z38" s="50">
        <v>1</v>
      </c>
      <c r="AA38" s="51"/>
      <c r="AB38" s="51"/>
      <c r="AC38" s="51"/>
      <c r="AD38" s="51"/>
      <c r="AE38" s="51"/>
      <c r="AF38" s="38">
        <f t="shared" si="13"/>
        <v>144000</v>
      </c>
      <c r="AG38" s="61">
        <f t="shared" si="14"/>
        <v>9.9166666666666661</v>
      </c>
      <c r="AH38" s="62">
        <f t="shared" si="15"/>
        <v>0.82638888888888884</v>
      </c>
      <c r="AI38" s="63"/>
      <c r="AJ38" s="64"/>
      <c r="AK38" s="65">
        <v>0</v>
      </c>
      <c r="AL38" s="64" t="str">
        <f>IF(VLOOKUP(D38,[1]工单一览表!A:F,6,0)="结案","Y","N")</f>
        <v>Y</v>
      </c>
      <c r="AM38" s="66"/>
      <c r="AN38" s="26"/>
      <c r="AO38" s="66" t="s">
        <v>33</v>
      </c>
      <c r="AP38" s="74"/>
      <c r="AQ38" s="75"/>
      <c r="AR38" s="76"/>
      <c r="AS38" s="77"/>
      <c r="AT38" s="77"/>
      <c r="AU38" s="78"/>
      <c r="AV38" s="77"/>
      <c r="AW38" s="77"/>
      <c r="AX38" s="77"/>
      <c r="AY38" s="77"/>
      <c r="AZ38" s="77"/>
      <c r="BA38" s="77"/>
      <c r="BB38" s="84"/>
      <c r="BC38" s="84"/>
      <c r="BD38" s="84"/>
      <c r="BE38" s="84"/>
      <c r="BF38" s="84"/>
      <c r="BG38" s="84"/>
      <c r="BH38" s="84"/>
      <c r="BI38" s="84"/>
      <c r="BJ38" s="84"/>
      <c r="BK38" s="84"/>
      <c r="BL38" s="84"/>
      <c r="BM38" s="84"/>
      <c r="BN38" s="84"/>
      <c r="BO38" s="84"/>
      <c r="BP38" s="84"/>
      <c r="BQ38" s="84"/>
      <c r="BR38" s="84"/>
      <c r="BS38" s="84"/>
      <c r="BT38" s="84"/>
      <c r="BU38" s="84"/>
      <c r="BV38" s="84"/>
      <c r="BW38" s="84"/>
      <c r="BX38" s="84"/>
      <c r="BY38" s="84"/>
      <c r="BZ38" s="84"/>
      <c r="CA38" s="84"/>
      <c r="CB38" s="84"/>
      <c r="CC38" s="84"/>
      <c r="CD38" s="84"/>
      <c r="CE38" s="84"/>
      <c r="CF38" s="84"/>
      <c r="CG38" s="84"/>
      <c r="CH38" s="84"/>
      <c r="CI38" s="84"/>
      <c r="CJ38" s="84"/>
      <c r="CK38" s="84"/>
      <c r="CL38" s="84"/>
      <c r="CM38" s="84"/>
      <c r="CN38" s="84"/>
      <c r="CO38" s="84"/>
      <c r="CP38" s="84"/>
      <c r="CQ38" s="84"/>
      <c r="CR38" s="84"/>
      <c r="CS38" s="84"/>
      <c r="CT38" s="84"/>
      <c r="CU38" s="84"/>
      <c r="CV38" s="84"/>
      <c r="CW38" s="84"/>
      <c r="CX38" s="84"/>
      <c r="CY38" s="84"/>
      <c r="CZ38" s="84"/>
      <c r="DA38" s="84"/>
      <c r="DB38" s="84"/>
      <c r="DC38" s="84"/>
      <c r="DD38" s="84"/>
      <c r="DE38" s="84"/>
      <c r="DF38" s="84"/>
      <c r="DG38" s="84"/>
      <c r="DH38" s="84"/>
      <c r="DI38" s="84"/>
      <c r="DJ38" s="84"/>
      <c r="DK38" s="84"/>
      <c r="DL38" s="84"/>
      <c r="DM38" s="84"/>
      <c r="DN38" s="84"/>
      <c r="DO38" s="84"/>
      <c r="DP38" s="84"/>
      <c r="DQ38" s="84"/>
      <c r="DR38" s="84"/>
      <c r="DS38" s="84"/>
      <c r="DT38" s="84"/>
      <c r="DU38" s="84"/>
      <c r="DV38" s="84"/>
      <c r="DW38" s="84"/>
      <c r="DX38" s="84"/>
      <c r="DY38" s="84"/>
      <c r="DZ38" s="84"/>
      <c r="EA38" s="84"/>
      <c r="EB38" s="84"/>
      <c r="EC38" s="84"/>
      <c r="ED38" s="84"/>
      <c r="EE38" s="84"/>
      <c r="EF38" s="84"/>
      <c r="EG38" s="84"/>
      <c r="EH38" s="84"/>
      <c r="EI38" s="84"/>
      <c r="EJ38" s="84"/>
      <c r="EK38" s="84"/>
      <c r="EL38" s="84"/>
      <c r="EM38" s="84"/>
      <c r="EN38" s="84"/>
      <c r="EO38" s="84"/>
      <c r="EP38" s="84"/>
      <c r="EQ38" s="84"/>
      <c r="ER38" s="84"/>
      <c r="ES38" s="84"/>
      <c r="ET38" s="84"/>
      <c r="EU38" s="84"/>
      <c r="EV38" s="84"/>
      <c r="EW38" s="84"/>
      <c r="EX38" s="84"/>
      <c r="EY38" s="84"/>
      <c r="EZ38" s="84"/>
      <c r="FA38" s="84"/>
      <c r="FB38" s="84"/>
      <c r="FC38" s="84"/>
      <c r="FD38" s="84"/>
      <c r="FE38" s="84"/>
      <c r="FF38" s="84"/>
      <c r="FG38" s="84"/>
      <c r="FH38" s="84"/>
      <c r="FI38" s="84"/>
      <c r="FJ38" s="84"/>
      <c r="FK38" s="84"/>
      <c r="FL38" s="84"/>
      <c r="FM38" s="84"/>
      <c r="FN38" s="84"/>
      <c r="FO38" s="84"/>
      <c r="FP38" s="84"/>
      <c r="FQ38" s="84"/>
      <c r="FR38" s="84"/>
      <c r="FS38" s="84"/>
      <c r="FT38" s="84"/>
      <c r="FU38" s="84"/>
      <c r="FV38" s="84"/>
      <c r="FW38" s="84"/>
      <c r="FX38" s="84"/>
      <c r="FY38" s="84"/>
      <c r="FZ38" s="84"/>
      <c r="GA38" s="84"/>
      <c r="GB38" s="84"/>
      <c r="GC38" s="84"/>
      <c r="GD38" s="84"/>
      <c r="GE38" s="84"/>
      <c r="GF38" s="84"/>
      <c r="GG38" s="84"/>
      <c r="GH38" s="84"/>
      <c r="GI38" s="84"/>
      <c r="GJ38" s="84"/>
      <c r="GK38" s="84"/>
      <c r="GL38" s="84"/>
      <c r="GM38" s="84"/>
      <c r="GN38" s="84"/>
      <c r="GO38" s="84"/>
      <c r="GP38" s="84"/>
      <c r="GQ38" s="84"/>
      <c r="GR38" s="84"/>
      <c r="GS38" s="84"/>
      <c r="GT38" s="84"/>
      <c r="GU38" s="84"/>
      <c r="GV38" s="84"/>
      <c r="GW38" s="84"/>
      <c r="GX38" s="84"/>
      <c r="GY38" s="84"/>
      <c r="GZ38" s="84"/>
      <c r="HA38" s="84"/>
      <c r="HB38" s="84"/>
      <c r="HC38" s="84"/>
      <c r="HD38" s="84"/>
      <c r="HE38" s="84"/>
      <c r="HF38" s="84"/>
      <c r="HG38" s="84"/>
      <c r="HH38" s="84"/>
      <c r="HI38" s="84"/>
      <c r="HJ38" s="84"/>
      <c r="HK38" s="84"/>
      <c r="HL38" s="84"/>
      <c r="HM38" s="84"/>
      <c r="HN38" s="84"/>
      <c r="HO38" s="84"/>
      <c r="HP38" s="84"/>
      <c r="HQ38" s="84"/>
      <c r="HR38" s="84"/>
      <c r="HS38" s="84"/>
      <c r="HT38" s="84"/>
      <c r="HU38" s="84"/>
      <c r="HV38" s="84"/>
      <c r="HW38" s="84"/>
      <c r="HX38" s="84"/>
      <c r="HY38" s="84"/>
      <c r="HZ38" s="84"/>
      <c r="IA38" s="84"/>
      <c r="IB38" s="84"/>
      <c r="IC38" s="84"/>
      <c r="ID38" s="84"/>
      <c r="IE38" s="84"/>
      <c r="IF38" s="84"/>
      <c r="IG38" s="84"/>
      <c r="IH38" s="84"/>
      <c r="II38" s="84"/>
      <c r="IJ38" s="84"/>
      <c r="IK38" s="84"/>
      <c r="IL38" s="84"/>
      <c r="IM38" s="84"/>
      <c r="IN38" s="84"/>
      <c r="IO38" s="84"/>
      <c r="IP38" s="84"/>
      <c r="IQ38" s="84"/>
      <c r="IR38" s="84"/>
      <c r="IS38" s="84"/>
      <c r="IT38" s="84"/>
      <c r="IU38" s="84"/>
      <c r="IV38" s="84"/>
      <c r="IW38" s="84"/>
      <c r="IX38" s="84"/>
      <c r="IY38" s="84"/>
      <c r="IZ38" s="84"/>
      <c r="JA38" s="84"/>
      <c r="JB38" s="84"/>
    </row>
    <row r="39" spans="1:262" s="23" customFormat="1" ht="17.100000000000001" customHeight="1" x14ac:dyDescent="0.15">
      <c r="A39" s="239" t="s">
        <v>183</v>
      </c>
      <c r="B39" s="218" t="s">
        <v>494</v>
      </c>
      <c r="C39" s="218"/>
      <c r="D39" s="218"/>
      <c r="E39" s="219">
        <f>E40+E41</f>
        <v>5089.5</v>
      </c>
      <c r="F39" s="220"/>
      <c r="G39" s="31" t="s">
        <v>495</v>
      </c>
      <c r="H39" s="31"/>
      <c r="I39" s="221">
        <f>I40+I41</f>
        <v>270.77995086923659</v>
      </c>
      <c r="J39" s="222"/>
      <c r="K39" s="218" t="s">
        <v>496</v>
      </c>
      <c r="L39" s="218"/>
      <c r="M39" s="218"/>
      <c r="N39" s="223">
        <f>N40+N41</f>
        <v>356</v>
      </c>
      <c r="O39" s="224"/>
      <c r="P39" s="225" t="s">
        <v>216</v>
      </c>
      <c r="Q39" s="225"/>
      <c r="R39" s="225"/>
      <c r="S39" s="44">
        <f>E39/N39</f>
        <v>14.296348314606741</v>
      </c>
      <c r="T39" s="226" t="s">
        <v>217</v>
      </c>
      <c r="U39" s="227"/>
      <c r="V39" s="228"/>
      <c r="W39" s="45">
        <f>I39/N39</f>
        <v>0.76061783952032747</v>
      </c>
      <c r="X39" s="46"/>
      <c r="Y39" s="46"/>
      <c r="Z39" s="52"/>
      <c r="AA39" s="46"/>
      <c r="AB39" s="46"/>
      <c r="AC39" s="46"/>
      <c r="AD39" s="46"/>
      <c r="AE39" s="46"/>
      <c r="AF39" s="53"/>
      <c r="AG39" s="67"/>
      <c r="AH39" s="67"/>
      <c r="AI39" s="68"/>
      <c r="AJ39" s="68"/>
      <c r="AK39" s="68"/>
      <c r="AL39" s="68"/>
      <c r="AM39" s="69"/>
      <c r="AN39" s="46"/>
      <c r="AO39" s="79"/>
      <c r="AP39" s="80"/>
      <c r="AQ39" s="80"/>
      <c r="AR39" s="80"/>
      <c r="AS39" s="80"/>
      <c r="AT39" s="80"/>
      <c r="AU39" s="80"/>
      <c r="AV39" s="80"/>
      <c r="AW39" s="80"/>
      <c r="AX39" s="80"/>
      <c r="AY39" s="80"/>
      <c r="AZ39" s="80"/>
      <c r="BA39" s="80"/>
    </row>
    <row r="40" spans="1:262" s="24" customFormat="1" ht="16.5" customHeight="1" x14ac:dyDescent="0.15">
      <c r="A40" s="229"/>
      <c r="B40" s="229" t="s">
        <v>497</v>
      </c>
      <c r="C40" s="229"/>
      <c r="D40" s="229"/>
      <c r="E40" s="219">
        <f>SUMIFS(W:W,B:B,LEFT(B40,2),H:H,"KPCS")+SUMIFS(W:W,B:B,LEFT(B40,2),H:H,"PCS")/1000</f>
        <v>2531</v>
      </c>
      <c r="F40" s="220"/>
      <c r="G40" s="32" t="s">
        <v>498</v>
      </c>
      <c r="H40" s="32"/>
      <c r="I40" s="230">
        <f>SUMIFS(AG:AG,B:B,LEFT(B40,2))</f>
        <v>133.61904761904762</v>
      </c>
      <c r="J40" s="231"/>
      <c r="K40" s="229" t="s">
        <v>499</v>
      </c>
      <c r="L40" s="229"/>
      <c r="M40" s="229"/>
      <c r="N40" s="232">
        <f>SUMIFS(V:V,B:B,LEFT(B40,2))</f>
        <v>178</v>
      </c>
      <c r="O40" s="233"/>
      <c r="P40" s="234" t="s">
        <v>500</v>
      </c>
      <c r="Q40" s="234"/>
      <c r="R40" s="234"/>
      <c r="S40" s="44">
        <f>IF(ISERR(E40/N40),,E40/N40)</f>
        <v>14.219101123595506</v>
      </c>
      <c r="T40" s="235" t="s">
        <v>501</v>
      </c>
      <c r="U40" s="236"/>
      <c r="V40" s="237"/>
      <c r="W40" s="47">
        <f>IF(ISERR(I40/N40),,I40/N40)</f>
        <v>0.75066880684858217</v>
      </c>
      <c r="X40" s="48"/>
      <c r="Y40" s="48"/>
      <c r="Z40" s="54"/>
      <c r="AA40" s="55"/>
      <c r="AB40" s="55"/>
      <c r="AC40" s="55"/>
      <c r="AD40" s="55"/>
      <c r="AE40" s="55"/>
      <c r="AF40" s="48"/>
      <c r="AG40" s="70"/>
      <c r="AH40" s="70"/>
      <c r="AI40" s="48"/>
      <c r="AJ40" s="48"/>
      <c r="AK40" s="48"/>
      <c r="AL40" s="48"/>
      <c r="AM40" s="48"/>
      <c r="AN40" s="55"/>
      <c r="AO40" s="81"/>
      <c r="AP40" s="82"/>
      <c r="AQ40" s="82"/>
      <c r="AR40" s="82"/>
      <c r="AS40" s="82"/>
      <c r="AT40" s="82"/>
      <c r="AU40" s="82"/>
      <c r="AV40" s="82"/>
      <c r="AW40" s="82"/>
      <c r="AX40" s="82"/>
      <c r="AY40" s="82"/>
      <c r="AZ40" s="82"/>
      <c r="BA40" s="82"/>
    </row>
    <row r="41" spans="1:262" s="24" customFormat="1" ht="16.5" customHeight="1" x14ac:dyDescent="0.15">
      <c r="A41" s="229"/>
      <c r="B41" s="229" t="s">
        <v>502</v>
      </c>
      <c r="C41" s="229"/>
      <c r="D41" s="229"/>
      <c r="E41" s="219">
        <f>SUMIFS(W:W,B:B,LEFT(B41,2),H:H,"KPCS")+SUMIFS(W:W,B:B,LEFT(B41,2),H:H,"PCS")/1000</f>
        <v>2558.5</v>
      </c>
      <c r="F41" s="220"/>
      <c r="G41" s="32" t="s">
        <v>503</v>
      </c>
      <c r="H41" s="32"/>
      <c r="I41" s="230">
        <f>SUMIFS(AG:AG,B:B,LEFT(B41,2))</f>
        <v>137.16090325018894</v>
      </c>
      <c r="J41" s="231"/>
      <c r="K41" s="229" t="s">
        <v>504</v>
      </c>
      <c r="L41" s="229"/>
      <c r="M41" s="229"/>
      <c r="N41" s="232">
        <f>SUMIFS(V:V,B:B,LEFT(B41,2))</f>
        <v>178</v>
      </c>
      <c r="O41" s="233"/>
      <c r="P41" s="234" t="s">
        <v>505</v>
      </c>
      <c r="Q41" s="234"/>
      <c r="R41" s="234"/>
      <c r="S41" s="44">
        <f>IF(ISERR(E41/N41),,E41/N41)</f>
        <v>14.373595505617978</v>
      </c>
      <c r="T41" s="235" t="s">
        <v>506</v>
      </c>
      <c r="U41" s="236"/>
      <c r="V41" s="237"/>
      <c r="W41" s="47">
        <f>IF(ISERR(I41/N41),,I41/N41)</f>
        <v>0.77056687219207265</v>
      </c>
      <c r="X41" s="48"/>
      <c r="Y41" s="48"/>
      <c r="Z41" s="56"/>
      <c r="AA41" s="48"/>
      <c r="AB41" s="48"/>
      <c r="AC41" s="48"/>
      <c r="AD41" s="48"/>
      <c r="AE41" s="48"/>
      <c r="AF41" s="48"/>
      <c r="AG41" s="70"/>
      <c r="AH41" s="70"/>
      <c r="AI41" s="48"/>
      <c r="AJ41" s="48"/>
      <c r="AK41" s="48"/>
      <c r="AL41" s="48"/>
      <c r="AM41" s="48"/>
      <c r="AN41" s="48"/>
      <c r="AO41" s="83"/>
      <c r="AP41" s="82"/>
      <c r="AQ41" s="82"/>
      <c r="AR41" s="82"/>
      <c r="AS41" s="82"/>
      <c r="AT41" s="82"/>
      <c r="AU41" s="82"/>
      <c r="AV41" s="82"/>
      <c r="AW41" s="82"/>
      <c r="AX41" s="82"/>
      <c r="AY41" s="82"/>
      <c r="AZ41" s="82"/>
      <c r="BA41" s="82"/>
    </row>
    <row r="43" spans="1:262" x14ac:dyDescent="0.15">
      <c r="K43" s="5" t="s">
        <v>507</v>
      </c>
    </row>
    <row r="47" spans="1:262" x14ac:dyDescent="0.15">
      <c r="K47" s="5" t="s">
        <v>508</v>
      </c>
    </row>
    <row r="58" spans="17:17" x14ac:dyDescent="0.15">
      <c r="Q58" s="5" t="s">
        <v>508</v>
      </c>
    </row>
  </sheetData>
  <autoFilter ref="A4:BA41" xr:uid="{00000000-0009-0000-0000-00000F000000}"/>
  <mergeCells count="54">
    <mergeCell ref="AG3:AG4"/>
    <mergeCell ref="AH3:AH4"/>
    <mergeCell ref="AL3:AL4"/>
    <mergeCell ref="AM3:AM4"/>
    <mergeCell ref="W3:W4"/>
    <mergeCell ref="X3:X4"/>
    <mergeCell ref="Y3:Y4"/>
    <mergeCell ref="Z3:Z4"/>
    <mergeCell ref="AF3:AF4"/>
    <mergeCell ref="R3:R4"/>
    <mergeCell ref="S3:S4"/>
    <mergeCell ref="T3:T4"/>
    <mergeCell ref="U3:U4"/>
    <mergeCell ref="V3:V4"/>
    <mergeCell ref="J3:J4"/>
    <mergeCell ref="K3:K4"/>
    <mergeCell ref="O3:O4"/>
    <mergeCell ref="P3:P4"/>
    <mergeCell ref="Q3:Q4"/>
    <mergeCell ref="E3:E4"/>
    <mergeCell ref="F3:F4"/>
    <mergeCell ref="G3:G4"/>
    <mergeCell ref="H3:H4"/>
    <mergeCell ref="I3:I4"/>
    <mergeCell ref="P40:R40"/>
    <mergeCell ref="T40:V40"/>
    <mergeCell ref="B41:D41"/>
    <mergeCell ref="E41:F41"/>
    <mergeCell ref="I41:J41"/>
    <mergeCell ref="K41:M41"/>
    <mergeCell ref="N41:O41"/>
    <mergeCell ref="P41:R41"/>
    <mergeCell ref="T41:V41"/>
    <mergeCell ref="B40:D40"/>
    <mergeCell ref="E40:F40"/>
    <mergeCell ref="I40:J40"/>
    <mergeCell ref="K40:M40"/>
    <mergeCell ref="N40:O40"/>
    <mergeCell ref="A1:BA1"/>
    <mergeCell ref="A2:X2"/>
    <mergeCell ref="Y2:BA2"/>
    <mergeCell ref="AP3:BA3"/>
    <mergeCell ref="B39:D39"/>
    <mergeCell ref="E39:F39"/>
    <mergeCell ref="I39:J39"/>
    <mergeCell ref="K39:M39"/>
    <mergeCell ref="N39:O39"/>
    <mergeCell ref="P39:R39"/>
    <mergeCell ref="T39:V39"/>
    <mergeCell ref="A3:A4"/>
    <mergeCell ref="A39:A41"/>
    <mergeCell ref="B3:B4"/>
    <mergeCell ref="C3:C4"/>
    <mergeCell ref="D3:D4"/>
  </mergeCells>
  <phoneticPr fontId="26" type="noConversion"/>
  <conditionalFormatting sqref="P39:P41">
    <cfRule type="cellIs" dxfId="26" priority="1" stopIfTrue="1" operator="equal">
      <formula>"待令"</formula>
    </cfRule>
    <cfRule type="cellIs" dxfId="25" priority="2" stopIfTrue="1" operator="equal">
      <formula>"试模"</formula>
    </cfRule>
    <cfRule type="cellIs" dxfId="24" priority="3" stopIfTrue="1" operator="equal">
      <formula>"修模"</formula>
    </cfRule>
  </conditionalFormatting>
  <dataValidations count="5">
    <dataValidation type="list" allowBlank="1" showInputMessage="1" showErrorMessage="1" sqref="B5 B6 B7 B8 B9 B10 B11 B12 B13 B14 B15 B16 B17 B18 B19 B20 B21 B22 B23 B24 B25 B26 B27 B28 B29 B30 B31 B32 B33 B34 B35 B36 B37 B38 B42:B183" xr:uid="{00000000-0002-0000-0F00-000000000000}">
      <formula1>"白班,夜班"</formula1>
    </dataValidation>
    <dataValidation type="list" allowBlank="1" showInputMessage="1" showErrorMessage="1" sqref="J5 J6 J7 J8 J9 J10 J11 J12 J13 J14 J15 J16 J17 J18 J19 J20 J21 J22 J23 J24 J25 J26 J27 J28 J29 J30 J31 J32 J33 J34 J35 J36 J37 J38 J42:J183" xr:uid="{00000000-0002-0000-0F00-000001000000}">
      <formula1>"产成品,半成品"</formula1>
    </dataValidation>
    <dataValidation type="list" allowBlank="1" showInputMessage="1" showErrorMessage="1" sqref="M5 M6 M7 M8 M9 M10 M11 M12 M13 M14 M15 M16 M17 M18 M19 M20 M21 M22 M23 M24 M25 M26 M27 M28 M29 M30 M31 M32 M33 M34 M35 M36 M37 M38 M42:M183" xr:uid="{00000000-0002-0000-0F00-000002000000}">
      <formula1>"点焊,镭射,插端,电测,贴唛拉,检验,包装"</formula1>
    </dataValidation>
    <dataValidation type="list" allowBlank="1" showInputMessage="1" showErrorMessage="1" sqref="L5 L6 L7 L8 L9 L10 L11 L12 L13 L14 L15 L16 L17 L18 L19 L20 L21 L22 L23 L24 L25 L26 L27 L28 L29 L30 L31 L32 L33 L34 L35 L36 L37 L38 L42:L183" xr:uid="{00000000-0002-0000-0F00-000003000000}">
      <formula1>"手工,自动,半自动"</formula1>
    </dataValidation>
    <dataValidation type="list" allowBlank="1" showInputMessage="1" showErrorMessage="1" sqref="AL5 AL6 AL7 AL8 AL9 AL10 AL11 AL12 AL13 AL14 AL15 AL16 AL17 AL18 AL19 AL20 AL21 AL22 AL23 AL24 AL25 AL26 AL27 AL28 AL29 AL30 AL31 AL32 AL33 AL34 AL35 AL36 AL37 AL38 AL42:AL189" xr:uid="{00000000-0002-0000-0F00-000004000000}">
      <formula1>"Y,N"</formula1>
    </dataValidation>
  </dataValidations>
  <pageMargins left="0.75" right="0.75" top="1" bottom="1" header="0.51180555555555596" footer="0.51180555555555596"/>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B56"/>
  <sheetViews>
    <sheetView tabSelected="1" workbookViewId="0">
      <pane xSplit="8" ySplit="2" topLeftCell="T3" activePane="bottomRight" state="frozen"/>
      <selection pane="topRight"/>
      <selection pane="bottomLeft"/>
      <selection pane="bottomRight" activeCell="AK5" sqref="AK5:AK36"/>
    </sheetView>
  </sheetViews>
  <sheetFormatPr defaultColWidth="9" defaultRowHeight="13.5" x14ac:dyDescent="0.15"/>
  <cols>
    <col min="1" max="1" width="8.375" style="5" customWidth="1"/>
    <col min="2" max="2" width="3.75" style="5" customWidth="1"/>
    <col min="3" max="3" width="4.875" style="5" customWidth="1"/>
    <col min="4" max="4" width="12.5" style="5" customWidth="1"/>
    <col min="5" max="5" width="4.25" style="5" customWidth="1"/>
    <col min="6" max="6" width="17.25" style="5" customWidth="1"/>
    <col min="7" max="7" width="8.5" style="5" customWidth="1"/>
    <col min="8" max="8" width="4.125" style="5" customWidth="1"/>
    <col min="9" max="9" width="10.25" style="5" customWidth="1"/>
    <col min="10" max="15" width="6.875" style="5" customWidth="1"/>
    <col min="16" max="17" width="5.375" style="5" customWidth="1"/>
    <col min="18" max="18" width="7" style="5" customWidth="1"/>
    <col min="19" max="19" width="7.5" style="5" customWidth="1"/>
    <col min="20" max="22" width="6.75" style="5" customWidth="1"/>
    <col min="23" max="23" width="10" style="5" customWidth="1"/>
    <col min="24" max="24" width="6" style="5" customWidth="1"/>
    <col min="25" max="26" width="6.125" style="5" customWidth="1"/>
    <col min="27" max="27" width="4.5" style="5" hidden="1" customWidth="1"/>
    <col min="28" max="28" width="5.25" style="5" hidden="1" customWidth="1"/>
    <col min="29" max="30" width="4.5" style="5" hidden="1" customWidth="1"/>
    <col min="31" max="31" width="7.375" style="5" hidden="1" customWidth="1"/>
    <col min="32" max="32" width="9.625" style="5" customWidth="1"/>
    <col min="33" max="33" width="8" style="5" customWidth="1"/>
    <col min="34" max="34" width="7.5" style="5" customWidth="1"/>
    <col min="35" max="35" width="5.5" style="5" customWidth="1"/>
    <col min="36" max="37" width="4.875" style="5" customWidth="1"/>
    <col min="38" max="38" width="4.625" style="5" customWidth="1"/>
    <col min="39" max="39" width="6.125" style="5" customWidth="1"/>
    <col min="40" max="40" width="6" style="5" hidden="1" customWidth="1"/>
    <col min="41" max="42" width="5.875" style="5" customWidth="1"/>
    <col min="43" max="53" width="7" style="5" customWidth="1"/>
    <col min="54" max="16384" width="9" style="5"/>
  </cols>
  <sheetData>
    <row r="1" spans="1:262" s="21" customFormat="1" ht="24.95" customHeight="1" x14ac:dyDescent="0.15">
      <c r="A1" s="209" t="s">
        <v>492</v>
      </c>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row>
    <row r="2" spans="1:262" s="21" customFormat="1" ht="24.95" customHeight="1" x14ac:dyDescent="0.25">
      <c r="A2" s="210" t="s">
        <v>493</v>
      </c>
      <c r="B2" s="211"/>
      <c r="C2" s="211"/>
      <c r="D2" s="211"/>
      <c r="E2" s="211"/>
      <c r="F2" s="211"/>
      <c r="G2" s="211"/>
      <c r="H2" s="211"/>
      <c r="I2" s="211"/>
      <c r="J2" s="211"/>
      <c r="K2" s="211"/>
      <c r="L2" s="211"/>
      <c r="M2" s="211"/>
      <c r="N2" s="211"/>
      <c r="O2" s="211"/>
      <c r="P2" s="211"/>
      <c r="Q2" s="211"/>
      <c r="R2" s="211"/>
      <c r="S2" s="211"/>
      <c r="T2" s="211"/>
      <c r="U2" s="211"/>
      <c r="V2" s="211"/>
      <c r="W2" s="211"/>
      <c r="X2" s="212"/>
      <c r="Y2" s="213" t="s">
        <v>150</v>
      </c>
      <c r="Z2" s="214"/>
      <c r="AA2" s="214"/>
      <c r="AB2" s="214"/>
      <c r="AC2" s="214"/>
      <c r="AD2" s="214"/>
      <c r="AE2" s="214"/>
      <c r="AF2" s="214"/>
      <c r="AG2" s="214"/>
      <c r="AH2" s="214"/>
      <c r="AI2" s="214"/>
      <c r="AJ2" s="214"/>
      <c r="AK2" s="214"/>
      <c r="AL2" s="214"/>
      <c r="AM2" s="214"/>
      <c r="AN2" s="214"/>
      <c r="AO2" s="214"/>
      <c r="AP2" s="214"/>
      <c r="AQ2" s="214"/>
      <c r="AR2" s="214"/>
      <c r="AS2" s="214"/>
      <c r="AT2" s="214"/>
      <c r="AU2" s="214"/>
      <c r="AV2" s="214"/>
      <c r="AW2" s="214"/>
      <c r="AX2" s="214"/>
      <c r="AY2" s="214"/>
      <c r="AZ2" s="214"/>
      <c r="BA2" s="21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row>
    <row r="3" spans="1:262" s="13" customFormat="1" ht="15" customHeight="1" x14ac:dyDescent="0.15">
      <c r="A3" s="186" t="s">
        <v>221</v>
      </c>
      <c r="B3" s="188" t="s">
        <v>222</v>
      </c>
      <c r="C3" s="190" t="s">
        <v>223</v>
      </c>
      <c r="D3" s="192" t="s">
        <v>224</v>
      </c>
      <c r="E3" s="194" t="s">
        <v>225</v>
      </c>
      <c r="F3" s="186" t="s">
        <v>3</v>
      </c>
      <c r="G3" s="196" t="s">
        <v>226</v>
      </c>
      <c r="H3" s="196" t="s">
        <v>227</v>
      </c>
      <c r="I3" s="186" t="s">
        <v>228</v>
      </c>
      <c r="J3" s="188" t="s">
        <v>229</v>
      </c>
      <c r="K3" s="198" t="s">
        <v>230</v>
      </c>
      <c r="L3" s="33" t="s">
        <v>231</v>
      </c>
      <c r="M3" s="33" t="s">
        <v>232</v>
      </c>
      <c r="N3" s="34" t="s">
        <v>233</v>
      </c>
      <c r="O3" s="200" t="s">
        <v>2</v>
      </c>
      <c r="P3" s="190" t="s">
        <v>234</v>
      </c>
      <c r="Q3" s="190" t="s">
        <v>235</v>
      </c>
      <c r="R3" s="194" t="s">
        <v>236</v>
      </c>
      <c r="S3" s="194" t="s">
        <v>237</v>
      </c>
      <c r="T3" s="190" t="s">
        <v>238</v>
      </c>
      <c r="U3" s="190" t="s">
        <v>239</v>
      </c>
      <c r="V3" s="190" t="s">
        <v>240</v>
      </c>
      <c r="W3" s="202" t="s">
        <v>241</v>
      </c>
      <c r="X3" s="204" t="s">
        <v>242</v>
      </c>
      <c r="Y3" s="205" t="s">
        <v>243</v>
      </c>
      <c r="Z3" s="205" t="s">
        <v>244</v>
      </c>
      <c r="AA3" s="34" t="s">
        <v>245</v>
      </c>
      <c r="AB3" s="34" t="s">
        <v>246</v>
      </c>
      <c r="AC3" s="34" t="s">
        <v>247</v>
      </c>
      <c r="AD3" s="34" t="s">
        <v>248</v>
      </c>
      <c r="AE3" s="49" t="s">
        <v>249</v>
      </c>
      <c r="AF3" s="194" t="s">
        <v>250</v>
      </c>
      <c r="AG3" s="194" t="s">
        <v>195</v>
      </c>
      <c r="AH3" s="194" t="s">
        <v>251</v>
      </c>
      <c r="AI3" s="57" t="s">
        <v>252</v>
      </c>
      <c r="AJ3" s="49" t="s">
        <v>253</v>
      </c>
      <c r="AK3" s="57" t="s">
        <v>254</v>
      </c>
      <c r="AL3" s="188" t="s">
        <v>255</v>
      </c>
      <c r="AM3" s="192" t="s">
        <v>256</v>
      </c>
      <c r="AN3" s="58" t="s">
        <v>257</v>
      </c>
      <c r="AO3" s="60" t="s">
        <v>1</v>
      </c>
      <c r="AP3" s="184" t="s">
        <v>258</v>
      </c>
      <c r="AQ3" s="185"/>
      <c r="AR3" s="185"/>
      <c r="AS3" s="185"/>
      <c r="AT3" s="185"/>
      <c r="AU3" s="185"/>
      <c r="AV3" s="185"/>
      <c r="AW3" s="185"/>
      <c r="AX3" s="185"/>
      <c r="AY3" s="185"/>
      <c r="AZ3" s="185"/>
      <c r="BA3" s="217"/>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c r="HJ3" s="84"/>
      <c r="HK3" s="84"/>
      <c r="HL3" s="84"/>
      <c r="HM3" s="84"/>
      <c r="HN3" s="84"/>
      <c r="HO3" s="84"/>
      <c r="HP3" s="84"/>
      <c r="HQ3" s="84"/>
      <c r="HR3" s="84"/>
      <c r="HS3" s="84"/>
      <c r="HT3" s="84"/>
      <c r="HU3" s="84"/>
      <c r="HV3" s="84"/>
      <c r="HW3" s="84"/>
      <c r="HX3" s="84"/>
      <c r="HY3" s="84"/>
      <c r="HZ3" s="84"/>
      <c r="IA3" s="84"/>
      <c r="IB3" s="84"/>
      <c r="IC3" s="84"/>
      <c r="ID3" s="84"/>
      <c r="IE3" s="84"/>
      <c r="IF3" s="84"/>
      <c r="IG3" s="84"/>
      <c r="IH3" s="84"/>
      <c r="II3" s="84"/>
      <c r="IJ3" s="84"/>
      <c r="IK3" s="84"/>
      <c r="IL3" s="84"/>
      <c r="IM3" s="84"/>
      <c r="IN3" s="84"/>
      <c r="IO3" s="84"/>
      <c r="IP3" s="84"/>
      <c r="IQ3" s="84"/>
      <c r="IR3" s="84"/>
      <c r="IS3" s="84"/>
      <c r="IT3" s="84"/>
      <c r="IU3" s="84"/>
      <c r="IV3" s="84"/>
      <c r="IW3" s="84"/>
      <c r="IX3" s="84"/>
      <c r="IY3" s="84"/>
      <c r="IZ3" s="84"/>
      <c r="JA3" s="84"/>
      <c r="JB3" s="84"/>
    </row>
    <row r="4" spans="1:262" s="13" customFormat="1" ht="15" customHeight="1" x14ac:dyDescent="0.15">
      <c r="A4" s="187"/>
      <c r="B4" s="189"/>
      <c r="C4" s="191"/>
      <c r="D4" s="193"/>
      <c r="E4" s="195"/>
      <c r="F4" s="187"/>
      <c r="G4" s="197"/>
      <c r="H4" s="197"/>
      <c r="I4" s="187"/>
      <c r="J4" s="189"/>
      <c r="K4" s="199"/>
      <c r="L4" s="35"/>
      <c r="M4" s="35"/>
      <c r="N4" s="36"/>
      <c r="O4" s="201"/>
      <c r="P4" s="191"/>
      <c r="Q4" s="191"/>
      <c r="R4" s="195"/>
      <c r="S4" s="195"/>
      <c r="T4" s="191"/>
      <c r="U4" s="191"/>
      <c r="V4" s="191"/>
      <c r="W4" s="203"/>
      <c r="X4" s="204"/>
      <c r="Y4" s="205"/>
      <c r="Z4" s="205"/>
      <c r="AA4" s="36"/>
      <c r="AB4" s="36"/>
      <c r="AC4" s="36"/>
      <c r="AD4" s="36"/>
      <c r="AE4" s="34"/>
      <c r="AF4" s="195"/>
      <c r="AG4" s="195"/>
      <c r="AH4" s="195"/>
      <c r="AI4" s="59"/>
      <c r="AJ4" s="34"/>
      <c r="AK4" s="59"/>
      <c r="AL4" s="189"/>
      <c r="AM4" s="193"/>
      <c r="AN4" s="60"/>
      <c r="AO4" s="71" t="s">
        <v>262</v>
      </c>
      <c r="AP4" s="71" t="s">
        <v>263</v>
      </c>
      <c r="AQ4" s="72" t="s">
        <v>264</v>
      </c>
      <c r="AR4" s="72" t="s">
        <v>265</v>
      </c>
      <c r="AS4" s="73" t="s">
        <v>266</v>
      </c>
      <c r="AT4" s="73" t="s">
        <v>267</v>
      </c>
      <c r="AU4" s="73" t="s">
        <v>268</v>
      </c>
      <c r="AV4" s="73" t="s">
        <v>269</v>
      </c>
      <c r="AW4" s="73" t="s">
        <v>270</v>
      </c>
      <c r="AX4" s="73" t="s">
        <v>271</v>
      </c>
      <c r="AY4" s="73" t="s">
        <v>272</v>
      </c>
      <c r="AZ4" s="73" t="s">
        <v>273</v>
      </c>
      <c r="BA4" s="73" t="s">
        <v>274</v>
      </c>
      <c r="BB4" s="84"/>
      <c r="BC4" s="84"/>
      <c r="BD4" s="84"/>
      <c r="BE4" s="84"/>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c r="EF4" s="84"/>
      <c r="EG4" s="84"/>
      <c r="EH4" s="84"/>
      <c r="EI4" s="84"/>
      <c r="EJ4" s="84"/>
      <c r="EK4" s="84"/>
      <c r="EL4" s="84"/>
      <c r="EM4" s="84"/>
      <c r="EN4" s="84"/>
      <c r="EO4" s="84"/>
      <c r="EP4" s="84"/>
      <c r="EQ4" s="84"/>
      <c r="ER4" s="84"/>
      <c r="ES4" s="84"/>
      <c r="ET4" s="84"/>
      <c r="EU4" s="84"/>
      <c r="EV4" s="84"/>
      <c r="EW4" s="84"/>
      <c r="EX4" s="84"/>
      <c r="EY4" s="84"/>
      <c r="EZ4" s="84"/>
      <c r="FA4" s="84"/>
      <c r="FB4" s="84"/>
      <c r="FC4" s="84"/>
      <c r="FD4" s="84"/>
      <c r="FE4" s="84"/>
      <c r="FF4" s="84"/>
      <c r="FG4" s="84"/>
      <c r="FH4" s="84"/>
      <c r="FI4" s="84"/>
      <c r="FJ4" s="84"/>
      <c r="FK4" s="84"/>
      <c r="FL4" s="84"/>
      <c r="FM4" s="84"/>
      <c r="FN4" s="84"/>
      <c r="FO4" s="84"/>
      <c r="FP4" s="84"/>
      <c r="FQ4" s="84"/>
      <c r="FR4" s="84"/>
      <c r="FS4" s="84"/>
      <c r="FT4" s="84"/>
      <c r="FU4" s="84"/>
      <c r="FV4" s="84"/>
      <c r="FW4" s="84"/>
      <c r="FX4" s="84"/>
      <c r="FY4" s="84"/>
      <c r="FZ4" s="84"/>
      <c r="GA4" s="84"/>
      <c r="GB4" s="84"/>
      <c r="GC4" s="84"/>
      <c r="GD4" s="84"/>
      <c r="GE4" s="84"/>
      <c r="GF4" s="84"/>
      <c r="GG4" s="84"/>
      <c r="GH4" s="84"/>
      <c r="GI4" s="84"/>
      <c r="GJ4" s="84"/>
      <c r="GK4" s="84"/>
      <c r="GL4" s="84"/>
      <c r="GM4" s="84"/>
      <c r="GN4" s="84"/>
      <c r="GO4" s="84"/>
      <c r="GP4" s="84"/>
      <c r="GQ4" s="84"/>
      <c r="GR4" s="84"/>
      <c r="GS4" s="84"/>
      <c r="GT4" s="84"/>
      <c r="GU4" s="84"/>
      <c r="GV4" s="84"/>
      <c r="GW4" s="84"/>
      <c r="GX4" s="84"/>
      <c r="GY4" s="84"/>
      <c r="GZ4" s="84"/>
      <c r="HA4" s="84"/>
      <c r="HB4" s="84"/>
      <c r="HC4" s="84"/>
      <c r="HD4" s="84"/>
      <c r="HE4" s="84"/>
      <c r="HF4" s="84"/>
      <c r="HG4" s="84"/>
      <c r="HH4" s="84"/>
      <c r="HI4" s="84"/>
      <c r="HJ4" s="84"/>
      <c r="HK4" s="84"/>
      <c r="HL4" s="84"/>
      <c r="HM4" s="84"/>
      <c r="HN4" s="84"/>
      <c r="HO4" s="84"/>
      <c r="HP4" s="84"/>
      <c r="HQ4" s="84"/>
      <c r="HR4" s="84"/>
      <c r="HS4" s="84"/>
      <c r="HT4" s="84"/>
      <c r="HU4" s="84"/>
      <c r="HV4" s="84"/>
      <c r="HW4" s="84"/>
      <c r="HX4" s="84"/>
      <c r="HY4" s="84"/>
      <c r="HZ4" s="84"/>
      <c r="IA4" s="84"/>
      <c r="IB4" s="84"/>
      <c r="IC4" s="84"/>
      <c r="ID4" s="84"/>
      <c r="IE4" s="84"/>
      <c r="IF4" s="84"/>
      <c r="IG4" s="84"/>
      <c r="IH4" s="84"/>
      <c r="II4" s="84"/>
      <c r="IJ4" s="84"/>
      <c r="IK4" s="84"/>
      <c r="IL4" s="84"/>
      <c r="IM4" s="84"/>
      <c r="IN4" s="84"/>
      <c r="IO4" s="84"/>
      <c r="IP4" s="84"/>
      <c r="IQ4" s="84"/>
      <c r="IR4" s="84"/>
      <c r="IS4" s="84"/>
      <c r="IT4" s="84"/>
      <c r="IU4" s="84"/>
      <c r="IV4" s="84"/>
      <c r="IW4" s="84"/>
      <c r="IX4" s="84"/>
      <c r="IY4" s="84"/>
      <c r="IZ4" s="84"/>
      <c r="JA4" s="84"/>
      <c r="JB4" s="84"/>
    </row>
    <row r="5" spans="1:262" s="22" customFormat="1" ht="15" customHeight="1" x14ac:dyDescent="0.15">
      <c r="A5" s="176" t="str">
        <f t="shared" ref="A5:A36" si="0">$Y$2</f>
        <v>20190908</v>
      </c>
      <c r="B5" s="26" t="s">
        <v>275</v>
      </c>
      <c r="C5" s="27" t="s">
        <v>375</v>
      </c>
      <c r="D5" s="28" t="s">
        <v>418</v>
      </c>
      <c r="E5" s="26" t="str">
        <f t="shared" ref="E5:E16" si="1">IF(LEFT(D5,3)="ZVY","试产",IF(LEFT(D5,3)="XVK","重工","标准"))</f>
        <v>标准</v>
      </c>
      <c r="F5" s="29" t="str">
        <f>VLOOKUP(D5,[1]工单一览表!A:B,2,0)</f>
        <v>025-C130000641-356</v>
      </c>
      <c r="G5" s="30" t="str">
        <f>VLOOKUP(F5,[1]系列对照表!A:C,3,0)</f>
        <v>PinPush</v>
      </c>
      <c r="H5" s="30" t="str">
        <f>VLOOKUP(F5,[1]系列对照表!A:D,4,0)</f>
        <v>PCS</v>
      </c>
      <c r="I5" s="37">
        <f>VLOOKUP(D5,[1]工单一览表!A:G,7,0)</f>
        <v>1500000</v>
      </c>
      <c r="J5" s="38" t="s">
        <v>281</v>
      </c>
      <c r="K5" s="37">
        <f>VLOOKUP(D5,[1]工单一览表!A:H,8,0)</f>
        <v>838000</v>
      </c>
      <c r="L5" s="26"/>
      <c r="M5" s="26"/>
      <c r="N5" s="26"/>
      <c r="O5" s="39" t="s">
        <v>420</v>
      </c>
      <c r="P5" s="40">
        <v>0.5</v>
      </c>
      <c r="Q5" s="40">
        <v>0.5</v>
      </c>
      <c r="R5" s="40">
        <f t="shared" ref="R5:R36" ca="1" si="2">SUMIFS(INDIRECT("'"&amp;"品质人力-"&amp;A5&amp;"'"&amp;"!D:D"),INDIRECT("'"&amp;"品质人力-"&amp;A5&amp;"'"&amp;"!C:C"),B5)/SUMIFS(V:V,B:B,B5)*V5</f>
        <v>2.1796407185628741</v>
      </c>
      <c r="S5" s="40">
        <f t="shared" ref="S5:S36" ca="1" si="3">SUM(INDIRECT("'"&amp;"管理人力-"&amp;A5&amp;"'"&amp;"!D:D"))/SUM(V:V)*V5</f>
        <v>1.3449781659388647</v>
      </c>
      <c r="T5" s="40">
        <v>3</v>
      </c>
      <c r="U5" s="40">
        <v>3</v>
      </c>
      <c r="V5" s="41">
        <v>7</v>
      </c>
      <c r="W5" s="42">
        <v>55000</v>
      </c>
      <c r="X5" s="43">
        <v>200</v>
      </c>
      <c r="Y5" s="50">
        <v>1</v>
      </c>
      <c r="Z5" s="50">
        <v>1</v>
      </c>
      <c r="AA5" s="51"/>
      <c r="AB5" s="51"/>
      <c r="AC5" s="51"/>
      <c r="AD5" s="51"/>
      <c r="AE5" s="51"/>
      <c r="AF5" s="38">
        <f t="shared" ref="AF5:AF16" si="4">IF(LEFT(F5,3)="025",X5*Y5*Z5*60*V5,X5*Y5*Z5*60*V5/1000)</f>
        <v>84000</v>
      </c>
      <c r="AG5" s="61">
        <f t="shared" ref="AG5:AG16" si="5">IF(LEFT(F5,3)="025",W5/(X5*Y5*Z5*60),W5*1000/(X5*Y5*Z5*60))</f>
        <v>4.583333333333333</v>
      </c>
      <c r="AH5" s="42">
        <v>0</v>
      </c>
      <c r="AI5" s="63"/>
      <c r="AJ5" s="64"/>
      <c r="AK5" s="42">
        <v>0</v>
      </c>
      <c r="AL5" s="64" t="str">
        <f>IF(VLOOKUP(D5,[1]工单一览表!A:F,6,0)="结案","Y","N")</f>
        <v>Y</v>
      </c>
      <c r="AM5" s="66" t="s">
        <v>284</v>
      </c>
      <c r="AN5" s="26"/>
      <c r="AO5" s="66" t="s">
        <v>445</v>
      </c>
      <c r="AP5" s="74"/>
      <c r="AQ5" s="75"/>
      <c r="AR5" s="76"/>
      <c r="AS5" s="77"/>
      <c r="AT5" s="77"/>
      <c r="AU5" s="78"/>
      <c r="AV5" s="77"/>
      <c r="AW5" s="77"/>
      <c r="AX5" s="77"/>
      <c r="AY5" s="77"/>
      <c r="AZ5" s="77"/>
      <c r="BA5" s="77"/>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c r="CW5" s="84"/>
      <c r="CX5" s="84"/>
      <c r="CY5" s="84"/>
      <c r="CZ5" s="84"/>
      <c r="DA5" s="84"/>
      <c r="DB5" s="84"/>
      <c r="DC5" s="84"/>
      <c r="DD5" s="84"/>
      <c r="DE5" s="84"/>
      <c r="DF5" s="84"/>
      <c r="DG5" s="84"/>
      <c r="DH5" s="84"/>
      <c r="DI5" s="84"/>
      <c r="DJ5" s="84"/>
      <c r="DK5" s="84"/>
      <c r="DL5" s="84"/>
      <c r="DM5" s="84"/>
      <c r="DN5" s="84"/>
      <c r="DO5" s="84"/>
      <c r="DP5" s="84"/>
      <c r="DQ5" s="84"/>
      <c r="DR5" s="84"/>
      <c r="DS5" s="84"/>
      <c r="DT5" s="84"/>
      <c r="DU5" s="84"/>
      <c r="DV5" s="84"/>
      <c r="DW5" s="84"/>
      <c r="DX5" s="84"/>
      <c r="DY5" s="84"/>
      <c r="DZ5" s="84"/>
      <c r="EA5" s="84"/>
      <c r="EB5" s="84"/>
      <c r="EC5" s="84"/>
      <c r="ED5" s="84"/>
      <c r="EE5" s="84"/>
      <c r="EF5" s="84"/>
      <c r="EG5" s="84"/>
      <c r="EH5" s="84"/>
      <c r="EI5" s="84"/>
      <c r="EJ5" s="84"/>
      <c r="EK5" s="84"/>
      <c r="EL5" s="84"/>
      <c r="EM5" s="84"/>
      <c r="EN5" s="84"/>
      <c r="EO5" s="84"/>
      <c r="EP5" s="84"/>
      <c r="EQ5" s="84"/>
      <c r="ER5" s="84"/>
      <c r="ES5" s="84"/>
      <c r="ET5" s="84"/>
      <c r="EU5" s="84"/>
      <c r="EV5" s="84"/>
      <c r="EW5" s="84"/>
      <c r="EX5" s="84"/>
      <c r="EY5" s="84"/>
      <c r="EZ5" s="84"/>
      <c r="FA5" s="84"/>
      <c r="FB5" s="84"/>
      <c r="FC5" s="84"/>
      <c r="FD5" s="84"/>
      <c r="FE5" s="84"/>
      <c r="FF5" s="84"/>
      <c r="FG5" s="84"/>
      <c r="FH5" s="84"/>
      <c r="FI5" s="84"/>
      <c r="FJ5" s="84"/>
      <c r="FK5" s="84"/>
      <c r="FL5" s="84"/>
      <c r="FM5" s="84"/>
      <c r="FN5" s="84"/>
      <c r="FO5" s="84"/>
      <c r="FP5" s="84"/>
      <c r="FQ5" s="84"/>
      <c r="FR5" s="84"/>
      <c r="FS5" s="84"/>
      <c r="FT5" s="84"/>
      <c r="FU5" s="84"/>
      <c r="FV5" s="84"/>
      <c r="FW5" s="84"/>
      <c r="FX5" s="84"/>
      <c r="FY5" s="84"/>
      <c r="FZ5" s="84"/>
      <c r="GA5" s="84"/>
      <c r="GB5" s="84"/>
      <c r="GC5" s="84"/>
      <c r="GD5" s="84"/>
      <c r="GE5" s="84"/>
      <c r="GF5" s="84"/>
      <c r="GG5" s="84"/>
      <c r="GH5" s="84"/>
      <c r="GI5" s="84"/>
      <c r="GJ5" s="84"/>
      <c r="GK5" s="84"/>
      <c r="GL5" s="84"/>
      <c r="GM5" s="84"/>
      <c r="GN5" s="84"/>
      <c r="GO5" s="84"/>
      <c r="GP5" s="84"/>
      <c r="GQ5" s="84"/>
      <c r="GR5" s="84"/>
      <c r="GS5" s="84"/>
      <c r="GT5" s="84"/>
      <c r="GU5" s="84"/>
      <c r="GV5" s="84"/>
      <c r="GW5" s="84"/>
      <c r="GX5" s="84"/>
      <c r="GY5" s="84"/>
      <c r="GZ5" s="84"/>
      <c r="HA5" s="84"/>
      <c r="HB5" s="84"/>
      <c r="HC5" s="84"/>
      <c r="HD5" s="84"/>
      <c r="HE5" s="84"/>
      <c r="HF5" s="84"/>
      <c r="HG5" s="84"/>
      <c r="HH5" s="84"/>
      <c r="HI5" s="84"/>
      <c r="HJ5" s="84"/>
      <c r="HK5" s="84"/>
      <c r="HL5" s="84"/>
      <c r="HM5" s="84"/>
      <c r="HN5" s="84"/>
      <c r="HO5" s="84"/>
      <c r="HP5" s="84"/>
      <c r="HQ5" s="84"/>
      <c r="HR5" s="84"/>
      <c r="HS5" s="84"/>
      <c r="HT5" s="84"/>
      <c r="HU5" s="84"/>
      <c r="HV5" s="84"/>
      <c r="HW5" s="84"/>
      <c r="HX5" s="84"/>
      <c r="HY5" s="84"/>
      <c r="HZ5" s="84"/>
      <c r="IA5" s="84"/>
      <c r="IB5" s="84"/>
      <c r="IC5" s="84"/>
      <c r="ID5" s="84"/>
      <c r="IE5" s="84"/>
      <c r="IF5" s="84"/>
      <c r="IG5" s="84"/>
      <c r="IH5" s="84"/>
      <c r="II5" s="84"/>
      <c r="IJ5" s="84"/>
      <c r="IK5" s="84"/>
      <c r="IL5" s="84"/>
      <c r="IM5" s="84"/>
      <c r="IN5" s="84"/>
      <c r="IO5" s="84"/>
      <c r="IP5" s="84"/>
      <c r="IQ5" s="84"/>
      <c r="IR5" s="84"/>
      <c r="IS5" s="84"/>
      <c r="IT5" s="84"/>
      <c r="IU5" s="84"/>
      <c r="IV5" s="84"/>
      <c r="IW5" s="84"/>
      <c r="IX5" s="84"/>
      <c r="IY5" s="84"/>
      <c r="IZ5" s="84"/>
      <c r="JA5" s="84"/>
      <c r="JB5" s="84"/>
    </row>
    <row r="6" spans="1:262" s="22" customFormat="1" ht="15" customHeight="1" x14ac:dyDescent="0.15">
      <c r="A6" s="176" t="str">
        <f t="shared" si="0"/>
        <v>20190908</v>
      </c>
      <c r="B6" s="26" t="s">
        <v>275</v>
      </c>
      <c r="C6" s="27" t="s">
        <v>375</v>
      </c>
      <c r="D6" s="28" t="s">
        <v>421</v>
      </c>
      <c r="E6" s="26" t="str">
        <f t="shared" si="1"/>
        <v>标准</v>
      </c>
      <c r="F6" s="29" t="str">
        <f>VLOOKUP(D6,[1]工单一览表!A:B,2,0)</f>
        <v>025-C130000642-356</v>
      </c>
      <c r="G6" s="30" t="str">
        <f>VLOOKUP(F6,[1]系列对照表!A:C,3,0)</f>
        <v>PinPush</v>
      </c>
      <c r="H6" s="30" t="str">
        <f>VLOOKUP(F6,[1]系列对照表!A:D,4,0)</f>
        <v>PCS</v>
      </c>
      <c r="I6" s="37">
        <f>VLOOKUP(D6,[1]工单一览表!A:G,7,0)</f>
        <v>1500000</v>
      </c>
      <c r="J6" s="38" t="s">
        <v>281</v>
      </c>
      <c r="K6" s="37">
        <f>VLOOKUP(D6,[1]工单一览表!A:H,8,0)</f>
        <v>828000</v>
      </c>
      <c r="L6" s="26"/>
      <c r="M6" s="26"/>
      <c r="N6" s="26"/>
      <c r="O6" s="39" t="s">
        <v>420</v>
      </c>
      <c r="P6" s="40">
        <v>0.5</v>
      </c>
      <c r="Q6" s="40">
        <v>0.5</v>
      </c>
      <c r="R6" s="40">
        <f t="shared" ca="1" si="2"/>
        <v>2.1796407185628741</v>
      </c>
      <c r="S6" s="40">
        <f t="shared" ca="1" si="3"/>
        <v>1.3449781659388647</v>
      </c>
      <c r="T6" s="40">
        <v>3</v>
      </c>
      <c r="U6" s="40">
        <v>3</v>
      </c>
      <c r="V6" s="41">
        <v>7</v>
      </c>
      <c r="W6" s="42">
        <v>55000</v>
      </c>
      <c r="X6" s="43">
        <v>200</v>
      </c>
      <c r="Y6" s="50">
        <v>1</v>
      </c>
      <c r="Z6" s="50">
        <v>1</v>
      </c>
      <c r="AA6" s="51"/>
      <c r="AB6" s="51"/>
      <c r="AC6" s="51"/>
      <c r="AD6" s="51"/>
      <c r="AE6" s="51"/>
      <c r="AF6" s="38">
        <f t="shared" si="4"/>
        <v>84000</v>
      </c>
      <c r="AG6" s="61">
        <f t="shared" si="5"/>
        <v>4.583333333333333</v>
      </c>
      <c r="AH6" s="42">
        <v>0</v>
      </c>
      <c r="AI6" s="63"/>
      <c r="AJ6" s="64"/>
      <c r="AK6" s="42">
        <v>0</v>
      </c>
      <c r="AL6" s="64" t="str">
        <f>IF(VLOOKUP(D6,[1]工单一览表!A:F,6,0)="结案","Y","N")</f>
        <v>Y</v>
      </c>
      <c r="AM6" s="66" t="s">
        <v>284</v>
      </c>
      <c r="AN6" s="26"/>
      <c r="AO6" s="66" t="s">
        <v>445</v>
      </c>
      <c r="AP6" s="74"/>
      <c r="AQ6" s="75"/>
      <c r="AR6" s="76"/>
      <c r="AS6" s="77"/>
      <c r="AT6" s="77"/>
      <c r="AU6" s="78"/>
      <c r="AV6" s="77"/>
      <c r="AW6" s="77"/>
      <c r="AX6" s="77"/>
      <c r="AY6" s="77"/>
      <c r="AZ6" s="77"/>
      <c r="BA6" s="77"/>
      <c r="BB6" s="84"/>
      <c r="BC6" s="84"/>
      <c r="BD6" s="84"/>
      <c r="BE6" s="84"/>
      <c r="BF6" s="84"/>
      <c r="BG6" s="84"/>
      <c r="BH6" s="84"/>
      <c r="BI6" s="84"/>
      <c r="BJ6" s="84"/>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84"/>
      <c r="FT6" s="84"/>
      <c r="FU6" s="84"/>
      <c r="FV6" s="84"/>
      <c r="FW6" s="84"/>
      <c r="FX6" s="84"/>
      <c r="FY6" s="84"/>
      <c r="FZ6" s="84"/>
      <c r="GA6" s="84"/>
      <c r="GB6" s="84"/>
      <c r="GC6" s="84"/>
      <c r="GD6" s="84"/>
      <c r="GE6" s="84"/>
      <c r="GF6" s="84"/>
      <c r="GG6" s="84"/>
      <c r="GH6" s="84"/>
      <c r="GI6" s="84"/>
      <c r="GJ6" s="84"/>
      <c r="GK6" s="84"/>
      <c r="GL6" s="84"/>
      <c r="GM6" s="84"/>
      <c r="GN6" s="84"/>
      <c r="GO6" s="84"/>
      <c r="GP6" s="84"/>
      <c r="GQ6" s="84"/>
      <c r="GR6" s="84"/>
      <c r="GS6" s="84"/>
      <c r="GT6" s="84"/>
      <c r="GU6" s="84"/>
      <c r="GV6" s="84"/>
      <c r="GW6" s="84"/>
      <c r="GX6" s="84"/>
      <c r="GY6" s="84"/>
      <c r="GZ6" s="84"/>
      <c r="HA6" s="84"/>
      <c r="HB6" s="84"/>
      <c r="HC6" s="84"/>
      <c r="HD6" s="84"/>
      <c r="HE6" s="84"/>
      <c r="HF6" s="84"/>
      <c r="HG6" s="84"/>
      <c r="HH6" s="84"/>
      <c r="HI6" s="84"/>
      <c r="HJ6" s="84"/>
      <c r="HK6" s="84"/>
      <c r="HL6" s="84"/>
      <c r="HM6" s="84"/>
      <c r="HN6" s="84"/>
      <c r="HO6" s="84"/>
      <c r="HP6" s="84"/>
      <c r="HQ6" s="84"/>
      <c r="HR6" s="84"/>
      <c r="HS6" s="84"/>
      <c r="HT6" s="84"/>
      <c r="HU6" s="84"/>
      <c r="HV6" s="84"/>
      <c r="HW6" s="84"/>
      <c r="HX6" s="84"/>
      <c r="HY6" s="84"/>
      <c r="HZ6" s="84"/>
      <c r="IA6" s="84"/>
      <c r="IB6" s="84"/>
      <c r="IC6" s="84"/>
      <c r="ID6" s="84"/>
      <c r="IE6" s="84"/>
      <c r="IF6" s="84"/>
      <c r="IG6" s="84"/>
      <c r="IH6" s="84"/>
      <c r="II6" s="84"/>
      <c r="IJ6" s="84"/>
      <c r="IK6" s="84"/>
      <c r="IL6" s="84"/>
      <c r="IM6" s="84"/>
      <c r="IN6" s="84"/>
      <c r="IO6" s="84"/>
      <c r="IP6" s="84"/>
      <c r="IQ6" s="84"/>
      <c r="IR6" s="84"/>
      <c r="IS6" s="84"/>
      <c r="IT6" s="84"/>
      <c r="IU6" s="84"/>
      <c r="IV6" s="84"/>
      <c r="IW6" s="84"/>
      <c r="IX6" s="84"/>
      <c r="IY6" s="84"/>
      <c r="IZ6" s="84"/>
      <c r="JA6" s="84"/>
      <c r="JB6" s="84"/>
    </row>
    <row r="7" spans="1:262" s="22" customFormat="1" ht="15" customHeight="1" x14ac:dyDescent="0.15">
      <c r="A7" s="176" t="str">
        <f t="shared" si="0"/>
        <v>20190908</v>
      </c>
      <c r="B7" s="26" t="s">
        <v>285</v>
      </c>
      <c r="C7" s="27" t="s">
        <v>375</v>
      </c>
      <c r="D7" s="28" t="s">
        <v>418</v>
      </c>
      <c r="E7" s="26" t="str">
        <f t="shared" si="1"/>
        <v>标准</v>
      </c>
      <c r="F7" s="29" t="str">
        <f>VLOOKUP(D7,[1]工单一览表!A:B,2,0)</f>
        <v>025-C130000641-356</v>
      </c>
      <c r="G7" s="30" t="str">
        <f>VLOOKUP(F7,[1]系列对照表!A:C,3,0)</f>
        <v>PinPush</v>
      </c>
      <c r="H7" s="30" t="str">
        <f>VLOOKUP(F7,[1]系列对照表!A:D,4,0)</f>
        <v>PCS</v>
      </c>
      <c r="I7" s="37">
        <f>VLOOKUP(D7,[1]工单一览表!A:G,7,0)</f>
        <v>1500000</v>
      </c>
      <c r="J7" s="38" t="s">
        <v>281</v>
      </c>
      <c r="K7" s="37">
        <f>VLOOKUP(D7,[1]工单一览表!A:H,8,0)</f>
        <v>838000</v>
      </c>
      <c r="L7" s="26"/>
      <c r="M7" s="26"/>
      <c r="N7" s="26"/>
      <c r="O7" s="39" t="s">
        <v>420</v>
      </c>
      <c r="P7" s="40">
        <v>0.5</v>
      </c>
      <c r="Q7" s="40">
        <v>0.5</v>
      </c>
      <c r="R7" s="40">
        <f t="shared" ca="1" si="2"/>
        <v>1.4957507082152974</v>
      </c>
      <c r="S7" s="40">
        <f t="shared" ca="1" si="3"/>
        <v>2.3056768558951966</v>
      </c>
      <c r="T7" s="40">
        <v>3</v>
      </c>
      <c r="U7" s="40">
        <v>3</v>
      </c>
      <c r="V7" s="41">
        <v>12</v>
      </c>
      <c r="W7" s="42">
        <v>110000</v>
      </c>
      <c r="X7" s="43">
        <v>200</v>
      </c>
      <c r="Y7" s="50">
        <v>1</v>
      </c>
      <c r="Z7" s="50">
        <v>1</v>
      </c>
      <c r="AA7" s="51"/>
      <c r="AB7" s="51"/>
      <c r="AC7" s="51"/>
      <c r="AD7" s="51"/>
      <c r="AE7" s="51"/>
      <c r="AF7" s="38">
        <f t="shared" si="4"/>
        <v>144000</v>
      </c>
      <c r="AG7" s="61">
        <f t="shared" si="5"/>
        <v>9.1666666666666661</v>
      </c>
      <c r="AH7" s="42">
        <v>0</v>
      </c>
      <c r="AI7" s="63"/>
      <c r="AJ7" s="64"/>
      <c r="AK7" s="42">
        <v>0</v>
      </c>
      <c r="AL7" s="64" t="str">
        <f>IF(VLOOKUP(D7,[1]工单一览表!A:F,6,0)="结案","Y","N")</f>
        <v>Y</v>
      </c>
      <c r="AM7" s="66" t="s">
        <v>313</v>
      </c>
      <c r="AN7" s="26"/>
      <c r="AO7" s="66" t="s">
        <v>298</v>
      </c>
      <c r="AP7" s="74"/>
      <c r="AQ7" s="75"/>
      <c r="AR7" s="76"/>
      <c r="AS7" s="77"/>
      <c r="AT7" s="77"/>
      <c r="AU7" s="78"/>
      <c r="AV7" s="77"/>
      <c r="AW7" s="77"/>
      <c r="AX7" s="77"/>
      <c r="AY7" s="77"/>
      <c r="AZ7" s="77"/>
      <c r="BA7" s="77"/>
      <c r="BB7" s="84"/>
      <c r="BC7" s="84"/>
      <c r="BD7" s="84"/>
      <c r="BE7" s="84"/>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4"/>
      <c r="DW7" s="84"/>
      <c r="DX7" s="84"/>
      <c r="DY7" s="84"/>
      <c r="DZ7" s="84"/>
      <c r="EA7" s="84"/>
      <c r="EB7" s="84"/>
      <c r="EC7" s="84"/>
      <c r="ED7" s="84"/>
      <c r="EE7" s="84"/>
      <c r="EF7" s="84"/>
      <c r="EG7" s="84"/>
      <c r="EH7" s="84"/>
      <c r="EI7" s="84"/>
      <c r="EJ7" s="84"/>
      <c r="EK7" s="84"/>
      <c r="EL7" s="84"/>
      <c r="EM7" s="84"/>
      <c r="EN7" s="84"/>
      <c r="EO7" s="84"/>
      <c r="EP7" s="84"/>
      <c r="EQ7" s="84"/>
      <c r="ER7" s="84"/>
      <c r="ES7" s="84"/>
      <c r="ET7" s="84"/>
      <c r="EU7" s="84"/>
      <c r="EV7" s="84"/>
      <c r="EW7" s="84"/>
      <c r="EX7" s="84"/>
      <c r="EY7" s="84"/>
      <c r="EZ7" s="84"/>
      <c r="FA7" s="84"/>
      <c r="FB7" s="84"/>
      <c r="FC7" s="84"/>
      <c r="FD7" s="84"/>
      <c r="FE7" s="84"/>
      <c r="FF7" s="84"/>
      <c r="FG7" s="84"/>
      <c r="FH7" s="84"/>
      <c r="FI7" s="84"/>
      <c r="FJ7" s="84"/>
      <c r="FK7" s="84"/>
      <c r="FL7" s="84"/>
      <c r="FM7" s="84"/>
      <c r="FN7" s="84"/>
      <c r="FO7" s="84"/>
      <c r="FP7" s="84"/>
      <c r="FQ7" s="84"/>
      <c r="FR7" s="84"/>
      <c r="FS7" s="84"/>
      <c r="FT7" s="84"/>
      <c r="FU7" s="84"/>
      <c r="FV7" s="84"/>
      <c r="FW7" s="84"/>
      <c r="FX7" s="84"/>
      <c r="FY7" s="84"/>
      <c r="FZ7" s="84"/>
      <c r="GA7" s="84"/>
      <c r="GB7" s="84"/>
      <c r="GC7" s="84"/>
      <c r="GD7" s="84"/>
      <c r="GE7" s="84"/>
      <c r="GF7" s="84"/>
      <c r="GG7" s="84"/>
      <c r="GH7" s="84"/>
      <c r="GI7" s="84"/>
      <c r="GJ7" s="84"/>
      <c r="GK7" s="84"/>
      <c r="GL7" s="84"/>
      <c r="GM7" s="84"/>
      <c r="GN7" s="84"/>
      <c r="GO7" s="84"/>
      <c r="GP7" s="84"/>
      <c r="GQ7" s="84"/>
      <c r="GR7" s="84"/>
      <c r="GS7" s="84"/>
      <c r="GT7" s="84"/>
      <c r="GU7" s="84"/>
      <c r="GV7" s="84"/>
      <c r="GW7" s="84"/>
      <c r="GX7" s="84"/>
      <c r="GY7" s="84"/>
      <c r="GZ7" s="84"/>
      <c r="HA7" s="84"/>
      <c r="HB7" s="84"/>
      <c r="HC7" s="84"/>
      <c r="HD7" s="84"/>
      <c r="HE7" s="84"/>
      <c r="HF7" s="84"/>
      <c r="HG7" s="84"/>
      <c r="HH7" s="84"/>
      <c r="HI7" s="84"/>
      <c r="HJ7" s="84"/>
      <c r="HK7" s="84"/>
      <c r="HL7" s="84"/>
      <c r="HM7" s="84"/>
      <c r="HN7" s="84"/>
      <c r="HO7" s="84"/>
      <c r="HP7" s="84"/>
      <c r="HQ7" s="84"/>
      <c r="HR7" s="84"/>
      <c r="HS7" s="84"/>
      <c r="HT7" s="84"/>
      <c r="HU7" s="84"/>
      <c r="HV7" s="84"/>
      <c r="HW7" s="84"/>
      <c r="HX7" s="84"/>
      <c r="HY7" s="84"/>
      <c r="HZ7" s="84"/>
      <c r="IA7" s="84"/>
      <c r="IB7" s="84"/>
      <c r="IC7" s="84"/>
      <c r="ID7" s="84"/>
      <c r="IE7" s="84"/>
      <c r="IF7" s="84"/>
      <c r="IG7" s="84"/>
      <c r="IH7" s="84"/>
      <c r="II7" s="84"/>
      <c r="IJ7" s="84"/>
      <c r="IK7" s="84"/>
      <c r="IL7" s="84"/>
      <c r="IM7" s="84"/>
      <c r="IN7" s="84"/>
      <c r="IO7" s="84"/>
      <c r="IP7" s="84"/>
      <c r="IQ7" s="84"/>
      <c r="IR7" s="84"/>
      <c r="IS7" s="84"/>
      <c r="IT7" s="84"/>
      <c r="IU7" s="84"/>
      <c r="IV7" s="84"/>
      <c r="IW7" s="84"/>
      <c r="IX7" s="84"/>
      <c r="IY7" s="84"/>
      <c r="IZ7" s="84"/>
      <c r="JA7" s="84"/>
      <c r="JB7" s="84"/>
    </row>
    <row r="8" spans="1:262" s="22" customFormat="1" ht="15" customHeight="1" x14ac:dyDescent="0.15">
      <c r="A8" s="176" t="str">
        <f t="shared" si="0"/>
        <v>20190908</v>
      </c>
      <c r="B8" s="26" t="s">
        <v>285</v>
      </c>
      <c r="C8" s="27" t="s">
        <v>375</v>
      </c>
      <c r="D8" s="28" t="s">
        <v>421</v>
      </c>
      <c r="E8" s="26" t="str">
        <f t="shared" si="1"/>
        <v>标准</v>
      </c>
      <c r="F8" s="29" t="str">
        <f>VLOOKUP(D8,[1]工单一览表!A:B,2,0)</f>
        <v>025-C130000642-356</v>
      </c>
      <c r="G8" s="30" t="str">
        <f>VLOOKUP(F8,[1]系列对照表!A:C,3,0)</f>
        <v>PinPush</v>
      </c>
      <c r="H8" s="30" t="str">
        <f>VLOOKUP(F8,[1]系列对照表!A:D,4,0)</f>
        <v>PCS</v>
      </c>
      <c r="I8" s="37">
        <f>VLOOKUP(D8,[1]工单一览表!A:G,7,0)</f>
        <v>1500000</v>
      </c>
      <c r="J8" s="38" t="s">
        <v>281</v>
      </c>
      <c r="K8" s="37">
        <f>VLOOKUP(D8,[1]工单一览表!A:H,8,0)</f>
        <v>828000</v>
      </c>
      <c r="L8" s="26"/>
      <c r="M8" s="26"/>
      <c r="N8" s="26"/>
      <c r="O8" s="39" t="s">
        <v>420</v>
      </c>
      <c r="P8" s="40">
        <v>0.5</v>
      </c>
      <c r="Q8" s="40">
        <v>0.5</v>
      </c>
      <c r="R8" s="40">
        <f t="shared" ca="1" si="2"/>
        <v>1.4957507082152974</v>
      </c>
      <c r="S8" s="40">
        <f t="shared" ca="1" si="3"/>
        <v>2.3056768558951966</v>
      </c>
      <c r="T8" s="40">
        <v>3</v>
      </c>
      <c r="U8" s="40">
        <v>3</v>
      </c>
      <c r="V8" s="41">
        <v>12</v>
      </c>
      <c r="W8" s="42">
        <v>110000</v>
      </c>
      <c r="X8" s="43">
        <v>200</v>
      </c>
      <c r="Y8" s="50">
        <v>1</v>
      </c>
      <c r="Z8" s="50">
        <v>1</v>
      </c>
      <c r="AA8" s="51"/>
      <c r="AB8" s="51"/>
      <c r="AC8" s="51"/>
      <c r="AD8" s="51"/>
      <c r="AE8" s="51"/>
      <c r="AF8" s="38">
        <f t="shared" si="4"/>
        <v>144000</v>
      </c>
      <c r="AG8" s="61">
        <f t="shared" si="5"/>
        <v>9.1666666666666661</v>
      </c>
      <c r="AH8" s="42">
        <v>0</v>
      </c>
      <c r="AI8" s="63"/>
      <c r="AJ8" s="64"/>
      <c r="AK8" s="42">
        <v>0</v>
      </c>
      <c r="AL8" s="64" t="str">
        <f>IF(VLOOKUP(D8,[1]工单一览表!A:F,6,0)="结案","Y","N")</f>
        <v>Y</v>
      </c>
      <c r="AM8" s="66" t="s">
        <v>313</v>
      </c>
      <c r="AN8" s="26"/>
      <c r="AO8" s="66" t="s">
        <v>298</v>
      </c>
      <c r="AP8" s="74"/>
      <c r="AQ8" s="75"/>
      <c r="AR8" s="76"/>
      <c r="AS8" s="77"/>
      <c r="AT8" s="77"/>
      <c r="AU8" s="78"/>
      <c r="AV8" s="77"/>
      <c r="AW8" s="77"/>
      <c r="AX8" s="77"/>
      <c r="AY8" s="77"/>
      <c r="AZ8" s="77"/>
      <c r="BA8" s="77"/>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c r="FE8" s="84"/>
      <c r="FF8" s="84"/>
      <c r="FG8" s="84"/>
      <c r="FH8" s="84"/>
      <c r="FI8" s="84"/>
      <c r="FJ8" s="84"/>
      <c r="FK8" s="84"/>
      <c r="FL8" s="84"/>
      <c r="FM8" s="84"/>
      <c r="FN8" s="84"/>
      <c r="FO8" s="84"/>
      <c r="FP8" s="84"/>
      <c r="FQ8" s="84"/>
      <c r="FR8" s="84"/>
      <c r="FS8" s="84"/>
      <c r="FT8" s="84"/>
      <c r="FU8" s="84"/>
      <c r="FV8" s="84"/>
      <c r="FW8" s="84"/>
      <c r="FX8" s="84"/>
      <c r="FY8" s="84"/>
      <c r="FZ8" s="84"/>
      <c r="GA8" s="84"/>
      <c r="GB8" s="84"/>
      <c r="GC8" s="84"/>
      <c r="GD8" s="84"/>
      <c r="GE8" s="84"/>
      <c r="GF8" s="84"/>
      <c r="GG8" s="84"/>
      <c r="GH8" s="84"/>
      <c r="GI8" s="84"/>
      <c r="GJ8" s="84"/>
      <c r="GK8" s="84"/>
      <c r="GL8" s="84"/>
      <c r="GM8" s="84"/>
      <c r="GN8" s="84"/>
      <c r="GO8" s="84"/>
      <c r="GP8" s="84"/>
      <c r="GQ8" s="84"/>
      <c r="GR8" s="84"/>
      <c r="GS8" s="84"/>
      <c r="GT8" s="84"/>
      <c r="GU8" s="84"/>
      <c r="GV8" s="84"/>
      <c r="GW8" s="84"/>
      <c r="GX8" s="84"/>
      <c r="GY8" s="84"/>
      <c r="GZ8" s="84"/>
      <c r="HA8" s="84"/>
      <c r="HB8" s="84"/>
      <c r="HC8" s="84"/>
      <c r="HD8" s="84"/>
      <c r="HE8" s="84"/>
      <c r="HF8" s="84"/>
      <c r="HG8" s="84"/>
      <c r="HH8" s="84"/>
      <c r="HI8" s="84"/>
      <c r="HJ8" s="84"/>
      <c r="HK8" s="84"/>
      <c r="HL8" s="84"/>
      <c r="HM8" s="84"/>
      <c r="HN8" s="84"/>
      <c r="HO8" s="84"/>
      <c r="HP8" s="84"/>
      <c r="HQ8" s="84"/>
      <c r="HR8" s="84"/>
      <c r="HS8" s="84"/>
      <c r="HT8" s="84"/>
      <c r="HU8" s="84"/>
      <c r="HV8" s="84"/>
      <c r="HW8" s="84"/>
      <c r="HX8" s="84"/>
      <c r="HY8" s="84"/>
      <c r="HZ8" s="84"/>
      <c r="IA8" s="84"/>
      <c r="IB8" s="84"/>
      <c r="IC8" s="84"/>
      <c r="ID8" s="84"/>
      <c r="IE8" s="84"/>
      <c r="IF8" s="84"/>
      <c r="IG8" s="84"/>
      <c r="IH8" s="84"/>
      <c r="II8" s="84"/>
      <c r="IJ8" s="84"/>
      <c r="IK8" s="84"/>
      <c r="IL8" s="84"/>
      <c r="IM8" s="84"/>
      <c r="IN8" s="84"/>
      <c r="IO8" s="84"/>
      <c r="IP8" s="84"/>
      <c r="IQ8" s="84"/>
      <c r="IR8" s="84"/>
      <c r="IS8" s="84"/>
      <c r="IT8" s="84"/>
      <c r="IU8" s="84"/>
      <c r="IV8" s="84"/>
      <c r="IW8" s="84"/>
      <c r="IX8" s="84"/>
      <c r="IY8" s="84"/>
      <c r="IZ8" s="84"/>
      <c r="JA8" s="84"/>
      <c r="JB8" s="84"/>
    </row>
    <row r="9" spans="1:262" s="22" customFormat="1" ht="15" customHeight="1" x14ac:dyDescent="0.15">
      <c r="A9" s="176" t="str">
        <f t="shared" si="0"/>
        <v>20190908</v>
      </c>
      <c r="B9" s="26" t="s">
        <v>275</v>
      </c>
      <c r="C9" s="27" t="s">
        <v>276</v>
      </c>
      <c r="D9" s="28" t="s">
        <v>460</v>
      </c>
      <c r="E9" s="26" t="str">
        <f t="shared" si="1"/>
        <v>标准</v>
      </c>
      <c r="F9" s="29" t="str">
        <f>VLOOKUP(D9,[1]工单一览表!A:B,2,0)</f>
        <v>025-C130000631-372</v>
      </c>
      <c r="G9" s="30" t="str">
        <f>VLOOKUP(F9,[1]系列对照表!A:C,3,0)</f>
        <v>转轴</v>
      </c>
      <c r="H9" s="30" t="str">
        <f>VLOOKUP(F9,[1]系列对照表!A:D,4,0)</f>
        <v>PCS</v>
      </c>
      <c r="I9" s="37">
        <f>VLOOKUP(D9,[1]工单一览表!A:G,7,0)</f>
        <v>1500000</v>
      </c>
      <c r="J9" s="38" t="s">
        <v>281</v>
      </c>
      <c r="K9" s="37">
        <f>VLOOKUP(D9,[1]工单一览表!A:H,8,0)</f>
        <v>0</v>
      </c>
      <c r="L9" s="26"/>
      <c r="M9" s="26"/>
      <c r="N9" s="26"/>
      <c r="O9" s="39" t="s">
        <v>389</v>
      </c>
      <c r="P9" s="40">
        <v>0.5</v>
      </c>
      <c r="Q9" s="40">
        <v>0.5</v>
      </c>
      <c r="R9" s="40">
        <f t="shared" ca="1" si="2"/>
        <v>3.7365269461077846</v>
      </c>
      <c r="S9" s="40">
        <f t="shared" ca="1" si="3"/>
        <v>2.3056768558951966</v>
      </c>
      <c r="T9" s="40">
        <v>5.5</v>
      </c>
      <c r="U9" s="40">
        <v>3</v>
      </c>
      <c r="V9" s="41">
        <v>12</v>
      </c>
      <c r="W9" s="42">
        <v>285000</v>
      </c>
      <c r="X9" s="43">
        <v>400</v>
      </c>
      <c r="Y9" s="50">
        <v>1</v>
      </c>
      <c r="Z9" s="50">
        <v>1</v>
      </c>
      <c r="AA9" s="51"/>
      <c r="AB9" s="51"/>
      <c r="AC9" s="51"/>
      <c r="AD9" s="51"/>
      <c r="AE9" s="51"/>
      <c r="AF9" s="38">
        <f t="shared" si="4"/>
        <v>288000</v>
      </c>
      <c r="AG9" s="61">
        <f t="shared" si="5"/>
        <v>11.875</v>
      </c>
      <c r="AH9" s="42">
        <v>0</v>
      </c>
      <c r="AI9" s="63"/>
      <c r="AJ9" s="64"/>
      <c r="AK9" s="42">
        <v>0</v>
      </c>
      <c r="AL9" s="64" t="str">
        <f>IF(VLOOKUP(D9,[1]工单一览表!A:F,6,0)="结案","Y","N")</f>
        <v>Y</v>
      </c>
      <c r="AM9" s="66" t="s">
        <v>284</v>
      </c>
      <c r="AN9" s="26"/>
      <c r="AO9" s="66" t="s">
        <v>49</v>
      </c>
      <c r="AP9" s="74"/>
      <c r="AQ9" s="75"/>
      <c r="AR9" s="76"/>
      <c r="AS9" s="77"/>
      <c r="AT9" s="77"/>
      <c r="AU9" s="78"/>
      <c r="AV9" s="77"/>
      <c r="AW9" s="77"/>
      <c r="AX9" s="77"/>
      <c r="AY9" s="77"/>
      <c r="AZ9" s="77"/>
      <c r="BA9" s="77"/>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c r="FK9" s="84"/>
      <c r="FL9" s="84"/>
      <c r="FM9" s="84"/>
      <c r="FN9" s="84"/>
      <c r="FO9" s="84"/>
      <c r="FP9" s="84"/>
      <c r="FQ9" s="84"/>
      <c r="FR9" s="84"/>
      <c r="FS9" s="84"/>
      <c r="FT9" s="84"/>
      <c r="FU9" s="84"/>
      <c r="FV9" s="84"/>
      <c r="FW9" s="84"/>
      <c r="FX9" s="84"/>
      <c r="FY9" s="84"/>
      <c r="FZ9" s="84"/>
      <c r="GA9" s="84"/>
      <c r="GB9" s="84"/>
      <c r="GC9" s="84"/>
      <c r="GD9" s="84"/>
      <c r="GE9" s="84"/>
      <c r="GF9" s="84"/>
      <c r="GG9" s="84"/>
      <c r="GH9" s="84"/>
      <c r="GI9" s="84"/>
      <c r="GJ9" s="84"/>
      <c r="GK9" s="84"/>
      <c r="GL9" s="84"/>
      <c r="GM9" s="84"/>
      <c r="GN9" s="84"/>
      <c r="GO9" s="84"/>
      <c r="GP9" s="84"/>
      <c r="GQ9" s="84"/>
      <c r="GR9" s="84"/>
      <c r="GS9" s="84"/>
      <c r="GT9" s="84"/>
      <c r="GU9" s="84"/>
      <c r="GV9" s="84"/>
      <c r="GW9" s="84"/>
      <c r="GX9" s="84"/>
      <c r="GY9" s="84"/>
      <c r="GZ9" s="84"/>
      <c r="HA9" s="84"/>
      <c r="HB9" s="84"/>
      <c r="HC9" s="84"/>
      <c r="HD9" s="84"/>
      <c r="HE9" s="84"/>
      <c r="HF9" s="84"/>
      <c r="HG9" s="84"/>
      <c r="HH9" s="84"/>
      <c r="HI9" s="84"/>
      <c r="HJ9" s="84"/>
      <c r="HK9" s="84"/>
      <c r="HL9" s="84"/>
      <c r="HM9" s="84"/>
      <c r="HN9" s="84"/>
      <c r="HO9" s="84"/>
      <c r="HP9" s="84"/>
      <c r="HQ9" s="84"/>
      <c r="HR9" s="84"/>
      <c r="HS9" s="84"/>
      <c r="HT9" s="84"/>
      <c r="HU9" s="84"/>
      <c r="HV9" s="84"/>
      <c r="HW9" s="84"/>
      <c r="HX9" s="84"/>
      <c r="HY9" s="84"/>
      <c r="HZ9" s="84"/>
      <c r="IA9" s="84"/>
      <c r="IB9" s="84"/>
      <c r="IC9" s="84"/>
      <c r="ID9" s="84"/>
      <c r="IE9" s="84"/>
      <c r="IF9" s="84"/>
      <c r="IG9" s="84"/>
      <c r="IH9" s="84"/>
      <c r="II9" s="84"/>
      <c r="IJ9" s="84"/>
      <c r="IK9" s="84"/>
      <c r="IL9" s="84"/>
      <c r="IM9" s="84"/>
      <c r="IN9" s="84"/>
      <c r="IO9" s="84"/>
      <c r="IP9" s="84"/>
      <c r="IQ9" s="84"/>
      <c r="IR9" s="84"/>
      <c r="IS9" s="84"/>
      <c r="IT9" s="84"/>
      <c r="IU9" s="84"/>
      <c r="IV9" s="84"/>
      <c r="IW9" s="84"/>
      <c r="IX9" s="84"/>
      <c r="IY9" s="84"/>
      <c r="IZ9" s="84"/>
      <c r="JA9" s="84"/>
      <c r="JB9" s="84"/>
    </row>
    <row r="10" spans="1:262" s="22" customFormat="1" ht="15" customHeight="1" x14ac:dyDescent="0.15">
      <c r="A10" s="176" t="str">
        <f t="shared" si="0"/>
        <v>20190908</v>
      </c>
      <c r="B10" s="26" t="s">
        <v>285</v>
      </c>
      <c r="C10" s="27" t="s">
        <v>276</v>
      </c>
      <c r="D10" s="28" t="s">
        <v>460</v>
      </c>
      <c r="E10" s="26" t="str">
        <f t="shared" si="1"/>
        <v>标准</v>
      </c>
      <c r="F10" s="29" t="str">
        <f>VLOOKUP(D10,[1]工单一览表!A:B,2,0)</f>
        <v>025-C130000631-372</v>
      </c>
      <c r="G10" s="30" t="str">
        <f>VLOOKUP(F10,[1]系列对照表!A:C,3,0)</f>
        <v>转轴</v>
      </c>
      <c r="H10" s="30" t="str">
        <f>VLOOKUP(F10,[1]系列对照表!A:D,4,0)</f>
        <v>PCS</v>
      </c>
      <c r="I10" s="37">
        <f>VLOOKUP(D10,[1]工单一览表!A:G,7,0)</f>
        <v>1500000</v>
      </c>
      <c r="J10" s="38" t="s">
        <v>281</v>
      </c>
      <c r="K10" s="37">
        <f>VLOOKUP(D10,[1]工单一览表!A:H,8,0)</f>
        <v>0</v>
      </c>
      <c r="L10" s="26"/>
      <c r="M10" s="26"/>
      <c r="N10" s="26"/>
      <c r="O10" s="39" t="s">
        <v>389</v>
      </c>
      <c r="P10" s="40">
        <v>0.5</v>
      </c>
      <c r="Q10" s="40">
        <v>0.5</v>
      </c>
      <c r="R10" s="40">
        <f t="shared" ca="1" si="2"/>
        <v>1.4957507082152974</v>
      </c>
      <c r="S10" s="40">
        <f t="shared" ca="1" si="3"/>
        <v>2.3056768558951966</v>
      </c>
      <c r="T10" s="40">
        <v>4</v>
      </c>
      <c r="U10" s="40">
        <v>4</v>
      </c>
      <c r="V10" s="41">
        <v>12</v>
      </c>
      <c r="W10" s="42">
        <v>285000</v>
      </c>
      <c r="X10" s="43">
        <v>400</v>
      </c>
      <c r="Y10" s="50">
        <v>1</v>
      </c>
      <c r="Z10" s="50">
        <v>1</v>
      </c>
      <c r="AA10" s="51"/>
      <c r="AB10" s="51"/>
      <c r="AC10" s="51"/>
      <c r="AD10" s="51"/>
      <c r="AE10" s="51"/>
      <c r="AF10" s="38">
        <f t="shared" si="4"/>
        <v>288000</v>
      </c>
      <c r="AG10" s="61">
        <f t="shared" si="5"/>
        <v>11.875</v>
      </c>
      <c r="AH10" s="42">
        <v>0</v>
      </c>
      <c r="AI10" s="63"/>
      <c r="AJ10" s="64"/>
      <c r="AK10" s="42">
        <v>0</v>
      </c>
      <c r="AL10" s="64" t="str">
        <f>IF(VLOOKUP(D10,[1]工单一览表!A:F,6,0)="结案","Y","N")</f>
        <v>Y</v>
      </c>
      <c r="AM10" s="66" t="s">
        <v>331</v>
      </c>
      <c r="AN10" s="26"/>
      <c r="AO10" s="66" t="s">
        <v>127</v>
      </c>
      <c r="AP10" s="74"/>
      <c r="AQ10" s="75"/>
      <c r="AR10" s="76"/>
      <c r="AS10" s="77"/>
      <c r="AT10" s="77"/>
      <c r="AU10" s="78"/>
      <c r="AV10" s="77"/>
      <c r="AW10" s="77"/>
      <c r="AX10" s="77"/>
      <c r="AY10" s="77"/>
      <c r="AZ10" s="77"/>
      <c r="BA10" s="77"/>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c r="GQ10" s="84"/>
      <c r="GR10" s="84"/>
      <c r="GS10" s="84"/>
      <c r="GT10" s="84"/>
      <c r="GU10" s="84"/>
      <c r="GV10" s="84"/>
      <c r="GW10" s="84"/>
      <c r="GX10" s="84"/>
      <c r="GY10" s="84"/>
      <c r="GZ10" s="84"/>
      <c r="HA10" s="84"/>
      <c r="HB10" s="84"/>
      <c r="HC10" s="84"/>
      <c r="HD10" s="84"/>
      <c r="HE10" s="84"/>
      <c r="HF10" s="84"/>
      <c r="HG10" s="84"/>
      <c r="HH10" s="84"/>
      <c r="HI10" s="84"/>
      <c r="HJ10" s="84"/>
      <c r="HK10" s="84"/>
      <c r="HL10" s="84"/>
      <c r="HM10" s="84"/>
      <c r="HN10" s="84"/>
      <c r="HO10" s="84"/>
      <c r="HP10" s="84"/>
      <c r="HQ10" s="84"/>
      <c r="HR10" s="84"/>
      <c r="HS10" s="84"/>
      <c r="HT10" s="84"/>
      <c r="HU10" s="84"/>
      <c r="HV10" s="84"/>
      <c r="HW10" s="84"/>
      <c r="HX10" s="84"/>
      <c r="HY10" s="84"/>
      <c r="HZ10" s="84"/>
      <c r="IA10" s="84"/>
      <c r="IB10" s="84"/>
      <c r="IC10" s="84"/>
      <c r="ID10" s="84"/>
      <c r="IE10" s="84"/>
      <c r="IF10" s="84"/>
      <c r="IG10" s="84"/>
      <c r="IH10" s="84"/>
      <c r="II10" s="84"/>
      <c r="IJ10" s="84"/>
      <c r="IK10" s="84"/>
      <c r="IL10" s="84"/>
      <c r="IM10" s="84"/>
      <c r="IN10" s="84"/>
      <c r="IO10" s="84"/>
      <c r="IP10" s="84"/>
      <c r="IQ10" s="84"/>
      <c r="IR10" s="84"/>
      <c r="IS10" s="84"/>
      <c r="IT10" s="84"/>
      <c r="IU10" s="84"/>
      <c r="IV10" s="84"/>
      <c r="IW10" s="84"/>
      <c r="IX10" s="84"/>
      <c r="IY10" s="84"/>
      <c r="IZ10" s="84"/>
      <c r="JA10" s="84"/>
      <c r="JB10" s="84"/>
    </row>
    <row r="11" spans="1:262" s="13" customFormat="1" ht="15" customHeight="1" x14ac:dyDescent="0.15">
      <c r="A11" s="176" t="str">
        <f t="shared" si="0"/>
        <v>20190908</v>
      </c>
      <c r="B11" s="26" t="s">
        <v>275</v>
      </c>
      <c r="C11" s="27" t="s">
        <v>361</v>
      </c>
      <c r="D11" s="28" t="s">
        <v>424</v>
      </c>
      <c r="E11" s="26" t="str">
        <f t="shared" si="1"/>
        <v>标准</v>
      </c>
      <c r="F11" s="29" t="str">
        <f>VLOOKUP(D11,[1]工单一览表!A:B,2,0)</f>
        <v>050-0009-482</v>
      </c>
      <c r="G11" s="30" t="str">
        <f>VLOOKUP(F11,[1]系列对照表!A:C,3,0)</f>
        <v>Sim卡</v>
      </c>
      <c r="H11" s="30" t="str">
        <f>VLOOKUP(F11,[1]系列对照表!A:D,4,0)</f>
        <v>KPCS</v>
      </c>
      <c r="I11" s="37">
        <f>VLOOKUP(D11,[1]工单一览表!A:G,7,0)</f>
        <v>1000</v>
      </c>
      <c r="J11" s="38" t="s">
        <v>281</v>
      </c>
      <c r="K11" s="37">
        <f>VLOOKUP(D11,[1]工单一览表!A:H,8,0)</f>
        <v>992.7</v>
      </c>
      <c r="L11" s="26"/>
      <c r="M11" s="26"/>
      <c r="N11" s="26"/>
      <c r="O11" s="39" t="s">
        <v>425</v>
      </c>
      <c r="P11" s="40">
        <v>0.5</v>
      </c>
      <c r="Q11" s="40">
        <v>0.5</v>
      </c>
      <c r="R11" s="40">
        <f t="shared" ca="1" si="2"/>
        <v>3.7365269461077846</v>
      </c>
      <c r="S11" s="40">
        <f t="shared" ca="1" si="3"/>
        <v>2.3056768558951966</v>
      </c>
      <c r="T11" s="40">
        <v>5.5</v>
      </c>
      <c r="U11" s="40">
        <v>0</v>
      </c>
      <c r="V11" s="41">
        <v>12</v>
      </c>
      <c r="W11" s="42">
        <v>144</v>
      </c>
      <c r="X11" s="43">
        <v>300</v>
      </c>
      <c r="Y11" s="50">
        <v>1</v>
      </c>
      <c r="Z11" s="50">
        <v>1</v>
      </c>
      <c r="AA11" s="51"/>
      <c r="AB11" s="51"/>
      <c r="AC11" s="51"/>
      <c r="AD11" s="51"/>
      <c r="AE11" s="51"/>
      <c r="AF11" s="38">
        <f t="shared" si="4"/>
        <v>216</v>
      </c>
      <c r="AG11" s="61">
        <f t="shared" si="5"/>
        <v>8</v>
      </c>
      <c r="AH11" s="42">
        <v>0</v>
      </c>
      <c r="AI11" s="63"/>
      <c r="AJ11" s="64"/>
      <c r="AK11" s="42">
        <v>0</v>
      </c>
      <c r="AL11" s="64" t="str">
        <f>IF(VLOOKUP(D11,[1]工单一览表!A:F,6,0)="结案","Y","N")</f>
        <v>Y</v>
      </c>
      <c r="AM11" s="66"/>
      <c r="AN11" s="26"/>
      <c r="AO11" s="66" t="s">
        <v>125</v>
      </c>
      <c r="AP11" s="74"/>
      <c r="AQ11" s="75"/>
      <c r="AR11" s="76"/>
      <c r="AS11" s="77"/>
      <c r="AT11" s="77"/>
      <c r="AU11" s="78"/>
      <c r="AV11" s="77"/>
      <c r="AW11" s="77"/>
      <c r="AX11" s="77"/>
      <c r="AY11" s="77"/>
      <c r="AZ11" s="77"/>
      <c r="BA11" s="77"/>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c r="FE11" s="84"/>
      <c r="FF11" s="84"/>
      <c r="FG11" s="84"/>
      <c r="FH11" s="84"/>
      <c r="FI11" s="84"/>
      <c r="FJ11" s="84"/>
      <c r="FK11" s="84"/>
      <c r="FL11" s="84"/>
      <c r="FM11" s="84"/>
      <c r="FN11" s="84"/>
      <c r="FO11" s="84"/>
      <c r="FP11" s="84"/>
      <c r="FQ11" s="84"/>
      <c r="FR11" s="84"/>
      <c r="FS11" s="84"/>
      <c r="FT11" s="84"/>
      <c r="FU11" s="84"/>
      <c r="FV11" s="84"/>
      <c r="FW11" s="84"/>
      <c r="FX11" s="84"/>
      <c r="FY11" s="84"/>
      <c r="FZ11" s="84"/>
      <c r="GA11" s="84"/>
      <c r="GB11" s="84"/>
      <c r="GC11" s="84"/>
      <c r="GD11" s="84"/>
      <c r="GE11" s="84"/>
      <c r="GF11" s="84"/>
      <c r="GG11" s="84"/>
      <c r="GH11" s="84"/>
      <c r="GI11" s="84"/>
      <c r="GJ11" s="84"/>
      <c r="GK11" s="84"/>
      <c r="GL11" s="84"/>
      <c r="GM11" s="84"/>
      <c r="GN11" s="84"/>
      <c r="GO11" s="84"/>
      <c r="GP11" s="84"/>
      <c r="GQ11" s="84"/>
      <c r="GR11" s="84"/>
      <c r="GS11" s="84"/>
      <c r="GT11" s="84"/>
      <c r="GU11" s="84"/>
      <c r="GV11" s="84"/>
      <c r="GW11" s="84"/>
      <c r="GX11" s="84"/>
      <c r="GY11" s="84"/>
      <c r="GZ11" s="84"/>
      <c r="HA11" s="84"/>
      <c r="HB11" s="84"/>
      <c r="HC11" s="84"/>
      <c r="HD11" s="84"/>
      <c r="HE11" s="84"/>
      <c r="HF11" s="84"/>
      <c r="HG11" s="84"/>
      <c r="HH11" s="84"/>
      <c r="HI11" s="84"/>
      <c r="HJ11" s="84"/>
      <c r="HK11" s="84"/>
      <c r="HL11" s="84"/>
      <c r="HM11" s="84"/>
      <c r="HN11" s="84"/>
      <c r="HO11" s="84"/>
      <c r="HP11" s="84"/>
      <c r="HQ11" s="84"/>
      <c r="HR11" s="84"/>
      <c r="HS11" s="84"/>
      <c r="HT11" s="84"/>
      <c r="HU11" s="84"/>
      <c r="HV11" s="84"/>
      <c r="HW11" s="84"/>
      <c r="HX11" s="84"/>
      <c r="HY11" s="84"/>
      <c r="HZ11" s="84"/>
      <c r="IA11" s="84"/>
      <c r="IB11" s="84"/>
      <c r="IC11" s="84"/>
      <c r="ID11" s="84"/>
      <c r="IE11" s="84"/>
      <c r="IF11" s="84"/>
      <c r="IG11" s="84"/>
      <c r="IH11" s="84"/>
      <c r="II11" s="84"/>
      <c r="IJ11" s="84"/>
      <c r="IK11" s="84"/>
      <c r="IL11" s="84"/>
      <c r="IM11" s="84"/>
      <c r="IN11" s="84"/>
      <c r="IO11" s="84"/>
      <c r="IP11" s="84"/>
      <c r="IQ11" s="84"/>
      <c r="IR11" s="84"/>
      <c r="IS11" s="84"/>
      <c r="IT11" s="84"/>
      <c r="IU11" s="84"/>
      <c r="IV11" s="84"/>
      <c r="IW11" s="84"/>
      <c r="IX11" s="84"/>
      <c r="IY11" s="84"/>
      <c r="IZ11" s="84"/>
      <c r="JA11" s="84"/>
      <c r="JB11" s="84"/>
    </row>
    <row r="12" spans="1:262" s="13" customFormat="1" ht="15" customHeight="1" x14ac:dyDescent="0.15">
      <c r="A12" s="176" t="str">
        <f t="shared" si="0"/>
        <v>20190908</v>
      </c>
      <c r="B12" s="26" t="s">
        <v>285</v>
      </c>
      <c r="C12" s="27" t="s">
        <v>361</v>
      </c>
      <c r="D12" s="28" t="s">
        <v>424</v>
      </c>
      <c r="E12" s="26" t="str">
        <f t="shared" si="1"/>
        <v>标准</v>
      </c>
      <c r="F12" s="29" t="str">
        <f>VLOOKUP(D12,[1]工单一览表!A:B,2,0)</f>
        <v>050-0009-482</v>
      </c>
      <c r="G12" s="30" t="str">
        <f>VLOOKUP(F12,[1]系列对照表!A:C,3,0)</f>
        <v>Sim卡</v>
      </c>
      <c r="H12" s="30" t="str">
        <f>VLOOKUP(F12,[1]系列对照表!A:D,4,0)</f>
        <v>KPCS</v>
      </c>
      <c r="I12" s="37">
        <f>VLOOKUP(D12,[1]工单一览表!A:G,7,0)</f>
        <v>1000</v>
      </c>
      <c r="J12" s="38" t="s">
        <v>281</v>
      </c>
      <c r="K12" s="37">
        <f>VLOOKUP(D12,[1]工单一览表!A:H,8,0)</f>
        <v>992.7</v>
      </c>
      <c r="L12" s="26"/>
      <c r="M12" s="26"/>
      <c r="N12" s="26"/>
      <c r="O12" s="39" t="s">
        <v>425</v>
      </c>
      <c r="P12" s="40">
        <v>0.5</v>
      </c>
      <c r="Q12" s="40">
        <v>0.5</v>
      </c>
      <c r="R12" s="40">
        <f t="shared" ca="1" si="2"/>
        <v>1.4957507082152974</v>
      </c>
      <c r="S12" s="40">
        <f t="shared" ca="1" si="3"/>
        <v>2.3056768558951966</v>
      </c>
      <c r="T12" s="40">
        <v>3</v>
      </c>
      <c r="U12" s="40">
        <v>3</v>
      </c>
      <c r="V12" s="41">
        <v>12</v>
      </c>
      <c r="W12" s="42">
        <v>147.5</v>
      </c>
      <c r="X12" s="43">
        <v>300</v>
      </c>
      <c r="Y12" s="50">
        <v>1</v>
      </c>
      <c r="Z12" s="50">
        <v>1</v>
      </c>
      <c r="AA12" s="51"/>
      <c r="AB12" s="51"/>
      <c r="AC12" s="51"/>
      <c r="AD12" s="51"/>
      <c r="AE12" s="51"/>
      <c r="AF12" s="38">
        <f t="shared" si="4"/>
        <v>216</v>
      </c>
      <c r="AG12" s="61">
        <f t="shared" si="5"/>
        <v>8.1944444444444446</v>
      </c>
      <c r="AH12" s="42">
        <v>0</v>
      </c>
      <c r="AI12" s="63"/>
      <c r="AJ12" s="64"/>
      <c r="AK12" s="42">
        <v>0</v>
      </c>
      <c r="AL12" s="64" t="str">
        <f>IF(VLOOKUP(D12,[1]工单一览表!A:F,6,0)="结案","Y","N")</f>
        <v>Y</v>
      </c>
      <c r="AM12" s="66" t="s">
        <v>313</v>
      </c>
      <c r="AN12" s="26"/>
      <c r="AO12" s="66" t="s">
        <v>298</v>
      </c>
      <c r="AP12" s="74"/>
      <c r="AQ12" s="75"/>
      <c r="AR12" s="76"/>
      <c r="AS12" s="77"/>
      <c r="AT12" s="77"/>
      <c r="AU12" s="78"/>
      <c r="AV12" s="77"/>
      <c r="AW12" s="77"/>
      <c r="AX12" s="77"/>
      <c r="AY12" s="77"/>
      <c r="AZ12" s="77"/>
      <c r="BA12" s="77"/>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c r="GZ12" s="84"/>
      <c r="HA12" s="84"/>
      <c r="HB12" s="84"/>
      <c r="HC12" s="84"/>
      <c r="HD12" s="84"/>
      <c r="HE12" s="84"/>
      <c r="HF12" s="84"/>
      <c r="HG12" s="84"/>
      <c r="HH12" s="84"/>
      <c r="HI12" s="84"/>
      <c r="HJ12" s="84"/>
      <c r="HK12" s="84"/>
      <c r="HL12" s="84"/>
      <c r="HM12" s="84"/>
      <c r="HN12" s="84"/>
      <c r="HO12" s="84"/>
      <c r="HP12" s="84"/>
      <c r="HQ12" s="84"/>
      <c r="HR12" s="84"/>
      <c r="HS12" s="84"/>
      <c r="HT12" s="84"/>
      <c r="HU12" s="84"/>
      <c r="HV12" s="84"/>
      <c r="HW12" s="84"/>
      <c r="HX12" s="84"/>
      <c r="HY12" s="84"/>
      <c r="HZ12" s="84"/>
      <c r="IA12" s="84"/>
      <c r="IB12" s="84"/>
      <c r="IC12" s="84"/>
      <c r="ID12" s="84"/>
      <c r="IE12" s="84"/>
      <c r="IF12" s="84"/>
      <c r="IG12" s="84"/>
      <c r="IH12" s="84"/>
      <c r="II12" s="84"/>
      <c r="IJ12" s="84"/>
      <c r="IK12" s="84"/>
      <c r="IL12" s="84"/>
      <c r="IM12" s="84"/>
      <c r="IN12" s="84"/>
      <c r="IO12" s="84"/>
      <c r="IP12" s="84"/>
      <c r="IQ12" s="84"/>
      <c r="IR12" s="84"/>
      <c r="IS12" s="84"/>
      <c r="IT12" s="84"/>
      <c r="IU12" s="84"/>
      <c r="IV12" s="84"/>
      <c r="IW12" s="84"/>
      <c r="IX12" s="84"/>
      <c r="IY12" s="84"/>
      <c r="IZ12" s="84"/>
      <c r="JA12" s="84"/>
      <c r="JB12" s="84"/>
    </row>
    <row r="13" spans="1:262" s="22" customFormat="1" ht="15" customHeight="1" x14ac:dyDescent="0.15">
      <c r="A13" s="176" t="str">
        <f t="shared" si="0"/>
        <v>20190908</v>
      </c>
      <c r="B13" s="26" t="s">
        <v>285</v>
      </c>
      <c r="C13" s="27" t="s">
        <v>380</v>
      </c>
      <c r="D13" s="28" t="s">
        <v>466</v>
      </c>
      <c r="E13" s="26" t="str">
        <f t="shared" si="1"/>
        <v>标准</v>
      </c>
      <c r="F13" s="29" t="str">
        <f>VLOOKUP(D13,[1]工单一览表!A:B,2,0)</f>
        <v>050-J220000141-530</v>
      </c>
      <c r="G13" s="30" t="str">
        <f>VLOOKUP(F13,[1]系列对照表!A:C,3,0)</f>
        <v>Jack</v>
      </c>
      <c r="H13" s="30" t="str">
        <f>VLOOKUP(F13,[1]系列对照表!A:D,4,0)</f>
        <v>KPCS</v>
      </c>
      <c r="I13" s="37">
        <f>VLOOKUP(D13,[1]工单一览表!A:G,7,0)</f>
        <v>600</v>
      </c>
      <c r="J13" s="38" t="s">
        <v>281</v>
      </c>
      <c r="K13" s="37">
        <f>VLOOKUP(D13,[1]工单一览表!A:H,8,0)</f>
        <v>600</v>
      </c>
      <c r="L13" s="26"/>
      <c r="M13" s="26"/>
      <c r="N13" s="26"/>
      <c r="O13" s="39" t="s">
        <v>20</v>
      </c>
      <c r="P13" s="40">
        <v>0.5</v>
      </c>
      <c r="Q13" s="40">
        <v>0.5</v>
      </c>
      <c r="R13" s="40">
        <f t="shared" ca="1" si="2"/>
        <v>1.4957507082152974</v>
      </c>
      <c r="S13" s="40">
        <f t="shared" ca="1" si="3"/>
        <v>2.3056768558951966</v>
      </c>
      <c r="T13" s="40">
        <v>5.5</v>
      </c>
      <c r="U13" s="40">
        <v>5.5</v>
      </c>
      <c r="V13" s="41">
        <v>12</v>
      </c>
      <c r="W13" s="42">
        <v>280</v>
      </c>
      <c r="X13" s="43">
        <v>450</v>
      </c>
      <c r="Y13" s="50">
        <v>1</v>
      </c>
      <c r="Z13" s="50">
        <v>1</v>
      </c>
      <c r="AA13" s="51"/>
      <c r="AB13" s="51"/>
      <c r="AC13" s="51"/>
      <c r="AD13" s="51"/>
      <c r="AE13" s="51"/>
      <c r="AF13" s="38">
        <f t="shared" si="4"/>
        <v>324</v>
      </c>
      <c r="AG13" s="61">
        <f t="shared" si="5"/>
        <v>10.37037037037037</v>
      </c>
      <c r="AH13" s="42">
        <v>0</v>
      </c>
      <c r="AI13" s="63"/>
      <c r="AJ13" s="64"/>
      <c r="AK13" s="42">
        <v>0</v>
      </c>
      <c r="AL13" s="64" t="str">
        <f>IF(VLOOKUP(D13,[1]工单一览表!A:F,6,0)="结案","Y","N")</f>
        <v>Y</v>
      </c>
      <c r="AM13" s="66" t="s">
        <v>286</v>
      </c>
      <c r="AN13" s="26"/>
      <c r="AO13" s="66" t="s">
        <v>40</v>
      </c>
      <c r="AP13" s="74"/>
      <c r="AQ13" s="75"/>
      <c r="AR13" s="76"/>
      <c r="AS13" s="77"/>
      <c r="AT13" s="77"/>
      <c r="AU13" s="78"/>
      <c r="AV13" s="77"/>
      <c r="AW13" s="77"/>
      <c r="AX13" s="77"/>
      <c r="AY13" s="77"/>
      <c r="AZ13" s="77"/>
      <c r="BA13" s="77"/>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c r="FE13" s="84"/>
      <c r="FF13" s="84"/>
      <c r="FG13" s="84"/>
      <c r="FH13" s="84"/>
      <c r="FI13" s="84"/>
      <c r="FJ13" s="84"/>
      <c r="FK13" s="84"/>
      <c r="FL13" s="84"/>
      <c r="FM13" s="84"/>
      <c r="FN13" s="84"/>
      <c r="FO13" s="84"/>
      <c r="FP13" s="84"/>
      <c r="FQ13" s="84"/>
      <c r="FR13" s="84"/>
      <c r="FS13" s="84"/>
      <c r="FT13" s="84"/>
      <c r="FU13" s="84"/>
      <c r="FV13" s="84"/>
      <c r="FW13" s="84"/>
      <c r="FX13" s="84"/>
      <c r="FY13" s="84"/>
      <c r="FZ13" s="84"/>
      <c r="GA13" s="84"/>
      <c r="GB13" s="84"/>
      <c r="GC13" s="84"/>
      <c r="GD13" s="84"/>
      <c r="GE13" s="84"/>
      <c r="GF13" s="84"/>
      <c r="GG13" s="84"/>
      <c r="GH13" s="84"/>
      <c r="GI13" s="84"/>
      <c r="GJ13" s="84"/>
      <c r="GK13" s="84"/>
      <c r="GL13" s="84"/>
      <c r="GM13" s="84"/>
      <c r="GN13" s="84"/>
      <c r="GO13" s="84"/>
      <c r="GP13" s="84"/>
      <c r="GQ13" s="84"/>
      <c r="GR13" s="84"/>
      <c r="GS13" s="84"/>
      <c r="GT13" s="84"/>
      <c r="GU13" s="84"/>
      <c r="GV13" s="84"/>
      <c r="GW13" s="84"/>
      <c r="GX13" s="84"/>
      <c r="GY13" s="84"/>
      <c r="GZ13" s="84"/>
      <c r="HA13" s="84"/>
      <c r="HB13" s="84"/>
      <c r="HC13" s="84"/>
      <c r="HD13" s="84"/>
      <c r="HE13" s="84"/>
      <c r="HF13" s="84"/>
      <c r="HG13" s="84"/>
      <c r="HH13" s="84"/>
      <c r="HI13" s="84"/>
      <c r="HJ13" s="84"/>
      <c r="HK13" s="84"/>
      <c r="HL13" s="84"/>
      <c r="HM13" s="84"/>
      <c r="HN13" s="84"/>
      <c r="HO13" s="84"/>
      <c r="HP13" s="84"/>
      <c r="HQ13" s="84"/>
      <c r="HR13" s="84"/>
      <c r="HS13" s="84"/>
      <c r="HT13" s="84"/>
      <c r="HU13" s="84"/>
      <c r="HV13" s="84"/>
      <c r="HW13" s="84"/>
      <c r="HX13" s="84"/>
      <c r="HY13" s="84"/>
      <c r="HZ13" s="84"/>
      <c r="IA13" s="84"/>
      <c r="IB13" s="84"/>
      <c r="IC13" s="84"/>
      <c r="ID13" s="84"/>
      <c r="IE13" s="84"/>
      <c r="IF13" s="84"/>
      <c r="IG13" s="84"/>
      <c r="IH13" s="84"/>
      <c r="II13" s="84"/>
      <c r="IJ13" s="84"/>
      <c r="IK13" s="84"/>
      <c r="IL13" s="84"/>
      <c r="IM13" s="84"/>
      <c r="IN13" s="84"/>
      <c r="IO13" s="84"/>
      <c r="IP13" s="84"/>
      <c r="IQ13" s="84"/>
      <c r="IR13" s="84"/>
      <c r="IS13" s="84"/>
      <c r="IT13" s="84"/>
      <c r="IU13" s="84"/>
      <c r="IV13" s="84"/>
      <c r="IW13" s="84"/>
      <c r="IX13" s="84"/>
      <c r="IY13" s="84"/>
      <c r="IZ13" s="84"/>
      <c r="JA13" s="84"/>
      <c r="JB13" s="84"/>
    </row>
    <row r="14" spans="1:262" s="22" customFormat="1" ht="15" customHeight="1" x14ac:dyDescent="0.15">
      <c r="A14" s="176" t="str">
        <f t="shared" si="0"/>
        <v>20190908</v>
      </c>
      <c r="B14" s="26" t="s">
        <v>275</v>
      </c>
      <c r="C14" s="27" t="s">
        <v>368</v>
      </c>
      <c r="D14" s="28" t="s">
        <v>447</v>
      </c>
      <c r="E14" s="26" t="str">
        <f t="shared" si="1"/>
        <v>标准</v>
      </c>
      <c r="F14" s="29" t="str">
        <f>VLOOKUP(D14,[1]工单一览表!A:B,2,0)</f>
        <v>050-0009-467</v>
      </c>
      <c r="G14" s="30" t="str">
        <f>VLOOKUP(F14,[1]系列对照表!A:C,3,0)</f>
        <v>小天线</v>
      </c>
      <c r="H14" s="30" t="str">
        <f>VLOOKUP(F14,[1]系列对照表!A:D,4,0)</f>
        <v>KPCS</v>
      </c>
      <c r="I14" s="37">
        <f>VLOOKUP(D14,[1]工单一览表!A:G,7,0)</f>
        <v>2000</v>
      </c>
      <c r="J14" s="38" t="s">
        <v>281</v>
      </c>
      <c r="K14" s="37">
        <f>VLOOKUP(D14,[1]工单一览表!A:H,8,0)</f>
        <v>1983.5</v>
      </c>
      <c r="L14" s="26"/>
      <c r="M14" s="26"/>
      <c r="N14" s="26"/>
      <c r="O14" s="39" t="s">
        <v>370</v>
      </c>
      <c r="P14" s="40">
        <v>0.5</v>
      </c>
      <c r="Q14" s="40">
        <v>0.5</v>
      </c>
      <c r="R14" s="40">
        <f t="shared" ca="1" si="2"/>
        <v>3.7365269461077846</v>
      </c>
      <c r="S14" s="40">
        <f t="shared" ca="1" si="3"/>
        <v>2.3056768558951966</v>
      </c>
      <c r="T14" s="40">
        <v>5.5</v>
      </c>
      <c r="U14" s="40">
        <v>2</v>
      </c>
      <c r="V14" s="41">
        <v>12</v>
      </c>
      <c r="W14" s="42">
        <v>341</v>
      </c>
      <c r="X14" s="43">
        <v>500</v>
      </c>
      <c r="Y14" s="50">
        <v>1</v>
      </c>
      <c r="Z14" s="50">
        <v>1</v>
      </c>
      <c r="AA14" s="51"/>
      <c r="AB14" s="51"/>
      <c r="AC14" s="51"/>
      <c r="AD14" s="51"/>
      <c r="AE14" s="51"/>
      <c r="AF14" s="38">
        <f t="shared" si="4"/>
        <v>360</v>
      </c>
      <c r="AG14" s="61">
        <f t="shared" si="5"/>
        <v>11.366666666666667</v>
      </c>
      <c r="AH14" s="42">
        <v>0</v>
      </c>
      <c r="AI14" s="63"/>
      <c r="AJ14" s="64"/>
      <c r="AK14" s="42">
        <v>0</v>
      </c>
      <c r="AL14" s="64" t="str">
        <f>IF(VLOOKUP(D14,[1]工单一览表!A:F,6,0)="结案","Y","N")</f>
        <v>Y</v>
      </c>
      <c r="AM14" s="66" t="s">
        <v>284</v>
      </c>
      <c r="AN14" s="26"/>
      <c r="AO14" s="66" t="s">
        <v>49</v>
      </c>
      <c r="AP14" s="74"/>
      <c r="AQ14" s="75"/>
      <c r="AR14" s="76"/>
      <c r="AS14" s="77"/>
      <c r="AT14" s="77"/>
      <c r="AU14" s="78"/>
      <c r="AV14" s="77"/>
      <c r="AW14" s="77"/>
      <c r="AX14" s="77"/>
      <c r="AY14" s="77"/>
      <c r="AZ14" s="77"/>
      <c r="BA14" s="77"/>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4"/>
      <c r="CE14" s="84"/>
      <c r="CF14" s="84"/>
      <c r="CG14" s="84"/>
      <c r="CH14" s="84"/>
      <c r="CI14" s="84"/>
      <c r="CJ14" s="84"/>
      <c r="CK14" s="84"/>
      <c r="CL14" s="84"/>
      <c r="CM14" s="84"/>
      <c r="CN14" s="84"/>
      <c r="CO14" s="84"/>
      <c r="CP14" s="84"/>
      <c r="CQ14" s="84"/>
      <c r="CR14" s="84"/>
      <c r="CS14" s="84"/>
      <c r="CT14" s="84"/>
      <c r="CU14" s="84"/>
      <c r="CV14" s="84"/>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c r="FE14" s="84"/>
      <c r="FF14" s="84"/>
      <c r="FG14" s="84"/>
      <c r="FH14" s="84"/>
      <c r="FI14" s="84"/>
      <c r="FJ14" s="84"/>
      <c r="FK14" s="84"/>
      <c r="FL14" s="84"/>
      <c r="FM14" s="84"/>
      <c r="FN14" s="84"/>
      <c r="FO14" s="84"/>
      <c r="FP14" s="84"/>
      <c r="FQ14" s="84"/>
      <c r="FR14" s="84"/>
      <c r="FS14" s="84"/>
      <c r="FT14" s="84"/>
      <c r="FU14" s="84"/>
      <c r="FV14" s="84"/>
      <c r="FW14" s="84"/>
      <c r="FX14" s="84"/>
      <c r="FY14" s="84"/>
      <c r="FZ14" s="84"/>
      <c r="GA14" s="84"/>
      <c r="GB14" s="84"/>
      <c r="GC14" s="84"/>
      <c r="GD14" s="84"/>
      <c r="GE14" s="84"/>
      <c r="GF14" s="84"/>
      <c r="GG14" s="84"/>
      <c r="GH14" s="84"/>
      <c r="GI14" s="84"/>
      <c r="GJ14" s="84"/>
      <c r="GK14" s="84"/>
      <c r="GL14" s="84"/>
      <c r="GM14" s="84"/>
      <c r="GN14" s="84"/>
      <c r="GO14" s="84"/>
      <c r="GP14" s="84"/>
      <c r="GQ14" s="84"/>
      <c r="GR14" s="84"/>
      <c r="GS14" s="84"/>
      <c r="GT14" s="84"/>
      <c r="GU14" s="84"/>
      <c r="GV14" s="84"/>
      <c r="GW14" s="84"/>
      <c r="GX14" s="84"/>
      <c r="GY14" s="84"/>
      <c r="GZ14" s="84"/>
      <c r="HA14" s="84"/>
      <c r="HB14" s="84"/>
      <c r="HC14" s="84"/>
      <c r="HD14" s="84"/>
      <c r="HE14" s="84"/>
      <c r="HF14" s="84"/>
      <c r="HG14" s="84"/>
      <c r="HH14" s="84"/>
      <c r="HI14" s="84"/>
      <c r="HJ14" s="84"/>
      <c r="HK14" s="84"/>
      <c r="HL14" s="84"/>
      <c r="HM14" s="84"/>
      <c r="HN14" s="84"/>
      <c r="HO14" s="84"/>
      <c r="HP14" s="84"/>
      <c r="HQ14" s="84"/>
      <c r="HR14" s="84"/>
      <c r="HS14" s="84"/>
      <c r="HT14" s="84"/>
      <c r="HU14" s="84"/>
      <c r="HV14" s="84"/>
      <c r="HW14" s="84"/>
      <c r="HX14" s="84"/>
      <c r="HY14" s="84"/>
      <c r="HZ14" s="84"/>
      <c r="IA14" s="84"/>
      <c r="IB14" s="84"/>
      <c r="IC14" s="84"/>
      <c r="ID14" s="84"/>
      <c r="IE14" s="84"/>
      <c r="IF14" s="84"/>
      <c r="IG14" s="84"/>
      <c r="IH14" s="84"/>
      <c r="II14" s="84"/>
      <c r="IJ14" s="84"/>
      <c r="IK14" s="84"/>
      <c r="IL14" s="84"/>
      <c r="IM14" s="84"/>
      <c r="IN14" s="84"/>
      <c r="IO14" s="84"/>
      <c r="IP14" s="84"/>
      <c r="IQ14" s="84"/>
      <c r="IR14" s="84"/>
      <c r="IS14" s="84"/>
      <c r="IT14" s="84"/>
      <c r="IU14" s="84"/>
      <c r="IV14" s="84"/>
      <c r="IW14" s="84"/>
      <c r="IX14" s="84"/>
      <c r="IY14" s="84"/>
      <c r="IZ14" s="84"/>
      <c r="JA14" s="84"/>
      <c r="JB14" s="84"/>
    </row>
    <row r="15" spans="1:262" s="22" customFormat="1" ht="15" customHeight="1" x14ac:dyDescent="0.15">
      <c r="A15" s="176" t="str">
        <f t="shared" si="0"/>
        <v>20190908</v>
      </c>
      <c r="B15" s="26" t="s">
        <v>285</v>
      </c>
      <c r="C15" s="27" t="s">
        <v>306</v>
      </c>
      <c r="D15" s="28" t="s">
        <v>469</v>
      </c>
      <c r="E15" s="26" t="str">
        <f t="shared" si="1"/>
        <v>标准</v>
      </c>
      <c r="F15" s="29" t="str">
        <f>VLOOKUP(D15,[1]工单一览表!A:B,2,0)</f>
        <v>050-2009-432</v>
      </c>
      <c r="G15" s="30" t="str">
        <f>VLOOKUP(F15,[1]系列对照表!A:C,3,0)</f>
        <v>Jack</v>
      </c>
      <c r="H15" s="30" t="str">
        <f>VLOOKUP(F15,[1]系列对照表!A:D,4,0)</f>
        <v>KPCS</v>
      </c>
      <c r="I15" s="37">
        <f>VLOOKUP(D15,[1]工单一览表!A:G,7,0)</f>
        <v>400</v>
      </c>
      <c r="J15" s="38" t="s">
        <v>281</v>
      </c>
      <c r="K15" s="37">
        <f>VLOOKUP(D15,[1]工单一览表!A:H,8,0)</f>
        <v>88</v>
      </c>
      <c r="L15" s="26"/>
      <c r="M15" s="26"/>
      <c r="N15" s="26"/>
      <c r="O15" s="39" t="s">
        <v>309</v>
      </c>
      <c r="P15" s="40">
        <v>0.5</v>
      </c>
      <c r="Q15" s="40">
        <v>0.5</v>
      </c>
      <c r="R15" s="40">
        <f t="shared" ca="1" si="2"/>
        <v>1.4957507082152974</v>
      </c>
      <c r="S15" s="40">
        <f t="shared" ca="1" si="3"/>
        <v>2.3056768558951966</v>
      </c>
      <c r="T15" s="40">
        <v>4</v>
      </c>
      <c r="U15" s="40">
        <v>4</v>
      </c>
      <c r="V15" s="41">
        <v>12</v>
      </c>
      <c r="W15" s="42">
        <v>168</v>
      </c>
      <c r="X15" s="43">
        <v>300</v>
      </c>
      <c r="Y15" s="50">
        <v>1</v>
      </c>
      <c r="Z15" s="50">
        <v>1</v>
      </c>
      <c r="AA15" s="51"/>
      <c r="AB15" s="51"/>
      <c r="AC15" s="51"/>
      <c r="AD15" s="51"/>
      <c r="AE15" s="51"/>
      <c r="AF15" s="38">
        <f t="shared" si="4"/>
        <v>216</v>
      </c>
      <c r="AG15" s="61">
        <f t="shared" si="5"/>
        <v>9.3333333333333339</v>
      </c>
      <c r="AH15" s="42">
        <v>0</v>
      </c>
      <c r="AI15" s="63"/>
      <c r="AJ15" s="64"/>
      <c r="AK15" s="42">
        <v>0</v>
      </c>
      <c r="AL15" s="64" t="str">
        <f>IF(VLOOKUP(D15,[1]工单一览表!A:F,6,0)="结案","Y","N")</f>
        <v>Y</v>
      </c>
      <c r="AM15" s="66" t="s">
        <v>322</v>
      </c>
      <c r="AN15" s="26"/>
      <c r="AO15" s="66" t="s">
        <v>64</v>
      </c>
      <c r="AP15" s="74"/>
      <c r="AQ15" s="75"/>
      <c r="AR15" s="76"/>
      <c r="AS15" s="77"/>
      <c r="AT15" s="77"/>
      <c r="AU15" s="78"/>
      <c r="AV15" s="77"/>
      <c r="AW15" s="77"/>
      <c r="AX15" s="77"/>
      <c r="AY15" s="77"/>
      <c r="AZ15" s="77"/>
      <c r="BA15" s="77"/>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84"/>
      <c r="CE15" s="84"/>
      <c r="CF15" s="84"/>
      <c r="CG15" s="84"/>
      <c r="CH15" s="84"/>
      <c r="CI15" s="84"/>
      <c r="CJ15" s="84"/>
      <c r="CK15" s="84"/>
      <c r="CL15" s="84"/>
      <c r="CM15" s="84"/>
      <c r="CN15" s="84"/>
      <c r="CO15" s="84"/>
      <c r="CP15" s="84"/>
      <c r="CQ15" s="84"/>
      <c r="CR15" s="84"/>
      <c r="CS15" s="84"/>
      <c r="CT15" s="84"/>
      <c r="CU15" s="84"/>
      <c r="CV15" s="84"/>
      <c r="CW15" s="84"/>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c r="FE15" s="84"/>
      <c r="FF15" s="84"/>
      <c r="FG15" s="84"/>
      <c r="FH15" s="84"/>
      <c r="FI15" s="84"/>
      <c r="FJ15" s="84"/>
      <c r="FK15" s="84"/>
      <c r="FL15" s="84"/>
      <c r="FM15" s="84"/>
      <c r="FN15" s="84"/>
      <c r="FO15" s="84"/>
      <c r="FP15" s="84"/>
      <c r="FQ15" s="84"/>
      <c r="FR15" s="84"/>
      <c r="FS15" s="84"/>
      <c r="FT15" s="84"/>
      <c r="FU15" s="84"/>
      <c r="FV15" s="84"/>
      <c r="FW15" s="84"/>
      <c r="FX15" s="84"/>
      <c r="FY15" s="84"/>
      <c r="FZ15" s="84"/>
      <c r="GA15" s="84"/>
      <c r="GB15" s="84"/>
      <c r="GC15" s="84"/>
      <c r="GD15" s="84"/>
      <c r="GE15" s="84"/>
      <c r="GF15" s="84"/>
      <c r="GG15" s="84"/>
      <c r="GH15" s="84"/>
      <c r="GI15" s="84"/>
      <c r="GJ15" s="84"/>
      <c r="GK15" s="84"/>
      <c r="GL15" s="84"/>
      <c r="GM15" s="84"/>
      <c r="GN15" s="84"/>
      <c r="GO15" s="84"/>
      <c r="GP15" s="84"/>
      <c r="GQ15" s="84"/>
      <c r="GR15" s="84"/>
      <c r="GS15" s="84"/>
      <c r="GT15" s="84"/>
      <c r="GU15" s="84"/>
      <c r="GV15" s="84"/>
      <c r="GW15" s="84"/>
      <c r="GX15" s="84"/>
      <c r="GY15" s="84"/>
      <c r="GZ15" s="84"/>
      <c r="HA15" s="84"/>
      <c r="HB15" s="84"/>
      <c r="HC15" s="84"/>
      <c r="HD15" s="84"/>
      <c r="HE15" s="84"/>
      <c r="HF15" s="84"/>
      <c r="HG15" s="84"/>
      <c r="HH15" s="84"/>
      <c r="HI15" s="84"/>
      <c r="HJ15" s="84"/>
      <c r="HK15" s="84"/>
      <c r="HL15" s="84"/>
      <c r="HM15" s="84"/>
      <c r="HN15" s="84"/>
      <c r="HO15" s="84"/>
      <c r="HP15" s="84"/>
      <c r="HQ15" s="84"/>
      <c r="HR15" s="84"/>
      <c r="HS15" s="84"/>
      <c r="HT15" s="84"/>
      <c r="HU15" s="84"/>
      <c r="HV15" s="84"/>
      <c r="HW15" s="84"/>
      <c r="HX15" s="84"/>
      <c r="HY15" s="84"/>
      <c r="HZ15" s="84"/>
      <c r="IA15" s="84"/>
      <c r="IB15" s="84"/>
      <c r="IC15" s="84"/>
      <c r="ID15" s="84"/>
      <c r="IE15" s="84"/>
      <c r="IF15" s="84"/>
      <c r="IG15" s="84"/>
      <c r="IH15" s="84"/>
      <c r="II15" s="84"/>
      <c r="IJ15" s="84"/>
      <c r="IK15" s="84"/>
      <c r="IL15" s="84"/>
      <c r="IM15" s="84"/>
      <c r="IN15" s="84"/>
      <c r="IO15" s="84"/>
      <c r="IP15" s="84"/>
      <c r="IQ15" s="84"/>
      <c r="IR15" s="84"/>
      <c r="IS15" s="84"/>
      <c r="IT15" s="84"/>
      <c r="IU15" s="84"/>
      <c r="IV15" s="84"/>
      <c r="IW15" s="84"/>
      <c r="IX15" s="84"/>
      <c r="IY15" s="84"/>
      <c r="IZ15" s="84"/>
      <c r="JA15" s="84"/>
      <c r="JB15" s="84"/>
    </row>
    <row r="16" spans="1:262" s="22" customFormat="1" ht="15" customHeight="1" x14ac:dyDescent="0.15">
      <c r="A16" s="176" t="str">
        <f t="shared" si="0"/>
        <v>20190908</v>
      </c>
      <c r="B16" s="26" t="s">
        <v>275</v>
      </c>
      <c r="C16" s="27" t="s">
        <v>310</v>
      </c>
      <c r="D16" s="28" t="s">
        <v>448</v>
      </c>
      <c r="E16" s="26" t="str">
        <f t="shared" si="1"/>
        <v>标准</v>
      </c>
      <c r="F16" s="29" t="str">
        <f>VLOOKUP(D16,[1]工单一览表!A:B,2,0)</f>
        <v>050-C031100131-507</v>
      </c>
      <c r="G16" s="30" t="str">
        <f>VLOOKUP(F16,[1]系列对照表!A:C,3,0)</f>
        <v>PinPush</v>
      </c>
      <c r="H16" s="30" t="str">
        <f>VLOOKUP(F16,[1]系列对照表!A:D,4,0)</f>
        <v>KPCS</v>
      </c>
      <c r="I16" s="37">
        <f>VLOOKUP(D16,[1]工单一览表!A:G,7,0)</f>
        <v>2000</v>
      </c>
      <c r="J16" s="38" t="s">
        <v>281</v>
      </c>
      <c r="K16" s="37">
        <f>VLOOKUP(D16,[1]工单一览表!A:H,8,0)</f>
        <v>1269.5</v>
      </c>
      <c r="L16" s="26"/>
      <c r="M16" s="26"/>
      <c r="N16" s="26"/>
      <c r="O16" s="39" t="s">
        <v>312</v>
      </c>
      <c r="P16" s="40">
        <v>0.5</v>
      </c>
      <c r="Q16" s="40">
        <v>0.5</v>
      </c>
      <c r="R16" s="40">
        <f t="shared" ca="1" si="2"/>
        <v>3.7365269461077846</v>
      </c>
      <c r="S16" s="40">
        <f t="shared" ca="1" si="3"/>
        <v>2.3056768558951966</v>
      </c>
      <c r="T16" s="40">
        <v>4</v>
      </c>
      <c r="U16" s="40">
        <v>3</v>
      </c>
      <c r="V16" s="41">
        <v>12</v>
      </c>
      <c r="W16" s="42">
        <v>257</v>
      </c>
      <c r="X16" s="43">
        <v>490</v>
      </c>
      <c r="Y16" s="50">
        <v>1</v>
      </c>
      <c r="Z16" s="50">
        <v>1</v>
      </c>
      <c r="AA16" s="51"/>
      <c r="AB16" s="51"/>
      <c r="AC16" s="51"/>
      <c r="AD16" s="51"/>
      <c r="AE16" s="51"/>
      <c r="AF16" s="38">
        <f t="shared" si="4"/>
        <v>352.8</v>
      </c>
      <c r="AG16" s="61">
        <f t="shared" si="5"/>
        <v>8.7414965986394559</v>
      </c>
      <c r="AH16" s="42">
        <v>0</v>
      </c>
      <c r="AI16" s="63"/>
      <c r="AJ16" s="64"/>
      <c r="AK16" s="42">
        <v>0</v>
      </c>
      <c r="AL16" s="64" t="str">
        <f>IF(VLOOKUP(D16,[1]工单一览表!A:F,6,0)="结案","Y","N")</f>
        <v>Y</v>
      </c>
      <c r="AM16" s="66" t="s">
        <v>302</v>
      </c>
      <c r="AN16" s="26"/>
      <c r="AO16" s="66" t="s">
        <v>68</v>
      </c>
      <c r="AP16" s="74"/>
      <c r="AQ16" s="75"/>
      <c r="AR16" s="76"/>
      <c r="AS16" s="77"/>
      <c r="AT16" s="77"/>
      <c r="AU16" s="78"/>
      <c r="AV16" s="77"/>
      <c r="AW16" s="77"/>
      <c r="AX16" s="77"/>
      <c r="AY16" s="77"/>
      <c r="AZ16" s="77"/>
      <c r="BA16" s="77"/>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84"/>
      <c r="CE16" s="84"/>
      <c r="CF16" s="84"/>
      <c r="CG16" s="84"/>
      <c r="CH16" s="84"/>
      <c r="CI16" s="84"/>
      <c r="CJ16" s="84"/>
      <c r="CK16" s="84"/>
      <c r="CL16" s="84"/>
      <c r="CM16" s="84"/>
      <c r="CN16" s="84"/>
      <c r="CO16" s="84"/>
      <c r="CP16" s="84"/>
      <c r="CQ16" s="84"/>
      <c r="CR16" s="84"/>
      <c r="CS16" s="84"/>
      <c r="CT16" s="84"/>
      <c r="CU16" s="84"/>
      <c r="CV16" s="84"/>
      <c r="CW16" s="84"/>
      <c r="CX16" s="84"/>
      <c r="CY16" s="84"/>
      <c r="CZ16" s="84"/>
      <c r="DA16" s="84"/>
      <c r="DB16" s="84"/>
      <c r="DC16" s="84"/>
      <c r="DD16" s="84"/>
      <c r="DE16" s="84"/>
      <c r="DF16" s="84"/>
      <c r="DG16" s="84"/>
      <c r="DH16" s="84"/>
      <c r="DI16" s="84"/>
      <c r="DJ16" s="84"/>
      <c r="DK16" s="84"/>
      <c r="DL16" s="84"/>
      <c r="DM16" s="84"/>
      <c r="DN16" s="84"/>
      <c r="DO16" s="84"/>
      <c r="DP16" s="84"/>
      <c r="DQ16" s="84"/>
      <c r="DR16" s="84"/>
      <c r="DS16" s="84"/>
      <c r="DT16" s="84"/>
      <c r="DU16" s="84"/>
      <c r="DV16" s="84"/>
      <c r="DW16" s="84"/>
      <c r="DX16" s="84"/>
      <c r="DY16" s="84"/>
      <c r="DZ16" s="84"/>
      <c r="EA16" s="84"/>
      <c r="EB16" s="84"/>
      <c r="EC16" s="84"/>
      <c r="ED16" s="84"/>
      <c r="EE16" s="84"/>
      <c r="EF16" s="84"/>
      <c r="EG16" s="84"/>
      <c r="EH16" s="84"/>
      <c r="EI16" s="84"/>
      <c r="EJ16" s="84"/>
      <c r="EK16" s="84"/>
      <c r="EL16" s="84"/>
      <c r="EM16" s="84"/>
      <c r="EN16" s="84"/>
      <c r="EO16" s="84"/>
      <c r="EP16" s="84"/>
      <c r="EQ16" s="84"/>
      <c r="ER16" s="84"/>
      <c r="ES16" s="84"/>
      <c r="ET16" s="84"/>
      <c r="EU16" s="84"/>
      <c r="EV16" s="84"/>
      <c r="EW16" s="84"/>
      <c r="EX16" s="84"/>
      <c r="EY16" s="84"/>
      <c r="EZ16" s="84"/>
      <c r="FA16" s="84"/>
      <c r="FB16" s="84"/>
      <c r="FC16" s="84"/>
      <c r="FD16" s="84"/>
      <c r="FE16" s="84"/>
      <c r="FF16" s="84"/>
      <c r="FG16" s="84"/>
      <c r="FH16" s="84"/>
      <c r="FI16" s="84"/>
      <c r="FJ16" s="84"/>
      <c r="FK16" s="84"/>
      <c r="FL16" s="84"/>
      <c r="FM16" s="84"/>
      <c r="FN16" s="84"/>
      <c r="FO16" s="84"/>
      <c r="FP16" s="84"/>
      <c r="FQ16" s="84"/>
      <c r="FR16" s="84"/>
      <c r="FS16" s="84"/>
      <c r="FT16" s="84"/>
      <c r="FU16" s="84"/>
      <c r="FV16" s="84"/>
      <c r="FW16" s="84"/>
      <c r="FX16" s="84"/>
      <c r="FY16" s="84"/>
      <c r="FZ16" s="84"/>
      <c r="GA16" s="84"/>
      <c r="GB16" s="84"/>
      <c r="GC16" s="84"/>
      <c r="GD16" s="84"/>
      <c r="GE16" s="84"/>
      <c r="GF16" s="84"/>
      <c r="GG16" s="84"/>
      <c r="GH16" s="84"/>
      <c r="GI16" s="84"/>
      <c r="GJ16" s="84"/>
      <c r="GK16" s="84"/>
      <c r="GL16" s="84"/>
      <c r="GM16" s="84"/>
      <c r="GN16" s="84"/>
      <c r="GO16" s="84"/>
      <c r="GP16" s="84"/>
      <c r="GQ16" s="84"/>
      <c r="GR16" s="84"/>
      <c r="GS16" s="84"/>
      <c r="GT16" s="84"/>
      <c r="GU16" s="84"/>
      <c r="GV16" s="84"/>
      <c r="GW16" s="84"/>
      <c r="GX16" s="84"/>
      <c r="GY16" s="84"/>
      <c r="GZ16" s="84"/>
      <c r="HA16" s="84"/>
      <c r="HB16" s="84"/>
      <c r="HC16" s="84"/>
      <c r="HD16" s="84"/>
      <c r="HE16" s="84"/>
      <c r="HF16" s="84"/>
      <c r="HG16" s="84"/>
      <c r="HH16" s="84"/>
      <c r="HI16" s="84"/>
      <c r="HJ16" s="84"/>
      <c r="HK16" s="84"/>
      <c r="HL16" s="84"/>
      <c r="HM16" s="84"/>
      <c r="HN16" s="84"/>
      <c r="HO16" s="84"/>
      <c r="HP16" s="84"/>
      <c r="HQ16" s="84"/>
      <c r="HR16" s="84"/>
      <c r="HS16" s="84"/>
      <c r="HT16" s="84"/>
      <c r="HU16" s="84"/>
      <c r="HV16" s="84"/>
      <c r="HW16" s="84"/>
      <c r="HX16" s="84"/>
      <c r="HY16" s="84"/>
      <c r="HZ16" s="84"/>
      <c r="IA16" s="84"/>
      <c r="IB16" s="84"/>
      <c r="IC16" s="84"/>
      <c r="ID16" s="84"/>
      <c r="IE16" s="84"/>
      <c r="IF16" s="84"/>
      <c r="IG16" s="84"/>
      <c r="IH16" s="84"/>
      <c r="II16" s="84"/>
      <c r="IJ16" s="84"/>
      <c r="IK16" s="84"/>
      <c r="IL16" s="84"/>
      <c r="IM16" s="84"/>
      <c r="IN16" s="84"/>
      <c r="IO16" s="84"/>
      <c r="IP16" s="84"/>
      <c r="IQ16" s="84"/>
      <c r="IR16" s="84"/>
      <c r="IS16" s="84"/>
      <c r="IT16" s="84"/>
      <c r="IU16" s="84"/>
      <c r="IV16" s="84"/>
      <c r="IW16" s="84"/>
      <c r="IX16" s="84"/>
      <c r="IY16" s="84"/>
      <c r="IZ16" s="84"/>
      <c r="JA16" s="84"/>
      <c r="JB16" s="84"/>
    </row>
    <row r="17" spans="1:262" s="22" customFormat="1" ht="15" customHeight="1" x14ac:dyDescent="0.15">
      <c r="A17" s="176" t="str">
        <f t="shared" si="0"/>
        <v>20190908</v>
      </c>
      <c r="B17" s="26" t="s">
        <v>285</v>
      </c>
      <c r="C17" s="27" t="s">
        <v>371</v>
      </c>
      <c r="D17" s="28" t="s">
        <v>434</v>
      </c>
      <c r="E17" s="26" t="str">
        <f t="shared" ref="E17:E29" si="6">IF(LEFT(D17,3)="ZVY","试产",IF(LEFT(D17,3)="XVK","重工","标准"))</f>
        <v>标准</v>
      </c>
      <c r="F17" s="29" t="str">
        <f>VLOOKUP(D17,[1]工单一览表!A:B,2,0)</f>
        <v>050-C130000141-508</v>
      </c>
      <c r="G17" s="30" t="str">
        <f>VLOOKUP(F17,[1]系列对照表!A:C,3,0)</f>
        <v>PinPush</v>
      </c>
      <c r="H17" s="30" t="str">
        <f>VLOOKUP(F17,[1]系列对照表!A:D,4,0)</f>
        <v>KPCS</v>
      </c>
      <c r="I17" s="37">
        <f>VLOOKUP(D17,[1]工单一览表!A:G,7,0)</f>
        <v>2000</v>
      </c>
      <c r="J17" s="38" t="s">
        <v>281</v>
      </c>
      <c r="K17" s="37">
        <f>VLOOKUP(D17,[1]工单一览表!A:H,8,0)</f>
        <v>1999.5</v>
      </c>
      <c r="L17" s="26"/>
      <c r="M17" s="26"/>
      <c r="N17" s="26"/>
      <c r="O17" s="39" t="s">
        <v>54</v>
      </c>
      <c r="P17" s="40">
        <v>0.5</v>
      </c>
      <c r="Q17" s="40">
        <v>0.5</v>
      </c>
      <c r="R17" s="40">
        <f t="shared" ca="1" si="2"/>
        <v>1.4957507082152974</v>
      </c>
      <c r="S17" s="40">
        <f t="shared" ca="1" si="3"/>
        <v>2.3056768558951966</v>
      </c>
      <c r="T17" s="40">
        <v>4</v>
      </c>
      <c r="U17" s="40">
        <v>4</v>
      </c>
      <c r="V17" s="41">
        <v>12</v>
      </c>
      <c r="W17" s="42">
        <v>300</v>
      </c>
      <c r="X17" s="43">
        <v>600</v>
      </c>
      <c r="Y17" s="50">
        <v>1</v>
      </c>
      <c r="Z17" s="50">
        <v>1</v>
      </c>
      <c r="AA17" s="51"/>
      <c r="AB17" s="51"/>
      <c r="AC17" s="51"/>
      <c r="AD17" s="51"/>
      <c r="AE17" s="51"/>
      <c r="AF17" s="38">
        <f t="shared" ref="AF17:AF36" si="7">IF(LEFT(F17,3)="025",X17*Y17*Z17*60*V17,X17*Y17*Z17*60*V17/1000)</f>
        <v>432</v>
      </c>
      <c r="AG17" s="61">
        <f t="shared" ref="AG17:AG36" si="8">IF(LEFT(F17,3)="025",W17/(X17*Y17*Z17*60),W17*1000/(X17*Y17*Z17*60))</f>
        <v>8.3333333333333339</v>
      </c>
      <c r="AH17" s="42">
        <v>0</v>
      </c>
      <c r="AI17" s="63"/>
      <c r="AJ17" s="64"/>
      <c r="AK17" s="42">
        <v>0</v>
      </c>
      <c r="AL17" s="64" t="str">
        <f>IF(VLOOKUP(D17,[1]工单一览表!A:F,6,0)="结案","Y","N")</f>
        <v>Y</v>
      </c>
      <c r="AM17" s="66" t="s">
        <v>331</v>
      </c>
      <c r="AN17" s="26"/>
      <c r="AO17" s="66" t="s">
        <v>127</v>
      </c>
      <c r="AP17" s="74"/>
      <c r="AQ17" s="75"/>
      <c r="AR17" s="76"/>
      <c r="AS17" s="77"/>
      <c r="AT17" s="77"/>
      <c r="AU17" s="78"/>
      <c r="AV17" s="77"/>
      <c r="AW17" s="77"/>
      <c r="AX17" s="77"/>
      <c r="AY17" s="77"/>
      <c r="AZ17" s="77"/>
      <c r="BA17" s="77"/>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84"/>
      <c r="CE17" s="84"/>
      <c r="CF17" s="84"/>
      <c r="CG17" s="84"/>
      <c r="CH17" s="84"/>
      <c r="CI17" s="84"/>
      <c r="CJ17" s="84"/>
      <c r="CK17" s="84"/>
      <c r="CL17" s="84"/>
      <c r="CM17" s="84"/>
      <c r="CN17" s="84"/>
      <c r="CO17" s="84"/>
      <c r="CP17" s="84"/>
      <c r="CQ17" s="84"/>
      <c r="CR17" s="84"/>
      <c r="CS17" s="84"/>
      <c r="CT17" s="84"/>
      <c r="CU17" s="84"/>
      <c r="CV17" s="84"/>
      <c r="CW17" s="84"/>
      <c r="CX17" s="84"/>
      <c r="CY17" s="84"/>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c r="FE17" s="84"/>
      <c r="FF17" s="84"/>
      <c r="FG17" s="84"/>
      <c r="FH17" s="84"/>
      <c r="FI17" s="84"/>
      <c r="FJ17" s="84"/>
      <c r="FK17" s="84"/>
      <c r="FL17" s="84"/>
      <c r="FM17" s="84"/>
      <c r="FN17" s="84"/>
      <c r="FO17" s="84"/>
      <c r="FP17" s="84"/>
      <c r="FQ17" s="84"/>
      <c r="FR17" s="84"/>
      <c r="FS17" s="84"/>
      <c r="FT17" s="84"/>
      <c r="FU17" s="84"/>
      <c r="FV17" s="84"/>
      <c r="FW17" s="84"/>
      <c r="FX17" s="84"/>
      <c r="FY17" s="84"/>
      <c r="FZ17" s="84"/>
      <c r="GA17" s="84"/>
      <c r="GB17" s="84"/>
      <c r="GC17" s="84"/>
      <c r="GD17" s="84"/>
      <c r="GE17" s="84"/>
      <c r="GF17" s="84"/>
      <c r="GG17" s="84"/>
      <c r="GH17" s="84"/>
      <c r="GI17" s="84"/>
      <c r="GJ17" s="84"/>
      <c r="GK17" s="84"/>
      <c r="GL17" s="84"/>
      <c r="GM17" s="84"/>
      <c r="GN17" s="84"/>
      <c r="GO17" s="84"/>
      <c r="GP17" s="84"/>
      <c r="GQ17" s="84"/>
      <c r="GR17" s="84"/>
      <c r="GS17" s="84"/>
      <c r="GT17" s="84"/>
      <c r="GU17" s="84"/>
      <c r="GV17" s="84"/>
      <c r="GW17" s="84"/>
      <c r="GX17" s="84"/>
      <c r="GY17" s="84"/>
      <c r="GZ17" s="84"/>
      <c r="HA17" s="84"/>
      <c r="HB17" s="84"/>
      <c r="HC17" s="84"/>
      <c r="HD17" s="84"/>
      <c r="HE17" s="84"/>
      <c r="HF17" s="84"/>
      <c r="HG17" s="84"/>
      <c r="HH17" s="84"/>
      <c r="HI17" s="84"/>
      <c r="HJ17" s="84"/>
      <c r="HK17" s="84"/>
      <c r="HL17" s="84"/>
      <c r="HM17" s="84"/>
      <c r="HN17" s="84"/>
      <c r="HO17" s="84"/>
      <c r="HP17" s="84"/>
      <c r="HQ17" s="84"/>
      <c r="HR17" s="84"/>
      <c r="HS17" s="84"/>
      <c r="HT17" s="84"/>
      <c r="HU17" s="84"/>
      <c r="HV17" s="84"/>
      <c r="HW17" s="84"/>
      <c r="HX17" s="84"/>
      <c r="HY17" s="84"/>
      <c r="HZ17" s="84"/>
      <c r="IA17" s="84"/>
      <c r="IB17" s="84"/>
      <c r="IC17" s="84"/>
      <c r="ID17" s="84"/>
      <c r="IE17" s="84"/>
      <c r="IF17" s="84"/>
      <c r="IG17" s="84"/>
      <c r="IH17" s="84"/>
      <c r="II17" s="84"/>
      <c r="IJ17" s="84"/>
      <c r="IK17" s="84"/>
      <c r="IL17" s="84"/>
      <c r="IM17" s="84"/>
      <c r="IN17" s="84"/>
      <c r="IO17" s="84"/>
      <c r="IP17" s="84"/>
      <c r="IQ17" s="84"/>
      <c r="IR17" s="84"/>
      <c r="IS17" s="84"/>
      <c r="IT17" s="84"/>
      <c r="IU17" s="84"/>
      <c r="IV17" s="84"/>
      <c r="IW17" s="84"/>
      <c r="IX17" s="84"/>
      <c r="IY17" s="84"/>
      <c r="IZ17" s="84"/>
      <c r="JA17" s="84"/>
      <c r="JB17" s="84"/>
    </row>
    <row r="18" spans="1:262" s="22" customFormat="1" ht="15" customHeight="1" x14ac:dyDescent="0.15">
      <c r="A18" s="176" t="str">
        <f t="shared" si="0"/>
        <v>20190908</v>
      </c>
      <c r="B18" s="26" t="s">
        <v>275</v>
      </c>
      <c r="C18" s="27" t="s">
        <v>404</v>
      </c>
      <c r="D18" s="28" t="s">
        <v>470</v>
      </c>
      <c r="E18" s="26" t="str">
        <f t="shared" si="6"/>
        <v>标准</v>
      </c>
      <c r="F18" s="29" t="str">
        <f>VLOOKUP(D18,[1]工单一览表!A:B,2,0)</f>
        <v>050-S080000641-0549</v>
      </c>
      <c r="G18" s="30" t="str">
        <f>VLOOKUP(F18,[1]系列对照表!A:C,3,0)</f>
        <v>小天线</v>
      </c>
      <c r="H18" s="30" t="str">
        <f>VLOOKUP(F18,[1]系列对照表!A:D,4,0)</f>
        <v>KPCS</v>
      </c>
      <c r="I18" s="37">
        <f>VLOOKUP(D18,[1]工单一览表!A:G,7,0)</f>
        <v>2000</v>
      </c>
      <c r="J18" s="38" t="s">
        <v>281</v>
      </c>
      <c r="K18" s="37">
        <f>VLOOKUP(D18,[1]工单一览表!A:H,8,0)</f>
        <v>2000</v>
      </c>
      <c r="L18" s="26"/>
      <c r="M18" s="26"/>
      <c r="N18" s="26"/>
      <c r="O18" s="39" t="s">
        <v>69</v>
      </c>
      <c r="P18" s="40">
        <v>0.5</v>
      </c>
      <c r="Q18" s="40">
        <v>0.5</v>
      </c>
      <c r="R18" s="40">
        <f t="shared" ca="1" si="2"/>
        <v>3.7365269461077846</v>
      </c>
      <c r="S18" s="40">
        <f t="shared" ca="1" si="3"/>
        <v>2.3056768558951966</v>
      </c>
      <c r="T18" s="40">
        <v>4</v>
      </c>
      <c r="U18" s="40">
        <v>3</v>
      </c>
      <c r="V18" s="41">
        <v>12</v>
      </c>
      <c r="W18" s="42">
        <v>253</v>
      </c>
      <c r="X18" s="43">
        <v>450</v>
      </c>
      <c r="Y18" s="50">
        <v>1</v>
      </c>
      <c r="Z18" s="50">
        <v>1</v>
      </c>
      <c r="AA18" s="51"/>
      <c r="AB18" s="51"/>
      <c r="AC18" s="51"/>
      <c r="AD18" s="51"/>
      <c r="AE18" s="51"/>
      <c r="AF18" s="38">
        <f t="shared" si="7"/>
        <v>324</v>
      </c>
      <c r="AG18" s="61">
        <f t="shared" si="8"/>
        <v>9.3703703703703702</v>
      </c>
      <c r="AH18" s="42">
        <v>0</v>
      </c>
      <c r="AI18" s="63"/>
      <c r="AJ18" s="64"/>
      <c r="AK18" s="42">
        <v>0</v>
      </c>
      <c r="AL18" s="64" t="str">
        <f>IF(VLOOKUP(D18,[1]工单一览表!A:F,6,0)="结案","Y","N")</f>
        <v>Y</v>
      </c>
      <c r="AM18" s="66" t="s">
        <v>302</v>
      </c>
      <c r="AN18" s="26"/>
      <c r="AO18" s="66" t="s">
        <v>68</v>
      </c>
      <c r="AP18" s="74"/>
      <c r="AQ18" s="75"/>
      <c r="AR18" s="76"/>
      <c r="AS18" s="77"/>
      <c r="AT18" s="77"/>
      <c r="AU18" s="78"/>
      <c r="AV18" s="77"/>
      <c r="AW18" s="77"/>
      <c r="AX18" s="77"/>
      <c r="AY18" s="77"/>
      <c r="AZ18" s="77"/>
      <c r="BA18" s="77"/>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84"/>
      <c r="CE18" s="84"/>
      <c r="CF18" s="84"/>
      <c r="CG18" s="84"/>
      <c r="CH18" s="84"/>
      <c r="CI18" s="84"/>
      <c r="CJ18" s="84"/>
      <c r="CK18" s="84"/>
      <c r="CL18" s="84"/>
      <c r="CM18" s="84"/>
      <c r="CN18" s="84"/>
      <c r="CO18" s="84"/>
      <c r="CP18" s="84"/>
      <c r="CQ18" s="84"/>
      <c r="CR18" s="84"/>
      <c r="CS18" s="84"/>
      <c r="CT18" s="84"/>
      <c r="CU18" s="84"/>
      <c r="CV18" s="84"/>
      <c r="CW18" s="84"/>
      <c r="CX18" s="84"/>
      <c r="CY18" s="84"/>
      <c r="CZ18" s="84"/>
      <c r="DA18" s="84"/>
      <c r="DB18" s="84"/>
      <c r="DC18" s="84"/>
      <c r="DD18" s="84"/>
      <c r="DE18" s="84"/>
      <c r="DF18" s="84"/>
      <c r="DG18" s="84"/>
      <c r="DH18" s="84"/>
      <c r="DI18" s="84"/>
      <c r="DJ18" s="84"/>
      <c r="DK18" s="84"/>
      <c r="DL18" s="84"/>
      <c r="DM18" s="84"/>
      <c r="DN18" s="84"/>
      <c r="DO18" s="84"/>
      <c r="DP18" s="84"/>
      <c r="DQ18" s="84"/>
      <c r="DR18" s="84"/>
      <c r="DS18" s="84"/>
      <c r="DT18" s="84"/>
      <c r="DU18" s="84"/>
      <c r="DV18" s="84"/>
      <c r="DW18" s="84"/>
      <c r="DX18" s="84"/>
      <c r="DY18" s="84"/>
      <c r="DZ18" s="84"/>
      <c r="EA18" s="84"/>
      <c r="EB18" s="84"/>
      <c r="EC18" s="84"/>
      <c r="ED18" s="84"/>
      <c r="EE18" s="84"/>
      <c r="EF18" s="84"/>
      <c r="EG18" s="84"/>
      <c r="EH18" s="84"/>
      <c r="EI18" s="84"/>
      <c r="EJ18" s="84"/>
      <c r="EK18" s="84"/>
      <c r="EL18" s="84"/>
      <c r="EM18" s="84"/>
      <c r="EN18" s="84"/>
      <c r="EO18" s="84"/>
      <c r="EP18" s="84"/>
      <c r="EQ18" s="84"/>
      <c r="ER18" s="84"/>
      <c r="ES18" s="84"/>
      <c r="ET18" s="84"/>
      <c r="EU18" s="84"/>
      <c r="EV18" s="84"/>
      <c r="EW18" s="84"/>
      <c r="EX18" s="84"/>
      <c r="EY18" s="84"/>
      <c r="EZ18" s="84"/>
      <c r="FA18" s="84"/>
      <c r="FB18" s="84"/>
      <c r="FC18" s="84"/>
      <c r="FD18" s="84"/>
      <c r="FE18" s="84"/>
      <c r="FF18" s="84"/>
      <c r="FG18" s="84"/>
      <c r="FH18" s="84"/>
      <c r="FI18" s="84"/>
      <c r="FJ18" s="84"/>
      <c r="FK18" s="84"/>
      <c r="FL18" s="84"/>
      <c r="FM18" s="84"/>
      <c r="FN18" s="84"/>
      <c r="FO18" s="84"/>
      <c r="FP18" s="84"/>
      <c r="FQ18" s="84"/>
      <c r="FR18" s="84"/>
      <c r="FS18" s="84"/>
      <c r="FT18" s="84"/>
      <c r="FU18" s="84"/>
      <c r="FV18" s="84"/>
      <c r="FW18" s="84"/>
      <c r="FX18" s="84"/>
      <c r="FY18" s="84"/>
      <c r="FZ18" s="84"/>
      <c r="GA18" s="84"/>
      <c r="GB18" s="84"/>
      <c r="GC18" s="84"/>
      <c r="GD18" s="84"/>
      <c r="GE18" s="84"/>
      <c r="GF18" s="84"/>
      <c r="GG18" s="84"/>
      <c r="GH18" s="84"/>
      <c r="GI18" s="84"/>
      <c r="GJ18" s="84"/>
      <c r="GK18" s="84"/>
      <c r="GL18" s="84"/>
      <c r="GM18" s="84"/>
      <c r="GN18" s="84"/>
      <c r="GO18" s="84"/>
      <c r="GP18" s="84"/>
      <c r="GQ18" s="84"/>
      <c r="GR18" s="84"/>
      <c r="GS18" s="84"/>
      <c r="GT18" s="84"/>
      <c r="GU18" s="84"/>
      <c r="GV18" s="84"/>
      <c r="GW18" s="84"/>
      <c r="GX18" s="84"/>
      <c r="GY18" s="84"/>
      <c r="GZ18" s="84"/>
      <c r="HA18" s="84"/>
      <c r="HB18" s="84"/>
      <c r="HC18" s="84"/>
      <c r="HD18" s="84"/>
      <c r="HE18" s="84"/>
      <c r="HF18" s="84"/>
      <c r="HG18" s="84"/>
      <c r="HH18" s="84"/>
      <c r="HI18" s="84"/>
      <c r="HJ18" s="84"/>
      <c r="HK18" s="84"/>
      <c r="HL18" s="84"/>
      <c r="HM18" s="84"/>
      <c r="HN18" s="84"/>
      <c r="HO18" s="84"/>
      <c r="HP18" s="84"/>
      <c r="HQ18" s="84"/>
      <c r="HR18" s="84"/>
      <c r="HS18" s="84"/>
      <c r="HT18" s="84"/>
      <c r="HU18" s="84"/>
      <c r="HV18" s="84"/>
      <c r="HW18" s="84"/>
      <c r="HX18" s="84"/>
      <c r="HY18" s="84"/>
      <c r="HZ18" s="84"/>
      <c r="IA18" s="84"/>
      <c r="IB18" s="84"/>
      <c r="IC18" s="84"/>
      <c r="ID18" s="84"/>
      <c r="IE18" s="84"/>
      <c r="IF18" s="84"/>
      <c r="IG18" s="84"/>
      <c r="IH18" s="84"/>
      <c r="II18" s="84"/>
      <c r="IJ18" s="84"/>
      <c r="IK18" s="84"/>
      <c r="IL18" s="84"/>
      <c r="IM18" s="84"/>
      <c r="IN18" s="84"/>
      <c r="IO18" s="84"/>
      <c r="IP18" s="84"/>
      <c r="IQ18" s="84"/>
      <c r="IR18" s="84"/>
      <c r="IS18" s="84"/>
      <c r="IT18" s="84"/>
      <c r="IU18" s="84"/>
      <c r="IV18" s="84"/>
      <c r="IW18" s="84"/>
      <c r="IX18" s="84"/>
      <c r="IY18" s="84"/>
      <c r="IZ18" s="84"/>
      <c r="JA18" s="84"/>
      <c r="JB18" s="84"/>
    </row>
    <row r="19" spans="1:262" s="22" customFormat="1" ht="15" customHeight="1" x14ac:dyDescent="0.15">
      <c r="A19" s="176" t="str">
        <f t="shared" si="0"/>
        <v>20190908</v>
      </c>
      <c r="B19" s="26" t="s">
        <v>285</v>
      </c>
      <c r="C19" s="27" t="s">
        <v>404</v>
      </c>
      <c r="D19" s="28" t="s">
        <v>470</v>
      </c>
      <c r="E19" s="26" t="str">
        <f t="shared" si="6"/>
        <v>标准</v>
      </c>
      <c r="F19" s="29" t="str">
        <f>VLOOKUP(D19,[1]工单一览表!A:B,2,0)</f>
        <v>050-S080000641-0549</v>
      </c>
      <c r="G19" s="30" t="str">
        <f>VLOOKUP(F19,[1]系列对照表!A:C,3,0)</f>
        <v>小天线</v>
      </c>
      <c r="H19" s="30" t="str">
        <f>VLOOKUP(F19,[1]系列对照表!A:D,4,0)</f>
        <v>KPCS</v>
      </c>
      <c r="I19" s="37">
        <f>VLOOKUP(D19,[1]工单一览表!A:G,7,0)</f>
        <v>2000</v>
      </c>
      <c r="J19" s="38" t="s">
        <v>281</v>
      </c>
      <c r="K19" s="37">
        <f>VLOOKUP(D19,[1]工单一览表!A:H,8,0)</f>
        <v>2000</v>
      </c>
      <c r="L19" s="26"/>
      <c r="M19" s="26"/>
      <c r="N19" s="26"/>
      <c r="O19" s="39" t="s">
        <v>69</v>
      </c>
      <c r="P19" s="40">
        <v>0.5</v>
      </c>
      <c r="Q19" s="40">
        <v>0.5</v>
      </c>
      <c r="R19" s="40">
        <f t="shared" ca="1" si="2"/>
        <v>1.4957507082152974</v>
      </c>
      <c r="S19" s="40">
        <f t="shared" ca="1" si="3"/>
        <v>2.3056768558951966</v>
      </c>
      <c r="T19" s="40">
        <v>5.5</v>
      </c>
      <c r="U19" s="40">
        <v>5.5</v>
      </c>
      <c r="V19" s="41">
        <v>12</v>
      </c>
      <c r="W19" s="42">
        <v>310</v>
      </c>
      <c r="X19" s="43">
        <v>450</v>
      </c>
      <c r="Y19" s="50">
        <v>1</v>
      </c>
      <c r="Z19" s="50">
        <v>1</v>
      </c>
      <c r="AA19" s="51"/>
      <c r="AB19" s="51"/>
      <c r="AC19" s="51"/>
      <c r="AD19" s="51"/>
      <c r="AE19" s="51"/>
      <c r="AF19" s="38">
        <f t="shared" si="7"/>
        <v>324</v>
      </c>
      <c r="AG19" s="61">
        <f t="shared" si="8"/>
        <v>11.481481481481481</v>
      </c>
      <c r="AH19" s="42">
        <v>0</v>
      </c>
      <c r="AI19" s="63"/>
      <c r="AJ19" s="64"/>
      <c r="AK19" s="42">
        <v>0</v>
      </c>
      <c r="AL19" s="64" t="str">
        <f>IF(VLOOKUP(D19,[1]工单一览表!A:F,6,0)="结案","Y","N")</f>
        <v>Y</v>
      </c>
      <c r="AM19" s="66" t="s">
        <v>286</v>
      </c>
      <c r="AN19" s="26"/>
      <c r="AO19" s="66" t="s">
        <v>40</v>
      </c>
      <c r="AP19" s="74"/>
      <c r="AQ19" s="75"/>
      <c r="AR19" s="76"/>
      <c r="AS19" s="77"/>
      <c r="AT19" s="77"/>
      <c r="AU19" s="78"/>
      <c r="AV19" s="77"/>
      <c r="AW19" s="77"/>
      <c r="AX19" s="77"/>
      <c r="AY19" s="77"/>
      <c r="AZ19" s="77"/>
      <c r="BA19" s="77"/>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84"/>
      <c r="CE19" s="84"/>
      <c r="CF19" s="84"/>
      <c r="CG19" s="84"/>
      <c r="CH19" s="84"/>
      <c r="CI19" s="84"/>
      <c r="CJ19" s="84"/>
      <c r="CK19" s="84"/>
      <c r="CL19" s="84"/>
      <c r="CM19" s="84"/>
      <c r="CN19" s="84"/>
      <c r="CO19" s="84"/>
      <c r="CP19" s="84"/>
      <c r="CQ19" s="84"/>
      <c r="CR19" s="84"/>
      <c r="CS19" s="84"/>
      <c r="CT19" s="84"/>
      <c r="CU19" s="84"/>
      <c r="CV19" s="84"/>
      <c r="CW19" s="84"/>
      <c r="CX19" s="84"/>
      <c r="CY19" s="84"/>
      <c r="CZ19" s="84"/>
      <c r="DA19" s="84"/>
      <c r="DB19" s="84"/>
      <c r="DC19" s="84"/>
      <c r="DD19" s="84"/>
      <c r="DE19" s="84"/>
      <c r="DF19" s="84"/>
      <c r="DG19" s="84"/>
      <c r="DH19" s="84"/>
      <c r="DI19" s="84"/>
      <c r="DJ19" s="84"/>
      <c r="DK19" s="84"/>
      <c r="DL19" s="84"/>
      <c r="DM19" s="84"/>
      <c r="DN19" s="84"/>
      <c r="DO19" s="84"/>
      <c r="DP19" s="84"/>
      <c r="DQ19" s="84"/>
      <c r="DR19" s="84"/>
      <c r="DS19" s="84"/>
      <c r="DT19" s="84"/>
      <c r="DU19" s="84"/>
      <c r="DV19" s="84"/>
      <c r="DW19" s="84"/>
      <c r="DX19" s="84"/>
      <c r="DY19" s="84"/>
      <c r="DZ19" s="84"/>
      <c r="EA19" s="84"/>
      <c r="EB19" s="84"/>
      <c r="EC19" s="84"/>
      <c r="ED19" s="84"/>
      <c r="EE19" s="84"/>
      <c r="EF19" s="84"/>
      <c r="EG19" s="84"/>
      <c r="EH19" s="84"/>
      <c r="EI19" s="84"/>
      <c r="EJ19" s="84"/>
      <c r="EK19" s="84"/>
      <c r="EL19" s="84"/>
      <c r="EM19" s="84"/>
      <c r="EN19" s="84"/>
      <c r="EO19" s="84"/>
      <c r="EP19" s="84"/>
      <c r="EQ19" s="84"/>
      <c r="ER19" s="84"/>
      <c r="ES19" s="84"/>
      <c r="ET19" s="84"/>
      <c r="EU19" s="84"/>
      <c r="EV19" s="84"/>
      <c r="EW19" s="84"/>
      <c r="EX19" s="84"/>
      <c r="EY19" s="84"/>
      <c r="EZ19" s="84"/>
      <c r="FA19" s="84"/>
      <c r="FB19" s="84"/>
      <c r="FC19" s="84"/>
      <c r="FD19" s="84"/>
      <c r="FE19" s="84"/>
      <c r="FF19" s="84"/>
      <c r="FG19" s="84"/>
      <c r="FH19" s="84"/>
      <c r="FI19" s="84"/>
      <c r="FJ19" s="84"/>
      <c r="FK19" s="84"/>
      <c r="FL19" s="84"/>
      <c r="FM19" s="84"/>
      <c r="FN19" s="84"/>
      <c r="FO19" s="84"/>
      <c r="FP19" s="84"/>
      <c r="FQ19" s="84"/>
      <c r="FR19" s="84"/>
      <c r="FS19" s="84"/>
      <c r="FT19" s="84"/>
      <c r="FU19" s="84"/>
      <c r="FV19" s="84"/>
      <c r="FW19" s="84"/>
      <c r="FX19" s="84"/>
      <c r="FY19" s="84"/>
      <c r="FZ19" s="84"/>
      <c r="GA19" s="84"/>
      <c r="GB19" s="84"/>
      <c r="GC19" s="84"/>
      <c r="GD19" s="84"/>
      <c r="GE19" s="84"/>
      <c r="GF19" s="84"/>
      <c r="GG19" s="84"/>
      <c r="GH19" s="84"/>
      <c r="GI19" s="84"/>
      <c r="GJ19" s="84"/>
      <c r="GK19" s="84"/>
      <c r="GL19" s="84"/>
      <c r="GM19" s="84"/>
      <c r="GN19" s="84"/>
      <c r="GO19" s="84"/>
      <c r="GP19" s="84"/>
      <c r="GQ19" s="84"/>
      <c r="GR19" s="84"/>
      <c r="GS19" s="84"/>
      <c r="GT19" s="84"/>
      <c r="GU19" s="84"/>
      <c r="GV19" s="84"/>
      <c r="GW19" s="84"/>
      <c r="GX19" s="84"/>
      <c r="GY19" s="84"/>
      <c r="GZ19" s="84"/>
      <c r="HA19" s="84"/>
      <c r="HB19" s="84"/>
      <c r="HC19" s="84"/>
      <c r="HD19" s="84"/>
      <c r="HE19" s="84"/>
      <c r="HF19" s="84"/>
      <c r="HG19" s="84"/>
      <c r="HH19" s="84"/>
      <c r="HI19" s="84"/>
      <c r="HJ19" s="84"/>
      <c r="HK19" s="84"/>
      <c r="HL19" s="84"/>
      <c r="HM19" s="84"/>
      <c r="HN19" s="84"/>
      <c r="HO19" s="84"/>
      <c r="HP19" s="84"/>
      <c r="HQ19" s="84"/>
      <c r="HR19" s="84"/>
      <c r="HS19" s="84"/>
      <c r="HT19" s="84"/>
      <c r="HU19" s="84"/>
      <c r="HV19" s="84"/>
      <c r="HW19" s="84"/>
      <c r="HX19" s="84"/>
      <c r="HY19" s="84"/>
      <c r="HZ19" s="84"/>
      <c r="IA19" s="84"/>
      <c r="IB19" s="84"/>
      <c r="IC19" s="84"/>
      <c r="ID19" s="84"/>
      <c r="IE19" s="84"/>
      <c r="IF19" s="84"/>
      <c r="IG19" s="84"/>
      <c r="IH19" s="84"/>
      <c r="II19" s="84"/>
      <c r="IJ19" s="84"/>
      <c r="IK19" s="84"/>
      <c r="IL19" s="84"/>
      <c r="IM19" s="84"/>
      <c r="IN19" s="84"/>
      <c r="IO19" s="84"/>
      <c r="IP19" s="84"/>
      <c r="IQ19" s="84"/>
      <c r="IR19" s="84"/>
      <c r="IS19" s="84"/>
      <c r="IT19" s="84"/>
      <c r="IU19" s="84"/>
      <c r="IV19" s="84"/>
      <c r="IW19" s="84"/>
      <c r="IX19" s="84"/>
      <c r="IY19" s="84"/>
      <c r="IZ19" s="84"/>
      <c r="JA19" s="84"/>
      <c r="JB19" s="84"/>
    </row>
    <row r="20" spans="1:262" s="22" customFormat="1" ht="15" customHeight="1" x14ac:dyDescent="0.15">
      <c r="A20" s="176" t="str">
        <f t="shared" si="0"/>
        <v>20190908</v>
      </c>
      <c r="B20" s="26" t="s">
        <v>275</v>
      </c>
      <c r="C20" s="27" t="s">
        <v>314</v>
      </c>
      <c r="D20" s="28" t="s">
        <v>483</v>
      </c>
      <c r="E20" s="26" t="str">
        <f t="shared" si="6"/>
        <v>标准</v>
      </c>
      <c r="F20" s="29" t="str">
        <f>VLOOKUP(D20,[1]工单一览表!A:B,2,0)</f>
        <v>050-C039900131-506</v>
      </c>
      <c r="G20" s="30" t="str">
        <f>VLOOKUP(F20,[1]系列对照表!A:C,3,0)</f>
        <v>PinPush</v>
      </c>
      <c r="H20" s="30" t="str">
        <f>VLOOKUP(F20,[1]系列对照表!A:D,4,0)</f>
        <v>KPCS</v>
      </c>
      <c r="I20" s="37">
        <f>VLOOKUP(D20,[1]工单一览表!A:G,7,0)</f>
        <v>2000</v>
      </c>
      <c r="J20" s="38" t="s">
        <v>281</v>
      </c>
      <c r="K20" s="37">
        <f>VLOOKUP(D20,[1]工单一览表!A:H,8,0)</f>
        <v>1273</v>
      </c>
      <c r="L20" s="26"/>
      <c r="M20" s="26"/>
      <c r="N20" s="26"/>
      <c r="O20" s="39" t="s">
        <v>8</v>
      </c>
      <c r="P20" s="40">
        <v>0.5</v>
      </c>
      <c r="Q20" s="40">
        <v>0.5</v>
      </c>
      <c r="R20" s="40">
        <f t="shared" ca="1" si="2"/>
        <v>1.8682634730538923</v>
      </c>
      <c r="S20" s="40">
        <f t="shared" ca="1" si="3"/>
        <v>1.1528384279475983</v>
      </c>
      <c r="T20" s="40">
        <v>3</v>
      </c>
      <c r="U20" s="40">
        <v>2</v>
      </c>
      <c r="V20" s="41">
        <v>6</v>
      </c>
      <c r="W20" s="42">
        <v>216</v>
      </c>
      <c r="X20" s="43">
        <v>700</v>
      </c>
      <c r="Y20" s="50">
        <v>1</v>
      </c>
      <c r="Z20" s="50">
        <v>1</v>
      </c>
      <c r="AA20" s="51"/>
      <c r="AB20" s="51"/>
      <c r="AC20" s="51"/>
      <c r="AD20" s="51"/>
      <c r="AE20" s="51"/>
      <c r="AF20" s="38">
        <f t="shared" si="7"/>
        <v>252</v>
      </c>
      <c r="AG20" s="61">
        <f t="shared" si="8"/>
        <v>5.1428571428571432</v>
      </c>
      <c r="AH20" s="42">
        <v>0</v>
      </c>
      <c r="AI20" s="63"/>
      <c r="AJ20" s="64"/>
      <c r="AK20" s="42">
        <v>0</v>
      </c>
      <c r="AL20" s="64" t="str">
        <f>IF(VLOOKUP(D20,[1]工单一览表!A:F,6,0)="结案","Y","N")</f>
        <v>Y</v>
      </c>
      <c r="AM20" s="66" t="s">
        <v>302</v>
      </c>
      <c r="AN20" s="26"/>
      <c r="AO20" s="66" t="s">
        <v>68</v>
      </c>
      <c r="AP20" s="74"/>
      <c r="AQ20" s="75"/>
      <c r="AR20" s="76"/>
      <c r="AS20" s="77"/>
      <c r="AT20" s="77"/>
      <c r="AU20" s="78"/>
      <c r="AV20" s="77"/>
      <c r="AW20" s="77"/>
      <c r="AX20" s="77"/>
      <c r="AY20" s="77"/>
      <c r="AZ20" s="77"/>
      <c r="BA20" s="77"/>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84"/>
      <c r="CE20" s="84"/>
      <c r="CF20" s="84"/>
      <c r="CG20" s="84"/>
      <c r="CH20" s="84"/>
      <c r="CI20" s="84"/>
      <c r="CJ20" s="84"/>
      <c r="CK20" s="84"/>
      <c r="CL20" s="84"/>
      <c r="CM20" s="84"/>
      <c r="CN20" s="84"/>
      <c r="CO20" s="84"/>
      <c r="CP20" s="84"/>
      <c r="CQ20" s="84"/>
      <c r="CR20" s="84"/>
      <c r="CS20" s="84"/>
      <c r="CT20" s="84"/>
      <c r="CU20" s="84"/>
      <c r="CV20" s="84"/>
      <c r="CW20" s="84"/>
      <c r="CX20" s="84"/>
      <c r="CY20" s="84"/>
      <c r="CZ20" s="84"/>
      <c r="DA20" s="84"/>
      <c r="DB20" s="84"/>
      <c r="DC20" s="84"/>
      <c r="DD20" s="84"/>
      <c r="DE20" s="84"/>
      <c r="DF20" s="84"/>
      <c r="DG20" s="84"/>
      <c r="DH20" s="84"/>
      <c r="DI20" s="84"/>
      <c r="DJ20" s="84"/>
      <c r="DK20" s="84"/>
      <c r="DL20" s="84"/>
      <c r="DM20" s="84"/>
      <c r="DN20" s="84"/>
      <c r="DO20" s="84"/>
      <c r="DP20" s="84"/>
      <c r="DQ20" s="84"/>
      <c r="DR20" s="84"/>
      <c r="DS20" s="84"/>
      <c r="DT20" s="84"/>
      <c r="DU20" s="84"/>
      <c r="DV20" s="84"/>
      <c r="DW20" s="84"/>
      <c r="DX20" s="84"/>
      <c r="DY20" s="84"/>
      <c r="DZ20" s="84"/>
      <c r="EA20" s="84"/>
      <c r="EB20" s="84"/>
      <c r="EC20" s="84"/>
      <c r="ED20" s="84"/>
      <c r="EE20" s="84"/>
      <c r="EF20" s="84"/>
      <c r="EG20" s="84"/>
      <c r="EH20" s="84"/>
      <c r="EI20" s="84"/>
      <c r="EJ20" s="84"/>
      <c r="EK20" s="84"/>
      <c r="EL20" s="84"/>
      <c r="EM20" s="84"/>
      <c r="EN20" s="84"/>
      <c r="EO20" s="84"/>
      <c r="EP20" s="84"/>
      <c r="EQ20" s="84"/>
      <c r="ER20" s="84"/>
      <c r="ES20" s="84"/>
      <c r="ET20" s="84"/>
      <c r="EU20" s="84"/>
      <c r="EV20" s="84"/>
      <c r="EW20" s="84"/>
      <c r="EX20" s="84"/>
      <c r="EY20" s="84"/>
      <c r="EZ20" s="84"/>
      <c r="FA20" s="84"/>
      <c r="FB20" s="84"/>
      <c r="FC20" s="84"/>
      <c r="FD20" s="84"/>
      <c r="FE20" s="84"/>
      <c r="FF20" s="84"/>
      <c r="FG20" s="84"/>
      <c r="FH20" s="84"/>
      <c r="FI20" s="84"/>
      <c r="FJ20" s="84"/>
      <c r="FK20" s="84"/>
      <c r="FL20" s="84"/>
      <c r="FM20" s="84"/>
      <c r="FN20" s="84"/>
      <c r="FO20" s="84"/>
      <c r="FP20" s="84"/>
      <c r="FQ20" s="84"/>
      <c r="FR20" s="84"/>
      <c r="FS20" s="84"/>
      <c r="FT20" s="84"/>
      <c r="FU20" s="84"/>
      <c r="FV20" s="84"/>
      <c r="FW20" s="84"/>
      <c r="FX20" s="84"/>
      <c r="FY20" s="84"/>
      <c r="FZ20" s="84"/>
      <c r="GA20" s="84"/>
      <c r="GB20" s="84"/>
      <c r="GC20" s="84"/>
      <c r="GD20" s="84"/>
      <c r="GE20" s="84"/>
      <c r="GF20" s="84"/>
      <c r="GG20" s="84"/>
      <c r="GH20" s="84"/>
      <c r="GI20" s="84"/>
      <c r="GJ20" s="84"/>
      <c r="GK20" s="84"/>
      <c r="GL20" s="84"/>
      <c r="GM20" s="84"/>
      <c r="GN20" s="84"/>
      <c r="GO20" s="84"/>
      <c r="GP20" s="84"/>
      <c r="GQ20" s="84"/>
      <c r="GR20" s="84"/>
      <c r="GS20" s="84"/>
      <c r="GT20" s="84"/>
      <c r="GU20" s="84"/>
      <c r="GV20" s="84"/>
      <c r="GW20" s="84"/>
      <c r="GX20" s="84"/>
      <c r="GY20" s="84"/>
      <c r="GZ20" s="84"/>
      <c r="HA20" s="84"/>
      <c r="HB20" s="84"/>
      <c r="HC20" s="84"/>
      <c r="HD20" s="84"/>
      <c r="HE20" s="84"/>
      <c r="HF20" s="84"/>
      <c r="HG20" s="84"/>
      <c r="HH20" s="84"/>
      <c r="HI20" s="84"/>
      <c r="HJ20" s="84"/>
      <c r="HK20" s="84"/>
      <c r="HL20" s="84"/>
      <c r="HM20" s="84"/>
      <c r="HN20" s="84"/>
      <c r="HO20" s="84"/>
      <c r="HP20" s="84"/>
      <c r="HQ20" s="84"/>
      <c r="HR20" s="84"/>
      <c r="HS20" s="84"/>
      <c r="HT20" s="84"/>
      <c r="HU20" s="84"/>
      <c r="HV20" s="84"/>
      <c r="HW20" s="84"/>
      <c r="HX20" s="84"/>
      <c r="HY20" s="84"/>
      <c r="HZ20" s="84"/>
      <c r="IA20" s="84"/>
      <c r="IB20" s="84"/>
      <c r="IC20" s="84"/>
      <c r="ID20" s="84"/>
      <c r="IE20" s="84"/>
      <c r="IF20" s="84"/>
      <c r="IG20" s="84"/>
      <c r="IH20" s="84"/>
      <c r="II20" s="84"/>
      <c r="IJ20" s="84"/>
      <c r="IK20" s="84"/>
      <c r="IL20" s="84"/>
      <c r="IM20" s="84"/>
      <c r="IN20" s="84"/>
      <c r="IO20" s="84"/>
      <c r="IP20" s="84"/>
      <c r="IQ20" s="84"/>
      <c r="IR20" s="84"/>
      <c r="IS20" s="84"/>
      <c r="IT20" s="84"/>
      <c r="IU20" s="84"/>
      <c r="IV20" s="84"/>
      <c r="IW20" s="84"/>
      <c r="IX20" s="84"/>
      <c r="IY20" s="84"/>
      <c r="IZ20" s="84"/>
      <c r="JA20" s="84"/>
      <c r="JB20" s="84"/>
    </row>
    <row r="21" spans="1:262" s="22" customFormat="1" ht="15" customHeight="1" x14ac:dyDescent="0.15">
      <c r="A21" s="176" t="str">
        <f t="shared" si="0"/>
        <v>20190908</v>
      </c>
      <c r="B21" s="26" t="s">
        <v>285</v>
      </c>
      <c r="C21" s="27" t="s">
        <v>314</v>
      </c>
      <c r="D21" s="28" t="s">
        <v>483</v>
      </c>
      <c r="E21" s="26" t="str">
        <f t="shared" si="6"/>
        <v>标准</v>
      </c>
      <c r="F21" s="29" t="str">
        <f>VLOOKUP(D21,[1]工单一览表!A:B,2,0)</f>
        <v>050-C039900131-506</v>
      </c>
      <c r="G21" s="30" t="str">
        <f>VLOOKUP(F21,[1]系列对照表!A:C,3,0)</f>
        <v>PinPush</v>
      </c>
      <c r="H21" s="30" t="str">
        <f>VLOOKUP(F21,[1]系列对照表!A:D,4,0)</f>
        <v>KPCS</v>
      </c>
      <c r="I21" s="37">
        <f>VLOOKUP(D21,[1]工单一览表!A:G,7,0)</f>
        <v>2000</v>
      </c>
      <c r="J21" s="38" t="s">
        <v>281</v>
      </c>
      <c r="K21" s="37">
        <f>VLOOKUP(D21,[1]工单一览表!A:H,8,0)</f>
        <v>1273</v>
      </c>
      <c r="L21" s="26"/>
      <c r="M21" s="26"/>
      <c r="N21" s="26"/>
      <c r="O21" s="39" t="s">
        <v>8</v>
      </c>
      <c r="P21" s="40">
        <v>0.5</v>
      </c>
      <c r="Q21" s="40">
        <v>0.5</v>
      </c>
      <c r="R21" s="40">
        <f t="shared" ca="1" si="2"/>
        <v>1.4957507082152974</v>
      </c>
      <c r="S21" s="40">
        <f t="shared" ca="1" si="3"/>
        <v>2.3056768558951966</v>
      </c>
      <c r="T21" s="40">
        <v>5.5</v>
      </c>
      <c r="U21" s="40">
        <v>5.5</v>
      </c>
      <c r="V21" s="41">
        <v>12</v>
      </c>
      <c r="W21" s="42">
        <v>488</v>
      </c>
      <c r="X21" s="43">
        <v>700</v>
      </c>
      <c r="Y21" s="50">
        <v>1</v>
      </c>
      <c r="Z21" s="50">
        <v>1</v>
      </c>
      <c r="AA21" s="51"/>
      <c r="AB21" s="51"/>
      <c r="AC21" s="51"/>
      <c r="AD21" s="51"/>
      <c r="AE21" s="51"/>
      <c r="AF21" s="38">
        <f t="shared" si="7"/>
        <v>504</v>
      </c>
      <c r="AG21" s="61">
        <f t="shared" si="8"/>
        <v>11.619047619047619</v>
      </c>
      <c r="AH21" s="42">
        <v>0</v>
      </c>
      <c r="AI21" s="63"/>
      <c r="AJ21" s="64"/>
      <c r="AK21" s="42">
        <v>0</v>
      </c>
      <c r="AL21" s="64" t="str">
        <f>IF(VLOOKUP(D21,[1]工单一览表!A:F,6,0)="结案","Y","N")</f>
        <v>Y</v>
      </c>
      <c r="AM21" s="66" t="s">
        <v>326</v>
      </c>
      <c r="AN21" s="26"/>
      <c r="AO21" s="66" t="s">
        <v>332</v>
      </c>
      <c r="AP21" s="74"/>
      <c r="AQ21" s="75"/>
      <c r="AR21" s="76"/>
      <c r="AS21" s="77"/>
      <c r="AT21" s="77"/>
      <c r="AU21" s="78"/>
      <c r="AV21" s="77"/>
      <c r="AW21" s="77"/>
      <c r="AX21" s="77"/>
      <c r="AY21" s="77"/>
      <c r="AZ21" s="77"/>
      <c r="BA21" s="77"/>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84"/>
      <c r="CE21" s="84"/>
      <c r="CF21" s="84"/>
      <c r="CG21" s="84"/>
      <c r="CH21" s="84"/>
      <c r="CI21" s="84"/>
      <c r="CJ21" s="84"/>
      <c r="CK21" s="84"/>
      <c r="CL21" s="84"/>
      <c r="CM21" s="84"/>
      <c r="CN21" s="84"/>
      <c r="CO21" s="84"/>
      <c r="CP21" s="84"/>
      <c r="CQ21" s="84"/>
      <c r="CR21" s="84"/>
      <c r="CS21" s="84"/>
      <c r="CT21" s="84"/>
      <c r="CU21" s="84"/>
      <c r="CV21" s="84"/>
      <c r="CW21" s="84"/>
      <c r="CX21" s="84"/>
      <c r="CY21" s="84"/>
      <c r="CZ21" s="84"/>
      <c r="DA21" s="84"/>
      <c r="DB21" s="84"/>
      <c r="DC21" s="84"/>
      <c r="DD21" s="84"/>
      <c r="DE21" s="84"/>
      <c r="DF21" s="84"/>
      <c r="DG21" s="84"/>
      <c r="DH21" s="84"/>
      <c r="DI21" s="84"/>
      <c r="DJ21" s="84"/>
      <c r="DK21" s="84"/>
      <c r="DL21" s="84"/>
      <c r="DM21" s="84"/>
      <c r="DN21" s="84"/>
      <c r="DO21" s="84"/>
      <c r="DP21" s="84"/>
      <c r="DQ21" s="84"/>
      <c r="DR21" s="84"/>
      <c r="DS21" s="84"/>
      <c r="DT21" s="84"/>
      <c r="DU21" s="84"/>
      <c r="DV21" s="84"/>
      <c r="DW21" s="84"/>
      <c r="DX21" s="84"/>
      <c r="DY21" s="84"/>
      <c r="DZ21" s="84"/>
      <c r="EA21" s="84"/>
      <c r="EB21" s="84"/>
      <c r="EC21" s="84"/>
      <c r="ED21" s="84"/>
      <c r="EE21" s="84"/>
      <c r="EF21" s="84"/>
      <c r="EG21" s="84"/>
      <c r="EH21" s="84"/>
      <c r="EI21" s="84"/>
      <c r="EJ21" s="84"/>
      <c r="EK21" s="84"/>
      <c r="EL21" s="84"/>
      <c r="EM21" s="84"/>
      <c r="EN21" s="84"/>
      <c r="EO21" s="84"/>
      <c r="EP21" s="84"/>
      <c r="EQ21" s="84"/>
      <c r="ER21" s="84"/>
      <c r="ES21" s="84"/>
      <c r="ET21" s="84"/>
      <c r="EU21" s="84"/>
      <c r="EV21" s="84"/>
      <c r="EW21" s="84"/>
      <c r="EX21" s="84"/>
      <c r="EY21" s="84"/>
      <c r="EZ21" s="84"/>
      <c r="FA21" s="84"/>
      <c r="FB21" s="84"/>
      <c r="FC21" s="84"/>
      <c r="FD21" s="84"/>
      <c r="FE21" s="84"/>
      <c r="FF21" s="84"/>
      <c r="FG21" s="84"/>
      <c r="FH21" s="84"/>
      <c r="FI21" s="84"/>
      <c r="FJ21" s="84"/>
      <c r="FK21" s="84"/>
      <c r="FL21" s="84"/>
      <c r="FM21" s="84"/>
      <c r="FN21" s="84"/>
      <c r="FO21" s="84"/>
      <c r="FP21" s="84"/>
      <c r="FQ21" s="84"/>
      <c r="FR21" s="84"/>
      <c r="FS21" s="84"/>
      <c r="FT21" s="84"/>
      <c r="FU21" s="84"/>
      <c r="FV21" s="84"/>
      <c r="FW21" s="84"/>
      <c r="FX21" s="84"/>
      <c r="FY21" s="84"/>
      <c r="FZ21" s="84"/>
      <c r="GA21" s="84"/>
      <c r="GB21" s="84"/>
      <c r="GC21" s="84"/>
      <c r="GD21" s="84"/>
      <c r="GE21" s="84"/>
      <c r="GF21" s="84"/>
      <c r="GG21" s="84"/>
      <c r="GH21" s="84"/>
      <c r="GI21" s="84"/>
      <c r="GJ21" s="84"/>
      <c r="GK21" s="84"/>
      <c r="GL21" s="84"/>
      <c r="GM21" s="84"/>
      <c r="GN21" s="84"/>
      <c r="GO21" s="84"/>
      <c r="GP21" s="84"/>
      <c r="GQ21" s="84"/>
      <c r="GR21" s="84"/>
      <c r="GS21" s="84"/>
      <c r="GT21" s="84"/>
      <c r="GU21" s="84"/>
      <c r="GV21" s="84"/>
      <c r="GW21" s="84"/>
      <c r="GX21" s="84"/>
      <c r="GY21" s="84"/>
      <c r="GZ21" s="84"/>
      <c r="HA21" s="84"/>
      <c r="HB21" s="84"/>
      <c r="HC21" s="84"/>
      <c r="HD21" s="84"/>
      <c r="HE21" s="84"/>
      <c r="HF21" s="84"/>
      <c r="HG21" s="84"/>
      <c r="HH21" s="84"/>
      <c r="HI21" s="84"/>
      <c r="HJ21" s="84"/>
      <c r="HK21" s="84"/>
      <c r="HL21" s="84"/>
      <c r="HM21" s="84"/>
      <c r="HN21" s="84"/>
      <c r="HO21" s="84"/>
      <c r="HP21" s="84"/>
      <c r="HQ21" s="84"/>
      <c r="HR21" s="84"/>
      <c r="HS21" s="84"/>
      <c r="HT21" s="84"/>
      <c r="HU21" s="84"/>
      <c r="HV21" s="84"/>
      <c r="HW21" s="84"/>
      <c r="HX21" s="84"/>
      <c r="HY21" s="84"/>
      <c r="HZ21" s="84"/>
      <c r="IA21" s="84"/>
      <c r="IB21" s="84"/>
      <c r="IC21" s="84"/>
      <c r="ID21" s="84"/>
      <c r="IE21" s="84"/>
      <c r="IF21" s="84"/>
      <c r="IG21" s="84"/>
      <c r="IH21" s="84"/>
      <c r="II21" s="84"/>
      <c r="IJ21" s="84"/>
      <c r="IK21" s="84"/>
      <c r="IL21" s="84"/>
      <c r="IM21" s="84"/>
      <c r="IN21" s="84"/>
      <c r="IO21" s="84"/>
      <c r="IP21" s="84"/>
      <c r="IQ21" s="84"/>
      <c r="IR21" s="84"/>
      <c r="IS21" s="84"/>
      <c r="IT21" s="84"/>
      <c r="IU21" s="84"/>
      <c r="IV21" s="84"/>
      <c r="IW21" s="84"/>
      <c r="IX21" s="84"/>
      <c r="IY21" s="84"/>
      <c r="IZ21" s="84"/>
      <c r="JA21" s="84"/>
      <c r="JB21" s="84"/>
    </row>
    <row r="22" spans="1:262" s="22" customFormat="1" ht="15" customHeight="1" x14ac:dyDescent="0.15">
      <c r="A22" s="176" t="str">
        <f t="shared" si="0"/>
        <v>20190908</v>
      </c>
      <c r="B22" s="26" t="s">
        <v>275</v>
      </c>
      <c r="C22" s="27" t="s">
        <v>323</v>
      </c>
      <c r="D22" s="28" t="s">
        <v>451</v>
      </c>
      <c r="E22" s="26" t="str">
        <f t="shared" si="6"/>
        <v>标准</v>
      </c>
      <c r="F22" s="29" t="str">
        <f>VLOOKUP(D22,[1]工单一览表!A:B,2,0)</f>
        <v>025-C130000632-371</v>
      </c>
      <c r="G22" s="30" t="str">
        <f>VLOOKUP(F22,[1]系列对照表!A:C,3,0)</f>
        <v>拉杆</v>
      </c>
      <c r="H22" s="30" t="str">
        <f>VLOOKUP(F22,[1]系列对照表!A:D,4,0)</f>
        <v>PCS</v>
      </c>
      <c r="I22" s="37">
        <f>VLOOKUP(D22,[1]工单一览表!A:G,7,0)</f>
        <v>1500000</v>
      </c>
      <c r="J22" s="38" t="s">
        <v>281</v>
      </c>
      <c r="K22" s="37">
        <f>VLOOKUP(D22,[1]工单一览表!A:H,8,0)</f>
        <v>102500</v>
      </c>
      <c r="L22" s="26"/>
      <c r="M22" s="26"/>
      <c r="N22" s="26"/>
      <c r="O22" s="39" t="s">
        <v>330</v>
      </c>
      <c r="P22" s="40">
        <v>0.5</v>
      </c>
      <c r="Q22" s="40">
        <v>0.5</v>
      </c>
      <c r="R22" s="40">
        <f t="shared" ca="1" si="2"/>
        <v>3.7365269461077846</v>
      </c>
      <c r="S22" s="40">
        <f t="shared" ca="1" si="3"/>
        <v>2.3056768558951966</v>
      </c>
      <c r="T22" s="40">
        <v>4</v>
      </c>
      <c r="U22" s="40">
        <v>3</v>
      </c>
      <c r="V22" s="41">
        <v>12</v>
      </c>
      <c r="W22" s="42">
        <v>167000</v>
      </c>
      <c r="X22" s="43">
        <v>300</v>
      </c>
      <c r="Y22" s="50">
        <v>1</v>
      </c>
      <c r="Z22" s="50">
        <v>1</v>
      </c>
      <c r="AA22" s="51"/>
      <c r="AB22" s="51"/>
      <c r="AC22" s="51"/>
      <c r="AD22" s="51"/>
      <c r="AE22" s="51"/>
      <c r="AF22" s="38">
        <f t="shared" si="7"/>
        <v>216000</v>
      </c>
      <c r="AG22" s="61">
        <f t="shared" si="8"/>
        <v>9.2777777777777786</v>
      </c>
      <c r="AH22" s="42">
        <v>0</v>
      </c>
      <c r="AI22" s="63"/>
      <c r="AJ22" s="64"/>
      <c r="AK22" s="42">
        <v>0</v>
      </c>
      <c r="AL22" s="64" t="str">
        <f>IF(VLOOKUP(D22,[1]工单一览表!A:F,6,0)="结案","Y","N")</f>
        <v>Y</v>
      </c>
      <c r="AM22" s="66" t="s">
        <v>320</v>
      </c>
      <c r="AN22" s="26"/>
      <c r="AO22" s="66" t="s">
        <v>61</v>
      </c>
      <c r="AP22" s="74"/>
      <c r="AQ22" s="75"/>
      <c r="AR22" s="76"/>
      <c r="AS22" s="77"/>
      <c r="AT22" s="77"/>
      <c r="AU22" s="78"/>
      <c r="AV22" s="77"/>
      <c r="AW22" s="77"/>
      <c r="AX22" s="77"/>
      <c r="AY22" s="77"/>
      <c r="AZ22" s="77"/>
      <c r="BA22" s="77"/>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c r="CH22" s="84"/>
      <c r="CI22" s="84"/>
      <c r="CJ22" s="84"/>
      <c r="CK22" s="84"/>
      <c r="CL22" s="84"/>
      <c r="CM22" s="84"/>
      <c r="CN22" s="84"/>
      <c r="CO22" s="84"/>
      <c r="CP22" s="84"/>
      <c r="CQ22" s="84"/>
      <c r="CR22" s="84"/>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c r="GZ22" s="84"/>
      <c r="HA22" s="84"/>
      <c r="HB22" s="84"/>
      <c r="HC22" s="84"/>
      <c r="HD22" s="84"/>
      <c r="HE22" s="84"/>
      <c r="HF22" s="84"/>
      <c r="HG22" s="84"/>
      <c r="HH22" s="84"/>
      <c r="HI22" s="84"/>
      <c r="HJ22" s="84"/>
      <c r="HK22" s="84"/>
      <c r="HL22" s="84"/>
      <c r="HM22" s="84"/>
      <c r="HN22" s="84"/>
      <c r="HO22" s="84"/>
      <c r="HP22" s="84"/>
      <c r="HQ22" s="84"/>
      <c r="HR22" s="84"/>
      <c r="HS22" s="84"/>
      <c r="HT22" s="84"/>
      <c r="HU22" s="84"/>
      <c r="HV22" s="84"/>
      <c r="HW22" s="84"/>
      <c r="HX22" s="84"/>
      <c r="HY22" s="84"/>
      <c r="HZ22" s="84"/>
      <c r="IA22" s="84"/>
      <c r="IB22" s="84"/>
      <c r="IC22" s="84"/>
      <c r="ID22" s="84"/>
      <c r="IE22" s="84"/>
      <c r="IF22" s="84"/>
      <c r="IG22" s="84"/>
      <c r="IH22" s="84"/>
      <c r="II22" s="84"/>
      <c r="IJ22" s="84"/>
      <c r="IK22" s="84"/>
      <c r="IL22" s="84"/>
      <c r="IM22" s="84"/>
      <c r="IN22" s="84"/>
      <c r="IO22" s="84"/>
      <c r="IP22" s="84"/>
      <c r="IQ22" s="84"/>
      <c r="IR22" s="84"/>
      <c r="IS22" s="84"/>
      <c r="IT22" s="84"/>
      <c r="IU22" s="84"/>
      <c r="IV22" s="84"/>
      <c r="IW22" s="84"/>
      <c r="IX22" s="84"/>
      <c r="IY22" s="84"/>
      <c r="IZ22" s="84"/>
      <c r="JA22" s="84"/>
      <c r="JB22" s="84"/>
    </row>
    <row r="23" spans="1:262" s="22" customFormat="1" ht="15" customHeight="1" x14ac:dyDescent="0.15">
      <c r="A23" s="176" t="str">
        <f t="shared" si="0"/>
        <v>20190908</v>
      </c>
      <c r="B23" s="26" t="s">
        <v>285</v>
      </c>
      <c r="C23" s="27" t="s">
        <v>323</v>
      </c>
      <c r="D23" s="28" t="s">
        <v>451</v>
      </c>
      <c r="E23" s="26" t="str">
        <f t="shared" si="6"/>
        <v>标准</v>
      </c>
      <c r="F23" s="29" t="str">
        <f>VLOOKUP(D23,[1]工单一览表!A:B,2,0)</f>
        <v>025-C130000632-371</v>
      </c>
      <c r="G23" s="30" t="str">
        <f>VLOOKUP(F23,[1]系列对照表!A:C,3,0)</f>
        <v>拉杆</v>
      </c>
      <c r="H23" s="30" t="str">
        <f>VLOOKUP(F23,[1]系列对照表!A:D,4,0)</f>
        <v>PCS</v>
      </c>
      <c r="I23" s="37">
        <f>VLOOKUP(D23,[1]工单一览表!A:G,7,0)</f>
        <v>1500000</v>
      </c>
      <c r="J23" s="38" t="s">
        <v>281</v>
      </c>
      <c r="K23" s="37">
        <f>VLOOKUP(D23,[1]工单一览表!A:H,8,0)</f>
        <v>102500</v>
      </c>
      <c r="L23" s="26"/>
      <c r="M23" s="26"/>
      <c r="N23" s="26"/>
      <c r="O23" s="39" t="s">
        <v>330</v>
      </c>
      <c r="P23" s="40">
        <v>0.5</v>
      </c>
      <c r="Q23" s="40">
        <v>0.5</v>
      </c>
      <c r="R23" s="40">
        <f t="shared" ca="1" si="2"/>
        <v>1.4957507082152974</v>
      </c>
      <c r="S23" s="40">
        <f t="shared" ca="1" si="3"/>
        <v>2.3056768558951966</v>
      </c>
      <c r="T23" s="40">
        <v>5.5</v>
      </c>
      <c r="U23" s="40">
        <v>5.5</v>
      </c>
      <c r="V23" s="41">
        <v>12</v>
      </c>
      <c r="W23" s="42">
        <v>200000</v>
      </c>
      <c r="X23" s="43">
        <v>300</v>
      </c>
      <c r="Y23" s="50">
        <v>1</v>
      </c>
      <c r="Z23" s="50">
        <v>1</v>
      </c>
      <c r="AA23" s="51"/>
      <c r="AB23" s="51"/>
      <c r="AC23" s="51"/>
      <c r="AD23" s="51"/>
      <c r="AE23" s="51"/>
      <c r="AF23" s="38">
        <f t="shared" si="7"/>
        <v>216000</v>
      </c>
      <c r="AG23" s="61">
        <f t="shared" si="8"/>
        <v>11.111111111111111</v>
      </c>
      <c r="AH23" s="42">
        <v>0</v>
      </c>
      <c r="AI23" s="63"/>
      <c r="AJ23" s="64"/>
      <c r="AK23" s="42">
        <v>0</v>
      </c>
      <c r="AL23" s="64" t="str">
        <f>IF(VLOOKUP(D23,[1]工单一览表!A:F,6,0)="结案","Y","N")</f>
        <v>Y</v>
      </c>
      <c r="AM23" s="66" t="s">
        <v>326</v>
      </c>
      <c r="AN23" s="26"/>
      <c r="AO23" s="66" t="s">
        <v>332</v>
      </c>
      <c r="AP23" s="74"/>
      <c r="AQ23" s="75"/>
      <c r="AR23" s="76"/>
      <c r="AS23" s="77"/>
      <c r="AT23" s="77"/>
      <c r="AU23" s="78"/>
      <c r="AV23" s="77"/>
      <c r="AW23" s="77"/>
      <c r="AX23" s="77"/>
      <c r="AY23" s="77"/>
      <c r="AZ23" s="77"/>
      <c r="BA23" s="77"/>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84"/>
      <c r="CE23" s="84"/>
      <c r="CF23" s="84"/>
      <c r="CG23" s="84"/>
      <c r="CH23" s="84"/>
      <c r="CI23" s="84"/>
      <c r="CJ23" s="84"/>
      <c r="CK23" s="84"/>
      <c r="CL23" s="84"/>
      <c r="CM23" s="84"/>
      <c r="CN23" s="84"/>
      <c r="CO23" s="84"/>
      <c r="CP23" s="84"/>
      <c r="CQ23" s="84"/>
      <c r="CR23" s="84"/>
      <c r="CS23" s="84"/>
      <c r="CT23" s="84"/>
      <c r="CU23" s="84"/>
      <c r="CV23" s="84"/>
      <c r="CW23" s="84"/>
      <c r="CX23" s="84"/>
      <c r="CY23" s="84"/>
      <c r="CZ23" s="84"/>
      <c r="DA23" s="84"/>
      <c r="DB23" s="84"/>
      <c r="DC23" s="84"/>
      <c r="DD23" s="84"/>
      <c r="DE23" s="84"/>
      <c r="DF23" s="84"/>
      <c r="DG23" s="84"/>
      <c r="DH23" s="84"/>
      <c r="DI23" s="84"/>
      <c r="DJ23" s="84"/>
      <c r="DK23" s="84"/>
      <c r="DL23" s="84"/>
      <c r="DM23" s="84"/>
      <c r="DN23" s="84"/>
      <c r="DO23" s="84"/>
      <c r="DP23" s="84"/>
      <c r="DQ23" s="84"/>
      <c r="DR23" s="84"/>
      <c r="DS23" s="84"/>
      <c r="DT23" s="84"/>
      <c r="DU23" s="84"/>
      <c r="DV23" s="84"/>
      <c r="DW23" s="84"/>
      <c r="DX23" s="84"/>
      <c r="DY23" s="84"/>
      <c r="DZ23" s="84"/>
      <c r="EA23" s="84"/>
      <c r="EB23" s="84"/>
      <c r="EC23" s="84"/>
      <c r="ED23" s="84"/>
      <c r="EE23" s="84"/>
      <c r="EF23" s="84"/>
      <c r="EG23" s="84"/>
      <c r="EH23" s="84"/>
      <c r="EI23" s="84"/>
      <c r="EJ23" s="84"/>
      <c r="EK23" s="84"/>
      <c r="EL23" s="84"/>
      <c r="EM23" s="84"/>
      <c r="EN23" s="84"/>
      <c r="EO23" s="84"/>
      <c r="EP23" s="84"/>
      <c r="EQ23" s="84"/>
      <c r="ER23" s="84"/>
      <c r="ES23" s="84"/>
      <c r="ET23" s="84"/>
      <c r="EU23" s="84"/>
      <c r="EV23" s="84"/>
      <c r="EW23" s="84"/>
      <c r="EX23" s="84"/>
      <c r="EY23" s="84"/>
      <c r="EZ23" s="84"/>
      <c r="FA23" s="84"/>
      <c r="FB23" s="84"/>
      <c r="FC23" s="84"/>
      <c r="FD23" s="84"/>
      <c r="FE23" s="84"/>
      <c r="FF23" s="84"/>
      <c r="FG23" s="84"/>
      <c r="FH23" s="84"/>
      <c r="FI23" s="84"/>
      <c r="FJ23" s="84"/>
      <c r="FK23" s="84"/>
      <c r="FL23" s="84"/>
      <c r="FM23" s="84"/>
      <c r="FN23" s="84"/>
      <c r="FO23" s="84"/>
      <c r="FP23" s="84"/>
      <c r="FQ23" s="84"/>
      <c r="FR23" s="84"/>
      <c r="FS23" s="84"/>
      <c r="FT23" s="84"/>
      <c r="FU23" s="84"/>
      <c r="FV23" s="84"/>
      <c r="FW23" s="84"/>
      <c r="FX23" s="84"/>
      <c r="FY23" s="84"/>
      <c r="FZ23" s="84"/>
      <c r="GA23" s="84"/>
      <c r="GB23" s="84"/>
      <c r="GC23" s="84"/>
      <c r="GD23" s="84"/>
      <c r="GE23" s="84"/>
      <c r="GF23" s="84"/>
      <c r="GG23" s="84"/>
      <c r="GH23" s="84"/>
      <c r="GI23" s="84"/>
      <c r="GJ23" s="84"/>
      <c r="GK23" s="84"/>
      <c r="GL23" s="84"/>
      <c r="GM23" s="84"/>
      <c r="GN23" s="84"/>
      <c r="GO23" s="84"/>
      <c r="GP23" s="84"/>
      <c r="GQ23" s="84"/>
      <c r="GR23" s="84"/>
      <c r="GS23" s="84"/>
      <c r="GT23" s="84"/>
      <c r="GU23" s="84"/>
      <c r="GV23" s="84"/>
      <c r="GW23" s="84"/>
      <c r="GX23" s="84"/>
      <c r="GY23" s="84"/>
      <c r="GZ23" s="84"/>
      <c r="HA23" s="84"/>
      <c r="HB23" s="84"/>
      <c r="HC23" s="84"/>
      <c r="HD23" s="84"/>
      <c r="HE23" s="84"/>
      <c r="HF23" s="84"/>
      <c r="HG23" s="84"/>
      <c r="HH23" s="84"/>
      <c r="HI23" s="84"/>
      <c r="HJ23" s="84"/>
      <c r="HK23" s="84"/>
      <c r="HL23" s="84"/>
      <c r="HM23" s="84"/>
      <c r="HN23" s="84"/>
      <c r="HO23" s="84"/>
      <c r="HP23" s="84"/>
      <c r="HQ23" s="84"/>
      <c r="HR23" s="84"/>
      <c r="HS23" s="84"/>
      <c r="HT23" s="84"/>
      <c r="HU23" s="84"/>
      <c r="HV23" s="84"/>
      <c r="HW23" s="84"/>
      <c r="HX23" s="84"/>
      <c r="HY23" s="84"/>
      <c r="HZ23" s="84"/>
      <c r="IA23" s="84"/>
      <c r="IB23" s="84"/>
      <c r="IC23" s="84"/>
      <c r="ID23" s="84"/>
      <c r="IE23" s="84"/>
      <c r="IF23" s="84"/>
      <c r="IG23" s="84"/>
      <c r="IH23" s="84"/>
      <c r="II23" s="84"/>
      <c r="IJ23" s="84"/>
      <c r="IK23" s="84"/>
      <c r="IL23" s="84"/>
      <c r="IM23" s="84"/>
      <c r="IN23" s="84"/>
      <c r="IO23" s="84"/>
      <c r="IP23" s="84"/>
      <c r="IQ23" s="84"/>
      <c r="IR23" s="84"/>
      <c r="IS23" s="84"/>
      <c r="IT23" s="84"/>
      <c r="IU23" s="84"/>
      <c r="IV23" s="84"/>
      <c r="IW23" s="84"/>
      <c r="IX23" s="84"/>
      <c r="IY23" s="84"/>
      <c r="IZ23" s="84"/>
      <c r="JA23" s="84"/>
      <c r="JB23" s="84"/>
    </row>
    <row r="24" spans="1:262" s="22" customFormat="1" ht="15" customHeight="1" x14ac:dyDescent="0.15">
      <c r="A24" s="176" t="str">
        <f t="shared" si="0"/>
        <v>20190908</v>
      </c>
      <c r="B24" s="26" t="s">
        <v>275</v>
      </c>
      <c r="C24" s="27" t="s">
        <v>333</v>
      </c>
      <c r="D24" s="28" t="s">
        <v>455</v>
      </c>
      <c r="E24" s="26" t="str">
        <f t="shared" si="6"/>
        <v>标准</v>
      </c>
      <c r="F24" s="29" t="str">
        <f>VLOOKUP(D24,[1]工单一览表!A:B,2,0)</f>
        <v>025-C130000631-362</v>
      </c>
      <c r="G24" s="30" t="str">
        <f>VLOOKUP(F24,[1]系列对照表!A:C,3,0)</f>
        <v>PinPush</v>
      </c>
      <c r="H24" s="30" t="str">
        <f>VLOOKUP(F24,[1]系列对照表!A:D,4,0)</f>
        <v>PCS</v>
      </c>
      <c r="I24" s="37">
        <f>VLOOKUP(D24,[1]工单一览表!A:G,7,0)</f>
        <v>2000000</v>
      </c>
      <c r="J24" s="38" t="s">
        <v>281</v>
      </c>
      <c r="K24" s="37">
        <f>VLOOKUP(D24,[1]工单一览表!A:H,8,0)</f>
        <v>992000</v>
      </c>
      <c r="L24" s="26"/>
      <c r="M24" s="26"/>
      <c r="N24" s="26"/>
      <c r="O24" s="39" t="s">
        <v>10</v>
      </c>
      <c r="P24" s="40">
        <v>0.5</v>
      </c>
      <c r="Q24" s="40">
        <v>0.5</v>
      </c>
      <c r="R24" s="40">
        <f t="shared" ca="1" si="2"/>
        <v>3.7365269461077846</v>
      </c>
      <c r="S24" s="40">
        <f t="shared" ca="1" si="3"/>
        <v>2.3056768558951966</v>
      </c>
      <c r="T24" s="40">
        <v>3</v>
      </c>
      <c r="U24" s="40">
        <v>3</v>
      </c>
      <c r="V24" s="41">
        <v>12</v>
      </c>
      <c r="W24" s="42">
        <v>135000</v>
      </c>
      <c r="X24" s="43">
        <v>300</v>
      </c>
      <c r="Y24" s="50">
        <v>1</v>
      </c>
      <c r="Z24" s="50">
        <v>1</v>
      </c>
      <c r="AA24" s="51"/>
      <c r="AB24" s="51"/>
      <c r="AC24" s="51"/>
      <c r="AD24" s="51"/>
      <c r="AE24" s="51"/>
      <c r="AF24" s="38">
        <f t="shared" si="7"/>
        <v>216000</v>
      </c>
      <c r="AG24" s="61">
        <f t="shared" si="8"/>
        <v>7.5</v>
      </c>
      <c r="AH24" s="42">
        <v>0</v>
      </c>
      <c r="AI24" s="63"/>
      <c r="AJ24" s="64"/>
      <c r="AK24" s="42">
        <v>0</v>
      </c>
      <c r="AL24" s="64" t="str">
        <f>IF(VLOOKUP(D24,[1]工单一览表!A:F,6,0)="结案","Y","N")</f>
        <v>Y</v>
      </c>
      <c r="AM24" s="66" t="s">
        <v>302</v>
      </c>
      <c r="AN24" s="26"/>
      <c r="AO24" s="66" t="s">
        <v>445</v>
      </c>
      <c r="AP24" s="74"/>
      <c r="AQ24" s="75"/>
      <c r="AR24" s="76"/>
      <c r="AS24" s="77"/>
      <c r="AT24" s="77"/>
      <c r="AU24" s="78"/>
      <c r="AV24" s="77"/>
      <c r="AW24" s="77"/>
      <c r="AX24" s="77"/>
      <c r="AY24" s="77"/>
      <c r="AZ24" s="77"/>
      <c r="BA24" s="77"/>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c r="GZ24" s="84"/>
      <c r="HA24" s="84"/>
      <c r="HB24" s="84"/>
      <c r="HC24" s="84"/>
      <c r="HD24" s="84"/>
      <c r="HE24" s="84"/>
      <c r="HF24" s="84"/>
      <c r="HG24" s="84"/>
      <c r="HH24" s="84"/>
      <c r="HI24" s="84"/>
      <c r="HJ24" s="84"/>
      <c r="HK24" s="84"/>
      <c r="HL24" s="84"/>
      <c r="HM24" s="84"/>
      <c r="HN24" s="84"/>
      <c r="HO24" s="84"/>
      <c r="HP24" s="84"/>
      <c r="HQ24" s="84"/>
      <c r="HR24" s="84"/>
      <c r="HS24" s="84"/>
      <c r="HT24" s="84"/>
      <c r="HU24" s="84"/>
      <c r="HV24" s="84"/>
      <c r="HW24" s="84"/>
      <c r="HX24" s="84"/>
      <c r="HY24" s="84"/>
      <c r="HZ24" s="84"/>
      <c r="IA24" s="84"/>
      <c r="IB24" s="84"/>
      <c r="IC24" s="84"/>
      <c r="ID24" s="84"/>
      <c r="IE24" s="84"/>
      <c r="IF24" s="84"/>
      <c r="IG24" s="84"/>
      <c r="IH24" s="84"/>
      <c r="II24" s="84"/>
      <c r="IJ24" s="84"/>
      <c r="IK24" s="84"/>
      <c r="IL24" s="84"/>
      <c r="IM24" s="84"/>
      <c r="IN24" s="84"/>
      <c r="IO24" s="84"/>
      <c r="IP24" s="84"/>
      <c r="IQ24" s="84"/>
      <c r="IR24" s="84"/>
      <c r="IS24" s="84"/>
      <c r="IT24" s="84"/>
      <c r="IU24" s="84"/>
      <c r="IV24" s="84"/>
      <c r="IW24" s="84"/>
      <c r="IX24" s="84"/>
      <c r="IY24" s="84"/>
      <c r="IZ24" s="84"/>
      <c r="JA24" s="84"/>
      <c r="JB24" s="84"/>
    </row>
    <row r="25" spans="1:262" s="22" customFormat="1" ht="15" customHeight="1" x14ac:dyDescent="0.15">
      <c r="A25" s="176" t="str">
        <f t="shared" si="0"/>
        <v>20190908</v>
      </c>
      <c r="B25" s="26" t="s">
        <v>275</v>
      </c>
      <c r="C25" s="27" t="s">
        <v>339</v>
      </c>
      <c r="D25" s="28" t="s">
        <v>478</v>
      </c>
      <c r="E25" s="26" t="str">
        <f t="shared" si="6"/>
        <v>标准</v>
      </c>
      <c r="F25" s="29" t="str">
        <f>VLOOKUP(D25,[1]工单一览表!A:B,2,0)</f>
        <v>050-2009-489</v>
      </c>
      <c r="G25" s="30" t="str">
        <f>VLOOKUP(F25,[1]系列对照表!A:C,3,0)</f>
        <v>Jack</v>
      </c>
      <c r="H25" s="30" t="str">
        <f>VLOOKUP(F25,[1]系列对照表!A:D,4,0)</f>
        <v>KPCS</v>
      </c>
      <c r="I25" s="37">
        <f>VLOOKUP(D25,[1]工单一览表!A:G,7,0)</f>
        <v>400</v>
      </c>
      <c r="J25" s="38" t="s">
        <v>281</v>
      </c>
      <c r="K25" s="37">
        <f>VLOOKUP(D25,[1]工单一览表!A:H,8,0)</f>
        <v>368</v>
      </c>
      <c r="L25" s="26"/>
      <c r="M25" s="26"/>
      <c r="N25" s="26"/>
      <c r="O25" s="39" t="s">
        <v>475</v>
      </c>
      <c r="P25" s="40">
        <v>0.5</v>
      </c>
      <c r="Q25" s="40">
        <v>0.5</v>
      </c>
      <c r="R25" s="40">
        <f t="shared" ca="1" si="2"/>
        <v>3.7365269461077846</v>
      </c>
      <c r="S25" s="40">
        <f t="shared" ca="1" si="3"/>
        <v>2.3056768558951966</v>
      </c>
      <c r="T25" s="40">
        <v>2</v>
      </c>
      <c r="U25" s="40">
        <v>3</v>
      </c>
      <c r="V25" s="41">
        <v>12</v>
      </c>
      <c r="W25" s="42">
        <v>250</v>
      </c>
      <c r="X25" s="43">
        <v>350</v>
      </c>
      <c r="Y25" s="50">
        <v>1</v>
      </c>
      <c r="Z25" s="50">
        <v>1</v>
      </c>
      <c r="AA25" s="51"/>
      <c r="AB25" s="51"/>
      <c r="AC25" s="51"/>
      <c r="AD25" s="51"/>
      <c r="AE25" s="51"/>
      <c r="AF25" s="38">
        <f t="shared" si="7"/>
        <v>252</v>
      </c>
      <c r="AG25" s="61">
        <f t="shared" si="8"/>
        <v>11.904761904761905</v>
      </c>
      <c r="AH25" s="42">
        <v>0</v>
      </c>
      <c r="AI25" s="63"/>
      <c r="AJ25" s="64"/>
      <c r="AK25" s="42">
        <v>0</v>
      </c>
      <c r="AL25" s="64" t="str">
        <f>IF(VLOOKUP(D25,[1]工单一览表!A:F,6,0)="结案","Y","N")</f>
        <v>Y</v>
      </c>
      <c r="AM25" s="66" t="s">
        <v>320</v>
      </c>
      <c r="AN25" s="26"/>
      <c r="AO25" s="66" t="s">
        <v>445</v>
      </c>
      <c r="AP25" s="74"/>
      <c r="AQ25" s="75"/>
      <c r="AR25" s="76"/>
      <c r="AS25" s="77"/>
      <c r="AT25" s="77"/>
      <c r="AU25" s="78"/>
      <c r="AV25" s="77"/>
      <c r="AW25" s="77"/>
      <c r="AX25" s="77"/>
      <c r="AY25" s="77"/>
      <c r="AZ25" s="77"/>
      <c r="BA25" s="77"/>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84"/>
      <c r="CE25" s="84"/>
      <c r="CF25" s="84"/>
      <c r="CG25" s="84"/>
      <c r="CH25" s="84"/>
      <c r="CI25" s="84"/>
      <c r="CJ25" s="84"/>
      <c r="CK25" s="84"/>
      <c r="CL25" s="84"/>
      <c r="CM25" s="84"/>
      <c r="CN25" s="84"/>
      <c r="CO25" s="84"/>
      <c r="CP25" s="84"/>
      <c r="CQ25" s="84"/>
      <c r="CR25" s="84"/>
      <c r="CS25" s="84"/>
      <c r="CT25" s="84"/>
      <c r="CU25" s="84"/>
      <c r="CV25" s="84"/>
      <c r="CW25" s="84"/>
      <c r="CX25" s="84"/>
      <c r="CY25" s="84"/>
      <c r="CZ25" s="84"/>
      <c r="DA25" s="84"/>
      <c r="DB25" s="84"/>
      <c r="DC25" s="84"/>
      <c r="DD25" s="84"/>
      <c r="DE25" s="84"/>
      <c r="DF25" s="84"/>
      <c r="DG25" s="84"/>
      <c r="DH25" s="84"/>
      <c r="DI25" s="84"/>
      <c r="DJ25" s="84"/>
      <c r="DK25" s="84"/>
      <c r="DL25" s="84"/>
      <c r="DM25" s="84"/>
      <c r="DN25" s="84"/>
      <c r="DO25" s="84"/>
      <c r="DP25" s="84"/>
      <c r="DQ25" s="84"/>
      <c r="DR25" s="84"/>
      <c r="DS25" s="84"/>
      <c r="DT25" s="84"/>
      <c r="DU25" s="84"/>
      <c r="DV25" s="84"/>
      <c r="DW25" s="84"/>
      <c r="DX25" s="84"/>
      <c r="DY25" s="84"/>
      <c r="DZ25" s="84"/>
      <c r="EA25" s="84"/>
      <c r="EB25" s="84"/>
      <c r="EC25" s="84"/>
      <c r="ED25" s="84"/>
      <c r="EE25" s="84"/>
      <c r="EF25" s="84"/>
      <c r="EG25" s="84"/>
      <c r="EH25" s="84"/>
      <c r="EI25" s="84"/>
      <c r="EJ25" s="84"/>
      <c r="EK25" s="84"/>
      <c r="EL25" s="84"/>
      <c r="EM25" s="84"/>
      <c r="EN25" s="84"/>
      <c r="EO25" s="84"/>
      <c r="EP25" s="84"/>
      <c r="EQ25" s="84"/>
      <c r="ER25" s="84"/>
      <c r="ES25" s="84"/>
      <c r="ET25" s="84"/>
      <c r="EU25" s="84"/>
      <c r="EV25" s="84"/>
      <c r="EW25" s="84"/>
      <c r="EX25" s="84"/>
      <c r="EY25" s="84"/>
      <c r="EZ25" s="84"/>
      <c r="FA25" s="84"/>
      <c r="FB25" s="84"/>
      <c r="FC25" s="84"/>
      <c r="FD25" s="84"/>
      <c r="FE25" s="84"/>
      <c r="FF25" s="84"/>
      <c r="FG25" s="84"/>
      <c r="FH25" s="84"/>
      <c r="FI25" s="84"/>
      <c r="FJ25" s="84"/>
      <c r="FK25" s="84"/>
      <c r="FL25" s="84"/>
      <c r="FM25" s="84"/>
      <c r="FN25" s="84"/>
      <c r="FO25" s="84"/>
      <c r="FP25" s="84"/>
      <c r="FQ25" s="84"/>
      <c r="FR25" s="84"/>
      <c r="FS25" s="84"/>
      <c r="FT25" s="84"/>
      <c r="FU25" s="84"/>
      <c r="FV25" s="84"/>
      <c r="FW25" s="84"/>
      <c r="FX25" s="84"/>
      <c r="FY25" s="84"/>
      <c r="FZ25" s="84"/>
      <c r="GA25" s="84"/>
      <c r="GB25" s="84"/>
      <c r="GC25" s="84"/>
      <c r="GD25" s="84"/>
      <c r="GE25" s="84"/>
      <c r="GF25" s="84"/>
      <c r="GG25" s="84"/>
      <c r="GH25" s="84"/>
      <c r="GI25" s="84"/>
      <c r="GJ25" s="84"/>
      <c r="GK25" s="84"/>
      <c r="GL25" s="84"/>
      <c r="GM25" s="84"/>
      <c r="GN25" s="84"/>
      <c r="GO25" s="84"/>
      <c r="GP25" s="84"/>
      <c r="GQ25" s="84"/>
      <c r="GR25" s="84"/>
      <c r="GS25" s="84"/>
      <c r="GT25" s="84"/>
      <c r="GU25" s="84"/>
      <c r="GV25" s="84"/>
      <c r="GW25" s="84"/>
      <c r="GX25" s="84"/>
      <c r="GY25" s="84"/>
      <c r="GZ25" s="84"/>
      <c r="HA25" s="84"/>
      <c r="HB25" s="84"/>
      <c r="HC25" s="84"/>
      <c r="HD25" s="84"/>
      <c r="HE25" s="84"/>
      <c r="HF25" s="84"/>
      <c r="HG25" s="84"/>
      <c r="HH25" s="84"/>
      <c r="HI25" s="84"/>
      <c r="HJ25" s="84"/>
      <c r="HK25" s="84"/>
      <c r="HL25" s="84"/>
      <c r="HM25" s="84"/>
      <c r="HN25" s="84"/>
      <c r="HO25" s="84"/>
      <c r="HP25" s="84"/>
      <c r="HQ25" s="84"/>
      <c r="HR25" s="84"/>
      <c r="HS25" s="84"/>
      <c r="HT25" s="84"/>
      <c r="HU25" s="84"/>
      <c r="HV25" s="84"/>
      <c r="HW25" s="84"/>
      <c r="HX25" s="84"/>
      <c r="HY25" s="84"/>
      <c r="HZ25" s="84"/>
      <c r="IA25" s="84"/>
      <c r="IB25" s="84"/>
      <c r="IC25" s="84"/>
      <c r="ID25" s="84"/>
      <c r="IE25" s="84"/>
      <c r="IF25" s="84"/>
      <c r="IG25" s="84"/>
      <c r="IH25" s="84"/>
      <c r="II25" s="84"/>
      <c r="IJ25" s="84"/>
      <c r="IK25" s="84"/>
      <c r="IL25" s="84"/>
      <c r="IM25" s="84"/>
      <c r="IN25" s="84"/>
      <c r="IO25" s="84"/>
      <c r="IP25" s="84"/>
      <c r="IQ25" s="84"/>
      <c r="IR25" s="84"/>
      <c r="IS25" s="84"/>
      <c r="IT25" s="84"/>
      <c r="IU25" s="84"/>
      <c r="IV25" s="84"/>
      <c r="IW25" s="84"/>
      <c r="IX25" s="84"/>
      <c r="IY25" s="84"/>
      <c r="IZ25" s="84"/>
      <c r="JA25" s="84"/>
      <c r="JB25" s="84"/>
    </row>
    <row r="26" spans="1:262" s="22" customFormat="1" ht="15" customHeight="1" x14ac:dyDescent="0.15">
      <c r="A26" s="176" t="str">
        <f t="shared" si="0"/>
        <v>20190908</v>
      </c>
      <c r="B26" s="26" t="s">
        <v>285</v>
      </c>
      <c r="C26" s="27" t="s">
        <v>339</v>
      </c>
      <c r="D26" s="28" t="s">
        <v>478</v>
      </c>
      <c r="E26" s="26" t="str">
        <f t="shared" si="6"/>
        <v>标准</v>
      </c>
      <c r="F26" s="29" t="str">
        <f>VLOOKUP(D26,[1]工单一览表!A:B,2,0)</f>
        <v>050-2009-489</v>
      </c>
      <c r="G26" s="30" t="str">
        <f>VLOOKUP(F26,[1]系列对照表!A:C,3,0)</f>
        <v>Jack</v>
      </c>
      <c r="H26" s="30" t="str">
        <f>VLOOKUP(F26,[1]系列对照表!A:D,4,0)</f>
        <v>KPCS</v>
      </c>
      <c r="I26" s="37">
        <f>VLOOKUP(D26,[1]工单一览表!A:G,7,0)</f>
        <v>400</v>
      </c>
      <c r="J26" s="38" t="s">
        <v>281</v>
      </c>
      <c r="K26" s="37">
        <f>VLOOKUP(D26,[1]工单一览表!A:H,8,0)</f>
        <v>368</v>
      </c>
      <c r="L26" s="26"/>
      <c r="M26" s="26"/>
      <c r="N26" s="26"/>
      <c r="O26" s="39" t="s">
        <v>475</v>
      </c>
      <c r="P26" s="40">
        <v>0.5</v>
      </c>
      <c r="Q26" s="40">
        <v>0.5</v>
      </c>
      <c r="R26" s="40">
        <f t="shared" ca="1" si="2"/>
        <v>0.8101983002832861</v>
      </c>
      <c r="S26" s="40">
        <f t="shared" ca="1" si="3"/>
        <v>1.2489082969432315</v>
      </c>
      <c r="T26" s="40">
        <v>3</v>
      </c>
      <c r="U26" s="40">
        <v>3</v>
      </c>
      <c r="V26" s="41">
        <v>6.5</v>
      </c>
      <c r="W26" s="42">
        <v>128</v>
      </c>
      <c r="X26" s="43">
        <v>350</v>
      </c>
      <c r="Y26" s="50">
        <v>1</v>
      </c>
      <c r="Z26" s="50">
        <v>1</v>
      </c>
      <c r="AA26" s="51"/>
      <c r="AB26" s="51"/>
      <c r="AC26" s="51"/>
      <c r="AD26" s="51"/>
      <c r="AE26" s="51"/>
      <c r="AF26" s="38">
        <f t="shared" si="7"/>
        <v>136.5</v>
      </c>
      <c r="AG26" s="61">
        <f t="shared" si="8"/>
        <v>6.0952380952380949</v>
      </c>
      <c r="AH26" s="42">
        <v>0</v>
      </c>
      <c r="AI26" s="63"/>
      <c r="AJ26" s="64"/>
      <c r="AK26" s="42">
        <v>0</v>
      </c>
      <c r="AL26" s="64" t="str">
        <f>IF(VLOOKUP(D26,[1]工单一览表!A:F,6,0)="结案","Y","N")</f>
        <v>Y</v>
      </c>
      <c r="AM26" s="66" t="s">
        <v>331</v>
      </c>
      <c r="AN26" s="26"/>
      <c r="AO26" s="66" t="s">
        <v>127</v>
      </c>
      <c r="AP26" s="74"/>
      <c r="AQ26" s="75"/>
      <c r="AR26" s="76"/>
      <c r="AS26" s="77"/>
      <c r="AT26" s="77"/>
      <c r="AU26" s="78"/>
      <c r="AV26" s="77"/>
      <c r="AW26" s="77"/>
      <c r="AX26" s="77"/>
      <c r="AY26" s="77"/>
      <c r="AZ26" s="77"/>
      <c r="BA26" s="77"/>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c r="CH26" s="84"/>
      <c r="CI26" s="84"/>
      <c r="CJ26" s="84"/>
      <c r="CK26" s="84"/>
      <c r="CL26" s="84"/>
      <c r="CM26" s="84"/>
      <c r="CN26" s="84"/>
      <c r="CO26" s="84"/>
      <c r="CP26" s="84"/>
      <c r="CQ26" s="84"/>
      <c r="CR26" s="84"/>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c r="GZ26" s="84"/>
      <c r="HA26" s="84"/>
      <c r="HB26" s="84"/>
      <c r="HC26" s="84"/>
      <c r="HD26" s="84"/>
      <c r="HE26" s="84"/>
      <c r="HF26" s="84"/>
      <c r="HG26" s="84"/>
      <c r="HH26" s="84"/>
      <c r="HI26" s="84"/>
      <c r="HJ26" s="84"/>
      <c r="HK26" s="84"/>
      <c r="HL26" s="84"/>
      <c r="HM26" s="84"/>
      <c r="HN26" s="84"/>
      <c r="HO26" s="84"/>
      <c r="HP26" s="84"/>
      <c r="HQ26" s="84"/>
      <c r="HR26" s="84"/>
      <c r="HS26" s="84"/>
      <c r="HT26" s="84"/>
      <c r="HU26" s="84"/>
      <c r="HV26" s="84"/>
      <c r="HW26" s="84"/>
      <c r="HX26" s="84"/>
      <c r="HY26" s="84"/>
      <c r="HZ26" s="84"/>
      <c r="IA26" s="84"/>
      <c r="IB26" s="84"/>
      <c r="IC26" s="84"/>
      <c r="ID26" s="84"/>
      <c r="IE26" s="84"/>
      <c r="IF26" s="84"/>
      <c r="IG26" s="84"/>
      <c r="IH26" s="84"/>
      <c r="II26" s="84"/>
      <c r="IJ26" s="84"/>
      <c r="IK26" s="84"/>
      <c r="IL26" s="84"/>
      <c r="IM26" s="84"/>
      <c r="IN26" s="84"/>
      <c r="IO26" s="84"/>
      <c r="IP26" s="84"/>
      <c r="IQ26" s="84"/>
      <c r="IR26" s="84"/>
      <c r="IS26" s="84"/>
      <c r="IT26" s="84"/>
      <c r="IU26" s="84"/>
      <c r="IV26" s="84"/>
      <c r="IW26" s="84"/>
      <c r="IX26" s="84"/>
      <c r="IY26" s="84"/>
      <c r="IZ26" s="84"/>
      <c r="JA26" s="84"/>
      <c r="JB26" s="84"/>
    </row>
    <row r="27" spans="1:262" s="22" customFormat="1" ht="15" customHeight="1" x14ac:dyDescent="0.15">
      <c r="A27" s="176" t="str">
        <f t="shared" si="0"/>
        <v>20190908</v>
      </c>
      <c r="B27" s="26" t="s">
        <v>275</v>
      </c>
      <c r="C27" s="27" t="s">
        <v>340</v>
      </c>
      <c r="D27" s="28" t="s">
        <v>480</v>
      </c>
      <c r="E27" s="26" t="str">
        <f t="shared" si="6"/>
        <v>标准</v>
      </c>
      <c r="F27" s="29" t="str">
        <f>VLOOKUP(D27,[1]工单一览表!A:B,2,0)</f>
        <v>050-C171100121-509</v>
      </c>
      <c r="G27" s="30" t="str">
        <f>VLOOKUP(F27,[1]系列对照表!A:C,3,0)</f>
        <v>PinPush</v>
      </c>
      <c r="H27" s="30" t="str">
        <f>VLOOKUP(F27,[1]系列对照表!A:D,4,0)</f>
        <v>KPCS</v>
      </c>
      <c r="I27" s="37">
        <f>VLOOKUP(D27,[1]工单一览表!A:G,7,0)</f>
        <v>1000</v>
      </c>
      <c r="J27" s="38" t="s">
        <v>281</v>
      </c>
      <c r="K27" s="37">
        <f>VLOOKUP(D27,[1]工单一览表!A:H,8,0)</f>
        <v>319</v>
      </c>
      <c r="L27" s="26"/>
      <c r="M27" s="26"/>
      <c r="N27" s="26"/>
      <c r="O27" s="39" t="s">
        <v>481</v>
      </c>
      <c r="P27" s="40">
        <v>0.5</v>
      </c>
      <c r="Q27" s="40">
        <v>0.5</v>
      </c>
      <c r="R27" s="40">
        <f t="shared" ca="1" si="2"/>
        <v>3.7365269461077846</v>
      </c>
      <c r="S27" s="40">
        <f t="shared" ca="1" si="3"/>
        <v>2.3056768558951966</v>
      </c>
      <c r="T27" s="40">
        <v>5.5</v>
      </c>
      <c r="U27" s="40">
        <v>0</v>
      </c>
      <c r="V27" s="41">
        <v>12</v>
      </c>
      <c r="W27" s="42">
        <v>130</v>
      </c>
      <c r="X27" s="43">
        <v>350</v>
      </c>
      <c r="Y27" s="50">
        <v>1</v>
      </c>
      <c r="Z27" s="50">
        <v>1</v>
      </c>
      <c r="AA27" s="51"/>
      <c r="AB27" s="51"/>
      <c r="AC27" s="51"/>
      <c r="AD27" s="51"/>
      <c r="AE27" s="51"/>
      <c r="AF27" s="38">
        <f t="shared" si="7"/>
        <v>252</v>
      </c>
      <c r="AG27" s="61">
        <f t="shared" si="8"/>
        <v>6.1904761904761907</v>
      </c>
      <c r="AH27" s="42">
        <v>0</v>
      </c>
      <c r="AI27" s="63"/>
      <c r="AJ27" s="64"/>
      <c r="AK27" s="42">
        <v>0</v>
      </c>
      <c r="AL27" s="64" t="str">
        <f>IF(VLOOKUP(D27,[1]工单一览表!A:F,6,0)="结案","Y","N")</f>
        <v>Y</v>
      </c>
      <c r="AM27" s="66"/>
      <c r="AN27" s="26"/>
      <c r="AO27" s="66" t="s">
        <v>125</v>
      </c>
      <c r="AP27" s="74"/>
      <c r="AQ27" s="75"/>
      <c r="AR27" s="76"/>
      <c r="AS27" s="77"/>
      <c r="AT27" s="77"/>
      <c r="AU27" s="78"/>
      <c r="AV27" s="77"/>
      <c r="AW27" s="77"/>
      <c r="AX27" s="77"/>
      <c r="AY27" s="77"/>
      <c r="AZ27" s="77"/>
      <c r="BA27" s="77"/>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84"/>
      <c r="CE27" s="84"/>
      <c r="CF27" s="84"/>
      <c r="CG27" s="84"/>
      <c r="CH27" s="84"/>
      <c r="CI27" s="84"/>
      <c r="CJ27" s="84"/>
      <c r="CK27" s="84"/>
      <c r="CL27" s="84"/>
      <c r="CM27" s="84"/>
      <c r="CN27" s="84"/>
      <c r="CO27" s="84"/>
      <c r="CP27" s="84"/>
      <c r="CQ27" s="84"/>
      <c r="CR27" s="84"/>
      <c r="CS27" s="84"/>
      <c r="CT27" s="84"/>
      <c r="CU27" s="84"/>
      <c r="CV27" s="84"/>
      <c r="CW27" s="84"/>
      <c r="CX27" s="84"/>
      <c r="CY27" s="84"/>
      <c r="CZ27" s="84"/>
      <c r="DA27" s="84"/>
      <c r="DB27" s="84"/>
      <c r="DC27" s="84"/>
      <c r="DD27" s="84"/>
      <c r="DE27" s="84"/>
      <c r="DF27" s="84"/>
      <c r="DG27" s="84"/>
      <c r="DH27" s="84"/>
      <c r="DI27" s="84"/>
      <c r="DJ27" s="84"/>
      <c r="DK27" s="84"/>
      <c r="DL27" s="84"/>
      <c r="DM27" s="84"/>
      <c r="DN27" s="84"/>
      <c r="DO27" s="84"/>
      <c r="DP27" s="84"/>
      <c r="DQ27" s="84"/>
      <c r="DR27" s="84"/>
      <c r="DS27" s="84"/>
      <c r="DT27" s="84"/>
      <c r="DU27" s="84"/>
      <c r="DV27" s="84"/>
      <c r="DW27" s="84"/>
      <c r="DX27" s="84"/>
      <c r="DY27" s="84"/>
      <c r="DZ27" s="84"/>
      <c r="EA27" s="84"/>
      <c r="EB27" s="84"/>
      <c r="EC27" s="84"/>
      <c r="ED27" s="84"/>
      <c r="EE27" s="84"/>
      <c r="EF27" s="84"/>
      <c r="EG27" s="84"/>
      <c r="EH27" s="84"/>
      <c r="EI27" s="84"/>
      <c r="EJ27" s="84"/>
      <c r="EK27" s="84"/>
      <c r="EL27" s="84"/>
      <c r="EM27" s="84"/>
      <c r="EN27" s="84"/>
      <c r="EO27" s="84"/>
      <c r="EP27" s="84"/>
      <c r="EQ27" s="84"/>
      <c r="ER27" s="84"/>
      <c r="ES27" s="84"/>
      <c r="ET27" s="84"/>
      <c r="EU27" s="84"/>
      <c r="EV27" s="84"/>
      <c r="EW27" s="84"/>
      <c r="EX27" s="84"/>
      <c r="EY27" s="84"/>
      <c r="EZ27" s="84"/>
      <c r="FA27" s="84"/>
      <c r="FB27" s="84"/>
      <c r="FC27" s="84"/>
      <c r="FD27" s="84"/>
      <c r="FE27" s="84"/>
      <c r="FF27" s="84"/>
      <c r="FG27" s="84"/>
      <c r="FH27" s="84"/>
      <c r="FI27" s="84"/>
      <c r="FJ27" s="84"/>
      <c r="FK27" s="84"/>
      <c r="FL27" s="84"/>
      <c r="FM27" s="84"/>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c r="HJ27" s="84"/>
      <c r="HK27" s="84"/>
      <c r="HL27" s="84"/>
      <c r="HM27" s="84"/>
      <c r="HN27" s="84"/>
      <c r="HO27" s="84"/>
      <c r="HP27" s="84"/>
      <c r="HQ27" s="84"/>
      <c r="HR27" s="84"/>
      <c r="HS27" s="84"/>
      <c r="HT27" s="84"/>
      <c r="HU27" s="84"/>
      <c r="HV27" s="84"/>
      <c r="HW27" s="84"/>
      <c r="HX27" s="84"/>
      <c r="HY27" s="84"/>
      <c r="HZ27" s="84"/>
      <c r="IA27" s="84"/>
      <c r="IB27" s="84"/>
      <c r="IC27" s="84"/>
      <c r="ID27" s="84"/>
      <c r="IE27" s="84"/>
      <c r="IF27" s="84"/>
      <c r="IG27" s="84"/>
      <c r="IH27" s="84"/>
      <c r="II27" s="84"/>
      <c r="IJ27" s="84"/>
      <c r="IK27" s="84"/>
      <c r="IL27" s="84"/>
      <c r="IM27" s="84"/>
      <c r="IN27" s="84"/>
      <c r="IO27" s="84"/>
      <c r="IP27" s="84"/>
      <c r="IQ27" s="84"/>
      <c r="IR27" s="84"/>
      <c r="IS27" s="84"/>
      <c r="IT27" s="84"/>
      <c r="IU27" s="84"/>
      <c r="IV27" s="84"/>
      <c r="IW27" s="84"/>
      <c r="IX27" s="84"/>
      <c r="IY27" s="84"/>
      <c r="IZ27" s="84"/>
      <c r="JA27" s="84"/>
      <c r="JB27" s="84"/>
    </row>
    <row r="28" spans="1:262" s="22" customFormat="1" ht="15" customHeight="1" x14ac:dyDescent="0.15">
      <c r="A28" s="176" t="str">
        <f t="shared" si="0"/>
        <v>20190908</v>
      </c>
      <c r="B28" s="26" t="s">
        <v>285</v>
      </c>
      <c r="C28" s="27" t="s">
        <v>340</v>
      </c>
      <c r="D28" s="28" t="s">
        <v>480</v>
      </c>
      <c r="E28" s="26" t="str">
        <f t="shared" si="6"/>
        <v>标准</v>
      </c>
      <c r="F28" s="29" t="str">
        <f>VLOOKUP(D28,[1]工单一览表!A:B,2,0)</f>
        <v>050-C171100121-509</v>
      </c>
      <c r="G28" s="30" t="str">
        <f>VLOOKUP(F28,[1]系列对照表!A:C,3,0)</f>
        <v>PinPush</v>
      </c>
      <c r="H28" s="30" t="str">
        <f>VLOOKUP(F28,[1]系列对照表!A:D,4,0)</f>
        <v>KPCS</v>
      </c>
      <c r="I28" s="37">
        <f>VLOOKUP(D28,[1]工单一览表!A:G,7,0)</f>
        <v>1000</v>
      </c>
      <c r="J28" s="38" t="s">
        <v>281</v>
      </c>
      <c r="K28" s="37">
        <f>VLOOKUP(D28,[1]工单一览表!A:H,8,0)</f>
        <v>319</v>
      </c>
      <c r="L28" s="26"/>
      <c r="M28" s="26"/>
      <c r="N28" s="26"/>
      <c r="O28" s="39" t="s">
        <v>481</v>
      </c>
      <c r="P28" s="40">
        <v>0.5</v>
      </c>
      <c r="Q28" s="40">
        <v>0.5</v>
      </c>
      <c r="R28" s="40">
        <f t="shared" ca="1" si="2"/>
        <v>1.4957507082152974</v>
      </c>
      <c r="S28" s="40">
        <f t="shared" ca="1" si="3"/>
        <v>2.3056768558951966</v>
      </c>
      <c r="T28" s="40">
        <v>2</v>
      </c>
      <c r="U28" s="40">
        <v>2</v>
      </c>
      <c r="V28" s="41">
        <v>12</v>
      </c>
      <c r="W28" s="42">
        <v>136.5</v>
      </c>
      <c r="X28" s="43">
        <v>350</v>
      </c>
      <c r="Y28" s="50">
        <v>1</v>
      </c>
      <c r="Z28" s="50">
        <v>1</v>
      </c>
      <c r="AA28" s="51"/>
      <c r="AB28" s="51"/>
      <c r="AC28" s="51"/>
      <c r="AD28" s="51"/>
      <c r="AE28" s="51"/>
      <c r="AF28" s="38">
        <f t="shared" si="7"/>
        <v>252</v>
      </c>
      <c r="AG28" s="61">
        <f t="shared" si="8"/>
        <v>6.5</v>
      </c>
      <c r="AH28" s="42">
        <v>0</v>
      </c>
      <c r="AI28" s="63"/>
      <c r="AJ28" s="64"/>
      <c r="AK28" s="42">
        <v>0</v>
      </c>
      <c r="AL28" s="64" t="str">
        <f>IF(VLOOKUP(D28,[1]工单一览表!A:F,6,0)="结案","Y","N")</f>
        <v>Y</v>
      </c>
      <c r="AM28" s="66" t="s">
        <v>313</v>
      </c>
      <c r="AN28" s="26"/>
      <c r="AO28" s="66" t="s">
        <v>298</v>
      </c>
      <c r="AP28" s="74"/>
      <c r="AQ28" s="75"/>
      <c r="AR28" s="76"/>
      <c r="AS28" s="77"/>
      <c r="AT28" s="77"/>
      <c r="AU28" s="78"/>
      <c r="AV28" s="77"/>
      <c r="AW28" s="77"/>
      <c r="AX28" s="77"/>
      <c r="AY28" s="77"/>
      <c r="AZ28" s="77"/>
      <c r="BA28" s="77"/>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84"/>
      <c r="CE28" s="84"/>
      <c r="CF28" s="84"/>
      <c r="CG28" s="84"/>
      <c r="CH28" s="84"/>
      <c r="CI28" s="84"/>
      <c r="CJ28" s="84"/>
      <c r="CK28" s="84"/>
      <c r="CL28" s="84"/>
      <c r="CM28" s="84"/>
      <c r="CN28" s="84"/>
      <c r="CO28" s="84"/>
      <c r="CP28" s="84"/>
      <c r="CQ28" s="84"/>
      <c r="CR28" s="84"/>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c r="DY28" s="84"/>
      <c r="DZ28" s="84"/>
      <c r="EA28" s="84"/>
      <c r="EB28" s="84"/>
      <c r="EC28" s="84"/>
      <c r="ED28" s="84"/>
      <c r="EE28" s="84"/>
      <c r="EF28" s="84"/>
      <c r="EG28" s="84"/>
      <c r="EH28" s="84"/>
      <c r="EI28" s="84"/>
      <c r="EJ28" s="84"/>
      <c r="EK28" s="84"/>
      <c r="EL28" s="84"/>
      <c r="EM28" s="84"/>
      <c r="EN28" s="84"/>
      <c r="EO28" s="84"/>
      <c r="EP28" s="84"/>
      <c r="EQ28" s="84"/>
      <c r="ER28" s="84"/>
      <c r="ES28" s="84"/>
      <c r="ET28" s="84"/>
      <c r="EU28" s="84"/>
      <c r="EV28" s="84"/>
      <c r="EW28" s="84"/>
      <c r="EX28" s="84"/>
      <c r="EY28" s="84"/>
      <c r="EZ28" s="84"/>
      <c r="FA28" s="84"/>
      <c r="FB28" s="84"/>
      <c r="FC28" s="84"/>
      <c r="FD28" s="84"/>
      <c r="FE28" s="84"/>
      <c r="FF28" s="84"/>
      <c r="FG28" s="84"/>
      <c r="FH28" s="84"/>
      <c r="FI28" s="84"/>
      <c r="FJ28" s="84"/>
      <c r="FK28" s="84"/>
      <c r="FL28" s="84"/>
      <c r="FM28" s="84"/>
      <c r="FN28" s="84"/>
      <c r="FO28" s="84"/>
      <c r="FP28" s="84"/>
      <c r="FQ28" s="84"/>
      <c r="FR28" s="84"/>
      <c r="FS28" s="84"/>
      <c r="FT28" s="84"/>
      <c r="FU28" s="84"/>
      <c r="FV28" s="84"/>
      <c r="FW28" s="84"/>
      <c r="FX28" s="84"/>
      <c r="FY28" s="84"/>
      <c r="FZ28" s="84"/>
      <c r="GA28" s="84"/>
      <c r="GB28" s="84"/>
      <c r="GC28" s="84"/>
      <c r="GD28" s="84"/>
      <c r="GE28" s="84"/>
      <c r="GF28" s="84"/>
      <c r="GG28" s="84"/>
      <c r="GH28" s="84"/>
      <c r="GI28" s="84"/>
      <c r="GJ28" s="84"/>
      <c r="GK28" s="84"/>
      <c r="GL28" s="84"/>
      <c r="GM28" s="84"/>
      <c r="GN28" s="84"/>
      <c r="GO28" s="84"/>
      <c r="GP28" s="84"/>
      <c r="GQ28" s="84"/>
      <c r="GR28" s="84"/>
      <c r="GS28" s="84"/>
      <c r="GT28" s="84"/>
      <c r="GU28" s="84"/>
      <c r="GV28" s="84"/>
      <c r="GW28" s="84"/>
      <c r="GX28" s="84"/>
      <c r="GY28" s="84"/>
      <c r="GZ28" s="84"/>
      <c r="HA28" s="84"/>
      <c r="HB28" s="84"/>
      <c r="HC28" s="84"/>
      <c r="HD28" s="84"/>
      <c r="HE28" s="84"/>
      <c r="HF28" s="84"/>
      <c r="HG28" s="84"/>
      <c r="HH28" s="84"/>
      <c r="HI28" s="84"/>
      <c r="HJ28" s="84"/>
      <c r="HK28" s="84"/>
      <c r="HL28" s="84"/>
      <c r="HM28" s="84"/>
      <c r="HN28" s="84"/>
      <c r="HO28" s="84"/>
      <c r="HP28" s="84"/>
      <c r="HQ28" s="84"/>
      <c r="HR28" s="84"/>
      <c r="HS28" s="84"/>
      <c r="HT28" s="84"/>
      <c r="HU28" s="84"/>
      <c r="HV28" s="84"/>
      <c r="HW28" s="84"/>
      <c r="HX28" s="84"/>
      <c r="HY28" s="84"/>
      <c r="HZ28" s="84"/>
      <c r="IA28" s="84"/>
      <c r="IB28" s="84"/>
      <c r="IC28" s="84"/>
      <c r="ID28" s="84"/>
      <c r="IE28" s="84"/>
      <c r="IF28" s="84"/>
      <c r="IG28" s="84"/>
      <c r="IH28" s="84"/>
      <c r="II28" s="84"/>
      <c r="IJ28" s="84"/>
      <c r="IK28" s="84"/>
      <c r="IL28" s="84"/>
      <c r="IM28" s="84"/>
      <c r="IN28" s="84"/>
      <c r="IO28" s="84"/>
      <c r="IP28" s="84"/>
      <c r="IQ28" s="84"/>
      <c r="IR28" s="84"/>
      <c r="IS28" s="84"/>
      <c r="IT28" s="84"/>
      <c r="IU28" s="84"/>
      <c r="IV28" s="84"/>
      <c r="IW28" s="84"/>
      <c r="IX28" s="84"/>
      <c r="IY28" s="84"/>
      <c r="IZ28" s="84"/>
      <c r="JA28" s="84"/>
      <c r="JB28" s="84"/>
    </row>
    <row r="29" spans="1:262" s="22" customFormat="1" ht="15" customHeight="1" x14ac:dyDescent="0.15">
      <c r="A29" s="176" t="str">
        <f t="shared" si="0"/>
        <v>20190908</v>
      </c>
      <c r="B29" s="26" t="s">
        <v>285</v>
      </c>
      <c r="C29" s="27" t="s">
        <v>471</v>
      </c>
      <c r="D29" s="28" t="s">
        <v>472</v>
      </c>
      <c r="E29" s="26" t="str">
        <f t="shared" si="6"/>
        <v>标准</v>
      </c>
      <c r="F29" s="29" t="str">
        <f>VLOOKUP(D29,[1]工单一览表!A:B,2,0)</f>
        <v>025-U069500621-364</v>
      </c>
      <c r="G29" s="30" t="str">
        <f>VLOOKUP(F29,[1]系列对照表!A:C,3,0)</f>
        <v>5P Usb</v>
      </c>
      <c r="H29" s="30" t="str">
        <f>VLOOKUP(F29,[1]系列对照表!A:D,4,0)</f>
        <v>PCS</v>
      </c>
      <c r="I29" s="37">
        <f>VLOOKUP(D29,[1]工单一览表!A:G,7,0)</f>
        <v>400000</v>
      </c>
      <c r="J29" s="38" t="s">
        <v>281</v>
      </c>
      <c r="K29" s="37">
        <f>VLOOKUP(D29,[1]工单一览表!A:H,8,0)</f>
        <v>0</v>
      </c>
      <c r="L29" s="26"/>
      <c r="M29" s="26"/>
      <c r="N29" s="26"/>
      <c r="O29" s="39" t="s">
        <v>364</v>
      </c>
      <c r="P29" s="40">
        <v>0.5</v>
      </c>
      <c r="Q29" s="40">
        <v>0.5</v>
      </c>
      <c r="R29" s="40">
        <f t="shared" ca="1" si="2"/>
        <v>0.24929178470254956</v>
      </c>
      <c r="S29" s="40">
        <f t="shared" ca="1" si="3"/>
        <v>0.38427947598253276</v>
      </c>
      <c r="T29" s="40">
        <v>2</v>
      </c>
      <c r="U29" s="40">
        <v>2</v>
      </c>
      <c r="V29" s="41">
        <v>2</v>
      </c>
      <c r="W29" s="42">
        <v>14000</v>
      </c>
      <c r="X29" s="43">
        <v>200</v>
      </c>
      <c r="Y29" s="50">
        <v>1</v>
      </c>
      <c r="Z29" s="50">
        <v>1</v>
      </c>
      <c r="AA29" s="51"/>
      <c r="AB29" s="51"/>
      <c r="AC29" s="51"/>
      <c r="AD29" s="51"/>
      <c r="AE29" s="51"/>
      <c r="AF29" s="38">
        <f t="shared" si="7"/>
        <v>24000</v>
      </c>
      <c r="AG29" s="61">
        <f t="shared" si="8"/>
        <v>1.1666666666666667</v>
      </c>
      <c r="AH29" s="42">
        <v>0</v>
      </c>
      <c r="AI29" s="63"/>
      <c r="AJ29" s="64"/>
      <c r="AK29" s="42">
        <v>0</v>
      </c>
      <c r="AL29" s="64" t="str">
        <f>IF(VLOOKUP(D29,[1]工单一览表!A:F,6,0)="结案","Y","N")</f>
        <v>Y</v>
      </c>
      <c r="AM29" s="66" t="s">
        <v>322</v>
      </c>
      <c r="AN29" s="26"/>
      <c r="AO29" s="66" t="s">
        <v>64</v>
      </c>
      <c r="AP29" s="74"/>
      <c r="AQ29" s="75"/>
      <c r="AR29" s="76"/>
      <c r="AS29" s="77"/>
      <c r="AT29" s="77"/>
      <c r="AU29" s="78"/>
      <c r="AV29" s="77"/>
      <c r="AW29" s="77"/>
      <c r="AX29" s="77"/>
      <c r="AY29" s="77"/>
      <c r="AZ29" s="77"/>
      <c r="BA29" s="77"/>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84"/>
      <c r="CE29" s="84"/>
      <c r="CF29" s="84"/>
      <c r="CG29" s="84"/>
      <c r="CH29" s="84"/>
      <c r="CI29" s="84"/>
      <c r="CJ29" s="84"/>
      <c r="CK29" s="84"/>
      <c r="CL29" s="84"/>
      <c r="CM29" s="84"/>
      <c r="CN29" s="84"/>
      <c r="CO29" s="84"/>
      <c r="CP29" s="84"/>
      <c r="CQ29" s="84"/>
      <c r="CR29" s="84"/>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K29" s="84"/>
      <c r="FL29" s="84"/>
      <c r="FM29" s="84"/>
      <c r="FN29" s="84"/>
      <c r="FO29" s="84"/>
      <c r="FP29" s="84"/>
      <c r="FQ29" s="84"/>
      <c r="FR29" s="84"/>
      <c r="FS29" s="84"/>
      <c r="FT29" s="84"/>
      <c r="FU29" s="84"/>
      <c r="FV29" s="84"/>
      <c r="FW29" s="84"/>
      <c r="FX29" s="84"/>
      <c r="FY29" s="84"/>
      <c r="FZ29" s="84"/>
      <c r="GA29" s="84"/>
      <c r="GB29" s="84"/>
      <c r="GC29" s="84"/>
      <c r="GD29" s="84"/>
      <c r="GE29" s="84"/>
      <c r="GF29" s="84"/>
      <c r="GG29" s="84"/>
      <c r="GH29" s="84"/>
      <c r="GI29" s="84"/>
      <c r="GJ29" s="84"/>
      <c r="GK29" s="84"/>
      <c r="GL29" s="84"/>
      <c r="GM29" s="84"/>
      <c r="GN29" s="84"/>
      <c r="GO29" s="84"/>
      <c r="GP29" s="84"/>
      <c r="GQ29" s="84"/>
      <c r="GR29" s="84"/>
      <c r="GS29" s="84"/>
      <c r="GT29" s="84"/>
      <c r="GU29" s="84"/>
      <c r="GV29" s="84"/>
      <c r="GW29" s="84"/>
      <c r="GX29" s="84"/>
      <c r="GY29" s="84"/>
      <c r="GZ29" s="84"/>
      <c r="HA29" s="84"/>
      <c r="HB29" s="84"/>
      <c r="HC29" s="84"/>
      <c r="HD29" s="84"/>
      <c r="HE29" s="84"/>
      <c r="HF29" s="84"/>
      <c r="HG29" s="84"/>
      <c r="HH29" s="84"/>
      <c r="HI29" s="84"/>
      <c r="HJ29" s="84"/>
      <c r="HK29" s="84"/>
      <c r="HL29" s="84"/>
      <c r="HM29" s="84"/>
      <c r="HN29" s="84"/>
      <c r="HO29" s="84"/>
      <c r="HP29" s="84"/>
      <c r="HQ29" s="84"/>
      <c r="HR29" s="84"/>
      <c r="HS29" s="84"/>
      <c r="HT29" s="84"/>
      <c r="HU29" s="84"/>
      <c r="HV29" s="84"/>
      <c r="HW29" s="84"/>
      <c r="HX29" s="84"/>
      <c r="HY29" s="84"/>
      <c r="HZ29" s="84"/>
      <c r="IA29" s="84"/>
      <c r="IB29" s="84"/>
      <c r="IC29" s="84"/>
      <c r="ID29" s="84"/>
      <c r="IE29" s="84"/>
      <c r="IF29" s="84"/>
      <c r="IG29" s="84"/>
      <c r="IH29" s="84"/>
      <c r="II29" s="84"/>
      <c r="IJ29" s="84"/>
      <c r="IK29" s="84"/>
      <c r="IL29" s="84"/>
      <c r="IM29" s="84"/>
      <c r="IN29" s="84"/>
      <c r="IO29" s="84"/>
      <c r="IP29" s="84"/>
      <c r="IQ29" s="84"/>
      <c r="IR29" s="84"/>
      <c r="IS29" s="84"/>
      <c r="IT29" s="84"/>
      <c r="IU29" s="84"/>
      <c r="IV29" s="84"/>
      <c r="IW29" s="84"/>
      <c r="IX29" s="84"/>
      <c r="IY29" s="84"/>
      <c r="IZ29" s="84"/>
      <c r="JA29" s="84"/>
      <c r="JB29" s="84"/>
    </row>
    <row r="30" spans="1:262" s="22" customFormat="1" ht="15" customHeight="1" x14ac:dyDescent="0.15">
      <c r="A30" s="176" t="str">
        <f t="shared" si="0"/>
        <v>20190908</v>
      </c>
      <c r="B30" s="26" t="s">
        <v>275</v>
      </c>
      <c r="C30" s="27" t="s">
        <v>344</v>
      </c>
      <c r="D30" s="28" t="s">
        <v>442</v>
      </c>
      <c r="E30" s="26" t="s">
        <v>278</v>
      </c>
      <c r="F30" s="29" t="str">
        <f>VLOOKUP(D30,[1]工单一览表!A:B,2,0)</f>
        <v>025-C130000641-0397</v>
      </c>
      <c r="G30" s="30" t="str">
        <f>VLOOKUP(F30,[1]系列对照表!A:C,3,0)</f>
        <v>PinPush</v>
      </c>
      <c r="H30" s="30" t="str">
        <f>VLOOKUP(F30,[1]系列对照表!A:D,4,0)</f>
        <v>PCS</v>
      </c>
      <c r="I30" s="37">
        <f>VLOOKUP(D30,[1]工单一览表!A:G,7,0)</f>
        <v>1500000</v>
      </c>
      <c r="J30" s="38" t="s">
        <v>281</v>
      </c>
      <c r="K30" s="37">
        <f>VLOOKUP(D30,[1]工单一览表!A:H,8,0)</f>
        <v>1500000</v>
      </c>
      <c r="L30" s="26"/>
      <c r="M30" s="26"/>
      <c r="N30" s="26"/>
      <c r="O30" s="39" t="s">
        <v>29</v>
      </c>
      <c r="P30" s="40">
        <v>0.5</v>
      </c>
      <c r="Q30" s="40">
        <v>0.5</v>
      </c>
      <c r="R30" s="40">
        <f t="shared" ca="1" si="2"/>
        <v>3.7365269461077846</v>
      </c>
      <c r="S30" s="40">
        <f t="shared" ca="1" si="3"/>
        <v>2.3056768558951966</v>
      </c>
      <c r="T30" s="40">
        <v>11</v>
      </c>
      <c r="U30" s="40">
        <v>0</v>
      </c>
      <c r="V30" s="41">
        <v>12</v>
      </c>
      <c r="W30" s="42">
        <v>105000</v>
      </c>
      <c r="X30" s="43">
        <v>200</v>
      </c>
      <c r="Y30" s="50">
        <v>1</v>
      </c>
      <c r="Z30" s="50">
        <v>1</v>
      </c>
      <c r="AA30" s="51"/>
      <c r="AB30" s="51"/>
      <c r="AC30" s="51"/>
      <c r="AD30" s="51"/>
      <c r="AE30" s="51"/>
      <c r="AF30" s="38">
        <f t="shared" si="7"/>
        <v>144000</v>
      </c>
      <c r="AG30" s="61">
        <f t="shared" si="8"/>
        <v>8.75</v>
      </c>
      <c r="AH30" s="42">
        <v>0</v>
      </c>
      <c r="AI30" s="63"/>
      <c r="AJ30" s="64"/>
      <c r="AK30" s="42">
        <v>0</v>
      </c>
      <c r="AL30" s="64" t="str">
        <f>IF(VLOOKUP(D30,[1]工单一览表!A:F,6,0)="结案","Y","N")</f>
        <v>Y</v>
      </c>
      <c r="AM30" s="66"/>
      <c r="AN30" s="26"/>
      <c r="AO30" s="66" t="s">
        <v>59</v>
      </c>
      <c r="AP30" s="74"/>
      <c r="AQ30" s="75"/>
      <c r="AR30" s="76"/>
      <c r="AS30" s="77"/>
      <c r="AT30" s="77"/>
      <c r="AU30" s="78"/>
      <c r="AV30" s="77"/>
      <c r="AW30" s="77"/>
      <c r="AX30" s="77"/>
      <c r="AY30" s="77"/>
      <c r="AZ30" s="77"/>
      <c r="BA30" s="77"/>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84"/>
      <c r="CE30" s="84"/>
      <c r="CF30" s="84"/>
      <c r="CG30" s="84"/>
      <c r="CH30" s="84"/>
      <c r="CI30" s="84"/>
      <c r="CJ30" s="84"/>
      <c r="CK30" s="84"/>
      <c r="CL30" s="84"/>
      <c r="CM30" s="84"/>
      <c r="CN30" s="84"/>
      <c r="CO30" s="84"/>
      <c r="CP30" s="84"/>
      <c r="CQ30" s="84"/>
      <c r="CR30" s="84"/>
      <c r="CS30" s="84"/>
      <c r="CT30" s="84"/>
      <c r="CU30" s="84"/>
      <c r="CV30" s="84"/>
      <c r="CW30" s="84"/>
      <c r="CX30" s="84"/>
      <c r="CY30" s="84"/>
      <c r="CZ30" s="84"/>
      <c r="DA30" s="84"/>
      <c r="DB30" s="84"/>
      <c r="DC30" s="84"/>
      <c r="DD30" s="84"/>
      <c r="DE30" s="84"/>
      <c r="DF30" s="84"/>
      <c r="DG30" s="84"/>
      <c r="DH30" s="84"/>
      <c r="DI30" s="84"/>
      <c r="DJ30" s="84"/>
      <c r="DK30" s="84"/>
      <c r="DL30" s="84"/>
      <c r="DM30" s="84"/>
      <c r="DN30" s="84"/>
      <c r="DO30" s="84"/>
      <c r="DP30" s="84"/>
      <c r="DQ30" s="84"/>
      <c r="DR30" s="84"/>
      <c r="DS30" s="84"/>
      <c r="DT30" s="84"/>
      <c r="DU30" s="84"/>
      <c r="DV30" s="84"/>
      <c r="DW30" s="84"/>
      <c r="DX30" s="84"/>
      <c r="DY30" s="84"/>
      <c r="DZ30" s="84"/>
      <c r="EA30" s="84"/>
      <c r="EB30" s="84"/>
      <c r="EC30" s="84"/>
      <c r="ED30" s="84"/>
      <c r="EE30" s="84"/>
      <c r="EF30" s="84"/>
      <c r="EG30" s="84"/>
      <c r="EH30" s="84"/>
      <c r="EI30" s="84"/>
      <c r="EJ30" s="84"/>
      <c r="EK30" s="84"/>
      <c r="EL30" s="84"/>
      <c r="EM30" s="84"/>
      <c r="EN30" s="84"/>
      <c r="EO30" s="84"/>
      <c r="EP30" s="84"/>
      <c r="EQ30" s="84"/>
      <c r="ER30" s="84"/>
      <c r="ES30" s="84"/>
      <c r="ET30" s="84"/>
      <c r="EU30" s="84"/>
      <c r="EV30" s="84"/>
      <c r="EW30" s="84"/>
      <c r="EX30" s="84"/>
      <c r="EY30" s="84"/>
      <c r="EZ30" s="84"/>
      <c r="FA30" s="84"/>
      <c r="FB30" s="84"/>
      <c r="FC30" s="84"/>
      <c r="FD30" s="84"/>
      <c r="FE30" s="84"/>
      <c r="FF30" s="84"/>
      <c r="FG30" s="84"/>
      <c r="FH30" s="84"/>
      <c r="FI30" s="84"/>
      <c r="FJ30" s="84"/>
      <c r="FK30" s="84"/>
      <c r="FL30" s="84"/>
      <c r="FM30" s="84"/>
      <c r="FN30" s="84"/>
      <c r="FO30" s="84"/>
      <c r="FP30" s="84"/>
      <c r="FQ30" s="84"/>
      <c r="FR30" s="84"/>
      <c r="FS30" s="84"/>
      <c r="FT30" s="84"/>
      <c r="FU30" s="84"/>
      <c r="FV30" s="84"/>
      <c r="FW30" s="84"/>
      <c r="FX30" s="84"/>
      <c r="FY30" s="84"/>
      <c r="FZ30" s="84"/>
      <c r="GA30" s="84"/>
      <c r="GB30" s="84"/>
      <c r="GC30" s="84"/>
      <c r="GD30" s="84"/>
      <c r="GE30" s="84"/>
      <c r="GF30" s="84"/>
      <c r="GG30" s="84"/>
      <c r="GH30" s="84"/>
      <c r="GI30" s="84"/>
      <c r="GJ30" s="84"/>
      <c r="GK30" s="84"/>
      <c r="GL30" s="84"/>
      <c r="GM30" s="84"/>
      <c r="GN30" s="84"/>
      <c r="GO30" s="84"/>
      <c r="GP30" s="84"/>
      <c r="GQ30" s="84"/>
      <c r="GR30" s="84"/>
      <c r="GS30" s="84"/>
      <c r="GT30" s="84"/>
      <c r="GU30" s="84"/>
      <c r="GV30" s="84"/>
      <c r="GW30" s="84"/>
      <c r="GX30" s="84"/>
      <c r="GY30" s="84"/>
      <c r="GZ30" s="84"/>
      <c r="HA30" s="84"/>
      <c r="HB30" s="84"/>
      <c r="HC30" s="84"/>
      <c r="HD30" s="84"/>
      <c r="HE30" s="84"/>
      <c r="HF30" s="84"/>
      <c r="HG30" s="84"/>
      <c r="HH30" s="84"/>
      <c r="HI30" s="84"/>
      <c r="HJ30" s="84"/>
      <c r="HK30" s="84"/>
      <c r="HL30" s="84"/>
      <c r="HM30" s="84"/>
      <c r="HN30" s="84"/>
      <c r="HO30" s="84"/>
      <c r="HP30" s="84"/>
      <c r="HQ30" s="84"/>
      <c r="HR30" s="84"/>
      <c r="HS30" s="84"/>
      <c r="HT30" s="84"/>
      <c r="HU30" s="84"/>
      <c r="HV30" s="84"/>
      <c r="HW30" s="84"/>
      <c r="HX30" s="84"/>
      <c r="HY30" s="84"/>
      <c r="HZ30" s="84"/>
      <c r="IA30" s="84"/>
      <c r="IB30" s="84"/>
      <c r="IC30" s="84"/>
      <c r="ID30" s="84"/>
      <c r="IE30" s="84"/>
      <c r="IF30" s="84"/>
      <c r="IG30" s="84"/>
      <c r="IH30" s="84"/>
      <c r="II30" s="84"/>
      <c r="IJ30" s="84"/>
      <c r="IK30" s="84"/>
      <c r="IL30" s="84"/>
      <c r="IM30" s="84"/>
      <c r="IN30" s="84"/>
      <c r="IO30" s="84"/>
      <c r="IP30" s="84"/>
      <c r="IQ30" s="84"/>
      <c r="IR30" s="84"/>
      <c r="IS30" s="84"/>
      <c r="IT30" s="84"/>
      <c r="IU30" s="84"/>
      <c r="IV30" s="84"/>
      <c r="IW30" s="84"/>
      <c r="IX30" s="84"/>
      <c r="IY30" s="84"/>
      <c r="IZ30" s="84"/>
      <c r="JA30" s="84"/>
      <c r="JB30" s="84"/>
    </row>
    <row r="31" spans="1:262" s="22" customFormat="1" ht="15" customHeight="1" x14ac:dyDescent="0.15">
      <c r="A31" s="176" t="str">
        <f t="shared" si="0"/>
        <v>20190908</v>
      </c>
      <c r="B31" s="26" t="s">
        <v>285</v>
      </c>
      <c r="C31" s="27" t="s">
        <v>344</v>
      </c>
      <c r="D31" s="28" t="s">
        <v>442</v>
      </c>
      <c r="E31" s="26" t="s">
        <v>278</v>
      </c>
      <c r="F31" s="29" t="str">
        <f>VLOOKUP(D31,[1]工单一览表!A:B,2,0)</f>
        <v>025-C130000641-0397</v>
      </c>
      <c r="G31" s="30" t="str">
        <f>VLOOKUP(F31,[1]系列对照表!A:C,3,0)</f>
        <v>PinPush</v>
      </c>
      <c r="H31" s="30" t="str">
        <f>VLOOKUP(F31,[1]系列对照表!A:D,4,0)</f>
        <v>PCS</v>
      </c>
      <c r="I31" s="37">
        <f>VLOOKUP(D31,[1]工单一览表!A:G,7,0)</f>
        <v>1500000</v>
      </c>
      <c r="J31" s="38" t="s">
        <v>281</v>
      </c>
      <c r="K31" s="37">
        <f>VLOOKUP(D31,[1]工单一览表!A:H,8,0)</f>
        <v>1500000</v>
      </c>
      <c r="L31" s="26"/>
      <c r="M31" s="26"/>
      <c r="N31" s="26"/>
      <c r="O31" s="39" t="s">
        <v>29</v>
      </c>
      <c r="P31" s="40">
        <v>0.5</v>
      </c>
      <c r="Q31" s="40">
        <v>0.5</v>
      </c>
      <c r="R31" s="40">
        <f t="shared" ca="1" si="2"/>
        <v>1.4957507082152974</v>
      </c>
      <c r="S31" s="40">
        <f t="shared" ca="1" si="3"/>
        <v>2.3056768558951966</v>
      </c>
      <c r="T31" s="40">
        <v>11</v>
      </c>
      <c r="U31" s="40">
        <v>0</v>
      </c>
      <c r="V31" s="41">
        <v>12</v>
      </c>
      <c r="W31" s="42">
        <v>63000</v>
      </c>
      <c r="X31" s="43">
        <v>200</v>
      </c>
      <c r="Y31" s="50">
        <v>1</v>
      </c>
      <c r="Z31" s="50">
        <v>1</v>
      </c>
      <c r="AA31" s="51"/>
      <c r="AB31" s="51"/>
      <c r="AC31" s="51"/>
      <c r="AD31" s="51"/>
      <c r="AE31" s="51"/>
      <c r="AF31" s="38">
        <f t="shared" si="7"/>
        <v>144000</v>
      </c>
      <c r="AG31" s="61">
        <f t="shared" si="8"/>
        <v>5.25</v>
      </c>
      <c r="AH31" s="42">
        <v>0</v>
      </c>
      <c r="AI31" s="63"/>
      <c r="AJ31" s="64"/>
      <c r="AK31" s="42">
        <v>0</v>
      </c>
      <c r="AL31" s="64" t="str">
        <f>IF(VLOOKUP(D31,[1]工单一览表!A:F,6,0)="结案","Y","N")</f>
        <v>Y</v>
      </c>
      <c r="AM31" s="66"/>
      <c r="AN31" s="26"/>
      <c r="AO31" s="66" t="s">
        <v>28</v>
      </c>
      <c r="AP31" s="74"/>
      <c r="AQ31" s="75"/>
      <c r="AR31" s="76"/>
      <c r="AS31" s="77"/>
      <c r="AT31" s="77"/>
      <c r="AU31" s="78"/>
      <c r="AV31" s="77"/>
      <c r="AW31" s="77"/>
      <c r="AX31" s="77"/>
      <c r="AY31" s="77"/>
      <c r="AZ31" s="77"/>
      <c r="BA31" s="77"/>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4"/>
      <c r="BZ31" s="84"/>
      <c r="CA31" s="84"/>
      <c r="CB31" s="84"/>
      <c r="CC31" s="84"/>
      <c r="CD31" s="84"/>
      <c r="CE31" s="84"/>
      <c r="CF31" s="84"/>
      <c r="CG31" s="84"/>
      <c r="CH31" s="84"/>
      <c r="CI31" s="84"/>
      <c r="CJ31" s="84"/>
      <c r="CK31" s="84"/>
      <c r="CL31" s="84"/>
      <c r="CM31" s="84"/>
      <c r="CN31" s="84"/>
      <c r="CO31" s="84"/>
      <c r="CP31" s="84"/>
      <c r="CQ31" s="84"/>
      <c r="CR31" s="84"/>
      <c r="CS31" s="84"/>
      <c r="CT31" s="84"/>
      <c r="CU31" s="84"/>
      <c r="CV31" s="84"/>
      <c r="CW31" s="84"/>
      <c r="CX31" s="84"/>
      <c r="CY31" s="84"/>
      <c r="CZ31" s="84"/>
      <c r="DA31" s="84"/>
      <c r="DB31" s="84"/>
      <c r="DC31" s="84"/>
      <c r="DD31" s="84"/>
      <c r="DE31" s="84"/>
      <c r="DF31" s="84"/>
      <c r="DG31" s="84"/>
      <c r="DH31" s="84"/>
      <c r="DI31" s="84"/>
      <c r="DJ31" s="84"/>
      <c r="DK31" s="84"/>
      <c r="DL31" s="84"/>
      <c r="DM31" s="84"/>
      <c r="DN31" s="84"/>
      <c r="DO31" s="84"/>
      <c r="DP31" s="84"/>
      <c r="DQ31" s="84"/>
      <c r="DR31" s="84"/>
      <c r="DS31" s="84"/>
      <c r="DT31" s="84"/>
      <c r="DU31" s="84"/>
      <c r="DV31" s="84"/>
      <c r="DW31" s="84"/>
      <c r="DX31" s="84"/>
      <c r="DY31" s="84"/>
      <c r="DZ31" s="84"/>
      <c r="EA31" s="84"/>
      <c r="EB31" s="84"/>
      <c r="EC31" s="84"/>
      <c r="ED31" s="84"/>
      <c r="EE31" s="84"/>
      <c r="EF31" s="84"/>
      <c r="EG31" s="84"/>
      <c r="EH31" s="84"/>
      <c r="EI31" s="84"/>
      <c r="EJ31" s="84"/>
      <c r="EK31" s="84"/>
      <c r="EL31" s="84"/>
      <c r="EM31" s="84"/>
      <c r="EN31" s="84"/>
      <c r="EO31" s="84"/>
      <c r="EP31" s="84"/>
      <c r="EQ31" s="84"/>
      <c r="ER31" s="84"/>
      <c r="ES31" s="84"/>
      <c r="ET31" s="84"/>
      <c r="EU31" s="84"/>
      <c r="EV31" s="84"/>
      <c r="EW31" s="84"/>
      <c r="EX31" s="84"/>
      <c r="EY31" s="84"/>
      <c r="EZ31" s="84"/>
      <c r="FA31" s="84"/>
      <c r="FB31" s="84"/>
      <c r="FC31" s="84"/>
      <c r="FD31" s="84"/>
      <c r="FE31" s="84"/>
      <c r="FF31" s="84"/>
      <c r="FG31" s="84"/>
      <c r="FH31" s="84"/>
      <c r="FI31" s="84"/>
      <c r="FJ31" s="84"/>
      <c r="FK31" s="84"/>
      <c r="FL31" s="84"/>
      <c r="FM31" s="84"/>
      <c r="FN31" s="84"/>
      <c r="FO31" s="84"/>
      <c r="FP31" s="84"/>
      <c r="FQ31" s="84"/>
      <c r="FR31" s="84"/>
      <c r="FS31" s="84"/>
      <c r="FT31" s="84"/>
      <c r="FU31" s="84"/>
      <c r="FV31" s="84"/>
      <c r="FW31" s="84"/>
      <c r="FX31" s="84"/>
      <c r="FY31" s="84"/>
      <c r="FZ31" s="84"/>
      <c r="GA31" s="84"/>
      <c r="GB31" s="84"/>
      <c r="GC31" s="84"/>
      <c r="GD31" s="84"/>
      <c r="GE31" s="84"/>
      <c r="GF31" s="84"/>
      <c r="GG31" s="84"/>
      <c r="GH31" s="84"/>
      <c r="GI31" s="84"/>
      <c r="GJ31" s="84"/>
      <c r="GK31" s="84"/>
      <c r="GL31" s="84"/>
      <c r="GM31" s="84"/>
      <c r="GN31" s="84"/>
      <c r="GO31" s="84"/>
      <c r="GP31" s="84"/>
      <c r="GQ31" s="84"/>
      <c r="GR31" s="84"/>
      <c r="GS31" s="84"/>
      <c r="GT31" s="84"/>
      <c r="GU31" s="84"/>
      <c r="GV31" s="84"/>
      <c r="GW31" s="84"/>
      <c r="GX31" s="84"/>
      <c r="GY31" s="84"/>
      <c r="GZ31" s="84"/>
      <c r="HA31" s="84"/>
      <c r="HB31" s="84"/>
      <c r="HC31" s="84"/>
      <c r="HD31" s="84"/>
      <c r="HE31" s="84"/>
      <c r="HF31" s="84"/>
      <c r="HG31" s="84"/>
      <c r="HH31" s="84"/>
      <c r="HI31" s="84"/>
      <c r="HJ31" s="84"/>
      <c r="HK31" s="84"/>
      <c r="HL31" s="84"/>
      <c r="HM31" s="84"/>
      <c r="HN31" s="84"/>
      <c r="HO31" s="84"/>
      <c r="HP31" s="84"/>
      <c r="HQ31" s="84"/>
      <c r="HR31" s="84"/>
      <c r="HS31" s="84"/>
      <c r="HT31" s="84"/>
      <c r="HU31" s="84"/>
      <c r="HV31" s="84"/>
      <c r="HW31" s="84"/>
      <c r="HX31" s="84"/>
      <c r="HY31" s="84"/>
      <c r="HZ31" s="84"/>
      <c r="IA31" s="84"/>
      <c r="IB31" s="84"/>
      <c r="IC31" s="84"/>
      <c r="ID31" s="84"/>
      <c r="IE31" s="84"/>
      <c r="IF31" s="84"/>
      <c r="IG31" s="84"/>
      <c r="IH31" s="84"/>
      <c r="II31" s="84"/>
      <c r="IJ31" s="84"/>
      <c r="IK31" s="84"/>
      <c r="IL31" s="84"/>
      <c r="IM31" s="84"/>
      <c r="IN31" s="84"/>
      <c r="IO31" s="84"/>
      <c r="IP31" s="84"/>
      <c r="IQ31" s="84"/>
      <c r="IR31" s="84"/>
      <c r="IS31" s="84"/>
      <c r="IT31" s="84"/>
      <c r="IU31" s="84"/>
      <c r="IV31" s="84"/>
      <c r="IW31" s="84"/>
      <c r="IX31" s="84"/>
      <c r="IY31" s="84"/>
      <c r="IZ31" s="84"/>
      <c r="JA31" s="84"/>
      <c r="JB31" s="84"/>
    </row>
    <row r="32" spans="1:262" s="22" customFormat="1" ht="15" customHeight="1" x14ac:dyDescent="0.15">
      <c r="A32" s="176" t="str">
        <f t="shared" si="0"/>
        <v>20190908</v>
      </c>
      <c r="B32" s="26" t="s">
        <v>285</v>
      </c>
      <c r="C32" s="27" t="s">
        <v>188</v>
      </c>
      <c r="D32" s="28" t="s">
        <v>482</v>
      </c>
      <c r="E32" s="26" t="s">
        <v>278</v>
      </c>
      <c r="F32" s="29" t="str">
        <f>VLOOKUP(D32,[1]工单一览表!A:B,2,0)</f>
        <v>025-0009-320</v>
      </c>
      <c r="G32" s="30" t="str">
        <f>VLOOKUP(F32,[1]系列对照表!A:C,3,0)</f>
        <v>Sim卡</v>
      </c>
      <c r="H32" s="30" t="str">
        <f>VLOOKUP(F32,[1]系列对照表!A:D,4,0)</f>
        <v>PCS</v>
      </c>
      <c r="I32" s="37">
        <f>VLOOKUP(D32,[1]工单一览表!A:G,7,0)</f>
        <v>2000000</v>
      </c>
      <c r="J32" s="38" t="s">
        <v>281</v>
      </c>
      <c r="K32" s="37">
        <f>VLOOKUP(D32,[1]工单一览表!A:H,8,0)</f>
        <v>242300</v>
      </c>
      <c r="L32" s="26"/>
      <c r="M32" s="26"/>
      <c r="N32" s="26"/>
      <c r="O32" s="39" t="s">
        <v>357</v>
      </c>
      <c r="P32" s="40">
        <v>0.5</v>
      </c>
      <c r="Q32" s="40">
        <v>0.5</v>
      </c>
      <c r="R32" s="40">
        <f t="shared" ca="1" si="2"/>
        <v>1.4957507082152974</v>
      </c>
      <c r="S32" s="40">
        <f t="shared" ca="1" si="3"/>
        <v>2.3056768558951966</v>
      </c>
      <c r="T32" s="40">
        <v>5</v>
      </c>
      <c r="U32" s="40">
        <v>5</v>
      </c>
      <c r="V32" s="41">
        <v>12</v>
      </c>
      <c r="W32" s="42">
        <v>114500</v>
      </c>
      <c r="X32" s="43">
        <v>200</v>
      </c>
      <c r="Y32" s="50">
        <v>1</v>
      </c>
      <c r="Z32" s="50">
        <v>1</v>
      </c>
      <c r="AA32" s="51"/>
      <c r="AB32" s="51"/>
      <c r="AC32" s="51"/>
      <c r="AD32" s="51"/>
      <c r="AE32" s="51"/>
      <c r="AF32" s="38">
        <f t="shared" si="7"/>
        <v>144000</v>
      </c>
      <c r="AG32" s="61">
        <f t="shared" si="8"/>
        <v>9.5416666666666661</v>
      </c>
      <c r="AH32" s="42">
        <v>0</v>
      </c>
      <c r="AI32" s="63"/>
      <c r="AJ32" s="64"/>
      <c r="AK32" s="42">
        <v>0</v>
      </c>
      <c r="AL32" s="64" t="str">
        <f>IF(VLOOKUP(D32,[1]工单一览表!A:F,6,0)="结案","Y","N")</f>
        <v>Y</v>
      </c>
      <c r="AM32" s="66" t="s">
        <v>322</v>
      </c>
      <c r="AN32" s="26"/>
      <c r="AO32" s="66" t="s">
        <v>64</v>
      </c>
      <c r="AP32" s="74"/>
      <c r="AQ32" s="75"/>
      <c r="AR32" s="76"/>
      <c r="AS32" s="77"/>
      <c r="AT32" s="77"/>
      <c r="AU32" s="78"/>
      <c r="AV32" s="77"/>
      <c r="AW32" s="77"/>
      <c r="AX32" s="77"/>
      <c r="AY32" s="77"/>
      <c r="AZ32" s="77"/>
      <c r="BA32" s="77"/>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84"/>
      <c r="CE32" s="84"/>
      <c r="CF32" s="84"/>
      <c r="CG32" s="84"/>
      <c r="CH32" s="84"/>
      <c r="CI32" s="84"/>
      <c r="CJ32" s="84"/>
      <c r="CK32" s="84"/>
      <c r="CL32" s="84"/>
      <c r="CM32" s="84"/>
      <c r="CN32" s="84"/>
      <c r="CO32" s="84"/>
      <c r="CP32" s="84"/>
      <c r="CQ32" s="84"/>
      <c r="CR32" s="84"/>
      <c r="CS32" s="84"/>
      <c r="CT32" s="84"/>
      <c r="CU32" s="84"/>
      <c r="CV32" s="84"/>
      <c r="CW32" s="84"/>
      <c r="CX32" s="84"/>
      <c r="CY32" s="84"/>
      <c r="CZ32" s="84"/>
      <c r="DA32" s="84"/>
      <c r="DB32" s="84"/>
      <c r="DC32" s="84"/>
      <c r="DD32" s="84"/>
      <c r="DE32" s="84"/>
      <c r="DF32" s="84"/>
      <c r="DG32" s="84"/>
      <c r="DH32" s="84"/>
      <c r="DI32" s="84"/>
      <c r="DJ32" s="84"/>
      <c r="DK32" s="84"/>
      <c r="DL32" s="84"/>
      <c r="DM32" s="84"/>
      <c r="DN32" s="84"/>
      <c r="DO32" s="84"/>
      <c r="DP32" s="84"/>
      <c r="DQ32" s="84"/>
      <c r="DR32" s="84"/>
      <c r="DS32" s="84"/>
      <c r="DT32" s="84"/>
      <c r="DU32" s="84"/>
      <c r="DV32" s="84"/>
      <c r="DW32" s="84"/>
      <c r="DX32" s="84"/>
      <c r="DY32" s="84"/>
      <c r="DZ32" s="84"/>
      <c r="EA32" s="84"/>
      <c r="EB32" s="84"/>
      <c r="EC32" s="84"/>
      <c r="ED32" s="84"/>
      <c r="EE32" s="84"/>
      <c r="EF32" s="84"/>
      <c r="EG32" s="84"/>
      <c r="EH32" s="84"/>
      <c r="EI32" s="84"/>
      <c r="EJ32" s="84"/>
      <c r="EK32" s="84"/>
      <c r="EL32" s="84"/>
      <c r="EM32" s="84"/>
      <c r="EN32" s="84"/>
      <c r="EO32" s="84"/>
      <c r="EP32" s="84"/>
      <c r="EQ32" s="84"/>
      <c r="ER32" s="84"/>
      <c r="ES32" s="84"/>
      <c r="ET32" s="84"/>
      <c r="EU32" s="84"/>
      <c r="EV32" s="84"/>
      <c r="EW32" s="84"/>
      <c r="EX32" s="84"/>
      <c r="EY32" s="84"/>
      <c r="EZ32" s="84"/>
      <c r="FA32" s="84"/>
      <c r="FB32" s="84"/>
      <c r="FC32" s="84"/>
      <c r="FD32" s="84"/>
      <c r="FE32" s="84"/>
      <c r="FF32" s="84"/>
      <c r="FG32" s="84"/>
      <c r="FH32" s="84"/>
      <c r="FI32" s="84"/>
      <c r="FJ32" s="84"/>
      <c r="FK32" s="84"/>
      <c r="FL32" s="84"/>
      <c r="FM32" s="84"/>
      <c r="FN32" s="84"/>
      <c r="FO32" s="84"/>
      <c r="FP32" s="84"/>
      <c r="FQ32" s="84"/>
      <c r="FR32" s="84"/>
      <c r="FS32" s="84"/>
      <c r="FT32" s="84"/>
      <c r="FU32" s="84"/>
      <c r="FV32" s="84"/>
      <c r="FW32" s="84"/>
      <c r="FX32" s="84"/>
      <c r="FY32" s="84"/>
      <c r="FZ32" s="84"/>
      <c r="GA32" s="84"/>
      <c r="GB32" s="84"/>
      <c r="GC32" s="84"/>
      <c r="GD32" s="84"/>
      <c r="GE32" s="84"/>
      <c r="GF32" s="84"/>
      <c r="GG32" s="84"/>
      <c r="GH32" s="84"/>
      <c r="GI32" s="84"/>
      <c r="GJ32" s="84"/>
      <c r="GK32" s="84"/>
      <c r="GL32" s="84"/>
      <c r="GM32" s="84"/>
      <c r="GN32" s="84"/>
      <c r="GO32" s="84"/>
      <c r="GP32" s="84"/>
      <c r="GQ32" s="84"/>
      <c r="GR32" s="84"/>
      <c r="GS32" s="84"/>
      <c r="GT32" s="84"/>
      <c r="GU32" s="84"/>
      <c r="GV32" s="84"/>
      <c r="GW32" s="84"/>
      <c r="GX32" s="84"/>
      <c r="GY32" s="84"/>
      <c r="GZ32" s="84"/>
      <c r="HA32" s="84"/>
      <c r="HB32" s="84"/>
      <c r="HC32" s="84"/>
      <c r="HD32" s="84"/>
      <c r="HE32" s="84"/>
      <c r="HF32" s="84"/>
      <c r="HG32" s="84"/>
      <c r="HH32" s="84"/>
      <c r="HI32" s="84"/>
      <c r="HJ32" s="84"/>
      <c r="HK32" s="84"/>
      <c r="HL32" s="84"/>
      <c r="HM32" s="84"/>
      <c r="HN32" s="84"/>
      <c r="HO32" s="84"/>
      <c r="HP32" s="84"/>
      <c r="HQ32" s="84"/>
      <c r="HR32" s="84"/>
      <c r="HS32" s="84"/>
      <c r="HT32" s="84"/>
      <c r="HU32" s="84"/>
      <c r="HV32" s="84"/>
      <c r="HW32" s="84"/>
      <c r="HX32" s="84"/>
      <c r="HY32" s="84"/>
      <c r="HZ32" s="84"/>
      <c r="IA32" s="84"/>
      <c r="IB32" s="84"/>
      <c r="IC32" s="84"/>
      <c r="ID32" s="84"/>
      <c r="IE32" s="84"/>
      <c r="IF32" s="84"/>
      <c r="IG32" s="84"/>
      <c r="IH32" s="84"/>
      <c r="II32" s="84"/>
      <c r="IJ32" s="84"/>
      <c r="IK32" s="84"/>
      <c r="IL32" s="84"/>
      <c r="IM32" s="84"/>
      <c r="IN32" s="84"/>
      <c r="IO32" s="84"/>
      <c r="IP32" s="84"/>
      <c r="IQ32" s="84"/>
      <c r="IR32" s="84"/>
      <c r="IS32" s="84"/>
      <c r="IT32" s="84"/>
      <c r="IU32" s="84"/>
      <c r="IV32" s="84"/>
      <c r="IW32" s="84"/>
      <c r="IX32" s="84"/>
      <c r="IY32" s="84"/>
      <c r="IZ32" s="84"/>
      <c r="JA32" s="84"/>
      <c r="JB32" s="84"/>
    </row>
    <row r="33" spans="1:262" s="22" customFormat="1" ht="15" customHeight="1" x14ac:dyDescent="0.15">
      <c r="A33" s="176" t="str">
        <f t="shared" si="0"/>
        <v>20190908</v>
      </c>
      <c r="B33" s="26" t="s">
        <v>275</v>
      </c>
      <c r="C33" s="27" t="s">
        <v>189</v>
      </c>
      <c r="D33" s="28" t="s">
        <v>443</v>
      </c>
      <c r="E33" s="26" t="str">
        <f>IF(LEFT(D33,3)="ZVY","试产",IF(LEFT(D33,3)="XVK","重工","标准"))</f>
        <v>标准</v>
      </c>
      <c r="F33" s="29" t="str">
        <f>VLOOKUP(D33,[1]工单一览表!A:B,2,0)</f>
        <v>050-0009-481</v>
      </c>
      <c r="G33" s="30" t="str">
        <f>VLOOKUP(F33,[1]系列对照表!A:C,3,0)</f>
        <v>Sim卡</v>
      </c>
      <c r="H33" s="30" t="str">
        <f>VLOOKUP(F33,[1]系列对照表!A:D,4,0)</f>
        <v>KPCS</v>
      </c>
      <c r="I33" s="37">
        <f>VLOOKUP(D33,[1]工单一览表!A:G,7,0)</f>
        <v>1000</v>
      </c>
      <c r="J33" s="38" t="s">
        <v>281</v>
      </c>
      <c r="K33" s="37">
        <f>VLOOKUP(D33,[1]工单一览表!A:H,8,0)</f>
        <v>552</v>
      </c>
      <c r="L33" s="26"/>
      <c r="M33" s="26"/>
      <c r="N33" s="26"/>
      <c r="O33" s="39" t="s">
        <v>444</v>
      </c>
      <c r="P33" s="40">
        <v>0.5</v>
      </c>
      <c r="Q33" s="40">
        <v>0.5</v>
      </c>
      <c r="R33" s="40">
        <f t="shared" ca="1" si="2"/>
        <v>0.93413173652694614</v>
      </c>
      <c r="S33" s="40">
        <f t="shared" ca="1" si="3"/>
        <v>0.57641921397379914</v>
      </c>
      <c r="T33" s="40">
        <v>3</v>
      </c>
      <c r="U33" s="40">
        <v>2</v>
      </c>
      <c r="V33" s="41">
        <v>3</v>
      </c>
      <c r="W33" s="42">
        <v>37</v>
      </c>
      <c r="X33" s="43">
        <v>300</v>
      </c>
      <c r="Y33" s="50">
        <v>1</v>
      </c>
      <c r="Z33" s="50">
        <v>1</v>
      </c>
      <c r="AA33" s="51"/>
      <c r="AB33" s="51"/>
      <c r="AC33" s="51"/>
      <c r="AD33" s="51"/>
      <c r="AE33" s="51"/>
      <c r="AF33" s="38">
        <f t="shared" si="7"/>
        <v>54</v>
      </c>
      <c r="AG33" s="61">
        <f t="shared" si="8"/>
        <v>2.0555555555555554</v>
      </c>
      <c r="AH33" s="42">
        <v>0</v>
      </c>
      <c r="AI33" s="63"/>
      <c r="AJ33" s="64"/>
      <c r="AK33" s="42">
        <v>0</v>
      </c>
      <c r="AL33" s="64" t="str">
        <f>IF(VLOOKUP(D33,[1]工单一览表!A:F,6,0)="结案","Y","N")</f>
        <v>Y</v>
      </c>
      <c r="AM33" s="66" t="s">
        <v>320</v>
      </c>
      <c r="AN33" s="26"/>
      <c r="AO33" s="66" t="s">
        <v>61</v>
      </c>
      <c r="AP33" s="74"/>
      <c r="AQ33" s="75"/>
      <c r="AR33" s="76"/>
      <c r="AS33" s="77"/>
      <c r="AT33" s="77"/>
      <c r="AU33" s="78"/>
      <c r="AV33" s="77"/>
      <c r="AW33" s="77"/>
      <c r="AX33" s="77"/>
      <c r="AY33" s="77"/>
      <c r="AZ33" s="77"/>
      <c r="BA33" s="77"/>
      <c r="BB33" s="84"/>
      <c r="BC33" s="84"/>
      <c r="BD33" s="84"/>
      <c r="BE33" s="84"/>
      <c r="BF33" s="84"/>
      <c r="BG33" s="84"/>
      <c r="BH33" s="84"/>
      <c r="BI33" s="84"/>
      <c r="BJ33" s="84"/>
      <c r="BK33" s="84"/>
      <c r="BL33" s="84"/>
      <c r="BM33" s="84"/>
      <c r="BN33" s="84"/>
      <c r="BO33" s="84"/>
      <c r="BP33" s="84"/>
      <c r="BQ33" s="84"/>
      <c r="BR33" s="84"/>
      <c r="BS33" s="84"/>
      <c r="BT33" s="84"/>
      <c r="BU33" s="84"/>
      <c r="BV33" s="84"/>
      <c r="BW33" s="84"/>
      <c r="BX33" s="84"/>
      <c r="BY33" s="84"/>
      <c r="BZ33" s="84"/>
      <c r="CA33" s="84"/>
      <c r="CB33" s="84"/>
      <c r="CC33" s="84"/>
      <c r="CD33" s="84"/>
      <c r="CE33" s="84"/>
      <c r="CF33" s="84"/>
      <c r="CG33" s="84"/>
      <c r="CH33" s="84"/>
      <c r="CI33" s="84"/>
      <c r="CJ33" s="84"/>
      <c r="CK33" s="84"/>
      <c r="CL33" s="84"/>
      <c r="CM33" s="84"/>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c r="DS33" s="84"/>
      <c r="DT33" s="84"/>
      <c r="DU33" s="84"/>
      <c r="DV33" s="84"/>
      <c r="DW33" s="84"/>
      <c r="DX33" s="84"/>
      <c r="DY33" s="84"/>
      <c r="DZ33" s="84"/>
      <c r="EA33" s="84"/>
      <c r="EB33" s="84"/>
      <c r="EC33" s="84"/>
      <c r="ED33" s="84"/>
      <c r="EE33" s="84"/>
      <c r="EF33" s="84"/>
      <c r="EG33" s="84"/>
      <c r="EH33" s="84"/>
      <c r="EI33" s="84"/>
      <c r="EJ33" s="84"/>
      <c r="EK33" s="84"/>
      <c r="EL33" s="84"/>
      <c r="EM33" s="84"/>
      <c r="EN33" s="84"/>
      <c r="EO33" s="84"/>
      <c r="EP33" s="84"/>
      <c r="EQ33" s="84"/>
      <c r="ER33" s="84"/>
      <c r="ES33" s="84"/>
      <c r="ET33" s="84"/>
      <c r="EU33" s="84"/>
      <c r="EV33" s="84"/>
      <c r="EW33" s="84"/>
      <c r="EX33" s="84"/>
      <c r="EY33" s="84"/>
      <c r="EZ33" s="84"/>
      <c r="FA33" s="84"/>
      <c r="FB33" s="84"/>
      <c r="FC33" s="84"/>
      <c r="FD33" s="84"/>
      <c r="FE33" s="84"/>
      <c r="FF33" s="84"/>
      <c r="FG33" s="84"/>
      <c r="FH33" s="84"/>
      <c r="FI33" s="84"/>
      <c r="FJ33" s="84"/>
      <c r="FK33" s="84"/>
      <c r="FL33" s="84"/>
      <c r="FM33" s="84"/>
      <c r="FN33" s="84"/>
      <c r="FO33" s="84"/>
      <c r="FP33" s="84"/>
      <c r="FQ33" s="84"/>
      <c r="FR33" s="84"/>
      <c r="FS33" s="84"/>
      <c r="FT33" s="84"/>
      <c r="FU33" s="84"/>
      <c r="FV33" s="84"/>
      <c r="FW33" s="84"/>
      <c r="FX33" s="84"/>
      <c r="FY33" s="84"/>
      <c r="FZ33" s="84"/>
      <c r="GA33" s="84"/>
      <c r="GB33" s="84"/>
      <c r="GC33" s="84"/>
      <c r="GD33" s="84"/>
      <c r="GE33" s="84"/>
      <c r="GF33" s="84"/>
      <c r="GG33" s="84"/>
      <c r="GH33" s="84"/>
      <c r="GI33" s="84"/>
      <c r="GJ33" s="84"/>
      <c r="GK33" s="84"/>
      <c r="GL33" s="84"/>
      <c r="GM33" s="84"/>
      <c r="GN33" s="84"/>
      <c r="GO33" s="84"/>
      <c r="GP33" s="84"/>
      <c r="GQ33" s="84"/>
      <c r="GR33" s="84"/>
      <c r="GS33" s="84"/>
      <c r="GT33" s="84"/>
      <c r="GU33" s="84"/>
      <c r="GV33" s="84"/>
      <c r="GW33" s="84"/>
      <c r="GX33" s="84"/>
      <c r="GY33" s="84"/>
      <c r="GZ33" s="84"/>
      <c r="HA33" s="84"/>
      <c r="HB33" s="84"/>
      <c r="HC33" s="84"/>
      <c r="HD33" s="84"/>
      <c r="HE33" s="84"/>
      <c r="HF33" s="84"/>
      <c r="HG33" s="84"/>
      <c r="HH33" s="84"/>
      <c r="HI33" s="84"/>
      <c r="HJ33" s="84"/>
      <c r="HK33" s="84"/>
      <c r="HL33" s="84"/>
      <c r="HM33" s="84"/>
      <c r="HN33" s="84"/>
      <c r="HO33" s="84"/>
      <c r="HP33" s="84"/>
      <c r="HQ33" s="84"/>
      <c r="HR33" s="84"/>
      <c r="HS33" s="84"/>
      <c r="HT33" s="84"/>
      <c r="HU33" s="84"/>
      <c r="HV33" s="84"/>
      <c r="HW33" s="84"/>
      <c r="HX33" s="84"/>
      <c r="HY33" s="84"/>
      <c r="HZ33" s="84"/>
      <c r="IA33" s="84"/>
      <c r="IB33" s="84"/>
      <c r="IC33" s="84"/>
      <c r="ID33" s="84"/>
      <c r="IE33" s="84"/>
      <c r="IF33" s="84"/>
      <c r="IG33" s="84"/>
      <c r="IH33" s="84"/>
      <c r="II33" s="84"/>
      <c r="IJ33" s="84"/>
      <c r="IK33" s="84"/>
      <c r="IL33" s="84"/>
      <c r="IM33" s="84"/>
      <c r="IN33" s="84"/>
      <c r="IO33" s="84"/>
      <c r="IP33" s="84"/>
      <c r="IQ33" s="84"/>
      <c r="IR33" s="84"/>
      <c r="IS33" s="84"/>
      <c r="IT33" s="84"/>
      <c r="IU33" s="84"/>
      <c r="IV33" s="84"/>
      <c r="IW33" s="84"/>
      <c r="IX33" s="84"/>
      <c r="IY33" s="84"/>
      <c r="IZ33" s="84"/>
      <c r="JA33" s="84"/>
      <c r="JB33" s="84"/>
    </row>
    <row r="34" spans="1:262" s="22" customFormat="1" ht="15" customHeight="1" x14ac:dyDescent="0.15">
      <c r="A34" s="176" t="str">
        <f t="shared" si="0"/>
        <v>20190908</v>
      </c>
      <c r="B34" s="26" t="s">
        <v>275</v>
      </c>
      <c r="C34" s="27" t="s">
        <v>190</v>
      </c>
      <c r="D34" s="28" t="s">
        <v>408</v>
      </c>
      <c r="E34" s="26" t="s">
        <v>278</v>
      </c>
      <c r="F34" s="29" t="str">
        <f>VLOOKUP(D34,[1]工单一览表!A:B,2,0)</f>
        <v>025-C130000641-370</v>
      </c>
      <c r="G34" s="30" t="str">
        <f>VLOOKUP(F34,[1]系列对照表!A:C,3,0)</f>
        <v>PinPush</v>
      </c>
      <c r="H34" s="30" t="str">
        <f>VLOOKUP(F34,[1]系列对照表!A:D,4,0)</f>
        <v>PCS</v>
      </c>
      <c r="I34" s="37">
        <f>VLOOKUP(D34,[1]工单一览表!A:G,7,0)</f>
        <v>2000000</v>
      </c>
      <c r="J34" s="38" t="s">
        <v>281</v>
      </c>
      <c r="K34" s="37">
        <f>VLOOKUP(D34,[1]工单一览表!A:H,8,0)</f>
        <v>678000</v>
      </c>
      <c r="L34" s="26"/>
      <c r="M34" s="26"/>
      <c r="N34" s="26"/>
      <c r="O34" s="39" t="s">
        <v>396</v>
      </c>
      <c r="P34" s="40">
        <v>0.5</v>
      </c>
      <c r="Q34" s="40">
        <v>0.5</v>
      </c>
      <c r="R34" s="40">
        <f t="shared" ca="1" si="2"/>
        <v>3.7365269461077846</v>
      </c>
      <c r="S34" s="40">
        <f t="shared" ca="1" si="3"/>
        <v>2.3056768558951966</v>
      </c>
      <c r="T34" s="40">
        <v>4</v>
      </c>
      <c r="U34" s="40">
        <v>3</v>
      </c>
      <c r="V34" s="41">
        <v>12</v>
      </c>
      <c r="W34" s="42">
        <v>33500</v>
      </c>
      <c r="X34" s="43">
        <v>200</v>
      </c>
      <c r="Y34" s="50">
        <v>1</v>
      </c>
      <c r="Z34" s="50">
        <v>1</v>
      </c>
      <c r="AA34" s="51"/>
      <c r="AB34" s="51"/>
      <c r="AC34" s="51"/>
      <c r="AD34" s="51"/>
      <c r="AE34" s="51"/>
      <c r="AF34" s="38">
        <f t="shared" si="7"/>
        <v>144000</v>
      </c>
      <c r="AG34" s="61">
        <f t="shared" si="8"/>
        <v>2.7916666666666665</v>
      </c>
      <c r="AH34" s="42">
        <v>0</v>
      </c>
      <c r="AI34" s="63"/>
      <c r="AJ34" s="64"/>
      <c r="AK34" s="42">
        <v>0</v>
      </c>
      <c r="AL34" s="64" t="str">
        <f>IF(VLOOKUP(D34,[1]工单一览表!A:F,6,0)="结案","Y","N")</f>
        <v>Y</v>
      </c>
      <c r="AM34" s="66" t="s">
        <v>320</v>
      </c>
      <c r="AN34" s="26"/>
      <c r="AO34" s="66" t="s">
        <v>61</v>
      </c>
      <c r="AP34" s="74"/>
      <c r="AQ34" s="75"/>
      <c r="AR34" s="76"/>
      <c r="AS34" s="77"/>
      <c r="AT34" s="77"/>
      <c r="AU34" s="78"/>
      <c r="AV34" s="77"/>
      <c r="AW34" s="77"/>
      <c r="AX34" s="77"/>
      <c r="AY34" s="77"/>
      <c r="AZ34" s="77"/>
      <c r="BA34" s="77"/>
      <c r="BB34" s="84"/>
      <c r="BC34" s="84"/>
      <c r="BD34" s="84"/>
      <c r="BE34" s="84"/>
      <c r="BF34" s="84"/>
      <c r="BG34" s="84"/>
      <c r="BH34" s="84"/>
      <c r="BI34" s="84"/>
      <c r="BJ34" s="84"/>
      <c r="BK34" s="84"/>
      <c r="BL34" s="84"/>
      <c r="BM34" s="84"/>
      <c r="BN34" s="84"/>
      <c r="BO34" s="84"/>
      <c r="BP34" s="84"/>
      <c r="BQ34" s="84"/>
      <c r="BR34" s="84"/>
      <c r="BS34" s="84"/>
      <c r="BT34" s="84"/>
      <c r="BU34" s="84"/>
      <c r="BV34" s="84"/>
      <c r="BW34" s="84"/>
      <c r="BX34" s="84"/>
      <c r="BY34" s="84"/>
      <c r="BZ34" s="84"/>
      <c r="CA34" s="84"/>
      <c r="CB34" s="84"/>
      <c r="CC34" s="84"/>
      <c r="CD34" s="84"/>
      <c r="CE34" s="84"/>
      <c r="CF34" s="84"/>
      <c r="CG34" s="84"/>
      <c r="CH34" s="84"/>
      <c r="CI34" s="84"/>
      <c r="CJ34" s="84"/>
      <c r="CK34" s="84"/>
      <c r="CL34" s="84"/>
      <c r="CM34" s="84"/>
      <c r="CN34" s="84"/>
      <c r="CO34" s="84"/>
      <c r="CP34" s="84"/>
      <c r="CQ34" s="84"/>
      <c r="CR34" s="84"/>
      <c r="CS34" s="84"/>
      <c r="CT34" s="84"/>
      <c r="CU34" s="84"/>
      <c r="CV34" s="84"/>
      <c r="CW34" s="84"/>
      <c r="CX34" s="84"/>
      <c r="CY34" s="84"/>
      <c r="CZ34" s="84"/>
      <c r="DA34" s="84"/>
      <c r="DB34" s="84"/>
      <c r="DC34" s="84"/>
      <c r="DD34" s="84"/>
      <c r="DE34" s="84"/>
      <c r="DF34" s="84"/>
      <c r="DG34" s="84"/>
      <c r="DH34" s="84"/>
      <c r="DI34" s="84"/>
      <c r="DJ34" s="84"/>
      <c r="DK34" s="84"/>
      <c r="DL34" s="84"/>
      <c r="DM34" s="84"/>
      <c r="DN34" s="84"/>
      <c r="DO34" s="84"/>
      <c r="DP34" s="84"/>
      <c r="DQ34" s="84"/>
      <c r="DR34" s="84"/>
      <c r="DS34" s="84"/>
      <c r="DT34" s="84"/>
      <c r="DU34" s="84"/>
      <c r="DV34" s="84"/>
      <c r="DW34" s="84"/>
      <c r="DX34" s="84"/>
      <c r="DY34" s="84"/>
      <c r="DZ34" s="84"/>
      <c r="EA34" s="84"/>
      <c r="EB34" s="84"/>
      <c r="EC34" s="84"/>
      <c r="ED34" s="84"/>
      <c r="EE34" s="84"/>
      <c r="EF34" s="84"/>
      <c r="EG34" s="84"/>
      <c r="EH34" s="84"/>
      <c r="EI34" s="84"/>
      <c r="EJ34" s="84"/>
      <c r="EK34" s="84"/>
      <c r="EL34" s="84"/>
      <c r="EM34" s="84"/>
      <c r="EN34" s="84"/>
      <c r="EO34" s="84"/>
      <c r="EP34" s="84"/>
      <c r="EQ34" s="84"/>
      <c r="ER34" s="84"/>
      <c r="ES34" s="84"/>
      <c r="ET34" s="84"/>
      <c r="EU34" s="84"/>
      <c r="EV34" s="84"/>
      <c r="EW34" s="84"/>
      <c r="EX34" s="84"/>
      <c r="EY34" s="84"/>
      <c r="EZ34" s="84"/>
      <c r="FA34" s="84"/>
      <c r="FB34" s="84"/>
      <c r="FC34" s="84"/>
      <c r="FD34" s="84"/>
      <c r="FE34" s="84"/>
      <c r="FF34" s="84"/>
      <c r="FG34" s="84"/>
      <c r="FH34" s="84"/>
      <c r="FI34" s="84"/>
      <c r="FJ34" s="84"/>
      <c r="FK34" s="84"/>
      <c r="FL34" s="84"/>
      <c r="FM34" s="84"/>
      <c r="FN34" s="84"/>
      <c r="FO34" s="84"/>
      <c r="FP34" s="84"/>
      <c r="FQ34" s="84"/>
      <c r="FR34" s="84"/>
      <c r="FS34" s="84"/>
      <c r="FT34" s="84"/>
      <c r="FU34" s="84"/>
      <c r="FV34" s="84"/>
      <c r="FW34" s="84"/>
      <c r="FX34" s="84"/>
      <c r="FY34" s="84"/>
      <c r="FZ34" s="84"/>
      <c r="GA34" s="84"/>
      <c r="GB34" s="84"/>
      <c r="GC34" s="84"/>
      <c r="GD34" s="84"/>
      <c r="GE34" s="84"/>
      <c r="GF34" s="84"/>
      <c r="GG34" s="84"/>
      <c r="GH34" s="84"/>
      <c r="GI34" s="84"/>
      <c r="GJ34" s="84"/>
      <c r="GK34" s="84"/>
      <c r="GL34" s="84"/>
      <c r="GM34" s="84"/>
      <c r="GN34" s="84"/>
      <c r="GO34" s="84"/>
      <c r="GP34" s="84"/>
      <c r="GQ34" s="84"/>
      <c r="GR34" s="84"/>
      <c r="GS34" s="84"/>
      <c r="GT34" s="84"/>
      <c r="GU34" s="84"/>
      <c r="GV34" s="84"/>
      <c r="GW34" s="84"/>
      <c r="GX34" s="84"/>
      <c r="GY34" s="84"/>
      <c r="GZ34" s="84"/>
      <c r="HA34" s="84"/>
      <c r="HB34" s="84"/>
      <c r="HC34" s="84"/>
      <c r="HD34" s="84"/>
      <c r="HE34" s="84"/>
      <c r="HF34" s="84"/>
      <c r="HG34" s="84"/>
      <c r="HH34" s="84"/>
      <c r="HI34" s="84"/>
      <c r="HJ34" s="84"/>
      <c r="HK34" s="84"/>
      <c r="HL34" s="84"/>
      <c r="HM34" s="84"/>
      <c r="HN34" s="84"/>
      <c r="HO34" s="84"/>
      <c r="HP34" s="84"/>
      <c r="HQ34" s="84"/>
      <c r="HR34" s="84"/>
      <c r="HS34" s="84"/>
      <c r="HT34" s="84"/>
      <c r="HU34" s="84"/>
      <c r="HV34" s="84"/>
      <c r="HW34" s="84"/>
      <c r="HX34" s="84"/>
      <c r="HY34" s="84"/>
      <c r="HZ34" s="84"/>
      <c r="IA34" s="84"/>
      <c r="IB34" s="84"/>
      <c r="IC34" s="84"/>
      <c r="ID34" s="84"/>
      <c r="IE34" s="84"/>
      <c r="IF34" s="84"/>
      <c r="IG34" s="84"/>
      <c r="IH34" s="84"/>
      <c r="II34" s="84"/>
      <c r="IJ34" s="84"/>
      <c r="IK34" s="84"/>
      <c r="IL34" s="84"/>
      <c r="IM34" s="84"/>
      <c r="IN34" s="84"/>
      <c r="IO34" s="84"/>
      <c r="IP34" s="84"/>
      <c r="IQ34" s="84"/>
      <c r="IR34" s="84"/>
      <c r="IS34" s="84"/>
      <c r="IT34" s="84"/>
      <c r="IU34" s="84"/>
      <c r="IV34" s="84"/>
      <c r="IW34" s="84"/>
      <c r="IX34" s="84"/>
      <c r="IY34" s="84"/>
      <c r="IZ34" s="84"/>
      <c r="JA34" s="84"/>
      <c r="JB34" s="84"/>
    </row>
    <row r="35" spans="1:262" s="22" customFormat="1" ht="15" customHeight="1" x14ac:dyDescent="0.15">
      <c r="A35" s="176" t="str">
        <f t="shared" si="0"/>
        <v>20190908</v>
      </c>
      <c r="B35" s="26" t="s">
        <v>275</v>
      </c>
      <c r="C35" s="27" t="s">
        <v>350</v>
      </c>
      <c r="D35" s="28" t="s">
        <v>442</v>
      </c>
      <c r="E35" s="26" t="s">
        <v>278</v>
      </c>
      <c r="F35" s="29" t="str">
        <f>VLOOKUP(D35,[1]工单一览表!A:B,2,0)</f>
        <v>025-C130000641-0397</v>
      </c>
      <c r="G35" s="30" t="str">
        <f>VLOOKUP(F35,[1]系列对照表!A:C,3,0)</f>
        <v>PinPush</v>
      </c>
      <c r="H35" s="30" t="str">
        <f>VLOOKUP(F35,[1]系列对照表!A:D,4,0)</f>
        <v>PCS</v>
      </c>
      <c r="I35" s="37">
        <f>VLOOKUP(D35,[1]工单一览表!A:G,7,0)</f>
        <v>1500000</v>
      </c>
      <c r="J35" s="38" t="s">
        <v>281</v>
      </c>
      <c r="K35" s="37">
        <f>VLOOKUP(D35,[1]工单一览表!A:H,8,0)</f>
        <v>1500000</v>
      </c>
      <c r="L35" s="26"/>
      <c r="M35" s="26"/>
      <c r="N35" s="26"/>
      <c r="O35" s="39" t="s">
        <v>29</v>
      </c>
      <c r="P35" s="40">
        <v>0.5</v>
      </c>
      <c r="Q35" s="40">
        <v>0.5</v>
      </c>
      <c r="R35" s="40">
        <f t="shared" ca="1" si="2"/>
        <v>3.7365269461077846</v>
      </c>
      <c r="S35" s="40">
        <f t="shared" ca="1" si="3"/>
        <v>2.3056768558951966</v>
      </c>
      <c r="T35" s="40">
        <v>11</v>
      </c>
      <c r="U35" s="40">
        <v>0</v>
      </c>
      <c r="V35" s="41">
        <v>12</v>
      </c>
      <c r="W35" s="42">
        <v>0</v>
      </c>
      <c r="X35" s="43">
        <v>200</v>
      </c>
      <c r="Y35" s="50">
        <v>1</v>
      </c>
      <c r="Z35" s="50">
        <v>1</v>
      </c>
      <c r="AA35" s="51"/>
      <c r="AB35" s="51"/>
      <c r="AC35" s="51"/>
      <c r="AD35" s="51"/>
      <c r="AE35" s="51"/>
      <c r="AF35" s="38">
        <f t="shared" si="7"/>
        <v>144000</v>
      </c>
      <c r="AG35" s="61">
        <f t="shared" si="8"/>
        <v>0</v>
      </c>
      <c r="AH35" s="42">
        <v>0</v>
      </c>
      <c r="AI35" s="63"/>
      <c r="AJ35" s="64"/>
      <c r="AK35" s="42">
        <v>0</v>
      </c>
      <c r="AL35" s="64" t="str">
        <f>IF(VLOOKUP(D35,[1]工单一览表!A:F,6,0)="结案","Y","N")</f>
        <v>Y</v>
      </c>
      <c r="AM35" s="66"/>
      <c r="AN35" s="26"/>
      <c r="AO35" s="66" t="s">
        <v>5</v>
      </c>
      <c r="AP35" s="74"/>
      <c r="AQ35" s="75"/>
      <c r="AR35" s="76"/>
      <c r="AS35" s="77"/>
      <c r="AT35" s="77"/>
      <c r="AU35" s="78"/>
      <c r="AV35" s="77"/>
      <c r="AW35" s="77"/>
      <c r="AX35" s="77"/>
      <c r="AY35" s="77"/>
      <c r="AZ35" s="77"/>
      <c r="BA35" s="77"/>
      <c r="BB35" s="84"/>
      <c r="BC35" s="84"/>
      <c r="BD35" s="84"/>
      <c r="BE35" s="84"/>
      <c r="BF35" s="84"/>
      <c r="BG35" s="84"/>
      <c r="BH35" s="84"/>
      <c r="BI35" s="84"/>
      <c r="BJ35" s="84"/>
      <c r="BK35" s="84"/>
      <c r="BL35" s="84"/>
      <c r="BM35" s="84"/>
      <c r="BN35" s="84"/>
      <c r="BO35" s="84"/>
      <c r="BP35" s="84"/>
      <c r="BQ35" s="84"/>
      <c r="BR35" s="84"/>
      <c r="BS35" s="84"/>
      <c r="BT35" s="84"/>
      <c r="BU35" s="84"/>
      <c r="BV35" s="84"/>
      <c r="BW35" s="84"/>
      <c r="BX35" s="84"/>
      <c r="BY35" s="84"/>
      <c r="BZ35" s="84"/>
      <c r="CA35" s="84"/>
      <c r="CB35" s="84"/>
      <c r="CC35" s="84"/>
      <c r="CD35" s="84"/>
      <c r="CE35" s="84"/>
      <c r="CF35" s="84"/>
      <c r="CG35" s="84"/>
      <c r="CH35" s="84"/>
      <c r="CI35" s="84"/>
      <c r="CJ35" s="84"/>
      <c r="CK35" s="84"/>
      <c r="CL35" s="84"/>
      <c r="CM35" s="84"/>
      <c r="CN35" s="84"/>
      <c r="CO35" s="84"/>
      <c r="CP35" s="84"/>
      <c r="CQ35" s="84"/>
      <c r="CR35" s="84"/>
      <c r="CS35" s="84"/>
      <c r="CT35" s="84"/>
      <c r="CU35" s="84"/>
      <c r="CV35" s="84"/>
      <c r="CW35" s="84"/>
      <c r="CX35" s="84"/>
      <c r="CY35" s="84"/>
      <c r="CZ35" s="84"/>
      <c r="DA35" s="84"/>
      <c r="DB35" s="84"/>
      <c r="DC35" s="84"/>
      <c r="DD35" s="84"/>
      <c r="DE35" s="84"/>
      <c r="DF35" s="84"/>
      <c r="DG35" s="84"/>
      <c r="DH35" s="84"/>
      <c r="DI35" s="84"/>
      <c r="DJ35" s="84"/>
      <c r="DK35" s="84"/>
      <c r="DL35" s="84"/>
      <c r="DM35" s="84"/>
      <c r="DN35" s="84"/>
      <c r="DO35" s="84"/>
      <c r="DP35" s="84"/>
      <c r="DQ35" s="84"/>
      <c r="DR35" s="84"/>
      <c r="DS35" s="84"/>
      <c r="DT35" s="84"/>
      <c r="DU35" s="84"/>
      <c r="DV35" s="84"/>
      <c r="DW35" s="84"/>
      <c r="DX35" s="84"/>
      <c r="DY35" s="84"/>
      <c r="DZ35" s="84"/>
      <c r="EA35" s="84"/>
      <c r="EB35" s="84"/>
      <c r="EC35" s="84"/>
      <c r="ED35" s="84"/>
      <c r="EE35" s="84"/>
      <c r="EF35" s="84"/>
      <c r="EG35" s="84"/>
      <c r="EH35" s="84"/>
      <c r="EI35" s="84"/>
      <c r="EJ35" s="84"/>
      <c r="EK35" s="84"/>
      <c r="EL35" s="84"/>
      <c r="EM35" s="84"/>
      <c r="EN35" s="84"/>
      <c r="EO35" s="84"/>
      <c r="EP35" s="84"/>
      <c r="EQ35" s="84"/>
      <c r="ER35" s="84"/>
      <c r="ES35" s="84"/>
      <c r="ET35" s="84"/>
      <c r="EU35" s="84"/>
      <c r="EV35" s="84"/>
      <c r="EW35" s="84"/>
      <c r="EX35" s="84"/>
      <c r="EY35" s="84"/>
      <c r="EZ35" s="84"/>
      <c r="FA35" s="84"/>
      <c r="FB35" s="84"/>
      <c r="FC35" s="84"/>
      <c r="FD35" s="84"/>
      <c r="FE35" s="84"/>
      <c r="FF35" s="84"/>
      <c r="FG35" s="84"/>
      <c r="FH35" s="84"/>
      <c r="FI35" s="84"/>
      <c r="FJ35" s="84"/>
      <c r="FK35" s="84"/>
      <c r="FL35" s="84"/>
      <c r="FM35" s="84"/>
      <c r="FN35" s="84"/>
      <c r="FO35" s="84"/>
      <c r="FP35" s="84"/>
      <c r="FQ35" s="84"/>
      <c r="FR35" s="84"/>
      <c r="FS35" s="84"/>
      <c r="FT35" s="84"/>
      <c r="FU35" s="84"/>
      <c r="FV35" s="84"/>
      <c r="FW35" s="84"/>
      <c r="FX35" s="84"/>
      <c r="FY35" s="84"/>
      <c r="FZ35" s="84"/>
      <c r="GA35" s="84"/>
      <c r="GB35" s="84"/>
      <c r="GC35" s="84"/>
      <c r="GD35" s="84"/>
      <c r="GE35" s="84"/>
      <c r="GF35" s="84"/>
      <c r="GG35" s="84"/>
      <c r="GH35" s="84"/>
      <c r="GI35" s="84"/>
      <c r="GJ35" s="84"/>
      <c r="GK35" s="84"/>
      <c r="GL35" s="84"/>
      <c r="GM35" s="84"/>
      <c r="GN35" s="84"/>
      <c r="GO35" s="84"/>
      <c r="GP35" s="84"/>
      <c r="GQ35" s="84"/>
      <c r="GR35" s="84"/>
      <c r="GS35" s="84"/>
      <c r="GT35" s="84"/>
      <c r="GU35" s="84"/>
      <c r="GV35" s="84"/>
      <c r="GW35" s="84"/>
      <c r="GX35" s="84"/>
      <c r="GY35" s="84"/>
      <c r="GZ35" s="84"/>
      <c r="HA35" s="84"/>
      <c r="HB35" s="84"/>
      <c r="HC35" s="84"/>
      <c r="HD35" s="84"/>
      <c r="HE35" s="84"/>
      <c r="HF35" s="84"/>
      <c r="HG35" s="84"/>
      <c r="HH35" s="84"/>
      <c r="HI35" s="84"/>
      <c r="HJ35" s="84"/>
      <c r="HK35" s="84"/>
      <c r="HL35" s="84"/>
      <c r="HM35" s="84"/>
      <c r="HN35" s="84"/>
      <c r="HO35" s="84"/>
      <c r="HP35" s="84"/>
      <c r="HQ35" s="84"/>
      <c r="HR35" s="84"/>
      <c r="HS35" s="84"/>
      <c r="HT35" s="84"/>
      <c r="HU35" s="84"/>
      <c r="HV35" s="84"/>
      <c r="HW35" s="84"/>
      <c r="HX35" s="84"/>
      <c r="HY35" s="84"/>
      <c r="HZ35" s="84"/>
      <c r="IA35" s="84"/>
      <c r="IB35" s="84"/>
      <c r="IC35" s="84"/>
      <c r="ID35" s="84"/>
      <c r="IE35" s="84"/>
      <c r="IF35" s="84"/>
      <c r="IG35" s="84"/>
      <c r="IH35" s="84"/>
      <c r="II35" s="84"/>
      <c r="IJ35" s="84"/>
      <c r="IK35" s="84"/>
      <c r="IL35" s="84"/>
      <c r="IM35" s="84"/>
      <c r="IN35" s="84"/>
      <c r="IO35" s="84"/>
      <c r="IP35" s="84"/>
      <c r="IQ35" s="84"/>
      <c r="IR35" s="84"/>
      <c r="IS35" s="84"/>
      <c r="IT35" s="84"/>
      <c r="IU35" s="84"/>
      <c r="IV35" s="84"/>
      <c r="IW35" s="84"/>
      <c r="IX35" s="84"/>
      <c r="IY35" s="84"/>
      <c r="IZ35" s="84"/>
      <c r="JA35" s="84"/>
      <c r="JB35" s="84"/>
    </row>
    <row r="36" spans="1:262" s="22" customFormat="1" ht="15" customHeight="1" x14ac:dyDescent="0.15">
      <c r="A36" s="176" t="str">
        <f t="shared" si="0"/>
        <v>20190908</v>
      </c>
      <c r="B36" s="26" t="s">
        <v>285</v>
      </c>
      <c r="C36" s="27" t="s">
        <v>350</v>
      </c>
      <c r="D36" s="28" t="s">
        <v>442</v>
      </c>
      <c r="E36" s="26" t="s">
        <v>278</v>
      </c>
      <c r="F36" s="29" t="str">
        <f>VLOOKUP(D36,[1]工单一览表!A:B,2,0)</f>
        <v>025-C130000641-0397</v>
      </c>
      <c r="G36" s="30" t="str">
        <f>VLOOKUP(F36,[1]系列对照表!A:C,3,0)</f>
        <v>PinPush</v>
      </c>
      <c r="H36" s="30" t="str">
        <f>VLOOKUP(F36,[1]系列对照表!A:D,4,0)</f>
        <v>PCS</v>
      </c>
      <c r="I36" s="37">
        <f>VLOOKUP(D36,[1]工单一览表!A:G,7,0)</f>
        <v>1500000</v>
      </c>
      <c r="J36" s="38" t="s">
        <v>281</v>
      </c>
      <c r="K36" s="37">
        <f>VLOOKUP(D36,[1]工单一览表!A:H,8,0)</f>
        <v>1500000</v>
      </c>
      <c r="L36" s="26"/>
      <c r="M36" s="26"/>
      <c r="N36" s="26"/>
      <c r="O36" s="39" t="s">
        <v>29</v>
      </c>
      <c r="P36" s="40">
        <v>0.5</v>
      </c>
      <c r="Q36" s="40">
        <v>0.5</v>
      </c>
      <c r="R36" s="40">
        <f t="shared" ca="1" si="2"/>
        <v>1.4957507082152974</v>
      </c>
      <c r="S36" s="40">
        <f t="shared" ca="1" si="3"/>
        <v>2.3056768558951966</v>
      </c>
      <c r="T36" s="40">
        <v>11</v>
      </c>
      <c r="U36" s="40">
        <v>0</v>
      </c>
      <c r="V36" s="41">
        <v>12</v>
      </c>
      <c r="W36" s="42">
        <v>38500</v>
      </c>
      <c r="X36" s="43">
        <v>200</v>
      </c>
      <c r="Y36" s="50">
        <v>1</v>
      </c>
      <c r="Z36" s="50">
        <v>1</v>
      </c>
      <c r="AA36" s="51"/>
      <c r="AB36" s="51"/>
      <c r="AC36" s="51"/>
      <c r="AD36" s="51"/>
      <c r="AE36" s="51"/>
      <c r="AF36" s="38">
        <f t="shared" si="7"/>
        <v>144000</v>
      </c>
      <c r="AG36" s="61">
        <f t="shared" si="8"/>
        <v>3.2083333333333335</v>
      </c>
      <c r="AH36" s="42">
        <v>0</v>
      </c>
      <c r="AI36" s="63"/>
      <c r="AJ36" s="64"/>
      <c r="AK36" s="42">
        <v>0</v>
      </c>
      <c r="AL36" s="64" t="str">
        <f>IF(VLOOKUP(D36,[1]工单一览表!A:F,6,0)="结案","Y","N")</f>
        <v>Y</v>
      </c>
      <c r="AM36" s="66"/>
      <c r="AN36" s="26"/>
      <c r="AO36" s="66" t="s">
        <v>33</v>
      </c>
      <c r="AP36" s="74"/>
      <c r="AQ36" s="75"/>
      <c r="AR36" s="76"/>
      <c r="AS36" s="77"/>
      <c r="AT36" s="77"/>
      <c r="AU36" s="78"/>
      <c r="AV36" s="77"/>
      <c r="AW36" s="77"/>
      <c r="AX36" s="77"/>
      <c r="AY36" s="77"/>
      <c r="AZ36" s="77"/>
      <c r="BA36" s="77"/>
      <c r="BB36" s="84"/>
      <c r="BC36" s="84"/>
      <c r="BD36" s="84"/>
      <c r="BE36" s="84"/>
      <c r="BF36" s="84"/>
      <c r="BG36" s="84"/>
      <c r="BH36" s="84"/>
      <c r="BI36" s="84"/>
      <c r="BJ36" s="84"/>
      <c r="BK36" s="84"/>
      <c r="BL36" s="84"/>
      <c r="BM36" s="84"/>
      <c r="BN36" s="84"/>
      <c r="BO36" s="84"/>
      <c r="BP36" s="84"/>
      <c r="BQ36" s="84"/>
      <c r="BR36" s="84"/>
      <c r="BS36" s="84"/>
      <c r="BT36" s="84"/>
      <c r="BU36" s="84"/>
      <c r="BV36" s="84"/>
      <c r="BW36" s="84"/>
      <c r="BX36" s="84"/>
      <c r="BY36" s="84"/>
      <c r="BZ36" s="84"/>
      <c r="CA36" s="84"/>
      <c r="CB36" s="84"/>
      <c r="CC36" s="84"/>
      <c r="CD36" s="84"/>
      <c r="CE36" s="84"/>
      <c r="CF36" s="84"/>
      <c r="CG36" s="84"/>
      <c r="CH36" s="84"/>
      <c r="CI36" s="84"/>
      <c r="CJ36" s="84"/>
      <c r="CK36" s="84"/>
      <c r="CL36" s="84"/>
      <c r="CM36" s="84"/>
      <c r="CN36" s="84"/>
      <c r="CO36" s="84"/>
      <c r="CP36" s="84"/>
      <c r="CQ36" s="84"/>
      <c r="CR36" s="84"/>
      <c r="CS36" s="84"/>
      <c r="CT36" s="84"/>
      <c r="CU36" s="84"/>
      <c r="CV36" s="84"/>
      <c r="CW36" s="84"/>
      <c r="CX36" s="84"/>
      <c r="CY36" s="84"/>
      <c r="CZ36" s="84"/>
      <c r="DA36" s="84"/>
      <c r="DB36" s="84"/>
      <c r="DC36" s="84"/>
      <c r="DD36" s="84"/>
      <c r="DE36" s="84"/>
      <c r="DF36" s="84"/>
      <c r="DG36" s="84"/>
      <c r="DH36" s="84"/>
      <c r="DI36" s="84"/>
      <c r="DJ36" s="84"/>
      <c r="DK36" s="84"/>
      <c r="DL36" s="84"/>
      <c r="DM36" s="84"/>
      <c r="DN36" s="84"/>
      <c r="DO36" s="84"/>
      <c r="DP36" s="84"/>
      <c r="DQ36" s="84"/>
      <c r="DR36" s="84"/>
      <c r="DS36" s="84"/>
      <c r="DT36" s="84"/>
      <c r="DU36" s="84"/>
      <c r="DV36" s="84"/>
      <c r="DW36" s="84"/>
      <c r="DX36" s="84"/>
      <c r="DY36" s="84"/>
      <c r="DZ36" s="84"/>
      <c r="EA36" s="84"/>
      <c r="EB36" s="84"/>
      <c r="EC36" s="84"/>
      <c r="ED36" s="84"/>
      <c r="EE36" s="84"/>
      <c r="EF36" s="84"/>
      <c r="EG36" s="84"/>
      <c r="EH36" s="84"/>
      <c r="EI36" s="84"/>
      <c r="EJ36" s="84"/>
      <c r="EK36" s="84"/>
      <c r="EL36" s="84"/>
      <c r="EM36" s="84"/>
      <c r="EN36" s="84"/>
      <c r="EO36" s="84"/>
      <c r="EP36" s="84"/>
      <c r="EQ36" s="84"/>
      <c r="ER36" s="84"/>
      <c r="ES36" s="84"/>
      <c r="ET36" s="84"/>
      <c r="EU36" s="84"/>
      <c r="EV36" s="84"/>
      <c r="EW36" s="84"/>
      <c r="EX36" s="84"/>
      <c r="EY36" s="84"/>
      <c r="EZ36" s="84"/>
      <c r="FA36" s="84"/>
      <c r="FB36" s="84"/>
      <c r="FC36" s="84"/>
      <c r="FD36" s="84"/>
      <c r="FE36" s="84"/>
      <c r="FF36" s="84"/>
      <c r="FG36" s="84"/>
      <c r="FH36" s="84"/>
      <c r="FI36" s="84"/>
      <c r="FJ36" s="84"/>
      <c r="FK36" s="84"/>
      <c r="FL36" s="84"/>
      <c r="FM36" s="84"/>
      <c r="FN36" s="84"/>
      <c r="FO36" s="84"/>
      <c r="FP36" s="84"/>
      <c r="FQ36" s="84"/>
      <c r="FR36" s="84"/>
      <c r="FS36" s="84"/>
      <c r="FT36" s="84"/>
      <c r="FU36" s="84"/>
      <c r="FV36" s="84"/>
      <c r="FW36" s="84"/>
      <c r="FX36" s="84"/>
      <c r="FY36" s="84"/>
      <c r="FZ36" s="84"/>
      <c r="GA36" s="84"/>
      <c r="GB36" s="84"/>
      <c r="GC36" s="84"/>
      <c r="GD36" s="84"/>
      <c r="GE36" s="84"/>
      <c r="GF36" s="84"/>
      <c r="GG36" s="84"/>
      <c r="GH36" s="84"/>
      <c r="GI36" s="84"/>
      <c r="GJ36" s="84"/>
      <c r="GK36" s="84"/>
      <c r="GL36" s="84"/>
      <c r="GM36" s="84"/>
      <c r="GN36" s="84"/>
      <c r="GO36" s="84"/>
      <c r="GP36" s="84"/>
      <c r="GQ36" s="84"/>
      <c r="GR36" s="84"/>
      <c r="GS36" s="84"/>
      <c r="GT36" s="84"/>
      <c r="GU36" s="84"/>
      <c r="GV36" s="84"/>
      <c r="GW36" s="84"/>
      <c r="GX36" s="84"/>
      <c r="GY36" s="84"/>
      <c r="GZ36" s="84"/>
      <c r="HA36" s="84"/>
      <c r="HB36" s="84"/>
      <c r="HC36" s="84"/>
      <c r="HD36" s="84"/>
      <c r="HE36" s="84"/>
      <c r="HF36" s="84"/>
      <c r="HG36" s="84"/>
      <c r="HH36" s="84"/>
      <c r="HI36" s="84"/>
      <c r="HJ36" s="84"/>
      <c r="HK36" s="84"/>
      <c r="HL36" s="84"/>
      <c r="HM36" s="84"/>
      <c r="HN36" s="84"/>
      <c r="HO36" s="84"/>
      <c r="HP36" s="84"/>
      <c r="HQ36" s="84"/>
      <c r="HR36" s="84"/>
      <c r="HS36" s="84"/>
      <c r="HT36" s="84"/>
      <c r="HU36" s="84"/>
      <c r="HV36" s="84"/>
      <c r="HW36" s="84"/>
      <c r="HX36" s="84"/>
      <c r="HY36" s="84"/>
      <c r="HZ36" s="84"/>
      <c r="IA36" s="84"/>
      <c r="IB36" s="84"/>
      <c r="IC36" s="84"/>
      <c r="ID36" s="84"/>
      <c r="IE36" s="84"/>
      <c r="IF36" s="84"/>
      <c r="IG36" s="84"/>
      <c r="IH36" s="84"/>
      <c r="II36" s="84"/>
      <c r="IJ36" s="84"/>
      <c r="IK36" s="84"/>
      <c r="IL36" s="84"/>
      <c r="IM36" s="84"/>
      <c r="IN36" s="84"/>
      <c r="IO36" s="84"/>
      <c r="IP36" s="84"/>
      <c r="IQ36" s="84"/>
      <c r="IR36" s="84"/>
      <c r="IS36" s="84"/>
      <c r="IT36" s="84"/>
      <c r="IU36" s="84"/>
      <c r="IV36" s="84"/>
      <c r="IW36" s="84"/>
      <c r="IX36" s="84"/>
      <c r="IY36" s="84"/>
      <c r="IZ36" s="84"/>
      <c r="JA36" s="84"/>
      <c r="JB36" s="84"/>
    </row>
    <row r="37" spans="1:262" s="23" customFormat="1" ht="17.100000000000001" customHeight="1" x14ac:dyDescent="0.15">
      <c r="A37" s="239" t="s">
        <v>183</v>
      </c>
      <c r="B37" s="218" t="s">
        <v>494</v>
      </c>
      <c r="C37" s="218"/>
      <c r="D37" s="218"/>
      <c r="E37" s="219">
        <f>E38+E39</f>
        <v>5356.5</v>
      </c>
      <c r="F37" s="220"/>
      <c r="G37" s="31" t="s">
        <v>495</v>
      </c>
      <c r="H37" s="31"/>
      <c r="I37" s="221">
        <f>I38+I39</f>
        <v>244.54665532879824</v>
      </c>
      <c r="J37" s="222"/>
      <c r="K37" s="218" t="s">
        <v>496</v>
      </c>
      <c r="L37" s="218"/>
      <c r="M37" s="218"/>
      <c r="N37" s="223">
        <f>N38+N39</f>
        <v>343.5</v>
      </c>
      <c r="O37" s="224"/>
      <c r="P37" s="225" t="s">
        <v>216</v>
      </c>
      <c r="Q37" s="225"/>
      <c r="R37" s="225"/>
      <c r="S37" s="44">
        <f>E37/N37</f>
        <v>15.593886462882097</v>
      </c>
      <c r="T37" s="226" t="s">
        <v>217</v>
      </c>
      <c r="U37" s="227"/>
      <c r="V37" s="228"/>
      <c r="W37" s="45">
        <f>I37/N37</f>
        <v>0.71192621638660336</v>
      </c>
      <c r="X37" s="46"/>
      <c r="Y37" s="46"/>
      <c r="Z37" s="52"/>
      <c r="AA37" s="46"/>
      <c r="AB37" s="46"/>
      <c r="AC37" s="46"/>
      <c r="AD37" s="46"/>
      <c r="AE37" s="46"/>
      <c r="AF37" s="53"/>
      <c r="AG37" s="67"/>
      <c r="AH37" s="67"/>
      <c r="AI37" s="68"/>
      <c r="AJ37" s="68"/>
      <c r="AK37" s="68"/>
      <c r="AL37" s="68"/>
      <c r="AM37" s="69"/>
      <c r="AN37" s="46"/>
      <c r="AO37" s="79"/>
      <c r="AP37" s="80"/>
      <c r="AQ37" s="80"/>
      <c r="AR37" s="80"/>
      <c r="AS37" s="80"/>
      <c r="AT37" s="80"/>
      <c r="AU37" s="80"/>
      <c r="AV37" s="80"/>
      <c r="AW37" s="80"/>
      <c r="AX37" s="80"/>
      <c r="AY37" s="80"/>
      <c r="AZ37" s="80"/>
      <c r="BA37" s="80"/>
    </row>
    <row r="38" spans="1:262" s="24" customFormat="1" ht="16.5" customHeight="1" x14ac:dyDescent="0.15">
      <c r="A38" s="229"/>
      <c r="B38" s="229" t="s">
        <v>497</v>
      </c>
      <c r="C38" s="229"/>
      <c r="D38" s="229"/>
      <c r="E38" s="219">
        <f>SUMIFS(W:W,B:B,LEFT(B38,2),H:H,"KPCS")+SUMIFS(W:W,B:B,LEFT(B38,2),H:H,"PCS")/1000</f>
        <v>2463.5</v>
      </c>
      <c r="F38" s="220"/>
      <c r="G38" s="32" t="s">
        <v>498</v>
      </c>
      <c r="H38" s="32"/>
      <c r="I38" s="230">
        <f>SUMIFS(AG:AG,B:B,LEFT(B38,2))</f>
        <v>112.1332955404384</v>
      </c>
      <c r="J38" s="231"/>
      <c r="K38" s="229" t="s">
        <v>499</v>
      </c>
      <c r="L38" s="229"/>
      <c r="M38" s="229"/>
      <c r="N38" s="232">
        <f>SUMIFS(V:V,B:B,LEFT(B38,2))</f>
        <v>167</v>
      </c>
      <c r="O38" s="233"/>
      <c r="P38" s="234" t="s">
        <v>500</v>
      </c>
      <c r="Q38" s="234"/>
      <c r="R38" s="234"/>
      <c r="S38" s="44">
        <f>IF(ISERR(E38/N38),,E38/N38)</f>
        <v>14.751497005988025</v>
      </c>
      <c r="T38" s="235" t="s">
        <v>501</v>
      </c>
      <c r="U38" s="236"/>
      <c r="V38" s="237"/>
      <c r="W38" s="47">
        <f>IF(ISERR(I38/N38),,I38/N38)</f>
        <v>0.67145685952358325</v>
      </c>
      <c r="X38" s="48"/>
      <c r="Y38" s="48"/>
      <c r="Z38" s="54"/>
      <c r="AA38" s="55"/>
      <c r="AB38" s="55"/>
      <c r="AC38" s="55"/>
      <c r="AD38" s="55"/>
      <c r="AE38" s="55"/>
      <c r="AF38" s="48"/>
      <c r="AG38" s="70"/>
      <c r="AH38" s="70"/>
      <c r="AI38" s="48"/>
      <c r="AJ38" s="48"/>
      <c r="AK38" s="48"/>
      <c r="AL38" s="48"/>
      <c r="AM38" s="48"/>
      <c r="AN38" s="55"/>
      <c r="AO38" s="81"/>
      <c r="AP38" s="82"/>
      <c r="AQ38" s="82"/>
      <c r="AR38" s="82"/>
      <c r="AS38" s="82"/>
      <c r="AT38" s="82"/>
      <c r="AU38" s="82"/>
      <c r="AV38" s="82"/>
      <c r="AW38" s="82"/>
      <c r="AX38" s="82"/>
      <c r="AY38" s="82"/>
      <c r="AZ38" s="82"/>
      <c r="BA38" s="82"/>
    </row>
    <row r="39" spans="1:262" s="24" customFormat="1" ht="16.5" customHeight="1" x14ac:dyDescent="0.15">
      <c r="A39" s="229"/>
      <c r="B39" s="229" t="s">
        <v>502</v>
      </c>
      <c r="C39" s="229"/>
      <c r="D39" s="229"/>
      <c r="E39" s="219">
        <f>SUMIFS(W:W,B:B,LEFT(B39,2),H:H,"KPCS")+SUMIFS(W:W,B:B,LEFT(B39,2),H:H,"PCS")/1000</f>
        <v>2893</v>
      </c>
      <c r="F39" s="220"/>
      <c r="G39" s="32" t="s">
        <v>503</v>
      </c>
      <c r="H39" s="32"/>
      <c r="I39" s="230">
        <f>SUMIFS(AG:AG,B:B,LEFT(B39,2))</f>
        <v>132.41335978835983</v>
      </c>
      <c r="J39" s="231"/>
      <c r="K39" s="229" t="s">
        <v>504</v>
      </c>
      <c r="L39" s="229"/>
      <c r="M39" s="229"/>
      <c r="N39" s="232">
        <f>SUMIFS(V:V,B:B,LEFT(B39,2))</f>
        <v>176.5</v>
      </c>
      <c r="O39" s="233"/>
      <c r="P39" s="234" t="s">
        <v>505</v>
      </c>
      <c r="Q39" s="234"/>
      <c r="R39" s="234"/>
      <c r="S39" s="44">
        <f>IF(ISERR(E39/N39),,E39/N39)</f>
        <v>16.390934844192635</v>
      </c>
      <c r="T39" s="235" t="s">
        <v>506</v>
      </c>
      <c r="U39" s="236"/>
      <c r="V39" s="237"/>
      <c r="W39" s="47">
        <f>IF(ISERR(I39/N39),,I39/N39)</f>
        <v>0.75021733591138717</v>
      </c>
      <c r="X39" s="48"/>
      <c r="Y39" s="48"/>
      <c r="Z39" s="56"/>
      <c r="AA39" s="48"/>
      <c r="AB39" s="48"/>
      <c r="AC39" s="48"/>
      <c r="AD39" s="48"/>
      <c r="AE39" s="48"/>
      <c r="AF39" s="48"/>
      <c r="AG39" s="70"/>
      <c r="AH39" s="70"/>
      <c r="AI39" s="48"/>
      <c r="AJ39" s="48"/>
      <c r="AK39" s="48"/>
      <c r="AL39" s="48"/>
      <c r="AM39" s="48"/>
      <c r="AN39" s="48"/>
      <c r="AO39" s="83"/>
      <c r="AP39" s="82"/>
      <c r="AQ39" s="82"/>
      <c r="AR39" s="82"/>
      <c r="AS39" s="82"/>
      <c r="AT39" s="82"/>
      <c r="AU39" s="82"/>
      <c r="AV39" s="82"/>
      <c r="AW39" s="82"/>
      <c r="AX39" s="82"/>
      <c r="AY39" s="82"/>
      <c r="AZ39" s="82"/>
      <c r="BA39" s="82"/>
    </row>
    <row r="41" spans="1:262" x14ac:dyDescent="0.15">
      <c r="K41" s="5" t="s">
        <v>507</v>
      </c>
    </row>
    <row r="45" spans="1:262" x14ac:dyDescent="0.15">
      <c r="K45" s="5" t="s">
        <v>508</v>
      </c>
    </row>
    <row r="56" spans="17:17" x14ac:dyDescent="0.15">
      <c r="Q56" s="5" t="s">
        <v>508</v>
      </c>
    </row>
  </sheetData>
  <autoFilter ref="A4:BA39" xr:uid="{00000000-0009-0000-0000-000010000000}"/>
  <mergeCells count="54">
    <mergeCell ref="AG3:AG4"/>
    <mergeCell ref="AH3:AH4"/>
    <mergeCell ref="AL3:AL4"/>
    <mergeCell ref="AM3:AM4"/>
    <mergeCell ref="W3:W4"/>
    <mergeCell ref="X3:X4"/>
    <mergeCell ref="Y3:Y4"/>
    <mergeCell ref="Z3:Z4"/>
    <mergeCell ref="AF3:AF4"/>
    <mergeCell ref="R3:R4"/>
    <mergeCell ref="S3:S4"/>
    <mergeCell ref="T3:T4"/>
    <mergeCell ref="U3:U4"/>
    <mergeCell ref="V3:V4"/>
    <mergeCell ref="J3:J4"/>
    <mergeCell ref="K3:K4"/>
    <mergeCell ref="O3:O4"/>
    <mergeCell ref="P3:P4"/>
    <mergeCell ref="Q3:Q4"/>
    <mergeCell ref="E3:E4"/>
    <mergeCell ref="F3:F4"/>
    <mergeCell ref="G3:G4"/>
    <mergeCell ref="H3:H4"/>
    <mergeCell ref="I3:I4"/>
    <mergeCell ref="P38:R38"/>
    <mergeCell ref="T38:V38"/>
    <mergeCell ref="B39:D39"/>
    <mergeCell ref="E39:F39"/>
    <mergeCell ref="I39:J39"/>
    <mergeCell ref="K39:M39"/>
    <mergeCell ref="N39:O39"/>
    <mergeCell ref="P39:R39"/>
    <mergeCell ref="T39:V39"/>
    <mergeCell ref="B38:D38"/>
    <mergeCell ref="E38:F38"/>
    <mergeCell ref="I38:J38"/>
    <mergeCell ref="K38:M38"/>
    <mergeCell ref="N38:O38"/>
    <mergeCell ref="A1:BA1"/>
    <mergeCell ref="A2:X2"/>
    <mergeCell ref="Y2:BA2"/>
    <mergeCell ref="AP3:BA3"/>
    <mergeCell ref="B37:D37"/>
    <mergeCell ref="E37:F37"/>
    <mergeCell ref="I37:J37"/>
    <mergeCell ref="K37:M37"/>
    <mergeCell ref="N37:O37"/>
    <mergeCell ref="P37:R37"/>
    <mergeCell ref="T37:V37"/>
    <mergeCell ref="A3:A4"/>
    <mergeCell ref="A37:A39"/>
    <mergeCell ref="B3:B4"/>
    <mergeCell ref="C3:C4"/>
    <mergeCell ref="D3:D4"/>
  </mergeCells>
  <phoneticPr fontId="26" type="noConversion"/>
  <conditionalFormatting sqref="P37:P39">
    <cfRule type="cellIs" dxfId="23" priority="1" stopIfTrue="1" operator="equal">
      <formula>"待令"</formula>
    </cfRule>
    <cfRule type="cellIs" dxfId="22" priority="2" stopIfTrue="1" operator="equal">
      <formula>"试模"</formula>
    </cfRule>
    <cfRule type="cellIs" dxfId="21" priority="3" stopIfTrue="1" operator="equal">
      <formula>"修模"</formula>
    </cfRule>
  </conditionalFormatting>
  <dataValidations count="5">
    <dataValidation type="list" allowBlank="1" showInputMessage="1" showErrorMessage="1" sqref="B5:B36 B40:B181" xr:uid="{00000000-0002-0000-1000-000000000000}">
      <formula1>"白班,夜班"</formula1>
    </dataValidation>
    <dataValidation type="list" allowBlank="1" showInputMessage="1" showErrorMessage="1" sqref="J5:J36 J40:J181" xr:uid="{00000000-0002-0000-1000-000001000000}">
      <formula1>"产成品,半成品"</formula1>
    </dataValidation>
    <dataValidation type="list" allowBlank="1" showInputMessage="1" showErrorMessage="1" sqref="M5:M36 M40:M181" xr:uid="{00000000-0002-0000-1000-000002000000}">
      <formula1>"点焊,镭射,插端,电测,贴唛拉,检验,包装"</formula1>
    </dataValidation>
    <dataValidation type="list" allowBlank="1" showInputMessage="1" showErrorMessage="1" sqref="L5:L36 L40:L181" xr:uid="{00000000-0002-0000-1000-000003000000}">
      <formula1>"手工,自动,半自动"</formula1>
    </dataValidation>
    <dataValidation type="list" allowBlank="1" showInputMessage="1" showErrorMessage="1" sqref="AL5:AL36 AL40:AL187" xr:uid="{00000000-0002-0000-1000-000004000000}">
      <formula1>"Y,N"</formula1>
    </dataValidation>
  </dataValidations>
  <pageMargins left="0.75" right="0.75" top="1" bottom="1" header="0.51180555555555596" footer="0.51180555555555596"/>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B63"/>
  <sheetViews>
    <sheetView workbookViewId="0">
      <pane xSplit="8" ySplit="2" topLeftCell="S6" activePane="bottomRight" state="frozen"/>
      <selection pane="topRight"/>
      <selection pane="bottomLeft"/>
      <selection pane="bottomRight" activeCell="X14" sqref="X14"/>
    </sheetView>
  </sheetViews>
  <sheetFormatPr defaultColWidth="9" defaultRowHeight="13.5" x14ac:dyDescent="0.15"/>
  <cols>
    <col min="1" max="1" width="8.375" style="5" customWidth="1"/>
    <col min="2" max="2" width="3.75" style="5" customWidth="1"/>
    <col min="3" max="3" width="4.875" style="5" customWidth="1"/>
    <col min="4" max="4" width="12.5" style="5" customWidth="1"/>
    <col min="5" max="5" width="4.25" style="5" customWidth="1"/>
    <col min="6" max="6" width="17.25" style="5" customWidth="1"/>
    <col min="7" max="7" width="8.5" style="5" customWidth="1"/>
    <col min="8" max="8" width="4.125" style="5" customWidth="1"/>
    <col min="9" max="9" width="10.25" style="5" customWidth="1"/>
    <col min="10" max="10" width="6.875" style="5" customWidth="1"/>
    <col min="11" max="11" width="10.375" style="5" customWidth="1"/>
    <col min="12" max="13" width="4.625" style="5" hidden="1" customWidth="1"/>
    <col min="14" max="14" width="0.75" style="5" hidden="1" customWidth="1"/>
    <col min="15" max="15" width="7.5" style="5" customWidth="1"/>
    <col min="16" max="17" width="5.375" style="5" customWidth="1"/>
    <col min="18" max="18" width="7" style="5" customWidth="1"/>
    <col min="19" max="19" width="7.5" style="5" customWidth="1"/>
    <col min="20" max="22" width="6.75" style="5" customWidth="1"/>
    <col min="23" max="23" width="10" style="5" customWidth="1"/>
    <col min="24" max="24" width="6" style="5" customWidth="1"/>
    <col min="25" max="26" width="6.125" style="5" customWidth="1"/>
    <col min="27" max="27" width="4.5" style="5" hidden="1" customWidth="1"/>
    <col min="28" max="28" width="5.25" style="5" hidden="1" customWidth="1"/>
    <col min="29" max="30" width="4.5" style="5" hidden="1" customWidth="1"/>
    <col min="31" max="31" width="7.375" style="5" hidden="1" customWidth="1"/>
    <col min="32" max="32" width="9.625" style="5" customWidth="1"/>
    <col min="33" max="33" width="8" style="5" customWidth="1"/>
    <col min="34" max="34" width="7.5" style="5" customWidth="1"/>
    <col min="35" max="35" width="5.5" style="5" hidden="1" customWidth="1"/>
    <col min="36" max="37" width="4.875" style="5" hidden="1" customWidth="1"/>
    <col min="38" max="38" width="4.625" style="5" hidden="1" customWidth="1"/>
    <col min="39" max="39" width="6.125" style="5" customWidth="1"/>
    <col min="40" max="40" width="6" style="5" hidden="1" customWidth="1"/>
    <col min="41" max="42" width="5.875" style="5" customWidth="1"/>
    <col min="43" max="53" width="7" style="5" customWidth="1"/>
    <col min="54" max="16384" width="9" style="5"/>
  </cols>
  <sheetData>
    <row r="1" spans="1:262" s="21" customFormat="1" ht="24.95" customHeight="1" x14ac:dyDescent="0.15">
      <c r="A1" s="209" t="s">
        <v>492</v>
      </c>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row>
    <row r="2" spans="1:262" s="21" customFormat="1" ht="24.95" customHeight="1" x14ac:dyDescent="0.25">
      <c r="A2" s="210" t="s">
        <v>493</v>
      </c>
      <c r="B2" s="211"/>
      <c r="C2" s="211"/>
      <c r="D2" s="211"/>
      <c r="E2" s="211"/>
      <c r="F2" s="211"/>
      <c r="G2" s="211"/>
      <c r="H2" s="211"/>
      <c r="I2" s="211"/>
      <c r="J2" s="211"/>
      <c r="K2" s="211"/>
      <c r="L2" s="211"/>
      <c r="M2" s="211"/>
      <c r="N2" s="211"/>
      <c r="O2" s="211"/>
      <c r="P2" s="211"/>
      <c r="Q2" s="211"/>
      <c r="R2" s="211"/>
      <c r="S2" s="211"/>
      <c r="T2" s="211"/>
      <c r="U2" s="211"/>
      <c r="V2" s="211"/>
      <c r="W2" s="211"/>
      <c r="X2" s="212"/>
      <c r="Y2" s="213" t="s">
        <v>147</v>
      </c>
      <c r="Z2" s="214"/>
      <c r="AA2" s="214"/>
      <c r="AB2" s="214"/>
      <c r="AC2" s="214"/>
      <c r="AD2" s="214"/>
      <c r="AE2" s="214"/>
      <c r="AF2" s="214"/>
      <c r="AG2" s="214"/>
      <c r="AH2" s="214"/>
      <c r="AI2" s="214"/>
      <c r="AJ2" s="214"/>
      <c r="AK2" s="214"/>
      <c r="AL2" s="214"/>
      <c r="AM2" s="214"/>
      <c r="AN2" s="214"/>
      <c r="AO2" s="214"/>
      <c r="AP2" s="214"/>
      <c r="AQ2" s="214"/>
      <c r="AR2" s="214"/>
      <c r="AS2" s="214"/>
      <c r="AT2" s="214"/>
      <c r="AU2" s="214"/>
      <c r="AV2" s="214"/>
      <c r="AW2" s="214"/>
      <c r="AX2" s="214"/>
      <c r="AY2" s="214"/>
      <c r="AZ2" s="214"/>
      <c r="BA2" s="21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row>
    <row r="3" spans="1:262" s="13" customFormat="1" ht="15" customHeight="1" x14ac:dyDescent="0.15">
      <c r="A3" s="186" t="s">
        <v>221</v>
      </c>
      <c r="B3" s="188" t="s">
        <v>222</v>
      </c>
      <c r="C3" s="190" t="s">
        <v>223</v>
      </c>
      <c r="D3" s="192" t="s">
        <v>224</v>
      </c>
      <c r="E3" s="194" t="s">
        <v>225</v>
      </c>
      <c r="F3" s="186" t="s">
        <v>3</v>
      </c>
      <c r="G3" s="196" t="s">
        <v>226</v>
      </c>
      <c r="H3" s="196" t="s">
        <v>227</v>
      </c>
      <c r="I3" s="186" t="s">
        <v>228</v>
      </c>
      <c r="J3" s="188" t="s">
        <v>229</v>
      </c>
      <c r="K3" s="198" t="s">
        <v>230</v>
      </c>
      <c r="L3" s="33" t="s">
        <v>231</v>
      </c>
      <c r="M3" s="33" t="s">
        <v>232</v>
      </c>
      <c r="N3" s="34" t="s">
        <v>233</v>
      </c>
      <c r="O3" s="200" t="s">
        <v>2</v>
      </c>
      <c r="P3" s="190" t="s">
        <v>234</v>
      </c>
      <c r="Q3" s="190" t="s">
        <v>235</v>
      </c>
      <c r="R3" s="194" t="s">
        <v>236</v>
      </c>
      <c r="S3" s="194" t="s">
        <v>237</v>
      </c>
      <c r="T3" s="190" t="s">
        <v>238</v>
      </c>
      <c r="U3" s="190" t="s">
        <v>239</v>
      </c>
      <c r="V3" s="190" t="s">
        <v>240</v>
      </c>
      <c r="W3" s="202" t="s">
        <v>241</v>
      </c>
      <c r="X3" s="204" t="s">
        <v>242</v>
      </c>
      <c r="Y3" s="205" t="s">
        <v>243</v>
      </c>
      <c r="Z3" s="205" t="s">
        <v>244</v>
      </c>
      <c r="AA3" s="34" t="s">
        <v>245</v>
      </c>
      <c r="AB3" s="34" t="s">
        <v>246</v>
      </c>
      <c r="AC3" s="34" t="s">
        <v>247</v>
      </c>
      <c r="AD3" s="34" t="s">
        <v>248</v>
      </c>
      <c r="AE3" s="49" t="s">
        <v>249</v>
      </c>
      <c r="AF3" s="194" t="s">
        <v>250</v>
      </c>
      <c r="AG3" s="194" t="s">
        <v>195</v>
      </c>
      <c r="AH3" s="194" t="s">
        <v>251</v>
      </c>
      <c r="AI3" s="57" t="s">
        <v>252</v>
      </c>
      <c r="AJ3" s="49" t="s">
        <v>253</v>
      </c>
      <c r="AK3" s="57" t="s">
        <v>254</v>
      </c>
      <c r="AL3" s="188" t="s">
        <v>255</v>
      </c>
      <c r="AM3" s="192" t="s">
        <v>256</v>
      </c>
      <c r="AN3" s="58" t="s">
        <v>257</v>
      </c>
      <c r="AO3" s="60" t="s">
        <v>1</v>
      </c>
      <c r="AP3" s="184" t="s">
        <v>258</v>
      </c>
      <c r="AQ3" s="185"/>
      <c r="AR3" s="185"/>
      <c r="AS3" s="185"/>
      <c r="AT3" s="185"/>
      <c r="AU3" s="185"/>
      <c r="AV3" s="185"/>
      <c r="AW3" s="185"/>
      <c r="AX3" s="185"/>
      <c r="AY3" s="185"/>
      <c r="AZ3" s="185"/>
      <c r="BA3" s="217"/>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c r="HJ3" s="84"/>
      <c r="HK3" s="84"/>
      <c r="HL3" s="84"/>
      <c r="HM3" s="84"/>
      <c r="HN3" s="84"/>
      <c r="HO3" s="84"/>
      <c r="HP3" s="84"/>
      <c r="HQ3" s="84"/>
      <c r="HR3" s="84"/>
      <c r="HS3" s="84"/>
      <c r="HT3" s="84"/>
      <c r="HU3" s="84"/>
      <c r="HV3" s="84"/>
      <c r="HW3" s="84"/>
      <c r="HX3" s="84"/>
      <c r="HY3" s="84"/>
      <c r="HZ3" s="84"/>
      <c r="IA3" s="84"/>
      <c r="IB3" s="84"/>
      <c r="IC3" s="84"/>
      <c r="ID3" s="84"/>
      <c r="IE3" s="84"/>
      <c r="IF3" s="84"/>
      <c r="IG3" s="84"/>
      <c r="IH3" s="84"/>
      <c r="II3" s="84"/>
      <c r="IJ3" s="84"/>
      <c r="IK3" s="84"/>
      <c r="IL3" s="84"/>
      <c r="IM3" s="84"/>
      <c r="IN3" s="84"/>
      <c r="IO3" s="84"/>
      <c r="IP3" s="84"/>
      <c r="IQ3" s="84"/>
      <c r="IR3" s="84"/>
      <c r="IS3" s="84"/>
      <c r="IT3" s="84"/>
      <c r="IU3" s="84"/>
      <c r="IV3" s="84"/>
      <c r="IW3" s="84"/>
      <c r="IX3" s="84"/>
      <c r="IY3" s="84"/>
      <c r="IZ3" s="84"/>
      <c r="JA3" s="84"/>
      <c r="JB3" s="84"/>
    </row>
    <row r="4" spans="1:262" s="13" customFormat="1" ht="15" customHeight="1" x14ac:dyDescent="0.15">
      <c r="A4" s="187"/>
      <c r="B4" s="189"/>
      <c r="C4" s="191"/>
      <c r="D4" s="193"/>
      <c r="E4" s="195"/>
      <c r="F4" s="187"/>
      <c r="G4" s="197"/>
      <c r="H4" s="197"/>
      <c r="I4" s="187"/>
      <c r="J4" s="189"/>
      <c r="K4" s="199"/>
      <c r="L4" s="35"/>
      <c r="M4" s="35"/>
      <c r="N4" s="36"/>
      <c r="O4" s="201"/>
      <c r="P4" s="191"/>
      <c r="Q4" s="191"/>
      <c r="R4" s="195"/>
      <c r="S4" s="195"/>
      <c r="T4" s="191"/>
      <c r="U4" s="191"/>
      <c r="V4" s="191"/>
      <c r="W4" s="203"/>
      <c r="X4" s="204"/>
      <c r="Y4" s="205"/>
      <c r="Z4" s="205"/>
      <c r="AA4" s="36"/>
      <c r="AB4" s="36"/>
      <c r="AC4" s="36"/>
      <c r="AD4" s="36"/>
      <c r="AE4" s="34"/>
      <c r="AF4" s="195"/>
      <c r="AG4" s="195"/>
      <c r="AH4" s="195"/>
      <c r="AI4" s="59"/>
      <c r="AJ4" s="34"/>
      <c r="AK4" s="59"/>
      <c r="AL4" s="189"/>
      <c r="AM4" s="193"/>
      <c r="AN4" s="60"/>
      <c r="AO4" s="71" t="s">
        <v>262</v>
      </c>
      <c r="AP4" s="71" t="s">
        <v>263</v>
      </c>
      <c r="AQ4" s="72" t="s">
        <v>264</v>
      </c>
      <c r="AR4" s="72" t="s">
        <v>265</v>
      </c>
      <c r="AS4" s="73" t="s">
        <v>266</v>
      </c>
      <c r="AT4" s="73" t="s">
        <v>267</v>
      </c>
      <c r="AU4" s="73" t="s">
        <v>268</v>
      </c>
      <c r="AV4" s="73" t="s">
        <v>269</v>
      </c>
      <c r="AW4" s="73" t="s">
        <v>270</v>
      </c>
      <c r="AX4" s="73" t="s">
        <v>271</v>
      </c>
      <c r="AY4" s="73" t="s">
        <v>272</v>
      </c>
      <c r="AZ4" s="73" t="s">
        <v>273</v>
      </c>
      <c r="BA4" s="73" t="s">
        <v>274</v>
      </c>
      <c r="BB4" s="84"/>
      <c r="BC4" s="84"/>
      <c r="BD4" s="84"/>
      <c r="BE4" s="84"/>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c r="EF4" s="84"/>
      <c r="EG4" s="84"/>
      <c r="EH4" s="84"/>
      <c r="EI4" s="84"/>
      <c r="EJ4" s="84"/>
      <c r="EK4" s="84"/>
      <c r="EL4" s="84"/>
      <c r="EM4" s="84"/>
      <c r="EN4" s="84"/>
      <c r="EO4" s="84"/>
      <c r="EP4" s="84"/>
      <c r="EQ4" s="84"/>
      <c r="ER4" s="84"/>
      <c r="ES4" s="84"/>
      <c r="ET4" s="84"/>
      <c r="EU4" s="84"/>
      <c r="EV4" s="84"/>
      <c r="EW4" s="84"/>
      <c r="EX4" s="84"/>
      <c r="EY4" s="84"/>
      <c r="EZ4" s="84"/>
      <c r="FA4" s="84"/>
      <c r="FB4" s="84"/>
      <c r="FC4" s="84"/>
      <c r="FD4" s="84"/>
      <c r="FE4" s="84"/>
      <c r="FF4" s="84"/>
      <c r="FG4" s="84"/>
      <c r="FH4" s="84"/>
      <c r="FI4" s="84"/>
      <c r="FJ4" s="84"/>
      <c r="FK4" s="84"/>
      <c r="FL4" s="84"/>
      <c r="FM4" s="84"/>
      <c r="FN4" s="84"/>
      <c r="FO4" s="84"/>
      <c r="FP4" s="84"/>
      <c r="FQ4" s="84"/>
      <c r="FR4" s="84"/>
      <c r="FS4" s="84"/>
      <c r="FT4" s="84"/>
      <c r="FU4" s="84"/>
      <c r="FV4" s="84"/>
      <c r="FW4" s="84"/>
      <c r="FX4" s="84"/>
      <c r="FY4" s="84"/>
      <c r="FZ4" s="84"/>
      <c r="GA4" s="84"/>
      <c r="GB4" s="84"/>
      <c r="GC4" s="84"/>
      <c r="GD4" s="84"/>
      <c r="GE4" s="84"/>
      <c r="GF4" s="84"/>
      <c r="GG4" s="84"/>
      <c r="GH4" s="84"/>
      <c r="GI4" s="84"/>
      <c r="GJ4" s="84"/>
      <c r="GK4" s="84"/>
      <c r="GL4" s="84"/>
      <c r="GM4" s="84"/>
      <c r="GN4" s="84"/>
      <c r="GO4" s="84"/>
      <c r="GP4" s="84"/>
      <c r="GQ4" s="84"/>
      <c r="GR4" s="84"/>
      <c r="GS4" s="84"/>
      <c r="GT4" s="84"/>
      <c r="GU4" s="84"/>
      <c r="GV4" s="84"/>
      <c r="GW4" s="84"/>
      <c r="GX4" s="84"/>
      <c r="GY4" s="84"/>
      <c r="GZ4" s="84"/>
      <c r="HA4" s="84"/>
      <c r="HB4" s="84"/>
      <c r="HC4" s="84"/>
      <c r="HD4" s="84"/>
      <c r="HE4" s="84"/>
      <c r="HF4" s="84"/>
      <c r="HG4" s="84"/>
      <c r="HH4" s="84"/>
      <c r="HI4" s="84"/>
      <c r="HJ4" s="84"/>
      <c r="HK4" s="84"/>
      <c r="HL4" s="84"/>
      <c r="HM4" s="84"/>
      <c r="HN4" s="84"/>
      <c r="HO4" s="84"/>
      <c r="HP4" s="84"/>
      <c r="HQ4" s="84"/>
      <c r="HR4" s="84"/>
      <c r="HS4" s="84"/>
      <c r="HT4" s="84"/>
      <c r="HU4" s="84"/>
      <c r="HV4" s="84"/>
      <c r="HW4" s="84"/>
      <c r="HX4" s="84"/>
      <c r="HY4" s="84"/>
      <c r="HZ4" s="84"/>
      <c r="IA4" s="84"/>
      <c r="IB4" s="84"/>
      <c r="IC4" s="84"/>
      <c r="ID4" s="84"/>
      <c r="IE4" s="84"/>
      <c r="IF4" s="84"/>
      <c r="IG4" s="84"/>
      <c r="IH4" s="84"/>
      <c r="II4" s="84"/>
      <c r="IJ4" s="84"/>
      <c r="IK4" s="84"/>
      <c r="IL4" s="84"/>
      <c r="IM4" s="84"/>
      <c r="IN4" s="84"/>
      <c r="IO4" s="84"/>
      <c r="IP4" s="84"/>
      <c r="IQ4" s="84"/>
      <c r="IR4" s="84"/>
      <c r="IS4" s="84"/>
      <c r="IT4" s="84"/>
      <c r="IU4" s="84"/>
      <c r="IV4" s="84"/>
      <c r="IW4" s="84"/>
      <c r="IX4" s="84"/>
      <c r="IY4" s="84"/>
      <c r="IZ4" s="84"/>
      <c r="JA4" s="84"/>
      <c r="JB4" s="84"/>
    </row>
    <row r="5" spans="1:262" s="22" customFormat="1" ht="15" customHeight="1" x14ac:dyDescent="0.15">
      <c r="A5" s="176" t="str">
        <f t="shared" ref="A5:A43" si="0">$Y$2</f>
        <v>20190907</v>
      </c>
      <c r="B5" s="26" t="s">
        <v>275</v>
      </c>
      <c r="C5" s="27" t="s">
        <v>375</v>
      </c>
      <c r="D5" s="28" t="s">
        <v>418</v>
      </c>
      <c r="E5" s="26" t="str">
        <f t="shared" ref="E5:E26" si="1">IF(LEFT(D5,3)="ZVY","试产",IF(LEFT(D5,3)="XVK","重工","标准"))</f>
        <v>标准</v>
      </c>
      <c r="F5" s="29" t="str">
        <f>VLOOKUP(D5,[1]工单一览表!A:B,2,0)</f>
        <v>025-C130000641-356</v>
      </c>
      <c r="G5" s="30" t="str">
        <f>VLOOKUP(F5,[1]系列对照表!A:C,3,0)</f>
        <v>PinPush</v>
      </c>
      <c r="H5" s="30" t="str">
        <f>VLOOKUP(F5,[1]系列对照表!A:D,4,0)</f>
        <v>PCS</v>
      </c>
      <c r="I5" s="37">
        <f>VLOOKUP(D5,[1]工单一览表!A:G,7,0)</f>
        <v>1500000</v>
      </c>
      <c r="J5" s="38" t="s">
        <v>281</v>
      </c>
      <c r="K5" s="37">
        <f>VLOOKUP(D5,[1]工单一览表!A:H,8,0)</f>
        <v>838000</v>
      </c>
      <c r="L5" s="26"/>
      <c r="M5" s="26"/>
      <c r="N5" s="26"/>
      <c r="O5" s="39" t="s">
        <v>420</v>
      </c>
      <c r="P5" s="40">
        <v>0.5</v>
      </c>
      <c r="Q5" s="40">
        <v>0.5</v>
      </c>
      <c r="R5" s="40">
        <f t="shared" ref="R5:R43" ca="1" si="2">SUMIFS(INDIRECT("'"&amp;"品质人力-"&amp;A5&amp;"'"&amp;"!D:D"),INDIRECT("'"&amp;"品质人力-"&amp;A5&amp;"'"&amp;"!C:C"),B5)/SUMIFS(V:V,B:B,B5)*V5</f>
        <v>3.3913043478260869</v>
      </c>
      <c r="S5" s="40">
        <f t="shared" ref="S5:S43" ca="1" si="3">SUM(INDIRECT("'"&amp;"管理人力-"&amp;A5&amp;"'"&amp;"!D:D"))/SUM(V:V)*V5</f>
        <v>2.7204030226700251</v>
      </c>
      <c r="T5" s="40">
        <v>4</v>
      </c>
      <c r="U5" s="40">
        <v>2</v>
      </c>
      <c r="V5" s="41">
        <v>12</v>
      </c>
      <c r="W5" s="42">
        <v>95000</v>
      </c>
      <c r="X5" s="43">
        <v>200</v>
      </c>
      <c r="Y5" s="50">
        <v>1</v>
      </c>
      <c r="Z5" s="50">
        <v>1</v>
      </c>
      <c r="AA5" s="51"/>
      <c r="AB5" s="51"/>
      <c r="AC5" s="51"/>
      <c r="AD5" s="51"/>
      <c r="AE5" s="51"/>
      <c r="AF5" s="38">
        <f t="shared" ref="AF5:AF26" si="4">IF(LEFT(F5,3)="025",X5*Y5*Z5*60*V5,X5*Y5*Z5*60*V5/1000)</f>
        <v>144000</v>
      </c>
      <c r="AG5" s="61">
        <f t="shared" ref="AG5:AG26" si="5">IF(LEFT(F5,3)="025",W5/(X5*Y5*Z5*60),W5*1000/(X5*Y5*Z5*60))</f>
        <v>7.916666666666667</v>
      </c>
      <c r="AH5" s="62">
        <f t="shared" ref="AH5:AH26" si="6">W5/AF5</f>
        <v>0.65972222222222221</v>
      </c>
      <c r="AI5" s="63"/>
      <c r="AJ5" s="64"/>
      <c r="AK5" s="65">
        <f t="shared" ref="AK5:AK26" si="7">AJ5/U5</f>
        <v>0</v>
      </c>
      <c r="AL5" s="64" t="str">
        <f>IF(VLOOKUP(D5,[1]工单一览表!A:F,6,0)="结案","Y","N")</f>
        <v>Y</v>
      </c>
      <c r="AM5" s="66" t="s">
        <v>284</v>
      </c>
      <c r="AN5" s="26"/>
      <c r="AO5" s="66" t="s">
        <v>399</v>
      </c>
      <c r="AP5" s="74"/>
      <c r="AQ5" s="75"/>
      <c r="AR5" s="76"/>
      <c r="AS5" s="77"/>
      <c r="AT5" s="77"/>
      <c r="AU5" s="78"/>
      <c r="AV5" s="77"/>
      <c r="AW5" s="77"/>
      <c r="AX5" s="77"/>
      <c r="AY5" s="77"/>
      <c r="AZ5" s="77"/>
      <c r="BA5" s="77"/>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c r="CW5" s="84"/>
      <c r="CX5" s="84"/>
      <c r="CY5" s="84"/>
      <c r="CZ5" s="84"/>
      <c r="DA5" s="84"/>
      <c r="DB5" s="84"/>
      <c r="DC5" s="84"/>
      <c r="DD5" s="84"/>
      <c r="DE5" s="84"/>
      <c r="DF5" s="84"/>
      <c r="DG5" s="84"/>
      <c r="DH5" s="84"/>
      <c r="DI5" s="84"/>
      <c r="DJ5" s="84"/>
      <c r="DK5" s="84"/>
      <c r="DL5" s="84"/>
      <c r="DM5" s="84"/>
      <c r="DN5" s="84"/>
      <c r="DO5" s="84"/>
      <c r="DP5" s="84"/>
      <c r="DQ5" s="84"/>
      <c r="DR5" s="84"/>
      <c r="DS5" s="84"/>
      <c r="DT5" s="84"/>
      <c r="DU5" s="84"/>
      <c r="DV5" s="84"/>
      <c r="DW5" s="84"/>
      <c r="DX5" s="84"/>
      <c r="DY5" s="84"/>
      <c r="DZ5" s="84"/>
      <c r="EA5" s="84"/>
      <c r="EB5" s="84"/>
      <c r="EC5" s="84"/>
      <c r="ED5" s="84"/>
      <c r="EE5" s="84"/>
      <c r="EF5" s="84"/>
      <c r="EG5" s="84"/>
      <c r="EH5" s="84"/>
      <c r="EI5" s="84"/>
      <c r="EJ5" s="84"/>
      <c r="EK5" s="84"/>
      <c r="EL5" s="84"/>
      <c r="EM5" s="84"/>
      <c r="EN5" s="84"/>
      <c r="EO5" s="84"/>
      <c r="EP5" s="84"/>
      <c r="EQ5" s="84"/>
      <c r="ER5" s="84"/>
      <c r="ES5" s="84"/>
      <c r="ET5" s="84"/>
      <c r="EU5" s="84"/>
      <c r="EV5" s="84"/>
      <c r="EW5" s="84"/>
      <c r="EX5" s="84"/>
      <c r="EY5" s="84"/>
      <c r="EZ5" s="84"/>
      <c r="FA5" s="84"/>
      <c r="FB5" s="84"/>
      <c r="FC5" s="84"/>
      <c r="FD5" s="84"/>
      <c r="FE5" s="84"/>
      <c r="FF5" s="84"/>
      <c r="FG5" s="84"/>
      <c r="FH5" s="84"/>
      <c r="FI5" s="84"/>
      <c r="FJ5" s="84"/>
      <c r="FK5" s="84"/>
      <c r="FL5" s="84"/>
      <c r="FM5" s="84"/>
      <c r="FN5" s="84"/>
      <c r="FO5" s="84"/>
      <c r="FP5" s="84"/>
      <c r="FQ5" s="84"/>
      <c r="FR5" s="84"/>
      <c r="FS5" s="84"/>
      <c r="FT5" s="84"/>
      <c r="FU5" s="84"/>
      <c r="FV5" s="84"/>
      <c r="FW5" s="84"/>
      <c r="FX5" s="84"/>
      <c r="FY5" s="84"/>
      <c r="FZ5" s="84"/>
      <c r="GA5" s="84"/>
      <c r="GB5" s="84"/>
      <c r="GC5" s="84"/>
      <c r="GD5" s="84"/>
      <c r="GE5" s="84"/>
      <c r="GF5" s="84"/>
      <c r="GG5" s="84"/>
      <c r="GH5" s="84"/>
      <c r="GI5" s="84"/>
      <c r="GJ5" s="84"/>
      <c r="GK5" s="84"/>
      <c r="GL5" s="84"/>
      <c r="GM5" s="84"/>
      <c r="GN5" s="84"/>
      <c r="GO5" s="84"/>
      <c r="GP5" s="84"/>
      <c r="GQ5" s="84"/>
      <c r="GR5" s="84"/>
      <c r="GS5" s="84"/>
      <c r="GT5" s="84"/>
      <c r="GU5" s="84"/>
      <c r="GV5" s="84"/>
      <c r="GW5" s="84"/>
      <c r="GX5" s="84"/>
      <c r="GY5" s="84"/>
      <c r="GZ5" s="84"/>
      <c r="HA5" s="84"/>
      <c r="HB5" s="84"/>
      <c r="HC5" s="84"/>
      <c r="HD5" s="84"/>
      <c r="HE5" s="84"/>
      <c r="HF5" s="84"/>
      <c r="HG5" s="84"/>
      <c r="HH5" s="84"/>
      <c r="HI5" s="84"/>
      <c r="HJ5" s="84"/>
      <c r="HK5" s="84"/>
      <c r="HL5" s="84"/>
      <c r="HM5" s="84"/>
      <c r="HN5" s="84"/>
      <c r="HO5" s="84"/>
      <c r="HP5" s="84"/>
      <c r="HQ5" s="84"/>
      <c r="HR5" s="84"/>
      <c r="HS5" s="84"/>
      <c r="HT5" s="84"/>
      <c r="HU5" s="84"/>
      <c r="HV5" s="84"/>
      <c r="HW5" s="84"/>
      <c r="HX5" s="84"/>
      <c r="HY5" s="84"/>
      <c r="HZ5" s="84"/>
      <c r="IA5" s="84"/>
      <c r="IB5" s="84"/>
      <c r="IC5" s="84"/>
      <c r="ID5" s="84"/>
      <c r="IE5" s="84"/>
      <c r="IF5" s="84"/>
      <c r="IG5" s="84"/>
      <c r="IH5" s="84"/>
      <c r="II5" s="84"/>
      <c r="IJ5" s="84"/>
      <c r="IK5" s="84"/>
      <c r="IL5" s="84"/>
      <c r="IM5" s="84"/>
      <c r="IN5" s="84"/>
      <c r="IO5" s="84"/>
      <c r="IP5" s="84"/>
      <c r="IQ5" s="84"/>
      <c r="IR5" s="84"/>
      <c r="IS5" s="84"/>
      <c r="IT5" s="84"/>
      <c r="IU5" s="84"/>
      <c r="IV5" s="84"/>
      <c r="IW5" s="84"/>
      <c r="IX5" s="84"/>
      <c r="IY5" s="84"/>
      <c r="IZ5" s="84"/>
      <c r="JA5" s="84"/>
      <c r="JB5" s="84"/>
    </row>
    <row r="6" spans="1:262" s="22" customFormat="1" ht="15" customHeight="1" x14ac:dyDescent="0.15">
      <c r="A6" s="176" t="str">
        <f t="shared" si="0"/>
        <v>20190907</v>
      </c>
      <c r="B6" s="26" t="s">
        <v>275</v>
      </c>
      <c r="C6" s="27" t="s">
        <v>375</v>
      </c>
      <c r="D6" s="28" t="s">
        <v>421</v>
      </c>
      <c r="E6" s="26" t="str">
        <f t="shared" si="1"/>
        <v>标准</v>
      </c>
      <c r="F6" s="29" t="str">
        <f>VLOOKUP(D6,[1]工单一览表!A:B,2,0)</f>
        <v>025-C130000642-356</v>
      </c>
      <c r="G6" s="30" t="str">
        <f>VLOOKUP(F6,[1]系列对照表!A:C,3,0)</f>
        <v>PinPush</v>
      </c>
      <c r="H6" s="30" t="str">
        <f>VLOOKUP(F6,[1]系列对照表!A:D,4,0)</f>
        <v>PCS</v>
      </c>
      <c r="I6" s="37">
        <f>VLOOKUP(D6,[1]工单一览表!A:G,7,0)</f>
        <v>1500000</v>
      </c>
      <c r="J6" s="38" t="s">
        <v>281</v>
      </c>
      <c r="K6" s="37">
        <f>VLOOKUP(D6,[1]工单一览表!A:H,8,0)</f>
        <v>828000</v>
      </c>
      <c r="L6" s="26"/>
      <c r="M6" s="26"/>
      <c r="N6" s="26"/>
      <c r="O6" s="39" t="s">
        <v>420</v>
      </c>
      <c r="P6" s="40">
        <v>0.5</v>
      </c>
      <c r="Q6" s="40">
        <v>0.5</v>
      </c>
      <c r="R6" s="40">
        <f t="shared" ca="1" si="2"/>
        <v>3.3913043478260869</v>
      </c>
      <c r="S6" s="40">
        <f t="shared" ca="1" si="3"/>
        <v>2.7204030226700251</v>
      </c>
      <c r="T6" s="40">
        <v>4</v>
      </c>
      <c r="U6" s="40">
        <v>2</v>
      </c>
      <c r="V6" s="41">
        <v>12</v>
      </c>
      <c r="W6" s="42">
        <v>95000</v>
      </c>
      <c r="X6" s="43">
        <v>200</v>
      </c>
      <c r="Y6" s="50">
        <v>1</v>
      </c>
      <c r="Z6" s="50">
        <v>1</v>
      </c>
      <c r="AA6" s="51"/>
      <c r="AB6" s="51"/>
      <c r="AC6" s="51"/>
      <c r="AD6" s="51"/>
      <c r="AE6" s="51"/>
      <c r="AF6" s="38">
        <f t="shared" si="4"/>
        <v>144000</v>
      </c>
      <c r="AG6" s="61">
        <f t="shared" si="5"/>
        <v>7.916666666666667</v>
      </c>
      <c r="AH6" s="62">
        <f t="shared" si="6"/>
        <v>0.65972222222222221</v>
      </c>
      <c r="AI6" s="63"/>
      <c r="AJ6" s="64"/>
      <c r="AK6" s="65">
        <f t="shared" si="7"/>
        <v>0</v>
      </c>
      <c r="AL6" s="64" t="str">
        <f>IF(VLOOKUP(D6,[1]工单一览表!A:F,6,0)="结案","Y","N")</f>
        <v>Y</v>
      </c>
      <c r="AM6" s="66" t="s">
        <v>284</v>
      </c>
      <c r="AN6" s="26"/>
      <c r="AO6" s="66" t="s">
        <v>399</v>
      </c>
      <c r="AP6" s="74"/>
      <c r="AQ6" s="75"/>
      <c r="AR6" s="76"/>
      <c r="AS6" s="77"/>
      <c r="AT6" s="77"/>
      <c r="AU6" s="78"/>
      <c r="AV6" s="77"/>
      <c r="AW6" s="77"/>
      <c r="AX6" s="77"/>
      <c r="AY6" s="77"/>
      <c r="AZ6" s="77"/>
      <c r="BA6" s="77"/>
      <c r="BB6" s="84"/>
      <c r="BC6" s="84"/>
      <c r="BD6" s="84"/>
      <c r="BE6" s="84"/>
      <c r="BF6" s="84"/>
      <c r="BG6" s="84"/>
      <c r="BH6" s="84"/>
      <c r="BI6" s="84"/>
      <c r="BJ6" s="84"/>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84"/>
      <c r="FT6" s="84"/>
      <c r="FU6" s="84"/>
      <c r="FV6" s="84"/>
      <c r="FW6" s="84"/>
      <c r="FX6" s="84"/>
      <c r="FY6" s="84"/>
      <c r="FZ6" s="84"/>
      <c r="GA6" s="84"/>
      <c r="GB6" s="84"/>
      <c r="GC6" s="84"/>
      <c r="GD6" s="84"/>
      <c r="GE6" s="84"/>
      <c r="GF6" s="84"/>
      <c r="GG6" s="84"/>
      <c r="GH6" s="84"/>
      <c r="GI6" s="84"/>
      <c r="GJ6" s="84"/>
      <c r="GK6" s="84"/>
      <c r="GL6" s="84"/>
      <c r="GM6" s="84"/>
      <c r="GN6" s="84"/>
      <c r="GO6" s="84"/>
      <c r="GP6" s="84"/>
      <c r="GQ6" s="84"/>
      <c r="GR6" s="84"/>
      <c r="GS6" s="84"/>
      <c r="GT6" s="84"/>
      <c r="GU6" s="84"/>
      <c r="GV6" s="84"/>
      <c r="GW6" s="84"/>
      <c r="GX6" s="84"/>
      <c r="GY6" s="84"/>
      <c r="GZ6" s="84"/>
      <c r="HA6" s="84"/>
      <c r="HB6" s="84"/>
      <c r="HC6" s="84"/>
      <c r="HD6" s="84"/>
      <c r="HE6" s="84"/>
      <c r="HF6" s="84"/>
      <c r="HG6" s="84"/>
      <c r="HH6" s="84"/>
      <c r="HI6" s="84"/>
      <c r="HJ6" s="84"/>
      <c r="HK6" s="84"/>
      <c r="HL6" s="84"/>
      <c r="HM6" s="84"/>
      <c r="HN6" s="84"/>
      <c r="HO6" s="84"/>
      <c r="HP6" s="84"/>
      <c r="HQ6" s="84"/>
      <c r="HR6" s="84"/>
      <c r="HS6" s="84"/>
      <c r="HT6" s="84"/>
      <c r="HU6" s="84"/>
      <c r="HV6" s="84"/>
      <c r="HW6" s="84"/>
      <c r="HX6" s="84"/>
      <c r="HY6" s="84"/>
      <c r="HZ6" s="84"/>
      <c r="IA6" s="84"/>
      <c r="IB6" s="84"/>
      <c r="IC6" s="84"/>
      <c r="ID6" s="84"/>
      <c r="IE6" s="84"/>
      <c r="IF6" s="84"/>
      <c r="IG6" s="84"/>
      <c r="IH6" s="84"/>
      <c r="II6" s="84"/>
      <c r="IJ6" s="84"/>
      <c r="IK6" s="84"/>
      <c r="IL6" s="84"/>
      <c r="IM6" s="84"/>
      <c r="IN6" s="84"/>
      <c r="IO6" s="84"/>
      <c r="IP6" s="84"/>
      <c r="IQ6" s="84"/>
      <c r="IR6" s="84"/>
      <c r="IS6" s="84"/>
      <c r="IT6" s="84"/>
      <c r="IU6" s="84"/>
      <c r="IV6" s="84"/>
      <c r="IW6" s="84"/>
      <c r="IX6" s="84"/>
      <c r="IY6" s="84"/>
      <c r="IZ6" s="84"/>
      <c r="JA6" s="84"/>
      <c r="JB6" s="84"/>
    </row>
    <row r="7" spans="1:262" s="22" customFormat="1" ht="15" customHeight="1" x14ac:dyDescent="0.15">
      <c r="A7" s="176" t="str">
        <f t="shared" si="0"/>
        <v>20190907</v>
      </c>
      <c r="B7" s="26" t="s">
        <v>285</v>
      </c>
      <c r="C7" s="27" t="s">
        <v>375</v>
      </c>
      <c r="D7" s="28" t="s">
        <v>418</v>
      </c>
      <c r="E7" s="26" t="str">
        <f t="shared" si="1"/>
        <v>标准</v>
      </c>
      <c r="F7" s="29" t="str">
        <f>VLOOKUP(D7,[1]工单一览表!A:B,2,0)</f>
        <v>025-C130000641-356</v>
      </c>
      <c r="G7" s="30" t="str">
        <f>VLOOKUP(F7,[1]系列对照表!A:C,3,0)</f>
        <v>PinPush</v>
      </c>
      <c r="H7" s="30" t="str">
        <f>VLOOKUP(F7,[1]系列对照表!A:D,4,0)</f>
        <v>PCS</v>
      </c>
      <c r="I7" s="37">
        <f>VLOOKUP(D7,[1]工单一览表!A:G,7,0)</f>
        <v>1500000</v>
      </c>
      <c r="J7" s="38" t="s">
        <v>281</v>
      </c>
      <c r="K7" s="37">
        <f>VLOOKUP(D7,[1]工单一览表!A:H,8,0)</f>
        <v>838000</v>
      </c>
      <c r="L7" s="26"/>
      <c r="M7" s="26"/>
      <c r="N7" s="26"/>
      <c r="O7" s="39" t="s">
        <v>420</v>
      </c>
      <c r="P7" s="40">
        <v>0.5</v>
      </c>
      <c r="Q7" s="40">
        <v>0.5</v>
      </c>
      <c r="R7" s="40">
        <f t="shared" ca="1" si="2"/>
        <v>1.23943661971831</v>
      </c>
      <c r="S7" s="40">
        <f t="shared" ca="1" si="3"/>
        <v>2.7204030226700251</v>
      </c>
      <c r="T7" s="40">
        <v>2</v>
      </c>
      <c r="U7" s="40">
        <v>2</v>
      </c>
      <c r="V7" s="41">
        <v>12</v>
      </c>
      <c r="W7" s="42">
        <v>135000</v>
      </c>
      <c r="X7" s="43">
        <v>200</v>
      </c>
      <c r="Y7" s="50">
        <v>1</v>
      </c>
      <c r="Z7" s="50">
        <v>1</v>
      </c>
      <c r="AA7" s="51"/>
      <c r="AB7" s="51"/>
      <c r="AC7" s="51"/>
      <c r="AD7" s="51"/>
      <c r="AE7" s="51"/>
      <c r="AF7" s="38">
        <f t="shared" si="4"/>
        <v>144000</v>
      </c>
      <c r="AG7" s="61">
        <f t="shared" si="5"/>
        <v>11.25</v>
      </c>
      <c r="AH7" s="62">
        <f t="shared" si="6"/>
        <v>0.9375</v>
      </c>
      <c r="AI7" s="63"/>
      <c r="AJ7" s="64"/>
      <c r="AK7" s="65">
        <f t="shared" si="7"/>
        <v>0</v>
      </c>
      <c r="AL7" s="64" t="str">
        <f>IF(VLOOKUP(D7,[1]工单一览表!A:F,6,0)="结案","Y","N")</f>
        <v>Y</v>
      </c>
      <c r="AM7" s="66" t="s">
        <v>313</v>
      </c>
      <c r="AN7" s="26"/>
      <c r="AO7" s="66" t="s">
        <v>298</v>
      </c>
      <c r="AP7" s="74"/>
      <c r="AQ7" s="75"/>
      <c r="AR7" s="76"/>
      <c r="AS7" s="77"/>
      <c r="AT7" s="77"/>
      <c r="AU7" s="78"/>
      <c r="AV7" s="77"/>
      <c r="AW7" s="77"/>
      <c r="AX7" s="77"/>
      <c r="AY7" s="77"/>
      <c r="AZ7" s="77"/>
      <c r="BA7" s="77"/>
      <c r="BB7" s="84"/>
      <c r="BC7" s="84"/>
      <c r="BD7" s="84"/>
      <c r="BE7" s="84"/>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4"/>
      <c r="DW7" s="84"/>
      <c r="DX7" s="84"/>
      <c r="DY7" s="84"/>
      <c r="DZ7" s="84"/>
      <c r="EA7" s="84"/>
      <c r="EB7" s="84"/>
      <c r="EC7" s="84"/>
      <c r="ED7" s="84"/>
      <c r="EE7" s="84"/>
      <c r="EF7" s="84"/>
      <c r="EG7" s="84"/>
      <c r="EH7" s="84"/>
      <c r="EI7" s="84"/>
      <c r="EJ7" s="84"/>
      <c r="EK7" s="84"/>
      <c r="EL7" s="84"/>
      <c r="EM7" s="84"/>
      <c r="EN7" s="84"/>
      <c r="EO7" s="84"/>
      <c r="EP7" s="84"/>
      <c r="EQ7" s="84"/>
      <c r="ER7" s="84"/>
      <c r="ES7" s="84"/>
      <c r="ET7" s="84"/>
      <c r="EU7" s="84"/>
      <c r="EV7" s="84"/>
      <c r="EW7" s="84"/>
      <c r="EX7" s="84"/>
      <c r="EY7" s="84"/>
      <c r="EZ7" s="84"/>
      <c r="FA7" s="84"/>
      <c r="FB7" s="84"/>
      <c r="FC7" s="84"/>
      <c r="FD7" s="84"/>
      <c r="FE7" s="84"/>
      <c r="FF7" s="84"/>
      <c r="FG7" s="84"/>
      <c r="FH7" s="84"/>
      <c r="FI7" s="84"/>
      <c r="FJ7" s="84"/>
      <c r="FK7" s="84"/>
      <c r="FL7" s="84"/>
      <c r="FM7" s="84"/>
      <c r="FN7" s="84"/>
      <c r="FO7" s="84"/>
      <c r="FP7" s="84"/>
      <c r="FQ7" s="84"/>
      <c r="FR7" s="84"/>
      <c r="FS7" s="84"/>
      <c r="FT7" s="84"/>
      <c r="FU7" s="84"/>
      <c r="FV7" s="84"/>
      <c r="FW7" s="84"/>
      <c r="FX7" s="84"/>
      <c r="FY7" s="84"/>
      <c r="FZ7" s="84"/>
      <c r="GA7" s="84"/>
      <c r="GB7" s="84"/>
      <c r="GC7" s="84"/>
      <c r="GD7" s="84"/>
      <c r="GE7" s="84"/>
      <c r="GF7" s="84"/>
      <c r="GG7" s="84"/>
      <c r="GH7" s="84"/>
      <c r="GI7" s="84"/>
      <c r="GJ7" s="84"/>
      <c r="GK7" s="84"/>
      <c r="GL7" s="84"/>
      <c r="GM7" s="84"/>
      <c r="GN7" s="84"/>
      <c r="GO7" s="84"/>
      <c r="GP7" s="84"/>
      <c r="GQ7" s="84"/>
      <c r="GR7" s="84"/>
      <c r="GS7" s="84"/>
      <c r="GT7" s="84"/>
      <c r="GU7" s="84"/>
      <c r="GV7" s="84"/>
      <c r="GW7" s="84"/>
      <c r="GX7" s="84"/>
      <c r="GY7" s="84"/>
      <c r="GZ7" s="84"/>
      <c r="HA7" s="84"/>
      <c r="HB7" s="84"/>
      <c r="HC7" s="84"/>
      <c r="HD7" s="84"/>
      <c r="HE7" s="84"/>
      <c r="HF7" s="84"/>
      <c r="HG7" s="84"/>
      <c r="HH7" s="84"/>
      <c r="HI7" s="84"/>
      <c r="HJ7" s="84"/>
      <c r="HK7" s="84"/>
      <c r="HL7" s="84"/>
      <c r="HM7" s="84"/>
      <c r="HN7" s="84"/>
      <c r="HO7" s="84"/>
      <c r="HP7" s="84"/>
      <c r="HQ7" s="84"/>
      <c r="HR7" s="84"/>
      <c r="HS7" s="84"/>
      <c r="HT7" s="84"/>
      <c r="HU7" s="84"/>
      <c r="HV7" s="84"/>
      <c r="HW7" s="84"/>
      <c r="HX7" s="84"/>
      <c r="HY7" s="84"/>
      <c r="HZ7" s="84"/>
      <c r="IA7" s="84"/>
      <c r="IB7" s="84"/>
      <c r="IC7" s="84"/>
      <c r="ID7" s="84"/>
      <c r="IE7" s="84"/>
      <c r="IF7" s="84"/>
      <c r="IG7" s="84"/>
      <c r="IH7" s="84"/>
      <c r="II7" s="84"/>
      <c r="IJ7" s="84"/>
      <c r="IK7" s="84"/>
      <c r="IL7" s="84"/>
      <c r="IM7" s="84"/>
      <c r="IN7" s="84"/>
      <c r="IO7" s="84"/>
      <c r="IP7" s="84"/>
      <c r="IQ7" s="84"/>
      <c r="IR7" s="84"/>
      <c r="IS7" s="84"/>
      <c r="IT7" s="84"/>
      <c r="IU7" s="84"/>
      <c r="IV7" s="84"/>
      <c r="IW7" s="84"/>
      <c r="IX7" s="84"/>
      <c r="IY7" s="84"/>
      <c r="IZ7" s="84"/>
      <c r="JA7" s="84"/>
      <c r="JB7" s="84"/>
    </row>
    <row r="8" spans="1:262" s="22" customFormat="1" ht="15" customHeight="1" x14ac:dyDescent="0.15">
      <c r="A8" s="176" t="str">
        <f t="shared" si="0"/>
        <v>20190907</v>
      </c>
      <c r="B8" s="26" t="s">
        <v>285</v>
      </c>
      <c r="C8" s="27" t="s">
        <v>375</v>
      </c>
      <c r="D8" s="28" t="s">
        <v>421</v>
      </c>
      <c r="E8" s="26" t="str">
        <f t="shared" si="1"/>
        <v>标准</v>
      </c>
      <c r="F8" s="29" t="str">
        <f>VLOOKUP(D8,[1]工单一览表!A:B,2,0)</f>
        <v>025-C130000642-356</v>
      </c>
      <c r="G8" s="30" t="str">
        <f>VLOOKUP(F8,[1]系列对照表!A:C,3,0)</f>
        <v>PinPush</v>
      </c>
      <c r="H8" s="30" t="str">
        <f>VLOOKUP(F8,[1]系列对照表!A:D,4,0)</f>
        <v>PCS</v>
      </c>
      <c r="I8" s="37">
        <f>VLOOKUP(D8,[1]工单一览表!A:G,7,0)</f>
        <v>1500000</v>
      </c>
      <c r="J8" s="38" t="s">
        <v>281</v>
      </c>
      <c r="K8" s="37">
        <f>VLOOKUP(D8,[1]工单一览表!A:H,8,0)</f>
        <v>828000</v>
      </c>
      <c r="L8" s="26"/>
      <c r="M8" s="26"/>
      <c r="N8" s="26"/>
      <c r="O8" s="39" t="s">
        <v>420</v>
      </c>
      <c r="P8" s="40">
        <v>0.5</v>
      </c>
      <c r="Q8" s="40">
        <v>0.5</v>
      </c>
      <c r="R8" s="40">
        <f t="shared" ca="1" si="2"/>
        <v>1.23943661971831</v>
      </c>
      <c r="S8" s="40">
        <f t="shared" ca="1" si="3"/>
        <v>2.7204030226700251</v>
      </c>
      <c r="T8" s="40">
        <v>2</v>
      </c>
      <c r="U8" s="40">
        <v>2</v>
      </c>
      <c r="V8" s="41">
        <v>12</v>
      </c>
      <c r="W8" s="42">
        <v>135000</v>
      </c>
      <c r="X8" s="43">
        <v>200</v>
      </c>
      <c r="Y8" s="50">
        <v>1</v>
      </c>
      <c r="Z8" s="50">
        <v>1</v>
      </c>
      <c r="AA8" s="51"/>
      <c r="AB8" s="51"/>
      <c r="AC8" s="51"/>
      <c r="AD8" s="51"/>
      <c r="AE8" s="51"/>
      <c r="AF8" s="38">
        <f t="shared" si="4"/>
        <v>144000</v>
      </c>
      <c r="AG8" s="61">
        <f t="shared" si="5"/>
        <v>11.25</v>
      </c>
      <c r="AH8" s="62">
        <f t="shared" si="6"/>
        <v>0.9375</v>
      </c>
      <c r="AI8" s="63"/>
      <c r="AJ8" s="64"/>
      <c r="AK8" s="65">
        <f t="shared" si="7"/>
        <v>0</v>
      </c>
      <c r="AL8" s="64" t="str">
        <f>IF(VLOOKUP(D8,[1]工单一览表!A:F,6,0)="结案","Y","N")</f>
        <v>Y</v>
      </c>
      <c r="AM8" s="66" t="s">
        <v>313</v>
      </c>
      <c r="AN8" s="26"/>
      <c r="AO8" s="66" t="s">
        <v>298</v>
      </c>
      <c r="AP8" s="74"/>
      <c r="AQ8" s="75"/>
      <c r="AR8" s="76"/>
      <c r="AS8" s="77"/>
      <c r="AT8" s="77"/>
      <c r="AU8" s="78"/>
      <c r="AV8" s="77"/>
      <c r="AW8" s="77"/>
      <c r="AX8" s="77"/>
      <c r="AY8" s="77"/>
      <c r="AZ8" s="77"/>
      <c r="BA8" s="77"/>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c r="FE8" s="84"/>
      <c r="FF8" s="84"/>
      <c r="FG8" s="84"/>
      <c r="FH8" s="84"/>
      <c r="FI8" s="84"/>
      <c r="FJ8" s="84"/>
      <c r="FK8" s="84"/>
      <c r="FL8" s="84"/>
      <c r="FM8" s="84"/>
      <c r="FN8" s="84"/>
      <c r="FO8" s="84"/>
      <c r="FP8" s="84"/>
      <c r="FQ8" s="84"/>
      <c r="FR8" s="84"/>
      <c r="FS8" s="84"/>
      <c r="FT8" s="84"/>
      <c r="FU8" s="84"/>
      <c r="FV8" s="84"/>
      <c r="FW8" s="84"/>
      <c r="FX8" s="84"/>
      <c r="FY8" s="84"/>
      <c r="FZ8" s="84"/>
      <c r="GA8" s="84"/>
      <c r="GB8" s="84"/>
      <c r="GC8" s="84"/>
      <c r="GD8" s="84"/>
      <c r="GE8" s="84"/>
      <c r="GF8" s="84"/>
      <c r="GG8" s="84"/>
      <c r="GH8" s="84"/>
      <c r="GI8" s="84"/>
      <c r="GJ8" s="84"/>
      <c r="GK8" s="84"/>
      <c r="GL8" s="84"/>
      <c r="GM8" s="84"/>
      <c r="GN8" s="84"/>
      <c r="GO8" s="84"/>
      <c r="GP8" s="84"/>
      <c r="GQ8" s="84"/>
      <c r="GR8" s="84"/>
      <c r="GS8" s="84"/>
      <c r="GT8" s="84"/>
      <c r="GU8" s="84"/>
      <c r="GV8" s="84"/>
      <c r="GW8" s="84"/>
      <c r="GX8" s="84"/>
      <c r="GY8" s="84"/>
      <c r="GZ8" s="84"/>
      <c r="HA8" s="84"/>
      <c r="HB8" s="84"/>
      <c r="HC8" s="84"/>
      <c r="HD8" s="84"/>
      <c r="HE8" s="84"/>
      <c r="HF8" s="84"/>
      <c r="HG8" s="84"/>
      <c r="HH8" s="84"/>
      <c r="HI8" s="84"/>
      <c r="HJ8" s="84"/>
      <c r="HK8" s="84"/>
      <c r="HL8" s="84"/>
      <c r="HM8" s="84"/>
      <c r="HN8" s="84"/>
      <c r="HO8" s="84"/>
      <c r="HP8" s="84"/>
      <c r="HQ8" s="84"/>
      <c r="HR8" s="84"/>
      <c r="HS8" s="84"/>
      <c r="HT8" s="84"/>
      <c r="HU8" s="84"/>
      <c r="HV8" s="84"/>
      <c r="HW8" s="84"/>
      <c r="HX8" s="84"/>
      <c r="HY8" s="84"/>
      <c r="HZ8" s="84"/>
      <c r="IA8" s="84"/>
      <c r="IB8" s="84"/>
      <c r="IC8" s="84"/>
      <c r="ID8" s="84"/>
      <c r="IE8" s="84"/>
      <c r="IF8" s="84"/>
      <c r="IG8" s="84"/>
      <c r="IH8" s="84"/>
      <c r="II8" s="84"/>
      <c r="IJ8" s="84"/>
      <c r="IK8" s="84"/>
      <c r="IL8" s="84"/>
      <c r="IM8" s="84"/>
      <c r="IN8" s="84"/>
      <c r="IO8" s="84"/>
      <c r="IP8" s="84"/>
      <c r="IQ8" s="84"/>
      <c r="IR8" s="84"/>
      <c r="IS8" s="84"/>
      <c r="IT8" s="84"/>
      <c r="IU8" s="84"/>
      <c r="IV8" s="84"/>
      <c r="IW8" s="84"/>
      <c r="IX8" s="84"/>
      <c r="IY8" s="84"/>
      <c r="IZ8" s="84"/>
      <c r="JA8" s="84"/>
      <c r="JB8" s="84"/>
    </row>
    <row r="9" spans="1:262" s="22" customFormat="1" ht="15" customHeight="1" x14ac:dyDescent="0.15">
      <c r="A9" s="176" t="str">
        <f t="shared" si="0"/>
        <v>20190907</v>
      </c>
      <c r="B9" s="26" t="s">
        <v>275</v>
      </c>
      <c r="C9" s="27" t="s">
        <v>276</v>
      </c>
      <c r="D9" s="28" t="s">
        <v>460</v>
      </c>
      <c r="E9" s="26" t="str">
        <f t="shared" si="1"/>
        <v>标准</v>
      </c>
      <c r="F9" s="29" t="str">
        <f>VLOOKUP(D9,[1]工单一览表!A:B,2,0)</f>
        <v>025-C130000631-372</v>
      </c>
      <c r="G9" s="30" t="str">
        <f>VLOOKUP(F9,[1]系列对照表!A:C,3,0)</f>
        <v>转轴</v>
      </c>
      <c r="H9" s="30" t="str">
        <f>VLOOKUP(F9,[1]系列对照表!A:D,4,0)</f>
        <v>PCS</v>
      </c>
      <c r="I9" s="37">
        <f>VLOOKUP(D9,[1]工单一览表!A:G,7,0)</f>
        <v>1500000</v>
      </c>
      <c r="J9" s="38" t="s">
        <v>281</v>
      </c>
      <c r="K9" s="37">
        <f>VLOOKUP(D9,[1]工单一览表!A:H,8,0)</f>
        <v>0</v>
      </c>
      <c r="L9" s="26"/>
      <c r="M9" s="26"/>
      <c r="N9" s="26"/>
      <c r="O9" s="39" t="s">
        <v>389</v>
      </c>
      <c r="P9" s="40">
        <v>0.5</v>
      </c>
      <c r="Q9" s="40">
        <v>0.5</v>
      </c>
      <c r="R9" s="40">
        <f t="shared" ca="1" si="2"/>
        <v>1.4130434782608694</v>
      </c>
      <c r="S9" s="40">
        <f t="shared" ca="1" si="3"/>
        <v>1.1335012594458438</v>
      </c>
      <c r="T9" s="40">
        <v>3</v>
      </c>
      <c r="U9" s="40">
        <v>2</v>
      </c>
      <c r="V9" s="41">
        <v>5</v>
      </c>
      <c r="W9" s="42">
        <v>83000</v>
      </c>
      <c r="X9" s="43">
        <v>320</v>
      </c>
      <c r="Y9" s="50">
        <v>1</v>
      </c>
      <c r="Z9" s="50">
        <v>1</v>
      </c>
      <c r="AA9" s="51"/>
      <c r="AB9" s="51"/>
      <c r="AC9" s="51"/>
      <c r="AD9" s="51"/>
      <c r="AE9" s="51"/>
      <c r="AF9" s="38">
        <f t="shared" si="4"/>
        <v>96000</v>
      </c>
      <c r="AG9" s="61">
        <f t="shared" si="5"/>
        <v>4.322916666666667</v>
      </c>
      <c r="AH9" s="62">
        <f t="shared" si="6"/>
        <v>0.86458333333333337</v>
      </c>
      <c r="AI9" s="63"/>
      <c r="AJ9" s="64"/>
      <c r="AK9" s="65">
        <f t="shared" si="7"/>
        <v>0</v>
      </c>
      <c r="AL9" s="64" t="str">
        <f>IF(VLOOKUP(D9,[1]工单一览表!A:F,6,0)="结案","Y","N")</f>
        <v>Y</v>
      </c>
      <c r="AM9" s="66" t="s">
        <v>284</v>
      </c>
      <c r="AN9" s="26"/>
      <c r="AO9" s="66" t="s">
        <v>49</v>
      </c>
      <c r="AP9" s="74"/>
      <c r="AQ9" s="75"/>
      <c r="AR9" s="76"/>
      <c r="AS9" s="77"/>
      <c r="AT9" s="77"/>
      <c r="AU9" s="78"/>
      <c r="AV9" s="77"/>
      <c r="AW9" s="77"/>
      <c r="AX9" s="77"/>
      <c r="AY9" s="77"/>
      <c r="AZ9" s="77"/>
      <c r="BA9" s="77"/>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c r="FK9" s="84"/>
      <c r="FL9" s="84"/>
      <c r="FM9" s="84"/>
      <c r="FN9" s="84"/>
      <c r="FO9" s="84"/>
      <c r="FP9" s="84"/>
      <c r="FQ9" s="84"/>
      <c r="FR9" s="84"/>
      <c r="FS9" s="84"/>
      <c r="FT9" s="84"/>
      <c r="FU9" s="84"/>
      <c r="FV9" s="84"/>
      <c r="FW9" s="84"/>
      <c r="FX9" s="84"/>
      <c r="FY9" s="84"/>
      <c r="FZ9" s="84"/>
      <c r="GA9" s="84"/>
      <c r="GB9" s="84"/>
      <c r="GC9" s="84"/>
      <c r="GD9" s="84"/>
      <c r="GE9" s="84"/>
      <c r="GF9" s="84"/>
      <c r="GG9" s="84"/>
      <c r="GH9" s="84"/>
      <c r="GI9" s="84"/>
      <c r="GJ9" s="84"/>
      <c r="GK9" s="84"/>
      <c r="GL9" s="84"/>
      <c r="GM9" s="84"/>
      <c r="GN9" s="84"/>
      <c r="GO9" s="84"/>
      <c r="GP9" s="84"/>
      <c r="GQ9" s="84"/>
      <c r="GR9" s="84"/>
      <c r="GS9" s="84"/>
      <c r="GT9" s="84"/>
      <c r="GU9" s="84"/>
      <c r="GV9" s="84"/>
      <c r="GW9" s="84"/>
      <c r="GX9" s="84"/>
      <c r="GY9" s="84"/>
      <c r="GZ9" s="84"/>
      <c r="HA9" s="84"/>
      <c r="HB9" s="84"/>
      <c r="HC9" s="84"/>
      <c r="HD9" s="84"/>
      <c r="HE9" s="84"/>
      <c r="HF9" s="84"/>
      <c r="HG9" s="84"/>
      <c r="HH9" s="84"/>
      <c r="HI9" s="84"/>
      <c r="HJ9" s="84"/>
      <c r="HK9" s="84"/>
      <c r="HL9" s="84"/>
      <c r="HM9" s="84"/>
      <c r="HN9" s="84"/>
      <c r="HO9" s="84"/>
      <c r="HP9" s="84"/>
      <c r="HQ9" s="84"/>
      <c r="HR9" s="84"/>
      <c r="HS9" s="84"/>
      <c r="HT9" s="84"/>
      <c r="HU9" s="84"/>
      <c r="HV9" s="84"/>
      <c r="HW9" s="84"/>
      <c r="HX9" s="84"/>
      <c r="HY9" s="84"/>
      <c r="HZ9" s="84"/>
      <c r="IA9" s="84"/>
      <c r="IB9" s="84"/>
      <c r="IC9" s="84"/>
      <c r="ID9" s="84"/>
      <c r="IE9" s="84"/>
      <c r="IF9" s="84"/>
      <c r="IG9" s="84"/>
      <c r="IH9" s="84"/>
      <c r="II9" s="84"/>
      <c r="IJ9" s="84"/>
      <c r="IK9" s="84"/>
      <c r="IL9" s="84"/>
      <c r="IM9" s="84"/>
      <c r="IN9" s="84"/>
      <c r="IO9" s="84"/>
      <c r="IP9" s="84"/>
      <c r="IQ9" s="84"/>
      <c r="IR9" s="84"/>
      <c r="IS9" s="84"/>
      <c r="IT9" s="84"/>
      <c r="IU9" s="84"/>
      <c r="IV9" s="84"/>
      <c r="IW9" s="84"/>
      <c r="IX9" s="84"/>
      <c r="IY9" s="84"/>
      <c r="IZ9" s="84"/>
      <c r="JA9" s="84"/>
      <c r="JB9" s="84"/>
    </row>
    <row r="10" spans="1:262" s="22" customFormat="1" ht="15" customHeight="1" x14ac:dyDescent="0.15">
      <c r="A10" s="176" t="str">
        <f t="shared" si="0"/>
        <v>20190907</v>
      </c>
      <c r="B10" s="26" t="s">
        <v>285</v>
      </c>
      <c r="C10" s="27" t="s">
        <v>276</v>
      </c>
      <c r="D10" s="28" t="s">
        <v>460</v>
      </c>
      <c r="E10" s="26" t="str">
        <f t="shared" si="1"/>
        <v>标准</v>
      </c>
      <c r="F10" s="29" t="str">
        <f>VLOOKUP(D10,[1]工单一览表!A:B,2,0)</f>
        <v>025-C130000631-372</v>
      </c>
      <c r="G10" s="30" t="str">
        <f>VLOOKUP(F10,[1]系列对照表!A:C,3,0)</f>
        <v>转轴</v>
      </c>
      <c r="H10" s="30" t="str">
        <f>VLOOKUP(F10,[1]系列对照表!A:D,4,0)</f>
        <v>PCS</v>
      </c>
      <c r="I10" s="37">
        <f>VLOOKUP(D10,[1]工单一览表!A:G,7,0)</f>
        <v>1500000</v>
      </c>
      <c r="J10" s="38" t="s">
        <v>281</v>
      </c>
      <c r="K10" s="37">
        <f>VLOOKUP(D10,[1]工单一览表!A:H,8,0)</f>
        <v>0</v>
      </c>
      <c r="L10" s="26"/>
      <c r="M10" s="26"/>
      <c r="N10" s="26"/>
      <c r="O10" s="39" t="s">
        <v>389</v>
      </c>
      <c r="P10" s="40">
        <v>0.5</v>
      </c>
      <c r="Q10" s="40">
        <v>0.5</v>
      </c>
      <c r="R10" s="40">
        <f t="shared" ca="1" si="2"/>
        <v>1.23943661971831</v>
      </c>
      <c r="S10" s="40">
        <f t="shared" ca="1" si="3"/>
        <v>2.7204030226700251</v>
      </c>
      <c r="T10" s="40">
        <v>3</v>
      </c>
      <c r="U10" s="40">
        <v>3</v>
      </c>
      <c r="V10" s="41">
        <v>12</v>
      </c>
      <c r="W10" s="42">
        <v>225000</v>
      </c>
      <c r="X10" s="43">
        <v>320</v>
      </c>
      <c r="Y10" s="50">
        <v>1</v>
      </c>
      <c r="Z10" s="50">
        <v>1</v>
      </c>
      <c r="AA10" s="51"/>
      <c r="AB10" s="51"/>
      <c r="AC10" s="51"/>
      <c r="AD10" s="51"/>
      <c r="AE10" s="51"/>
      <c r="AF10" s="38">
        <f t="shared" si="4"/>
        <v>230400</v>
      </c>
      <c r="AG10" s="61">
        <f t="shared" si="5"/>
        <v>11.71875</v>
      </c>
      <c r="AH10" s="62">
        <f t="shared" si="6"/>
        <v>0.9765625</v>
      </c>
      <c r="AI10" s="63"/>
      <c r="AJ10" s="64"/>
      <c r="AK10" s="65">
        <f t="shared" si="7"/>
        <v>0</v>
      </c>
      <c r="AL10" s="64" t="str">
        <f>IF(VLOOKUP(D10,[1]工单一览表!A:F,6,0)="结案","Y","N")</f>
        <v>Y</v>
      </c>
      <c r="AM10" s="66" t="s">
        <v>331</v>
      </c>
      <c r="AN10" s="26"/>
      <c r="AO10" s="66" t="s">
        <v>127</v>
      </c>
      <c r="AP10" s="74"/>
      <c r="AQ10" s="75"/>
      <c r="AR10" s="76"/>
      <c r="AS10" s="77"/>
      <c r="AT10" s="77"/>
      <c r="AU10" s="78"/>
      <c r="AV10" s="77"/>
      <c r="AW10" s="77"/>
      <c r="AX10" s="77"/>
      <c r="AY10" s="77"/>
      <c r="AZ10" s="77"/>
      <c r="BA10" s="77"/>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c r="GQ10" s="84"/>
      <c r="GR10" s="84"/>
      <c r="GS10" s="84"/>
      <c r="GT10" s="84"/>
      <c r="GU10" s="84"/>
      <c r="GV10" s="84"/>
      <c r="GW10" s="84"/>
      <c r="GX10" s="84"/>
      <c r="GY10" s="84"/>
      <c r="GZ10" s="84"/>
      <c r="HA10" s="84"/>
      <c r="HB10" s="84"/>
      <c r="HC10" s="84"/>
      <c r="HD10" s="84"/>
      <c r="HE10" s="84"/>
      <c r="HF10" s="84"/>
      <c r="HG10" s="84"/>
      <c r="HH10" s="84"/>
      <c r="HI10" s="84"/>
      <c r="HJ10" s="84"/>
      <c r="HK10" s="84"/>
      <c r="HL10" s="84"/>
      <c r="HM10" s="84"/>
      <c r="HN10" s="84"/>
      <c r="HO10" s="84"/>
      <c r="HP10" s="84"/>
      <c r="HQ10" s="84"/>
      <c r="HR10" s="84"/>
      <c r="HS10" s="84"/>
      <c r="HT10" s="84"/>
      <c r="HU10" s="84"/>
      <c r="HV10" s="84"/>
      <c r="HW10" s="84"/>
      <c r="HX10" s="84"/>
      <c r="HY10" s="84"/>
      <c r="HZ10" s="84"/>
      <c r="IA10" s="84"/>
      <c r="IB10" s="84"/>
      <c r="IC10" s="84"/>
      <c r="ID10" s="84"/>
      <c r="IE10" s="84"/>
      <c r="IF10" s="84"/>
      <c r="IG10" s="84"/>
      <c r="IH10" s="84"/>
      <c r="II10" s="84"/>
      <c r="IJ10" s="84"/>
      <c r="IK10" s="84"/>
      <c r="IL10" s="84"/>
      <c r="IM10" s="84"/>
      <c r="IN10" s="84"/>
      <c r="IO10" s="84"/>
      <c r="IP10" s="84"/>
      <c r="IQ10" s="84"/>
      <c r="IR10" s="84"/>
      <c r="IS10" s="84"/>
      <c r="IT10" s="84"/>
      <c r="IU10" s="84"/>
      <c r="IV10" s="84"/>
      <c r="IW10" s="84"/>
      <c r="IX10" s="84"/>
      <c r="IY10" s="84"/>
      <c r="IZ10" s="84"/>
      <c r="JA10" s="84"/>
      <c r="JB10" s="84"/>
    </row>
    <row r="11" spans="1:262" s="13" customFormat="1" ht="15" customHeight="1" x14ac:dyDescent="0.15">
      <c r="A11" s="176" t="str">
        <f t="shared" si="0"/>
        <v>20190907</v>
      </c>
      <c r="B11" s="26" t="s">
        <v>275</v>
      </c>
      <c r="C11" s="27" t="s">
        <v>292</v>
      </c>
      <c r="D11" s="28" t="s">
        <v>446</v>
      </c>
      <c r="E11" s="26" t="str">
        <f t="shared" si="1"/>
        <v>标准</v>
      </c>
      <c r="F11" s="29" t="str">
        <f>VLOOKUP(D11,[1]工单一览表!A:B,2,0)</f>
        <v>025-U139500621-373</v>
      </c>
      <c r="G11" s="30" t="str">
        <f>VLOOKUP(F11,[1]系列对照表!A:C,3,0)</f>
        <v>5P Usb</v>
      </c>
      <c r="H11" s="30" t="str">
        <f>VLOOKUP(F11,[1]系列对照表!A:D,4,0)</f>
        <v>PCS</v>
      </c>
      <c r="I11" s="37">
        <f>VLOOKUP(D11,[1]工单一览表!A:G,7,0)</f>
        <v>600000</v>
      </c>
      <c r="J11" s="38" t="s">
        <v>281</v>
      </c>
      <c r="K11" s="37">
        <f>VLOOKUP(D11,[1]工单一览表!A:H,8,0)</f>
        <v>511000</v>
      </c>
      <c r="L11" s="26"/>
      <c r="M11" s="26"/>
      <c r="N11" s="26"/>
      <c r="O11" s="39" t="s">
        <v>295</v>
      </c>
      <c r="P11" s="40">
        <v>0.5</v>
      </c>
      <c r="Q11" s="40">
        <v>0.5</v>
      </c>
      <c r="R11" s="40">
        <f t="shared" ca="1" si="2"/>
        <v>3.3913043478260869</v>
      </c>
      <c r="S11" s="40">
        <f t="shared" ca="1" si="3"/>
        <v>2.7204030226700251</v>
      </c>
      <c r="T11" s="40">
        <v>4</v>
      </c>
      <c r="U11" s="40">
        <v>2</v>
      </c>
      <c r="V11" s="41">
        <v>12</v>
      </c>
      <c r="W11" s="42">
        <v>126000</v>
      </c>
      <c r="X11" s="43">
        <v>200</v>
      </c>
      <c r="Y11" s="50">
        <v>1</v>
      </c>
      <c r="Z11" s="50">
        <v>1</v>
      </c>
      <c r="AA11" s="51"/>
      <c r="AB11" s="51"/>
      <c r="AC11" s="51"/>
      <c r="AD11" s="51"/>
      <c r="AE11" s="51"/>
      <c r="AF11" s="38">
        <f t="shared" si="4"/>
        <v>144000</v>
      </c>
      <c r="AG11" s="61">
        <f t="shared" si="5"/>
        <v>10.5</v>
      </c>
      <c r="AH11" s="62">
        <f t="shared" si="6"/>
        <v>0.875</v>
      </c>
      <c r="AI11" s="63"/>
      <c r="AJ11" s="64"/>
      <c r="AK11" s="65">
        <f t="shared" si="7"/>
        <v>0</v>
      </c>
      <c r="AL11" s="64" t="str">
        <f>IF(VLOOKUP(D11,[1]工单一览表!A:F,6,0)="结案","Y","N")</f>
        <v>Y</v>
      </c>
      <c r="AM11" s="66" t="s">
        <v>284</v>
      </c>
      <c r="AN11" s="26"/>
      <c r="AO11" s="66" t="s">
        <v>49</v>
      </c>
      <c r="AP11" s="74"/>
      <c r="AQ11" s="75"/>
      <c r="AR11" s="76"/>
      <c r="AS11" s="77"/>
      <c r="AT11" s="77"/>
      <c r="AU11" s="78"/>
      <c r="AV11" s="77"/>
      <c r="AW11" s="77"/>
      <c r="AX11" s="77"/>
      <c r="AY11" s="77"/>
      <c r="AZ11" s="77"/>
      <c r="BA11" s="77"/>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c r="FE11" s="84"/>
      <c r="FF11" s="84"/>
      <c r="FG11" s="84"/>
      <c r="FH11" s="84"/>
      <c r="FI11" s="84"/>
      <c r="FJ11" s="84"/>
      <c r="FK11" s="84"/>
      <c r="FL11" s="84"/>
      <c r="FM11" s="84"/>
      <c r="FN11" s="84"/>
      <c r="FO11" s="84"/>
      <c r="FP11" s="84"/>
      <c r="FQ11" s="84"/>
      <c r="FR11" s="84"/>
      <c r="FS11" s="84"/>
      <c r="FT11" s="84"/>
      <c r="FU11" s="84"/>
      <c r="FV11" s="84"/>
      <c r="FW11" s="84"/>
      <c r="FX11" s="84"/>
      <c r="FY11" s="84"/>
      <c r="FZ11" s="84"/>
      <c r="GA11" s="84"/>
      <c r="GB11" s="84"/>
      <c r="GC11" s="84"/>
      <c r="GD11" s="84"/>
      <c r="GE11" s="84"/>
      <c r="GF11" s="84"/>
      <c r="GG11" s="84"/>
      <c r="GH11" s="84"/>
      <c r="GI11" s="84"/>
      <c r="GJ11" s="84"/>
      <c r="GK11" s="84"/>
      <c r="GL11" s="84"/>
      <c r="GM11" s="84"/>
      <c r="GN11" s="84"/>
      <c r="GO11" s="84"/>
      <c r="GP11" s="84"/>
      <c r="GQ11" s="84"/>
      <c r="GR11" s="84"/>
      <c r="GS11" s="84"/>
      <c r="GT11" s="84"/>
      <c r="GU11" s="84"/>
      <c r="GV11" s="84"/>
      <c r="GW11" s="84"/>
      <c r="GX11" s="84"/>
      <c r="GY11" s="84"/>
      <c r="GZ11" s="84"/>
      <c r="HA11" s="84"/>
      <c r="HB11" s="84"/>
      <c r="HC11" s="84"/>
      <c r="HD11" s="84"/>
      <c r="HE11" s="84"/>
      <c r="HF11" s="84"/>
      <c r="HG11" s="84"/>
      <c r="HH11" s="84"/>
      <c r="HI11" s="84"/>
      <c r="HJ11" s="84"/>
      <c r="HK11" s="84"/>
      <c r="HL11" s="84"/>
      <c r="HM11" s="84"/>
      <c r="HN11" s="84"/>
      <c r="HO11" s="84"/>
      <c r="HP11" s="84"/>
      <c r="HQ11" s="84"/>
      <c r="HR11" s="84"/>
      <c r="HS11" s="84"/>
      <c r="HT11" s="84"/>
      <c r="HU11" s="84"/>
      <c r="HV11" s="84"/>
      <c r="HW11" s="84"/>
      <c r="HX11" s="84"/>
      <c r="HY11" s="84"/>
      <c r="HZ11" s="84"/>
      <c r="IA11" s="84"/>
      <c r="IB11" s="84"/>
      <c r="IC11" s="84"/>
      <c r="ID11" s="84"/>
      <c r="IE11" s="84"/>
      <c r="IF11" s="84"/>
      <c r="IG11" s="84"/>
      <c r="IH11" s="84"/>
      <c r="II11" s="84"/>
      <c r="IJ11" s="84"/>
      <c r="IK11" s="84"/>
      <c r="IL11" s="84"/>
      <c r="IM11" s="84"/>
      <c r="IN11" s="84"/>
      <c r="IO11" s="84"/>
      <c r="IP11" s="84"/>
      <c r="IQ11" s="84"/>
      <c r="IR11" s="84"/>
      <c r="IS11" s="84"/>
      <c r="IT11" s="84"/>
      <c r="IU11" s="84"/>
      <c r="IV11" s="84"/>
      <c r="IW11" s="84"/>
      <c r="IX11" s="84"/>
      <c r="IY11" s="84"/>
      <c r="IZ11" s="84"/>
      <c r="JA11" s="84"/>
      <c r="JB11" s="84"/>
    </row>
    <row r="12" spans="1:262" s="13" customFormat="1" ht="15" customHeight="1" x14ac:dyDescent="0.15">
      <c r="A12" s="176" t="str">
        <f t="shared" si="0"/>
        <v>20190907</v>
      </c>
      <c r="B12" s="26" t="s">
        <v>275</v>
      </c>
      <c r="C12" s="27" t="s">
        <v>361</v>
      </c>
      <c r="D12" s="28" t="s">
        <v>424</v>
      </c>
      <c r="E12" s="26" t="str">
        <f t="shared" si="1"/>
        <v>标准</v>
      </c>
      <c r="F12" s="29" t="str">
        <f>VLOOKUP(D12,[1]工单一览表!A:B,2,0)</f>
        <v>050-0009-482</v>
      </c>
      <c r="G12" s="30" t="str">
        <f>VLOOKUP(F12,[1]系列对照表!A:C,3,0)</f>
        <v>Sim卡</v>
      </c>
      <c r="H12" s="30" t="str">
        <f>VLOOKUP(F12,[1]系列对照表!A:D,4,0)</f>
        <v>KPCS</v>
      </c>
      <c r="I12" s="37">
        <f>VLOOKUP(D12,[1]工单一览表!A:G,7,0)</f>
        <v>1000</v>
      </c>
      <c r="J12" s="38" t="s">
        <v>281</v>
      </c>
      <c r="K12" s="37">
        <f>VLOOKUP(D12,[1]工单一览表!A:H,8,0)</f>
        <v>992.7</v>
      </c>
      <c r="L12" s="26"/>
      <c r="M12" s="26"/>
      <c r="N12" s="26"/>
      <c r="O12" s="39" t="s">
        <v>425</v>
      </c>
      <c r="P12" s="40">
        <v>0.5</v>
      </c>
      <c r="Q12" s="40">
        <v>0.5</v>
      </c>
      <c r="R12" s="40">
        <f t="shared" ca="1" si="2"/>
        <v>3.3913043478260869</v>
      </c>
      <c r="S12" s="40">
        <f t="shared" ca="1" si="3"/>
        <v>2.7204030226700251</v>
      </c>
      <c r="T12" s="40">
        <v>4</v>
      </c>
      <c r="U12" s="40">
        <v>3</v>
      </c>
      <c r="V12" s="41">
        <v>12</v>
      </c>
      <c r="W12" s="42">
        <v>153.5</v>
      </c>
      <c r="X12" s="43">
        <v>300</v>
      </c>
      <c r="Y12" s="50">
        <v>1</v>
      </c>
      <c r="Z12" s="50">
        <v>1</v>
      </c>
      <c r="AA12" s="51"/>
      <c r="AB12" s="51"/>
      <c r="AC12" s="51"/>
      <c r="AD12" s="51"/>
      <c r="AE12" s="51"/>
      <c r="AF12" s="38">
        <f t="shared" si="4"/>
        <v>216</v>
      </c>
      <c r="AG12" s="61">
        <f t="shared" si="5"/>
        <v>8.5277777777777786</v>
      </c>
      <c r="AH12" s="62">
        <f t="shared" si="6"/>
        <v>0.71064814814814814</v>
      </c>
      <c r="AI12" s="63"/>
      <c r="AJ12" s="64"/>
      <c r="AK12" s="65">
        <f t="shared" si="7"/>
        <v>0</v>
      </c>
      <c r="AL12" s="64" t="str">
        <f>IF(VLOOKUP(D12,[1]工单一览表!A:F,6,0)="结案","Y","N")</f>
        <v>Y</v>
      </c>
      <c r="AM12" s="66" t="s">
        <v>302</v>
      </c>
      <c r="AN12" s="26"/>
      <c r="AO12" s="66" t="s">
        <v>125</v>
      </c>
      <c r="AP12" s="74"/>
      <c r="AQ12" s="75"/>
      <c r="AR12" s="76"/>
      <c r="AS12" s="77"/>
      <c r="AT12" s="77"/>
      <c r="AU12" s="78"/>
      <c r="AV12" s="77"/>
      <c r="AW12" s="77"/>
      <c r="AX12" s="77"/>
      <c r="AY12" s="77"/>
      <c r="AZ12" s="77"/>
      <c r="BA12" s="77"/>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c r="GZ12" s="84"/>
      <c r="HA12" s="84"/>
      <c r="HB12" s="84"/>
      <c r="HC12" s="84"/>
      <c r="HD12" s="84"/>
      <c r="HE12" s="84"/>
      <c r="HF12" s="84"/>
      <c r="HG12" s="84"/>
      <c r="HH12" s="84"/>
      <c r="HI12" s="84"/>
      <c r="HJ12" s="84"/>
      <c r="HK12" s="84"/>
      <c r="HL12" s="84"/>
      <c r="HM12" s="84"/>
      <c r="HN12" s="84"/>
      <c r="HO12" s="84"/>
      <c r="HP12" s="84"/>
      <c r="HQ12" s="84"/>
      <c r="HR12" s="84"/>
      <c r="HS12" s="84"/>
      <c r="HT12" s="84"/>
      <c r="HU12" s="84"/>
      <c r="HV12" s="84"/>
      <c r="HW12" s="84"/>
      <c r="HX12" s="84"/>
      <c r="HY12" s="84"/>
      <c r="HZ12" s="84"/>
      <c r="IA12" s="84"/>
      <c r="IB12" s="84"/>
      <c r="IC12" s="84"/>
      <c r="ID12" s="84"/>
      <c r="IE12" s="84"/>
      <c r="IF12" s="84"/>
      <c r="IG12" s="84"/>
      <c r="IH12" s="84"/>
      <c r="II12" s="84"/>
      <c r="IJ12" s="84"/>
      <c r="IK12" s="84"/>
      <c r="IL12" s="84"/>
      <c r="IM12" s="84"/>
      <c r="IN12" s="84"/>
      <c r="IO12" s="84"/>
      <c r="IP12" s="84"/>
      <c r="IQ12" s="84"/>
      <c r="IR12" s="84"/>
      <c r="IS12" s="84"/>
      <c r="IT12" s="84"/>
      <c r="IU12" s="84"/>
      <c r="IV12" s="84"/>
      <c r="IW12" s="84"/>
      <c r="IX12" s="84"/>
      <c r="IY12" s="84"/>
      <c r="IZ12" s="84"/>
      <c r="JA12" s="84"/>
      <c r="JB12" s="84"/>
    </row>
    <row r="13" spans="1:262" s="13" customFormat="1" ht="15" customHeight="1" x14ac:dyDescent="0.15">
      <c r="A13" s="176" t="str">
        <f t="shared" si="0"/>
        <v>20190907</v>
      </c>
      <c r="B13" s="26" t="s">
        <v>285</v>
      </c>
      <c r="C13" s="27" t="s">
        <v>361</v>
      </c>
      <c r="D13" s="28" t="s">
        <v>424</v>
      </c>
      <c r="E13" s="26" t="str">
        <f t="shared" si="1"/>
        <v>标准</v>
      </c>
      <c r="F13" s="29" t="str">
        <f>VLOOKUP(D13,[1]工单一览表!A:B,2,0)</f>
        <v>050-0009-482</v>
      </c>
      <c r="G13" s="30" t="str">
        <f>VLOOKUP(F13,[1]系列对照表!A:C,3,0)</f>
        <v>Sim卡</v>
      </c>
      <c r="H13" s="30" t="str">
        <f>VLOOKUP(F13,[1]系列对照表!A:D,4,0)</f>
        <v>KPCS</v>
      </c>
      <c r="I13" s="37">
        <f>VLOOKUP(D13,[1]工单一览表!A:G,7,0)</f>
        <v>1000</v>
      </c>
      <c r="J13" s="38" t="s">
        <v>281</v>
      </c>
      <c r="K13" s="37">
        <f>VLOOKUP(D13,[1]工单一览表!A:H,8,0)</f>
        <v>992.7</v>
      </c>
      <c r="L13" s="26"/>
      <c r="M13" s="26"/>
      <c r="N13" s="26"/>
      <c r="O13" s="39" t="s">
        <v>425</v>
      </c>
      <c r="P13" s="40">
        <v>0.5</v>
      </c>
      <c r="Q13" s="40">
        <v>0.5</v>
      </c>
      <c r="R13" s="40">
        <f t="shared" ca="1" si="2"/>
        <v>0.82629107981220662</v>
      </c>
      <c r="S13" s="40">
        <f t="shared" ca="1" si="3"/>
        <v>1.8136020151133501</v>
      </c>
      <c r="T13" s="40">
        <v>2</v>
      </c>
      <c r="U13" s="40">
        <v>2</v>
      </c>
      <c r="V13" s="41">
        <v>8</v>
      </c>
      <c r="W13" s="42">
        <v>111</v>
      </c>
      <c r="X13" s="43">
        <v>300</v>
      </c>
      <c r="Y13" s="50">
        <v>1</v>
      </c>
      <c r="Z13" s="50">
        <v>1</v>
      </c>
      <c r="AA13" s="51"/>
      <c r="AB13" s="51"/>
      <c r="AC13" s="51"/>
      <c r="AD13" s="51"/>
      <c r="AE13" s="51"/>
      <c r="AF13" s="38">
        <f t="shared" si="4"/>
        <v>144</v>
      </c>
      <c r="AG13" s="61">
        <f t="shared" si="5"/>
        <v>6.166666666666667</v>
      </c>
      <c r="AH13" s="62">
        <f t="shared" si="6"/>
        <v>0.77083333333333337</v>
      </c>
      <c r="AI13" s="63"/>
      <c r="AJ13" s="64"/>
      <c r="AK13" s="65">
        <f t="shared" si="7"/>
        <v>0</v>
      </c>
      <c r="AL13" s="64" t="str">
        <f>IF(VLOOKUP(D13,[1]工单一览表!A:F,6,0)="结案","Y","N")</f>
        <v>Y</v>
      </c>
      <c r="AM13" s="66" t="s">
        <v>313</v>
      </c>
      <c r="AN13" s="26"/>
      <c r="AO13" s="66" t="s">
        <v>298</v>
      </c>
      <c r="AP13" s="74"/>
      <c r="AQ13" s="75"/>
      <c r="AR13" s="76"/>
      <c r="AS13" s="77"/>
      <c r="AT13" s="77"/>
      <c r="AU13" s="78"/>
      <c r="AV13" s="77"/>
      <c r="AW13" s="77"/>
      <c r="AX13" s="77"/>
      <c r="AY13" s="77"/>
      <c r="AZ13" s="77"/>
      <c r="BA13" s="77"/>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c r="FE13" s="84"/>
      <c r="FF13" s="84"/>
      <c r="FG13" s="84"/>
      <c r="FH13" s="84"/>
      <c r="FI13" s="84"/>
      <c r="FJ13" s="84"/>
      <c r="FK13" s="84"/>
      <c r="FL13" s="84"/>
      <c r="FM13" s="84"/>
      <c r="FN13" s="84"/>
      <c r="FO13" s="84"/>
      <c r="FP13" s="84"/>
      <c r="FQ13" s="84"/>
      <c r="FR13" s="84"/>
      <c r="FS13" s="84"/>
      <c r="FT13" s="84"/>
      <c r="FU13" s="84"/>
      <c r="FV13" s="84"/>
      <c r="FW13" s="84"/>
      <c r="FX13" s="84"/>
      <c r="FY13" s="84"/>
      <c r="FZ13" s="84"/>
      <c r="GA13" s="84"/>
      <c r="GB13" s="84"/>
      <c r="GC13" s="84"/>
      <c r="GD13" s="84"/>
      <c r="GE13" s="84"/>
      <c r="GF13" s="84"/>
      <c r="GG13" s="84"/>
      <c r="GH13" s="84"/>
      <c r="GI13" s="84"/>
      <c r="GJ13" s="84"/>
      <c r="GK13" s="84"/>
      <c r="GL13" s="84"/>
      <c r="GM13" s="84"/>
      <c r="GN13" s="84"/>
      <c r="GO13" s="84"/>
      <c r="GP13" s="84"/>
      <c r="GQ13" s="84"/>
      <c r="GR13" s="84"/>
      <c r="GS13" s="84"/>
      <c r="GT13" s="84"/>
      <c r="GU13" s="84"/>
      <c r="GV13" s="84"/>
      <c r="GW13" s="84"/>
      <c r="GX13" s="84"/>
      <c r="GY13" s="84"/>
      <c r="GZ13" s="84"/>
      <c r="HA13" s="84"/>
      <c r="HB13" s="84"/>
      <c r="HC13" s="84"/>
      <c r="HD13" s="84"/>
      <c r="HE13" s="84"/>
      <c r="HF13" s="84"/>
      <c r="HG13" s="84"/>
      <c r="HH13" s="84"/>
      <c r="HI13" s="84"/>
      <c r="HJ13" s="84"/>
      <c r="HK13" s="84"/>
      <c r="HL13" s="84"/>
      <c r="HM13" s="84"/>
      <c r="HN13" s="84"/>
      <c r="HO13" s="84"/>
      <c r="HP13" s="84"/>
      <c r="HQ13" s="84"/>
      <c r="HR13" s="84"/>
      <c r="HS13" s="84"/>
      <c r="HT13" s="84"/>
      <c r="HU13" s="84"/>
      <c r="HV13" s="84"/>
      <c r="HW13" s="84"/>
      <c r="HX13" s="84"/>
      <c r="HY13" s="84"/>
      <c r="HZ13" s="84"/>
      <c r="IA13" s="84"/>
      <c r="IB13" s="84"/>
      <c r="IC13" s="84"/>
      <c r="ID13" s="84"/>
      <c r="IE13" s="84"/>
      <c r="IF13" s="84"/>
      <c r="IG13" s="84"/>
      <c r="IH13" s="84"/>
      <c r="II13" s="84"/>
      <c r="IJ13" s="84"/>
      <c r="IK13" s="84"/>
      <c r="IL13" s="84"/>
      <c r="IM13" s="84"/>
      <c r="IN13" s="84"/>
      <c r="IO13" s="84"/>
      <c r="IP13" s="84"/>
      <c r="IQ13" s="84"/>
      <c r="IR13" s="84"/>
      <c r="IS13" s="84"/>
      <c r="IT13" s="84"/>
      <c r="IU13" s="84"/>
      <c r="IV13" s="84"/>
      <c r="IW13" s="84"/>
      <c r="IX13" s="84"/>
      <c r="IY13" s="84"/>
      <c r="IZ13" s="84"/>
      <c r="JA13" s="84"/>
      <c r="JB13" s="84"/>
    </row>
    <row r="14" spans="1:262" s="13" customFormat="1" ht="15" customHeight="1" x14ac:dyDescent="0.15">
      <c r="A14" s="176" t="str">
        <f t="shared" si="0"/>
        <v>20190907</v>
      </c>
      <c r="B14" s="26" t="s">
        <v>285</v>
      </c>
      <c r="C14" s="27" t="s">
        <v>463</v>
      </c>
      <c r="D14" s="28" t="s">
        <v>464</v>
      </c>
      <c r="E14" s="26" t="str">
        <f t="shared" si="1"/>
        <v>标准</v>
      </c>
      <c r="F14" s="29" t="str">
        <f>VLOOKUP(D14,[1]工单一览表!A:B,2,0)</f>
        <v>050-J200000142-0546</v>
      </c>
      <c r="G14" s="30" t="str">
        <f>VLOOKUP(F14,[1]系列对照表!A:C,3,0)</f>
        <v>Jack</v>
      </c>
      <c r="H14" s="30" t="str">
        <f>VLOOKUP(F14,[1]系列对照表!A:D,4,0)</f>
        <v>KPCS</v>
      </c>
      <c r="I14" s="37">
        <f>VLOOKUP(D14,[1]工单一览表!A:G,7,0)</f>
        <v>40000</v>
      </c>
      <c r="J14" s="38" t="s">
        <v>281</v>
      </c>
      <c r="K14" s="37">
        <f>VLOOKUP(D14,[1]工单一览表!A:H,8,0)</f>
        <v>479</v>
      </c>
      <c r="L14" s="26"/>
      <c r="M14" s="26"/>
      <c r="N14" s="26"/>
      <c r="O14" s="39" t="s">
        <v>465</v>
      </c>
      <c r="P14" s="40">
        <v>0.5</v>
      </c>
      <c r="Q14" s="40">
        <v>0.5</v>
      </c>
      <c r="R14" s="40">
        <f t="shared" ca="1" si="2"/>
        <v>1.23943661971831</v>
      </c>
      <c r="S14" s="40">
        <f t="shared" ca="1" si="3"/>
        <v>2.7204030226700251</v>
      </c>
      <c r="T14" s="40">
        <v>4</v>
      </c>
      <c r="U14" s="40">
        <v>4</v>
      </c>
      <c r="V14" s="41">
        <v>12</v>
      </c>
      <c r="W14" s="42">
        <v>120</v>
      </c>
      <c r="X14" s="43">
        <v>400</v>
      </c>
      <c r="Y14" s="50">
        <v>1</v>
      </c>
      <c r="Z14" s="50">
        <v>1</v>
      </c>
      <c r="AA14" s="51"/>
      <c r="AB14" s="51"/>
      <c r="AC14" s="51"/>
      <c r="AD14" s="51"/>
      <c r="AE14" s="51"/>
      <c r="AF14" s="38">
        <f t="shared" si="4"/>
        <v>288</v>
      </c>
      <c r="AG14" s="61">
        <f t="shared" si="5"/>
        <v>5</v>
      </c>
      <c r="AH14" s="62">
        <f t="shared" si="6"/>
        <v>0.41666666666666669</v>
      </c>
      <c r="AI14" s="63"/>
      <c r="AJ14" s="64"/>
      <c r="AK14" s="65">
        <f t="shared" si="7"/>
        <v>0</v>
      </c>
      <c r="AL14" s="64" t="str">
        <f>IF(VLOOKUP(D14,[1]工单一览表!A:F,6,0)="结案","Y","N")</f>
        <v>Y</v>
      </c>
      <c r="AM14" s="66" t="s">
        <v>331</v>
      </c>
      <c r="AN14" s="26"/>
      <c r="AO14" s="66" t="s">
        <v>127</v>
      </c>
      <c r="AP14" s="74"/>
      <c r="AQ14" s="75"/>
      <c r="AR14" s="76"/>
      <c r="AS14" s="77"/>
      <c r="AT14" s="77"/>
      <c r="AU14" s="78"/>
      <c r="AV14" s="77"/>
      <c r="AW14" s="77"/>
      <c r="AX14" s="77"/>
      <c r="AY14" s="77"/>
      <c r="AZ14" s="77"/>
      <c r="BA14" s="77"/>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4"/>
      <c r="CE14" s="84"/>
      <c r="CF14" s="84"/>
      <c r="CG14" s="84"/>
      <c r="CH14" s="84"/>
      <c r="CI14" s="84"/>
      <c r="CJ14" s="84"/>
      <c r="CK14" s="84"/>
      <c r="CL14" s="84"/>
      <c r="CM14" s="84"/>
      <c r="CN14" s="84"/>
      <c r="CO14" s="84"/>
      <c r="CP14" s="84"/>
      <c r="CQ14" s="84"/>
      <c r="CR14" s="84"/>
      <c r="CS14" s="84"/>
      <c r="CT14" s="84"/>
      <c r="CU14" s="84"/>
      <c r="CV14" s="84"/>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c r="FE14" s="84"/>
      <c r="FF14" s="84"/>
      <c r="FG14" s="84"/>
      <c r="FH14" s="84"/>
      <c r="FI14" s="84"/>
      <c r="FJ14" s="84"/>
      <c r="FK14" s="84"/>
      <c r="FL14" s="84"/>
      <c r="FM14" s="84"/>
      <c r="FN14" s="84"/>
      <c r="FO14" s="84"/>
      <c r="FP14" s="84"/>
      <c r="FQ14" s="84"/>
      <c r="FR14" s="84"/>
      <c r="FS14" s="84"/>
      <c r="FT14" s="84"/>
      <c r="FU14" s="84"/>
      <c r="FV14" s="84"/>
      <c r="FW14" s="84"/>
      <c r="FX14" s="84"/>
      <c r="FY14" s="84"/>
      <c r="FZ14" s="84"/>
      <c r="GA14" s="84"/>
      <c r="GB14" s="84"/>
      <c r="GC14" s="84"/>
      <c r="GD14" s="84"/>
      <c r="GE14" s="84"/>
      <c r="GF14" s="84"/>
      <c r="GG14" s="84"/>
      <c r="GH14" s="84"/>
      <c r="GI14" s="84"/>
      <c r="GJ14" s="84"/>
      <c r="GK14" s="84"/>
      <c r="GL14" s="84"/>
      <c r="GM14" s="84"/>
      <c r="GN14" s="84"/>
      <c r="GO14" s="84"/>
      <c r="GP14" s="84"/>
      <c r="GQ14" s="84"/>
      <c r="GR14" s="84"/>
      <c r="GS14" s="84"/>
      <c r="GT14" s="84"/>
      <c r="GU14" s="84"/>
      <c r="GV14" s="84"/>
      <c r="GW14" s="84"/>
      <c r="GX14" s="84"/>
      <c r="GY14" s="84"/>
      <c r="GZ14" s="84"/>
      <c r="HA14" s="84"/>
      <c r="HB14" s="84"/>
      <c r="HC14" s="84"/>
      <c r="HD14" s="84"/>
      <c r="HE14" s="84"/>
      <c r="HF14" s="84"/>
      <c r="HG14" s="84"/>
      <c r="HH14" s="84"/>
      <c r="HI14" s="84"/>
      <c r="HJ14" s="84"/>
      <c r="HK14" s="84"/>
      <c r="HL14" s="84"/>
      <c r="HM14" s="84"/>
      <c r="HN14" s="84"/>
      <c r="HO14" s="84"/>
      <c r="HP14" s="84"/>
      <c r="HQ14" s="84"/>
      <c r="HR14" s="84"/>
      <c r="HS14" s="84"/>
      <c r="HT14" s="84"/>
      <c r="HU14" s="84"/>
      <c r="HV14" s="84"/>
      <c r="HW14" s="84"/>
      <c r="HX14" s="84"/>
      <c r="HY14" s="84"/>
      <c r="HZ14" s="84"/>
      <c r="IA14" s="84"/>
      <c r="IB14" s="84"/>
      <c r="IC14" s="84"/>
      <c r="ID14" s="84"/>
      <c r="IE14" s="84"/>
      <c r="IF14" s="84"/>
      <c r="IG14" s="84"/>
      <c r="IH14" s="84"/>
      <c r="II14" s="84"/>
      <c r="IJ14" s="84"/>
      <c r="IK14" s="84"/>
      <c r="IL14" s="84"/>
      <c r="IM14" s="84"/>
      <c r="IN14" s="84"/>
      <c r="IO14" s="84"/>
      <c r="IP14" s="84"/>
      <c r="IQ14" s="84"/>
      <c r="IR14" s="84"/>
      <c r="IS14" s="84"/>
      <c r="IT14" s="84"/>
      <c r="IU14" s="84"/>
      <c r="IV14" s="84"/>
      <c r="IW14" s="84"/>
      <c r="IX14" s="84"/>
      <c r="IY14" s="84"/>
      <c r="IZ14" s="84"/>
      <c r="JA14" s="84"/>
      <c r="JB14" s="84"/>
    </row>
    <row r="15" spans="1:262" s="22" customFormat="1" ht="15" customHeight="1" x14ac:dyDescent="0.15">
      <c r="A15" s="176" t="str">
        <f t="shared" si="0"/>
        <v>20190907</v>
      </c>
      <c r="B15" s="26" t="s">
        <v>275</v>
      </c>
      <c r="C15" s="27" t="s">
        <v>380</v>
      </c>
      <c r="D15" s="28" t="s">
        <v>466</v>
      </c>
      <c r="E15" s="26" t="str">
        <f t="shared" si="1"/>
        <v>标准</v>
      </c>
      <c r="F15" s="29" t="str">
        <f>VLOOKUP(D15,[1]工单一览表!A:B,2,0)</f>
        <v>050-J220000141-530</v>
      </c>
      <c r="G15" s="30" t="str">
        <f>VLOOKUP(F15,[1]系列对照表!A:C,3,0)</f>
        <v>Jack</v>
      </c>
      <c r="H15" s="30" t="str">
        <f>VLOOKUP(F15,[1]系列对照表!A:D,4,0)</f>
        <v>KPCS</v>
      </c>
      <c r="I15" s="37">
        <f>VLOOKUP(D15,[1]工单一览表!A:G,7,0)</f>
        <v>600</v>
      </c>
      <c r="J15" s="38" t="s">
        <v>281</v>
      </c>
      <c r="K15" s="37">
        <f>VLOOKUP(D15,[1]工单一览表!A:H,8,0)</f>
        <v>600</v>
      </c>
      <c r="L15" s="26"/>
      <c r="M15" s="26"/>
      <c r="N15" s="26"/>
      <c r="O15" s="39" t="s">
        <v>20</v>
      </c>
      <c r="P15" s="40">
        <v>0.5</v>
      </c>
      <c r="Q15" s="40">
        <v>0.5</v>
      </c>
      <c r="R15" s="40">
        <f t="shared" ca="1" si="2"/>
        <v>3.3913043478260869</v>
      </c>
      <c r="S15" s="40">
        <f t="shared" ca="1" si="3"/>
        <v>2.7204030226700251</v>
      </c>
      <c r="T15" s="40">
        <v>4</v>
      </c>
      <c r="U15" s="40">
        <v>3</v>
      </c>
      <c r="V15" s="41">
        <v>12</v>
      </c>
      <c r="W15" s="42">
        <v>260</v>
      </c>
      <c r="X15" s="43">
        <v>450</v>
      </c>
      <c r="Y15" s="50">
        <v>1</v>
      </c>
      <c r="Z15" s="50">
        <v>1</v>
      </c>
      <c r="AA15" s="51"/>
      <c r="AB15" s="51"/>
      <c r="AC15" s="51"/>
      <c r="AD15" s="51"/>
      <c r="AE15" s="51"/>
      <c r="AF15" s="38">
        <f t="shared" si="4"/>
        <v>324</v>
      </c>
      <c r="AG15" s="61">
        <f t="shared" si="5"/>
        <v>9.6296296296296298</v>
      </c>
      <c r="AH15" s="62">
        <f t="shared" si="6"/>
        <v>0.80246913580246915</v>
      </c>
      <c r="AI15" s="63"/>
      <c r="AJ15" s="64"/>
      <c r="AK15" s="65">
        <f t="shared" si="7"/>
        <v>0</v>
      </c>
      <c r="AL15" s="64" t="str">
        <f>IF(VLOOKUP(D15,[1]工单一览表!A:F,6,0)="结案","Y","N")</f>
        <v>Y</v>
      </c>
      <c r="AM15" s="66" t="s">
        <v>320</v>
      </c>
      <c r="AN15" s="26"/>
      <c r="AO15" s="66" t="s">
        <v>61</v>
      </c>
      <c r="AP15" s="74"/>
      <c r="AQ15" s="75"/>
      <c r="AR15" s="76"/>
      <c r="AS15" s="77"/>
      <c r="AT15" s="77"/>
      <c r="AU15" s="78"/>
      <c r="AV15" s="77"/>
      <c r="AW15" s="77"/>
      <c r="AX15" s="77"/>
      <c r="AY15" s="77"/>
      <c r="AZ15" s="77"/>
      <c r="BA15" s="77"/>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84"/>
      <c r="CE15" s="84"/>
      <c r="CF15" s="84"/>
      <c r="CG15" s="84"/>
      <c r="CH15" s="84"/>
      <c r="CI15" s="84"/>
      <c r="CJ15" s="84"/>
      <c r="CK15" s="84"/>
      <c r="CL15" s="84"/>
      <c r="CM15" s="84"/>
      <c r="CN15" s="84"/>
      <c r="CO15" s="84"/>
      <c r="CP15" s="84"/>
      <c r="CQ15" s="84"/>
      <c r="CR15" s="84"/>
      <c r="CS15" s="84"/>
      <c r="CT15" s="84"/>
      <c r="CU15" s="84"/>
      <c r="CV15" s="84"/>
      <c r="CW15" s="84"/>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c r="FE15" s="84"/>
      <c r="FF15" s="84"/>
      <c r="FG15" s="84"/>
      <c r="FH15" s="84"/>
      <c r="FI15" s="84"/>
      <c r="FJ15" s="84"/>
      <c r="FK15" s="84"/>
      <c r="FL15" s="84"/>
      <c r="FM15" s="84"/>
      <c r="FN15" s="84"/>
      <c r="FO15" s="84"/>
      <c r="FP15" s="84"/>
      <c r="FQ15" s="84"/>
      <c r="FR15" s="84"/>
      <c r="FS15" s="84"/>
      <c r="FT15" s="84"/>
      <c r="FU15" s="84"/>
      <c r="FV15" s="84"/>
      <c r="FW15" s="84"/>
      <c r="FX15" s="84"/>
      <c r="FY15" s="84"/>
      <c r="FZ15" s="84"/>
      <c r="GA15" s="84"/>
      <c r="GB15" s="84"/>
      <c r="GC15" s="84"/>
      <c r="GD15" s="84"/>
      <c r="GE15" s="84"/>
      <c r="GF15" s="84"/>
      <c r="GG15" s="84"/>
      <c r="GH15" s="84"/>
      <c r="GI15" s="84"/>
      <c r="GJ15" s="84"/>
      <c r="GK15" s="84"/>
      <c r="GL15" s="84"/>
      <c r="GM15" s="84"/>
      <c r="GN15" s="84"/>
      <c r="GO15" s="84"/>
      <c r="GP15" s="84"/>
      <c r="GQ15" s="84"/>
      <c r="GR15" s="84"/>
      <c r="GS15" s="84"/>
      <c r="GT15" s="84"/>
      <c r="GU15" s="84"/>
      <c r="GV15" s="84"/>
      <c r="GW15" s="84"/>
      <c r="GX15" s="84"/>
      <c r="GY15" s="84"/>
      <c r="GZ15" s="84"/>
      <c r="HA15" s="84"/>
      <c r="HB15" s="84"/>
      <c r="HC15" s="84"/>
      <c r="HD15" s="84"/>
      <c r="HE15" s="84"/>
      <c r="HF15" s="84"/>
      <c r="HG15" s="84"/>
      <c r="HH15" s="84"/>
      <c r="HI15" s="84"/>
      <c r="HJ15" s="84"/>
      <c r="HK15" s="84"/>
      <c r="HL15" s="84"/>
      <c r="HM15" s="84"/>
      <c r="HN15" s="84"/>
      <c r="HO15" s="84"/>
      <c r="HP15" s="84"/>
      <c r="HQ15" s="84"/>
      <c r="HR15" s="84"/>
      <c r="HS15" s="84"/>
      <c r="HT15" s="84"/>
      <c r="HU15" s="84"/>
      <c r="HV15" s="84"/>
      <c r="HW15" s="84"/>
      <c r="HX15" s="84"/>
      <c r="HY15" s="84"/>
      <c r="HZ15" s="84"/>
      <c r="IA15" s="84"/>
      <c r="IB15" s="84"/>
      <c r="IC15" s="84"/>
      <c r="ID15" s="84"/>
      <c r="IE15" s="84"/>
      <c r="IF15" s="84"/>
      <c r="IG15" s="84"/>
      <c r="IH15" s="84"/>
      <c r="II15" s="84"/>
      <c r="IJ15" s="84"/>
      <c r="IK15" s="84"/>
      <c r="IL15" s="84"/>
      <c r="IM15" s="84"/>
      <c r="IN15" s="84"/>
      <c r="IO15" s="84"/>
      <c r="IP15" s="84"/>
      <c r="IQ15" s="84"/>
      <c r="IR15" s="84"/>
      <c r="IS15" s="84"/>
      <c r="IT15" s="84"/>
      <c r="IU15" s="84"/>
      <c r="IV15" s="84"/>
      <c r="IW15" s="84"/>
      <c r="IX15" s="84"/>
      <c r="IY15" s="84"/>
      <c r="IZ15" s="84"/>
      <c r="JA15" s="84"/>
      <c r="JB15" s="84"/>
    </row>
    <row r="16" spans="1:262" s="22" customFormat="1" ht="15" customHeight="1" x14ac:dyDescent="0.15">
      <c r="A16" s="176" t="str">
        <f t="shared" si="0"/>
        <v>20190907</v>
      </c>
      <c r="B16" s="26" t="s">
        <v>285</v>
      </c>
      <c r="C16" s="27" t="s">
        <v>380</v>
      </c>
      <c r="D16" s="28" t="s">
        <v>466</v>
      </c>
      <c r="E16" s="26" t="str">
        <f t="shared" si="1"/>
        <v>标准</v>
      </c>
      <c r="F16" s="29" t="str">
        <f>VLOOKUP(D16,[1]工单一览表!A:B,2,0)</f>
        <v>050-J220000141-530</v>
      </c>
      <c r="G16" s="30" t="str">
        <f>VLOOKUP(F16,[1]系列对照表!A:C,3,0)</f>
        <v>Jack</v>
      </c>
      <c r="H16" s="30" t="str">
        <f>VLOOKUP(F16,[1]系列对照表!A:D,4,0)</f>
        <v>KPCS</v>
      </c>
      <c r="I16" s="37">
        <f>VLOOKUP(D16,[1]工单一览表!A:G,7,0)</f>
        <v>600</v>
      </c>
      <c r="J16" s="38" t="s">
        <v>281</v>
      </c>
      <c r="K16" s="37">
        <f>VLOOKUP(D16,[1]工单一览表!A:H,8,0)</f>
        <v>600</v>
      </c>
      <c r="L16" s="26"/>
      <c r="M16" s="26"/>
      <c r="N16" s="26"/>
      <c r="O16" s="39" t="s">
        <v>20</v>
      </c>
      <c r="P16" s="40">
        <v>0.5</v>
      </c>
      <c r="Q16" s="40">
        <v>0.5</v>
      </c>
      <c r="R16" s="40">
        <f t="shared" ca="1" si="2"/>
        <v>1.23943661971831</v>
      </c>
      <c r="S16" s="40">
        <f t="shared" ca="1" si="3"/>
        <v>2.7204030226700251</v>
      </c>
      <c r="T16" s="40">
        <v>2</v>
      </c>
      <c r="U16" s="40">
        <v>2</v>
      </c>
      <c r="V16" s="41">
        <v>12</v>
      </c>
      <c r="W16" s="42">
        <v>265</v>
      </c>
      <c r="X16" s="43">
        <v>450</v>
      </c>
      <c r="Y16" s="50">
        <v>1</v>
      </c>
      <c r="Z16" s="50">
        <v>1</v>
      </c>
      <c r="AA16" s="51"/>
      <c r="AB16" s="51"/>
      <c r="AC16" s="51"/>
      <c r="AD16" s="51"/>
      <c r="AE16" s="51"/>
      <c r="AF16" s="38">
        <f t="shared" si="4"/>
        <v>324</v>
      </c>
      <c r="AG16" s="61">
        <f t="shared" si="5"/>
        <v>9.8148148148148149</v>
      </c>
      <c r="AH16" s="62">
        <f t="shared" si="6"/>
        <v>0.8179012345679012</v>
      </c>
      <c r="AI16" s="63"/>
      <c r="AJ16" s="64"/>
      <c r="AK16" s="65">
        <f t="shared" si="7"/>
        <v>0</v>
      </c>
      <c r="AL16" s="64" t="str">
        <f>IF(VLOOKUP(D16,[1]工单一览表!A:F,6,0)="结案","Y","N")</f>
        <v>Y</v>
      </c>
      <c r="AM16" s="66" t="s">
        <v>313</v>
      </c>
      <c r="AN16" s="26"/>
      <c r="AO16" s="66" t="s">
        <v>298</v>
      </c>
      <c r="AP16" s="74"/>
      <c r="AQ16" s="75"/>
      <c r="AR16" s="76"/>
      <c r="AS16" s="77"/>
      <c r="AT16" s="77"/>
      <c r="AU16" s="78"/>
      <c r="AV16" s="77"/>
      <c r="AW16" s="77"/>
      <c r="AX16" s="77"/>
      <c r="AY16" s="77"/>
      <c r="AZ16" s="77"/>
      <c r="BA16" s="77"/>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84"/>
      <c r="CE16" s="84"/>
      <c r="CF16" s="84"/>
      <c r="CG16" s="84"/>
      <c r="CH16" s="84"/>
      <c r="CI16" s="84"/>
      <c r="CJ16" s="84"/>
      <c r="CK16" s="84"/>
      <c r="CL16" s="84"/>
      <c r="CM16" s="84"/>
      <c r="CN16" s="84"/>
      <c r="CO16" s="84"/>
      <c r="CP16" s="84"/>
      <c r="CQ16" s="84"/>
      <c r="CR16" s="84"/>
      <c r="CS16" s="84"/>
      <c r="CT16" s="84"/>
      <c r="CU16" s="84"/>
      <c r="CV16" s="84"/>
      <c r="CW16" s="84"/>
      <c r="CX16" s="84"/>
      <c r="CY16" s="84"/>
      <c r="CZ16" s="84"/>
      <c r="DA16" s="84"/>
      <c r="DB16" s="84"/>
      <c r="DC16" s="84"/>
      <c r="DD16" s="84"/>
      <c r="DE16" s="84"/>
      <c r="DF16" s="84"/>
      <c r="DG16" s="84"/>
      <c r="DH16" s="84"/>
      <c r="DI16" s="84"/>
      <c r="DJ16" s="84"/>
      <c r="DK16" s="84"/>
      <c r="DL16" s="84"/>
      <c r="DM16" s="84"/>
      <c r="DN16" s="84"/>
      <c r="DO16" s="84"/>
      <c r="DP16" s="84"/>
      <c r="DQ16" s="84"/>
      <c r="DR16" s="84"/>
      <c r="DS16" s="84"/>
      <c r="DT16" s="84"/>
      <c r="DU16" s="84"/>
      <c r="DV16" s="84"/>
      <c r="DW16" s="84"/>
      <c r="DX16" s="84"/>
      <c r="DY16" s="84"/>
      <c r="DZ16" s="84"/>
      <c r="EA16" s="84"/>
      <c r="EB16" s="84"/>
      <c r="EC16" s="84"/>
      <c r="ED16" s="84"/>
      <c r="EE16" s="84"/>
      <c r="EF16" s="84"/>
      <c r="EG16" s="84"/>
      <c r="EH16" s="84"/>
      <c r="EI16" s="84"/>
      <c r="EJ16" s="84"/>
      <c r="EK16" s="84"/>
      <c r="EL16" s="84"/>
      <c r="EM16" s="84"/>
      <c r="EN16" s="84"/>
      <c r="EO16" s="84"/>
      <c r="EP16" s="84"/>
      <c r="EQ16" s="84"/>
      <c r="ER16" s="84"/>
      <c r="ES16" s="84"/>
      <c r="ET16" s="84"/>
      <c r="EU16" s="84"/>
      <c r="EV16" s="84"/>
      <c r="EW16" s="84"/>
      <c r="EX16" s="84"/>
      <c r="EY16" s="84"/>
      <c r="EZ16" s="84"/>
      <c r="FA16" s="84"/>
      <c r="FB16" s="84"/>
      <c r="FC16" s="84"/>
      <c r="FD16" s="84"/>
      <c r="FE16" s="84"/>
      <c r="FF16" s="84"/>
      <c r="FG16" s="84"/>
      <c r="FH16" s="84"/>
      <c r="FI16" s="84"/>
      <c r="FJ16" s="84"/>
      <c r="FK16" s="84"/>
      <c r="FL16" s="84"/>
      <c r="FM16" s="84"/>
      <c r="FN16" s="84"/>
      <c r="FO16" s="84"/>
      <c r="FP16" s="84"/>
      <c r="FQ16" s="84"/>
      <c r="FR16" s="84"/>
      <c r="FS16" s="84"/>
      <c r="FT16" s="84"/>
      <c r="FU16" s="84"/>
      <c r="FV16" s="84"/>
      <c r="FW16" s="84"/>
      <c r="FX16" s="84"/>
      <c r="FY16" s="84"/>
      <c r="FZ16" s="84"/>
      <c r="GA16" s="84"/>
      <c r="GB16" s="84"/>
      <c r="GC16" s="84"/>
      <c r="GD16" s="84"/>
      <c r="GE16" s="84"/>
      <c r="GF16" s="84"/>
      <c r="GG16" s="84"/>
      <c r="GH16" s="84"/>
      <c r="GI16" s="84"/>
      <c r="GJ16" s="84"/>
      <c r="GK16" s="84"/>
      <c r="GL16" s="84"/>
      <c r="GM16" s="84"/>
      <c r="GN16" s="84"/>
      <c r="GO16" s="84"/>
      <c r="GP16" s="84"/>
      <c r="GQ16" s="84"/>
      <c r="GR16" s="84"/>
      <c r="GS16" s="84"/>
      <c r="GT16" s="84"/>
      <c r="GU16" s="84"/>
      <c r="GV16" s="84"/>
      <c r="GW16" s="84"/>
      <c r="GX16" s="84"/>
      <c r="GY16" s="84"/>
      <c r="GZ16" s="84"/>
      <c r="HA16" s="84"/>
      <c r="HB16" s="84"/>
      <c r="HC16" s="84"/>
      <c r="HD16" s="84"/>
      <c r="HE16" s="84"/>
      <c r="HF16" s="84"/>
      <c r="HG16" s="84"/>
      <c r="HH16" s="84"/>
      <c r="HI16" s="84"/>
      <c r="HJ16" s="84"/>
      <c r="HK16" s="84"/>
      <c r="HL16" s="84"/>
      <c r="HM16" s="84"/>
      <c r="HN16" s="84"/>
      <c r="HO16" s="84"/>
      <c r="HP16" s="84"/>
      <c r="HQ16" s="84"/>
      <c r="HR16" s="84"/>
      <c r="HS16" s="84"/>
      <c r="HT16" s="84"/>
      <c r="HU16" s="84"/>
      <c r="HV16" s="84"/>
      <c r="HW16" s="84"/>
      <c r="HX16" s="84"/>
      <c r="HY16" s="84"/>
      <c r="HZ16" s="84"/>
      <c r="IA16" s="84"/>
      <c r="IB16" s="84"/>
      <c r="IC16" s="84"/>
      <c r="ID16" s="84"/>
      <c r="IE16" s="84"/>
      <c r="IF16" s="84"/>
      <c r="IG16" s="84"/>
      <c r="IH16" s="84"/>
      <c r="II16" s="84"/>
      <c r="IJ16" s="84"/>
      <c r="IK16" s="84"/>
      <c r="IL16" s="84"/>
      <c r="IM16" s="84"/>
      <c r="IN16" s="84"/>
      <c r="IO16" s="84"/>
      <c r="IP16" s="84"/>
      <c r="IQ16" s="84"/>
      <c r="IR16" s="84"/>
      <c r="IS16" s="84"/>
      <c r="IT16" s="84"/>
      <c r="IU16" s="84"/>
      <c r="IV16" s="84"/>
      <c r="IW16" s="84"/>
      <c r="IX16" s="84"/>
      <c r="IY16" s="84"/>
      <c r="IZ16" s="84"/>
      <c r="JA16" s="84"/>
      <c r="JB16" s="84"/>
    </row>
    <row r="17" spans="1:262" s="22" customFormat="1" ht="15" customHeight="1" x14ac:dyDescent="0.15">
      <c r="A17" s="176" t="str">
        <f t="shared" si="0"/>
        <v>20190907</v>
      </c>
      <c r="B17" s="26" t="s">
        <v>285</v>
      </c>
      <c r="C17" s="27" t="s">
        <v>368</v>
      </c>
      <c r="D17" s="28" t="s">
        <v>447</v>
      </c>
      <c r="E17" s="26" t="str">
        <f t="shared" si="1"/>
        <v>标准</v>
      </c>
      <c r="F17" s="29" t="str">
        <f>VLOOKUP(D17,[1]工单一览表!A:B,2,0)</f>
        <v>050-0009-467</v>
      </c>
      <c r="G17" s="30" t="str">
        <f>VLOOKUP(F17,[1]系列对照表!A:C,3,0)</f>
        <v>小天线</v>
      </c>
      <c r="H17" s="30" t="str">
        <f>VLOOKUP(F17,[1]系列对照表!A:D,4,0)</f>
        <v>KPCS</v>
      </c>
      <c r="I17" s="37">
        <f>VLOOKUP(D17,[1]工单一览表!A:G,7,0)</f>
        <v>2000</v>
      </c>
      <c r="J17" s="38" t="s">
        <v>281</v>
      </c>
      <c r="K17" s="37">
        <f>VLOOKUP(D17,[1]工单一览表!A:H,8,0)</f>
        <v>1983.5</v>
      </c>
      <c r="L17" s="26"/>
      <c r="M17" s="26"/>
      <c r="N17" s="26"/>
      <c r="O17" s="39" t="s">
        <v>370</v>
      </c>
      <c r="P17" s="40">
        <v>0.5</v>
      </c>
      <c r="Q17" s="40">
        <v>0.5</v>
      </c>
      <c r="R17" s="40">
        <f t="shared" ca="1" si="2"/>
        <v>1.23943661971831</v>
      </c>
      <c r="S17" s="40">
        <f t="shared" ca="1" si="3"/>
        <v>2.7204030226700251</v>
      </c>
      <c r="T17" s="40">
        <v>4</v>
      </c>
      <c r="U17" s="40">
        <v>4</v>
      </c>
      <c r="V17" s="41">
        <v>12</v>
      </c>
      <c r="W17" s="42">
        <v>330</v>
      </c>
      <c r="X17" s="43">
        <v>500</v>
      </c>
      <c r="Y17" s="50">
        <v>1</v>
      </c>
      <c r="Z17" s="50">
        <v>1</v>
      </c>
      <c r="AA17" s="51"/>
      <c r="AB17" s="51"/>
      <c r="AC17" s="51"/>
      <c r="AD17" s="51"/>
      <c r="AE17" s="51"/>
      <c r="AF17" s="38">
        <f t="shared" si="4"/>
        <v>360</v>
      </c>
      <c r="AG17" s="61">
        <f t="shared" si="5"/>
        <v>11</v>
      </c>
      <c r="AH17" s="62">
        <f t="shared" si="6"/>
        <v>0.91666666666666663</v>
      </c>
      <c r="AI17" s="63"/>
      <c r="AJ17" s="64"/>
      <c r="AK17" s="65">
        <f t="shared" si="7"/>
        <v>0</v>
      </c>
      <c r="AL17" s="64" t="str">
        <f>IF(VLOOKUP(D17,[1]工单一览表!A:F,6,0)="结案","Y","N")</f>
        <v>Y</v>
      </c>
      <c r="AM17" s="66" t="s">
        <v>326</v>
      </c>
      <c r="AN17" s="26"/>
      <c r="AO17" s="66" t="s">
        <v>332</v>
      </c>
      <c r="AP17" s="74"/>
      <c r="AQ17" s="75"/>
      <c r="AR17" s="76"/>
      <c r="AS17" s="77"/>
      <c r="AT17" s="77"/>
      <c r="AU17" s="78"/>
      <c r="AV17" s="77"/>
      <c r="AW17" s="77"/>
      <c r="AX17" s="77"/>
      <c r="AY17" s="77"/>
      <c r="AZ17" s="77"/>
      <c r="BA17" s="77"/>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84"/>
      <c r="CE17" s="84"/>
      <c r="CF17" s="84"/>
      <c r="CG17" s="84"/>
      <c r="CH17" s="84"/>
      <c r="CI17" s="84"/>
      <c r="CJ17" s="84"/>
      <c r="CK17" s="84"/>
      <c r="CL17" s="84"/>
      <c r="CM17" s="84"/>
      <c r="CN17" s="84"/>
      <c r="CO17" s="84"/>
      <c r="CP17" s="84"/>
      <c r="CQ17" s="84"/>
      <c r="CR17" s="84"/>
      <c r="CS17" s="84"/>
      <c r="CT17" s="84"/>
      <c r="CU17" s="84"/>
      <c r="CV17" s="84"/>
      <c r="CW17" s="84"/>
      <c r="CX17" s="84"/>
      <c r="CY17" s="84"/>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c r="FE17" s="84"/>
      <c r="FF17" s="84"/>
      <c r="FG17" s="84"/>
      <c r="FH17" s="84"/>
      <c r="FI17" s="84"/>
      <c r="FJ17" s="84"/>
      <c r="FK17" s="84"/>
      <c r="FL17" s="84"/>
      <c r="FM17" s="84"/>
      <c r="FN17" s="84"/>
      <c r="FO17" s="84"/>
      <c r="FP17" s="84"/>
      <c r="FQ17" s="84"/>
      <c r="FR17" s="84"/>
      <c r="FS17" s="84"/>
      <c r="FT17" s="84"/>
      <c r="FU17" s="84"/>
      <c r="FV17" s="84"/>
      <c r="FW17" s="84"/>
      <c r="FX17" s="84"/>
      <c r="FY17" s="84"/>
      <c r="FZ17" s="84"/>
      <c r="GA17" s="84"/>
      <c r="GB17" s="84"/>
      <c r="GC17" s="84"/>
      <c r="GD17" s="84"/>
      <c r="GE17" s="84"/>
      <c r="GF17" s="84"/>
      <c r="GG17" s="84"/>
      <c r="GH17" s="84"/>
      <c r="GI17" s="84"/>
      <c r="GJ17" s="84"/>
      <c r="GK17" s="84"/>
      <c r="GL17" s="84"/>
      <c r="GM17" s="84"/>
      <c r="GN17" s="84"/>
      <c r="GO17" s="84"/>
      <c r="GP17" s="84"/>
      <c r="GQ17" s="84"/>
      <c r="GR17" s="84"/>
      <c r="GS17" s="84"/>
      <c r="GT17" s="84"/>
      <c r="GU17" s="84"/>
      <c r="GV17" s="84"/>
      <c r="GW17" s="84"/>
      <c r="GX17" s="84"/>
      <c r="GY17" s="84"/>
      <c r="GZ17" s="84"/>
      <c r="HA17" s="84"/>
      <c r="HB17" s="84"/>
      <c r="HC17" s="84"/>
      <c r="HD17" s="84"/>
      <c r="HE17" s="84"/>
      <c r="HF17" s="84"/>
      <c r="HG17" s="84"/>
      <c r="HH17" s="84"/>
      <c r="HI17" s="84"/>
      <c r="HJ17" s="84"/>
      <c r="HK17" s="84"/>
      <c r="HL17" s="84"/>
      <c r="HM17" s="84"/>
      <c r="HN17" s="84"/>
      <c r="HO17" s="84"/>
      <c r="HP17" s="84"/>
      <c r="HQ17" s="84"/>
      <c r="HR17" s="84"/>
      <c r="HS17" s="84"/>
      <c r="HT17" s="84"/>
      <c r="HU17" s="84"/>
      <c r="HV17" s="84"/>
      <c r="HW17" s="84"/>
      <c r="HX17" s="84"/>
      <c r="HY17" s="84"/>
      <c r="HZ17" s="84"/>
      <c r="IA17" s="84"/>
      <c r="IB17" s="84"/>
      <c r="IC17" s="84"/>
      <c r="ID17" s="84"/>
      <c r="IE17" s="84"/>
      <c r="IF17" s="84"/>
      <c r="IG17" s="84"/>
      <c r="IH17" s="84"/>
      <c r="II17" s="84"/>
      <c r="IJ17" s="84"/>
      <c r="IK17" s="84"/>
      <c r="IL17" s="84"/>
      <c r="IM17" s="84"/>
      <c r="IN17" s="84"/>
      <c r="IO17" s="84"/>
      <c r="IP17" s="84"/>
      <c r="IQ17" s="84"/>
      <c r="IR17" s="84"/>
      <c r="IS17" s="84"/>
      <c r="IT17" s="84"/>
      <c r="IU17" s="84"/>
      <c r="IV17" s="84"/>
      <c r="IW17" s="84"/>
      <c r="IX17" s="84"/>
      <c r="IY17" s="84"/>
      <c r="IZ17" s="84"/>
      <c r="JA17" s="84"/>
      <c r="JB17" s="84"/>
    </row>
    <row r="18" spans="1:262" s="22" customFormat="1" ht="15" customHeight="1" x14ac:dyDescent="0.15">
      <c r="A18" s="176" t="str">
        <f t="shared" si="0"/>
        <v>20190907</v>
      </c>
      <c r="B18" s="26" t="s">
        <v>275</v>
      </c>
      <c r="C18" s="27" t="s">
        <v>303</v>
      </c>
      <c r="D18" s="28" t="s">
        <v>467</v>
      </c>
      <c r="E18" s="26" t="str">
        <f t="shared" si="1"/>
        <v>标准</v>
      </c>
      <c r="F18" s="29" t="str">
        <f>VLOOKUP(D18,[1]工单一览表!A:B,2,0)</f>
        <v>050-J310000141-536</v>
      </c>
      <c r="G18" s="30" t="str">
        <f>VLOOKUP(F18,[1]系列对照表!A:C,3,0)</f>
        <v>Jack</v>
      </c>
      <c r="H18" s="30" t="str">
        <f>VLOOKUP(F18,[1]系列对照表!A:D,4,0)</f>
        <v>KPCS</v>
      </c>
      <c r="I18" s="37">
        <f>VLOOKUP(D18,[1]工单一览表!A:G,7,0)</f>
        <v>1000</v>
      </c>
      <c r="J18" s="38" t="s">
        <v>281</v>
      </c>
      <c r="K18" s="37">
        <f>VLOOKUP(D18,[1]工单一览表!A:H,8,0)</f>
        <v>841.6</v>
      </c>
      <c r="L18" s="26"/>
      <c r="M18" s="26"/>
      <c r="N18" s="26"/>
      <c r="O18" s="39" t="s">
        <v>468</v>
      </c>
      <c r="P18" s="40">
        <v>0.5</v>
      </c>
      <c r="Q18" s="40">
        <v>0.5</v>
      </c>
      <c r="R18" s="40">
        <f t="shared" ca="1" si="2"/>
        <v>0.84782608695652173</v>
      </c>
      <c r="S18" s="40">
        <f t="shared" ca="1" si="3"/>
        <v>0.68010075566750627</v>
      </c>
      <c r="T18" s="40">
        <v>3</v>
      </c>
      <c r="U18" s="40">
        <v>2</v>
      </c>
      <c r="V18" s="41">
        <v>3</v>
      </c>
      <c r="W18" s="42">
        <v>60</v>
      </c>
      <c r="X18" s="43">
        <v>400</v>
      </c>
      <c r="Y18" s="50">
        <v>1</v>
      </c>
      <c r="Z18" s="50">
        <v>1</v>
      </c>
      <c r="AA18" s="51"/>
      <c r="AB18" s="51"/>
      <c r="AC18" s="51"/>
      <c r="AD18" s="51"/>
      <c r="AE18" s="51"/>
      <c r="AF18" s="38">
        <f t="shared" si="4"/>
        <v>72</v>
      </c>
      <c r="AG18" s="61">
        <f t="shared" si="5"/>
        <v>2.5</v>
      </c>
      <c r="AH18" s="62">
        <f t="shared" si="6"/>
        <v>0.83333333333333337</v>
      </c>
      <c r="AI18" s="63"/>
      <c r="AJ18" s="64"/>
      <c r="AK18" s="65">
        <f t="shared" si="7"/>
        <v>0</v>
      </c>
      <c r="AL18" s="64" t="str">
        <f>IF(VLOOKUP(D18,[1]工单一览表!A:F,6,0)="结案","Y","N")</f>
        <v>Y</v>
      </c>
      <c r="AM18" s="66" t="s">
        <v>302</v>
      </c>
      <c r="AN18" s="26"/>
      <c r="AO18" s="66" t="s">
        <v>125</v>
      </c>
      <c r="AP18" s="74"/>
      <c r="AQ18" s="75"/>
      <c r="AR18" s="76"/>
      <c r="AS18" s="77"/>
      <c r="AT18" s="77"/>
      <c r="AU18" s="78"/>
      <c r="AV18" s="77"/>
      <c r="AW18" s="77"/>
      <c r="AX18" s="77"/>
      <c r="AY18" s="77"/>
      <c r="AZ18" s="77"/>
      <c r="BA18" s="77"/>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84"/>
      <c r="CE18" s="84"/>
      <c r="CF18" s="84"/>
      <c r="CG18" s="84"/>
      <c r="CH18" s="84"/>
      <c r="CI18" s="84"/>
      <c r="CJ18" s="84"/>
      <c r="CK18" s="84"/>
      <c r="CL18" s="84"/>
      <c r="CM18" s="84"/>
      <c r="CN18" s="84"/>
      <c r="CO18" s="84"/>
      <c r="CP18" s="84"/>
      <c r="CQ18" s="84"/>
      <c r="CR18" s="84"/>
      <c r="CS18" s="84"/>
      <c r="CT18" s="84"/>
      <c r="CU18" s="84"/>
      <c r="CV18" s="84"/>
      <c r="CW18" s="84"/>
      <c r="CX18" s="84"/>
      <c r="CY18" s="84"/>
      <c r="CZ18" s="84"/>
      <c r="DA18" s="84"/>
      <c r="DB18" s="84"/>
      <c r="DC18" s="84"/>
      <c r="DD18" s="84"/>
      <c r="DE18" s="84"/>
      <c r="DF18" s="84"/>
      <c r="DG18" s="84"/>
      <c r="DH18" s="84"/>
      <c r="DI18" s="84"/>
      <c r="DJ18" s="84"/>
      <c r="DK18" s="84"/>
      <c r="DL18" s="84"/>
      <c r="DM18" s="84"/>
      <c r="DN18" s="84"/>
      <c r="DO18" s="84"/>
      <c r="DP18" s="84"/>
      <c r="DQ18" s="84"/>
      <c r="DR18" s="84"/>
      <c r="DS18" s="84"/>
      <c r="DT18" s="84"/>
      <c r="DU18" s="84"/>
      <c r="DV18" s="84"/>
      <c r="DW18" s="84"/>
      <c r="DX18" s="84"/>
      <c r="DY18" s="84"/>
      <c r="DZ18" s="84"/>
      <c r="EA18" s="84"/>
      <c r="EB18" s="84"/>
      <c r="EC18" s="84"/>
      <c r="ED18" s="84"/>
      <c r="EE18" s="84"/>
      <c r="EF18" s="84"/>
      <c r="EG18" s="84"/>
      <c r="EH18" s="84"/>
      <c r="EI18" s="84"/>
      <c r="EJ18" s="84"/>
      <c r="EK18" s="84"/>
      <c r="EL18" s="84"/>
      <c r="EM18" s="84"/>
      <c r="EN18" s="84"/>
      <c r="EO18" s="84"/>
      <c r="EP18" s="84"/>
      <c r="EQ18" s="84"/>
      <c r="ER18" s="84"/>
      <c r="ES18" s="84"/>
      <c r="ET18" s="84"/>
      <c r="EU18" s="84"/>
      <c r="EV18" s="84"/>
      <c r="EW18" s="84"/>
      <c r="EX18" s="84"/>
      <c r="EY18" s="84"/>
      <c r="EZ18" s="84"/>
      <c r="FA18" s="84"/>
      <c r="FB18" s="84"/>
      <c r="FC18" s="84"/>
      <c r="FD18" s="84"/>
      <c r="FE18" s="84"/>
      <c r="FF18" s="84"/>
      <c r="FG18" s="84"/>
      <c r="FH18" s="84"/>
      <c r="FI18" s="84"/>
      <c r="FJ18" s="84"/>
      <c r="FK18" s="84"/>
      <c r="FL18" s="84"/>
      <c r="FM18" s="84"/>
      <c r="FN18" s="84"/>
      <c r="FO18" s="84"/>
      <c r="FP18" s="84"/>
      <c r="FQ18" s="84"/>
      <c r="FR18" s="84"/>
      <c r="FS18" s="84"/>
      <c r="FT18" s="84"/>
      <c r="FU18" s="84"/>
      <c r="FV18" s="84"/>
      <c r="FW18" s="84"/>
      <c r="FX18" s="84"/>
      <c r="FY18" s="84"/>
      <c r="FZ18" s="84"/>
      <c r="GA18" s="84"/>
      <c r="GB18" s="84"/>
      <c r="GC18" s="84"/>
      <c r="GD18" s="84"/>
      <c r="GE18" s="84"/>
      <c r="GF18" s="84"/>
      <c r="GG18" s="84"/>
      <c r="GH18" s="84"/>
      <c r="GI18" s="84"/>
      <c r="GJ18" s="84"/>
      <c r="GK18" s="84"/>
      <c r="GL18" s="84"/>
      <c r="GM18" s="84"/>
      <c r="GN18" s="84"/>
      <c r="GO18" s="84"/>
      <c r="GP18" s="84"/>
      <c r="GQ18" s="84"/>
      <c r="GR18" s="84"/>
      <c r="GS18" s="84"/>
      <c r="GT18" s="84"/>
      <c r="GU18" s="84"/>
      <c r="GV18" s="84"/>
      <c r="GW18" s="84"/>
      <c r="GX18" s="84"/>
      <c r="GY18" s="84"/>
      <c r="GZ18" s="84"/>
      <c r="HA18" s="84"/>
      <c r="HB18" s="84"/>
      <c r="HC18" s="84"/>
      <c r="HD18" s="84"/>
      <c r="HE18" s="84"/>
      <c r="HF18" s="84"/>
      <c r="HG18" s="84"/>
      <c r="HH18" s="84"/>
      <c r="HI18" s="84"/>
      <c r="HJ18" s="84"/>
      <c r="HK18" s="84"/>
      <c r="HL18" s="84"/>
      <c r="HM18" s="84"/>
      <c r="HN18" s="84"/>
      <c r="HO18" s="84"/>
      <c r="HP18" s="84"/>
      <c r="HQ18" s="84"/>
      <c r="HR18" s="84"/>
      <c r="HS18" s="84"/>
      <c r="HT18" s="84"/>
      <c r="HU18" s="84"/>
      <c r="HV18" s="84"/>
      <c r="HW18" s="84"/>
      <c r="HX18" s="84"/>
      <c r="HY18" s="84"/>
      <c r="HZ18" s="84"/>
      <c r="IA18" s="84"/>
      <c r="IB18" s="84"/>
      <c r="IC18" s="84"/>
      <c r="ID18" s="84"/>
      <c r="IE18" s="84"/>
      <c r="IF18" s="84"/>
      <c r="IG18" s="84"/>
      <c r="IH18" s="84"/>
      <c r="II18" s="84"/>
      <c r="IJ18" s="84"/>
      <c r="IK18" s="84"/>
      <c r="IL18" s="84"/>
      <c r="IM18" s="84"/>
      <c r="IN18" s="84"/>
      <c r="IO18" s="84"/>
      <c r="IP18" s="84"/>
      <c r="IQ18" s="84"/>
      <c r="IR18" s="84"/>
      <c r="IS18" s="84"/>
      <c r="IT18" s="84"/>
      <c r="IU18" s="84"/>
      <c r="IV18" s="84"/>
      <c r="IW18" s="84"/>
      <c r="IX18" s="84"/>
      <c r="IY18" s="84"/>
      <c r="IZ18" s="84"/>
      <c r="JA18" s="84"/>
      <c r="JB18" s="84"/>
    </row>
    <row r="19" spans="1:262" s="22" customFormat="1" ht="15" customHeight="1" x14ac:dyDescent="0.15">
      <c r="A19" s="176" t="str">
        <f t="shared" si="0"/>
        <v>20190907</v>
      </c>
      <c r="B19" s="26" t="s">
        <v>285</v>
      </c>
      <c r="C19" s="27" t="s">
        <v>303</v>
      </c>
      <c r="D19" s="28" t="s">
        <v>467</v>
      </c>
      <c r="E19" s="26" t="str">
        <f t="shared" si="1"/>
        <v>标准</v>
      </c>
      <c r="F19" s="29" t="str">
        <f>VLOOKUP(D19,[1]工单一览表!A:B,2,0)</f>
        <v>050-J310000141-536</v>
      </c>
      <c r="G19" s="30" t="str">
        <f>VLOOKUP(F19,[1]系列对照表!A:C,3,0)</f>
        <v>Jack</v>
      </c>
      <c r="H19" s="30" t="str">
        <f>VLOOKUP(F19,[1]系列对照表!A:D,4,0)</f>
        <v>KPCS</v>
      </c>
      <c r="I19" s="37">
        <f>VLOOKUP(D19,[1]工单一览表!A:G,7,0)</f>
        <v>1000</v>
      </c>
      <c r="J19" s="38" t="s">
        <v>281</v>
      </c>
      <c r="K19" s="37">
        <f>VLOOKUP(D19,[1]工单一览表!A:H,8,0)</f>
        <v>841.6</v>
      </c>
      <c r="L19" s="26"/>
      <c r="M19" s="26"/>
      <c r="N19" s="26"/>
      <c r="O19" s="39" t="s">
        <v>468</v>
      </c>
      <c r="P19" s="40">
        <v>0.5</v>
      </c>
      <c r="Q19" s="40">
        <v>0.5</v>
      </c>
      <c r="R19" s="40">
        <f t="shared" ca="1" si="2"/>
        <v>1.23943661971831</v>
      </c>
      <c r="S19" s="40">
        <f t="shared" ca="1" si="3"/>
        <v>2.7204030226700251</v>
      </c>
      <c r="T19" s="40">
        <v>4</v>
      </c>
      <c r="U19" s="40">
        <v>4</v>
      </c>
      <c r="V19" s="41">
        <v>12</v>
      </c>
      <c r="W19" s="42">
        <v>266</v>
      </c>
      <c r="X19" s="43">
        <v>400</v>
      </c>
      <c r="Y19" s="50">
        <v>1</v>
      </c>
      <c r="Z19" s="50">
        <v>1</v>
      </c>
      <c r="AA19" s="51"/>
      <c r="AB19" s="51"/>
      <c r="AC19" s="51"/>
      <c r="AD19" s="51"/>
      <c r="AE19" s="51"/>
      <c r="AF19" s="38">
        <f t="shared" si="4"/>
        <v>288</v>
      </c>
      <c r="AG19" s="61">
        <f t="shared" si="5"/>
        <v>11.083333333333334</v>
      </c>
      <c r="AH19" s="62">
        <f t="shared" si="6"/>
        <v>0.92361111111111116</v>
      </c>
      <c r="AI19" s="63"/>
      <c r="AJ19" s="64"/>
      <c r="AK19" s="65">
        <f t="shared" si="7"/>
        <v>0</v>
      </c>
      <c r="AL19" s="64" t="str">
        <f>IF(VLOOKUP(D19,[1]工单一览表!A:F,6,0)="结案","Y","N")</f>
        <v>Y</v>
      </c>
      <c r="AM19" s="66" t="s">
        <v>286</v>
      </c>
      <c r="AN19" s="26"/>
      <c r="AO19" s="66" t="s">
        <v>40</v>
      </c>
      <c r="AP19" s="74"/>
      <c r="AQ19" s="75"/>
      <c r="AR19" s="76"/>
      <c r="AS19" s="77"/>
      <c r="AT19" s="77"/>
      <c r="AU19" s="78"/>
      <c r="AV19" s="77"/>
      <c r="AW19" s="77"/>
      <c r="AX19" s="77"/>
      <c r="AY19" s="77"/>
      <c r="AZ19" s="77"/>
      <c r="BA19" s="77"/>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84"/>
      <c r="CE19" s="84"/>
      <c r="CF19" s="84"/>
      <c r="CG19" s="84"/>
      <c r="CH19" s="84"/>
      <c r="CI19" s="84"/>
      <c r="CJ19" s="84"/>
      <c r="CK19" s="84"/>
      <c r="CL19" s="84"/>
      <c r="CM19" s="84"/>
      <c r="CN19" s="84"/>
      <c r="CO19" s="84"/>
      <c r="CP19" s="84"/>
      <c r="CQ19" s="84"/>
      <c r="CR19" s="84"/>
      <c r="CS19" s="84"/>
      <c r="CT19" s="84"/>
      <c r="CU19" s="84"/>
      <c r="CV19" s="84"/>
      <c r="CW19" s="84"/>
      <c r="CX19" s="84"/>
      <c r="CY19" s="84"/>
      <c r="CZ19" s="84"/>
      <c r="DA19" s="84"/>
      <c r="DB19" s="84"/>
      <c r="DC19" s="84"/>
      <c r="DD19" s="84"/>
      <c r="DE19" s="84"/>
      <c r="DF19" s="84"/>
      <c r="DG19" s="84"/>
      <c r="DH19" s="84"/>
      <c r="DI19" s="84"/>
      <c r="DJ19" s="84"/>
      <c r="DK19" s="84"/>
      <c r="DL19" s="84"/>
      <c r="DM19" s="84"/>
      <c r="DN19" s="84"/>
      <c r="DO19" s="84"/>
      <c r="DP19" s="84"/>
      <c r="DQ19" s="84"/>
      <c r="DR19" s="84"/>
      <c r="DS19" s="84"/>
      <c r="DT19" s="84"/>
      <c r="DU19" s="84"/>
      <c r="DV19" s="84"/>
      <c r="DW19" s="84"/>
      <c r="DX19" s="84"/>
      <c r="DY19" s="84"/>
      <c r="DZ19" s="84"/>
      <c r="EA19" s="84"/>
      <c r="EB19" s="84"/>
      <c r="EC19" s="84"/>
      <c r="ED19" s="84"/>
      <c r="EE19" s="84"/>
      <c r="EF19" s="84"/>
      <c r="EG19" s="84"/>
      <c r="EH19" s="84"/>
      <c r="EI19" s="84"/>
      <c r="EJ19" s="84"/>
      <c r="EK19" s="84"/>
      <c r="EL19" s="84"/>
      <c r="EM19" s="84"/>
      <c r="EN19" s="84"/>
      <c r="EO19" s="84"/>
      <c r="EP19" s="84"/>
      <c r="EQ19" s="84"/>
      <c r="ER19" s="84"/>
      <c r="ES19" s="84"/>
      <c r="ET19" s="84"/>
      <c r="EU19" s="84"/>
      <c r="EV19" s="84"/>
      <c r="EW19" s="84"/>
      <c r="EX19" s="84"/>
      <c r="EY19" s="84"/>
      <c r="EZ19" s="84"/>
      <c r="FA19" s="84"/>
      <c r="FB19" s="84"/>
      <c r="FC19" s="84"/>
      <c r="FD19" s="84"/>
      <c r="FE19" s="84"/>
      <c r="FF19" s="84"/>
      <c r="FG19" s="84"/>
      <c r="FH19" s="84"/>
      <c r="FI19" s="84"/>
      <c r="FJ19" s="84"/>
      <c r="FK19" s="84"/>
      <c r="FL19" s="84"/>
      <c r="FM19" s="84"/>
      <c r="FN19" s="84"/>
      <c r="FO19" s="84"/>
      <c r="FP19" s="84"/>
      <c r="FQ19" s="84"/>
      <c r="FR19" s="84"/>
      <c r="FS19" s="84"/>
      <c r="FT19" s="84"/>
      <c r="FU19" s="84"/>
      <c r="FV19" s="84"/>
      <c r="FW19" s="84"/>
      <c r="FX19" s="84"/>
      <c r="FY19" s="84"/>
      <c r="FZ19" s="84"/>
      <c r="GA19" s="84"/>
      <c r="GB19" s="84"/>
      <c r="GC19" s="84"/>
      <c r="GD19" s="84"/>
      <c r="GE19" s="84"/>
      <c r="GF19" s="84"/>
      <c r="GG19" s="84"/>
      <c r="GH19" s="84"/>
      <c r="GI19" s="84"/>
      <c r="GJ19" s="84"/>
      <c r="GK19" s="84"/>
      <c r="GL19" s="84"/>
      <c r="GM19" s="84"/>
      <c r="GN19" s="84"/>
      <c r="GO19" s="84"/>
      <c r="GP19" s="84"/>
      <c r="GQ19" s="84"/>
      <c r="GR19" s="84"/>
      <c r="GS19" s="84"/>
      <c r="GT19" s="84"/>
      <c r="GU19" s="84"/>
      <c r="GV19" s="84"/>
      <c r="GW19" s="84"/>
      <c r="GX19" s="84"/>
      <c r="GY19" s="84"/>
      <c r="GZ19" s="84"/>
      <c r="HA19" s="84"/>
      <c r="HB19" s="84"/>
      <c r="HC19" s="84"/>
      <c r="HD19" s="84"/>
      <c r="HE19" s="84"/>
      <c r="HF19" s="84"/>
      <c r="HG19" s="84"/>
      <c r="HH19" s="84"/>
      <c r="HI19" s="84"/>
      <c r="HJ19" s="84"/>
      <c r="HK19" s="84"/>
      <c r="HL19" s="84"/>
      <c r="HM19" s="84"/>
      <c r="HN19" s="84"/>
      <c r="HO19" s="84"/>
      <c r="HP19" s="84"/>
      <c r="HQ19" s="84"/>
      <c r="HR19" s="84"/>
      <c r="HS19" s="84"/>
      <c r="HT19" s="84"/>
      <c r="HU19" s="84"/>
      <c r="HV19" s="84"/>
      <c r="HW19" s="84"/>
      <c r="HX19" s="84"/>
      <c r="HY19" s="84"/>
      <c r="HZ19" s="84"/>
      <c r="IA19" s="84"/>
      <c r="IB19" s="84"/>
      <c r="IC19" s="84"/>
      <c r="ID19" s="84"/>
      <c r="IE19" s="84"/>
      <c r="IF19" s="84"/>
      <c r="IG19" s="84"/>
      <c r="IH19" s="84"/>
      <c r="II19" s="84"/>
      <c r="IJ19" s="84"/>
      <c r="IK19" s="84"/>
      <c r="IL19" s="84"/>
      <c r="IM19" s="84"/>
      <c r="IN19" s="84"/>
      <c r="IO19" s="84"/>
      <c r="IP19" s="84"/>
      <c r="IQ19" s="84"/>
      <c r="IR19" s="84"/>
      <c r="IS19" s="84"/>
      <c r="IT19" s="84"/>
      <c r="IU19" s="84"/>
      <c r="IV19" s="84"/>
      <c r="IW19" s="84"/>
      <c r="IX19" s="84"/>
      <c r="IY19" s="84"/>
      <c r="IZ19" s="84"/>
      <c r="JA19" s="84"/>
      <c r="JB19" s="84"/>
    </row>
    <row r="20" spans="1:262" s="22" customFormat="1" ht="15" customHeight="1" x14ac:dyDescent="0.15">
      <c r="A20" s="176" t="str">
        <f t="shared" si="0"/>
        <v>20190907</v>
      </c>
      <c r="B20" s="26" t="s">
        <v>275</v>
      </c>
      <c r="C20" s="27" t="s">
        <v>306</v>
      </c>
      <c r="D20" s="28" t="s">
        <v>476</v>
      </c>
      <c r="E20" s="26" t="str">
        <f t="shared" si="1"/>
        <v>标准</v>
      </c>
      <c r="F20" s="29" t="str">
        <f>VLOOKUP(D20,[1]工单一览表!A:B,2,0)</f>
        <v>050-1009-432</v>
      </c>
      <c r="G20" s="30" t="str">
        <f>VLOOKUP(F20,[1]系列对照表!A:C,3,0)</f>
        <v>Jack</v>
      </c>
      <c r="H20" s="30" t="str">
        <f>VLOOKUP(F20,[1]系列对照表!A:D,4,0)</f>
        <v>KPCS</v>
      </c>
      <c r="I20" s="37">
        <f>VLOOKUP(D20,[1]工单一览表!A:G,7,0)</f>
        <v>400</v>
      </c>
      <c r="J20" s="38" t="s">
        <v>281</v>
      </c>
      <c r="K20" s="37">
        <f>VLOOKUP(D20,[1]工单一览表!A:H,8,0)</f>
        <v>346</v>
      </c>
      <c r="L20" s="26"/>
      <c r="M20" s="26"/>
      <c r="N20" s="26"/>
      <c r="O20" s="39" t="s">
        <v>309</v>
      </c>
      <c r="P20" s="40">
        <v>0.5</v>
      </c>
      <c r="Q20" s="40">
        <v>0.5</v>
      </c>
      <c r="R20" s="40">
        <f t="shared" ca="1" si="2"/>
        <v>1.5543478260869563</v>
      </c>
      <c r="S20" s="40">
        <f t="shared" ca="1" si="3"/>
        <v>1.2468513853904282</v>
      </c>
      <c r="T20" s="40">
        <v>4</v>
      </c>
      <c r="U20" s="40">
        <v>3</v>
      </c>
      <c r="V20" s="41">
        <v>5.5</v>
      </c>
      <c r="W20" s="42">
        <v>95</v>
      </c>
      <c r="X20" s="43">
        <v>300</v>
      </c>
      <c r="Y20" s="50">
        <v>1</v>
      </c>
      <c r="Z20" s="50">
        <v>1</v>
      </c>
      <c r="AA20" s="51"/>
      <c r="AB20" s="51"/>
      <c r="AC20" s="51"/>
      <c r="AD20" s="51"/>
      <c r="AE20" s="51"/>
      <c r="AF20" s="38">
        <f t="shared" si="4"/>
        <v>99</v>
      </c>
      <c r="AG20" s="61">
        <f t="shared" si="5"/>
        <v>5.2777777777777777</v>
      </c>
      <c r="AH20" s="62">
        <f t="shared" si="6"/>
        <v>0.95959595959595956</v>
      </c>
      <c r="AI20" s="63"/>
      <c r="AJ20" s="64"/>
      <c r="AK20" s="65">
        <f t="shared" si="7"/>
        <v>0</v>
      </c>
      <c r="AL20" s="64" t="str">
        <f>IF(VLOOKUP(D20,[1]工单一览表!A:F,6,0)="结案","Y","N")</f>
        <v>Y</v>
      </c>
      <c r="AM20" s="66" t="s">
        <v>302</v>
      </c>
      <c r="AN20" s="26"/>
      <c r="AO20" s="66" t="s">
        <v>125</v>
      </c>
      <c r="AP20" s="74"/>
      <c r="AQ20" s="75"/>
      <c r="AR20" s="76"/>
      <c r="AS20" s="77"/>
      <c r="AT20" s="77"/>
      <c r="AU20" s="78"/>
      <c r="AV20" s="77"/>
      <c r="AW20" s="77"/>
      <c r="AX20" s="77"/>
      <c r="AY20" s="77"/>
      <c r="AZ20" s="77"/>
      <c r="BA20" s="77"/>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84"/>
      <c r="CE20" s="84"/>
      <c r="CF20" s="84"/>
      <c r="CG20" s="84"/>
      <c r="CH20" s="84"/>
      <c r="CI20" s="84"/>
      <c r="CJ20" s="84"/>
      <c r="CK20" s="84"/>
      <c r="CL20" s="84"/>
      <c r="CM20" s="84"/>
      <c r="CN20" s="84"/>
      <c r="CO20" s="84"/>
      <c r="CP20" s="84"/>
      <c r="CQ20" s="84"/>
      <c r="CR20" s="84"/>
      <c r="CS20" s="84"/>
      <c r="CT20" s="84"/>
      <c r="CU20" s="84"/>
      <c r="CV20" s="84"/>
      <c r="CW20" s="84"/>
      <c r="CX20" s="84"/>
      <c r="CY20" s="84"/>
      <c r="CZ20" s="84"/>
      <c r="DA20" s="84"/>
      <c r="DB20" s="84"/>
      <c r="DC20" s="84"/>
      <c r="DD20" s="84"/>
      <c r="DE20" s="84"/>
      <c r="DF20" s="84"/>
      <c r="DG20" s="84"/>
      <c r="DH20" s="84"/>
      <c r="DI20" s="84"/>
      <c r="DJ20" s="84"/>
      <c r="DK20" s="84"/>
      <c r="DL20" s="84"/>
      <c r="DM20" s="84"/>
      <c r="DN20" s="84"/>
      <c r="DO20" s="84"/>
      <c r="DP20" s="84"/>
      <c r="DQ20" s="84"/>
      <c r="DR20" s="84"/>
      <c r="DS20" s="84"/>
      <c r="DT20" s="84"/>
      <c r="DU20" s="84"/>
      <c r="DV20" s="84"/>
      <c r="DW20" s="84"/>
      <c r="DX20" s="84"/>
      <c r="DY20" s="84"/>
      <c r="DZ20" s="84"/>
      <c r="EA20" s="84"/>
      <c r="EB20" s="84"/>
      <c r="EC20" s="84"/>
      <c r="ED20" s="84"/>
      <c r="EE20" s="84"/>
      <c r="EF20" s="84"/>
      <c r="EG20" s="84"/>
      <c r="EH20" s="84"/>
      <c r="EI20" s="84"/>
      <c r="EJ20" s="84"/>
      <c r="EK20" s="84"/>
      <c r="EL20" s="84"/>
      <c r="EM20" s="84"/>
      <c r="EN20" s="84"/>
      <c r="EO20" s="84"/>
      <c r="EP20" s="84"/>
      <c r="EQ20" s="84"/>
      <c r="ER20" s="84"/>
      <c r="ES20" s="84"/>
      <c r="ET20" s="84"/>
      <c r="EU20" s="84"/>
      <c r="EV20" s="84"/>
      <c r="EW20" s="84"/>
      <c r="EX20" s="84"/>
      <c r="EY20" s="84"/>
      <c r="EZ20" s="84"/>
      <c r="FA20" s="84"/>
      <c r="FB20" s="84"/>
      <c r="FC20" s="84"/>
      <c r="FD20" s="84"/>
      <c r="FE20" s="84"/>
      <c r="FF20" s="84"/>
      <c r="FG20" s="84"/>
      <c r="FH20" s="84"/>
      <c r="FI20" s="84"/>
      <c r="FJ20" s="84"/>
      <c r="FK20" s="84"/>
      <c r="FL20" s="84"/>
      <c r="FM20" s="84"/>
      <c r="FN20" s="84"/>
      <c r="FO20" s="84"/>
      <c r="FP20" s="84"/>
      <c r="FQ20" s="84"/>
      <c r="FR20" s="84"/>
      <c r="FS20" s="84"/>
      <c r="FT20" s="84"/>
      <c r="FU20" s="84"/>
      <c r="FV20" s="84"/>
      <c r="FW20" s="84"/>
      <c r="FX20" s="84"/>
      <c r="FY20" s="84"/>
      <c r="FZ20" s="84"/>
      <c r="GA20" s="84"/>
      <c r="GB20" s="84"/>
      <c r="GC20" s="84"/>
      <c r="GD20" s="84"/>
      <c r="GE20" s="84"/>
      <c r="GF20" s="84"/>
      <c r="GG20" s="84"/>
      <c r="GH20" s="84"/>
      <c r="GI20" s="84"/>
      <c r="GJ20" s="84"/>
      <c r="GK20" s="84"/>
      <c r="GL20" s="84"/>
      <c r="GM20" s="84"/>
      <c r="GN20" s="84"/>
      <c r="GO20" s="84"/>
      <c r="GP20" s="84"/>
      <c r="GQ20" s="84"/>
      <c r="GR20" s="84"/>
      <c r="GS20" s="84"/>
      <c r="GT20" s="84"/>
      <c r="GU20" s="84"/>
      <c r="GV20" s="84"/>
      <c r="GW20" s="84"/>
      <c r="GX20" s="84"/>
      <c r="GY20" s="84"/>
      <c r="GZ20" s="84"/>
      <c r="HA20" s="84"/>
      <c r="HB20" s="84"/>
      <c r="HC20" s="84"/>
      <c r="HD20" s="84"/>
      <c r="HE20" s="84"/>
      <c r="HF20" s="84"/>
      <c r="HG20" s="84"/>
      <c r="HH20" s="84"/>
      <c r="HI20" s="84"/>
      <c r="HJ20" s="84"/>
      <c r="HK20" s="84"/>
      <c r="HL20" s="84"/>
      <c r="HM20" s="84"/>
      <c r="HN20" s="84"/>
      <c r="HO20" s="84"/>
      <c r="HP20" s="84"/>
      <c r="HQ20" s="84"/>
      <c r="HR20" s="84"/>
      <c r="HS20" s="84"/>
      <c r="HT20" s="84"/>
      <c r="HU20" s="84"/>
      <c r="HV20" s="84"/>
      <c r="HW20" s="84"/>
      <c r="HX20" s="84"/>
      <c r="HY20" s="84"/>
      <c r="HZ20" s="84"/>
      <c r="IA20" s="84"/>
      <c r="IB20" s="84"/>
      <c r="IC20" s="84"/>
      <c r="ID20" s="84"/>
      <c r="IE20" s="84"/>
      <c r="IF20" s="84"/>
      <c r="IG20" s="84"/>
      <c r="IH20" s="84"/>
      <c r="II20" s="84"/>
      <c r="IJ20" s="84"/>
      <c r="IK20" s="84"/>
      <c r="IL20" s="84"/>
      <c r="IM20" s="84"/>
      <c r="IN20" s="84"/>
      <c r="IO20" s="84"/>
      <c r="IP20" s="84"/>
      <c r="IQ20" s="84"/>
      <c r="IR20" s="84"/>
      <c r="IS20" s="84"/>
      <c r="IT20" s="84"/>
      <c r="IU20" s="84"/>
      <c r="IV20" s="84"/>
      <c r="IW20" s="84"/>
      <c r="IX20" s="84"/>
      <c r="IY20" s="84"/>
      <c r="IZ20" s="84"/>
      <c r="JA20" s="84"/>
      <c r="JB20" s="84"/>
    </row>
    <row r="21" spans="1:262" s="22" customFormat="1" ht="15" customHeight="1" x14ac:dyDescent="0.15">
      <c r="A21" s="176" t="str">
        <f t="shared" si="0"/>
        <v>20190907</v>
      </c>
      <c r="B21" s="26" t="s">
        <v>285</v>
      </c>
      <c r="C21" s="27" t="s">
        <v>306</v>
      </c>
      <c r="D21" s="28" t="s">
        <v>469</v>
      </c>
      <c r="E21" s="26" t="str">
        <f t="shared" si="1"/>
        <v>标准</v>
      </c>
      <c r="F21" s="29" t="str">
        <f>VLOOKUP(D21,[1]工单一览表!A:B,2,0)</f>
        <v>050-2009-432</v>
      </c>
      <c r="G21" s="30" t="str">
        <f>VLOOKUP(F21,[1]系列对照表!A:C,3,0)</f>
        <v>Jack</v>
      </c>
      <c r="H21" s="30" t="str">
        <f>VLOOKUP(F21,[1]系列对照表!A:D,4,0)</f>
        <v>KPCS</v>
      </c>
      <c r="I21" s="37">
        <f>VLOOKUP(D21,[1]工单一览表!A:G,7,0)</f>
        <v>400</v>
      </c>
      <c r="J21" s="38" t="s">
        <v>281</v>
      </c>
      <c r="K21" s="37">
        <f>VLOOKUP(D21,[1]工单一览表!A:H,8,0)</f>
        <v>88</v>
      </c>
      <c r="L21" s="26"/>
      <c r="M21" s="26"/>
      <c r="N21" s="26"/>
      <c r="O21" s="39" t="s">
        <v>309</v>
      </c>
      <c r="P21" s="40">
        <v>0.5</v>
      </c>
      <c r="Q21" s="40">
        <v>0.5</v>
      </c>
      <c r="R21" s="40">
        <f t="shared" ca="1" si="2"/>
        <v>0.61971830985915499</v>
      </c>
      <c r="S21" s="40">
        <f t="shared" ca="1" si="3"/>
        <v>1.3602015113350125</v>
      </c>
      <c r="T21" s="40">
        <v>3</v>
      </c>
      <c r="U21" s="40">
        <v>3</v>
      </c>
      <c r="V21" s="41">
        <v>6</v>
      </c>
      <c r="W21" s="42">
        <v>100</v>
      </c>
      <c r="X21" s="43">
        <v>300</v>
      </c>
      <c r="Y21" s="50">
        <v>1</v>
      </c>
      <c r="Z21" s="50">
        <v>1</v>
      </c>
      <c r="AA21" s="51"/>
      <c r="AB21" s="51"/>
      <c r="AC21" s="51"/>
      <c r="AD21" s="51"/>
      <c r="AE21" s="51"/>
      <c r="AF21" s="38">
        <f t="shared" si="4"/>
        <v>108</v>
      </c>
      <c r="AG21" s="61">
        <f t="shared" si="5"/>
        <v>5.5555555555555554</v>
      </c>
      <c r="AH21" s="62">
        <f t="shared" si="6"/>
        <v>0.92592592592592593</v>
      </c>
      <c r="AI21" s="63"/>
      <c r="AJ21" s="64"/>
      <c r="AK21" s="65">
        <f t="shared" si="7"/>
        <v>0</v>
      </c>
      <c r="AL21" s="64" t="str">
        <f>IF(VLOOKUP(D21,[1]工单一览表!A:F,6,0)="结案","Y","N")</f>
        <v>Y</v>
      </c>
      <c r="AM21" s="66" t="s">
        <v>322</v>
      </c>
      <c r="AN21" s="26"/>
      <c r="AO21" s="66" t="s">
        <v>64</v>
      </c>
      <c r="AP21" s="74"/>
      <c r="AQ21" s="75"/>
      <c r="AR21" s="76"/>
      <c r="AS21" s="77"/>
      <c r="AT21" s="77"/>
      <c r="AU21" s="78"/>
      <c r="AV21" s="77"/>
      <c r="AW21" s="77"/>
      <c r="AX21" s="77"/>
      <c r="AY21" s="77"/>
      <c r="AZ21" s="77"/>
      <c r="BA21" s="77"/>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84"/>
      <c r="CE21" s="84"/>
      <c r="CF21" s="84"/>
      <c r="CG21" s="84"/>
      <c r="CH21" s="84"/>
      <c r="CI21" s="84"/>
      <c r="CJ21" s="84"/>
      <c r="CK21" s="84"/>
      <c r="CL21" s="84"/>
      <c r="CM21" s="84"/>
      <c r="CN21" s="84"/>
      <c r="CO21" s="84"/>
      <c r="CP21" s="84"/>
      <c r="CQ21" s="84"/>
      <c r="CR21" s="84"/>
      <c r="CS21" s="84"/>
      <c r="CT21" s="84"/>
      <c r="CU21" s="84"/>
      <c r="CV21" s="84"/>
      <c r="CW21" s="84"/>
      <c r="CX21" s="84"/>
      <c r="CY21" s="84"/>
      <c r="CZ21" s="84"/>
      <c r="DA21" s="84"/>
      <c r="DB21" s="84"/>
      <c r="DC21" s="84"/>
      <c r="DD21" s="84"/>
      <c r="DE21" s="84"/>
      <c r="DF21" s="84"/>
      <c r="DG21" s="84"/>
      <c r="DH21" s="84"/>
      <c r="DI21" s="84"/>
      <c r="DJ21" s="84"/>
      <c r="DK21" s="84"/>
      <c r="DL21" s="84"/>
      <c r="DM21" s="84"/>
      <c r="DN21" s="84"/>
      <c r="DO21" s="84"/>
      <c r="DP21" s="84"/>
      <c r="DQ21" s="84"/>
      <c r="DR21" s="84"/>
      <c r="DS21" s="84"/>
      <c r="DT21" s="84"/>
      <c r="DU21" s="84"/>
      <c r="DV21" s="84"/>
      <c r="DW21" s="84"/>
      <c r="DX21" s="84"/>
      <c r="DY21" s="84"/>
      <c r="DZ21" s="84"/>
      <c r="EA21" s="84"/>
      <c r="EB21" s="84"/>
      <c r="EC21" s="84"/>
      <c r="ED21" s="84"/>
      <c r="EE21" s="84"/>
      <c r="EF21" s="84"/>
      <c r="EG21" s="84"/>
      <c r="EH21" s="84"/>
      <c r="EI21" s="84"/>
      <c r="EJ21" s="84"/>
      <c r="EK21" s="84"/>
      <c r="EL21" s="84"/>
      <c r="EM21" s="84"/>
      <c r="EN21" s="84"/>
      <c r="EO21" s="84"/>
      <c r="EP21" s="84"/>
      <c r="EQ21" s="84"/>
      <c r="ER21" s="84"/>
      <c r="ES21" s="84"/>
      <c r="ET21" s="84"/>
      <c r="EU21" s="84"/>
      <c r="EV21" s="84"/>
      <c r="EW21" s="84"/>
      <c r="EX21" s="84"/>
      <c r="EY21" s="84"/>
      <c r="EZ21" s="84"/>
      <c r="FA21" s="84"/>
      <c r="FB21" s="84"/>
      <c r="FC21" s="84"/>
      <c r="FD21" s="84"/>
      <c r="FE21" s="84"/>
      <c r="FF21" s="84"/>
      <c r="FG21" s="84"/>
      <c r="FH21" s="84"/>
      <c r="FI21" s="84"/>
      <c r="FJ21" s="84"/>
      <c r="FK21" s="84"/>
      <c r="FL21" s="84"/>
      <c r="FM21" s="84"/>
      <c r="FN21" s="84"/>
      <c r="FO21" s="84"/>
      <c r="FP21" s="84"/>
      <c r="FQ21" s="84"/>
      <c r="FR21" s="84"/>
      <c r="FS21" s="84"/>
      <c r="FT21" s="84"/>
      <c r="FU21" s="84"/>
      <c r="FV21" s="84"/>
      <c r="FW21" s="84"/>
      <c r="FX21" s="84"/>
      <c r="FY21" s="84"/>
      <c r="FZ21" s="84"/>
      <c r="GA21" s="84"/>
      <c r="GB21" s="84"/>
      <c r="GC21" s="84"/>
      <c r="GD21" s="84"/>
      <c r="GE21" s="84"/>
      <c r="GF21" s="84"/>
      <c r="GG21" s="84"/>
      <c r="GH21" s="84"/>
      <c r="GI21" s="84"/>
      <c r="GJ21" s="84"/>
      <c r="GK21" s="84"/>
      <c r="GL21" s="84"/>
      <c r="GM21" s="84"/>
      <c r="GN21" s="84"/>
      <c r="GO21" s="84"/>
      <c r="GP21" s="84"/>
      <c r="GQ21" s="84"/>
      <c r="GR21" s="84"/>
      <c r="GS21" s="84"/>
      <c r="GT21" s="84"/>
      <c r="GU21" s="84"/>
      <c r="GV21" s="84"/>
      <c r="GW21" s="84"/>
      <c r="GX21" s="84"/>
      <c r="GY21" s="84"/>
      <c r="GZ21" s="84"/>
      <c r="HA21" s="84"/>
      <c r="HB21" s="84"/>
      <c r="HC21" s="84"/>
      <c r="HD21" s="84"/>
      <c r="HE21" s="84"/>
      <c r="HF21" s="84"/>
      <c r="HG21" s="84"/>
      <c r="HH21" s="84"/>
      <c r="HI21" s="84"/>
      <c r="HJ21" s="84"/>
      <c r="HK21" s="84"/>
      <c r="HL21" s="84"/>
      <c r="HM21" s="84"/>
      <c r="HN21" s="84"/>
      <c r="HO21" s="84"/>
      <c r="HP21" s="84"/>
      <c r="HQ21" s="84"/>
      <c r="HR21" s="84"/>
      <c r="HS21" s="84"/>
      <c r="HT21" s="84"/>
      <c r="HU21" s="84"/>
      <c r="HV21" s="84"/>
      <c r="HW21" s="84"/>
      <c r="HX21" s="84"/>
      <c r="HY21" s="84"/>
      <c r="HZ21" s="84"/>
      <c r="IA21" s="84"/>
      <c r="IB21" s="84"/>
      <c r="IC21" s="84"/>
      <c r="ID21" s="84"/>
      <c r="IE21" s="84"/>
      <c r="IF21" s="84"/>
      <c r="IG21" s="84"/>
      <c r="IH21" s="84"/>
      <c r="II21" s="84"/>
      <c r="IJ21" s="84"/>
      <c r="IK21" s="84"/>
      <c r="IL21" s="84"/>
      <c r="IM21" s="84"/>
      <c r="IN21" s="84"/>
      <c r="IO21" s="84"/>
      <c r="IP21" s="84"/>
      <c r="IQ21" s="84"/>
      <c r="IR21" s="84"/>
      <c r="IS21" s="84"/>
      <c r="IT21" s="84"/>
      <c r="IU21" s="84"/>
      <c r="IV21" s="84"/>
      <c r="IW21" s="84"/>
      <c r="IX21" s="84"/>
      <c r="IY21" s="84"/>
      <c r="IZ21" s="84"/>
      <c r="JA21" s="84"/>
      <c r="JB21" s="84"/>
    </row>
    <row r="22" spans="1:262" s="22" customFormat="1" ht="15" customHeight="1" x14ac:dyDescent="0.15">
      <c r="A22" s="176" t="str">
        <f t="shared" si="0"/>
        <v>20190907</v>
      </c>
      <c r="B22" s="26" t="s">
        <v>275</v>
      </c>
      <c r="C22" s="27" t="s">
        <v>310</v>
      </c>
      <c r="D22" s="28" t="s">
        <v>448</v>
      </c>
      <c r="E22" s="26" t="str">
        <f t="shared" si="1"/>
        <v>标准</v>
      </c>
      <c r="F22" s="29" t="str">
        <f>VLOOKUP(D22,[1]工单一览表!A:B,2,0)</f>
        <v>050-C031100131-507</v>
      </c>
      <c r="G22" s="30" t="str">
        <f>VLOOKUP(F22,[1]系列对照表!A:C,3,0)</f>
        <v>PinPush</v>
      </c>
      <c r="H22" s="30" t="str">
        <f>VLOOKUP(F22,[1]系列对照表!A:D,4,0)</f>
        <v>KPCS</v>
      </c>
      <c r="I22" s="37">
        <f>VLOOKUP(D22,[1]工单一览表!A:G,7,0)</f>
        <v>2000</v>
      </c>
      <c r="J22" s="38" t="s">
        <v>281</v>
      </c>
      <c r="K22" s="37">
        <f>VLOOKUP(D22,[1]工单一览表!A:H,8,0)</f>
        <v>1269.5</v>
      </c>
      <c r="L22" s="26"/>
      <c r="M22" s="26"/>
      <c r="N22" s="26"/>
      <c r="O22" s="39" t="s">
        <v>312</v>
      </c>
      <c r="P22" s="40">
        <v>0.5</v>
      </c>
      <c r="Q22" s="40">
        <v>0.5</v>
      </c>
      <c r="R22" s="40">
        <f t="shared" ca="1" si="2"/>
        <v>0.84782608695652173</v>
      </c>
      <c r="S22" s="40">
        <f t="shared" ca="1" si="3"/>
        <v>0.68010075566750627</v>
      </c>
      <c r="T22" s="40">
        <v>3</v>
      </c>
      <c r="U22" s="40">
        <v>3</v>
      </c>
      <c r="V22" s="41">
        <v>3</v>
      </c>
      <c r="W22" s="42">
        <v>56</v>
      </c>
      <c r="X22" s="43">
        <v>490</v>
      </c>
      <c r="Y22" s="50">
        <v>1</v>
      </c>
      <c r="Z22" s="50">
        <v>1</v>
      </c>
      <c r="AA22" s="51"/>
      <c r="AB22" s="51"/>
      <c r="AC22" s="51"/>
      <c r="AD22" s="51"/>
      <c r="AE22" s="51"/>
      <c r="AF22" s="38">
        <f t="shared" si="4"/>
        <v>88.2</v>
      </c>
      <c r="AG22" s="61">
        <f t="shared" si="5"/>
        <v>1.9047619047619047</v>
      </c>
      <c r="AH22" s="62">
        <f t="shared" si="6"/>
        <v>0.63492063492063489</v>
      </c>
      <c r="AI22" s="63"/>
      <c r="AJ22" s="64"/>
      <c r="AK22" s="65">
        <f t="shared" si="7"/>
        <v>0</v>
      </c>
      <c r="AL22" s="64" t="str">
        <f>IF(VLOOKUP(D22,[1]工单一览表!A:F,6,0)="结案","Y","N")</f>
        <v>Y</v>
      </c>
      <c r="AM22" s="66" t="s">
        <v>379</v>
      </c>
      <c r="AN22" s="26"/>
      <c r="AO22" s="66" t="s">
        <v>68</v>
      </c>
      <c r="AP22" s="74"/>
      <c r="AQ22" s="75"/>
      <c r="AR22" s="76"/>
      <c r="AS22" s="77"/>
      <c r="AT22" s="77"/>
      <c r="AU22" s="78"/>
      <c r="AV22" s="77"/>
      <c r="AW22" s="77"/>
      <c r="AX22" s="77"/>
      <c r="AY22" s="77"/>
      <c r="AZ22" s="77"/>
      <c r="BA22" s="77"/>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c r="CH22" s="84"/>
      <c r="CI22" s="84"/>
      <c r="CJ22" s="84"/>
      <c r="CK22" s="84"/>
      <c r="CL22" s="84"/>
      <c r="CM22" s="84"/>
      <c r="CN22" s="84"/>
      <c r="CO22" s="84"/>
      <c r="CP22" s="84"/>
      <c r="CQ22" s="84"/>
      <c r="CR22" s="84"/>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c r="GZ22" s="84"/>
      <c r="HA22" s="84"/>
      <c r="HB22" s="84"/>
      <c r="HC22" s="84"/>
      <c r="HD22" s="84"/>
      <c r="HE22" s="84"/>
      <c r="HF22" s="84"/>
      <c r="HG22" s="84"/>
      <c r="HH22" s="84"/>
      <c r="HI22" s="84"/>
      <c r="HJ22" s="84"/>
      <c r="HK22" s="84"/>
      <c r="HL22" s="84"/>
      <c r="HM22" s="84"/>
      <c r="HN22" s="84"/>
      <c r="HO22" s="84"/>
      <c r="HP22" s="84"/>
      <c r="HQ22" s="84"/>
      <c r="HR22" s="84"/>
      <c r="HS22" s="84"/>
      <c r="HT22" s="84"/>
      <c r="HU22" s="84"/>
      <c r="HV22" s="84"/>
      <c r="HW22" s="84"/>
      <c r="HX22" s="84"/>
      <c r="HY22" s="84"/>
      <c r="HZ22" s="84"/>
      <c r="IA22" s="84"/>
      <c r="IB22" s="84"/>
      <c r="IC22" s="84"/>
      <c r="ID22" s="84"/>
      <c r="IE22" s="84"/>
      <c r="IF22" s="84"/>
      <c r="IG22" s="84"/>
      <c r="IH22" s="84"/>
      <c r="II22" s="84"/>
      <c r="IJ22" s="84"/>
      <c r="IK22" s="84"/>
      <c r="IL22" s="84"/>
      <c r="IM22" s="84"/>
      <c r="IN22" s="84"/>
      <c r="IO22" s="84"/>
      <c r="IP22" s="84"/>
      <c r="IQ22" s="84"/>
      <c r="IR22" s="84"/>
      <c r="IS22" s="84"/>
      <c r="IT22" s="84"/>
      <c r="IU22" s="84"/>
      <c r="IV22" s="84"/>
      <c r="IW22" s="84"/>
      <c r="IX22" s="84"/>
      <c r="IY22" s="84"/>
      <c r="IZ22" s="84"/>
      <c r="JA22" s="84"/>
      <c r="JB22" s="84"/>
    </row>
    <row r="23" spans="1:262" s="22" customFormat="1" ht="15" customHeight="1" x14ac:dyDescent="0.15">
      <c r="A23" s="176" t="str">
        <f t="shared" si="0"/>
        <v>20190907</v>
      </c>
      <c r="B23" s="26" t="s">
        <v>275</v>
      </c>
      <c r="C23" s="27" t="s">
        <v>371</v>
      </c>
      <c r="D23" s="28" t="s">
        <v>434</v>
      </c>
      <c r="E23" s="26" t="str">
        <f t="shared" si="1"/>
        <v>标准</v>
      </c>
      <c r="F23" s="29" t="str">
        <f>VLOOKUP(D23,[1]工单一览表!A:B,2,0)</f>
        <v>050-C130000141-508</v>
      </c>
      <c r="G23" s="30" t="str">
        <f>VLOOKUP(F23,[1]系列对照表!A:C,3,0)</f>
        <v>PinPush</v>
      </c>
      <c r="H23" s="30" t="str">
        <f>VLOOKUP(F23,[1]系列对照表!A:D,4,0)</f>
        <v>KPCS</v>
      </c>
      <c r="I23" s="37">
        <f>VLOOKUP(D23,[1]工单一览表!A:G,7,0)</f>
        <v>2000</v>
      </c>
      <c r="J23" s="38" t="s">
        <v>281</v>
      </c>
      <c r="K23" s="37">
        <f>VLOOKUP(D23,[1]工单一览表!A:H,8,0)</f>
        <v>1999.5</v>
      </c>
      <c r="L23" s="26"/>
      <c r="M23" s="26"/>
      <c r="N23" s="26"/>
      <c r="O23" s="39" t="s">
        <v>54</v>
      </c>
      <c r="P23" s="40">
        <v>0.5</v>
      </c>
      <c r="Q23" s="40">
        <v>0.5</v>
      </c>
      <c r="R23" s="40">
        <f t="shared" ca="1" si="2"/>
        <v>3.3913043478260869</v>
      </c>
      <c r="S23" s="40">
        <f t="shared" ca="1" si="3"/>
        <v>2.7204030226700251</v>
      </c>
      <c r="T23" s="40">
        <v>4</v>
      </c>
      <c r="U23" s="40">
        <v>4</v>
      </c>
      <c r="V23" s="41">
        <v>12</v>
      </c>
      <c r="W23" s="42">
        <v>400</v>
      </c>
      <c r="X23" s="43">
        <v>600</v>
      </c>
      <c r="Y23" s="50">
        <v>1</v>
      </c>
      <c r="Z23" s="50">
        <v>1</v>
      </c>
      <c r="AA23" s="51"/>
      <c r="AB23" s="51"/>
      <c r="AC23" s="51"/>
      <c r="AD23" s="51"/>
      <c r="AE23" s="51"/>
      <c r="AF23" s="38">
        <f t="shared" si="4"/>
        <v>432</v>
      </c>
      <c r="AG23" s="61">
        <f t="shared" si="5"/>
        <v>11.111111111111111</v>
      </c>
      <c r="AH23" s="62">
        <f t="shared" si="6"/>
        <v>0.92592592592592593</v>
      </c>
      <c r="AI23" s="63"/>
      <c r="AJ23" s="64"/>
      <c r="AK23" s="65">
        <f t="shared" si="7"/>
        <v>0</v>
      </c>
      <c r="AL23" s="64" t="str">
        <f>IF(VLOOKUP(D23,[1]工单一览表!A:F,6,0)="结案","Y","N")</f>
        <v>Y</v>
      </c>
      <c r="AM23" s="66" t="s">
        <v>379</v>
      </c>
      <c r="AN23" s="26"/>
      <c r="AO23" s="66" t="s">
        <v>68</v>
      </c>
      <c r="AP23" s="74"/>
      <c r="AQ23" s="75"/>
      <c r="AR23" s="76"/>
      <c r="AS23" s="77"/>
      <c r="AT23" s="77"/>
      <c r="AU23" s="78"/>
      <c r="AV23" s="77"/>
      <c r="AW23" s="77"/>
      <c r="AX23" s="77"/>
      <c r="AY23" s="77"/>
      <c r="AZ23" s="77"/>
      <c r="BA23" s="77"/>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84"/>
      <c r="CE23" s="84"/>
      <c r="CF23" s="84"/>
      <c r="CG23" s="84"/>
      <c r="CH23" s="84"/>
      <c r="CI23" s="84"/>
      <c r="CJ23" s="84"/>
      <c r="CK23" s="84"/>
      <c r="CL23" s="84"/>
      <c r="CM23" s="84"/>
      <c r="CN23" s="84"/>
      <c r="CO23" s="84"/>
      <c r="CP23" s="84"/>
      <c r="CQ23" s="84"/>
      <c r="CR23" s="84"/>
      <c r="CS23" s="84"/>
      <c r="CT23" s="84"/>
      <c r="CU23" s="84"/>
      <c r="CV23" s="84"/>
      <c r="CW23" s="84"/>
      <c r="CX23" s="84"/>
      <c r="CY23" s="84"/>
      <c r="CZ23" s="84"/>
      <c r="DA23" s="84"/>
      <c r="DB23" s="84"/>
      <c r="DC23" s="84"/>
      <c r="DD23" s="84"/>
      <c r="DE23" s="84"/>
      <c r="DF23" s="84"/>
      <c r="DG23" s="84"/>
      <c r="DH23" s="84"/>
      <c r="DI23" s="84"/>
      <c r="DJ23" s="84"/>
      <c r="DK23" s="84"/>
      <c r="DL23" s="84"/>
      <c r="DM23" s="84"/>
      <c r="DN23" s="84"/>
      <c r="DO23" s="84"/>
      <c r="DP23" s="84"/>
      <c r="DQ23" s="84"/>
      <c r="DR23" s="84"/>
      <c r="DS23" s="84"/>
      <c r="DT23" s="84"/>
      <c r="DU23" s="84"/>
      <c r="DV23" s="84"/>
      <c r="DW23" s="84"/>
      <c r="DX23" s="84"/>
      <c r="DY23" s="84"/>
      <c r="DZ23" s="84"/>
      <c r="EA23" s="84"/>
      <c r="EB23" s="84"/>
      <c r="EC23" s="84"/>
      <c r="ED23" s="84"/>
      <c r="EE23" s="84"/>
      <c r="EF23" s="84"/>
      <c r="EG23" s="84"/>
      <c r="EH23" s="84"/>
      <c r="EI23" s="84"/>
      <c r="EJ23" s="84"/>
      <c r="EK23" s="84"/>
      <c r="EL23" s="84"/>
      <c r="EM23" s="84"/>
      <c r="EN23" s="84"/>
      <c r="EO23" s="84"/>
      <c r="EP23" s="84"/>
      <c r="EQ23" s="84"/>
      <c r="ER23" s="84"/>
      <c r="ES23" s="84"/>
      <c r="ET23" s="84"/>
      <c r="EU23" s="84"/>
      <c r="EV23" s="84"/>
      <c r="EW23" s="84"/>
      <c r="EX23" s="84"/>
      <c r="EY23" s="84"/>
      <c r="EZ23" s="84"/>
      <c r="FA23" s="84"/>
      <c r="FB23" s="84"/>
      <c r="FC23" s="84"/>
      <c r="FD23" s="84"/>
      <c r="FE23" s="84"/>
      <c r="FF23" s="84"/>
      <c r="FG23" s="84"/>
      <c r="FH23" s="84"/>
      <c r="FI23" s="84"/>
      <c r="FJ23" s="84"/>
      <c r="FK23" s="84"/>
      <c r="FL23" s="84"/>
      <c r="FM23" s="84"/>
      <c r="FN23" s="84"/>
      <c r="FO23" s="84"/>
      <c r="FP23" s="84"/>
      <c r="FQ23" s="84"/>
      <c r="FR23" s="84"/>
      <c r="FS23" s="84"/>
      <c r="FT23" s="84"/>
      <c r="FU23" s="84"/>
      <c r="FV23" s="84"/>
      <c r="FW23" s="84"/>
      <c r="FX23" s="84"/>
      <c r="FY23" s="84"/>
      <c r="FZ23" s="84"/>
      <c r="GA23" s="84"/>
      <c r="GB23" s="84"/>
      <c r="GC23" s="84"/>
      <c r="GD23" s="84"/>
      <c r="GE23" s="84"/>
      <c r="GF23" s="84"/>
      <c r="GG23" s="84"/>
      <c r="GH23" s="84"/>
      <c r="GI23" s="84"/>
      <c r="GJ23" s="84"/>
      <c r="GK23" s="84"/>
      <c r="GL23" s="84"/>
      <c r="GM23" s="84"/>
      <c r="GN23" s="84"/>
      <c r="GO23" s="84"/>
      <c r="GP23" s="84"/>
      <c r="GQ23" s="84"/>
      <c r="GR23" s="84"/>
      <c r="GS23" s="84"/>
      <c r="GT23" s="84"/>
      <c r="GU23" s="84"/>
      <c r="GV23" s="84"/>
      <c r="GW23" s="84"/>
      <c r="GX23" s="84"/>
      <c r="GY23" s="84"/>
      <c r="GZ23" s="84"/>
      <c r="HA23" s="84"/>
      <c r="HB23" s="84"/>
      <c r="HC23" s="84"/>
      <c r="HD23" s="84"/>
      <c r="HE23" s="84"/>
      <c r="HF23" s="84"/>
      <c r="HG23" s="84"/>
      <c r="HH23" s="84"/>
      <c r="HI23" s="84"/>
      <c r="HJ23" s="84"/>
      <c r="HK23" s="84"/>
      <c r="HL23" s="84"/>
      <c r="HM23" s="84"/>
      <c r="HN23" s="84"/>
      <c r="HO23" s="84"/>
      <c r="HP23" s="84"/>
      <c r="HQ23" s="84"/>
      <c r="HR23" s="84"/>
      <c r="HS23" s="84"/>
      <c r="HT23" s="84"/>
      <c r="HU23" s="84"/>
      <c r="HV23" s="84"/>
      <c r="HW23" s="84"/>
      <c r="HX23" s="84"/>
      <c r="HY23" s="84"/>
      <c r="HZ23" s="84"/>
      <c r="IA23" s="84"/>
      <c r="IB23" s="84"/>
      <c r="IC23" s="84"/>
      <c r="ID23" s="84"/>
      <c r="IE23" s="84"/>
      <c r="IF23" s="84"/>
      <c r="IG23" s="84"/>
      <c r="IH23" s="84"/>
      <c r="II23" s="84"/>
      <c r="IJ23" s="84"/>
      <c r="IK23" s="84"/>
      <c r="IL23" s="84"/>
      <c r="IM23" s="84"/>
      <c r="IN23" s="84"/>
      <c r="IO23" s="84"/>
      <c r="IP23" s="84"/>
      <c r="IQ23" s="84"/>
      <c r="IR23" s="84"/>
      <c r="IS23" s="84"/>
      <c r="IT23" s="84"/>
      <c r="IU23" s="84"/>
      <c r="IV23" s="84"/>
      <c r="IW23" s="84"/>
      <c r="IX23" s="84"/>
      <c r="IY23" s="84"/>
      <c r="IZ23" s="84"/>
      <c r="JA23" s="84"/>
      <c r="JB23" s="84"/>
    </row>
    <row r="24" spans="1:262" s="22" customFormat="1" ht="15" customHeight="1" x14ac:dyDescent="0.15">
      <c r="A24" s="176" t="str">
        <f t="shared" si="0"/>
        <v>20190907</v>
      </c>
      <c r="B24" s="26" t="s">
        <v>285</v>
      </c>
      <c r="C24" s="27" t="s">
        <v>371</v>
      </c>
      <c r="D24" s="28" t="s">
        <v>434</v>
      </c>
      <c r="E24" s="26" t="str">
        <f t="shared" si="1"/>
        <v>标准</v>
      </c>
      <c r="F24" s="29" t="str">
        <f>VLOOKUP(D24,[1]工单一览表!A:B,2,0)</f>
        <v>050-C130000141-508</v>
      </c>
      <c r="G24" s="30" t="str">
        <f>VLOOKUP(F24,[1]系列对照表!A:C,3,0)</f>
        <v>PinPush</v>
      </c>
      <c r="H24" s="30" t="str">
        <f>VLOOKUP(F24,[1]系列对照表!A:D,4,0)</f>
        <v>KPCS</v>
      </c>
      <c r="I24" s="37">
        <f>VLOOKUP(D24,[1]工单一览表!A:G,7,0)</f>
        <v>2000</v>
      </c>
      <c r="J24" s="38" t="s">
        <v>281</v>
      </c>
      <c r="K24" s="37">
        <f>VLOOKUP(D24,[1]工单一览表!A:H,8,0)</f>
        <v>1999.5</v>
      </c>
      <c r="L24" s="26"/>
      <c r="M24" s="26"/>
      <c r="N24" s="26"/>
      <c r="O24" s="39" t="s">
        <v>54</v>
      </c>
      <c r="P24" s="40">
        <v>0.5</v>
      </c>
      <c r="Q24" s="40">
        <v>0.5</v>
      </c>
      <c r="R24" s="40">
        <f t="shared" ca="1" si="2"/>
        <v>0.72300469483568075</v>
      </c>
      <c r="S24" s="40">
        <f t="shared" ca="1" si="3"/>
        <v>1.5869017632241813</v>
      </c>
      <c r="T24" s="40">
        <v>3</v>
      </c>
      <c r="U24" s="40">
        <v>3</v>
      </c>
      <c r="V24" s="41">
        <v>7</v>
      </c>
      <c r="W24" s="42">
        <v>225</v>
      </c>
      <c r="X24" s="43">
        <v>600</v>
      </c>
      <c r="Y24" s="50">
        <v>1</v>
      </c>
      <c r="Z24" s="50">
        <v>1</v>
      </c>
      <c r="AA24" s="51"/>
      <c r="AB24" s="51"/>
      <c r="AC24" s="51"/>
      <c r="AD24" s="51"/>
      <c r="AE24" s="51"/>
      <c r="AF24" s="38">
        <f t="shared" si="4"/>
        <v>252</v>
      </c>
      <c r="AG24" s="61">
        <f t="shared" si="5"/>
        <v>6.25</v>
      </c>
      <c r="AH24" s="62">
        <f t="shared" si="6"/>
        <v>0.8928571428571429</v>
      </c>
      <c r="AI24" s="63"/>
      <c r="AJ24" s="64"/>
      <c r="AK24" s="65">
        <f t="shared" si="7"/>
        <v>0</v>
      </c>
      <c r="AL24" s="64" t="str">
        <f>IF(VLOOKUP(D24,[1]工单一览表!A:F,6,0)="结案","Y","N")</f>
        <v>Y</v>
      </c>
      <c r="AM24" s="66" t="s">
        <v>286</v>
      </c>
      <c r="AN24" s="26"/>
      <c r="AO24" s="66" t="s">
        <v>40</v>
      </c>
      <c r="AP24" s="74"/>
      <c r="AQ24" s="75"/>
      <c r="AR24" s="76"/>
      <c r="AS24" s="77"/>
      <c r="AT24" s="77"/>
      <c r="AU24" s="78"/>
      <c r="AV24" s="77"/>
      <c r="AW24" s="77"/>
      <c r="AX24" s="77"/>
      <c r="AY24" s="77"/>
      <c r="AZ24" s="77"/>
      <c r="BA24" s="77"/>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c r="GZ24" s="84"/>
      <c r="HA24" s="84"/>
      <c r="HB24" s="84"/>
      <c r="HC24" s="84"/>
      <c r="HD24" s="84"/>
      <c r="HE24" s="84"/>
      <c r="HF24" s="84"/>
      <c r="HG24" s="84"/>
      <c r="HH24" s="84"/>
      <c r="HI24" s="84"/>
      <c r="HJ24" s="84"/>
      <c r="HK24" s="84"/>
      <c r="HL24" s="84"/>
      <c r="HM24" s="84"/>
      <c r="HN24" s="84"/>
      <c r="HO24" s="84"/>
      <c r="HP24" s="84"/>
      <c r="HQ24" s="84"/>
      <c r="HR24" s="84"/>
      <c r="HS24" s="84"/>
      <c r="HT24" s="84"/>
      <c r="HU24" s="84"/>
      <c r="HV24" s="84"/>
      <c r="HW24" s="84"/>
      <c r="HX24" s="84"/>
      <c r="HY24" s="84"/>
      <c r="HZ24" s="84"/>
      <c r="IA24" s="84"/>
      <c r="IB24" s="84"/>
      <c r="IC24" s="84"/>
      <c r="ID24" s="84"/>
      <c r="IE24" s="84"/>
      <c r="IF24" s="84"/>
      <c r="IG24" s="84"/>
      <c r="IH24" s="84"/>
      <c r="II24" s="84"/>
      <c r="IJ24" s="84"/>
      <c r="IK24" s="84"/>
      <c r="IL24" s="84"/>
      <c r="IM24" s="84"/>
      <c r="IN24" s="84"/>
      <c r="IO24" s="84"/>
      <c r="IP24" s="84"/>
      <c r="IQ24" s="84"/>
      <c r="IR24" s="84"/>
      <c r="IS24" s="84"/>
      <c r="IT24" s="84"/>
      <c r="IU24" s="84"/>
      <c r="IV24" s="84"/>
      <c r="IW24" s="84"/>
      <c r="IX24" s="84"/>
      <c r="IY24" s="84"/>
      <c r="IZ24" s="84"/>
      <c r="JA24" s="84"/>
      <c r="JB24" s="84"/>
    </row>
    <row r="25" spans="1:262" s="22" customFormat="1" ht="15" customHeight="1" x14ac:dyDescent="0.15">
      <c r="A25" s="176" t="str">
        <f t="shared" si="0"/>
        <v>20190907</v>
      </c>
      <c r="B25" s="26" t="s">
        <v>275</v>
      </c>
      <c r="C25" s="27" t="s">
        <v>404</v>
      </c>
      <c r="D25" s="28" t="s">
        <v>470</v>
      </c>
      <c r="E25" s="26" t="str">
        <f t="shared" si="1"/>
        <v>标准</v>
      </c>
      <c r="F25" s="29" t="str">
        <f>VLOOKUP(D25,[1]工单一览表!A:B,2,0)</f>
        <v>050-S080000641-0549</v>
      </c>
      <c r="G25" s="30" t="str">
        <f>VLOOKUP(F25,[1]系列对照表!A:C,3,0)</f>
        <v>小天线</v>
      </c>
      <c r="H25" s="30" t="str">
        <f>VLOOKUP(F25,[1]系列对照表!A:D,4,0)</f>
        <v>KPCS</v>
      </c>
      <c r="I25" s="37">
        <f>VLOOKUP(D25,[1]工单一览表!A:G,7,0)</f>
        <v>2000</v>
      </c>
      <c r="J25" s="38" t="s">
        <v>281</v>
      </c>
      <c r="K25" s="37">
        <f>VLOOKUP(D25,[1]工单一览表!A:H,8,0)</f>
        <v>2000</v>
      </c>
      <c r="L25" s="26"/>
      <c r="M25" s="26"/>
      <c r="N25" s="26"/>
      <c r="O25" s="39" t="s">
        <v>69</v>
      </c>
      <c r="P25" s="40">
        <v>0.5</v>
      </c>
      <c r="Q25" s="40">
        <v>0.5</v>
      </c>
      <c r="R25" s="40">
        <f t="shared" ca="1" si="2"/>
        <v>3.3913043478260869</v>
      </c>
      <c r="S25" s="40">
        <f t="shared" ca="1" si="3"/>
        <v>2.7204030226700251</v>
      </c>
      <c r="T25" s="40">
        <v>4</v>
      </c>
      <c r="U25" s="40">
        <v>4</v>
      </c>
      <c r="V25" s="41">
        <v>12</v>
      </c>
      <c r="W25" s="42">
        <v>375</v>
      </c>
      <c r="X25" s="43">
        <v>530</v>
      </c>
      <c r="Y25" s="50">
        <v>1</v>
      </c>
      <c r="Z25" s="50">
        <v>1</v>
      </c>
      <c r="AA25" s="51"/>
      <c r="AB25" s="51"/>
      <c r="AC25" s="51"/>
      <c r="AD25" s="51"/>
      <c r="AE25" s="51"/>
      <c r="AF25" s="38">
        <f t="shared" si="4"/>
        <v>381.6</v>
      </c>
      <c r="AG25" s="61">
        <f t="shared" si="5"/>
        <v>11.79245283018868</v>
      </c>
      <c r="AH25" s="62">
        <f t="shared" si="6"/>
        <v>0.98270440251572322</v>
      </c>
      <c r="AI25" s="63"/>
      <c r="AJ25" s="64"/>
      <c r="AK25" s="65">
        <f t="shared" si="7"/>
        <v>0</v>
      </c>
      <c r="AL25" s="64" t="str">
        <f>IF(VLOOKUP(D25,[1]工单一览表!A:F,6,0)="结案","Y","N")</f>
        <v>Y</v>
      </c>
      <c r="AM25" s="66" t="s">
        <v>379</v>
      </c>
      <c r="AN25" s="26"/>
      <c r="AO25" s="66" t="s">
        <v>68</v>
      </c>
      <c r="AP25" s="74"/>
      <c r="AQ25" s="75"/>
      <c r="AR25" s="76"/>
      <c r="AS25" s="77"/>
      <c r="AT25" s="77"/>
      <c r="AU25" s="78"/>
      <c r="AV25" s="77"/>
      <c r="AW25" s="77"/>
      <c r="AX25" s="77"/>
      <c r="AY25" s="77"/>
      <c r="AZ25" s="77"/>
      <c r="BA25" s="77"/>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84"/>
      <c r="CE25" s="84"/>
      <c r="CF25" s="84"/>
      <c r="CG25" s="84"/>
      <c r="CH25" s="84"/>
      <c r="CI25" s="84"/>
      <c r="CJ25" s="84"/>
      <c r="CK25" s="84"/>
      <c r="CL25" s="84"/>
      <c r="CM25" s="84"/>
      <c r="CN25" s="84"/>
      <c r="CO25" s="84"/>
      <c r="CP25" s="84"/>
      <c r="CQ25" s="84"/>
      <c r="CR25" s="84"/>
      <c r="CS25" s="84"/>
      <c r="CT25" s="84"/>
      <c r="CU25" s="84"/>
      <c r="CV25" s="84"/>
      <c r="CW25" s="84"/>
      <c r="CX25" s="84"/>
      <c r="CY25" s="84"/>
      <c r="CZ25" s="84"/>
      <c r="DA25" s="84"/>
      <c r="DB25" s="84"/>
      <c r="DC25" s="84"/>
      <c r="DD25" s="84"/>
      <c r="DE25" s="84"/>
      <c r="DF25" s="84"/>
      <c r="DG25" s="84"/>
      <c r="DH25" s="84"/>
      <c r="DI25" s="84"/>
      <c r="DJ25" s="84"/>
      <c r="DK25" s="84"/>
      <c r="DL25" s="84"/>
      <c r="DM25" s="84"/>
      <c r="DN25" s="84"/>
      <c r="DO25" s="84"/>
      <c r="DP25" s="84"/>
      <c r="DQ25" s="84"/>
      <c r="DR25" s="84"/>
      <c r="DS25" s="84"/>
      <c r="DT25" s="84"/>
      <c r="DU25" s="84"/>
      <c r="DV25" s="84"/>
      <c r="DW25" s="84"/>
      <c r="DX25" s="84"/>
      <c r="DY25" s="84"/>
      <c r="DZ25" s="84"/>
      <c r="EA25" s="84"/>
      <c r="EB25" s="84"/>
      <c r="EC25" s="84"/>
      <c r="ED25" s="84"/>
      <c r="EE25" s="84"/>
      <c r="EF25" s="84"/>
      <c r="EG25" s="84"/>
      <c r="EH25" s="84"/>
      <c r="EI25" s="84"/>
      <c r="EJ25" s="84"/>
      <c r="EK25" s="84"/>
      <c r="EL25" s="84"/>
      <c r="EM25" s="84"/>
      <c r="EN25" s="84"/>
      <c r="EO25" s="84"/>
      <c r="EP25" s="84"/>
      <c r="EQ25" s="84"/>
      <c r="ER25" s="84"/>
      <c r="ES25" s="84"/>
      <c r="ET25" s="84"/>
      <c r="EU25" s="84"/>
      <c r="EV25" s="84"/>
      <c r="EW25" s="84"/>
      <c r="EX25" s="84"/>
      <c r="EY25" s="84"/>
      <c r="EZ25" s="84"/>
      <c r="FA25" s="84"/>
      <c r="FB25" s="84"/>
      <c r="FC25" s="84"/>
      <c r="FD25" s="84"/>
      <c r="FE25" s="84"/>
      <c r="FF25" s="84"/>
      <c r="FG25" s="84"/>
      <c r="FH25" s="84"/>
      <c r="FI25" s="84"/>
      <c r="FJ25" s="84"/>
      <c r="FK25" s="84"/>
      <c r="FL25" s="84"/>
      <c r="FM25" s="84"/>
      <c r="FN25" s="84"/>
      <c r="FO25" s="84"/>
      <c r="FP25" s="84"/>
      <c r="FQ25" s="84"/>
      <c r="FR25" s="84"/>
      <c r="FS25" s="84"/>
      <c r="FT25" s="84"/>
      <c r="FU25" s="84"/>
      <c r="FV25" s="84"/>
      <c r="FW25" s="84"/>
      <c r="FX25" s="84"/>
      <c r="FY25" s="84"/>
      <c r="FZ25" s="84"/>
      <c r="GA25" s="84"/>
      <c r="GB25" s="84"/>
      <c r="GC25" s="84"/>
      <c r="GD25" s="84"/>
      <c r="GE25" s="84"/>
      <c r="GF25" s="84"/>
      <c r="GG25" s="84"/>
      <c r="GH25" s="84"/>
      <c r="GI25" s="84"/>
      <c r="GJ25" s="84"/>
      <c r="GK25" s="84"/>
      <c r="GL25" s="84"/>
      <c r="GM25" s="84"/>
      <c r="GN25" s="84"/>
      <c r="GO25" s="84"/>
      <c r="GP25" s="84"/>
      <c r="GQ25" s="84"/>
      <c r="GR25" s="84"/>
      <c r="GS25" s="84"/>
      <c r="GT25" s="84"/>
      <c r="GU25" s="84"/>
      <c r="GV25" s="84"/>
      <c r="GW25" s="84"/>
      <c r="GX25" s="84"/>
      <c r="GY25" s="84"/>
      <c r="GZ25" s="84"/>
      <c r="HA25" s="84"/>
      <c r="HB25" s="84"/>
      <c r="HC25" s="84"/>
      <c r="HD25" s="84"/>
      <c r="HE25" s="84"/>
      <c r="HF25" s="84"/>
      <c r="HG25" s="84"/>
      <c r="HH25" s="84"/>
      <c r="HI25" s="84"/>
      <c r="HJ25" s="84"/>
      <c r="HK25" s="84"/>
      <c r="HL25" s="84"/>
      <c r="HM25" s="84"/>
      <c r="HN25" s="84"/>
      <c r="HO25" s="84"/>
      <c r="HP25" s="84"/>
      <c r="HQ25" s="84"/>
      <c r="HR25" s="84"/>
      <c r="HS25" s="84"/>
      <c r="HT25" s="84"/>
      <c r="HU25" s="84"/>
      <c r="HV25" s="84"/>
      <c r="HW25" s="84"/>
      <c r="HX25" s="84"/>
      <c r="HY25" s="84"/>
      <c r="HZ25" s="84"/>
      <c r="IA25" s="84"/>
      <c r="IB25" s="84"/>
      <c r="IC25" s="84"/>
      <c r="ID25" s="84"/>
      <c r="IE25" s="84"/>
      <c r="IF25" s="84"/>
      <c r="IG25" s="84"/>
      <c r="IH25" s="84"/>
      <c r="II25" s="84"/>
      <c r="IJ25" s="84"/>
      <c r="IK25" s="84"/>
      <c r="IL25" s="84"/>
      <c r="IM25" s="84"/>
      <c r="IN25" s="84"/>
      <c r="IO25" s="84"/>
      <c r="IP25" s="84"/>
      <c r="IQ25" s="84"/>
      <c r="IR25" s="84"/>
      <c r="IS25" s="84"/>
      <c r="IT25" s="84"/>
      <c r="IU25" s="84"/>
      <c r="IV25" s="84"/>
      <c r="IW25" s="84"/>
      <c r="IX25" s="84"/>
      <c r="IY25" s="84"/>
      <c r="IZ25" s="84"/>
      <c r="JA25" s="84"/>
      <c r="JB25" s="84"/>
    </row>
    <row r="26" spans="1:262" s="22" customFormat="1" ht="15" customHeight="1" x14ac:dyDescent="0.15">
      <c r="A26" s="176" t="str">
        <f t="shared" si="0"/>
        <v>20190907</v>
      </c>
      <c r="B26" s="26" t="s">
        <v>285</v>
      </c>
      <c r="C26" s="27" t="s">
        <v>404</v>
      </c>
      <c r="D26" s="28" t="s">
        <v>470</v>
      </c>
      <c r="E26" s="26" t="str">
        <f t="shared" si="1"/>
        <v>标准</v>
      </c>
      <c r="F26" s="29" t="str">
        <f>VLOOKUP(D26,[1]工单一览表!A:B,2,0)</f>
        <v>050-S080000641-0549</v>
      </c>
      <c r="G26" s="30" t="str">
        <f>VLOOKUP(F26,[1]系列对照表!A:C,3,0)</f>
        <v>小天线</v>
      </c>
      <c r="H26" s="30" t="str">
        <f>VLOOKUP(F26,[1]系列对照表!A:D,4,0)</f>
        <v>KPCS</v>
      </c>
      <c r="I26" s="37">
        <f>VLOOKUP(D26,[1]工单一览表!A:G,7,0)</f>
        <v>2000</v>
      </c>
      <c r="J26" s="38" t="s">
        <v>281</v>
      </c>
      <c r="K26" s="37">
        <f>VLOOKUP(D26,[1]工单一览表!A:H,8,0)</f>
        <v>2000</v>
      </c>
      <c r="L26" s="26"/>
      <c r="M26" s="26"/>
      <c r="N26" s="26"/>
      <c r="O26" s="39" t="s">
        <v>69</v>
      </c>
      <c r="P26" s="40">
        <v>0.5</v>
      </c>
      <c r="Q26" s="40">
        <v>0.5</v>
      </c>
      <c r="R26" s="40">
        <f t="shared" ca="1" si="2"/>
        <v>1.23943661971831</v>
      </c>
      <c r="S26" s="40">
        <f t="shared" ca="1" si="3"/>
        <v>2.7204030226700251</v>
      </c>
      <c r="T26" s="40">
        <v>3</v>
      </c>
      <c r="U26" s="40">
        <v>3</v>
      </c>
      <c r="V26" s="41">
        <v>12</v>
      </c>
      <c r="W26" s="42">
        <v>375</v>
      </c>
      <c r="X26" s="43">
        <v>530</v>
      </c>
      <c r="Y26" s="50">
        <v>1</v>
      </c>
      <c r="Z26" s="50">
        <v>1</v>
      </c>
      <c r="AA26" s="51"/>
      <c r="AB26" s="51"/>
      <c r="AC26" s="51"/>
      <c r="AD26" s="51"/>
      <c r="AE26" s="51"/>
      <c r="AF26" s="38">
        <f t="shared" si="4"/>
        <v>381.6</v>
      </c>
      <c r="AG26" s="61">
        <f t="shared" si="5"/>
        <v>11.79245283018868</v>
      </c>
      <c r="AH26" s="62">
        <f t="shared" si="6"/>
        <v>0.98270440251572322</v>
      </c>
      <c r="AI26" s="63"/>
      <c r="AJ26" s="64"/>
      <c r="AK26" s="65">
        <f t="shared" si="7"/>
        <v>0</v>
      </c>
      <c r="AL26" s="64" t="str">
        <f>IF(VLOOKUP(D26,[1]工单一览表!A:F,6,0)="结案","Y","N")</f>
        <v>Y</v>
      </c>
      <c r="AM26" s="66" t="s">
        <v>313</v>
      </c>
      <c r="AN26" s="26"/>
      <c r="AO26" s="66" t="s">
        <v>298</v>
      </c>
      <c r="AP26" s="74"/>
      <c r="AQ26" s="75"/>
      <c r="AR26" s="76"/>
      <c r="AS26" s="77"/>
      <c r="AT26" s="77"/>
      <c r="AU26" s="78"/>
      <c r="AV26" s="77"/>
      <c r="AW26" s="77"/>
      <c r="AX26" s="77"/>
      <c r="AY26" s="77"/>
      <c r="AZ26" s="77"/>
      <c r="BA26" s="77"/>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c r="CH26" s="84"/>
      <c r="CI26" s="84"/>
      <c r="CJ26" s="84"/>
      <c r="CK26" s="84"/>
      <c r="CL26" s="84"/>
      <c r="CM26" s="84"/>
      <c r="CN26" s="84"/>
      <c r="CO26" s="84"/>
      <c r="CP26" s="84"/>
      <c r="CQ26" s="84"/>
      <c r="CR26" s="84"/>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c r="GZ26" s="84"/>
      <c r="HA26" s="84"/>
      <c r="HB26" s="84"/>
      <c r="HC26" s="84"/>
      <c r="HD26" s="84"/>
      <c r="HE26" s="84"/>
      <c r="HF26" s="84"/>
      <c r="HG26" s="84"/>
      <c r="HH26" s="84"/>
      <c r="HI26" s="84"/>
      <c r="HJ26" s="84"/>
      <c r="HK26" s="84"/>
      <c r="HL26" s="84"/>
      <c r="HM26" s="84"/>
      <c r="HN26" s="84"/>
      <c r="HO26" s="84"/>
      <c r="HP26" s="84"/>
      <c r="HQ26" s="84"/>
      <c r="HR26" s="84"/>
      <c r="HS26" s="84"/>
      <c r="HT26" s="84"/>
      <c r="HU26" s="84"/>
      <c r="HV26" s="84"/>
      <c r="HW26" s="84"/>
      <c r="HX26" s="84"/>
      <c r="HY26" s="84"/>
      <c r="HZ26" s="84"/>
      <c r="IA26" s="84"/>
      <c r="IB26" s="84"/>
      <c r="IC26" s="84"/>
      <c r="ID26" s="84"/>
      <c r="IE26" s="84"/>
      <c r="IF26" s="84"/>
      <c r="IG26" s="84"/>
      <c r="IH26" s="84"/>
      <c r="II26" s="84"/>
      <c r="IJ26" s="84"/>
      <c r="IK26" s="84"/>
      <c r="IL26" s="84"/>
      <c r="IM26" s="84"/>
      <c r="IN26" s="84"/>
      <c r="IO26" s="84"/>
      <c r="IP26" s="84"/>
      <c r="IQ26" s="84"/>
      <c r="IR26" s="84"/>
      <c r="IS26" s="84"/>
      <c r="IT26" s="84"/>
      <c r="IU26" s="84"/>
      <c r="IV26" s="84"/>
      <c r="IW26" s="84"/>
      <c r="IX26" s="84"/>
      <c r="IY26" s="84"/>
      <c r="IZ26" s="84"/>
      <c r="JA26" s="84"/>
      <c r="JB26" s="84"/>
    </row>
    <row r="27" spans="1:262" s="22" customFormat="1" ht="15" customHeight="1" x14ac:dyDescent="0.15">
      <c r="A27" s="176" t="str">
        <f t="shared" si="0"/>
        <v>20190907</v>
      </c>
      <c r="B27" s="26" t="s">
        <v>275</v>
      </c>
      <c r="C27" s="27" t="s">
        <v>323</v>
      </c>
      <c r="D27" s="28" t="s">
        <v>451</v>
      </c>
      <c r="E27" s="26" t="str">
        <f t="shared" ref="E27:E36" si="8">IF(LEFT(D27,3)="ZVY","试产",IF(LEFT(D27,3)="XVK","重工","标准"))</f>
        <v>标准</v>
      </c>
      <c r="F27" s="29" t="str">
        <f>VLOOKUP(D27,[1]工单一览表!A:B,2,0)</f>
        <v>025-C130000632-371</v>
      </c>
      <c r="G27" s="30" t="str">
        <f>VLOOKUP(F27,[1]系列对照表!A:C,3,0)</f>
        <v>拉杆</v>
      </c>
      <c r="H27" s="30" t="str">
        <f>VLOOKUP(F27,[1]系列对照表!A:D,4,0)</f>
        <v>PCS</v>
      </c>
      <c r="I27" s="37">
        <f>VLOOKUP(D27,[1]工单一览表!A:G,7,0)</f>
        <v>1500000</v>
      </c>
      <c r="J27" s="38" t="s">
        <v>281</v>
      </c>
      <c r="K27" s="37">
        <f>VLOOKUP(D27,[1]工单一览表!A:H,8,0)</f>
        <v>102500</v>
      </c>
      <c r="L27" s="26"/>
      <c r="M27" s="26"/>
      <c r="N27" s="26"/>
      <c r="O27" s="39" t="s">
        <v>330</v>
      </c>
      <c r="P27" s="40">
        <v>0.5</v>
      </c>
      <c r="Q27" s="40">
        <v>0.5</v>
      </c>
      <c r="R27" s="40">
        <f t="shared" ca="1" si="2"/>
        <v>3.3913043478260869</v>
      </c>
      <c r="S27" s="40">
        <f t="shared" ca="1" si="3"/>
        <v>2.7204030226700251</v>
      </c>
      <c r="T27" s="40">
        <v>4</v>
      </c>
      <c r="U27" s="40">
        <v>3</v>
      </c>
      <c r="V27" s="41">
        <v>12</v>
      </c>
      <c r="W27" s="42">
        <v>112000</v>
      </c>
      <c r="X27" s="43">
        <v>300</v>
      </c>
      <c r="Y27" s="50">
        <v>1</v>
      </c>
      <c r="Z27" s="50">
        <v>1</v>
      </c>
      <c r="AA27" s="51"/>
      <c r="AB27" s="51"/>
      <c r="AC27" s="51"/>
      <c r="AD27" s="51"/>
      <c r="AE27" s="51"/>
      <c r="AF27" s="38">
        <f t="shared" ref="AF27:AF43" si="9">IF(LEFT(F27,3)="025",X27*Y27*Z27*60*V27,X27*Y27*Z27*60*V27/1000)</f>
        <v>216000</v>
      </c>
      <c r="AG27" s="61">
        <f t="shared" ref="AG27:AG43" si="10">IF(LEFT(F27,3)="025",W27/(X27*Y27*Z27*60),W27*1000/(X27*Y27*Z27*60))</f>
        <v>6.2222222222222223</v>
      </c>
      <c r="AH27" s="62">
        <f t="shared" ref="AH27:AH43" si="11">W27/AF27</f>
        <v>0.51851851851851849</v>
      </c>
      <c r="AI27" s="63"/>
      <c r="AJ27" s="64"/>
      <c r="AK27" s="65">
        <f t="shared" ref="AK27:AK36" si="12">AJ27/U27</f>
        <v>0</v>
      </c>
      <c r="AL27" s="64" t="str">
        <f>IF(VLOOKUP(D27,[1]工单一览表!A:F,6,0)="结案","Y","N")</f>
        <v>Y</v>
      </c>
      <c r="AM27" s="66" t="s">
        <v>320</v>
      </c>
      <c r="AN27" s="26"/>
      <c r="AO27" s="66" t="s">
        <v>61</v>
      </c>
      <c r="AP27" s="74"/>
      <c r="AQ27" s="75"/>
      <c r="AR27" s="76"/>
      <c r="AS27" s="77"/>
      <c r="AT27" s="77"/>
      <c r="AU27" s="78"/>
      <c r="AV27" s="77"/>
      <c r="AW27" s="77"/>
      <c r="AX27" s="77"/>
      <c r="AY27" s="77"/>
      <c r="AZ27" s="77"/>
      <c r="BA27" s="77"/>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84"/>
      <c r="CE27" s="84"/>
      <c r="CF27" s="84"/>
      <c r="CG27" s="84"/>
      <c r="CH27" s="84"/>
      <c r="CI27" s="84"/>
      <c r="CJ27" s="84"/>
      <c r="CK27" s="84"/>
      <c r="CL27" s="84"/>
      <c r="CM27" s="84"/>
      <c r="CN27" s="84"/>
      <c r="CO27" s="84"/>
      <c r="CP27" s="84"/>
      <c r="CQ27" s="84"/>
      <c r="CR27" s="84"/>
      <c r="CS27" s="84"/>
      <c r="CT27" s="84"/>
      <c r="CU27" s="84"/>
      <c r="CV27" s="84"/>
      <c r="CW27" s="84"/>
      <c r="CX27" s="84"/>
      <c r="CY27" s="84"/>
      <c r="CZ27" s="84"/>
      <c r="DA27" s="84"/>
      <c r="DB27" s="84"/>
      <c r="DC27" s="84"/>
      <c r="DD27" s="84"/>
      <c r="DE27" s="84"/>
      <c r="DF27" s="84"/>
      <c r="DG27" s="84"/>
      <c r="DH27" s="84"/>
      <c r="DI27" s="84"/>
      <c r="DJ27" s="84"/>
      <c r="DK27" s="84"/>
      <c r="DL27" s="84"/>
      <c r="DM27" s="84"/>
      <c r="DN27" s="84"/>
      <c r="DO27" s="84"/>
      <c r="DP27" s="84"/>
      <c r="DQ27" s="84"/>
      <c r="DR27" s="84"/>
      <c r="DS27" s="84"/>
      <c r="DT27" s="84"/>
      <c r="DU27" s="84"/>
      <c r="DV27" s="84"/>
      <c r="DW27" s="84"/>
      <c r="DX27" s="84"/>
      <c r="DY27" s="84"/>
      <c r="DZ27" s="84"/>
      <c r="EA27" s="84"/>
      <c r="EB27" s="84"/>
      <c r="EC27" s="84"/>
      <c r="ED27" s="84"/>
      <c r="EE27" s="84"/>
      <c r="EF27" s="84"/>
      <c r="EG27" s="84"/>
      <c r="EH27" s="84"/>
      <c r="EI27" s="84"/>
      <c r="EJ27" s="84"/>
      <c r="EK27" s="84"/>
      <c r="EL27" s="84"/>
      <c r="EM27" s="84"/>
      <c r="EN27" s="84"/>
      <c r="EO27" s="84"/>
      <c r="EP27" s="84"/>
      <c r="EQ27" s="84"/>
      <c r="ER27" s="84"/>
      <c r="ES27" s="84"/>
      <c r="ET27" s="84"/>
      <c r="EU27" s="84"/>
      <c r="EV27" s="84"/>
      <c r="EW27" s="84"/>
      <c r="EX27" s="84"/>
      <c r="EY27" s="84"/>
      <c r="EZ27" s="84"/>
      <c r="FA27" s="84"/>
      <c r="FB27" s="84"/>
      <c r="FC27" s="84"/>
      <c r="FD27" s="84"/>
      <c r="FE27" s="84"/>
      <c r="FF27" s="84"/>
      <c r="FG27" s="84"/>
      <c r="FH27" s="84"/>
      <c r="FI27" s="84"/>
      <c r="FJ27" s="84"/>
      <c r="FK27" s="84"/>
      <c r="FL27" s="84"/>
      <c r="FM27" s="84"/>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c r="HJ27" s="84"/>
      <c r="HK27" s="84"/>
      <c r="HL27" s="84"/>
      <c r="HM27" s="84"/>
      <c r="HN27" s="84"/>
      <c r="HO27" s="84"/>
      <c r="HP27" s="84"/>
      <c r="HQ27" s="84"/>
      <c r="HR27" s="84"/>
      <c r="HS27" s="84"/>
      <c r="HT27" s="84"/>
      <c r="HU27" s="84"/>
      <c r="HV27" s="84"/>
      <c r="HW27" s="84"/>
      <c r="HX27" s="84"/>
      <c r="HY27" s="84"/>
      <c r="HZ27" s="84"/>
      <c r="IA27" s="84"/>
      <c r="IB27" s="84"/>
      <c r="IC27" s="84"/>
      <c r="ID27" s="84"/>
      <c r="IE27" s="84"/>
      <c r="IF27" s="84"/>
      <c r="IG27" s="84"/>
      <c r="IH27" s="84"/>
      <c r="II27" s="84"/>
      <c r="IJ27" s="84"/>
      <c r="IK27" s="84"/>
      <c r="IL27" s="84"/>
      <c r="IM27" s="84"/>
      <c r="IN27" s="84"/>
      <c r="IO27" s="84"/>
      <c r="IP27" s="84"/>
      <c r="IQ27" s="84"/>
      <c r="IR27" s="84"/>
      <c r="IS27" s="84"/>
      <c r="IT27" s="84"/>
      <c r="IU27" s="84"/>
      <c r="IV27" s="84"/>
      <c r="IW27" s="84"/>
      <c r="IX27" s="84"/>
      <c r="IY27" s="84"/>
      <c r="IZ27" s="84"/>
      <c r="JA27" s="84"/>
      <c r="JB27" s="84"/>
    </row>
    <row r="28" spans="1:262" s="22" customFormat="1" ht="15" customHeight="1" x14ac:dyDescent="0.15">
      <c r="A28" s="176" t="str">
        <f t="shared" si="0"/>
        <v>20190907</v>
      </c>
      <c r="B28" s="26" t="s">
        <v>285</v>
      </c>
      <c r="C28" s="27" t="s">
        <v>323</v>
      </c>
      <c r="D28" s="28" t="s">
        <v>451</v>
      </c>
      <c r="E28" s="26" t="str">
        <f t="shared" si="8"/>
        <v>标准</v>
      </c>
      <c r="F28" s="29" t="str">
        <f>VLOOKUP(D28,[1]工单一览表!A:B,2,0)</f>
        <v>025-C130000632-371</v>
      </c>
      <c r="G28" s="30" t="str">
        <f>VLOOKUP(F28,[1]系列对照表!A:C,3,0)</f>
        <v>拉杆</v>
      </c>
      <c r="H28" s="30" t="str">
        <f>VLOOKUP(F28,[1]系列对照表!A:D,4,0)</f>
        <v>PCS</v>
      </c>
      <c r="I28" s="37">
        <f>VLOOKUP(D28,[1]工单一览表!A:G,7,0)</f>
        <v>1500000</v>
      </c>
      <c r="J28" s="38" t="s">
        <v>281</v>
      </c>
      <c r="K28" s="37">
        <f>VLOOKUP(D28,[1]工单一览表!A:H,8,0)</f>
        <v>102500</v>
      </c>
      <c r="L28" s="26"/>
      <c r="M28" s="26"/>
      <c r="N28" s="26"/>
      <c r="O28" s="39" t="s">
        <v>330</v>
      </c>
      <c r="P28" s="40">
        <v>0.5</v>
      </c>
      <c r="Q28" s="40">
        <v>0.5</v>
      </c>
      <c r="R28" s="40">
        <f t="shared" ca="1" si="2"/>
        <v>1.23943661971831</v>
      </c>
      <c r="S28" s="40">
        <f t="shared" ca="1" si="3"/>
        <v>2.7204030226700251</v>
      </c>
      <c r="T28" s="40">
        <v>4</v>
      </c>
      <c r="U28" s="40">
        <v>4</v>
      </c>
      <c r="V28" s="41">
        <v>12</v>
      </c>
      <c r="W28" s="42">
        <v>179000</v>
      </c>
      <c r="X28" s="43">
        <v>300</v>
      </c>
      <c r="Y28" s="50">
        <v>1</v>
      </c>
      <c r="Z28" s="50">
        <v>1</v>
      </c>
      <c r="AA28" s="51"/>
      <c r="AB28" s="51"/>
      <c r="AC28" s="51"/>
      <c r="AD28" s="51"/>
      <c r="AE28" s="51"/>
      <c r="AF28" s="38">
        <f t="shared" si="9"/>
        <v>216000</v>
      </c>
      <c r="AG28" s="61">
        <f t="shared" si="10"/>
        <v>9.9444444444444446</v>
      </c>
      <c r="AH28" s="62">
        <f t="shared" si="11"/>
        <v>0.82870370370370372</v>
      </c>
      <c r="AI28" s="63"/>
      <c r="AJ28" s="64"/>
      <c r="AK28" s="65">
        <f t="shared" si="12"/>
        <v>0</v>
      </c>
      <c r="AL28" s="64" t="str">
        <f>IF(VLOOKUP(D28,[1]工单一览表!A:F,6,0)="结案","Y","N")</f>
        <v>Y</v>
      </c>
      <c r="AM28" s="66" t="s">
        <v>326</v>
      </c>
      <c r="AN28" s="26"/>
      <c r="AO28" s="66" t="s">
        <v>332</v>
      </c>
      <c r="AP28" s="74"/>
      <c r="AQ28" s="75"/>
      <c r="AR28" s="76"/>
      <c r="AS28" s="77"/>
      <c r="AT28" s="77"/>
      <c r="AU28" s="78"/>
      <c r="AV28" s="77"/>
      <c r="AW28" s="77"/>
      <c r="AX28" s="77"/>
      <c r="AY28" s="77"/>
      <c r="AZ28" s="77"/>
      <c r="BA28" s="77"/>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84"/>
      <c r="CE28" s="84"/>
      <c r="CF28" s="84"/>
      <c r="CG28" s="84"/>
      <c r="CH28" s="84"/>
      <c r="CI28" s="84"/>
      <c r="CJ28" s="84"/>
      <c r="CK28" s="84"/>
      <c r="CL28" s="84"/>
      <c r="CM28" s="84"/>
      <c r="CN28" s="84"/>
      <c r="CO28" s="84"/>
      <c r="CP28" s="84"/>
      <c r="CQ28" s="84"/>
      <c r="CR28" s="84"/>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c r="DY28" s="84"/>
      <c r="DZ28" s="84"/>
      <c r="EA28" s="84"/>
      <c r="EB28" s="84"/>
      <c r="EC28" s="84"/>
      <c r="ED28" s="84"/>
      <c r="EE28" s="84"/>
      <c r="EF28" s="84"/>
      <c r="EG28" s="84"/>
      <c r="EH28" s="84"/>
      <c r="EI28" s="84"/>
      <c r="EJ28" s="84"/>
      <c r="EK28" s="84"/>
      <c r="EL28" s="84"/>
      <c r="EM28" s="84"/>
      <c r="EN28" s="84"/>
      <c r="EO28" s="84"/>
      <c r="EP28" s="84"/>
      <c r="EQ28" s="84"/>
      <c r="ER28" s="84"/>
      <c r="ES28" s="84"/>
      <c r="ET28" s="84"/>
      <c r="EU28" s="84"/>
      <c r="EV28" s="84"/>
      <c r="EW28" s="84"/>
      <c r="EX28" s="84"/>
      <c r="EY28" s="84"/>
      <c r="EZ28" s="84"/>
      <c r="FA28" s="84"/>
      <c r="FB28" s="84"/>
      <c r="FC28" s="84"/>
      <c r="FD28" s="84"/>
      <c r="FE28" s="84"/>
      <c r="FF28" s="84"/>
      <c r="FG28" s="84"/>
      <c r="FH28" s="84"/>
      <c r="FI28" s="84"/>
      <c r="FJ28" s="84"/>
      <c r="FK28" s="84"/>
      <c r="FL28" s="84"/>
      <c r="FM28" s="84"/>
      <c r="FN28" s="84"/>
      <c r="FO28" s="84"/>
      <c r="FP28" s="84"/>
      <c r="FQ28" s="84"/>
      <c r="FR28" s="84"/>
      <c r="FS28" s="84"/>
      <c r="FT28" s="84"/>
      <c r="FU28" s="84"/>
      <c r="FV28" s="84"/>
      <c r="FW28" s="84"/>
      <c r="FX28" s="84"/>
      <c r="FY28" s="84"/>
      <c r="FZ28" s="84"/>
      <c r="GA28" s="84"/>
      <c r="GB28" s="84"/>
      <c r="GC28" s="84"/>
      <c r="GD28" s="84"/>
      <c r="GE28" s="84"/>
      <c r="GF28" s="84"/>
      <c r="GG28" s="84"/>
      <c r="GH28" s="84"/>
      <c r="GI28" s="84"/>
      <c r="GJ28" s="84"/>
      <c r="GK28" s="84"/>
      <c r="GL28" s="84"/>
      <c r="GM28" s="84"/>
      <c r="GN28" s="84"/>
      <c r="GO28" s="84"/>
      <c r="GP28" s="84"/>
      <c r="GQ28" s="84"/>
      <c r="GR28" s="84"/>
      <c r="GS28" s="84"/>
      <c r="GT28" s="84"/>
      <c r="GU28" s="84"/>
      <c r="GV28" s="84"/>
      <c r="GW28" s="84"/>
      <c r="GX28" s="84"/>
      <c r="GY28" s="84"/>
      <c r="GZ28" s="84"/>
      <c r="HA28" s="84"/>
      <c r="HB28" s="84"/>
      <c r="HC28" s="84"/>
      <c r="HD28" s="84"/>
      <c r="HE28" s="84"/>
      <c r="HF28" s="84"/>
      <c r="HG28" s="84"/>
      <c r="HH28" s="84"/>
      <c r="HI28" s="84"/>
      <c r="HJ28" s="84"/>
      <c r="HK28" s="84"/>
      <c r="HL28" s="84"/>
      <c r="HM28" s="84"/>
      <c r="HN28" s="84"/>
      <c r="HO28" s="84"/>
      <c r="HP28" s="84"/>
      <c r="HQ28" s="84"/>
      <c r="HR28" s="84"/>
      <c r="HS28" s="84"/>
      <c r="HT28" s="84"/>
      <c r="HU28" s="84"/>
      <c r="HV28" s="84"/>
      <c r="HW28" s="84"/>
      <c r="HX28" s="84"/>
      <c r="HY28" s="84"/>
      <c r="HZ28" s="84"/>
      <c r="IA28" s="84"/>
      <c r="IB28" s="84"/>
      <c r="IC28" s="84"/>
      <c r="ID28" s="84"/>
      <c r="IE28" s="84"/>
      <c r="IF28" s="84"/>
      <c r="IG28" s="84"/>
      <c r="IH28" s="84"/>
      <c r="II28" s="84"/>
      <c r="IJ28" s="84"/>
      <c r="IK28" s="84"/>
      <c r="IL28" s="84"/>
      <c r="IM28" s="84"/>
      <c r="IN28" s="84"/>
      <c r="IO28" s="84"/>
      <c r="IP28" s="84"/>
      <c r="IQ28" s="84"/>
      <c r="IR28" s="84"/>
      <c r="IS28" s="84"/>
      <c r="IT28" s="84"/>
      <c r="IU28" s="84"/>
      <c r="IV28" s="84"/>
      <c r="IW28" s="84"/>
      <c r="IX28" s="84"/>
      <c r="IY28" s="84"/>
      <c r="IZ28" s="84"/>
      <c r="JA28" s="84"/>
      <c r="JB28" s="84"/>
    </row>
    <row r="29" spans="1:262" s="22" customFormat="1" ht="15" customHeight="1" x14ac:dyDescent="0.15">
      <c r="A29" s="176" t="str">
        <f t="shared" si="0"/>
        <v>20190907</v>
      </c>
      <c r="B29" s="26" t="s">
        <v>275</v>
      </c>
      <c r="C29" s="27" t="s">
        <v>333</v>
      </c>
      <c r="D29" s="28" t="s">
        <v>455</v>
      </c>
      <c r="E29" s="26" t="str">
        <f t="shared" si="8"/>
        <v>标准</v>
      </c>
      <c r="F29" s="29" t="str">
        <f>VLOOKUP(D29,[1]工单一览表!A:B,2,0)</f>
        <v>025-C130000631-362</v>
      </c>
      <c r="G29" s="30" t="str">
        <f>VLOOKUP(F29,[1]系列对照表!A:C,3,0)</f>
        <v>PinPush</v>
      </c>
      <c r="H29" s="30" t="str">
        <f>VLOOKUP(F29,[1]系列对照表!A:D,4,0)</f>
        <v>PCS</v>
      </c>
      <c r="I29" s="37">
        <f>VLOOKUP(D29,[1]工单一览表!A:G,7,0)</f>
        <v>2000000</v>
      </c>
      <c r="J29" s="38" t="s">
        <v>281</v>
      </c>
      <c r="K29" s="37">
        <f>VLOOKUP(D29,[1]工单一览表!A:H,8,0)</f>
        <v>992000</v>
      </c>
      <c r="L29" s="26"/>
      <c r="M29" s="26"/>
      <c r="N29" s="26"/>
      <c r="O29" s="39" t="s">
        <v>10</v>
      </c>
      <c r="P29" s="40">
        <v>0.5</v>
      </c>
      <c r="Q29" s="40">
        <v>0.5</v>
      </c>
      <c r="R29" s="40">
        <f t="shared" ca="1" si="2"/>
        <v>0.84782608695652173</v>
      </c>
      <c r="S29" s="40">
        <f t="shared" ca="1" si="3"/>
        <v>0.68010075566750627</v>
      </c>
      <c r="T29" s="40">
        <v>3</v>
      </c>
      <c r="U29" s="40">
        <v>0</v>
      </c>
      <c r="V29" s="41">
        <v>3</v>
      </c>
      <c r="W29" s="42">
        <v>45000</v>
      </c>
      <c r="X29" s="43">
        <v>300</v>
      </c>
      <c r="Y29" s="50">
        <v>1</v>
      </c>
      <c r="Z29" s="50">
        <v>1</v>
      </c>
      <c r="AA29" s="51"/>
      <c r="AB29" s="51"/>
      <c r="AC29" s="51"/>
      <c r="AD29" s="51"/>
      <c r="AE29" s="51"/>
      <c r="AF29" s="38">
        <f t="shared" si="9"/>
        <v>54000</v>
      </c>
      <c r="AG29" s="61">
        <f t="shared" si="10"/>
        <v>2.5</v>
      </c>
      <c r="AH29" s="62">
        <f t="shared" si="11"/>
        <v>0.83333333333333337</v>
      </c>
      <c r="AI29" s="63"/>
      <c r="AJ29" s="64"/>
      <c r="AK29" s="65" t="e">
        <f t="shared" si="12"/>
        <v>#DIV/0!</v>
      </c>
      <c r="AL29" s="64" t="str">
        <f>IF(VLOOKUP(D29,[1]工单一览表!A:F,6,0)="结案","Y","N")</f>
        <v>Y</v>
      </c>
      <c r="AM29" s="66"/>
      <c r="AN29" s="26"/>
      <c r="AO29" s="66" t="s">
        <v>445</v>
      </c>
      <c r="AP29" s="74"/>
      <c r="AQ29" s="75"/>
      <c r="AR29" s="76"/>
      <c r="AS29" s="77"/>
      <c r="AT29" s="77"/>
      <c r="AU29" s="78"/>
      <c r="AV29" s="77"/>
      <c r="AW29" s="77"/>
      <c r="AX29" s="77"/>
      <c r="AY29" s="77"/>
      <c r="AZ29" s="77"/>
      <c r="BA29" s="77"/>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84"/>
      <c r="CE29" s="84"/>
      <c r="CF29" s="84"/>
      <c r="CG29" s="84"/>
      <c r="CH29" s="84"/>
      <c r="CI29" s="84"/>
      <c r="CJ29" s="84"/>
      <c r="CK29" s="84"/>
      <c r="CL29" s="84"/>
      <c r="CM29" s="84"/>
      <c r="CN29" s="84"/>
      <c r="CO29" s="84"/>
      <c r="CP29" s="84"/>
      <c r="CQ29" s="84"/>
      <c r="CR29" s="84"/>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K29" s="84"/>
      <c r="FL29" s="84"/>
      <c r="FM29" s="84"/>
      <c r="FN29" s="84"/>
      <c r="FO29" s="84"/>
      <c r="FP29" s="84"/>
      <c r="FQ29" s="84"/>
      <c r="FR29" s="84"/>
      <c r="FS29" s="84"/>
      <c r="FT29" s="84"/>
      <c r="FU29" s="84"/>
      <c r="FV29" s="84"/>
      <c r="FW29" s="84"/>
      <c r="FX29" s="84"/>
      <c r="FY29" s="84"/>
      <c r="FZ29" s="84"/>
      <c r="GA29" s="84"/>
      <c r="GB29" s="84"/>
      <c r="GC29" s="84"/>
      <c r="GD29" s="84"/>
      <c r="GE29" s="84"/>
      <c r="GF29" s="84"/>
      <c r="GG29" s="84"/>
      <c r="GH29" s="84"/>
      <c r="GI29" s="84"/>
      <c r="GJ29" s="84"/>
      <c r="GK29" s="84"/>
      <c r="GL29" s="84"/>
      <c r="GM29" s="84"/>
      <c r="GN29" s="84"/>
      <c r="GO29" s="84"/>
      <c r="GP29" s="84"/>
      <c r="GQ29" s="84"/>
      <c r="GR29" s="84"/>
      <c r="GS29" s="84"/>
      <c r="GT29" s="84"/>
      <c r="GU29" s="84"/>
      <c r="GV29" s="84"/>
      <c r="GW29" s="84"/>
      <c r="GX29" s="84"/>
      <c r="GY29" s="84"/>
      <c r="GZ29" s="84"/>
      <c r="HA29" s="84"/>
      <c r="HB29" s="84"/>
      <c r="HC29" s="84"/>
      <c r="HD29" s="84"/>
      <c r="HE29" s="84"/>
      <c r="HF29" s="84"/>
      <c r="HG29" s="84"/>
      <c r="HH29" s="84"/>
      <c r="HI29" s="84"/>
      <c r="HJ29" s="84"/>
      <c r="HK29" s="84"/>
      <c r="HL29" s="84"/>
      <c r="HM29" s="84"/>
      <c r="HN29" s="84"/>
      <c r="HO29" s="84"/>
      <c r="HP29" s="84"/>
      <c r="HQ29" s="84"/>
      <c r="HR29" s="84"/>
      <c r="HS29" s="84"/>
      <c r="HT29" s="84"/>
      <c r="HU29" s="84"/>
      <c r="HV29" s="84"/>
      <c r="HW29" s="84"/>
      <c r="HX29" s="84"/>
      <c r="HY29" s="84"/>
      <c r="HZ29" s="84"/>
      <c r="IA29" s="84"/>
      <c r="IB29" s="84"/>
      <c r="IC29" s="84"/>
      <c r="ID29" s="84"/>
      <c r="IE29" s="84"/>
      <c r="IF29" s="84"/>
      <c r="IG29" s="84"/>
      <c r="IH29" s="84"/>
      <c r="II29" s="84"/>
      <c r="IJ29" s="84"/>
      <c r="IK29" s="84"/>
      <c r="IL29" s="84"/>
      <c r="IM29" s="84"/>
      <c r="IN29" s="84"/>
      <c r="IO29" s="84"/>
      <c r="IP29" s="84"/>
      <c r="IQ29" s="84"/>
      <c r="IR29" s="84"/>
      <c r="IS29" s="84"/>
      <c r="IT29" s="84"/>
      <c r="IU29" s="84"/>
      <c r="IV29" s="84"/>
      <c r="IW29" s="84"/>
      <c r="IX29" s="84"/>
      <c r="IY29" s="84"/>
      <c r="IZ29" s="84"/>
      <c r="JA29" s="84"/>
      <c r="JB29" s="84"/>
    </row>
    <row r="30" spans="1:262" s="22" customFormat="1" ht="15" customHeight="1" x14ac:dyDescent="0.15">
      <c r="A30" s="176" t="str">
        <f t="shared" si="0"/>
        <v>20190907</v>
      </c>
      <c r="B30" s="26" t="s">
        <v>275</v>
      </c>
      <c r="C30" s="27" t="s">
        <v>335</v>
      </c>
      <c r="D30" s="28" t="s">
        <v>439</v>
      </c>
      <c r="E30" s="26" t="str">
        <f t="shared" si="8"/>
        <v>标准</v>
      </c>
      <c r="F30" s="29" t="str">
        <f>VLOOKUP(D30,[1]工单一览表!A:B,2,0)</f>
        <v>025-C130000641-363</v>
      </c>
      <c r="G30" s="30" t="str">
        <f>VLOOKUP(F30,[1]系列对照表!A:C,3,0)</f>
        <v>PinPush</v>
      </c>
      <c r="H30" s="30" t="str">
        <f>VLOOKUP(F30,[1]系列对照表!A:D,4,0)</f>
        <v>PCS</v>
      </c>
      <c r="I30" s="37">
        <f>VLOOKUP(D30,[1]工单一览表!A:G,7,0)</f>
        <v>2000000</v>
      </c>
      <c r="J30" s="38" t="s">
        <v>281</v>
      </c>
      <c r="K30" s="37">
        <f>VLOOKUP(D30,[1]工单一览表!A:H,8,0)</f>
        <v>2000000</v>
      </c>
      <c r="L30" s="26"/>
      <c r="M30" s="26"/>
      <c r="N30" s="26"/>
      <c r="O30" s="39" t="s">
        <v>46</v>
      </c>
      <c r="P30" s="40">
        <v>0.5</v>
      </c>
      <c r="Q30" s="40">
        <v>0.5</v>
      </c>
      <c r="R30" s="40">
        <f t="shared" ca="1" si="2"/>
        <v>3.3913043478260869</v>
      </c>
      <c r="S30" s="40">
        <f t="shared" ca="1" si="3"/>
        <v>2.7204030226700251</v>
      </c>
      <c r="T30" s="40">
        <v>3</v>
      </c>
      <c r="U30" s="40">
        <v>3</v>
      </c>
      <c r="V30" s="41">
        <v>12</v>
      </c>
      <c r="W30" s="42">
        <v>196000</v>
      </c>
      <c r="X30" s="43">
        <v>350</v>
      </c>
      <c r="Y30" s="50">
        <v>1</v>
      </c>
      <c r="Z30" s="50">
        <v>1</v>
      </c>
      <c r="AA30" s="51"/>
      <c r="AB30" s="51"/>
      <c r="AC30" s="51"/>
      <c r="AD30" s="51"/>
      <c r="AE30" s="51"/>
      <c r="AF30" s="38">
        <f t="shared" si="9"/>
        <v>252000</v>
      </c>
      <c r="AG30" s="61">
        <f t="shared" si="10"/>
        <v>9.3333333333333339</v>
      </c>
      <c r="AH30" s="62">
        <f t="shared" si="11"/>
        <v>0.77777777777777779</v>
      </c>
      <c r="AI30" s="63"/>
      <c r="AJ30" s="64"/>
      <c r="AK30" s="65">
        <f t="shared" si="12"/>
        <v>0</v>
      </c>
      <c r="AL30" s="64" t="str">
        <f>IF(VLOOKUP(D30,[1]工单一览表!A:F,6,0)="结案","Y","N")</f>
        <v>Y</v>
      </c>
      <c r="AM30" s="66" t="s">
        <v>320</v>
      </c>
      <c r="AN30" s="26"/>
      <c r="AO30" s="66" t="s">
        <v>61</v>
      </c>
      <c r="AP30" s="74"/>
      <c r="AQ30" s="75"/>
      <c r="AR30" s="76"/>
      <c r="AS30" s="77"/>
      <c r="AT30" s="77"/>
      <c r="AU30" s="78"/>
      <c r="AV30" s="77"/>
      <c r="AW30" s="77"/>
      <c r="AX30" s="77"/>
      <c r="AY30" s="77"/>
      <c r="AZ30" s="77"/>
      <c r="BA30" s="77"/>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84"/>
      <c r="CE30" s="84"/>
      <c r="CF30" s="84"/>
      <c r="CG30" s="84"/>
      <c r="CH30" s="84"/>
      <c r="CI30" s="84"/>
      <c r="CJ30" s="84"/>
      <c r="CK30" s="84"/>
      <c r="CL30" s="84"/>
      <c r="CM30" s="84"/>
      <c r="CN30" s="84"/>
      <c r="CO30" s="84"/>
      <c r="CP30" s="84"/>
      <c r="CQ30" s="84"/>
      <c r="CR30" s="84"/>
      <c r="CS30" s="84"/>
      <c r="CT30" s="84"/>
      <c r="CU30" s="84"/>
      <c r="CV30" s="84"/>
      <c r="CW30" s="84"/>
      <c r="CX30" s="84"/>
      <c r="CY30" s="84"/>
      <c r="CZ30" s="84"/>
      <c r="DA30" s="84"/>
      <c r="DB30" s="84"/>
      <c r="DC30" s="84"/>
      <c r="DD30" s="84"/>
      <c r="DE30" s="84"/>
      <c r="DF30" s="84"/>
      <c r="DG30" s="84"/>
      <c r="DH30" s="84"/>
      <c r="DI30" s="84"/>
      <c r="DJ30" s="84"/>
      <c r="DK30" s="84"/>
      <c r="DL30" s="84"/>
      <c r="DM30" s="84"/>
      <c r="DN30" s="84"/>
      <c r="DO30" s="84"/>
      <c r="DP30" s="84"/>
      <c r="DQ30" s="84"/>
      <c r="DR30" s="84"/>
      <c r="DS30" s="84"/>
      <c r="DT30" s="84"/>
      <c r="DU30" s="84"/>
      <c r="DV30" s="84"/>
      <c r="DW30" s="84"/>
      <c r="DX30" s="84"/>
      <c r="DY30" s="84"/>
      <c r="DZ30" s="84"/>
      <c r="EA30" s="84"/>
      <c r="EB30" s="84"/>
      <c r="EC30" s="84"/>
      <c r="ED30" s="84"/>
      <c r="EE30" s="84"/>
      <c r="EF30" s="84"/>
      <c r="EG30" s="84"/>
      <c r="EH30" s="84"/>
      <c r="EI30" s="84"/>
      <c r="EJ30" s="84"/>
      <c r="EK30" s="84"/>
      <c r="EL30" s="84"/>
      <c r="EM30" s="84"/>
      <c r="EN30" s="84"/>
      <c r="EO30" s="84"/>
      <c r="EP30" s="84"/>
      <c r="EQ30" s="84"/>
      <c r="ER30" s="84"/>
      <c r="ES30" s="84"/>
      <c r="ET30" s="84"/>
      <c r="EU30" s="84"/>
      <c r="EV30" s="84"/>
      <c r="EW30" s="84"/>
      <c r="EX30" s="84"/>
      <c r="EY30" s="84"/>
      <c r="EZ30" s="84"/>
      <c r="FA30" s="84"/>
      <c r="FB30" s="84"/>
      <c r="FC30" s="84"/>
      <c r="FD30" s="84"/>
      <c r="FE30" s="84"/>
      <c r="FF30" s="84"/>
      <c r="FG30" s="84"/>
      <c r="FH30" s="84"/>
      <c r="FI30" s="84"/>
      <c r="FJ30" s="84"/>
      <c r="FK30" s="84"/>
      <c r="FL30" s="84"/>
      <c r="FM30" s="84"/>
      <c r="FN30" s="84"/>
      <c r="FO30" s="84"/>
      <c r="FP30" s="84"/>
      <c r="FQ30" s="84"/>
      <c r="FR30" s="84"/>
      <c r="FS30" s="84"/>
      <c r="FT30" s="84"/>
      <c r="FU30" s="84"/>
      <c r="FV30" s="84"/>
      <c r="FW30" s="84"/>
      <c r="FX30" s="84"/>
      <c r="FY30" s="84"/>
      <c r="FZ30" s="84"/>
      <c r="GA30" s="84"/>
      <c r="GB30" s="84"/>
      <c r="GC30" s="84"/>
      <c r="GD30" s="84"/>
      <c r="GE30" s="84"/>
      <c r="GF30" s="84"/>
      <c r="GG30" s="84"/>
      <c r="GH30" s="84"/>
      <c r="GI30" s="84"/>
      <c r="GJ30" s="84"/>
      <c r="GK30" s="84"/>
      <c r="GL30" s="84"/>
      <c r="GM30" s="84"/>
      <c r="GN30" s="84"/>
      <c r="GO30" s="84"/>
      <c r="GP30" s="84"/>
      <c r="GQ30" s="84"/>
      <c r="GR30" s="84"/>
      <c r="GS30" s="84"/>
      <c r="GT30" s="84"/>
      <c r="GU30" s="84"/>
      <c r="GV30" s="84"/>
      <c r="GW30" s="84"/>
      <c r="GX30" s="84"/>
      <c r="GY30" s="84"/>
      <c r="GZ30" s="84"/>
      <c r="HA30" s="84"/>
      <c r="HB30" s="84"/>
      <c r="HC30" s="84"/>
      <c r="HD30" s="84"/>
      <c r="HE30" s="84"/>
      <c r="HF30" s="84"/>
      <c r="HG30" s="84"/>
      <c r="HH30" s="84"/>
      <c r="HI30" s="84"/>
      <c r="HJ30" s="84"/>
      <c r="HK30" s="84"/>
      <c r="HL30" s="84"/>
      <c r="HM30" s="84"/>
      <c r="HN30" s="84"/>
      <c r="HO30" s="84"/>
      <c r="HP30" s="84"/>
      <c r="HQ30" s="84"/>
      <c r="HR30" s="84"/>
      <c r="HS30" s="84"/>
      <c r="HT30" s="84"/>
      <c r="HU30" s="84"/>
      <c r="HV30" s="84"/>
      <c r="HW30" s="84"/>
      <c r="HX30" s="84"/>
      <c r="HY30" s="84"/>
      <c r="HZ30" s="84"/>
      <c r="IA30" s="84"/>
      <c r="IB30" s="84"/>
      <c r="IC30" s="84"/>
      <c r="ID30" s="84"/>
      <c r="IE30" s="84"/>
      <c r="IF30" s="84"/>
      <c r="IG30" s="84"/>
      <c r="IH30" s="84"/>
      <c r="II30" s="84"/>
      <c r="IJ30" s="84"/>
      <c r="IK30" s="84"/>
      <c r="IL30" s="84"/>
      <c r="IM30" s="84"/>
      <c r="IN30" s="84"/>
      <c r="IO30" s="84"/>
      <c r="IP30" s="84"/>
      <c r="IQ30" s="84"/>
      <c r="IR30" s="84"/>
      <c r="IS30" s="84"/>
      <c r="IT30" s="84"/>
      <c r="IU30" s="84"/>
      <c r="IV30" s="84"/>
      <c r="IW30" s="84"/>
      <c r="IX30" s="84"/>
      <c r="IY30" s="84"/>
      <c r="IZ30" s="84"/>
      <c r="JA30" s="84"/>
      <c r="JB30" s="84"/>
    </row>
    <row r="31" spans="1:262" s="22" customFormat="1" ht="15" customHeight="1" x14ac:dyDescent="0.15">
      <c r="A31" s="176" t="str">
        <f t="shared" si="0"/>
        <v>20190907</v>
      </c>
      <c r="B31" s="26" t="s">
        <v>275</v>
      </c>
      <c r="C31" s="27" t="s">
        <v>339</v>
      </c>
      <c r="D31" s="28" t="s">
        <v>473</v>
      </c>
      <c r="E31" s="26" t="str">
        <f t="shared" si="8"/>
        <v>标准</v>
      </c>
      <c r="F31" s="29" t="str">
        <f>VLOOKUP(D31,[1]工单一览表!A:B,2,0)</f>
        <v>050-1009-489</v>
      </c>
      <c r="G31" s="30" t="str">
        <f>VLOOKUP(F31,[1]系列对照表!A:C,3,0)</f>
        <v>Jack</v>
      </c>
      <c r="H31" s="30" t="str">
        <f>VLOOKUP(F31,[1]系列对照表!A:D,4,0)</f>
        <v>KPCS</v>
      </c>
      <c r="I31" s="37">
        <f>VLOOKUP(D31,[1]工单一览表!A:G,7,0)</f>
        <v>400</v>
      </c>
      <c r="J31" s="38" t="s">
        <v>281</v>
      </c>
      <c r="K31" s="37">
        <f>VLOOKUP(D31,[1]工单一览表!A:H,8,0)</f>
        <v>390</v>
      </c>
      <c r="L31" s="26"/>
      <c r="M31" s="26"/>
      <c r="N31" s="26"/>
      <c r="O31" s="39" t="s">
        <v>475</v>
      </c>
      <c r="P31" s="40">
        <v>0.5</v>
      </c>
      <c r="Q31" s="40">
        <v>0.5</v>
      </c>
      <c r="R31" s="40">
        <f t="shared" ca="1" si="2"/>
        <v>3.3913043478260869</v>
      </c>
      <c r="S31" s="40">
        <f t="shared" ca="1" si="3"/>
        <v>2.7204030226700251</v>
      </c>
      <c r="T31" s="40">
        <v>4</v>
      </c>
      <c r="U31" s="40">
        <v>3</v>
      </c>
      <c r="V31" s="41">
        <v>12</v>
      </c>
      <c r="W31" s="42">
        <v>160</v>
      </c>
      <c r="X31" s="43">
        <v>350</v>
      </c>
      <c r="Y31" s="50">
        <v>1</v>
      </c>
      <c r="Z31" s="50">
        <v>1</v>
      </c>
      <c r="AA31" s="51"/>
      <c r="AB31" s="51"/>
      <c r="AC31" s="51"/>
      <c r="AD31" s="51"/>
      <c r="AE31" s="51"/>
      <c r="AF31" s="38">
        <f t="shared" si="9"/>
        <v>252</v>
      </c>
      <c r="AG31" s="61">
        <f t="shared" si="10"/>
        <v>7.6190476190476186</v>
      </c>
      <c r="AH31" s="62">
        <f t="shared" si="11"/>
        <v>0.63492063492063489</v>
      </c>
      <c r="AI31" s="63"/>
      <c r="AJ31" s="64"/>
      <c r="AK31" s="65">
        <f t="shared" si="12"/>
        <v>0</v>
      </c>
      <c r="AL31" s="64" t="str">
        <f>IF(VLOOKUP(D31,[1]工单一览表!A:F,6,0)="结案","Y","N")</f>
        <v>Y</v>
      </c>
      <c r="AM31" s="66" t="s">
        <v>302</v>
      </c>
      <c r="AN31" s="26"/>
      <c r="AO31" s="66" t="s">
        <v>445</v>
      </c>
      <c r="AP31" s="74"/>
      <c r="AQ31" s="75"/>
      <c r="AR31" s="76"/>
      <c r="AS31" s="77"/>
      <c r="AT31" s="77"/>
      <c r="AU31" s="78"/>
      <c r="AV31" s="77"/>
      <c r="AW31" s="77"/>
      <c r="AX31" s="77"/>
      <c r="AY31" s="77"/>
      <c r="AZ31" s="77"/>
      <c r="BA31" s="77"/>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4"/>
      <c r="BZ31" s="84"/>
      <c r="CA31" s="84"/>
      <c r="CB31" s="84"/>
      <c r="CC31" s="84"/>
      <c r="CD31" s="84"/>
      <c r="CE31" s="84"/>
      <c r="CF31" s="84"/>
      <c r="CG31" s="84"/>
      <c r="CH31" s="84"/>
      <c r="CI31" s="84"/>
      <c r="CJ31" s="84"/>
      <c r="CK31" s="84"/>
      <c r="CL31" s="84"/>
      <c r="CM31" s="84"/>
      <c r="CN31" s="84"/>
      <c r="CO31" s="84"/>
      <c r="CP31" s="84"/>
      <c r="CQ31" s="84"/>
      <c r="CR31" s="84"/>
      <c r="CS31" s="84"/>
      <c r="CT31" s="84"/>
      <c r="CU31" s="84"/>
      <c r="CV31" s="84"/>
      <c r="CW31" s="84"/>
      <c r="CX31" s="84"/>
      <c r="CY31" s="84"/>
      <c r="CZ31" s="84"/>
      <c r="DA31" s="84"/>
      <c r="DB31" s="84"/>
      <c r="DC31" s="84"/>
      <c r="DD31" s="84"/>
      <c r="DE31" s="84"/>
      <c r="DF31" s="84"/>
      <c r="DG31" s="84"/>
      <c r="DH31" s="84"/>
      <c r="DI31" s="84"/>
      <c r="DJ31" s="84"/>
      <c r="DK31" s="84"/>
      <c r="DL31" s="84"/>
      <c r="DM31" s="84"/>
      <c r="DN31" s="84"/>
      <c r="DO31" s="84"/>
      <c r="DP31" s="84"/>
      <c r="DQ31" s="84"/>
      <c r="DR31" s="84"/>
      <c r="DS31" s="84"/>
      <c r="DT31" s="84"/>
      <c r="DU31" s="84"/>
      <c r="DV31" s="84"/>
      <c r="DW31" s="84"/>
      <c r="DX31" s="84"/>
      <c r="DY31" s="84"/>
      <c r="DZ31" s="84"/>
      <c r="EA31" s="84"/>
      <c r="EB31" s="84"/>
      <c r="EC31" s="84"/>
      <c r="ED31" s="84"/>
      <c r="EE31" s="84"/>
      <c r="EF31" s="84"/>
      <c r="EG31" s="84"/>
      <c r="EH31" s="84"/>
      <c r="EI31" s="84"/>
      <c r="EJ31" s="84"/>
      <c r="EK31" s="84"/>
      <c r="EL31" s="84"/>
      <c r="EM31" s="84"/>
      <c r="EN31" s="84"/>
      <c r="EO31" s="84"/>
      <c r="EP31" s="84"/>
      <c r="EQ31" s="84"/>
      <c r="ER31" s="84"/>
      <c r="ES31" s="84"/>
      <c r="ET31" s="84"/>
      <c r="EU31" s="84"/>
      <c r="EV31" s="84"/>
      <c r="EW31" s="84"/>
      <c r="EX31" s="84"/>
      <c r="EY31" s="84"/>
      <c r="EZ31" s="84"/>
      <c r="FA31" s="84"/>
      <c r="FB31" s="84"/>
      <c r="FC31" s="84"/>
      <c r="FD31" s="84"/>
      <c r="FE31" s="84"/>
      <c r="FF31" s="84"/>
      <c r="FG31" s="84"/>
      <c r="FH31" s="84"/>
      <c r="FI31" s="84"/>
      <c r="FJ31" s="84"/>
      <c r="FK31" s="84"/>
      <c r="FL31" s="84"/>
      <c r="FM31" s="84"/>
      <c r="FN31" s="84"/>
      <c r="FO31" s="84"/>
      <c r="FP31" s="84"/>
      <c r="FQ31" s="84"/>
      <c r="FR31" s="84"/>
      <c r="FS31" s="84"/>
      <c r="FT31" s="84"/>
      <c r="FU31" s="84"/>
      <c r="FV31" s="84"/>
      <c r="FW31" s="84"/>
      <c r="FX31" s="84"/>
      <c r="FY31" s="84"/>
      <c r="FZ31" s="84"/>
      <c r="GA31" s="84"/>
      <c r="GB31" s="84"/>
      <c r="GC31" s="84"/>
      <c r="GD31" s="84"/>
      <c r="GE31" s="84"/>
      <c r="GF31" s="84"/>
      <c r="GG31" s="84"/>
      <c r="GH31" s="84"/>
      <c r="GI31" s="84"/>
      <c r="GJ31" s="84"/>
      <c r="GK31" s="84"/>
      <c r="GL31" s="84"/>
      <c r="GM31" s="84"/>
      <c r="GN31" s="84"/>
      <c r="GO31" s="84"/>
      <c r="GP31" s="84"/>
      <c r="GQ31" s="84"/>
      <c r="GR31" s="84"/>
      <c r="GS31" s="84"/>
      <c r="GT31" s="84"/>
      <c r="GU31" s="84"/>
      <c r="GV31" s="84"/>
      <c r="GW31" s="84"/>
      <c r="GX31" s="84"/>
      <c r="GY31" s="84"/>
      <c r="GZ31" s="84"/>
      <c r="HA31" s="84"/>
      <c r="HB31" s="84"/>
      <c r="HC31" s="84"/>
      <c r="HD31" s="84"/>
      <c r="HE31" s="84"/>
      <c r="HF31" s="84"/>
      <c r="HG31" s="84"/>
      <c r="HH31" s="84"/>
      <c r="HI31" s="84"/>
      <c r="HJ31" s="84"/>
      <c r="HK31" s="84"/>
      <c r="HL31" s="84"/>
      <c r="HM31" s="84"/>
      <c r="HN31" s="84"/>
      <c r="HO31" s="84"/>
      <c r="HP31" s="84"/>
      <c r="HQ31" s="84"/>
      <c r="HR31" s="84"/>
      <c r="HS31" s="84"/>
      <c r="HT31" s="84"/>
      <c r="HU31" s="84"/>
      <c r="HV31" s="84"/>
      <c r="HW31" s="84"/>
      <c r="HX31" s="84"/>
      <c r="HY31" s="84"/>
      <c r="HZ31" s="84"/>
      <c r="IA31" s="84"/>
      <c r="IB31" s="84"/>
      <c r="IC31" s="84"/>
      <c r="ID31" s="84"/>
      <c r="IE31" s="84"/>
      <c r="IF31" s="84"/>
      <c r="IG31" s="84"/>
      <c r="IH31" s="84"/>
      <c r="II31" s="84"/>
      <c r="IJ31" s="84"/>
      <c r="IK31" s="84"/>
      <c r="IL31" s="84"/>
      <c r="IM31" s="84"/>
      <c r="IN31" s="84"/>
      <c r="IO31" s="84"/>
      <c r="IP31" s="84"/>
      <c r="IQ31" s="84"/>
      <c r="IR31" s="84"/>
      <c r="IS31" s="84"/>
      <c r="IT31" s="84"/>
      <c r="IU31" s="84"/>
      <c r="IV31" s="84"/>
      <c r="IW31" s="84"/>
      <c r="IX31" s="84"/>
      <c r="IY31" s="84"/>
      <c r="IZ31" s="84"/>
      <c r="JA31" s="84"/>
      <c r="JB31" s="84"/>
    </row>
    <row r="32" spans="1:262" s="22" customFormat="1" ht="15" customHeight="1" x14ac:dyDescent="0.15">
      <c r="A32" s="176" t="str">
        <f t="shared" si="0"/>
        <v>20190907</v>
      </c>
      <c r="B32" s="26" t="s">
        <v>285</v>
      </c>
      <c r="C32" s="27" t="s">
        <v>339</v>
      </c>
      <c r="D32" s="28" t="s">
        <v>478</v>
      </c>
      <c r="E32" s="26" t="str">
        <f t="shared" si="8"/>
        <v>标准</v>
      </c>
      <c r="F32" s="29" t="str">
        <f>VLOOKUP(D32,[1]工单一览表!A:B,2,0)</f>
        <v>050-2009-489</v>
      </c>
      <c r="G32" s="30" t="str">
        <f>VLOOKUP(F32,[1]系列对照表!A:C,3,0)</f>
        <v>Jack</v>
      </c>
      <c r="H32" s="30" t="str">
        <f>VLOOKUP(F32,[1]系列对照表!A:D,4,0)</f>
        <v>KPCS</v>
      </c>
      <c r="I32" s="37">
        <f>VLOOKUP(D32,[1]工单一览表!A:G,7,0)</f>
        <v>400</v>
      </c>
      <c r="J32" s="38" t="s">
        <v>281</v>
      </c>
      <c r="K32" s="37">
        <f>VLOOKUP(D32,[1]工单一览表!A:H,8,0)</f>
        <v>368</v>
      </c>
      <c r="L32" s="26"/>
      <c r="M32" s="26"/>
      <c r="N32" s="26"/>
      <c r="O32" s="39" t="s">
        <v>475</v>
      </c>
      <c r="P32" s="40">
        <v>0.5</v>
      </c>
      <c r="Q32" s="40">
        <v>0.5</v>
      </c>
      <c r="R32" s="40">
        <f t="shared" ca="1" si="2"/>
        <v>1.23943661971831</v>
      </c>
      <c r="S32" s="40">
        <f t="shared" ca="1" si="3"/>
        <v>2.7204030226700251</v>
      </c>
      <c r="T32" s="40">
        <v>4</v>
      </c>
      <c r="U32" s="40">
        <v>4</v>
      </c>
      <c r="V32" s="41">
        <v>12</v>
      </c>
      <c r="W32" s="42">
        <v>138</v>
      </c>
      <c r="X32" s="43">
        <v>350</v>
      </c>
      <c r="Y32" s="50">
        <v>1</v>
      </c>
      <c r="Z32" s="50">
        <v>1</v>
      </c>
      <c r="AA32" s="51"/>
      <c r="AB32" s="51"/>
      <c r="AC32" s="51"/>
      <c r="AD32" s="51"/>
      <c r="AE32" s="51"/>
      <c r="AF32" s="38">
        <f t="shared" si="9"/>
        <v>252</v>
      </c>
      <c r="AG32" s="61">
        <f t="shared" si="10"/>
        <v>6.5714285714285712</v>
      </c>
      <c r="AH32" s="62">
        <f t="shared" si="11"/>
        <v>0.54761904761904767</v>
      </c>
      <c r="AI32" s="63"/>
      <c r="AJ32" s="64"/>
      <c r="AK32" s="65">
        <f t="shared" si="12"/>
        <v>0</v>
      </c>
      <c r="AL32" s="64" t="str">
        <f>IF(VLOOKUP(D32,[1]工单一览表!A:F,6,0)="结案","Y","N")</f>
        <v>Y</v>
      </c>
      <c r="AM32" s="66" t="s">
        <v>331</v>
      </c>
      <c r="AN32" s="26"/>
      <c r="AO32" s="66" t="s">
        <v>127</v>
      </c>
      <c r="AP32" s="74"/>
      <c r="AQ32" s="75"/>
      <c r="AR32" s="76"/>
      <c r="AS32" s="77"/>
      <c r="AT32" s="77"/>
      <c r="AU32" s="78"/>
      <c r="AV32" s="77"/>
      <c r="AW32" s="77"/>
      <c r="AX32" s="77"/>
      <c r="AY32" s="77"/>
      <c r="AZ32" s="77"/>
      <c r="BA32" s="77"/>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84"/>
      <c r="CE32" s="84"/>
      <c r="CF32" s="84"/>
      <c r="CG32" s="84"/>
      <c r="CH32" s="84"/>
      <c r="CI32" s="84"/>
      <c r="CJ32" s="84"/>
      <c r="CK32" s="84"/>
      <c r="CL32" s="84"/>
      <c r="CM32" s="84"/>
      <c r="CN32" s="84"/>
      <c r="CO32" s="84"/>
      <c r="CP32" s="84"/>
      <c r="CQ32" s="84"/>
      <c r="CR32" s="84"/>
      <c r="CS32" s="84"/>
      <c r="CT32" s="84"/>
      <c r="CU32" s="84"/>
      <c r="CV32" s="84"/>
      <c r="CW32" s="84"/>
      <c r="CX32" s="84"/>
      <c r="CY32" s="84"/>
      <c r="CZ32" s="84"/>
      <c r="DA32" s="84"/>
      <c r="DB32" s="84"/>
      <c r="DC32" s="84"/>
      <c r="DD32" s="84"/>
      <c r="DE32" s="84"/>
      <c r="DF32" s="84"/>
      <c r="DG32" s="84"/>
      <c r="DH32" s="84"/>
      <c r="DI32" s="84"/>
      <c r="DJ32" s="84"/>
      <c r="DK32" s="84"/>
      <c r="DL32" s="84"/>
      <c r="DM32" s="84"/>
      <c r="DN32" s="84"/>
      <c r="DO32" s="84"/>
      <c r="DP32" s="84"/>
      <c r="DQ32" s="84"/>
      <c r="DR32" s="84"/>
      <c r="DS32" s="84"/>
      <c r="DT32" s="84"/>
      <c r="DU32" s="84"/>
      <c r="DV32" s="84"/>
      <c r="DW32" s="84"/>
      <c r="DX32" s="84"/>
      <c r="DY32" s="84"/>
      <c r="DZ32" s="84"/>
      <c r="EA32" s="84"/>
      <c r="EB32" s="84"/>
      <c r="EC32" s="84"/>
      <c r="ED32" s="84"/>
      <c r="EE32" s="84"/>
      <c r="EF32" s="84"/>
      <c r="EG32" s="84"/>
      <c r="EH32" s="84"/>
      <c r="EI32" s="84"/>
      <c r="EJ32" s="84"/>
      <c r="EK32" s="84"/>
      <c r="EL32" s="84"/>
      <c r="EM32" s="84"/>
      <c r="EN32" s="84"/>
      <c r="EO32" s="84"/>
      <c r="EP32" s="84"/>
      <c r="EQ32" s="84"/>
      <c r="ER32" s="84"/>
      <c r="ES32" s="84"/>
      <c r="ET32" s="84"/>
      <c r="EU32" s="84"/>
      <c r="EV32" s="84"/>
      <c r="EW32" s="84"/>
      <c r="EX32" s="84"/>
      <c r="EY32" s="84"/>
      <c r="EZ32" s="84"/>
      <c r="FA32" s="84"/>
      <c r="FB32" s="84"/>
      <c r="FC32" s="84"/>
      <c r="FD32" s="84"/>
      <c r="FE32" s="84"/>
      <c r="FF32" s="84"/>
      <c r="FG32" s="84"/>
      <c r="FH32" s="84"/>
      <c r="FI32" s="84"/>
      <c r="FJ32" s="84"/>
      <c r="FK32" s="84"/>
      <c r="FL32" s="84"/>
      <c r="FM32" s="84"/>
      <c r="FN32" s="84"/>
      <c r="FO32" s="84"/>
      <c r="FP32" s="84"/>
      <c r="FQ32" s="84"/>
      <c r="FR32" s="84"/>
      <c r="FS32" s="84"/>
      <c r="FT32" s="84"/>
      <c r="FU32" s="84"/>
      <c r="FV32" s="84"/>
      <c r="FW32" s="84"/>
      <c r="FX32" s="84"/>
      <c r="FY32" s="84"/>
      <c r="FZ32" s="84"/>
      <c r="GA32" s="84"/>
      <c r="GB32" s="84"/>
      <c r="GC32" s="84"/>
      <c r="GD32" s="84"/>
      <c r="GE32" s="84"/>
      <c r="GF32" s="84"/>
      <c r="GG32" s="84"/>
      <c r="GH32" s="84"/>
      <c r="GI32" s="84"/>
      <c r="GJ32" s="84"/>
      <c r="GK32" s="84"/>
      <c r="GL32" s="84"/>
      <c r="GM32" s="84"/>
      <c r="GN32" s="84"/>
      <c r="GO32" s="84"/>
      <c r="GP32" s="84"/>
      <c r="GQ32" s="84"/>
      <c r="GR32" s="84"/>
      <c r="GS32" s="84"/>
      <c r="GT32" s="84"/>
      <c r="GU32" s="84"/>
      <c r="GV32" s="84"/>
      <c r="GW32" s="84"/>
      <c r="GX32" s="84"/>
      <c r="GY32" s="84"/>
      <c r="GZ32" s="84"/>
      <c r="HA32" s="84"/>
      <c r="HB32" s="84"/>
      <c r="HC32" s="84"/>
      <c r="HD32" s="84"/>
      <c r="HE32" s="84"/>
      <c r="HF32" s="84"/>
      <c r="HG32" s="84"/>
      <c r="HH32" s="84"/>
      <c r="HI32" s="84"/>
      <c r="HJ32" s="84"/>
      <c r="HK32" s="84"/>
      <c r="HL32" s="84"/>
      <c r="HM32" s="84"/>
      <c r="HN32" s="84"/>
      <c r="HO32" s="84"/>
      <c r="HP32" s="84"/>
      <c r="HQ32" s="84"/>
      <c r="HR32" s="84"/>
      <c r="HS32" s="84"/>
      <c r="HT32" s="84"/>
      <c r="HU32" s="84"/>
      <c r="HV32" s="84"/>
      <c r="HW32" s="84"/>
      <c r="HX32" s="84"/>
      <c r="HY32" s="84"/>
      <c r="HZ32" s="84"/>
      <c r="IA32" s="84"/>
      <c r="IB32" s="84"/>
      <c r="IC32" s="84"/>
      <c r="ID32" s="84"/>
      <c r="IE32" s="84"/>
      <c r="IF32" s="84"/>
      <c r="IG32" s="84"/>
      <c r="IH32" s="84"/>
      <c r="II32" s="84"/>
      <c r="IJ32" s="84"/>
      <c r="IK32" s="84"/>
      <c r="IL32" s="84"/>
      <c r="IM32" s="84"/>
      <c r="IN32" s="84"/>
      <c r="IO32" s="84"/>
      <c r="IP32" s="84"/>
      <c r="IQ32" s="84"/>
      <c r="IR32" s="84"/>
      <c r="IS32" s="84"/>
      <c r="IT32" s="84"/>
      <c r="IU32" s="84"/>
      <c r="IV32" s="84"/>
      <c r="IW32" s="84"/>
      <c r="IX32" s="84"/>
      <c r="IY32" s="84"/>
      <c r="IZ32" s="84"/>
      <c r="JA32" s="84"/>
      <c r="JB32" s="84"/>
    </row>
    <row r="33" spans="1:262" s="22" customFormat="1" ht="15" customHeight="1" x14ac:dyDescent="0.15">
      <c r="A33" s="176" t="str">
        <f t="shared" si="0"/>
        <v>20190907</v>
      </c>
      <c r="B33" s="26" t="s">
        <v>275</v>
      </c>
      <c r="C33" s="27" t="s">
        <v>393</v>
      </c>
      <c r="D33" s="28" t="s">
        <v>456</v>
      </c>
      <c r="E33" s="26" t="str">
        <f t="shared" si="8"/>
        <v>标准</v>
      </c>
      <c r="F33" s="29" t="str">
        <f>VLOOKUP(D33,[1]工单一览表!A:B,2,0)</f>
        <v>050-C130000441-527</v>
      </c>
      <c r="G33" s="30" t="str">
        <f>VLOOKUP(F33,[1]系列对照表!A:C,3,0)</f>
        <v>PinPush</v>
      </c>
      <c r="H33" s="30" t="str">
        <f>VLOOKUP(F33,[1]系列对照表!A:D,4,0)</f>
        <v>KPCS</v>
      </c>
      <c r="I33" s="37">
        <f>VLOOKUP(D33,[1]工单一览表!A:G,7,0)</f>
        <v>1000</v>
      </c>
      <c r="J33" s="38" t="s">
        <v>281</v>
      </c>
      <c r="K33" s="37">
        <f>VLOOKUP(D33,[1]工单一览表!A:H,8,0)</f>
        <v>986</v>
      </c>
      <c r="L33" s="26"/>
      <c r="M33" s="26"/>
      <c r="N33" s="26"/>
      <c r="O33" s="39" t="s">
        <v>458</v>
      </c>
      <c r="P33" s="40">
        <v>0.5</v>
      </c>
      <c r="Q33" s="40">
        <v>0.5</v>
      </c>
      <c r="R33" s="40">
        <f t="shared" ca="1" si="2"/>
        <v>1.5543478260869563</v>
      </c>
      <c r="S33" s="40">
        <f t="shared" ca="1" si="3"/>
        <v>1.2468513853904282</v>
      </c>
      <c r="T33" s="40">
        <v>4</v>
      </c>
      <c r="U33" s="40">
        <v>2</v>
      </c>
      <c r="V33" s="41">
        <v>5.5</v>
      </c>
      <c r="W33" s="42">
        <v>116</v>
      </c>
      <c r="X33" s="43">
        <v>360</v>
      </c>
      <c r="Y33" s="50">
        <v>1</v>
      </c>
      <c r="Z33" s="50">
        <v>1</v>
      </c>
      <c r="AA33" s="51"/>
      <c r="AB33" s="51"/>
      <c r="AC33" s="51"/>
      <c r="AD33" s="51"/>
      <c r="AE33" s="51"/>
      <c r="AF33" s="38">
        <f t="shared" si="9"/>
        <v>118.8</v>
      </c>
      <c r="AG33" s="61">
        <f t="shared" si="10"/>
        <v>5.3703703703703702</v>
      </c>
      <c r="AH33" s="62">
        <f t="shared" si="11"/>
        <v>0.97643097643097643</v>
      </c>
      <c r="AI33" s="63"/>
      <c r="AJ33" s="64"/>
      <c r="AK33" s="65">
        <f t="shared" si="12"/>
        <v>0</v>
      </c>
      <c r="AL33" s="64" t="str">
        <f>IF(VLOOKUP(D33,[1]工单一览表!A:F,6,0)="结案","Y","N")</f>
        <v>Y</v>
      </c>
      <c r="AM33" s="66" t="s">
        <v>320</v>
      </c>
      <c r="AN33" s="26"/>
      <c r="AO33" s="66" t="s">
        <v>445</v>
      </c>
      <c r="AP33" s="74"/>
      <c r="AQ33" s="75"/>
      <c r="AR33" s="76"/>
      <c r="AS33" s="77"/>
      <c r="AT33" s="77"/>
      <c r="AU33" s="78"/>
      <c r="AV33" s="77"/>
      <c r="AW33" s="77"/>
      <c r="AX33" s="77"/>
      <c r="AY33" s="77"/>
      <c r="AZ33" s="77"/>
      <c r="BA33" s="77"/>
      <c r="BB33" s="84"/>
      <c r="BC33" s="84"/>
      <c r="BD33" s="84"/>
      <c r="BE33" s="84"/>
      <c r="BF33" s="84"/>
      <c r="BG33" s="84"/>
      <c r="BH33" s="84"/>
      <c r="BI33" s="84"/>
      <c r="BJ33" s="84"/>
      <c r="BK33" s="84"/>
      <c r="BL33" s="84"/>
      <c r="BM33" s="84"/>
      <c r="BN33" s="84"/>
      <c r="BO33" s="84"/>
      <c r="BP33" s="84"/>
      <c r="BQ33" s="84"/>
      <c r="BR33" s="84"/>
      <c r="BS33" s="84"/>
      <c r="BT33" s="84"/>
      <c r="BU33" s="84"/>
      <c r="BV33" s="84"/>
      <c r="BW33" s="84"/>
      <c r="BX33" s="84"/>
      <c r="BY33" s="84"/>
      <c r="BZ33" s="84"/>
      <c r="CA33" s="84"/>
      <c r="CB33" s="84"/>
      <c r="CC33" s="84"/>
      <c r="CD33" s="84"/>
      <c r="CE33" s="84"/>
      <c r="CF33" s="84"/>
      <c r="CG33" s="84"/>
      <c r="CH33" s="84"/>
      <c r="CI33" s="84"/>
      <c r="CJ33" s="84"/>
      <c r="CK33" s="84"/>
      <c r="CL33" s="84"/>
      <c r="CM33" s="84"/>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c r="DS33" s="84"/>
      <c r="DT33" s="84"/>
      <c r="DU33" s="84"/>
      <c r="DV33" s="84"/>
      <c r="DW33" s="84"/>
      <c r="DX33" s="84"/>
      <c r="DY33" s="84"/>
      <c r="DZ33" s="84"/>
      <c r="EA33" s="84"/>
      <c r="EB33" s="84"/>
      <c r="EC33" s="84"/>
      <c r="ED33" s="84"/>
      <c r="EE33" s="84"/>
      <c r="EF33" s="84"/>
      <c r="EG33" s="84"/>
      <c r="EH33" s="84"/>
      <c r="EI33" s="84"/>
      <c r="EJ33" s="84"/>
      <c r="EK33" s="84"/>
      <c r="EL33" s="84"/>
      <c r="EM33" s="84"/>
      <c r="EN33" s="84"/>
      <c r="EO33" s="84"/>
      <c r="EP33" s="84"/>
      <c r="EQ33" s="84"/>
      <c r="ER33" s="84"/>
      <c r="ES33" s="84"/>
      <c r="ET33" s="84"/>
      <c r="EU33" s="84"/>
      <c r="EV33" s="84"/>
      <c r="EW33" s="84"/>
      <c r="EX33" s="84"/>
      <c r="EY33" s="84"/>
      <c r="EZ33" s="84"/>
      <c r="FA33" s="84"/>
      <c r="FB33" s="84"/>
      <c r="FC33" s="84"/>
      <c r="FD33" s="84"/>
      <c r="FE33" s="84"/>
      <c r="FF33" s="84"/>
      <c r="FG33" s="84"/>
      <c r="FH33" s="84"/>
      <c r="FI33" s="84"/>
      <c r="FJ33" s="84"/>
      <c r="FK33" s="84"/>
      <c r="FL33" s="84"/>
      <c r="FM33" s="84"/>
      <c r="FN33" s="84"/>
      <c r="FO33" s="84"/>
      <c r="FP33" s="84"/>
      <c r="FQ33" s="84"/>
      <c r="FR33" s="84"/>
      <c r="FS33" s="84"/>
      <c r="FT33" s="84"/>
      <c r="FU33" s="84"/>
      <c r="FV33" s="84"/>
      <c r="FW33" s="84"/>
      <c r="FX33" s="84"/>
      <c r="FY33" s="84"/>
      <c r="FZ33" s="84"/>
      <c r="GA33" s="84"/>
      <c r="GB33" s="84"/>
      <c r="GC33" s="84"/>
      <c r="GD33" s="84"/>
      <c r="GE33" s="84"/>
      <c r="GF33" s="84"/>
      <c r="GG33" s="84"/>
      <c r="GH33" s="84"/>
      <c r="GI33" s="84"/>
      <c r="GJ33" s="84"/>
      <c r="GK33" s="84"/>
      <c r="GL33" s="84"/>
      <c r="GM33" s="84"/>
      <c r="GN33" s="84"/>
      <c r="GO33" s="84"/>
      <c r="GP33" s="84"/>
      <c r="GQ33" s="84"/>
      <c r="GR33" s="84"/>
      <c r="GS33" s="84"/>
      <c r="GT33" s="84"/>
      <c r="GU33" s="84"/>
      <c r="GV33" s="84"/>
      <c r="GW33" s="84"/>
      <c r="GX33" s="84"/>
      <c r="GY33" s="84"/>
      <c r="GZ33" s="84"/>
      <c r="HA33" s="84"/>
      <c r="HB33" s="84"/>
      <c r="HC33" s="84"/>
      <c r="HD33" s="84"/>
      <c r="HE33" s="84"/>
      <c r="HF33" s="84"/>
      <c r="HG33" s="84"/>
      <c r="HH33" s="84"/>
      <c r="HI33" s="84"/>
      <c r="HJ33" s="84"/>
      <c r="HK33" s="84"/>
      <c r="HL33" s="84"/>
      <c r="HM33" s="84"/>
      <c r="HN33" s="84"/>
      <c r="HO33" s="84"/>
      <c r="HP33" s="84"/>
      <c r="HQ33" s="84"/>
      <c r="HR33" s="84"/>
      <c r="HS33" s="84"/>
      <c r="HT33" s="84"/>
      <c r="HU33" s="84"/>
      <c r="HV33" s="84"/>
      <c r="HW33" s="84"/>
      <c r="HX33" s="84"/>
      <c r="HY33" s="84"/>
      <c r="HZ33" s="84"/>
      <c r="IA33" s="84"/>
      <c r="IB33" s="84"/>
      <c r="IC33" s="84"/>
      <c r="ID33" s="84"/>
      <c r="IE33" s="84"/>
      <c r="IF33" s="84"/>
      <c r="IG33" s="84"/>
      <c r="IH33" s="84"/>
      <c r="II33" s="84"/>
      <c r="IJ33" s="84"/>
      <c r="IK33" s="84"/>
      <c r="IL33" s="84"/>
      <c r="IM33" s="84"/>
      <c r="IN33" s="84"/>
      <c r="IO33" s="84"/>
      <c r="IP33" s="84"/>
      <c r="IQ33" s="84"/>
      <c r="IR33" s="84"/>
      <c r="IS33" s="84"/>
      <c r="IT33" s="84"/>
      <c r="IU33" s="84"/>
      <c r="IV33" s="84"/>
      <c r="IW33" s="84"/>
      <c r="IX33" s="84"/>
      <c r="IY33" s="84"/>
      <c r="IZ33" s="84"/>
      <c r="JA33" s="84"/>
      <c r="JB33" s="84"/>
    </row>
    <row r="34" spans="1:262" s="22" customFormat="1" ht="15" customHeight="1" x14ac:dyDescent="0.15">
      <c r="A34" s="176" t="str">
        <f t="shared" si="0"/>
        <v>20190907</v>
      </c>
      <c r="B34" s="26" t="s">
        <v>285</v>
      </c>
      <c r="C34" s="27" t="s">
        <v>393</v>
      </c>
      <c r="D34" s="28" t="s">
        <v>456</v>
      </c>
      <c r="E34" s="26" t="str">
        <f t="shared" si="8"/>
        <v>标准</v>
      </c>
      <c r="F34" s="29" t="str">
        <f>VLOOKUP(D34,[1]工单一览表!A:B,2,0)</f>
        <v>050-C130000441-527</v>
      </c>
      <c r="G34" s="30" t="str">
        <f>VLOOKUP(F34,[1]系列对照表!A:C,3,0)</f>
        <v>PinPush</v>
      </c>
      <c r="H34" s="30" t="str">
        <f>VLOOKUP(F34,[1]系列对照表!A:D,4,0)</f>
        <v>KPCS</v>
      </c>
      <c r="I34" s="37">
        <f>VLOOKUP(D34,[1]工单一览表!A:G,7,0)</f>
        <v>1000</v>
      </c>
      <c r="J34" s="38" t="s">
        <v>281</v>
      </c>
      <c r="K34" s="37">
        <f>VLOOKUP(D34,[1]工单一览表!A:H,8,0)</f>
        <v>986</v>
      </c>
      <c r="L34" s="26"/>
      <c r="M34" s="26"/>
      <c r="N34" s="26"/>
      <c r="O34" s="39" t="s">
        <v>458</v>
      </c>
      <c r="P34" s="40">
        <v>0.5</v>
      </c>
      <c r="Q34" s="40">
        <v>0.5</v>
      </c>
      <c r="R34" s="40">
        <f t="shared" ca="1" si="2"/>
        <v>1.23943661971831</v>
      </c>
      <c r="S34" s="40">
        <f t="shared" ca="1" si="3"/>
        <v>2.7204030226700251</v>
      </c>
      <c r="T34" s="40">
        <v>3</v>
      </c>
      <c r="U34" s="40">
        <v>3</v>
      </c>
      <c r="V34" s="41">
        <v>12</v>
      </c>
      <c r="W34" s="42">
        <v>256</v>
      </c>
      <c r="X34" s="43">
        <v>360</v>
      </c>
      <c r="Y34" s="50">
        <v>1</v>
      </c>
      <c r="Z34" s="50">
        <v>1</v>
      </c>
      <c r="AA34" s="51"/>
      <c r="AB34" s="51"/>
      <c r="AC34" s="51"/>
      <c r="AD34" s="51"/>
      <c r="AE34" s="51"/>
      <c r="AF34" s="38">
        <f t="shared" si="9"/>
        <v>259.2</v>
      </c>
      <c r="AG34" s="61">
        <f t="shared" si="10"/>
        <v>11.851851851851851</v>
      </c>
      <c r="AH34" s="62">
        <f t="shared" si="11"/>
        <v>0.98765432098765438</v>
      </c>
      <c r="AI34" s="63"/>
      <c r="AJ34" s="64"/>
      <c r="AK34" s="65">
        <f t="shared" si="12"/>
        <v>0</v>
      </c>
      <c r="AL34" s="64" t="str">
        <f>IF(VLOOKUP(D34,[1]工单一览表!A:F,6,0)="结案","Y","N")</f>
        <v>Y</v>
      </c>
      <c r="AM34" s="66" t="s">
        <v>326</v>
      </c>
      <c r="AN34" s="26"/>
      <c r="AO34" s="66" t="s">
        <v>332</v>
      </c>
      <c r="AP34" s="74"/>
      <c r="AQ34" s="75"/>
      <c r="AR34" s="76"/>
      <c r="AS34" s="77"/>
      <c r="AT34" s="77"/>
      <c r="AU34" s="78"/>
      <c r="AV34" s="77"/>
      <c r="AW34" s="77"/>
      <c r="AX34" s="77"/>
      <c r="AY34" s="77"/>
      <c r="AZ34" s="77"/>
      <c r="BA34" s="77"/>
      <c r="BB34" s="84"/>
      <c r="BC34" s="84"/>
      <c r="BD34" s="84"/>
      <c r="BE34" s="84"/>
      <c r="BF34" s="84"/>
      <c r="BG34" s="84"/>
      <c r="BH34" s="84"/>
      <c r="BI34" s="84"/>
      <c r="BJ34" s="84"/>
      <c r="BK34" s="84"/>
      <c r="BL34" s="84"/>
      <c r="BM34" s="84"/>
      <c r="BN34" s="84"/>
      <c r="BO34" s="84"/>
      <c r="BP34" s="84"/>
      <c r="BQ34" s="84"/>
      <c r="BR34" s="84"/>
      <c r="BS34" s="84"/>
      <c r="BT34" s="84"/>
      <c r="BU34" s="84"/>
      <c r="BV34" s="84"/>
      <c r="BW34" s="84"/>
      <c r="BX34" s="84"/>
      <c r="BY34" s="84"/>
      <c r="BZ34" s="84"/>
      <c r="CA34" s="84"/>
      <c r="CB34" s="84"/>
      <c r="CC34" s="84"/>
      <c r="CD34" s="84"/>
      <c r="CE34" s="84"/>
      <c r="CF34" s="84"/>
      <c r="CG34" s="84"/>
      <c r="CH34" s="84"/>
      <c r="CI34" s="84"/>
      <c r="CJ34" s="84"/>
      <c r="CK34" s="84"/>
      <c r="CL34" s="84"/>
      <c r="CM34" s="84"/>
      <c r="CN34" s="84"/>
      <c r="CO34" s="84"/>
      <c r="CP34" s="84"/>
      <c r="CQ34" s="84"/>
      <c r="CR34" s="84"/>
      <c r="CS34" s="84"/>
      <c r="CT34" s="84"/>
      <c r="CU34" s="84"/>
      <c r="CV34" s="84"/>
      <c r="CW34" s="84"/>
      <c r="CX34" s="84"/>
      <c r="CY34" s="84"/>
      <c r="CZ34" s="84"/>
      <c r="DA34" s="84"/>
      <c r="DB34" s="84"/>
      <c r="DC34" s="84"/>
      <c r="DD34" s="84"/>
      <c r="DE34" s="84"/>
      <c r="DF34" s="84"/>
      <c r="DG34" s="84"/>
      <c r="DH34" s="84"/>
      <c r="DI34" s="84"/>
      <c r="DJ34" s="84"/>
      <c r="DK34" s="84"/>
      <c r="DL34" s="84"/>
      <c r="DM34" s="84"/>
      <c r="DN34" s="84"/>
      <c r="DO34" s="84"/>
      <c r="DP34" s="84"/>
      <c r="DQ34" s="84"/>
      <c r="DR34" s="84"/>
      <c r="DS34" s="84"/>
      <c r="DT34" s="84"/>
      <c r="DU34" s="84"/>
      <c r="DV34" s="84"/>
      <c r="DW34" s="84"/>
      <c r="DX34" s="84"/>
      <c r="DY34" s="84"/>
      <c r="DZ34" s="84"/>
      <c r="EA34" s="84"/>
      <c r="EB34" s="84"/>
      <c r="EC34" s="84"/>
      <c r="ED34" s="84"/>
      <c r="EE34" s="84"/>
      <c r="EF34" s="84"/>
      <c r="EG34" s="84"/>
      <c r="EH34" s="84"/>
      <c r="EI34" s="84"/>
      <c r="EJ34" s="84"/>
      <c r="EK34" s="84"/>
      <c r="EL34" s="84"/>
      <c r="EM34" s="84"/>
      <c r="EN34" s="84"/>
      <c r="EO34" s="84"/>
      <c r="EP34" s="84"/>
      <c r="EQ34" s="84"/>
      <c r="ER34" s="84"/>
      <c r="ES34" s="84"/>
      <c r="ET34" s="84"/>
      <c r="EU34" s="84"/>
      <c r="EV34" s="84"/>
      <c r="EW34" s="84"/>
      <c r="EX34" s="84"/>
      <c r="EY34" s="84"/>
      <c r="EZ34" s="84"/>
      <c r="FA34" s="84"/>
      <c r="FB34" s="84"/>
      <c r="FC34" s="84"/>
      <c r="FD34" s="84"/>
      <c r="FE34" s="84"/>
      <c r="FF34" s="84"/>
      <c r="FG34" s="84"/>
      <c r="FH34" s="84"/>
      <c r="FI34" s="84"/>
      <c r="FJ34" s="84"/>
      <c r="FK34" s="84"/>
      <c r="FL34" s="84"/>
      <c r="FM34" s="84"/>
      <c r="FN34" s="84"/>
      <c r="FO34" s="84"/>
      <c r="FP34" s="84"/>
      <c r="FQ34" s="84"/>
      <c r="FR34" s="84"/>
      <c r="FS34" s="84"/>
      <c r="FT34" s="84"/>
      <c r="FU34" s="84"/>
      <c r="FV34" s="84"/>
      <c r="FW34" s="84"/>
      <c r="FX34" s="84"/>
      <c r="FY34" s="84"/>
      <c r="FZ34" s="84"/>
      <c r="GA34" s="84"/>
      <c r="GB34" s="84"/>
      <c r="GC34" s="84"/>
      <c r="GD34" s="84"/>
      <c r="GE34" s="84"/>
      <c r="GF34" s="84"/>
      <c r="GG34" s="84"/>
      <c r="GH34" s="84"/>
      <c r="GI34" s="84"/>
      <c r="GJ34" s="84"/>
      <c r="GK34" s="84"/>
      <c r="GL34" s="84"/>
      <c r="GM34" s="84"/>
      <c r="GN34" s="84"/>
      <c r="GO34" s="84"/>
      <c r="GP34" s="84"/>
      <c r="GQ34" s="84"/>
      <c r="GR34" s="84"/>
      <c r="GS34" s="84"/>
      <c r="GT34" s="84"/>
      <c r="GU34" s="84"/>
      <c r="GV34" s="84"/>
      <c r="GW34" s="84"/>
      <c r="GX34" s="84"/>
      <c r="GY34" s="84"/>
      <c r="GZ34" s="84"/>
      <c r="HA34" s="84"/>
      <c r="HB34" s="84"/>
      <c r="HC34" s="84"/>
      <c r="HD34" s="84"/>
      <c r="HE34" s="84"/>
      <c r="HF34" s="84"/>
      <c r="HG34" s="84"/>
      <c r="HH34" s="84"/>
      <c r="HI34" s="84"/>
      <c r="HJ34" s="84"/>
      <c r="HK34" s="84"/>
      <c r="HL34" s="84"/>
      <c r="HM34" s="84"/>
      <c r="HN34" s="84"/>
      <c r="HO34" s="84"/>
      <c r="HP34" s="84"/>
      <c r="HQ34" s="84"/>
      <c r="HR34" s="84"/>
      <c r="HS34" s="84"/>
      <c r="HT34" s="84"/>
      <c r="HU34" s="84"/>
      <c r="HV34" s="84"/>
      <c r="HW34" s="84"/>
      <c r="HX34" s="84"/>
      <c r="HY34" s="84"/>
      <c r="HZ34" s="84"/>
      <c r="IA34" s="84"/>
      <c r="IB34" s="84"/>
      <c r="IC34" s="84"/>
      <c r="ID34" s="84"/>
      <c r="IE34" s="84"/>
      <c r="IF34" s="84"/>
      <c r="IG34" s="84"/>
      <c r="IH34" s="84"/>
      <c r="II34" s="84"/>
      <c r="IJ34" s="84"/>
      <c r="IK34" s="84"/>
      <c r="IL34" s="84"/>
      <c r="IM34" s="84"/>
      <c r="IN34" s="84"/>
      <c r="IO34" s="84"/>
      <c r="IP34" s="84"/>
      <c r="IQ34" s="84"/>
      <c r="IR34" s="84"/>
      <c r="IS34" s="84"/>
      <c r="IT34" s="84"/>
      <c r="IU34" s="84"/>
      <c r="IV34" s="84"/>
      <c r="IW34" s="84"/>
      <c r="IX34" s="84"/>
      <c r="IY34" s="84"/>
      <c r="IZ34" s="84"/>
      <c r="JA34" s="84"/>
      <c r="JB34" s="84"/>
    </row>
    <row r="35" spans="1:262" s="22" customFormat="1" ht="15" customHeight="1" x14ac:dyDescent="0.15">
      <c r="A35" s="176" t="str">
        <f t="shared" si="0"/>
        <v>20190907</v>
      </c>
      <c r="B35" s="26" t="s">
        <v>285</v>
      </c>
      <c r="C35" s="27" t="s">
        <v>340</v>
      </c>
      <c r="D35" s="28" t="s">
        <v>480</v>
      </c>
      <c r="E35" s="26" t="str">
        <f t="shared" si="8"/>
        <v>标准</v>
      </c>
      <c r="F35" s="29" t="str">
        <f>VLOOKUP(D35,[1]工单一览表!A:B,2,0)</f>
        <v>050-C171100121-509</v>
      </c>
      <c r="G35" s="30" t="str">
        <f>VLOOKUP(F35,[1]系列对照表!A:C,3,0)</f>
        <v>PinPush</v>
      </c>
      <c r="H35" s="30" t="str">
        <f>VLOOKUP(F35,[1]系列对照表!A:D,4,0)</f>
        <v>KPCS</v>
      </c>
      <c r="I35" s="37">
        <f>VLOOKUP(D35,[1]工单一览表!A:G,7,0)</f>
        <v>1000</v>
      </c>
      <c r="J35" s="38" t="s">
        <v>281</v>
      </c>
      <c r="K35" s="37">
        <f>VLOOKUP(D35,[1]工单一览表!A:H,8,0)</f>
        <v>319</v>
      </c>
      <c r="L35" s="26"/>
      <c r="M35" s="26"/>
      <c r="N35" s="26"/>
      <c r="O35" s="39" t="s">
        <v>481</v>
      </c>
      <c r="P35" s="40">
        <v>0.5</v>
      </c>
      <c r="Q35" s="40">
        <v>0.5</v>
      </c>
      <c r="R35" s="40">
        <f t="shared" ca="1" si="2"/>
        <v>1.23943661971831</v>
      </c>
      <c r="S35" s="40">
        <f t="shared" ca="1" si="3"/>
        <v>2.7204030226700251</v>
      </c>
      <c r="T35" s="40">
        <v>4</v>
      </c>
      <c r="U35" s="40">
        <v>4</v>
      </c>
      <c r="V35" s="41">
        <v>12</v>
      </c>
      <c r="W35" s="42">
        <v>129</v>
      </c>
      <c r="X35" s="43">
        <v>350</v>
      </c>
      <c r="Y35" s="50">
        <v>1</v>
      </c>
      <c r="Z35" s="50">
        <v>1</v>
      </c>
      <c r="AA35" s="51"/>
      <c r="AB35" s="51"/>
      <c r="AC35" s="51"/>
      <c r="AD35" s="51"/>
      <c r="AE35" s="51"/>
      <c r="AF35" s="38">
        <f t="shared" si="9"/>
        <v>252</v>
      </c>
      <c r="AG35" s="61">
        <f t="shared" si="10"/>
        <v>6.1428571428571432</v>
      </c>
      <c r="AH35" s="62">
        <f t="shared" si="11"/>
        <v>0.51190476190476186</v>
      </c>
      <c r="AI35" s="63"/>
      <c r="AJ35" s="64"/>
      <c r="AK35" s="65">
        <f t="shared" si="12"/>
        <v>0</v>
      </c>
      <c r="AL35" s="64" t="str">
        <f>IF(VLOOKUP(D35,[1]工单一览表!A:F,6,0)="结案","Y","N")</f>
        <v>Y</v>
      </c>
      <c r="AM35" s="66" t="s">
        <v>286</v>
      </c>
      <c r="AN35" s="26"/>
      <c r="AO35" s="66" t="s">
        <v>40</v>
      </c>
      <c r="AP35" s="74"/>
      <c r="AQ35" s="75"/>
      <c r="AR35" s="76"/>
      <c r="AS35" s="77"/>
      <c r="AT35" s="77"/>
      <c r="AU35" s="78"/>
      <c r="AV35" s="77"/>
      <c r="AW35" s="77"/>
      <c r="AX35" s="77"/>
      <c r="AY35" s="77"/>
      <c r="AZ35" s="77"/>
      <c r="BA35" s="77"/>
      <c r="BB35" s="84"/>
      <c r="BC35" s="84"/>
      <c r="BD35" s="84"/>
      <c r="BE35" s="84"/>
      <c r="BF35" s="84"/>
      <c r="BG35" s="84"/>
      <c r="BH35" s="84"/>
      <c r="BI35" s="84"/>
      <c r="BJ35" s="84"/>
      <c r="BK35" s="84"/>
      <c r="BL35" s="84"/>
      <c r="BM35" s="84"/>
      <c r="BN35" s="84"/>
      <c r="BO35" s="84"/>
      <c r="BP35" s="84"/>
      <c r="BQ35" s="84"/>
      <c r="BR35" s="84"/>
      <c r="BS35" s="84"/>
      <c r="BT35" s="84"/>
      <c r="BU35" s="84"/>
      <c r="BV35" s="84"/>
      <c r="BW35" s="84"/>
      <c r="BX35" s="84"/>
      <c r="BY35" s="84"/>
      <c r="BZ35" s="84"/>
      <c r="CA35" s="84"/>
      <c r="CB35" s="84"/>
      <c r="CC35" s="84"/>
      <c r="CD35" s="84"/>
      <c r="CE35" s="84"/>
      <c r="CF35" s="84"/>
      <c r="CG35" s="84"/>
      <c r="CH35" s="84"/>
      <c r="CI35" s="84"/>
      <c r="CJ35" s="84"/>
      <c r="CK35" s="84"/>
      <c r="CL35" s="84"/>
      <c r="CM35" s="84"/>
      <c r="CN35" s="84"/>
      <c r="CO35" s="84"/>
      <c r="CP35" s="84"/>
      <c r="CQ35" s="84"/>
      <c r="CR35" s="84"/>
      <c r="CS35" s="84"/>
      <c r="CT35" s="84"/>
      <c r="CU35" s="84"/>
      <c r="CV35" s="84"/>
      <c r="CW35" s="84"/>
      <c r="CX35" s="84"/>
      <c r="CY35" s="84"/>
      <c r="CZ35" s="84"/>
      <c r="DA35" s="84"/>
      <c r="DB35" s="84"/>
      <c r="DC35" s="84"/>
      <c r="DD35" s="84"/>
      <c r="DE35" s="84"/>
      <c r="DF35" s="84"/>
      <c r="DG35" s="84"/>
      <c r="DH35" s="84"/>
      <c r="DI35" s="84"/>
      <c r="DJ35" s="84"/>
      <c r="DK35" s="84"/>
      <c r="DL35" s="84"/>
      <c r="DM35" s="84"/>
      <c r="DN35" s="84"/>
      <c r="DO35" s="84"/>
      <c r="DP35" s="84"/>
      <c r="DQ35" s="84"/>
      <c r="DR35" s="84"/>
      <c r="DS35" s="84"/>
      <c r="DT35" s="84"/>
      <c r="DU35" s="84"/>
      <c r="DV35" s="84"/>
      <c r="DW35" s="84"/>
      <c r="DX35" s="84"/>
      <c r="DY35" s="84"/>
      <c r="DZ35" s="84"/>
      <c r="EA35" s="84"/>
      <c r="EB35" s="84"/>
      <c r="EC35" s="84"/>
      <c r="ED35" s="84"/>
      <c r="EE35" s="84"/>
      <c r="EF35" s="84"/>
      <c r="EG35" s="84"/>
      <c r="EH35" s="84"/>
      <c r="EI35" s="84"/>
      <c r="EJ35" s="84"/>
      <c r="EK35" s="84"/>
      <c r="EL35" s="84"/>
      <c r="EM35" s="84"/>
      <c r="EN35" s="84"/>
      <c r="EO35" s="84"/>
      <c r="EP35" s="84"/>
      <c r="EQ35" s="84"/>
      <c r="ER35" s="84"/>
      <c r="ES35" s="84"/>
      <c r="ET35" s="84"/>
      <c r="EU35" s="84"/>
      <c r="EV35" s="84"/>
      <c r="EW35" s="84"/>
      <c r="EX35" s="84"/>
      <c r="EY35" s="84"/>
      <c r="EZ35" s="84"/>
      <c r="FA35" s="84"/>
      <c r="FB35" s="84"/>
      <c r="FC35" s="84"/>
      <c r="FD35" s="84"/>
      <c r="FE35" s="84"/>
      <c r="FF35" s="84"/>
      <c r="FG35" s="84"/>
      <c r="FH35" s="84"/>
      <c r="FI35" s="84"/>
      <c r="FJ35" s="84"/>
      <c r="FK35" s="84"/>
      <c r="FL35" s="84"/>
      <c r="FM35" s="84"/>
      <c r="FN35" s="84"/>
      <c r="FO35" s="84"/>
      <c r="FP35" s="84"/>
      <c r="FQ35" s="84"/>
      <c r="FR35" s="84"/>
      <c r="FS35" s="84"/>
      <c r="FT35" s="84"/>
      <c r="FU35" s="84"/>
      <c r="FV35" s="84"/>
      <c r="FW35" s="84"/>
      <c r="FX35" s="84"/>
      <c r="FY35" s="84"/>
      <c r="FZ35" s="84"/>
      <c r="GA35" s="84"/>
      <c r="GB35" s="84"/>
      <c r="GC35" s="84"/>
      <c r="GD35" s="84"/>
      <c r="GE35" s="84"/>
      <c r="GF35" s="84"/>
      <c r="GG35" s="84"/>
      <c r="GH35" s="84"/>
      <c r="GI35" s="84"/>
      <c r="GJ35" s="84"/>
      <c r="GK35" s="84"/>
      <c r="GL35" s="84"/>
      <c r="GM35" s="84"/>
      <c r="GN35" s="84"/>
      <c r="GO35" s="84"/>
      <c r="GP35" s="84"/>
      <c r="GQ35" s="84"/>
      <c r="GR35" s="84"/>
      <c r="GS35" s="84"/>
      <c r="GT35" s="84"/>
      <c r="GU35" s="84"/>
      <c r="GV35" s="84"/>
      <c r="GW35" s="84"/>
      <c r="GX35" s="84"/>
      <c r="GY35" s="84"/>
      <c r="GZ35" s="84"/>
      <c r="HA35" s="84"/>
      <c r="HB35" s="84"/>
      <c r="HC35" s="84"/>
      <c r="HD35" s="84"/>
      <c r="HE35" s="84"/>
      <c r="HF35" s="84"/>
      <c r="HG35" s="84"/>
      <c r="HH35" s="84"/>
      <c r="HI35" s="84"/>
      <c r="HJ35" s="84"/>
      <c r="HK35" s="84"/>
      <c r="HL35" s="84"/>
      <c r="HM35" s="84"/>
      <c r="HN35" s="84"/>
      <c r="HO35" s="84"/>
      <c r="HP35" s="84"/>
      <c r="HQ35" s="84"/>
      <c r="HR35" s="84"/>
      <c r="HS35" s="84"/>
      <c r="HT35" s="84"/>
      <c r="HU35" s="84"/>
      <c r="HV35" s="84"/>
      <c r="HW35" s="84"/>
      <c r="HX35" s="84"/>
      <c r="HY35" s="84"/>
      <c r="HZ35" s="84"/>
      <c r="IA35" s="84"/>
      <c r="IB35" s="84"/>
      <c r="IC35" s="84"/>
      <c r="ID35" s="84"/>
      <c r="IE35" s="84"/>
      <c r="IF35" s="84"/>
      <c r="IG35" s="84"/>
      <c r="IH35" s="84"/>
      <c r="II35" s="84"/>
      <c r="IJ35" s="84"/>
      <c r="IK35" s="84"/>
      <c r="IL35" s="84"/>
      <c r="IM35" s="84"/>
      <c r="IN35" s="84"/>
      <c r="IO35" s="84"/>
      <c r="IP35" s="84"/>
      <c r="IQ35" s="84"/>
      <c r="IR35" s="84"/>
      <c r="IS35" s="84"/>
      <c r="IT35" s="84"/>
      <c r="IU35" s="84"/>
      <c r="IV35" s="84"/>
      <c r="IW35" s="84"/>
      <c r="IX35" s="84"/>
      <c r="IY35" s="84"/>
      <c r="IZ35" s="84"/>
      <c r="JA35" s="84"/>
      <c r="JB35" s="84"/>
    </row>
    <row r="36" spans="1:262" s="22" customFormat="1" ht="15" customHeight="1" x14ac:dyDescent="0.15">
      <c r="A36" s="176" t="str">
        <f t="shared" si="0"/>
        <v>20190907</v>
      </c>
      <c r="B36" s="26" t="s">
        <v>275</v>
      </c>
      <c r="C36" s="27" t="s">
        <v>471</v>
      </c>
      <c r="D36" s="28" t="s">
        <v>472</v>
      </c>
      <c r="E36" s="26" t="str">
        <f t="shared" si="8"/>
        <v>标准</v>
      </c>
      <c r="F36" s="29" t="str">
        <f>VLOOKUP(D36,[1]工单一览表!A:B,2,0)</f>
        <v>025-U069500621-364</v>
      </c>
      <c r="G36" s="30" t="str">
        <f>VLOOKUP(F36,[1]系列对照表!A:C,3,0)</f>
        <v>5P Usb</v>
      </c>
      <c r="H36" s="30" t="str">
        <f>VLOOKUP(F36,[1]系列对照表!A:D,4,0)</f>
        <v>PCS</v>
      </c>
      <c r="I36" s="37">
        <f>VLOOKUP(D36,[1]工单一览表!A:G,7,0)</f>
        <v>400000</v>
      </c>
      <c r="J36" s="38" t="s">
        <v>281</v>
      </c>
      <c r="K36" s="37">
        <f>VLOOKUP(D36,[1]工单一览表!A:H,8,0)</f>
        <v>0</v>
      </c>
      <c r="L36" s="26"/>
      <c r="M36" s="26"/>
      <c r="N36" s="26"/>
      <c r="O36" s="39" t="s">
        <v>364</v>
      </c>
      <c r="P36" s="40">
        <v>0.5</v>
      </c>
      <c r="Q36" s="40">
        <v>0.5</v>
      </c>
      <c r="R36" s="40">
        <f t="shared" ca="1" si="2"/>
        <v>3.3913043478260869</v>
      </c>
      <c r="S36" s="40">
        <f t="shared" ca="1" si="3"/>
        <v>2.7204030226700251</v>
      </c>
      <c r="T36" s="40">
        <v>4</v>
      </c>
      <c r="U36" s="40">
        <v>3</v>
      </c>
      <c r="V36" s="41">
        <v>12</v>
      </c>
      <c r="W36" s="42">
        <v>63000</v>
      </c>
      <c r="X36" s="43">
        <v>200</v>
      </c>
      <c r="Y36" s="50">
        <v>1</v>
      </c>
      <c r="Z36" s="50">
        <v>1</v>
      </c>
      <c r="AA36" s="51"/>
      <c r="AB36" s="51"/>
      <c r="AC36" s="51"/>
      <c r="AD36" s="51"/>
      <c r="AE36" s="51"/>
      <c r="AF36" s="38">
        <f t="shared" si="9"/>
        <v>144000</v>
      </c>
      <c r="AG36" s="61">
        <f t="shared" si="10"/>
        <v>5.25</v>
      </c>
      <c r="AH36" s="62">
        <f t="shared" si="11"/>
        <v>0.4375</v>
      </c>
      <c r="AI36" s="63"/>
      <c r="AJ36" s="64"/>
      <c r="AK36" s="65">
        <f t="shared" si="12"/>
        <v>0</v>
      </c>
      <c r="AL36" s="64" t="str">
        <f>IF(VLOOKUP(D36,[1]工单一览表!A:F,6,0)="结案","Y","N")</f>
        <v>Y</v>
      </c>
      <c r="AM36" s="66" t="s">
        <v>284</v>
      </c>
      <c r="AN36" s="26"/>
      <c r="AO36" s="66" t="s">
        <v>49</v>
      </c>
      <c r="AP36" s="74"/>
      <c r="AQ36" s="75"/>
      <c r="AR36" s="76"/>
      <c r="AS36" s="77"/>
      <c r="AT36" s="77"/>
      <c r="AU36" s="78"/>
      <c r="AV36" s="77"/>
      <c r="AW36" s="77"/>
      <c r="AX36" s="77"/>
      <c r="AY36" s="77"/>
      <c r="AZ36" s="77"/>
      <c r="BA36" s="77"/>
      <c r="BB36" s="84"/>
      <c r="BC36" s="84"/>
      <c r="BD36" s="84"/>
      <c r="BE36" s="84"/>
      <c r="BF36" s="84"/>
      <c r="BG36" s="84"/>
      <c r="BH36" s="84"/>
      <c r="BI36" s="84"/>
      <c r="BJ36" s="84"/>
      <c r="BK36" s="84"/>
      <c r="BL36" s="84"/>
      <c r="BM36" s="84"/>
      <c r="BN36" s="84"/>
      <c r="BO36" s="84"/>
      <c r="BP36" s="84"/>
      <c r="BQ36" s="84"/>
      <c r="BR36" s="84"/>
      <c r="BS36" s="84"/>
      <c r="BT36" s="84"/>
      <c r="BU36" s="84"/>
      <c r="BV36" s="84"/>
      <c r="BW36" s="84"/>
      <c r="BX36" s="84"/>
      <c r="BY36" s="84"/>
      <c r="BZ36" s="84"/>
      <c r="CA36" s="84"/>
      <c r="CB36" s="84"/>
      <c r="CC36" s="84"/>
      <c r="CD36" s="84"/>
      <c r="CE36" s="84"/>
      <c r="CF36" s="84"/>
      <c r="CG36" s="84"/>
      <c r="CH36" s="84"/>
      <c r="CI36" s="84"/>
      <c r="CJ36" s="84"/>
      <c r="CK36" s="84"/>
      <c r="CL36" s="84"/>
      <c r="CM36" s="84"/>
      <c r="CN36" s="84"/>
      <c r="CO36" s="84"/>
      <c r="CP36" s="84"/>
      <c r="CQ36" s="84"/>
      <c r="CR36" s="84"/>
      <c r="CS36" s="84"/>
      <c r="CT36" s="84"/>
      <c r="CU36" s="84"/>
      <c r="CV36" s="84"/>
      <c r="CW36" s="84"/>
      <c r="CX36" s="84"/>
      <c r="CY36" s="84"/>
      <c r="CZ36" s="84"/>
      <c r="DA36" s="84"/>
      <c r="DB36" s="84"/>
      <c r="DC36" s="84"/>
      <c r="DD36" s="84"/>
      <c r="DE36" s="84"/>
      <c r="DF36" s="84"/>
      <c r="DG36" s="84"/>
      <c r="DH36" s="84"/>
      <c r="DI36" s="84"/>
      <c r="DJ36" s="84"/>
      <c r="DK36" s="84"/>
      <c r="DL36" s="84"/>
      <c r="DM36" s="84"/>
      <c r="DN36" s="84"/>
      <c r="DO36" s="84"/>
      <c r="DP36" s="84"/>
      <c r="DQ36" s="84"/>
      <c r="DR36" s="84"/>
      <c r="DS36" s="84"/>
      <c r="DT36" s="84"/>
      <c r="DU36" s="84"/>
      <c r="DV36" s="84"/>
      <c r="DW36" s="84"/>
      <c r="DX36" s="84"/>
      <c r="DY36" s="84"/>
      <c r="DZ36" s="84"/>
      <c r="EA36" s="84"/>
      <c r="EB36" s="84"/>
      <c r="EC36" s="84"/>
      <c r="ED36" s="84"/>
      <c r="EE36" s="84"/>
      <c r="EF36" s="84"/>
      <c r="EG36" s="84"/>
      <c r="EH36" s="84"/>
      <c r="EI36" s="84"/>
      <c r="EJ36" s="84"/>
      <c r="EK36" s="84"/>
      <c r="EL36" s="84"/>
      <c r="EM36" s="84"/>
      <c r="EN36" s="84"/>
      <c r="EO36" s="84"/>
      <c r="EP36" s="84"/>
      <c r="EQ36" s="84"/>
      <c r="ER36" s="84"/>
      <c r="ES36" s="84"/>
      <c r="ET36" s="84"/>
      <c r="EU36" s="84"/>
      <c r="EV36" s="84"/>
      <c r="EW36" s="84"/>
      <c r="EX36" s="84"/>
      <c r="EY36" s="84"/>
      <c r="EZ36" s="84"/>
      <c r="FA36" s="84"/>
      <c r="FB36" s="84"/>
      <c r="FC36" s="84"/>
      <c r="FD36" s="84"/>
      <c r="FE36" s="84"/>
      <c r="FF36" s="84"/>
      <c r="FG36" s="84"/>
      <c r="FH36" s="84"/>
      <c r="FI36" s="84"/>
      <c r="FJ36" s="84"/>
      <c r="FK36" s="84"/>
      <c r="FL36" s="84"/>
      <c r="FM36" s="84"/>
      <c r="FN36" s="84"/>
      <c r="FO36" s="84"/>
      <c r="FP36" s="84"/>
      <c r="FQ36" s="84"/>
      <c r="FR36" s="84"/>
      <c r="FS36" s="84"/>
      <c r="FT36" s="84"/>
      <c r="FU36" s="84"/>
      <c r="FV36" s="84"/>
      <c r="FW36" s="84"/>
      <c r="FX36" s="84"/>
      <c r="FY36" s="84"/>
      <c r="FZ36" s="84"/>
      <c r="GA36" s="84"/>
      <c r="GB36" s="84"/>
      <c r="GC36" s="84"/>
      <c r="GD36" s="84"/>
      <c r="GE36" s="84"/>
      <c r="GF36" s="84"/>
      <c r="GG36" s="84"/>
      <c r="GH36" s="84"/>
      <c r="GI36" s="84"/>
      <c r="GJ36" s="84"/>
      <c r="GK36" s="84"/>
      <c r="GL36" s="84"/>
      <c r="GM36" s="84"/>
      <c r="GN36" s="84"/>
      <c r="GO36" s="84"/>
      <c r="GP36" s="84"/>
      <c r="GQ36" s="84"/>
      <c r="GR36" s="84"/>
      <c r="GS36" s="84"/>
      <c r="GT36" s="84"/>
      <c r="GU36" s="84"/>
      <c r="GV36" s="84"/>
      <c r="GW36" s="84"/>
      <c r="GX36" s="84"/>
      <c r="GY36" s="84"/>
      <c r="GZ36" s="84"/>
      <c r="HA36" s="84"/>
      <c r="HB36" s="84"/>
      <c r="HC36" s="84"/>
      <c r="HD36" s="84"/>
      <c r="HE36" s="84"/>
      <c r="HF36" s="84"/>
      <c r="HG36" s="84"/>
      <c r="HH36" s="84"/>
      <c r="HI36" s="84"/>
      <c r="HJ36" s="84"/>
      <c r="HK36" s="84"/>
      <c r="HL36" s="84"/>
      <c r="HM36" s="84"/>
      <c r="HN36" s="84"/>
      <c r="HO36" s="84"/>
      <c r="HP36" s="84"/>
      <c r="HQ36" s="84"/>
      <c r="HR36" s="84"/>
      <c r="HS36" s="84"/>
      <c r="HT36" s="84"/>
      <c r="HU36" s="84"/>
      <c r="HV36" s="84"/>
      <c r="HW36" s="84"/>
      <c r="HX36" s="84"/>
      <c r="HY36" s="84"/>
      <c r="HZ36" s="84"/>
      <c r="IA36" s="84"/>
      <c r="IB36" s="84"/>
      <c r="IC36" s="84"/>
      <c r="ID36" s="84"/>
      <c r="IE36" s="84"/>
      <c r="IF36" s="84"/>
      <c r="IG36" s="84"/>
      <c r="IH36" s="84"/>
      <c r="II36" s="84"/>
      <c r="IJ36" s="84"/>
      <c r="IK36" s="84"/>
      <c r="IL36" s="84"/>
      <c r="IM36" s="84"/>
      <c r="IN36" s="84"/>
      <c r="IO36" s="84"/>
      <c r="IP36" s="84"/>
      <c r="IQ36" s="84"/>
      <c r="IR36" s="84"/>
      <c r="IS36" s="84"/>
      <c r="IT36" s="84"/>
      <c r="IU36" s="84"/>
      <c r="IV36" s="84"/>
      <c r="IW36" s="84"/>
      <c r="IX36" s="84"/>
      <c r="IY36" s="84"/>
      <c r="IZ36" s="84"/>
      <c r="JA36" s="84"/>
      <c r="JB36" s="84"/>
    </row>
    <row r="37" spans="1:262" s="22" customFormat="1" ht="15" customHeight="1" x14ac:dyDescent="0.15">
      <c r="A37" s="176" t="str">
        <f t="shared" si="0"/>
        <v>20190907</v>
      </c>
      <c r="B37" s="26" t="s">
        <v>275</v>
      </c>
      <c r="C37" s="27" t="s">
        <v>344</v>
      </c>
      <c r="D37" s="28" t="s">
        <v>442</v>
      </c>
      <c r="E37" s="26" t="s">
        <v>278</v>
      </c>
      <c r="F37" s="29" t="str">
        <f>VLOOKUP(D37,[1]工单一览表!A:B,2,0)</f>
        <v>025-C130000641-0397</v>
      </c>
      <c r="G37" s="30" t="str">
        <f>VLOOKUP(F37,[1]系列对照表!A:C,3,0)</f>
        <v>PinPush</v>
      </c>
      <c r="H37" s="30" t="str">
        <f>VLOOKUP(F37,[1]系列对照表!A:D,4,0)</f>
        <v>PCS</v>
      </c>
      <c r="I37" s="37">
        <f>VLOOKUP(D37,[1]工单一览表!A:G,7,0)</f>
        <v>1500000</v>
      </c>
      <c r="J37" s="38" t="s">
        <v>281</v>
      </c>
      <c r="K37" s="37">
        <f>VLOOKUP(D37,[1]工单一览表!A:H,8,0)</f>
        <v>1500000</v>
      </c>
      <c r="L37" s="26"/>
      <c r="M37" s="26"/>
      <c r="N37" s="26"/>
      <c r="O37" s="39" t="s">
        <v>29</v>
      </c>
      <c r="P37" s="40">
        <v>0.5</v>
      </c>
      <c r="Q37" s="40">
        <v>0.5</v>
      </c>
      <c r="R37" s="40">
        <f t="shared" ca="1" si="2"/>
        <v>3.3913043478260869</v>
      </c>
      <c r="S37" s="40">
        <f t="shared" ca="1" si="3"/>
        <v>2.7204030226700251</v>
      </c>
      <c r="T37" s="40">
        <v>11</v>
      </c>
      <c r="U37" s="40">
        <v>0</v>
      </c>
      <c r="V37" s="41">
        <v>12</v>
      </c>
      <c r="W37" s="42">
        <v>21000</v>
      </c>
      <c r="X37" s="43">
        <v>200</v>
      </c>
      <c r="Y37" s="50">
        <v>1</v>
      </c>
      <c r="Z37" s="50">
        <v>1</v>
      </c>
      <c r="AA37" s="51"/>
      <c r="AB37" s="51"/>
      <c r="AC37" s="51"/>
      <c r="AD37" s="51"/>
      <c r="AE37" s="51"/>
      <c r="AF37" s="38">
        <f t="shared" si="9"/>
        <v>144000</v>
      </c>
      <c r="AG37" s="61">
        <f t="shared" si="10"/>
        <v>1.75</v>
      </c>
      <c r="AH37" s="62">
        <f t="shared" si="11"/>
        <v>0.14583333333333334</v>
      </c>
      <c r="AI37" s="63"/>
      <c r="AJ37" s="64"/>
      <c r="AK37" s="65">
        <v>0</v>
      </c>
      <c r="AL37" s="64" t="str">
        <f>IF(VLOOKUP(D37,[1]工单一览表!A:F,6,0)="结案","Y","N")</f>
        <v>Y</v>
      </c>
      <c r="AM37" s="66"/>
      <c r="AN37" s="26"/>
      <c r="AO37" s="66" t="s">
        <v>59</v>
      </c>
      <c r="AP37" s="74"/>
      <c r="AQ37" s="75"/>
      <c r="AR37" s="76"/>
      <c r="AS37" s="77"/>
      <c r="AT37" s="77"/>
      <c r="AU37" s="78"/>
      <c r="AV37" s="77"/>
      <c r="AW37" s="77"/>
      <c r="AX37" s="77"/>
      <c r="AY37" s="77"/>
      <c r="AZ37" s="77"/>
      <c r="BA37" s="77"/>
      <c r="BB37" s="84"/>
      <c r="BC37" s="84"/>
      <c r="BD37" s="84"/>
      <c r="BE37" s="84"/>
      <c r="BF37" s="84"/>
      <c r="BG37" s="84"/>
      <c r="BH37" s="84"/>
      <c r="BI37" s="84"/>
      <c r="BJ37" s="84"/>
      <c r="BK37" s="84"/>
      <c r="BL37" s="84"/>
      <c r="BM37" s="84"/>
      <c r="BN37" s="84"/>
      <c r="BO37" s="84"/>
      <c r="BP37" s="84"/>
      <c r="BQ37" s="84"/>
      <c r="BR37" s="84"/>
      <c r="BS37" s="84"/>
      <c r="BT37" s="84"/>
      <c r="BU37" s="84"/>
      <c r="BV37" s="84"/>
      <c r="BW37" s="84"/>
      <c r="BX37" s="84"/>
      <c r="BY37" s="84"/>
      <c r="BZ37" s="84"/>
      <c r="CA37" s="84"/>
      <c r="CB37" s="84"/>
      <c r="CC37" s="84"/>
      <c r="CD37" s="84"/>
      <c r="CE37" s="84"/>
      <c r="CF37" s="84"/>
      <c r="CG37" s="84"/>
      <c r="CH37" s="84"/>
      <c r="CI37" s="84"/>
      <c r="CJ37" s="84"/>
      <c r="CK37" s="84"/>
      <c r="CL37" s="84"/>
      <c r="CM37" s="84"/>
      <c r="CN37" s="84"/>
      <c r="CO37" s="84"/>
      <c r="CP37" s="84"/>
      <c r="CQ37" s="84"/>
      <c r="CR37" s="84"/>
      <c r="CS37" s="84"/>
      <c r="CT37" s="84"/>
      <c r="CU37" s="84"/>
      <c r="CV37" s="84"/>
      <c r="CW37" s="84"/>
      <c r="CX37" s="84"/>
      <c r="CY37" s="84"/>
      <c r="CZ37" s="84"/>
      <c r="DA37" s="84"/>
      <c r="DB37" s="84"/>
      <c r="DC37" s="84"/>
      <c r="DD37" s="84"/>
      <c r="DE37" s="84"/>
      <c r="DF37" s="84"/>
      <c r="DG37" s="84"/>
      <c r="DH37" s="84"/>
      <c r="DI37" s="84"/>
      <c r="DJ37" s="84"/>
      <c r="DK37" s="84"/>
      <c r="DL37" s="84"/>
      <c r="DM37" s="84"/>
      <c r="DN37" s="84"/>
      <c r="DO37" s="84"/>
      <c r="DP37" s="84"/>
      <c r="DQ37" s="84"/>
      <c r="DR37" s="84"/>
      <c r="DS37" s="84"/>
      <c r="DT37" s="84"/>
      <c r="DU37" s="84"/>
      <c r="DV37" s="84"/>
      <c r="DW37" s="84"/>
      <c r="DX37" s="84"/>
      <c r="DY37" s="84"/>
      <c r="DZ37" s="84"/>
      <c r="EA37" s="84"/>
      <c r="EB37" s="84"/>
      <c r="EC37" s="84"/>
      <c r="ED37" s="84"/>
      <c r="EE37" s="84"/>
      <c r="EF37" s="84"/>
      <c r="EG37" s="84"/>
      <c r="EH37" s="84"/>
      <c r="EI37" s="84"/>
      <c r="EJ37" s="84"/>
      <c r="EK37" s="84"/>
      <c r="EL37" s="84"/>
      <c r="EM37" s="84"/>
      <c r="EN37" s="84"/>
      <c r="EO37" s="84"/>
      <c r="EP37" s="84"/>
      <c r="EQ37" s="84"/>
      <c r="ER37" s="84"/>
      <c r="ES37" s="84"/>
      <c r="ET37" s="84"/>
      <c r="EU37" s="84"/>
      <c r="EV37" s="84"/>
      <c r="EW37" s="84"/>
      <c r="EX37" s="84"/>
      <c r="EY37" s="84"/>
      <c r="EZ37" s="84"/>
      <c r="FA37" s="84"/>
      <c r="FB37" s="84"/>
      <c r="FC37" s="84"/>
      <c r="FD37" s="84"/>
      <c r="FE37" s="84"/>
      <c r="FF37" s="84"/>
      <c r="FG37" s="84"/>
      <c r="FH37" s="84"/>
      <c r="FI37" s="84"/>
      <c r="FJ37" s="84"/>
      <c r="FK37" s="84"/>
      <c r="FL37" s="84"/>
      <c r="FM37" s="84"/>
      <c r="FN37" s="84"/>
      <c r="FO37" s="84"/>
      <c r="FP37" s="84"/>
      <c r="FQ37" s="84"/>
      <c r="FR37" s="84"/>
      <c r="FS37" s="84"/>
      <c r="FT37" s="84"/>
      <c r="FU37" s="84"/>
      <c r="FV37" s="84"/>
      <c r="FW37" s="84"/>
      <c r="FX37" s="84"/>
      <c r="FY37" s="84"/>
      <c r="FZ37" s="84"/>
      <c r="GA37" s="84"/>
      <c r="GB37" s="84"/>
      <c r="GC37" s="84"/>
      <c r="GD37" s="84"/>
      <c r="GE37" s="84"/>
      <c r="GF37" s="84"/>
      <c r="GG37" s="84"/>
      <c r="GH37" s="84"/>
      <c r="GI37" s="84"/>
      <c r="GJ37" s="84"/>
      <c r="GK37" s="84"/>
      <c r="GL37" s="84"/>
      <c r="GM37" s="84"/>
      <c r="GN37" s="84"/>
      <c r="GO37" s="84"/>
      <c r="GP37" s="84"/>
      <c r="GQ37" s="84"/>
      <c r="GR37" s="84"/>
      <c r="GS37" s="84"/>
      <c r="GT37" s="84"/>
      <c r="GU37" s="84"/>
      <c r="GV37" s="84"/>
      <c r="GW37" s="84"/>
      <c r="GX37" s="84"/>
      <c r="GY37" s="84"/>
      <c r="GZ37" s="84"/>
      <c r="HA37" s="84"/>
      <c r="HB37" s="84"/>
      <c r="HC37" s="84"/>
      <c r="HD37" s="84"/>
      <c r="HE37" s="84"/>
      <c r="HF37" s="84"/>
      <c r="HG37" s="84"/>
      <c r="HH37" s="84"/>
      <c r="HI37" s="84"/>
      <c r="HJ37" s="84"/>
      <c r="HK37" s="84"/>
      <c r="HL37" s="84"/>
      <c r="HM37" s="84"/>
      <c r="HN37" s="84"/>
      <c r="HO37" s="84"/>
      <c r="HP37" s="84"/>
      <c r="HQ37" s="84"/>
      <c r="HR37" s="84"/>
      <c r="HS37" s="84"/>
      <c r="HT37" s="84"/>
      <c r="HU37" s="84"/>
      <c r="HV37" s="84"/>
      <c r="HW37" s="84"/>
      <c r="HX37" s="84"/>
      <c r="HY37" s="84"/>
      <c r="HZ37" s="84"/>
      <c r="IA37" s="84"/>
      <c r="IB37" s="84"/>
      <c r="IC37" s="84"/>
      <c r="ID37" s="84"/>
      <c r="IE37" s="84"/>
      <c r="IF37" s="84"/>
      <c r="IG37" s="84"/>
      <c r="IH37" s="84"/>
      <c r="II37" s="84"/>
      <c r="IJ37" s="84"/>
      <c r="IK37" s="84"/>
      <c r="IL37" s="84"/>
      <c r="IM37" s="84"/>
      <c r="IN37" s="84"/>
      <c r="IO37" s="84"/>
      <c r="IP37" s="84"/>
      <c r="IQ37" s="84"/>
      <c r="IR37" s="84"/>
      <c r="IS37" s="84"/>
      <c r="IT37" s="84"/>
      <c r="IU37" s="84"/>
      <c r="IV37" s="84"/>
      <c r="IW37" s="84"/>
      <c r="IX37" s="84"/>
      <c r="IY37" s="84"/>
      <c r="IZ37" s="84"/>
      <c r="JA37" s="84"/>
      <c r="JB37" s="84"/>
    </row>
    <row r="38" spans="1:262" s="22" customFormat="1" ht="15" customHeight="1" x14ac:dyDescent="0.15">
      <c r="A38" s="176" t="str">
        <f t="shared" si="0"/>
        <v>20190907</v>
      </c>
      <c r="B38" s="26" t="s">
        <v>285</v>
      </c>
      <c r="C38" s="27" t="s">
        <v>344</v>
      </c>
      <c r="D38" s="28" t="s">
        <v>442</v>
      </c>
      <c r="E38" s="26" t="s">
        <v>278</v>
      </c>
      <c r="F38" s="29" t="str">
        <f>VLOOKUP(D38,[1]工单一览表!A:B,2,0)</f>
        <v>025-C130000641-0397</v>
      </c>
      <c r="G38" s="30" t="str">
        <f>VLOOKUP(F38,[1]系列对照表!A:C,3,0)</f>
        <v>PinPush</v>
      </c>
      <c r="H38" s="30" t="str">
        <f>VLOOKUP(F38,[1]系列对照表!A:D,4,0)</f>
        <v>PCS</v>
      </c>
      <c r="I38" s="37">
        <f>VLOOKUP(D38,[1]工单一览表!A:G,7,0)</f>
        <v>1500000</v>
      </c>
      <c r="J38" s="38" t="s">
        <v>281</v>
      </c>
      <c r="K38" s="37">
        <f>VLOOKUP(D38,[1]工单一览表!A:H,8,0)</f>
        <v>1500000</v>
      </c>
      <c r="L38" s="26"/>
      <c r="M38" s="26"/>
      <c r="N38" s="26"/>
      <c r="O38" s="39" t="s">
        <v>29</v>
      </c>
      <c r="P38" s="40">
        <v>0.5</v>
      </c>
      <c r="Q38" s="40">
        <v>0.5</v>
      </c>
      <c r="R38" s="40">
        <f t="shared" ca="1" si="2"/>
        <v>1.23943661971831</v>
      </c>
      <c r="S38" s="40">
        <f t="shared" ca="1" si="3"/>
        <v>2.7204030226700251</v>
      </c>
      <c r="T38" s="40">
        <v>11</v>
      </c>
      <c r="U38" s="40">
        <v>0</v>
      </c>
      <c r="V38" s="41">
        <v>12</v>
      </c>
      <c r="W38" s="42">
        <v>110000</v>
      </c>
      <c r="X38" s="43">
        <v>200</v>
      </c>
      <c r="Y38" s="50">
        <v>1</v>
      </c>
      <c r="Z38" s="50">
        <v>1</v>
      </c>
      <c r="AA38" s="51"/>
      <c r="AB38" s="51"/>
      <c r="AC38" s="51"/>
      <c r="AD38" s="51"/>
      <c r="AE38" s="51"/>
      <c r="AF38" s="38">
        <f t="shared" si="9"/>
        <v>144000</v>
      </c>
      <c r="AG38" s="61">
        <f t="shared" si="10"/>
        <v>9.1666666666666661</v>
      </c>
      <c r="AH38" s="62">
        <f t="shared" si="11"/>
        <v>0.76388888888888884</v>
      </c>
      <c r="AI38" s="63"/>
      <c r="AJ38" s="64"/>
      <c r="AK38" s="65">
        <v>0</v>
      </c>
      <c r="AL38" s="64" t="str">
        <f>IF(VLOOKUP(D38,[1]工单一览表!A:F,6,0)="结案","Y","N")</f>
        <v>Y</v>
      </c>
      <c r="AM38" s="66"/>
      <c r="AN38" s="26"/>
      <c r="AO38" s="66" t="s">
        <v>28</v>
      </c>
      <c r="AP38" s="74"/>
      <c r="AQ38" s="75"/>
      <c r="AR38" s="76"/>
      <c r="AS38" s="77"/>
      <c r="AT38" s="77"/>
      <c r="AU38" s="78"/>
      <c r="AV38" s="77"/>
      <c r="AW38" s="77"/>
      <c r="AX38" s="77"/>
      <c r="AY38" s="77"/>
      <c r="AZ38" s="77"/>
      <c r="BA38" s="77"/>
      <c r="BB38" s="84"/>
      <c r="BC38" s="84"/>
      <c r="BD38" s="84"/>
      <c r="BE38" s="84"/>
      <c r="BF38" s="84"/>
      <c r="BG38" s="84"/>
      <c r="BH38" s="84"/>
      <c r="BI38" s="84"/>
      <c r="BJ38" s="84"/>
      <c r="BK38" s="84"/>
      <c r="BL38" s="84"/>
      <c r="BM38" s="84"/>
      <c r="BN38" s="84"/>
      <c r="BO38" s="84"/>
      <c r="BP38" s="84"/>
      <c r="BQ38" s="84"/>
      <c r="BR38" s="84"/>
      <c r="BS38" s="84"/>
      <c r="BT38" s="84"/>
      <c r="BU38" s="84"/>
      <c r="BV38" s="84"/>
      <c r="BW38" s="84"/>
      <c r="BX38" s="84"/>
      <c r="BY38" s="84"/>
      <c r="BZ38" s="84"/>
      <c r="CA38" s="84"/>
      <c r="CB38" s="84"/>
      <c r="CC38" s="84"/>
      <c r="CD38" s="84"/>
      <c r="CE38" s="84"/>
      <c r="CF38" s="84"/>
      <c r="CG38" s="84"/>
      <c r="CH38" s="84"/>
      <c r="CI38" s="84"/>
      <c r="CJ38" s="84"/>
      <c r="CK38" s="84"/>
      <c r="CL38" s="84"/>
      <c r="CM38" s="84"/>
      <c r="CN38" s="84"/>
      <c r="CO38" s="84"/>
      <c r="CP38" s="84"/>
      <c r="CQ38" s="84"/>
      <c r="CR38" s="84"/>
      <c r="CS38" s="84"/>
      <c r="CT38" s="84"/>
      <c r="CU38" s="84"/>
      <c r="CV38" s="84"/>
      <c r="CW38" s="84"/>
      <c r="CX38" s="84"/>
      <c r="CY38" s="84"/>
      <c r="CZ38" s="84"/>
      <c r="DA38" s="84"/>
      <c r="DB38" s="84"/>
      <c r="DC38" s="84"/>
      <c r="DD38" s="84"/>
      <c r="DE38" s="84"/>
      <c r="DF38" s="84"/>
      <c r="DG38" s="84"/>
      <c r="DH38" s="84"/>
      <c r="DI38" s="84"/>
      <c r="DJ38" s="84"/>
      <c r="DK38" s="84"/>
      <c r="DL38" s="84"/>
      <c r="DM38" s="84"/>
      <c r="DN38" s="84"/>
      <c r="DO38" s="84"/>
      <c r="DP38" s="84"/>
      <c r="DQ38" s="84"/>
      <c r="DR38" s="84"/>
      <c r="DS38" s="84"/>
      <c r="DT38" s="84"/>
      <c r="DU38" s="84"/>
      <c r="DV38" s="84"/>
      <c r="DW38" s="84"/>
      <c r="DX38" s="84"/>
      <c r="DY38" s="84"/>
      <c r="DZ38" s="84"/>
      <c r="EA38" s="84"/>
      <c r="EB38" s="84"/>
      <c r="EC38" s="84"/>
      <c r="ED38" s="84"/>
      <c r="EE38" s="84"/>
      <c r="EF38" s="84"/>
      <c r="EG38" s="84"/>
      <c r="EH38" s="84"/>
      <c r="EI38" s="84"/>
      <c r="EJ38" s="84"/>
      <c r="EK38" s="84"/>
      <c r="EL38" s="84"/>
      <c r="EM38" s="84"/>
      <c r="EN38" s="84"/>
      <c r="EO38" s="84"/>
      <c r="EP38" s="84"/>
      <c r="EQ38" s="84"/>
      <c r="ER38" s="84"/>
      <c r="ES38" s="84"/>
      <c r="ET38" s="84"/>
      <c r="EU38" s="84"/>
      <c r="EV38" s="84"/>
      <c r="EW38" s="84"/>
      <c r="EX38" s="84"/>
      <c r="EY38" s="84"/>
      <c r="EZ38" s="84"/>
      <c r="FA38" s="84"/>
      <c r="FB38" s="84"/>
      <c r="FC38" s="84"/>
      <c r="FD38" s="84"/>
      <c r="FE38" s="84"/>
      <c r="FF38" s="84"/>
      <c r="FG38" s="84"/>
      <c r="FH38" s="84"/>
      <c r="FI38" s="84"/>
      <c r="FJ38" s="84"/>
      <c r="FK38" s="84"/>
      <c r="FL38" s="84"/>
      <c r="FM38" s="84"/>
      <c r="FN38" s="84"/>
      <c r="FO38" s="84"/>
      <c r="FP38" s="84"/>
      <c r="FQ38" s="84"/>
      <c r="FR38" s="84"/>
      <c r="FS38" s="84"/>
      <c r="FT38" s="84"/>
      <c r="FU38" s="84"/>
      <c r="FV38" s="84"/>
      <c r="FW38" s="84"/>
      <c r="FX38" s="84"/>
      <c r="FY38" s="84"/>
      <c r="FZ38" s="84"/>
      <c r="GA38" s="84"/>
      <c r="GB38" s="84"/>
      <c r="GC38" s="84"/>
      <c r="GD38" s="84"/>
      <c r="GE38" s="84"/>
      <c r="GF38" s="84"/>
      <c r="GG38" s="84"/>
      <c r="GH38" s="84"/>
      <c r="GI38" s="84"/>
      <c r="GJ38" s="84"/>
      <c r="GK38" s="84"/>
      <c r="GL38" s="84"/>
      <c r="GM38" s="84"/>
      <c r="GN38" s="84"/>
      <c r="GO38" s="84"/>
      <c r="GP38" s="84"/>
      <c r="GQ38" s="84"/>
      <c r="GR38" s="84"/>
      <c r="GS38" s="84"/>
      <c r="GT38" s="84"/>
      <c r="GU38" s="84"/>
      <c r="GV38" s="84"/>
      <c r="GW38" s="84"/>
      <c r="GX38" s="84"/>
      <c r="GY38" s="84"/>
      <c r="GZ38" s="84"/>
      <c r="HA38" s="84"/>
      <c r="HB38" s="84"/>
      <c r="HC38" s="84"/>
      <c r="HD38" s="84"/>
      <c r="HE38" s="84"/>
      <c r="HF38" s="84"/>
      <c r="HG38" s="84"/>
      <c r="HH38" s="84"/>
      <c r="HI38" s="84"/>
      <c r="HJ38" s="84"/>
      <c r="HK38" s="84"/>
      <c r="HL38" s="84"/>
      <c r="HM38" s="84"/>
      <c r="HN38" s="84"/>
      <c r="HO38" s="84"/>
      <c r="HP38" s="84"/>
      <c r="HQ38" s="84"/>
      <c r="HR38" s="84"/>
      <c r="HS38" s="84"/>
      <c r="HT38" s="84"/>
      <c r="HU38" s="84"/>
      <c r="HV38" s="84"/>
      <c r="HW38" s="84"/>
      <c r="HX38" s="84"/>
      <c r="HY38" s="84"/>
      <c r="HZ38" s="84"/>
      <c r="IA38" s="84"/>
      <c r="IB38" s="84"/>
      <c r="IC38" s="84"/>
      <c r="ID38" s="84"/>
      <c r="IE38" s="84"/>
      <c r="IF38" s="84"/>
      <c r="IG38" s="84"/>
      <c r="IH38" s="84"/>
      <c r="II38" s="84"/>
      <c r="IJ38" s="84"/>
      <c r="IK38" s="84"/>
      <c r="IL38" s="84"/>
      <c r="IM38" s="84"/>
      <c r="IN38" s="84"/>
      <c r="IO38" s="84"/>
      <c r="IP38" s="84"/>
      <c r="IQ38" s="84"/>
      <c r="IR38" s="84"/>
      <c r="IS38" s="84"/>
      <c r="IT38" s="84"/>
      <c r="IU38" s="84"/>
      <c r="IV38" s="84"/>
      <c r="IW38" s="84"/>
      <c r="IX38" s="84"/>
      <c r="IY38" s="84"/>
      <c r="IZ38" s="84"/>
      <c r="JA38" s="84"/>
      <c r="JB38" s="84"/>
    </row>
    <row r="39" spans="1:262" s="22" customFormat="1" ht="15" customHeight="1" x14ac:dyDescent="0.15">
      <c r="A39" s="176" t="str">
        <f t="shared" si="0"/>
        <v>20190907</v>
      </c>
      <c r="B39" s="26" t="s">
        <v>285</v>
      </c>
      <c r="C39" s="27" t="s">
        <v>188</v>
      </c>
      <c r="D39" s="28" t="s">
        <v>482</v>
      </c>
      <c r="E39" s="26" t="s">
        <v>278</v>
      </c>
      <c r="F39" s="29" t="str">
        <f>VLOOKUP(D39,[1]工单一览表!A:B,2,0)</f>
        <v>025-0009-320</v>
      </c>
      <c r="G39" s="30" t="str">
        <f>VLOOKUP(F39,[1]系列对照表!A:C,3,0)</f>
        <v>Sim卡</v>
      </c>
      <c r="H39" s="30" t="str">
        <f>VLOOKUP(F39,[1]系列对照表!A:D,4,0)</f>
        <v>PCS</v>
      </c>
      <c r="I39" s="37">
        <f>VLOOKUP(D39,[1]工单一览表!A:G,7,0)</f>
        <v>2000000</v>
      </c>
      <c r="J39" s="38" t="s">
        <v>281</v>
      </c>
      <c r="K39" s="37">
        <f>VLOOKUP(D39,[1]工单一览表!A:H,8,0)</f>
        <v>242300</v>
      </c>
      <c r="L39" s="26"/>
      <c r="M39" s="26"/>
      <c r="N39" s="26"/>
      <c r="O39" s="39" t="s">
        <v>357</v>
      </c>
      <c r="P39" s="40">
        <v>0.5</v>
      </c>
      <c r="Q39" s="40">
        <v>0.5</v>
      </c>
      <c r="R39" s="40">
        <f t="shared" ca="1" si="2"/>
        <v>1.23943661971831</v>
      </c>
      <c r="S39" s="40">
        <f t="shared" ca="1" si="3"/>
        <v>2.7204030226700251</v>
      </c>
      <c r="T39" s="40">
        <v>4</v>
      </c>
      <c r="U39" s="40">
        <v>4</v>
      </c>
      <c r="V39" s="41">
        <v>12</v>
      </c>
      <c r="W39" s="42">
        <v>77000</v>
      </c>
      <c r="X39" s="43">
        <v>200</v>
      </c>
      <c r="Y39" s="50">
        <v>1</v>
      </c>
      <c r="Z39" s="50">
        <v>1</v>
      </c>
      <c r="AA39" s="51"/>
      <c r="AB39" s="51"/>
      <c r="AC39" s="51"/>
      <c r="AD39" s="51"/>
      <c r="AE39" s="51"/>
      <c r="AF39" s="38">
        <f t="shared" si="9"/>
        <v>144000</v>
      </c>
      <c r="AG39" s="61">
        <f t="shared" si="10"/>
        <v>6.416666666666667</v>
      </c>
      <c r="AH39" s="62">
        <f t="shared" si="11"/>
        <v>0.53472222222222221</v>
      </c>
      <c r="AI39" s="63"/>
      <c r="AJ39" s="64"/>
      <c r="AK39" s="65">
        <v>0</v>
      </c>
      <c r="AL39" s="64" t="str">
        <f>IF(VLOOKUP(D39,[1]工单一览表!A:F,6,0)="结案","Y","N")</f>
        <v>Y</v>
      </c>
      <c r="AM39" s="66" t="s">
        <v>322</v>
      </c>
      <c r="AN39" s="26"/>
      <c r="AO39" s="66" t="s">
        <v>64</v>
      </c>
      <c r="AP39" s="74"/>
      <c r="AQ39" s="75"/>
      <c r="AR39" s="76"/>
      <c r="AS39" s="77"/>
      <c r="AT39" s="77"/>
      <c r="AU39" s="78"/>
      <c r="AV39" s="77"/>
      <c r="AW39" s="77"/>
      <c r="AX39" s="77"/>
      <c r="AY39" s="77"/>
      <c r="AZ39" s="77"/>
      <c r="BA39" s="77"/>
      <c r="BB39" s="84"/>
      <c r="BC39" s="84"/>
      <c r="BD39" s="84"/>
      <c r="BE39" s="84"/>
      <c r="BF39" s="84"/>
      <c r="BG39" s="84"/>
      <c r="BH39" s="84"/>
      <c r="BI39" s="84"/>
      <c r="BJ39" s="84"/>
      <c r="BK39" s="84"/>
      <c r="BL39" s="84"/>
      <c r="BM39" s="84"/>
      <c r="BN39" s="84"/>
      <c r="BO39" s="84"/>
      <c r="BP39" s="84"/>
      <c r="BQ39" s="84"/>
      <c r="BR39" s="84"/>
      <c r="BS39" s="84"/>
      <c r="BT39" s="84"/>
      <c r="BU39" s="84"/>
      <c r="BV39" s="84"/>
      <c r="BW39" s="84"/>
      <c r="BX39" s="84"/>
      <c r="BY39" s="84"/>
      <c r="BZ39" s="84"/>
      <c r="CA39" s="84"/>
      <c r="CB39" s="84"/>
      <c r="CC39" s="84"/>
      <c r="CD39" s="84"/>
      <c r="CE39" s="84"/>
      <c r="CF39" s="84"/>
      <c r="CG39" s="84"/>
      <c r="CH39" s="84"/>
      <c r="CI39" s="84"/>
      <c r="CJ39" s="84"/>
      <c r="CK39" s="84"/>
      <c r="CL39" s="84"/>
      <c r="CM39" s="84"/>
      <c r="CN39" s="84"/>
      <c r="CO39" s="84"/>
      <c r="CP39" s="84"/>
      <c r="CQ39" s="84"/>
      <c r="CR39" s="84"/>
      <c r="CS39" s="84"/>
      <c r="CT39" s="84"/>
      <c r="CU39" s="84"/>
      <c r="CV39" s="84"/>
      <c r="CW39" s="84"/>
      <c r="CX39" s="84"/>
      <c r="CY39" s="84"/>
      <c r="CZ39" s="84"/>
      <c r="DA39" s="84"/>
      <c r="DB39" s="84"/>
      <c r="DC39" s="84"/>
      <c r="DD39" s="84"/>
      <c r="DE39" s="84"/>
      <c r="DF39" s="84"/>
      <c r="DG39" s="84"/>
      <c r="DH39" s="84"/>
      <c r="DI39" s="84"/>
      <c r="DJ39" s="84"/>
      <c r="DK39" s="84"/>
      <c r="DL39" s="84"/>
      <c r="DM39" s="84"/>
      <c r="DN39" s="84"/>
      <c r="DO39" s="84"/>
      <c r="DP39" s="84"/>
      <c r="DQ39" s="84"/>
      <c r="DR39" s="84"/>
      <c r="DS39" s="84"/>
      <c r="DT39" s="84"/>
      <c r="DU39" s="84"/>
      <c r="DV39" s="84"/>
      <c r="DW39" s="84"/>
      <c r="DX39" s="84"/>
      <c r="DY39" s="84"/>
      <c r="DZ39" s="84"/>
      <c r="EA39" s="84"/>
      <c r="EB39" s="84"/>
      <c r="EC39" s="84"/>
      <c r="ED39" s="84"/>
      <c r="EE39" s="84"/>
      <c r="EF39" s="84"/>
      <c r="EG39" s="84"/>
      <c r="EH39" s="84"/>
      <c r="EI39" s="84"/>
      <c r="EJ39" s="84"/>
      <c r="EK39" s="84"/>
      <c r="EL39" s="84"/>
      <c r="EM39" s="84"/>
      <c r="EN39" s="84"/>
      <c r="EO39" s="84"/>
      <c r="EP39" s="84"/>
      <c r="EQ39" s="84"/>
      <c r="ER39" s="84"/>
      <c r="ES39" s="84"/>
      <c r="ET39" s="84"/>
      <c r="EU39" s="84"/>
      <c r="EV39" s="84"/>
      <c r="EW39" s="84"/>
      <c r="EX39" s="84"/>
      <c r="EY39" s="84"/>
      <c r="EZ39" s="84"/>
      <c r="FA39" s="84"/>
      <c r="FB39" s="84"/>
      <c r="FC39" s="84"/>
      <c r="FD39" s="84"/>
      <c r="FE39" s="84"/>
      <c r="FF39" s="84"/>
      <c r="FG39" s="84"/>
      <c r="FH39" s="84"/>
      <c r="FI39" s="84"/>
      <c r="FJ39" s="84"/>
      <c r="FK39" s="84"/>
      <c r="FL39" s="84"/>
      <c r="FM39" s="84"/>
      <c r="FN39" s="84"/>
      <c r="FO39" s="84"/>
      <c r="FP39" s="84"/>
      <c r="FQ39" s="84"/>
      <c r="FR39" s="84"/>
      <c r="FS39" s="84"/>
      <c r="FT39" s="84"/>
      <c r="FU39" s="84"/>
      <c r="FV39" s="84"/>
      <c r="FW39" s="84"/>
      <c r="FX39" s="84"/>
      <c r="FY39" s="84"/>
      <c r="FZ39" s="84"/>
      <c r="GA39" s="84"/>
      <c r="GB39" s="84"/>
      <c r="GC39" s="84"/>
      <c r="GD39" s="84"/>
      <c r="GE39" s="84"/>
      <c r="GF39" s="84"/>
      <c r="GG39" s="84"/>
      <c r="GH39" s="84"/>
      <c r="GI39" s="84"/>
      <c r="GJ39" s="84"/>
      <c r="GK39" s="84"/>
      <c r="GL39" s="84"/>
      <c r="GM39" s="84"/>
      <c r="GN39" s="84"/>
      <c r="GO39" s="84"/>
      <c r="GP39" s="84"/>
      <c r="GQ39" s="84"/>
      <c r="GR39" s="84"/>
      <c r="GS39" s="84"/>
      <c r="GT39" s="84"/>
      <c r="GU39" s="84"/>
      <c r="GV39" s="84"/>
      <c r="GW39" s="84"/>
      <c r="GX39" s="84"/>
      <c r="GY39" s="84"/>
      <c r="GZ39" s="84"/>
      <c r="HA39" s="84"/>
      <c r="HB39" s="84"/>
      <c r="HC39" s="84"/>
      <c r="HD39" s="84"/>
      <c r="HE39" s="84"/>
      <c r="HF39" s="84"/>
      <c r="HG39" s="84"/>
      <c r="HH39" s="84"/>
      <c r="HI39" s="84"/>
      <c r="HJ39" s="84"/>
      <c r="HK39" s="84"/>
      <c r="HL39" s="84"/>
      <c r="HM39" s="84"/>
      <c r="HN39" s="84"/>
      <c r="HO39" s="84"/>
      <c r="HP39" s="84"/>
      <c r="HQ39" s="84"/>
      <c r="HR39" s="84"/>
      <c r="HS39" s="84"/>
      <c r="HT39" s="84"/>
      <c r="HU39" s="84"/>
      <c r="HV39" s="84"/>
      <c r="HW39" s="84"/>
      <c r="HX39" s="84"/>
      <c r="HY39" s="84"/>
      <c r="HZ39" s="84"/>
      <c r="IA39" s="84"/>
      <c r="IB39" s="84"/>
      <c r="IC39" s="84"/>
      <c r="ID39" s="84"/>
      <c r="IE39" s="84"/>
      <c r="IF39" s="84"/>
      <c r="IG39" s="84"/>
      <c r="IH39" s="84"/>
      <c r="II39" s="84"/>
      <c r="IJ39" s="84"/>
      <c r="IK39" s="84"/>
      <c r="IL39" s="84"/>
      <c r="IM39" s="84"/>
      <c r="IN39" s="84"/>
      <c r="IO39" s="84"/>
      <c r="IP39" s="84"/>
      <c r="IQ39" s="84"/>
      <c r="IR39" s="84"/>
      <c r="IS39" s="84"/>
      <c r="IT39" s="84"/>
      <c r="IU39" s="84"/>
      <c r="IV39" s="84"/>
      <c r="IW39" s="84"/>
      <c r="IX39" s="84"/>
      <c r="IY39" s="84"/>
      <c r="IZ39" s="84"/>
      <c r="JA39" s="84"/>
      <c r="JB39" s="84"/>
    </row>
    <row r="40" spans="1:262" s="22" customFormat="1" ht="15" customHeight="1" x14ac:dyDescent="0.15">
      <c r="A40" s="176" t="str">
        <f t="shared" si="0"/>
        <v>20190907</v>
      </c>
      <c r="B40" s="26" t="s">
        <v>275</v>
      </c>
      <c r="C40" s="27" t="s">
        <v>189</v>
      </c>
      <c r="D40" s="28" t="s">
        <v>443</v>
      </c>
      <c r="E40" s="26" t="str">
        <f>IF(LEFT(D40,3)="ZVY","试产",IF(LEFT(D40,3)="XVK","重工","标准"))</f>
        <v>标准</v>
      </c>
      <c r="F40" s="29" t="str">
        <f>VLOOKUP(D40,[1]工单一览表!A:B,2,0)</f>
        <v>050-0009-481</v>
      </c>
      <c r="G40" s="30" t="str">
        <f>VLOOKUP(F40,[1]系列对照表!A:C,3,0)</f>
        <v>Sim卡</v>
      </c>
      <c r="H40" s="30" t="str">
        <f>VLOOKUP(F40,[1]系列对照表!A:D,4,0)</f>
        <v>KPCS</v>
      </c>
      <c r="I40" s="37">
        <f>VLOOKUP(D40,[1]工单一览表!A:G,7,0)</f>
        <v>1000</v>
      </c>
      <c r="J40" s="38" t="s">
        <v>281</v>
      </c>
      <c r="K40" s="37">
        <f>VLOOKUP(D40,[1]工单一览表!A:H,8,0)</f>
        <v>552</v>
      </c>
      <c r="L40" s="26"/>
      <c r="M40" s="26"/>
      <c r="N40" s="26"/>
      <c r="O40" s="39" t="s">
        <v>444</v>
      </c>
      <c r="P40" s="40">
        <v>0.5</v>
      </c>
      <c r="Q40" s="40">
        <v>0.5</v>
      </c>
      <c r="R40" s="40">
        <f t="shared" ca="1" si="2"/>
        <v>0.84782608695652173</v>
      </c>
      <c r="S40" s="40">
        <f t="shared" ca="1" si="3"/>
        <v>0.68010075566750627</v>
      </c>
      <c r="T40" s="40">
        <v>3</v>
      </c>
      <c r="U40" s="40">
        <v>0</v>
      </c>
      <c r="V40" s="41">
        <v>3</v>
      </c>
      <c r="W40" s="42">
        <v>36</v>
      </c>
      <c r="X40" s="43">
        <v>300</v>
      </c>
      <c r="Y40" s="50">
        <v>1</v>
      </c>
      <c r="Z40" s="50">
        <v>1</v>
      </c>
      <c r="AA40" s="51"/>
      <c r="AB40" s="51"/>
      <c r="AC40" s="51"/>
      <c r="AD40" s="51"/>
      <c r="AE40" s="51"/>
      <c r="AF40" s="38">
        <f t="shared" si="9"/>
        <v>54</v>
      </c>
      <c r="AG40" s="61">
        <f t="shared" si="10"/>
        <v>2</v>
      </c>
      <c r="AH40" s="62">
        <f t="shared" si="11"/>
        <v>0.66666666666666663</v>
      </c>
      <c r="AI40" s="63"/>
      <c r="AJ40" s="64"/>
      <c r="AK40" s="65" t="e">
        <f>AJ40/U40</f>
        <v>#DIV/0!</v>
      </c>
      <c r="AL40" s="64" t="str">
        <f>IF(VLOOKUP(D40,[1]工单一览表!A:F,6,0)="结案","Y","N")</f>
        <v>Y</v>
      </c>
      <c r="AM40" s="66"/>
      <c r="AN40" s="26"/>
      <c r="AO40" s="66" t="s">
        <v>399</v>
      </c>
      <c r="AP40" s="74"/>
      <c r="AQ40" s="75"/>
      <c r="AR40" s="76"/>
      <c r="AS40" s="77"/>
      <c r="AT40" s="77"/>
      <c r="AU40" s="78"/>
      <c r="AV40" s="77"/>
      <c r="AW40" s="77"/>
      <c r="AX40" s="77"/>
      <c r="AY40" s="77"/>
      <c r="AZ40" s="77"/>
      <c r="BA40" s="77"/>
      <c r="BB40" s="84"/>
      <c r="BC40" s="84"/>
      <c r="BD40" s="84"/>
      <c r="BE40" s="84"/>
      <c r="BF40" s="84"/>
      <c r="BG40" s="84"/>
      <c r="BH40" s="84"/>
      <c r="BI40" s="84"/>
      <c r="BJ40" s="84"/>
      <c r="BK40" s="84"/>
      <c r="BL40" s="84"/>
      <c r="BM40" s="84"/>
      <c r="BN40" s="84"/>
      <c r="BO40" s="84"/>
      <c r="BP40" s="84"/>
      <c r="BQ40" s="84"/>
      <c r="BR40" s="84"/>
      <c r="BS40" s="84"/>
      <c r="BT40" s="84"/>
      <c r="BU40" s="84"/>
      <c r="BV40" s="84"/>
      <c r="BW40" s="84"/>
      <c r="BX40" s="84"/>
      <c r="BY40" s="84"/>
      <c r="BZ40" s="84"/>
      <c r="CA40" s="84"/>
      <c r="CB40" s="84"/>
      <c r="CC40" s="84"/>
      <c r="CD40" s="84"/>
      <c r="CE40" s="84"/>
      <c r="CF40" s="84"/>
      <c r="CG40" s="84"/>
      <c r="CH40" s="84"/>
      <c r="CI40" s="84"/>
      <c r="CJ40" s="84"/>
      <c r="CK40" s="84"/>
      <c r="CL40" s="84"/>
      <c r="CM40" s="84"/>
      <c r="CN40" s="84"/>
      <c r="CO40" s="84"/>
      <c r="CP40" s="84"/>
      <c r="CQ40" s="84"/>
      <c r="CR40" s="84"/>
      <c r="CS40" s="84"/>
      <c r="CT40" s="84"/>
      <c r="CU40" s="84"/>
      <c r="CV40" s="84"/>
      <c r="CW40" s="84"/>
      <c r="CX40" s="84"/>
      <c r="CY40" s="84"/>
      <c r="CZ40" s="84"/>
      <c r="DA40" s="84"/>
      <c r="DB40" s="84"/>
      <c r="DC40" s="84"/>
      <c r="DD40" s="84"/>
      <c r="DE40" s="84"/>
      <c r="DF40" s="84"/>
      <c r="DG40" s="84"/>
      <c r="DH40" s="84"/>
      <c r="DI40" s="84"/>
      <c r="DJ40" s="84"/>
      <c r="DK40" s="84"/>
      <c r="DL40" s="84"/>
      <c r="DM40" s="84"/>
      <c r="DN40" s="84"/>
      <c r="DO40" s="84"/>
      <c r="DP40" s="84"/>
      <c r="DQ40" s="84"/>
      <c r="DR40" s="84"/>
      <c r="DS40" s="84"/>
      <c r="DT40" s="84"/>
      <c r="DU40" s="84"/>
      <c r="DV40" s="84"/>
      <c r="DW40" s="84"/>
      <c r="DX40" s="84"/>
      <c r="DY40" s="84"/>
      <c r="DZ40" s="84"/>
      <c r="EA40" s="84"/>
      <c r="EB40" s="84"/>
      <c r="EC40" s="84"/>
      <c r="ED40" s="84"/>
      <c r="EE40" s="84"/>
      <c r="EF40" s="84"/>
      <c r="EG40" s="84"/>
      <c r="EH40" s="84"/>
      <c r="EI40" s="84"/>
      <c r="EJ40" s="84"/>
      <c r="EK40" s="84"/>
      <c r="EL40" s="84"/>
      <c r="EM40" s="84"/>
      <c r="EN40" s="84"/>
      <c r="EO40" s="84"/>
      <c r="EP40" s="84"/>
      <c r="EQ40" s="84"/>
      <c r="ER40" s="84"/>
      <c r="ES40" s="84"/>
      <c r="ET40" s="84"/>
      <c r="EU40" s="84"/>
      <c r="EV40" s="84"/>
      <c r="EW40" s="84"/>
      <c r="EX40" s="84"/>
      <c r="EY40" s="84"/>
      <c r="EZ40" s="84"/>
      <c r="FA40" s="84"/>
      <c r="FB40" s="84"/>
      <c r="FC40" s="84"/>
      <c r="FD40" s="84"/>
      <c r="FE40" s="84"/>
      <c r="FF40" s="84"/>
      <c r="FG40" s="84"/>
      <c r="FH40" s="84"/>
      <c r="FI40" s="84"/>
      <c r="FJ40" s="84"/>
      <c r="FK40" s="84"/>
      <c r="FL40" s="84"/>
      <c r="FM40" s="84"/>
      <c r="FN40" s="84"/>
      <c r="FO40" s="84"/>
      <c r="FP40" s="84"/>
      <c r="FQ40" s="84"/>
      <c r="FR40" s="84"/>
      <c r="FS40" s="84"/>
      <c r="FT40" s="84"/>
      <c r="FU40" s="84"/>
      <c r="FV40" s="84"/>
      <c r="FW40" s="84"/>
      <c r="FX40" s="84"/>
      <c r="FY40" s="84"/>
      <c r="FZ40" s="84"/>
      <c r="GA40" s="84"/>
      <c r="GB40" s="84"/>
      <c r="GC40" s="84"/>
      <c r="GD40" s="84"/>
      <c r="GE40" s="84"/>
      <c r="GF40" s="84"/>
      <c r="GG40" s="84"/>
      <c r="GH40" s="84"/>
      <c r="GI40" s="84"/>
      <c r="GJ40" s="84"/>
      <c r="GK40" s="84"/>
      <c r="GL40" s="84"/>
      <c r="GM40" s="84"/>
      <c r="GN40" s="84"/>
      <c r="GO40" s="84"/>
      <c r="GP40" s="84"/>
      <c r="GQ40" s="84"/>
      <c r="GR40" s="84"/>
      <c r="GS40" s="84"/>
      <c r="GT40" s="84"/>
      <c r="GU40" s="84"/>
      <c r="GV40" s="84"/>
      <c r="GW40" s="84"/>
      <c r="GX40" s="84"/>
      <c r="GY40" s="84"/>
      <c r="GZ40" s="84"/>
      <c r="HA40" s="84"/>
      <c r="HB40" s="84"/>
      <c r="HC40" s="84"/>
      <c r="HD40" s="84"/>
      <c r="HE40" s="84"/>
      <c r="HF40" s="84"/>
      <c r="HG40" s="84"/>
      <c r="HH40" s="84"/>
      <c r="HI40" s="84"/>
      <c r="HJ40" s="84"/>
      <c r="HK40" s="84"/>
      <c r="HL40" s="84"/>
      <c r="HM40" s="84"/>
      <c r="HN40" s="84"/>
      <c r="HO40" s="84"/>
      <c r="HP40" s="84"/>
      <c r="HQ40" s="84"/>
      <c r="HR40" s="84"/>
      <c r="HS40" s="84"/>
      <c r="HT40" s="84"/>
      <c r="HU40" s="84"/>
      <c r="HV40" s="84"/>
      <c r="HW40" s="84"/>
      <c r="HX40" s="84"/>
      <c r="HY40" s="84"/>
      <c r="HZ40" s="84"/>
      <c r="IA40" s="84"/>
      <c r="IB40" s="84"/>
      <c r="IC40" s="84"/>
      <c r="ID40" s="84"/>
      <c r="IE40" s="84"/>
      <c r="IF40" s="84"/>
      <c r="IG40" s="84"/>
      <c r="IH40" s="84"/>
      <c r="II40" s="84"/>
      <c r="IJ40" s="84"/>
      <c r="IK40" s="84"/>
      <c r="IL40" s="84"/>
      <c r="IM40" s="84"/>
      <c r="IN40" s="84"/>
      <c r="IO40" s="84"/>
      <c r="IP40" s="84"/>
      <c r="IQ40" s="84"/>
      <c r="IR40" s="84"/>
      <c r="IS40" s="84"/>
      <c r="IT40" s="84"/>
      <c r="IU40" s="84"/>
      <c r="IV40" s="84"/>
      <c r="IW40" s="84"/>
      <c r="IX40" s="84"/>
      <c r="IY40" s="84"/>
      <c r="IZ40" s="84"/>
      <c r="JA40" s="84"/>
      <c r="JB40" s="84"/>
    </row>
    <row r="41" spans="1:262" s="22" customFormat="1" ht="15" customHeight="1" x14ac:dyDescent="0.15">
      <c r="A41" s="176" t="str">
        <f t="shared" si="0"/>
        <v>20190907</v>
      </c>
      <c r="B41" s="26" t="s">
        <v>285</v>
      </c>
      <c r="C41" s="27" t="s">
        <v>190</v>
      </c>
      <c r="D41" s="28" t="s">
        <v>408</v>
      </c>
      <c r="E41" s="26" t="s">
        <v>278</v>
      </c>
      <c r="F41" s="29" t="str">
        <f>VLOOKUP(D41,[1]工单一览表!A:B,2,0)</f>
        <v>025-C130000641-370</v>
      </c>
      <c r="G41" s="30" t="str">
        <f>VLOOKUP(F41,[1]系列对照表!A:C,3,0)</f>
        <v>PinPush</v>
      </c>
      <c r="H41" s="30" t="str">
        <f>VLOOKUP(F41,[1]系列对照表!A:D,4,0)</f>
        <v>PCS</v>
      </c>
      <c r="I41" s="37">
        <f>VLOOKUP(D41,[1]工单一览表!A:G,7,0)</f>
        <v>2000000</v>
      </c>
      <c r="J41" s="38" t="s">
        <v>281</v>
      </c>
      <c r="K41" s="37">
        <f>VLOOKUP(D41,[1]工单一览表!A:H,8,0)</f>
        <v>678000</v>
      </c>
      <c r="L41" s="26"/>
      <c r="M41" s="26"/>
      <c r="N41" s="26"/>
      <c r="O41" s="39" t="s">
        <v>396</v>
      </c>
      <c r="P41" s="40">
        <v>0.5</v>
      </c>
      <c r="Q41" s="40">
        <v>0.5</v>
      </c>
      <c r="R41" s="40">
        <f t="shared" ca="1" si="2"/>
        <v>1.23943661971831</v>
      </c>
      <c r="S41" s="40">
        <f t="shared" ca="1" si="3"/>
        <v>2.7204030226700251</v>
      </c>
      <c r="T41" s="40">
        <v>4</v>
      </c>
      <c r="U41" s="40">
        <v>4</v>
      </c>
      <c r="V41" s="41">
        <v>12</v>
      </c>
      <c r="W41" s="42">
        <v>126000</v>
      </c>
      <c r="X41" s="43">
        <v>200</v>
      </c>
      <c r="Y41" s="50">
        <v>1</v>
      </c>
      <c r="Z41" s="50">
        <v>1</v>
      </c>
      <c r="AA41" s="51"/>
      <c r="AB41" s="51"/>
      <c r="AC41" s="51"/>
      <c r="AD41" s="51"/>
      <c r="AE41" s="51"/>
      <c r="AF41" s="38">
        <f t="shared" si="9"/>
        <v>144000</v>
      </c>
      <c r="AG41" s="61">
        <f t="shared" si="10"/>
        <v>10.5</v>
      </c>
      <c r="AH41" s="62">
        <f t="shared" si="11"/>
        <v>0.875</v>
      </c>
      <c r="AI41" s="63"/>
      <c r="AJ41" s="64"/>
      <c r="AK41" s="65">
        <v>0</v>
      </c>
      <c r="AL41" s="64" t="str">
        <f>IF(VLOOKUP(D41,[1]工单一览表!A:F,6,0)="结案","Y","N")</f>
        <v>Y</v>
      </c>
      <c r="AM41" s="66" t="s">
        <v>322</v>
      </c>
      <c r="AN41" s="26"/>
      <c r="AO41" s="66" t="s">
        <v>64</v>
      </c>
      <c r="AP41" s="74"/>
      <c r="AQ41" s="75"/>
      <c r="AR41" s="76"/>
      <c r="AS41" s="77"/>
      <c r="AT41" s="77"/>
      <c r="AU41" s="78"/>
      <c r="AV41" s="77"/>
      <c r="AW41" s="77"/>
      <c r="AX41" s="77"/>
      <c r="AY41" s="77"/>
      <c r="AZ41" s="77"/>
      <c r="BA41" s="77"/>
      <c r="BB41" s="84"/>
      <c r="BC41" s="84"/>
      <c r="BD41" s="84"/>
      <c r="BE41" s="84"/>
      <c r="BF41" s="84"/>
      <c r="BG41" s="84"/>
      <c r="BH41" s="84"/>
      <c r="BI41" s="84"/>
      <c r="BJ41" s="84"/>
      <c r="BK41" s="84"/>
      <c r="BL41" s="84"/>
      <c r="BM41" s="84"/>
      <c r="BN41" s="84"/>
      <c r="BO41" s="84"/>
      <c r="BP41" s="84"/>
      <c r="BQ41" s="84"/>
      <c r="BR41" s="84"/>
      <c r="BS41" s="84"/>
      <c r="BT41" s="84"/>
      <c r="BU41" s="84"/>
      <c r="BV41" s="84"/>
      <c r="BW41" s="84"/>
      <c r="BX41" s="84"/>
      <c r="BY41" s="84"/>
      <c r="BZ41" s="84"/>
      <c r="CA41" s="84"/>
      <c r="CB41" s="84"/>
      <c r="CC41" s="84"/>
      <c r="CD41" s="84"/>
      <c r="CE41" s="84"/>
      <c r="CF41" s="84"/>
      <c r="CG41" s="84"/>
      <c r="CH41" s="84"/>
      <c r="CI41" s="84"/>
      <c r="CJ41" s="84"/>
      <c r="CK41" s="84"/>
      <c r="CL41" s="84"/>
      <c r="CM41" s="84"/>
      <c r="CN41" s="84"/>
      <c r="CO41" s="84"/>
      <c r="CP41" s="84"/>
      <c r="CQ41" s="84"/>
      <c r="CR41" s="84"/>
      <c r="CS41" s="84"/>
      <c r="CT41" s="84"/>
      <c r="CU41" s="84"/>
      <c r="CV41" s="84"/>
      <c r="CW41" s="84"/>
      <c r="CX41" s="84"/>
      <c r="CY41" s="84"/>
      <c r="CZ41" s="84"/>
      <c r="DA41" s="84"/>
      <c r="DB41" s="84"/>
      <c r="DC41" s="84"/>
      <c r="DD41" s="84"/>
      <c r="DE41" s="84"/>
      <c r="DF41" s="84"/>
      <c r="DG41" s="84"/>
      <c r="DH41" s="84"/>
      <c r="DI41" s="84"/>
      <c r="DJ41" s="84"/>
      <c r="DK41" s="84"/>
      <c r="DL41" s="84"/>
      <c r="DM41" s="84"/>
      <c r="DN41" s="84"/>
      <c r="DO41" s="84"/>
      <c r="DP41" s="84"/>
      <c r="DQ41" s="84"/>
      <c r="DR41" s="84"/>
      <c r="DS41" s="84"/>
      <c r="DT41" s="84"/>
      <c r="DU41" s="84"/>
      <c r="DV41" s="84"/>
      <c r="DW41" s="84"/>
      <c r="DX41" s="84"/>
      <c r="DY41" s="84"/>
      <c r="DZ41" s="84"/>
      <c r="EA41" s="84"/>
      <c r="EB41" s="84"/>
      <c r="EC41" s="84"/>
      <c r="ED41" s="84"/>
      <c r="EE41" s="84"/>
      <c r="EF41" s="84"/>
      <c r="EG41" s="84"/>
      <c r="EH41" s="84"/>
      <c r="EI41" s="84"/>
      <c r="EJ41" s="84"/>
      <c r="EK41" s="84"/>
      <c r="EL41" s="84"/>
      <c r="EM41" s="84"/>
      <c r="EN41" s="84"/>
      <c r="EO41" s="84"/>
      <c r="EP41" s="84"/>
      <c r="EQ41" s="84"/>
      <c r="ER41" s="84"/>
      <c r="ES41" s="84"/>
      <c r="ET41" s="84"/>
      <c r="EU41" s="84"/>
      <c r="EV41" s="84"/>
      <c r="EW41" s="84"/>
      <c r="EX41" s="84"/>
      <c r="EY41" s="84"/>
      <c r="EZ41" s="84"/>
      <c r="FA41" s="84"/>
      <c r="FB41" s="84"/>
      <c r="FC41" s="84"/>
      <c r="FD41" s="84"/>
      <c r="FE41" s="84"/>
      <c r="FF41" s="84"/>
      <c r="FG41" s="84"/>
      <c r="FH41" s="84"/>
      <c r="FI41" s="84"/>
      <c r="FJ41" s="84"/>
      <c r="FK41" s="84"/>
      <c r="FL41" s="84"/>
      <c r="FM41" s="84"/>
      <c r="FN41" s="84"/>
      <c r="FO41" s="84"/>
      <c r="FP41" s="84"/>
      <c r="FQ41" s="84"/>
      <c r="FR41" s="84"/>
      <c r="FS41" s="84"/>
      <c r="FT41" s="84"/>
      <c r="FU41" s="84"/>
      <c r="FV41" s="84"/>
      <c r="FW41" s="84"/>
      <c r="FX41" s="84"/>
      <c r="FY41" s="84"/>
      <c r="FZ41" s="84"/>
      <c r="GA41" s="84"/>
      <c r="GB41" s="84"/>
      <c r="GC41" s="84"/>
      <c r="GD41" s="84"/>
      <c r="GE41" s="84"/>
      <c r="GF41" s="84"/>
      <c r="GG41" s="84"/>
      <c r="GH41" s="84"/>
      <c r="GI41" s="84"/>
      <c r="GJ41" s="84"/>
      <c r="GK41" s="84"/>
      <c r="GL41" s="84"/>
      <c r="GM41" s="84"/>
      <c r="GN41" s="84"/>
      <c r="GO41" s="84"/>
      <c r="GP41" s="84"/>
      <c r="GQ41" s="84"/>
      <c r="GR41" s="84"/>
      <c r="GS41" s="84"/>
      <c r="GT41" s="84"/>
      <c r="GU41" s="84"/>
      <c r="GV41" s="84"/>
      <c r="GW41" s="84"/>
      <c r="GX41" s="84"/>
      <c r="GY41" s="84"/>
      <c r="GZ41" s="84"/>
      <c r="HA41" s="84"/>
      <c r="HB41" s="84"/>
      <c r="HC41" s="84"/>
      <c r="HD41" s="84"/>
      <c r="HE41" s="84"/>
      <c r="HF41" s="84"/>
      <c r="HG41" s="84"/>
      <c r="HH41" s="84"/>
      <c r="HI41" s="84"/>
      <c r="HJ41" s="84"/>
      <c r="HK41" s="84"/>
      <c r="HL41" s="84"/>
      <c r="HM41" s="84"/>
      <c r="HN41" s="84"/>
      <c r="HO41" s="84"/>
      <c r="HP41" s="84"/>
      <c r="HQ41" s="84"/>
      <c r="HR41" s="84"/>
      <c r="HS41" s="84"/>
      <c r="HT41" s="84"/>
      <c r="HU41" s="84"/>
      <c r="HV41" s="84"/>
      <c r="HW41" s="84"/>
      <c r="HX41" s="84"/>
      <c r="HY41" s="84"/>
      <c r="HZ41" s="84"/>
      <c r="IA41" s="84"/>
      <c r="IB41" s="84"/>
      <c r="IC41" s="84"/>
      <c r="ID41" s="84"/>
      <c r="IE41" s="84"/>
      <c r="IF41" s="84"/>
      <c r="IG41" s="84"/>
      <c r="IH41" s="84"/>
      <c r="II41" s="84"/>
      <c r="IJ41" s="84"/>
      <c r="IK41" s="84"/>
      <c r="IL41" s="84"/>
      <c r="IM41" s="84"/>
      <c r="IN41" s="84"/>
      <c r="IO41" s="84"/>
      <c r="IP41" s="84"/>
      <c r="IQ41" s="84"/>
      <c r="IR41" s="84"/>
      <c r="IS41" s="84"/>
      <c r="IT41" s="84"/>
      <c r="IU41" s="84"/>
      <c r="IV41" s="84"/>
      <c r="IW41" s="84"/>
      <c r="IX41" s="84"/>
      <c r="IY41" s="84"/>
      <c r="IZ41" s="84"/>
      <c r="JA41" s="84"/>
      <c r="JB41" s="84"/>
    </row>
    <row r="42" spans="1:262" s="22" customFormat="1" ht="15" customHeight="1" x14ac:dyDescent="0.15">
      <c r="A42" s="176" t="str">
        <f t="shared" si="0"/>
        <v>20190907</v>
      </c>
      <c r="B42" s="26" t="s">
        <v>275</v>
      </c>
      <c r="C42" s="27" t="s">
        <v>350</v>
      </c>
      <c r="D42" s="28" t="s">
        <v>442</v>
      </c>
      <c r="E42" s="26" t="s">
        <v>278</v>
      </c>
      <c r="F42" s="29" t="str">
        <f>VLOOKUP(D42,[1]工单一览表!A:B,2,0)</f>
        <v>025-C130000641-0397</v>
      </c>
      <c r="G42" s="30" t="str">
        <f>VLOOKUP(F42,[1]系列对照表!A:C,3,0)</f>
        <v>PinPush</v>
      </c>
      <c r="H42" s="30" t="str">
        <f>VLOOKUP(F42,[1]系列对照表!A:D,4,0)</f>
        <v>PCS</v>
      </c>
      <c r="I42" s="37">
        <f>VLOOKUP(D42,[1]工单一览表!A:G,7,0)</f>
        <v>1500000</v>
      </c>
      <c r="J42" s="38" t="s">
        <v>281</v>
      </c>
      <c r="K42" s="37">
        <f>VLOOKUP(D42,[1]工单一览表!A:H,8,0)</f>
        <v>1500000</v>
      </c>
      <c r="L42" s="26"/>
      <c r="M42" s="26"/>
      <c r="N42" s="26"/>
      <c r="O42" s="39" t="s">
        <v>29</v>
      </c>
      <c r="P42" s="40">
        <v>0.5</v>
      </c>
      <c r="Q42" s="40">
        <v>0.5</v>
      </c>
      <c r="R42" s="40">
        <f t="shared" ca="1" si="2"/>
        <v>3.3913043478260869</v>
      </c>
      <c r="S42" s="40">
        <f t="shared" ca="1" si="3"/>
        <v>2.7204030226700251</v>
      </c>
      <c r="T42" s="40">
        <v>11</v>
      </c>
      <c r="U42" s="40">
        <v>0</v>
      </c>
      <c r="V42" s="41">
        <v>12</v>
      </c>
      <c r="W42" s="42">
        <v>115500</v>
      </c>
      <c r="X42" s="43">
        <v>200</v>
      </c>
      <c r="Y42" s="50">
        <v>1</v>
      </c>
      <c r="Z42" s="50">
        <v>1</v>
      </c>
      <c r="AA42" s="51"/>
      <c r="AB42" s="51"/>
      <c r="AC42" s="51"/>
      <c r="AD42" s="51"/>
      <c r="AE42" s="51"/>
      <c r="AF42" s="38">
        <f t="shared" si="9"/>
        <v>144000</v>
      </c>
      <c r="AG42" s="61">
        <f t="shared" si="10"/>
        <v>9.625</v>
      </c>
      <c r="AH42" s="62">
        <f t="shared" si="11"/>
        <v>0.80208333333333337</v>
      </c>
      <c r="AI42" s="63"/>
      <c r="AJ42" s="64"/>
      <c r="AK42" s="65">
        <v>0</v>
      </c>
      <c r="AL42" s="64" t="str">
        <f>IF(VLOOKUP(D42,[1]工单一览表!A:F,6,0)="结案","Y","N")</f>
        <v>Y</v>
      </c>
      <c r="AM42" s="66"/>
      <c r="AN42" s="26"/>
      <c r="AO42" s="66" t="s">
        <v>5</v>
      </c>
      <c r="AP42" s="74"/>
      <c r="AQ42" s="75"/>
      <c r="AR42" s="76"/>
      <c r="AS42" s="77"/>
      <c r="AT42" s="77"/>
      <c r="AU42" s="78"/>
      <c r="AV42" s="77"/>
      <c r="AW42" s="77"/>
      <c r="AX42" s="77"/>
      <c r="AY42" s="77"/>
      <c r="AZ42" s="77"/>
      <c r="BA42" s="77"/>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row>
    <row r="43" spans="1:262" s="22" customFormat="1" ht="15" customHeight="1" x14ac:dyDescent="0.15">
      <c r="A43" s="176" t="str">
        <f t="shared" si="0"/>
        <v>20190907</v>
      </c>
      <c r="B43" s="26" t="s">
        <v>285</v>
      </c>
      <c r="C43" s="27" t="s">
        <v>350</v>
      </c>
      <c r="D43" s="28" t="s">
        <v>442</v>
      </c>
      <c r="E43" s="26" t="s">
        <v>278</v>
      </c>
      <c r="F43" s="29" t="str">
        <f>VLOOKUP(D43,[1]工单一览表!A:B,2,0)</f>
        <v>025-C130000641-0397</v>
      </c>
      <c r="G43" s="30" t="str">
        <f>VLOOKUP(F43,[1]系列对照表!A:C,3,0)</f>
        <v>PinPush</v>
      </c>
      <c r="H43" s="30" t="str">
        <f>VLOOKUP(F43,[1]系列对照表!A:D,4,0)</f>
        <v>PCS</v>
      </c>
      <c r="I43" s="37">
        <f>VLOOKUP(D43,[1]工单一览表!A:G,7,0)</f>
        <v>1500000</v>
      </c>
      <c r="J43" s="38" t="s">
        <v>281</v>
      </c>
      <c r="K43" s="37">
        <f>VLOOKUP(D43,[1]工单一览表!A:H,8,0)</f>
        <v>1500000</v>
      </c>
      <c r="L43" s="26"/>
      <c r="M43" s="26"/>
      <c r="N43" s="26"/>
      <c r="O43" s="39" t="s">
        <v>29</v>
      </c>
      <c r="P43" s="40">
        <v>0.5</v>
      </c>
      <c r="Q43" s="40">
        <v>0.5</v>
      </c>
      <c r="R43" s="40">
        <f t="shared" ca="1" si="2"/>
        <v>1.23943661971831</v>
      </c>
      <c r="S43" s="40">
        <f t="shared" ca="1" si="3"/>
        <v>2.7204030226700251</v>
      </c>
      <c r="T43" s="40">
        <v>11</v>
      </c>
      <c r="U43" s="40">
        <v>0</v>
      </c>
      <c r="V43" s="41">
        <v>12</v>
      </c>
      <c r="W43" s="42">
        <v>85500</v>
      </c>
      <c r="X43" s="43">
        <v>200</v>
      </c>
      <c r="Y43" s="50">
        <v>1</v>
      </c>
      <c r="Z43" s="50">
        <v>1</v>
      </c>
      <c r="AA43" s="51"/>
      <c r="AB43" s="51"/>
      <c r="AC43" s="51"/>
      <c r="AD43" s="51"/>
      <c r="AE43" s="51"/>
      <c r="AF43" s="38">
        <f t="shared" si="9"/>
        <v>144000</v>
      </c>
      <c r="AG43" s="61">
        <f t="shared" si="10"/>
        <v>7.125</v>
      </c>
      <c r="AH43" s="62">
        <f t="shared" si="11"/>
        <v>0.59375</v>
      </c>
      <c r="AI43" s="63"/>
      <c r="AJ43" s="64"/>
      <c r="AK43" s="65">
        <v>0</v>
      </c>
      <c r="AL43" s="64" t="str">
        <f>IF(VLOOKUP(D43,[1]工单一览表!A:F,6,0)="结案","Y","N")</f>
        <v>Y</v>
      </c>
      <c r="AM43" s="66"/>
      <c r="AN43" s="26"/>
      <c r="AO43" s="66" t="s">
        <v>33</v>
      </c>
      <c r="AP43" s="74"/>
      <c r="AQ43" s="75"/>
      <c r="AR43" s="76"/>
      <c r="AS43" s="77"/>
      <c r="AT43" s="77"/>
      <c r="AU43" s="78"/>
      <c r="AV43" s="77"/>
      <c r="AW43" s="77"/>
      <c r="AX43" s="77"/>
      <c r="AY43" s="77"/>
      <c r="AZ43" s="77"/>
      <c r="BA43" s="77"/>
      <c r="BB43" s="84"/>
      <c r="BC43" s="84"/>
      <c r="BD43" s="84"/>
      <c r="BE43" s="84"/>
      <c r="BF43" s="84"/>
      <c r="BG43" s="84"/>
      <c r="BH43" s="84"/>
      <c r="BI43" s="84"/>
      <c r="BJ43" s="84"/>
      <c r="BK43" s="84"/>
      <c r="BL43" s="84"/>
      <c r="BM43" s="84"/>
      <c r="BN43" s="84"/>
      <c r="BO43" s="84"/>
      <c r="BP43" s="84"/>
      <c r="BQ43" s="84"/>
      <c r="BR43" s="84"/>
      <c r="BS43" s="84"/>
      <c r="BT43" s="84"/>
      <c r="BU43" s="84"/>
      <c r="BV43" s="84"/>
      <c r="BW43" s="84"/>
      <c r="BX43" s="84"/>
      <c r="BY43" s="84"/>
      <c r="BZ43" s="84"/>
      <c r="CA43" s="84"/>
      <c r="CB43" s="84"/>
      <c r="CC43" s="84"/>
      <c r="CD43" s="84"/>
      <c r="CE43" s="84"/>
      <c r="CF43" s="84"/>
      <c r="CG43" s="84"/>
      <c r="CH43" s="84"/>
      <c r="CI43" s="84"/>
      <c r="CJ43" s="84"/>
      <c r="CK43" s="84"/>
      <c r="CL43" s="84"/>
      <c r="CM43" s="84"/>
      <c r="CN43" s="84"/>
      <c r="CO43" s="84"/>
      <c r="CP43" s="84"/>
      <c r="CQ43" s="84"/>
      <c r="CR43" s="84"/>
      <c r="CS43" s="84"/>
      <c r="CT43" s="84"/>
      <c r="CU43" s="84"/>
      <c r="CV43" s="84"/>
      <c r="CW43" s="84"/>
      <c r="CX43" s="84"/>
      <c r="CY43" s="84"/>
      <c r="CZ43" s="84"/>
      <c r="DA43" s="84"/>
      <c r="DB43" s="84"/>
      <c r="DC43" s="84"/>
      <c r="DD43" s="84"/>
      <c r="DE43" s="84"/>
      <c r="DF43" s="84"/>
      <c r="DG43" s="84"/>
      <c r="DH43" s="84"/>
      <c r="DI43" s="84"/>
      <c r="DJ43" s="84"/>
      <c r="DK43" s="84"/>
      <c r="DL43" s="84"/>
      <c r="DM43" s="84"/>
      <c r="DN43" s="84"/>
      <c r="DO43" s="84"/>
      <c r="DP43" s="84"/>
      <c r="DQ43" s="84"/>
      <c r="DR43" s="84"/>
      <c r="DS43" s="84"/>
      <c r="DT43" s="84"/>
      <c r="DU43" s="84"/>
      <c r="DV43" s="84"/>
      <c r="DW43" s="84"/>
      <c r="DX43" s="84"/>
      <c r="DY43" s="84"/>
      <c r="DZ43" s="84"/>
      <c r="EA43" s="84"/>
      <c r="EB43" s="84"/>
      <c r="EC43" s="84"/>
      <c r="ED43" s="84"/>
      <c r="EE43" s="84"/>
      <c r="EF43" s="84"/>
      <c r="EG43" s="84"/>
      <c r="EH43" s="84"/>
      <c r="EI43" s="84"/>
      <c r="EJ43" s="84"/>
      <c r="EK43" s="84"/>
      <c r="EL43" s="84"/>
      <c r="EM43" s="84"/>
      <c r="EN43" s="84"/>
      <c r="EO43" s="84"/>
      <c r="EP43" s="84"/>
      <c r="EQ43" s="84"/>
      <c r="ER43" s="84"/>
      <c r="ES43" s="84"/>
      <c r="ET43" s="84"/>
      <c r="EU43" s="84"/>
      <c r="EV43" s="84"/>
      <c r="EW43" s="84"/>
      <c r="EX43" s="84"/>
      <c r="EY43" s="84"/>
      <c r="EZ43" s="84"/>
      <c r="FA43" s="84"/>
      <c r="FB43" s="84"/>
      <c r="FC43" s="84"/>
      <c r="FD43" s="84"/>
      <c r="FE43" s="84"/>
      <c r="FF43" s="84"/>
      <c r="FG43" s="84"/>
      <c r="FH43" s="84"/>
      <c r="FI43" s="84"/>
      <c r="FJ43" s="84"/>
      <c r="FK43" s="84"/>
      <c r="FL43" s="84"/>
      <c r="FM43" s="84"/>
      <c r="FN43" s="84"/>
      <c r="FO43" s="84"/>
      <c r="FP43" s="84"/>
      <c r="FQ43" s="84"/>
      <c r="FR43" s="84"/>
      <c r="FS43" s="84"/>
      <c r="FT43" s="84"/>
      <c r="FU43" s="84"/>
      <c r="FV43" s="84"/>
      <c r="FW43" s="84"/>
      <c r="FX43" s="84"/>
      <c r="FY43" s="84"/>
      <c r="FZ43" s="84"/>
      <c r="GA43" s="84"/>
      <c r="GB43" s="84"/>
      <c r="GC43" s="84"/>
      <c r="GD43" s="84"/>
      <c r="GE43" s="84"/>
      <c r="GF43" s="84"/>
      <c r="GG43" s="84"/>
      <c r="GH43" s="84"/>
      <c r="GI43" s="84"/>
      <c r="GJ43" s="84"/>
      <c r="GK43" s="84"/>
      <c r="GL43" s="84"/>
      <c r="GM43" s="84"/>
      <c r="GN43" s="84"/>
      <c r="GO43" s="84"/>
      <c r="GP43" s="84"/>
      <c r="GQ43" s="84"/>
      <c r="GR43" s="84"/>
      <c r="GS43" s="84"/>
      <c r="GT43" s="84"/>
      <c r="GU43" s="84"/>
      <c r="GV43" s="84"/>
      <c r="GW43" s="84"/>
      <c r="GX43" s="84"/>
      <c r="GY43" s="84"/>
      <c r="GZ43" s="84"/>
      <c r="HA43" s="84"/>
      <c r="HB43" s="84"/>
      <c r="HC43" s="84"/>
      <c r="HD43" s="84"/>
      <c r="HE43" s="84"/>
      <c r="HF43" s="84"/>
      <c r="HG43" s="84"/>
      <c r="HH43" s="84"/>
      <c r="HI43" s="84"/>
      <c r="HJ43" s="84"/>
      <c r="HK43" s="84"/>
      <c r="HL43" s="84"/>
      <c r="HM43" s="84"/>
      <c r="HN43" s="84"/>
      <c r="HO43" s="84"/>
      <c r="HP43" s="84"/>
      <c r="HQ43" s="84"/>
      <c r="HR43" s="84"/>
      <c r="HS43" s="84"/>
      <c r="HT43" s="84"/>
      <c r="HU43" s="84"/>
      <c r="HV43" s="84"/>
      <c r="HW43" s="84"/>
      <c r="HX43" s="84"/>
      <c r="HY43" s="84"/>
      <c r="HZ43" s="84"/>
      <c r="IA43" s="84"/>
      <c r="IB43" s="84"/>
      <c r="IC43" s="84"/>
      <c r="ID43" s="84"/>
      <c r="IE43" s="84"/>
      <c r="IF43" s="84"/>
      <c r="IG43" s="84"/>
      <c r="IH43" s="84"/>
      <c r="II43" s="84"/>
      <c r="IJ43" s="84"/>
      <c r="IK43" s="84"/>
      <c r="IL43" s="84"/>
      <c r="IM43" s="84"/>
      <c r="IN43" s="84"/>
      <c r="IO43" s="84"/>
      <c r="IP43" s="84"/>
      <c r="IQ43" s="84"/>
      <c r="IR43" s="84"/>
      <c r="IS43" s="84"/>
      <c r="IT43" s="84"/>
      <c r="IU43" s="84"/>
      <c r="IV43" s="84"/>
      <c r="IW43" s="84"/>
      <c r="IX43" s="84"/>
      <c r="IY43" s="84"/>
      <c r="IZ43" s="84"/>
      <c r="JA43" s="84"/>
      <c r="JB43" s="84"/>
    </row>
    <row r="44" spans="1:262" s="23" customFormat="1" ht="17.100000000000001" customHeight="1" x14ac:dyDescent="0.15">
      <c r="A44" s="239" t="s">
        <v>183</v>
      </c>
      <c r="B44" s="218" t="s">
        <v>494</v>
      </c>
      <c r="C44" s="218"/>
      <c r="D44" s="218"/>
      <c r="E44" s="219">
        <f>E45+E46</f>
        <v>6050.5</v>
      </c>
      <c r="F44" s="220"/>
      <c r="G44" s="31" t="s">
        <v>495</v>
      </c>
      <c r="H44" s="31"/>
      <c r="I44" s="221">
        <f>I45+I46</f>
        <v>299.6702231206948</v>
      </c>
      <c r="J44" s="222"/>
      <c r="K44" s="218" t="s">
        <v>496</v>
      </c>
      <c r="L44" s="218"/>
      <c r="M44" s="218"/>
      <c r="N44" s="223">
        <f>N45+N46</f>
        <v>397</v>
      </c>
      <c r="O44" s="224"/>
      <c r="P44" s="225" t="s">
        <v>216</v>
      </c>
      <c r="Q44" s="225"/>
      <c r="R44" s="225"/>
      <c r="S44" s="44">
        <f>E44/N44</f>
        <v>15.240554156171285</v>
      </c>
      <c r="T44" s="226" t="s">
        <v>217</v>
      </c>
      <c r="U44" s="227"/>
      <c r="V44" s="228"/>
      <c r="W44" s="45">
        <f>I44/N44</f>
        <v>0.75483683405716573</v>
      </c>
      <c r="X44" s="46"/>
      <c r="Y44" s="46"/>
      <c r="Z44" s="52"/>
      <c r="AA44" s="46"/>
      <c r="AB44" s="46"/>
      <c r="AC44" s="46"/>
      <c r="AD44" s="46"/>
      <c r="AE44" s="46"/>
      <c r="AF44" s="53"/>
      <c r="AG44" s="67"/>
      <c r="AH44" s="67"/>
      <c r="AI44" s="68"/>
      <c r="AJ44" s="68"/>
      <c r="AK44" s="68"/>
      <c r="AL44" s="68"/>
      <c r="AM44" s="69"/>
      <c r="AN44" s="46"/>
      <c r="AO44" s="79"/>
      <c r="AP44" s="80"/>
      <c r="AQ44" s="80"/>
      <c r="AR44" s="80"/>
      <c r="AS44" s="80"/>
      <c r="AT44" s="80"/>
      <c r="AU44" s="80"/>
      <c r="AV44" s="80"/>
      <c r="AW44" s="80"/>
      <c r="AX44" s="80"/>
      <c r="AY44" s="80"/>
      <c r="AZ44" s="80"/>
      <c r="BA44" s="80"/>
    </row>
    <row r="45" spans="1:262" s="24" customFormat="1" ht="16.5" customHeight="1" x14ac:dyDescent="0.15">
      <c r="A45" s="229"/>
      <c r="B45" s="229" t="s">
        <v>497</v>
      </c>
      <c r="C45" s="229"/>
      <c r="D45" s="229"/>
      <c r="E45" s="219">
        <f>SUMIFS(W:W,B:B,LEFT(B45,2),H:H,"KPCS")+SUMIFS(W:W,B:B,LEFT(B45,2),H:H,"PCS")/1000</f>
        <v>2663</v>
      </c>
      <c r="F45" s="220"/>
      <c r="G45" s="32" t="s">
        <v>498</v>
      </c>
      <c r="H45" s="32"/>
      <c r="I45" s="230">
        <f>SUMIFS(AG:AG,B:B,LEFT(B45,2))</f>
        <v>131.06973457622041</v>
      </c>
      <c r="J45" s="231"/>
      <c r="K45" s="229" t="s">
        <v>499</v>
      </c>
      <c r="L45" s="229"/>
      <c r="M45" s="229"/>
      <c r="N45" s="232">
        <f>SUMIFS(V:V,B:B,LEFT(B45,2))</f>
        <v>184</v>
      </c>
      <c r="O45" s="233"/>
      <c r="P45" s="234" t="s">
        <v>500</v>
      </c>
      <c r="Q45" s="234"/>
      <c r="R45" s="234"/>
      <c r="S45" s="44">
        <f>IF(ISERR(E45/N45),,E45/N45)</f>
        <v>14.472826086956522</v>
      </c>
      <c r="T45" s="235" t="s">
        <v>501</v>
      </c>
      <c r="U45" s="236"/>
      <c r="V45" s="237"/>
      <c r="W45" s="47">
        <f>IF(ISERR(I45/N45),,I45/N45)</f>
        <v>0.71233551400119788</v>
      </c>
      <c r="X45" s="48"/>
      <c r="Y45" s="48"/>
      <c r="Z45" s="54"/>
      <c r="AA45" s="55"/>
      <c r="AB45" s="55"/>
      <c r="AC45" s="55"/>
      <c r="AD45" s="55"/>
      <c r="AE45" s="55"/>
      <c r="AF45" s="48"/>
      <c r="AG45" s="70"/>
      <c r="AH45" s="70"/>
      <c r="AI45" s="48"/>
      <c r="AJ45" s="48"/>
      <c r="AK45" s="48"/>
      <c r="AL45" s="48"/>
      <c r="AM45" s="48"/>
      <c r="AN45" s="55"/>
      <c r="AO45" s="81"/>
      <c r="AP45" s="82"/>
      <c r="AQ45" s="82"/>
      <c r="AR45" s="82"/>
      <c r="AS45" s="82"/>
      <c r="AT45" s="82"/>
      <c r="AU45" s="82"/>
      <c r="AV45" s="82"/>
      <c r="AW45" s="82"/>
      <c r="AX45" s="82"/>
      <c r="AY45" s="82"/>
      <c r="AZ45" s="82"/>
      <c r="BA45" s="82"/>
    </row>
    <row r="46" spans="1:262" s="24" customFormat="1" ht="16.5" customHeight="1" x14ac:dyDescent="0.15">
      <c r="A46" s="229"/>
      <c r="B46" s="229" t="s">
        <v>502</v>
      </c>
      <c r="C46" s="229"/>
      <c r="D46" s="229"/>
      <c r="E46" s="219">
        <f>SUMIFS(W:W,B:B,LEFT(B46,2),H:H,"KPCS")+SUMIFS(W:W,B:B,LEFT(B46,2),H:H,"PCS")/1000</f>
        <v>3387.5</v>
      </c>
      <c r="F46" s="220"/>
      <c r="G46" s="32" t="s">
        <v>503</v>
      </c>
      <c r="H46" s="32"/>
      <c r="I46" s="230">
        <f>SUMIFS(AG:AG,B:B,LEFT(B46,2))</f>
        <v>168.60048854447436</v>
      </c>
      <c r="J46" s="231"/>
      <c r="K46" s="229" t="s">
        <v>504</v>
      </c>
      <c r="L46" s="229"/>
      <c r="M46" s="229"/>
      <c r="N46" s="232">
        <f>SUMIFS(V:V,B:B,LEFT(B46,2))</f>
        <v>213</v>
      </c>
      <c r="O46" s="233"/>
      <c r="P46" s="234" t="s">
        <v>505</v>
      </c>
      <c r="Q46" s="234"/>
      <c r="R46" s="234"/>
      <c r="S46" s="44">
        <f>IF(ISERR(E46/N46),,E46/N46)</f>
        <v>15.9037558685446</v>
      </c>
      <c r="T46" s="235" t="s">
        <v>506</v>
      </c>
      <c r="U46" s="236"/>
      <c r="V46" s="237"/>
      <c r="W46" s="47">
        <f>IF(ISERR(I46/N46),,I46/N46)</f>
        <v>0.79155158941067771</v>
      </c>
      <c r="X46" s="48"/>
      <c r="Y46" s="48"/>
      <c r="Z46" s="56"/>
      <c r="AA46" s="48"/>
      <c r="AB46" s="48"/>
      <c r="AC46" s="48"/>
      <c r="AD46" s="48"/>
      <c r="AE46" s="48"/>
      <c r="AF46" s="48"/>
      <c r="AG46" s="70"/>
      <c r="AH46" s="70"/>
      <c r="AI46" s="48"/>
      <c r="AJ46" s="48"/>
      <c r="AK46" s="48"/>
      <c r="AL46" s="48"/>
      <c r="AM46" s="48"/>
      <c r="AN46" s="48"/>
      <c r="AO46" s="83"/>
      <c r="AP46" s="82"/>
      <c r="AQ46" s="82"/>
      <c r="AR46" s="82"/>
      <c r="AS46" s="82"/>
      <c r="AT46" s="82"/>
      <c r="AU46" s="82"/>
      <c r="AV46" s="82"/>
      <c r="AW46" s="82"/>
      <c r="AX46" s="82"/>
      <c r="AY46" s="82"/>
      <c r="AZ46" s="82"/>
      <c r="BA46" s="82"/>
    </row>
    <row r="48" spans="1:262" x14ac:dyDescent="0.15">
      <c r="K48" s="5" t="s">
        <v>507</v>
      </c>
    </row>
    <row r="52" spans="11:17" x14ac:dyDescent="0.15">
      <c r="K52" s="5" t="s">
        <v>508</v>
      </c>
    </row>
    <row r="63" spans="11:17" x14ac:dyDescent="0.15">
      <c r="Q63" s="5" t="s">
        <v>508</v>
      </c>
    </row>
  </sheetData>
  <autoFilter ref="A4:BA46" xr:uid="{00000000-0009-0000-0000-000011000000}"/>
  <mergeCells count="54">
    <mergeCell ref="AG3:AG4"/>
    <mergeCell ref="AH3:AH4"/>
    <mergeCell ref="AL3:AL4"/>
    <mergeCell ref="AM3:AM4"/>
    <mergeCell ref="W3:W4"/>
    <mergeCell ref="X3:X4"/>
    <mergeCell ref="Y3:Y4"/>
    <mergeCell ref="Z3:Z4"/>
    <mergeCell ref="AF3:AF4"/>
    <mergeCell ref="R3:R4"/>
    <mergeCell ref="S3:S4"/>
    <mergeCell ref="T3:T4"/>
    <mergeCell ref="U3:U4"/>
    <mergeCell ref="V3:V4"/>
    <mergeCell ref="J3:J4"/>
    <mergeCell ref="K3:K4"/>
    <mergeCell ref="O3:O4"/>
    <mergeCell ref="P3:P4"/>
    <mergeCell ref="Q3:Q4"/>
    <mergeCell ref="E3:E4"/>
    <mergeCell ref="F3:F4"/>
    <mergeCell ref="G3:G4"/>
    <mergeCell ref="H3:H4"/>
    <mergeCell ref="I3:I4"/>
    <mergeCell ref="P45:R45"/>
    <mergeCell ref="T45:V45"/>
    <mergeCell ref="B46:D46"/>
    <mergeCell ref="E46:F46"/>
    <mergeCell ref="I46:J46"/>
    <mergeCell ref="K46:M46"/>
    <mergeCell ref="N46:O46"/>
    <mergeCell ref="P46:R46"/>
    <mergeCell ref="T46:V46"/>
    <mergeCell ref="B45:D45"/>
    <mergeCell ref="E45:F45"/>
    <mergeCell ref="I45:J45"/>
    <mergeCell ref="K45:M45"/>
    <mergeCell ref="N45:O45"/>
    <mergeCell ref="A1:BA1"/>
    <mergeCell ref="A2:X2"/>
    <mergeCell ref="Y2:BA2"/>
    <mergeCell ref="AP3:BA3"/>
    <mergeCell ref="B44:D44"/>
    <mergeCell ref="E44:F44"/>
    <mergeCell ref="I44:J44"/>
    <mergeCell ref="K44:M44"/>
    <mergeCell ref="N44:O44"/>
    <mergeCell ref="P44:R44"/>
    <mergeCell ref="T44:V44"/>
    <mergeCell ref="A3:A4"/>
    <mergeCell ref="A44:A46"/>
    <mergeCell ref="B3:B4"/>
    <mergeCell ref="C3:C4"/>
    <mergeCell ref="D3:D4"/>
  </mergeCells>
  <phoneticPr fontId="26" type="noConversion"/>
  <conditionalFormatting sqref="P44:P46">
    <cfRule type="cellIs" dxfId="20" priority="1" stopIfTrue="1" operator="equal">
      <formula>"待令"</formula>
    </cfRule>
    <cfRule type="cellIs" dxfId="19" priority="2" stopIfTrue="1" operator="equal">
      <formula>"试模"</formula>
    </cfRule>
    <cfRule type="cellIs" dxfId="18" priority="3" stopIfTrue="1" operator="equal">
      <formula>"修模"</formula>
    </cfRule>
  </conditionalFormatting>
  <dataValidations count="5">
    <dataValidation type="list" allowBlank="1" showInputMessage="1" showErrorMessage="1" sqref="B5 B6 B7 B8 B9 B10 B11 B12 B13 B14 B15 B16 B17 B18 B19 B20 B21 B22 B23 B24 B25 B26 B27 B28 B29 B30 B31 B32 B33 B34 B35 B36 B37 B38 B39 B40 B41 B42 B43 B47:B188" xr:uid="{00000000-0002-0000-1100-000000000000}">
      <formula1>"白班,夜班"</formula1>
    </dataValidation>
    <dataValidation type="list" allowBlank="1" showInputMessage="1" showErrorMessage="1" sqref="J5 J6 J7 J8 J9 J10 J11 J12 J13 J14 J15 J16 J17 J18 J19 J20 J21 J22 J23 J24 J25 J26 J27 J28 J29 J30 J31 J32 J33 J34 J35 J36 J37 J38 J39 J40 J41 J42 J43 J47:J188" xr:uid="{00000000-0002-0000-1100-000001000000}">
      <formula1>"产成品,半成品"</formula1>
    </dataValidation>
    <dataValidation type="list" allowBlank="1" showInputMessage="1" showErrorMessage="1" sqref="M5 M6 M7 M8 M9 M10 M11 M12 M13 M14 M15 M16 M17 M18 M19 M20 M21 M22 M23 M24 M25 M26 M27 M28 M29 M30 M31 M32 M33 M34 M35 M36 M37 M38 M39 M40 M41 M42 M43 M47:M188" xr:uid="{00000000-0002-0000-1100-000002000000}">
      <formula1>"点焊,镭射,插端,电测,贴唛拉,检验,包装"</formula1>
    </dataValidation>
    <dataValidation type="list" allowBlank="1" showInputMessage="1" showErrorMessage="1" sqref="L5 L6 L7 L8 L9 L10 L11 L12 L13 L14 L15 L16 L17 L18 L19 L20 L21 L22 L23 L24 L25 L26 L27 L28 L29 L30 L31 L32 L33 L34 L35 L36 L37 L38 L39 L40 L41 L42 L43 L47:L188" xr:uid="{00000000-0002-0000-1100-000003000000}">
      <formula1>"手工,自动,半自动"</formula1>
    </dataValidation>
    <dataValidation type="list" allowBlank="1" showInputMessage="1" showErrorMessage="1" sqref="AL5 AL6 AL7 AL8 AL9 AL10 AL11 AL12 AL13 AL14 AL15 AL16 AL17 AL18 AL19 AL20 AL21 AL22 AL23 AL24 AL25 AL26 AL27 AL28 AL29 AL30 AL31 AL32 AL33 AL34 AL35 AL36 AL37 AL38 AL39 AL40 AL41 AL42 AL43 AL47:AL194" xr:uid="{00000000-0002-0000-1100-000004000000}">
      <formula1>"Y,N"</formula1>
    </dataValidation>
  </dataValidations>
  <pageMargins left="0.75" right="0.75" top="1" bottom="1" header="0.51180555555555596" footer="0.51180555555555596"/>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B65"/>
  <sheetViews>
    <sheetView workbookViewId="0">
      <pane xSplit="8" ySplit="2" topLeftCell="R3" activePane="bottomRight" state="frozen"/>
      <selection pane="topRight"/>
      <selection pane="bottomLeft"/>
      <selection pane="bottomRight" activeCell="W16" sqref="W16"/>
    </sheetView>
  </sheetViews>
  <sheetFormatPr defaultColWidth="9" defaultRowHeight="13.5" x14ac:dyDescent="0.15"/>
  <cols>
    <col min="1" max="1" width="8.375" style="5" customWidth="1"/>
    <col min="2" max="2" width="3.75" style="5" customWidth="1"/>
    <col min="3" max="3" width="4.875" style="5" customWidth="1"/>
    <col min="4" max="4" width="12.5" style="5" customWidth="1"/>
    <col min="5" max="5" width="4.25" style="5" customWidth="1"/>
    <col min="6" max="6" width="17.25" style="5" customWidth="1"/>
    <col min="7" max="7" width="8.5" style="5" customWidth="1"/>
    <col min="8" max="8" width="4.125" style="5" customWidth="1"/>
    <col min="9" max="9" width="10.25" style="5" customWidth="1"/>
    <col min="10" max="10" width="6.875" style="5" customWidth="1"/>
    <col min="11" max="11" width="10.375" style="5" customWidth="1"/>
    <col min="12" max="13" width="4.625" style="5" hidden="1" customWidth="1"/>
    <col min="14" max="14" width="0.75" style="5" hidden="1" customWidth="1"/>
    <col min="15" max="15" width="7.5" style="5" customWidth="1"/>
    <col min="16" max="17" width="5.375" style="5" customWidth="1"/>
    <col min="18" max="18" width="7" style="5" customWidth="1"/>
    <col min="19" max="19" width="7.5" style="5" customWidth="1"/>
    <col min="20" max="22" width="6.75" style="5" customWidth="1"/>
    <col min="23" max="23" width="10" style="5" customWidth="1"/>
    <col min="24" max="24" width="6" style="5" customWidth="1"/>
    <col min="25" max="26" width="6.125" style="5" customWidth="1"/>
    <col min="27" max="27" width="4.5" style="5" hidden="1" customWidth="1"/>
    <col min="28" max="28" width="5.25" style="5" hidden="1" customWidth="1"/>
    <col min="29" max="30" width="4.5" style="5" hidden="1" customWidth="1"/>
    <col min="31" max="31" width="7.375" style="5" hidden="1" customWidth="1"/>
    <col min="32" max="32" width="9.625" style="5" customWidth="1"/>
    <col min="33" max="33" width="8" style="5" customWidth="1"/>
    <col min="34" max="34" width="7.5" style="5" customWidth="1"/>
    <col min="35" max="35" width="5.5" style="5" hidden="1" customWidth="1"/>
    <col min="36" max="37" width="4.875" style="5" hidden="1" customWidth="1"/>
    <col min="38" max="38" width="4.625" style="5" hidden="1" customWidth="1"/>
    <col min="39" max="39" width="6.125" style="5" customWidth="1"/>
    <col min="40" max="40" width="6" style="5" hidden="1" customWidth="1"/>
    <col min="41" max="42" width="5.875" style="5" customWidth="1"/>
    <col min="43" max="53" width="7" style="5" customWidth="1"/>
    <col min="54" max="16384" width="9" style="5"/>
  </cols>
  <sheetData>
    <row r="1" spans="1:262" s="21" customFormat="1" ht="24.95" customHeight="1" x14ac:dyDescent="0.15">
      <c r="A1" s="209" t="s">
        <v>492</v>
      </c>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row>
    <row r="2" spans="1:262" s="21" customFormat="1" ht="24.95" customHeight="1" x14ac:dyDescent="0.25">
      <c r="A2" s="210" t="s">
        <v>493</v>
      </c>
      <c r="B2" s="211"/>
      <c r="C2" s="211"/>
      <c r="D2" s="211"/>
      <c r="E2" s="211"/>
      <c r="F2" s="211"/>
      <c r="G2" s="211"/>
      <c r="H2" s="211"/>
      <c r="I2" s="211"/>
      <c r="J2" s="211"/>
      <c r="K2" s="211"/>
      <c r="L2" s="211"/>
      <c r="M2" s="211"/>
      <c r="N2" s="211"/>
      <c r="O2" s="211"/>
      <c r="P2" s="211"/>
      <c r="Q2" s="211"/>
      <c r="R2" s="211"/>
      <c r="S2" s="211"/>
      <c r="T2" s="211"/>
      <c r="U2" s="211"/>
      <c r="V2" s="211"/>
      <c r="W2" s="211"/>
      <c r="X2" s="212"/>
      <c r="Y2" s="213" t="s">
        <v>144</v>
      </c>
      <c r="Z2" s="214"/>
      <c r="AA2" s="214"/>
      <c r="AB2" s="214"/>
      <c r="AC2" s="214"/>
      <c r="AD2" s="214"/>
      <c r="AE2" s="214"/>
      <c r="AF2" s="214"/>
      <c r="AG2" s="214"/>
      <c r="AH2" s="214"/>
      <c r="AI2" s="214"/>
      <c r="AJ2" s="214"/>
      <c r="AK2" s="214"/>
      <c r="AL2" s="214"/>
      <c r="AM2" s="214"/>
      <c r="AN2" s="214"/>
      <c r="AO2" s="214"/>
      <c r="AP2" s="214"/>
      <c r="AQ2" s="214"/>
      <c r="AR2" s="214"/>
      <c r="AS2" s="214"/>
      <c r="AT2" s="214"/>
      <c r="AU2" s="214"/>
      <c r="AV2" s="214"/>
      <c r="AW2" s="214"/>
      <c r="AX2" s="214"/>
      <c r="AY2" s="214"/>
      <c r="AZ2" s="214"/>
      <c r="BA2" s="21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row>
    <row r="3" spans="1:262" s="13" customFormat="1" ht="15" customHeight="1" x14ac:dyDescent="0.15">
      <c r="A3" s="186" t="s">
        <v>221</v>
      </c>
      <c r="B3" s="188" t="s">
        <v>222</v>
      </c>
      <c r="C3" s="190" t="s">
        <v>223</v>
      </c>
      <c r="D3" s="192" t="s">
        <v>224</v>
      </c>
      <c r="E3" s="194" t="s">
        <v>225</v>
      </c>
      <c r="F3" s="186" t="s">
        <v>3</v>
      </c>
      <c r="G3" s="196" t="s">
        <v>226</v>
      </c>
      <c r="H3" s="196" t="s">
        <v>227</v>
      </c>
      <c r="I3" s="186" t="s">
        <v>228</v>
      </c>
      <c r="J3" s="188" t="s">
        <v>229</v>
      </c>
      <c r="K3" s="198" t="s">
        <v>230</v>
      </c>
      <c r="L3" s="33" t="s">
        <v>231</v>
      </c>
      <c r="M3" s="33" t="s">
        <v>232</v>
      </c>
      <c r="N3" s="34" t="s">
        <v>233</v>
      </c>
      <c r="O3" s="200" t="s">
        <v>2</v>
      </c>
      <c r="P3" s="190" t="s">
        <v>234</v>
      </c>
      <c r="Q3" s="190" t="s">
        <v>235</v>
      </c>
      <c r="R3" s="194" t="s">
        <v>236</v>
      </c>
      <c r="S3" s="194" t="s">
        <v>237</v>
      </c>
      <c r="T3" s="190" t="s">
        <v>238</v>
      </c>
      <c r="U3" s="190" t="s">
        <v>239</v>
      </c>
      <c r="V3" s="190" t="s">
        <v>240</v>
      </c>
      <c r="W3" s="202" t="s">
        <v>241</v>
      </c>
      <c r="X3" s="204" t="s">
        <v>242</v>
      </c>
      <c r="Y3" s="205" t="s">
        <v>243</v>
      </c>
      <c r="Z3" s="205" t="s">
        <v>244</v>
      </c>
      <c r="AA3" s="34" t="s">
        <v>245</v>
      </c>
      <c r="AB3" s="34" t="s">
        <v>246</v>
      </c>
      <c r="AC3" s="34" t="s">
        <v>247</v>
      </c>
      <c r="AD3" s="34" t="s">
        <v>248</v>
      </c>
      <c r="AE3" s="49" t="s">
        <v>249</v>
      </c>
      <c r="AF3" s="194" t="s">
        <v>250</v>
      </c>
      <c r="AG3" s="194" t="s">
        <v>195</v>
      </c>
      <c r="AH3" s="194" t="s">
        <v>251</v>
      </c>
      <c r="AI3" s="57" t="s">
        <v>252</v>
      </c>
      <c r="AJ3" s="49" t="s">
        <v>253</v>
      </c>
      <c r="AK3" s="57" t="s">
        <v>254</v>
      </c>
      <c r="AL3" s="188" t="s">
        <v>255</v>
      </c>
      <c r="AM3" s="192" t="s">
        <v>256</v>
      </c>
      <c r="AN3" s="58" t="s">
        <v>257</v>
      </c>
      <c r="AO3" s="60" t="s">
        <v>1</v>
      </c>
      <c r="AP3" s="184" t="s">
        <v>258</v>
      </c>
      <c r="AQ3" s="185"/>
      <c r="AR3" s="185"/>
      <c r="AS3" s="185"/>
      <c r="AT3" s="185"/>
      <c r="AU3" s="185"/>
      <c r="AV3" s="185"/>
      <c r="AW3" s="185"/>
      <c r="AX3" s="185"/>
      <c r="AY3" s="185"/>
      <c r="AZ3" s="185"/>
      <c r="BA3" s="217"/>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c r="HJ3" s="84"/>
      <c r="HK3" s="84"/>
      <c r="HL3" s="84"/>
      <c r="HM3" s="84"/>
      <c r="HN3" s="84"/>
      <c r="HO3" s="84"/>
      <c r="HP3" s="84"/>
      <c r="HQ3" s="84"/>
      <c r="HR3" s="84"/>
      <c r="HS3" s="84"/>
      <c r="HT3" s="84"/>
      <c r="HU3" s="84"/>
      <c r="HV3" s="84"/>
      <c r="HW3" s="84"/>
      <c r="HX3" s="84"/>
      <c r="HY3" s="84"/>
      <c r="HZ3" s="84"/>
      <c r="IA3" s="84"/>
      <c r="IB3" s="84"/>
      <c r="IC3" s="84"/>
      <c r="ID3" s="84"/>
      <c r="IE3" s="84"/>
      <c r="IF3" s="84"/>
      <c r="IG3" s="84"/>
      <c r="IH3" s="84"/>
      <c r="II3" s="84"/>
      <c r="IJ3" s="84"/>
      <c r="IK3" s="84"/>
      <c r="IL3" s="84"/>
      <c r="IM3" s="84"/>
      <c r="IN3" s="84"/>
      <c r="IO3" s="84"/>
      <c r="IP3" s="84"/>
      <c r="IQ3" s="84"/>
      <c r="IR3" s="84"/>
      <c r="IS3" s="84"/>
      <c r="IT3" s="84"/>
      <c r="IU3" s="84"/>
      <c r="IV3" s="84"/>
      <c r="IW3" s="84"/>
      <c r="IX3" s="84"/>
      <c r="IY3" s="84"/>
      <c r="IZ3" s="84"/>
      <c r="JA3" s="84"/>
      <c r="JB3" s="84"/>
    </row>
    <row r="4" spans="1:262" s="13" customFormat="1" ht="15" customHeight="1" x14ac:dyDescent="0.15">
      <c r="A4" s="187"/>
      <c r="B4" s="189"/>
      <c r="C4" s="191"/>
      <c r="D4" s="193"/>
      <c r="E4" s="195"/>
      <c r="F4" s="187"/>
      <c r="G4" s="197"/>
      <c r="H4" s="197"/>
      <c r="I4" s="187"/>
      <c r="J4" s="189"/>
      <c r="K4" s="199"/>
      <c r="L4" s="35"/>
      <c r="M4" s="35"/>
      <c r="N4" s="36"/>
      <c r="O4" s="201"/>
      <c r="P4" s="191"/>
      <c r="Q4" s="191"/>
      <c r="R4" s="195"/>
      <c r="S4" s="195"/>
      <c r="T4" s="191"/>
      <c r="U4" s="191"/>
      <c r="V4" s="191"/>
      <c r="W4" s="203"/>
      <c r="X4" s="204"/>
      <c r="Y4" s="205"/>
      <c r="Z4" s="205"/>
      <c r="AA4" s="36"/>
      <c r="AB4" s="36"/>
      <c r="AC4" s="36"/>
      <c r="AD4" s="36"/>
      <c r="AE4" s="34"/>
      <c r="AF4" s="195"/>
      <c r="AG4" s="195"/>
      <c r="AH4" s="195"/>
      <c r="AI4" s="59"/>
      <c r="AJ4" s="34"/>
      <c r="AK4" s="59"/>
      <c r="AL4" s="189"/>
      <c r="AM4" s="193"/>
      <c r="AN4" s="60"/>
      <c r="AO4" s="71" t="s">
        <v>262</v>
      </c>
      <c r="AP4" s="71" t="s">
        <v>263</v>
      </c>
      <c r="AQ4" s="72" t="s">
        <v>264</v>
      </c>
      <c r="AR4" s="72" t="s">
        <v>265</v>
      </c>
      <c r="AS4" s="73" t="s">
        <v>266</v>
      </c>
      <c r="AT4" s="73" t="s">
        <v>267</v>
      </c>
      <c r="AU4" s="73" t="s">
        <v>268</v>
      </c>
      <c r="AV4" s="73" t="s">
        <v>269</v>
      </c>
      <c r="AW4" s="73" t="s">
        <v>270</v>
      </c>
      <c r="AX4" s="73" t="s">
        <v>271</v>
      </c>
      <c r="AY4" s="73" t="s">
        <v>272</v>
      </c>
      <c r="AZ4" s="73" t="s">
        <v>273</v>
      </c>
      <c r="BA4" s="73" t="s">
        <v>274</v>
      </c>
      <c r="BB4" s="84"/>
      <c r="BC4" s="84"/>
      <c r="BD4" s="84"/>
      <c r="BE4" s="84"/>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c r="EF4" s="84"/>
      <c r="EG4" s="84"/>
      <c r="EH4" s="84"/>
      <c r="EI4" s="84"/>
      <c r="EJ4" s="84"/>
      <c r="EK4" s="84"/>
      <c r="EL4" s="84"/>
      <c r="EM4" s="84"/>
      <c r="EN4" s="84"/>
      <c r="EO4" s="84"/>
      <c r="EP4" s="84"/>
      <c r="EQ4" s="84"/>
      <c r="ER4" s="84"/>
      <c r="ES4" s="84"/>
      <c r="ET4" s="84"/>
      <c r="EU4" s="84"/>
      <c r="EV4" s="84"/>
      <c r="EW4" s="84"/>
      <c r="EX4" s="84"/>
      <c r="EY4" s="84"/>
      <c r="EZ4" s="84"/>
      <c r="FA4" s="84"/>
      <c r="FB4" s="84"/>
      <c r="FC4" s="84"/>
      <c r="FD4" s="84"/>
      <c r="FE4" s="84"/>
      <c r="FF4" s="84"/>
      <c r="FG4" s="84"/>
      <c r="FH4" s="84"/>
      <c r="FI4" s="84"/>
      <c r="FJ4" s="84"/>
      <c r="FK4" s="84"/>
      <c r="FL4" s="84"/>
      <c r="FM4" s="84"/>
      <c r="FN4" s="84"/>
      <c r="FO4" s="84"/>
      <c r="FP4" s="84"/>
      <c r="FQ4" s="84"/>
      <c r="FR4" s="84"/>
      <c r="FS4" s="84"/>
      <c r="FT4" s="84"/>
      <c r="FU4" s="84"/>
      <c r="FV4" s="84"/>
      <c r="FW4" s="84"/>
      <c r="FX4" s="84"/>
      <c r="FY4" s="84"/>
      <c r="FZ4" s="84"/>
      <c r="GA4" s="84"/>
      <c r="GB4" s="84"/>
      <c r="GC4" s="84"/>
      <c r="GD4" s="84"/>
      <c r="GE4" s="84"/>
      <c r="GF4" s="84"/>
      <c r="GG4" s="84"/>
      <c r="GH4" s="84"/>
      <c r="GI4" s="84"/>
      <c r="GJ4" s="84"/>
      <c r="GK4" s="84"/>
      <c r="GL4" s="84"/>
      <c r="GM4" s="84"/>
      <c r="GN4" s="84"/>
      <c r="GO4" s="84"/>
      <c r="GP4" s="84"/>
      <c r="GQ4" s="84"/>
      <c r="GR4" s="84"/>
      <c r="GS4" s="84"/>
      <c r="GT4" s="84"/>
      <c r="GU4" s="84"/>
      <c r="GV4" s="84"/>
      <c r="GW4" s="84"/>
      <c r="GX4" s="84"/>
      <c r="GY4" s="84"/>
      <c r="GZ4" s="84"/>
      <c r="HA4" s="84"/>
      <c r="HB4" s="84"/>
      <c r="HC4" s="84"/>
      <c r="HD4" s="84"/>
      <c r="HE4" s="84"/>
      <c r="HF4" s="84"/>
      <c r="HG4" s="84"/>
      <c r="HH4" s="84"/>
      <c r="HI4" s="84"/>
      <c r="HJ4" s="84"/>
      <c r="HK4" s="84"/>
      <c r="HL4" s="84"/>
      <c r="HM4" s="84"/>
      <c r="HN4" s="84"/>
      <c r="HO4" s="84"/>
      <c r="HP4" s="84"/>
      <c r="HQ4" s="84"/>
      <c r="HR4" s="84"/>
      <c r="HS4" s="84"/>
      <c r="HT4" s="84"/>
      <c r="HU4" s="84"/>
      <c r="HV4" s="84"/>
      <c r="HW4" s="84"/>
      <c r="HX4" s="84"/>
      <c r="HY4" s="84"/>
      <c r="HZ4" s="84"/>
      <c r="IA4" s="84"/>
      <c r="IB4" s="84"/>
      <c r="IC4" s="84"/>
      <c r="ID4" s="84"/>
      <c r="IE4" s="84"/>
      <c r="IF4" s="84"/>
      <c r="IG4" s="84"/>
      <c r="IH4" s="84"/>
      <c r="II4" s="84"/>
      <c r="IJ4" s="84"/>
      <c r="IK4" s="84"/>
      <c r="IL4" s="84"/>
      <c r="IM4" s="84"/>
      <c r="IN4" s="84"/>
      <c r="IO4" s="84"/>
      <c r="IP4" s="84"/>
      <c r="IQ4" s="84"/>
      <c r="IR4" s="84"/>
      <c r="IS4" s="84"/>
      <c r="IT4" s="84"/>
      <c r="IU4" s="84"/>
      <c r="IV4" s="84"/>
      <c r="IW4" s="84"/>
      <c r="IX4" s="84"/>
      <c r="IY4" s="84"/>
      <c r="IZ4" s="84"/>
      <c r="JA4" s="84"/>
      <c r="JB4" s="84"/>
    </row>
    <row r="5" spans="1:262" s="22" customFormat="1" ht="15" customHeight="1" x14ac:dyDescent="0.15">
      <c r="A5" s="176" t="str">
        <f t="shared" ref="A5:A45" si="0">$Y$2</f>
        <v>20190906</v>
      </c>
      <c r="B5" s="26" t="s">
        <v>275</v>
      </c>
      <c r="C5" s="27" t="s">
        <v>375</v>
      </c>
      <c r="D5" s="28" t="s">
        <v>418</v>
      </c>
      <c r="E5" s="26" t="str">
        <f t="shared" ref="E5:E11" si="1">IF(LEFT(D5,3)="ZVY","试产",IF(LEFT(D5,3)="XVK","重工","标准"))</f>
        <v>标准</v>
      </c>
      <c r="F5" s="29" t="str">
        <f>VLOOKUP(D5,[1]工单一览表!A:B,2,0)</f>
        <v>025-C130000641-356</v>
      </c>
      <c r="G5" s="30" t="str">
        <f>VLOOKUP(F5,[1]系列对照表!A:C,3,0)</f>
        <v>PinPush</v>
      </c>
      <c r="H5" s="30" t="str">
        <f>VLOOKUP(F5,[1]系列对照表!A:D,4,0)</f>
        <v>PCS</v>
      </c>
      <c r="I5" s="37">
        <f>VLOOKUP(D5,[1]工单一览表!A:G,7,0)</f>
        <v>1500000</v>
      </c>
      <c r="J5" s="38" t="s">
        <v>281</v>
      </c>
      <c r="K5" s="37">
        <f>VLOOKUP(D5,[1]工单一览表!A:H,8,0)</f>
        <v>838000</v>
      </c>
      <c r="L5" s="26"/>
      <c r="M5" s="26"/>
      <c r="N5" s="26"/>
      <c r="O5" s="39" t="s">
        <v>420</v>
      </c>
      <c r="P5" s="40">
        <v>0.5</v>
      </c>
      <c r="Q5" s="40">
        <v>0.5</v>
      </c>
      <c r="R5" s="40">
        <f t="shared" ref="R5:R45" ca="1" si="2">SUMIFS(INDIRECT("'"&amp;"品质人力-"&amp;A5&amp;"'"&amp;"!D:D"),INDIRECT("'"&amp;"品质人力-"&amp;A5&amp;"'"&amp;"!C:C"),B5)/SUMIFS(V:V,B:B,B5)*V5</f>
        <v>1.1818181818181819</v>
      </c>
      <c r="S5" s="40">
        <f t="shared" ref="S5:S45" ca="1" si="3">SUM(INDIRECT("'"&amp;"管理人力-"&amp;A5&amp;"'"&amp;"!D:D"))/SUM(V:V)*V5</f>
        <v>1.0922330097087378</v>
      </c>
      <c r="T5" s="40">
        <v>2</v>
      </c>
      <c r="U5" s="40">
        <v>2</v>
      </c>
      <c r="V5" s="41">
        <v>5</v>
      </c>
      <c r="W5" s="42">
        <v>55000</v>
      </c>
      <c r="X5" s="43">
        <v>200</v>
      </c>
      <c r="Y5" s="50">
        <v>1</v>
      </c>
      <c r="Z5" s="50">
        <v>1</v>
      </c>
      <c r="AA5" s="51"/>
      <c r="AB5" s="51"/>
      <c r="AC5" s="51"/>
      <c r="AD5" s="51"/>
      <c r="AE5" s="51"/>
      <c r="AF5" s="38">
        <f t="shared" ref="AF5:AF11" si="4">IF(LEFT(F5,3)="025",X5*Y5*Z5*60*V5,X5*Y5*Z5*60*V5/1000)</f>
        <v>60000</v>
      </c>
      <c r="AG5" s="61">
        <f t="shared" ref="AG5:AG11" si="5">IF(LEFT(F5,3)="025",W5/(X5*Y5*Z5*60),W5*1000/(X5*Y5*Z5*60))</f>
        <v>4.583333333333333</v>
      </c>
      <c r="AH5" s="62">
        <f t="shared" ref="AH5:AH11" si="6">W5/AF5</f>
        <v>0.91666666666666663</v>
      </c>
      <c r="AI5" s="63"/>
      <c r="AJ5" s="64"/>
      <c r="AK5" s="65">
        <f t="shared" ref="AK5:AK11" si="7">AJ5/U5</f>
        <v>0</v>
      </c>
      <c r="AL5" s="64" t="str">
        <f>IF(VLOOKUP(D5,[1]工单一览表!A:F,6,0)="结案","Y","N")</f>
        <v>Y</v>
      </c>
      <c r="AM5" s="66" t="s">
        <v>317</v>
      </c>
      <c r="AN5" s="26"/>
      <c r="AO5" s="66" t="s">
        <v>399</v>
      </c>
      <c r="AP5" s="74"/>
      <c r="AQ5" s="75"/>
      <c r="AR5" s="76"/>
      <c r="AS5" s="77"/>
      <c r="AT5" s="77"/>
      <c r="AU5" s="78"/>
      <c r="AV5" s="77"/>
      <c r="AW5" s="77"/>
      <c r="AX5" s="77"/>
      <c r="AY5" s="77"/>
      <c r="AZ5" s="77"/>
      <c r="BA5" s="77"/>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c r="CW5" s="84"/>
      <c r="CX5" s="84"/>
      <c r="CY5" s="84"/>
      <c r="CZ5" s="84"/>
      <c r="DA5" s="84"/>
      <c r="DB5" s="84"/>
      <c r="DC5" s="84"/>
      <c r="DD5" s="84"/>
      <c r="DE5" s="84"/>
      <c r="DF5" s="84"/>
      <c r="DG5" s="84"/>
      <c r="DH5" s="84"/>
      <c r="DI5" s="84"/>
      <c r="DJ5" s="84"/>
      <c r="DK5" s="84"/>
      <c r="DL5" s="84"/>
      <c r="DM5" s="84"/>
      <c r="DN5" s="84"/>
      <c r="DO5" s="84"/>
      <c r="DP5" s="84"/>
      <c r="DQ5" s="84"/>
      <c r="DR5" s="84"/>
      <c r="DS5" s="84"/>
      <c r="DT5" s="84"/>
      <c r="DU5" s="84"/>
      <c r="DV5" s="84"/>
      <c r="DW5" s="84"/>
      <c r="DX5" s="84"/>
      <c r="DY5" s="84"/>
      <c r="DZ5" s="84"/>
      <c r="EA5" s="84"/>
      <c r="EB5" s="84"/>
      <c r="EC5" s="84"/>
      <c r="ED5" s="84"/>
      <c r="EE5" s="84"/>
      <c r="EF5" s="84"/>
      <c r="EG5" s="84"/>
      <c r="EH5" s="84"/>
      <c r="EI5" s="84"/>
      <c r="EJ5" s="84"/>
      <c r="EK5" s="84"/>
      <c r="EL5" s="84"/>
      <c r="EM5" s="84"/>
      <c r="EN5" s="84"/>
      <c r="EO5" s="84"/>
      <c r="EP5" s="84"/>
      <c r="EQ5" s="84"/>
      <c r="ER5" s="84"/>
      <c r="ES5" s="84"/>
      <c r="ET5" s="84"/>
      <c r="EU5" s="84"/>
      <c r="EV5" s="84"/>
      <c r="EW5" s="84"/>
      <c r="EX5" s="84"/>
      <c r="EY5" s="84"/>
      <c r="EZ5" s="84"/>
      <c r="FA5" s="84"/>
      <c r="FB5" s="84"/>
      <c r="FC5" s="84"/>
      <c r="FD5" s="84"/>
      <c r="FE5" s="84"/>
      <c r="FF5" s="84"/>
      <c r="FG5" s="84"/>
      <c r="FH5" s="84"/>
      <c r="FI5" s="84"/>
      <c r="FJ5" s="84"/>
      <c r="FK5" s="84"/>
      <c r="FL5" s="84"/>
      <c r="FM5" s="84"/>
      <c r="FN5" s="84"/>
      <c r="FO5" s="84"/>
      <c r="FP5" s="84"/>
      <c r="FQ5" s="84"/>
      <c r="FR5" s="84"/>
      <c r="FS5" s="84"/>
      <c r="FT5" s="84"/>
      <c r="FU5" s="84"/>
      <c r="FV5" s="84"/>
      <c r="FW5" s="84"/>
      <c r="FX5" s="84"/>
      <c r="FY5" s="84"/>
      <c r="FZ5" s="84"/>
      <c r="GA5" s="84"/>
      <c r="GB5" s="84"/>
      <c r="GC5" s="84"/>
      <c r="GD5" s="84"/>
      <c r="GE5" s="84"/>
      <c r="GF5" s="84"/>
      <c r="GG5" s="84"/>
      <c r="GH5" s="84"/>
      <c r="GI5" s="84"/>
      <c r="GJ5" s="84"/>
      <c r="GK5" s="84"/>
      <c r="GL5" s="84"/>
      <c r="GM5" s="84"/>
      <c r="GN5" s="84"/>
      <c r="GO5" s="84"/>
      <c r="GP5" s="84"/>
      <c r="GQ5" s="84"/>
      <c r="GR5" s="84"/>
      <c r="GS5" s="84"/>
      <c r="GT5" s="84"/>
      <c r="GU5" s="84"/>
      <c r="GV5" s="84"/>
      <c r="GW5" s="84"/>
      <c r="GX5" s="84"/>
      <c r="GY5" s="84"/>
      <c r="GZ5" s="84"/>
      <c r="HA5" s="84"/>
      <c r="HB5" s="84"/>
      <c r="HC5" s="84"/>
      <c r="HD5" s="84"/>
      <c r="HE5" s="84"/>
      <c r="HF5" s="84"/>
      <c r="HG5" s="84"/>
      <c r="HH5" s="84"/>
      <c r="HI5" s="84"/>
      <c r="HJ5" s="84"/>
      <c r="HK5" s="84"/>
      <c r="HL5" s="84"/>
      <c r="HM5" s="84"/>
      <c r="HN5" s="84"/>
      <c r="HO5" s="84"/>
      <c r="HP5" s="84"/>
      <c r="HQ5" s="84"/>
      <c r="HR5" s="84"/>
      <c r="HS5" s="84"/>
      <c r="HT5" s="84"/>
      <c r="HU5" s="84"/>
      <c r="HV5" s="84"/>
      <c r="HW5" s="84"/>
      <c r="HX5" s="84"/>
      <c r="HY5" s="84"/>
      <c r="HZ5" s="84"/>
      <c r="IA5" s="84"/>
      <c r="IB5" s="84"/>
      <c r="IC5" s="84"/>
      <c r="ID5" s="84"/>
      <c r="IE5" s="84"/>
      <c r="IF5" s="84"/>
      <c r="IG5" s="84"/>
      <c r="IH5" s="84"/>
      <c r="II5" s="84"/>
      <c r="IJ5" s="84"/>
      <c r="IK5" s="84"/>
      <c r="IL5" s="84"/>
      <c r="IM5" s="84"/>
      <c r="IN5" s="84"/>
      <c r="IO5" s="84"/>
      <c r="IP5" s="84"/>
      <c r="IQ5" s="84"/>
      <c r="IR5" s="84"/>
      <c r="IS5" s="84"/>
      <c r="IT5" s="84"/>
      <c r="IU5" s="84"/>
      <c r="IV5" s="84"/>
      <c r="IW5" s="84"/>
      <c r="IX5" s="84"/>
      <c r="IY5" s="84"/>
      <c r="IZ5" s="84"/>
      <c r="JA5" s="84"/>
      <c r="JB5" s="84"/>
    </row>
    <row r="6" spans="1:262" s="22" customFormat="1" ht="15" customHeight="1" x14ac:dyDescent="0.15">
      <c r="A6" s="176" t="str">
        <f t="shared" si="0"/>
        <v>20190906</v>
      </c>
      <c r="B6" s="26" t="s">
        <v>275</v>
      </c>
      <c r="C6" s="27" t="s">
        <v>375</v>
      </c>
      <c r="D6" s="28" t="s">
        <v>421</v>
      </c>
      <c r="E6" s="26" t="str">
        <f t="shared" si="1"/>
        <v>标准</v>
      </c>
      <c r="F6" s="29" t="str">
        <f>VLOOKUP(D6,[1]工单一览表!A:B,2,0)</f>
        <v>025-C130000642-356</v>
      </c>
      <c r="G6" s="30" t="str">
        <f>VLOOKUP(F6,[1]系列对照表!A:C,3,0)</f>
        <v>PinPush</v>
      </c>
      <c r="H6" s="30" t="str">
        <f>VLOOKUP(F6,[1]系列对照表!A:D,4,0)</f>
        <v>PCS</v>
      </c>
      <c r="I6" s="37">
        <f>VLOOKUP(D6,[1]工单一览表!A:G,7,0)</f>
        <v>1500000</v>
      </c>
      <c r="J6" s="38" t="s">
        <v>281</v>
      </c>
      <c r="K6" s="37">
        <f>VLOOKUP(D6,[1]工单一览表!A:H,8,0)</f>
        <v>828000</v>
      </c>
      <c r="L6" s="26"/>
      <c r="M6" s="26"/>
      <c r="N6" s="26"/>
      <c r="O6" s="39" t="s">
        <v>420</v>
      </c>
      <c r="P6" s="40">
        <v>0.5</v>
      </c>
      <c r="Q6" s="40">
        <v>0.5</v>
      </c>
      <c r="R6" s="40">
        <f t="shared" ca="1" si="2"/>
        <v>1.1818181818181819</v>
      </c>
      <c r="S6" s="40">
        <f t="shared" ca="1" si="3"/>
        <v>1.0922330097087378</v>
      </c>
      <c r="T6" s="40">
        <v>2</v>
      </c>
      <c r="U6" s="40">
        <v>2</v>
      </c>
      <c r="V6" s="41">
        <v>5</v>
      </c>
      <c r="W6" s="42">
        <v>55000</v>
      </c>
      <c r="X6" s="43">
        <v>200</v>
      </c>
      <c r="Y6" s="50">
        <v>1</v>
      </c>
      <c r="Z6" s="50">
        <v>1</v>
      </c>
      <c r="AA6" s="51"/>
      <c r="AB6" s="51"/>
      <c r="AC6" s="51"/>
      <c r="AD6" s="51"/>
      <c r="AE6" s="51"/>
      <c r="AF6" s="38">
        <f t="shared" si="4"/>
        <v>60000</v>
      </c>
      <c r="AG6" s="61">
        <f t="shared" si="5"/>
        <v>4.583333333333333</v>
      </c>
      <c r="AH6" s="62">
        <f t="shared" si="6"/>
        <v>0.91666666666666663</v>
      </c>
      <c r="AI6" s="63"/>
      <c r="AJ6" s="64"/>
      <c r="AK6" s="65">
        <f t="shared" si="7"/>
        <v>0</v>
      </c>
      <c r="AL6" s="64" t="str">
        <f>IF(VLOOKUP(D6,[1]工单一览表!A:F,6,0)="结案","Y","N")</f>
        <v>Y</v>
      </c>
      <c r="AM6" s="66" t="s">
        <v>317</v>
      </c>
      <c r="AN6" s="26"/>
      <c r="AO6" s="66" t="s">
        <v>399</v>
      </c>
      <c r="AP6" s="74"/>
      <c r="AQ6" s="75"/>
      <c r="AR6" s="76"/>
      <c r="AS6" s="77"/>
      <c r="AT6" s="77"/>
      <c r="AU6" s="78"/>
      <c r="AV6" s="77"/>
      <c r="AW6" s="77"/>
      <c r="AX6" s="77"/>
      <c r="AY6" s="77"/>
      <c r="AZ6" s="77"/>
      <c r="BA6" s="77"/>
      <c r="BB6" s="84"/>
      <c r="BC6" s="84"/>
      <c r="BD6" s="84"/>
      <c r="BE6" s="84"/>
      <c r="BF6" s="84"/>
      <c r="BG6" s="84"/>
      <c r="BH6" s="84"/>
      <c r="BI6" s="84"/>
      <c r="BJ6" s="84"/>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84"/>
      <c r="FT6" s="84"/>
      <c r="FU6" s="84"/>
      <c r="FV6" s="84"/>
      <c r="FW6" s="84"/>
      <c r="FX6" s="84"/>
      <c r="FY6" s="84"/>
      <c r="FZ6" s="84"/>
      <c r="GA6" s="84"/>
      <c r="GB6" s="84"/>
      <c r="GC6" s="84"/>
      <c r="GD6" s="84"/>
      <c r="GE6" s="84"/>
      <c r="GF6" s="84"/>
      <c r="GG6" s="84"/>
      <c r="GH6" s="84"/>
      <c r="GI6" s="84"/>
      <c r="GJ6" s="84"/>
      <c r="GK6" s="84"/>
      <c r="GL6" s="84"/>
      <c r="GM6" s="84"/>
      <c r="GN6" s="84"/>
      <c r="GO6" s="84"/>
      <c r="GP6" s="84"/>
      <c r="GQ6" s="84"/>
      <c r="GR6" s="84"/>
      <c r="GS6" s="84"/>
      <c r="GT6" s="84"/>
      <c r="GU6" s="84"/>
      <c r="GV6" s="84"/>
      <c r="GW6" s="84"/>
      <c r="GX6" s="84"/>
      <c r="GY6" s="84"/>
      <c r="GZ6" s="84"/>
      <c r="HA6" s="84"/>
      <c r="HB6" s="84"/>
      <c r="HC6" s="84"/>
      <c r="HD6" s="84"/>
      <c r="HE6" s="84"/>
      <c r="HF6" s="84"/>
      <c r="HG6" s="84"/>
      <c r="HH6" s="84"/>
      <c r="HI6" s="84"/>
      <c r="HJ6" s="84"/>
      <c r="HK6" s="84"/>
      <c r="HL6" s="84"/>
      <c r="HM6" s="84"/>
      <c r="HN6" s="84"/>
      <c r="HO6" s="84"/>
      <c r="HP6" s="84"/>
      <c r="HQ6" s="84"/>
      <c r="HR6" s="84"/>
      <c r="HS6" s="84"/>
      <c r="HT6" s="84"/>
      <c r="HU6" s="84"/>
      <c r="HV6" s="84"/>
      <c r="HW6" s="84"/>
      <c r="HX6" s="84"/>
      <c r="HY6" s="84"/>
      <c r="HZ6" s="84"/>
      <c r="IA6" s="84"/>
      <c r="IB6" s="84"/>
      <c r="IC6" s="84"/>
      <c r="ID6" s="84"/>
      <c r="IE6" s="84"/>
      <c r="IF6" s="84"/>
      <c r="IG6" s="84"/>
      <c r="IH6" s="84"/>
      <c r="II6" s="84"/>
      <c r="IJ6" s="84"/>
      <c r="IK6" s="84"/>
      <c r="IL6" s="84"/>
      <c r="IM6" s="84"/>
      <c r="IN6" s="84"/>
      <c r="IO6" s="84"/>
      <c r="IP6" s="84"/>
      <c r="IQ6" s="84"/>
      <c r="IR6" s="84"/>
      <c r="IS6" s="84"/>
      <c r="IT6" s="84"/>
      <c r="IU6" s="84"/>
      <c r="IV6" s="84"/>
      <c r="IW6" s="84"/>
      <c r="IX6" s="84"/>
      <c r="IY6" s="84"/>
      <c r="IZ6" s="84"/>
      <c r="JA6" s="84"/>
      <c r="JB6" s="84"/>
    </row>
    <row r="7" spans="1:262" s="22" customFormat="1" ht="15" customHeight="1" x14ac:dyDescent="0.15">
      <c r="A7" s="176" t="str">
        <f t="shared" si="0"/>
        <v>20190906</v>
      </c>
      <c r="B7" s="26" t="s">
        <v>285</v>
      </c>
      <c r="C7" s="27" t="s">
        <v>375</v>
      </c>
      <c r="D7" s="28" t="s">
        <v>418</v>
      </c>
      <c r="E7" s="26" t="str">
        <f t="shared" si="1"/>
        <v>标准</v>
      </c>
      <c r="F7" s="29" t="str">
        <f>VLOOKUP(D7,[1]工单一览表!A:B,2,0)</f>
        <v>025-C130000641-356</v>
      </c>
      <c r="G7" s="30" t="str">
        <f>VLOOKUP(F7,[1]系列对照表!A:C,3,0)</f>
        <v>PinPush</v>
      </c>
      <c r="H7" s="30" t="str">
        <f>VLOOKUP(F7,[1]系列对照表!A:D,4,0)</f>
        <v>PCS</v>
      </c>
      <c r="I7" s="37">
        <f>VLOOKUP(D7,[1]工单一览表!A:G,7,0)</f>
        <v>1500000</v>
      </c>
      <c r="J7" s="38" t="s">
        <v>281</v>
      </c>
      <c r="K7" s="37">
        <f>VLOOKUP(D7,[1]工单一览表!A:H,8,0)</f>
        <v>838000</v>
      </c>
      <c r="L7" s="26"/>
      <c r="M7" s="26"/>
      <c r="N7" s="26"/>
      <c r="O7" s="39" t="s">
        <v>420</v>
      </c>
      <c r="P7" s="40">
        <v>0.5</v>
      </c>
      <c r="Q7" s="40">
        <v>0.5</v>
      </c>
      <c r="R7" s="40">
        <f t="shared" ca="1" si="2"/>
        <v>1.375</v>
      </c>
      <c r="S7" s="40">
        <f t="shared" ca="1" si="3"/>
        <v>2.6213592233009706</v>
      </c>
      <c r="T7" s="40">
        <v>2</v>
      </c>
      <c r="U7" s="40">
        <v>2</v>
      </c>
      <c r="V7" s="41">
        <v>12</v>
      </c>
      <c r="W7" s="42">
        <v>135000</v>
      </c>
      <c r="X7" s="43">
        <v>200</v>
      </c>
      <c r="Y7" s="50">
        <v>1</v>
      </c>
      <c r="Z7" s="50">
        <v>1</v>
      </c>
      <c r="AA7" s="51"/>
      <c r="AB7" s="51"/>
      <c r="AC7" s="51"/>
      <c r="AD7" s="51"/>
      <c r="AE7" s="51"/>
      <c r="AF7" s="38">
        <f t="shared" si="4"/>
        <v>144000</v>
      </c>
      <c r="AG7" s="61">
        <f t="shared" si="5"/>
        <v>11.25</v>
      </c>
      <c r="AH7" s="62">
        <f t="shared" si="6"/>
        <v>0.9375</v>
      </c>
      <c r="AI7" s="63"/>
      <c r="AJ7" s="64"/>
      <c r="AK7" s="65">
        <f t="shared" si="7"/>
        <v>0</v>
      </c>
      <c r="AL7" s="64" t="str">
        <f>IF(VLOOKUP(D7,[1]工单一览表!A:F,6,0)="结案","Y","N")</f>
        <v>Y</v>
      </c>
      <c r="AM7" s="66" t="s">
        <v>313</v>
      </c>
      <c r="AN7" s="26"/>
      <c r="AO7" s="66" t="s">
        <v>298</v>
      </c>
      <c r="AP7" s="74"/>
      <c r="AQ7" s="75"/>
      <c r="AR7" s="76"/>
      <c r="AS7" s="77"/>
      <c r="AT7" s="77"/>
      <c r="AU7" s="78"/>
      <c r="AV7" s="77"/>
      <c r="AW7" s="77"/>
      <c r="AX7" s="77"/>
      <c r="AY7" s="77"/>
      <c r="AZ7" s="77"/>
      <c r="BA7" s="77"/>
      <c r="BB7" s="84"/>
      <c r="BC7" s="84"/>
      <c r="BD7" s="84"/>
      <c r="BE7" s="84"/>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4"/>
      <c r="DW7" s="84"/>
      <c r="DX7" s="84"/>
      <c r="DY7" s="84"/>
      <c r="DZ7" s="84"/>
      <c r="EA7" s="84"/>
      <c r="EB7" s="84"/>
      <c r="EC7" s="84"/>
      <c r="ED7" s="84"/>
      <c r="EE7" s="84"/>
      <c r="EF7" s="84"/>
      <c r="EG7" s="84"/>
      <c r="EH7" s="84"/>
      <c r="EI7" s="84"/>
      <c r="EJ7" s="84"/>
      <c r="EK7" s="84"/>
      <c r="EL7" s="84"/>
      <c r="EM7" s="84"/>
      <c r="EN7" s="84"/>
      <c r="EO7" s="84"/>
      <c r="EP7" s="84"/>
      <c r="EQ7" s="84"/>
      <c r="ER7" s="84"/>
      <c r="ES7" s="84"/>
      <c r="ET7" s="84"/>
      <c r="EU7" s="84"/>
      <c r="EV7" s="84"/>
      <c r="EW7" s="84"/>
      <c r="EX7" s="84"/>
      <c r="EY7" s="84"/>
      <c r="EZ7" s="84"/>
      <c r="FA7" s="84"/>
      <c r="FB7" s="84"/>
      <c r="FC7" s="84"/>
      <c r="FD7" s="84"/>
      <c r="FE7" s="84"/>
      <c r="FF7" s="84"/>
      <c r="FG7" s="84"/>
      <c r="FH7" s="84"/>
      <c r="FI7" s="84"/>
      <c r="FJ7" s="84"/>
      <c r="FK7" s="84"/>
      <c r="FL7" s="84"/>
      <c r="FM7" s="84"/>
      <c r="FN7" s="84"/>
      <c r="FO7" s="84"/>
      <c r="FP7" s="84"/>
      <c r="FQ7" s="84"/>
      <c r="FR7" s="84"/>
      <c r="FS7" s="84"/>
      <c r="FT7" s="84"/>
      <c r="FU7" s="84"/>
      <c r="FV7" s="84"/>
      <c r="FW7" s="84"/>
      <c r="FX7" s="84"/>
      <c r="FY7" s="84"/>
      <c r="FZ7" s="84"/>
      <c r="GA7" s="84"/>
      <c r="GB7" s="84"/>
      <c r="GC7" s="84"/>
      <c r="GD7" s="84"/>
      <c r="GE7" s="84"/>
      <c r="GF7" s="84"/>
      <c r="GG7" s="84"/>
      <c r="GH7" s="84"/>
      <c r="GI7" s="84"/>
      <c r="GJ7" s="84"/>
      <c r="GK7" s="84"/>
      <c r="GL7" s="84"/>
      <c r="GM7" s="84"/>
      <c r="GN7" s="84"/>
      <c r="GO7" s="84"/>
      <c r="GP7" s="84"/>
      <c r="GQ7" s="84"/>
      <c r="GR7" s="84"/>
      <c r="GS7" s="84"/>
      <c r="GT7" s="84"/>
      <c r="GU7" s="84"/>
      <c r="GV7" s="84"/>
      <c r="GW7" s="84"/>
      <c r="GX7" s="84"/>
      <c r="GY7" s="84"/>
      <c r="GZ7" s="84"/>
      <c r="HA7" s="84"/>
      <c r="HB7" s="84"/>
      <c r="HC7" s="84"/>
      <c r="HD7" s="84"/>
      <c r="HE7" s="84"/>
      <c r="HF7" s="84"/>
      <c r="HG7" s="84"/>
      <c r="HH7" s="84"/>
      <c r="HI7" s="84"/>
      <c r="HJ7" s="84"/>
      <c r="HK7" s="84"/>
      <c r="HL7" s="84"/>
      <c r="HM7" s="84"/>
      <c r="HN7" s="84"/>
      <c r="HO7" s="84"/>
      <c r="HP7" s="84"/>
      <c r="HQ7" s="84"/>
      <c r="HR7" s="84"/>
      <c r="HS7" s="84"/>
      <c r="HT7" s="84"/>
      <c r="HU7" s="84"/>
      <c r="HV7" s="84"/>
      <c r="HW7" s="84"/>
      <c r="HX7" s="84"/>
      <c r="HY7" s="84"/>
      <c r="HZ7" s="84"/>
      <c r="IA7" s="84"/>
      <c r="IB7" s="84"/>
      <c r="IC7" s="84"/>
      <c r="ID7" s="84"/>
      <c r="IE7" s="84"/>
      <c r="IF7" s="84"/>
      <c r="IG7" s="84"/>
      <c r="IH7" s="84"/>
      <c r="II7" s="84"/>
      <c r="IJ7" s="84"/>
      <c r="IK7" s="84"/>
      <c r="IL7" s="84"/>
      <c r="IM7" s="84"/>
      <c r="IN7" s="84"/>
      <c r="IO7" s="84"/>
      <c r="IP7" s="84"/>
      <c r="IQ7" s="84"/>
      <c r="IR7" s="84"/>
      <c r="IS7" s="84"/>
      <c r="IT7" s="84"/>
      <c r="IU7" s="84"/>
      <c r="IV7" s="84"/>
      <c r="IW7" s="84"/>
      <c r="IX7" s="84"/>
      <c r="IY7" s="84"/>
      <c r="IZ7" s="84"/>
      <c r="JA7" s="84"/>
      <c r="JB7" s="84"/>
    </row>
    <row r="8" spans="1:262" s="22" customFormat="1" ht="15" customHeight="1" x14ac:dyDescent="0.15">
      <c r="A8" s="176" t="str">
        <f t="shared" si="0"/>
        <v>20190906</v>
      </c>
      <c r="B8" s="26" t="s">
        <v>285</v>
      </c>
      <c r="C8" s="27" t="s">
        <v>375</v>
      </c>
      <c r="D8" s="28" t="s">
        <v>421</v>
      </c>
      <c r="E8" s="26" t="str">
        <f t="shared" si="1"/>
        <v>标准</v>
      </c>
      <c r="F8" s="29" t="str">
        <f>VLOOKUP(D8,[1]工单一览表!A:B,2,0)</f>
        <v>025-C130000642-356</v>
      </c>
      <c r="G8" s="30" t="str">
        <f>VLOOKUP(F8,[1]系列对照表!A:C,3,0)</f>
        <v>PinPush</v>
      </c>
      <c r="H8" s="30" t="str">
        <f>VLOOKUP(F8,[1]系列对照表!A:D,4,0)</f>
        <v>PCS</v>
      </c>
      <c r="I8" s="37">
        <f>VLOOKUP(D8,[1]工单一览表!A:G,7,0)</f>
        <v>1500000</v>
      </c>
      <c r="J8" s="38" t="s">
        <v>281</v>
      </c>
      <c r="K8" s="37">
        <f>VLOOKUP(D8,[1]工单一览表!A:H,8,0)</f>
        <v>828000</v>
      </c>
      <c r="L8" s="26"/>
      <c r="M8" s="26"/>
      <c r="N8" s="26"/>
      <c r="O8" s="39" t="s">
        <v>420</v>
      </c>
      <c r="P8" s="40">
        <v>0.5</v>
      </c>
      <c r="Q8" s="40">
        <v>0.5</v>
      </c>
      <c r="R8" s="40">
        <f t="shared" ca="1" si="2"/>
        <v>1.375</v>
      </c>
      <c r="S8" s="40">
        <f t="shared" ca="1" si="3"/>
        <v>2.6213592233009706</v>
      </c>
      <c r="T8" s="40">
        <v>3</v>
      </c>
      <c r="U8" s="40">
        <v>3</v>
      </c>
      <c r="V8" s="41">
        <v>12</v>
      </c>
      <c r="W8" s="42">
        <v>135000</v>
      </c>
      <c r="X8" s="43">
        <v>200</v>
      </c>
      <c r="Y8" s="50">
        <v>1</v>
      </c>
      <c r="Z8" s="50">
        <v>1</v>
      </c>
      <c r="AA8" s="51"/>
      <c r="AB8" s="51"/>
      <c r="AC8" s="51"/>
      <c r="AD8" s="51"/>
      <c r="AE8" s="51"/>
      <c r="AF8" s="38">
        <f t="shared" si="4"/>
        <v>144000</v>
      </c>
      <c r="AG8" s="61">
        <f t="shared" si="5"/>
        <v>11.25</v>
      </c>
      <c r="AH8" s="62">
        <f t="shared" si="6"/>
        <v>0.9375</v>
      </c>
      <c r="AI8" s="63"/>
      <c r="AJ8" s="64"/>
      <c r="AK8" s="65">
        <f t="shared" si="7"/>
        <v>0</v>
      </c>
      <c r="AL8" s="64" t="str">
        <f>IF(VLOOKUP(D8,[1]工单一览表!A:F,6,0)="结案","Y","N")</f>
        <v>Y</v>
      </c>
      <c r="AM8" s="66" t="s">
        <v>313</v>
      </c>
      <c r="AN8" s="26"/>
      <c r="AO8" s="66" t="s">
        <v>298</v>
      </c>
      <c r="AP8" s="74"/>
      <c r="AQ8" s="75"/>
      <c r="AR8" s="76"/>
      <c r="AS8" s="77"/>
      <c r="AT8" s="77"/>
      <c r="AU8" s="78"/>
      <c r="AV8" s="77"/>
      <c r="AW8" s="77"/>
      <c r="AX8" s="77"/>
      <c r="AY8" s="77"/>
      <c r="AZ8" s="77"/>
      <c r="BA8" s="77"/>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c r="FE8" s="84"/>
      <c r="FF8" s="84"/>
      <c r="FG8" s="84"/>
      <c r="FH8" s="84"/>
      <c r="FI8" s="84"/>
      <c r="FJ8" s="84"/>
      <c r="FK8" s="84"/>
      <c r="FL8" s="84"/>
      <c r="FM8" s="84"/>
      <c r="FN8" s="84"/>
      <c r="FO8" s="84"/>
      <c r="FP8" s="84"/>
      <c r="FQ8" s="84"/>
      <c r="FR8" s="84"/>
      <c r="FS8" s="84"/>
      <c r="FT8" s="84"/>
      <c r="FU8" s="84"/>
      <c r="FV8" s="84"/>
      <c r="FW8" s="84"/>
      <c r="FX8" s="84"/>
      <c r="FY8" s="84"/>
      <c r="FZ8" s="84"/>
      <c r="GA8" s="84"/>
      <c r="GB8" s="84"/>
      <c r="GC8" s="84"/>
      <c r="GD8" s="84"/>
      <c r="GE8" s="84"/>
      <c r="GF8" s="84"/>
      <c r="GG8" s="84"/>
      <c r="GH8" s="84"/>
      <c r="GI8" s="84"/>
      <c r="GJ8" s="84"/>
      <c r="GK8" s="84"/>
      <c r="GL8" s="84"/>
      <c r="GM8" s="84"/>
      <c r="GN8" s="84"/>
      <c r="GO8" s="84"/>
      <c r="GP8" s="84"/>
      <c r="GQ8" s="84"/>
      <c r="GR8" s="84"/>
      <c r="GS8" s="84"/>
      <c r="GT8" s="84"/>
      <c r="GU8" s="84"/>
      <c r="GV8" s="84"/>
      <c r="GW8" s="84"/>
      <c r="GX8" s="84"/>
      <c r="GY8" s="84"/>
      <c r="GZ8" s="84"/>
      <c r="HA8" s="84"/>
      <c r="HB8" s="84"/>
      <c r="HC8" s="84"/>
      <c r="HD8" s="84"/>
      <c r="HE8" s="84"/>
      <c r="HF8" s="84"/>
      <c r="HG8" s="84"/>
      <c r="HH8" s="84"/>
      <c r="HI8" s="84"/>
      <c r="HJ8" s="84"/>
      <c r="HK8" s="84"/>
      <c r="HL8" s="84"/>
      <c r="HM8" s="84"/>
      <c r="HN8" s="84"/>
      <c r="HO8" s="84"/>
      <c r="HP8" s="84"/>
      <c r="HQ8" s="84"/>
      <c r="HR8" s="84"/>
      <c r="HS8" s="84"/>
      <c r="HT8" s="84"/>
      <c r="HU8" s="84"/>
      <c r="HV8" s="84"/>
      <c r="HW8" s="84"/>
      <c r="HX8" s="84"/>
      <c r="HY8" s="84"/>
      <c r="HZ8" s="84"/>
      <c r="IA8" s="84"/>
      <c r="IB8" s="84"/>
      <c r="IC8" s="84"/>
      <c r="ID8" s="84"/>
      <c r="IE8" s="84"/>
      <c r="IF8" s="84"/>
      <c r="IG8" s="84"/>
      <c r="IH8" s="84"/>
      <c r="II8" s="84"/>
      <c r="IJ8" s="84"/>
      <c r="IK8" s="84"/>
      <c r="IL8" s="84"/>
      <c r="IM8" s="84"/>
      <c r="IN8" s="84"/>
      <c r="IO8" s="84"/>
      <c r="IP8" s="84"/>
      <c r="IQ8" s="84"/>
      <c r="IR8" s="84"/>
      <c r="IS8" s="84"/>
      <c r="IT8" s="84"/>
      <c r="IU8" s="84"/>
      <c r="IV8" s="84"/>
      <c r="IW8" s="84"/>
      <c r="IX8" s="84"/>
      <c r="IY8" s="84"/>
      <c r="IZ8" s="84"/>
      <c r="JA8" s="84"/>
      <c r="JB8" s="84"/>
    </row>
    <row r="9" spans="1:262" s="22" customFormat="1" ht="15" customHeight="1" x14ac:dyDescent="0.15">
      <c r="A9" s="176" t="str">
        <f t="shared" si="0"/>
        <v>20190906</v>
      </c>
      <c r="B9" s="26" t="s">
        <v>275</v>
      </c>
      <c r="C9" s="27" t="s">
        <v>276</v>
      </c>
      <c r="D9" s="28" t="s">
        <v>460</v>
      </c>
      <c r="E9" s="26" t="str">
        <f t="shared" si="1"/>
        <v>标准</v>
      </c>
      <c r="F9" s="29" t="str">
        <f>VLOOKUP(D9,[1]工单一览表!A:B,2,0)</f>
        <v>025-C130000631-372</v>
      </c>
      <c r="G9" s="30" t="str">
        <f>VLOOKUP(F9,[1]系列对照表!A:C,3,0)</f>
        <v>转轴</v>
      </c>
      <c r="H9" s="30" t="str">
        <f>VLOOKUP(F9,[1]系列对照表!A:D,4,0)</f>
        <v>PCS</v>
      </c>
      <c r="I9" s="37">
        <f>VLOOKUP(D9,[1]工单一览表!A:G,7,0)</f>
        <v>1500000</v>
      </c>
      <c r="J9" s="38" t="s">
        <v>281</v>
      </c>
      <c r="K9" s="37">
        <f>VLOOKUP(D9,[1]工单一览表!A:H,8,0)</f>
        <v>0</v>
      </c>
      <c r="L9" s="26"/>
      <c r="M9" s="26"/>
      <c r="N9" s="26"/>
      <c r="O9" s="39" t="s">
        <v>389</v>
      </c>
      <c r="P9" s="40">
        <v>0.5</v>
      </c>
      <c r="Q9" s="40">
        <v>0.5</v>
      </c>
      <c r="R9" s="40">
        <f t="shared" ca="1" si="2"/>
        <v>2.8363636363636364</v>
      </c>
      <c r="S9" s="40">
        <f t="shared" ca="1" si="3"/>
        <v>2.6213592233009706</v>
      </c>
      <c r="T9" s="40">
        <v>4</v>
      </c>
      <c r="U9" s="40">
        <v>4</v>
      </c>
      <c r="V9" s="41">
        <v>12</v>
      </c>
      <c r="W9" s="42">
        <v>170000</v>
      </c>
      <c r="X9" s="43">
        <v>320</v>
      </c>
      <c r="Y9" s="50">
        <v>1</v>
      </c>
      <c r="Z9" s="50">
        <v>1</v>
      </c>
      <c r="AA9" s="51"/>
      <c r="AB9" s="51"/>
      <c r="AC9" s="51"/>
      <c r="AD9" s="51"/>
      <c r="AE9" s="51"/>
      <c r="AF9" s="38">
        <f t="shared" si="4"/>
        <v>230400</v>
      </c>
      <c r="AG9" s="61">
        <f t="shared" si="5"/>
        <v>8.8541666666666661</v>
      </c>
      <c r="AH9" s="62">
        <f t="shared" si="6"/>
        <v>0.73784722222222221</v>
      </c>
      <c r="AI9" s="63"/>
      <c r="AJ9" s="64"/>
      <c r="AK9" s="65">
        <f t="shared" si="7"/>
        <v>0</v>
      </c>
      <c r="AL9" s="64" t="str">
        <f>IF(VLOOKUP(D9,[1]工单一览表!A:F,6,0)="结案","Y","N")</f>
        <v>Y</v>
      </c>
      <c r="AM9" s="66" t="s">
        <v>284</v>
      </c>
      <c r="AN9" s="26"/>
      <c r="AO9" s="66" t="s">
        <v>49</v>
      </c>
      <c r="AP9" s="74"/>
      <c r="AQ9" s="75"/>
      <c r="AR9" s="76"/>
      <c r="AS9" s="77"/>
      <c r="AT9" s="77"/>
      <c r="AU9" s="78"/>
      <c r="AV9" s="77"/>
      <c r="AW9" s="77"/>
      <c r="AX9" s="77"/>
      <c r="AY9" s="77"/>
      <c r="AZ9" s="77"/>
      <c r="BA9" s="77"/>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c r="FK9" s="84"/>
      <c r="FL9" s="84"/>
      <c r="FM9" s="84"/>
      <c r="FN9" s="84"/>
      <c r="FO9" s="84"/>
      <c r="FP9" s="84"/>
      <c r="FQ9" s="84"/>
      <c r="FR9" s="84"/>
      <c r="FS9" s="84"/>
      <c r="FT9" s="84"/>
      <c r="FU9" s="84"/>
      <c r="FV9" s="84"/>
      <c r="FW9" s="84"/>
      <c r="FX9" s="84"/>
      <c r="FY9" s="84"/>
      <c r="FZ9" s="84"/>
      <c r="GA9" s="84"/>
      <c r="GB9" s="84"/>
      <c r="GC9" s="84"/>
      <c r="GD9" s="84"/>
      <c r="GE9" s="84"/>
      <c r="GF9" s="84"/>
      <c r="GG9" s="84"/>
      <c r="GH9" s="84"/>
      <c r="GI9" s="84"/>
      <c r="GJ9" s="84"/>
      <c r="GK9" s="84"/>
      <c r="GL9" s="84"/>
      <c r="GM9" s="84"/>
      <c r="GN9" s="84"/>
      <c r="GO9" s="84"/>
      <c r="GP9" s="84"/>
      <c r="GQ9" s="84"/>
      <c r="GR9" s="84"/>
      <c r="GS9" s="84"/>
      <c r="GT9" s="84"/>
      <c r="GU9" s="84"/>
      <c r="GV9" s="84"/>
      <c r="GW9" s="84"/>
      <c r="GX9" s="84"/>
      <c r="GY9" s="84"/>
      <c r="GZ9" s="84"/>
      <c r="HA9" s="84"/>
      <c r="HB9" s="84"/>
      <c r="HC9" s="84"/>
      <c r="HD9" s="84"/>
      <c r="HE9" s="84"/>
      <c r="HF9" s="84"/>
      <c r="HG9" s="84"/>
      <c r="HH9" s="84"/>
      <c r="HI9" s="84"/>
      <c r="HJ9" s="84"/>
      <c r="HK9" s="84"/>
      <c r="HL9" s="84"/>
      <c r="HM9" s="84"/>
      <c r="HN9" s="84"/>
      <c r="HO9" s="84"/>
      <c r="HP9" s="84"/>
      <c r="HQ9" s="84"/>
      <c r="HR9" s="84"/>
      <c r="HS9" s="84"/>
      <c r="HT9" s="84"/>
      <c r="HU9" s="84"/>
      <c r="HV9" s="84"/>
      <c r="HW9" s="84"/>
      <c r="HX9" s="84"/>
      <c r="HY9" s="84"/>
      <c r="HZ9" s="84"/>
      <c r="IA9" s="84"/>
      <c r="IB9" s="84"/>
      <c r="IC9" s="84"/>
      <c r="ID9" s="84"/>
      <c r="IE9" s="84"/>
      <c r="IF9" s="84"/>
      <c r="IG9" s="84"/>
      <c r="IH9" s="84"/>
      <c r="II9" s="84"/>
      <c r="IJ9" s="84"/>
      <c r="IK9" s="84"/>
      <c r="IL9" s="84"/>
      <c r="IM9" s="84"/>
      <c r="IN9" s="84"/>
      <c r="IO9" s="84"/>
      <c r="IP9" s="84"/>
      <c r="IQ9" s="84"/>
      <c r="IR9" s="84"/>
      <c r="IS9" s="84"/>
      <c r="IT9" s="84"/>
      <c r="IU9" s="84"/>
      <c r="IV9" s="84"/>
      <c r="IW9" s="84"/>
      <c r="IX9" s="84"/>
      <c r="IY9" s="84"/>
      <c r="IZ9" s="84"/>
      <c r="JA9" s="84"/>
      <c r="JB9" s="84"/>
    </row>
    <row r="10" spans="1:262" s="22" customFormat="1" ht="15" customHeight="1" x14ac:dyDescent="0.15">
      <c r="A10" s="176" t="str">
        <f t="shared" si="0"/>
        <v>20190906</v>
      </c>
      <c r="B10" s="26" t="s">
        <v>285</v>
      </c>
      <c r="C10" s="27" t="s">
        <v>276</v>
      </c>
      <c r="D10" s="28" t="s">
        <v>460</v>
      </c>
      <c r="E10" s="26" t="str">
        <f t="shared" si="1"/>
        <v>标准</v>
      </c>
      <c r="F10" s="29" t="str">
        <f>VLOOKUP(D10,[1]工单一览表!A:B,2,0)</f>
        <v>025-C130000631-372</v>
      </c>
      <c r="G10" s="30" t="str">
        <f>VLOOKUP(F10,[1]系列对照表!A:C,3,0)</f>
        <v>转轴</v>
      </c>
      <c r="H10" s="30" t="str">
        <f>VLOOKUP(F10,[1]系列对照表!A:D,4,0)</f>
        <v>PCS</v>
      </c>
      <c r="I10" s="37">
        <f>VLOOKUP(D10,[1]工单一览表!A:G,7,0)</f>
        <v>1500000</v>
      </c>
      <c r="J10" s="38" t="s">
        <v>281</v>
      </c>
      <c r="K10" s="37">
        <f>VLOOKUP(D10,[1]工单一览表!A:H,8,0)</f>
        <v>0</v>
      </c>
      <c r="L10" s="26"/>
      <c r="M10" s="26"/>
      <c r="N10" s="26"/>
      <c r="O10" s="39" t="s">
        <v>389</v>
      </c>
      <c r="P10" s="40">
        <v>0.5</v>
      </c>
      <c r="Q10" s="40">
        <v>0.5</v>
      </c>
      <c r="R10" s="40">
        <f t="shared" ca="1" si="2"/>
        <v>1.375</v>
      </c>
      <c r="S10" s="40">
        <f t="shared" ca="1" si="3"/>
        <v>2.6213592233009706</v>
      </c>
      <c r="T10" s="40">
        <v>4</v>
      </c>
      <c r="U10" s="40">
        <v>4</v>
      </c>
      <c r="V10" s="41">
        <v>12</v>
      </c>
      <c r="W10" s="42">
        <v>220000</v>
      </c>
      <c r="X10" s="43">
        <v>320</v>
      </c>
      <c r="Y10" s="50">
        <v>1</v>
      </c>
      <c r="Z10" s="50">
        <v>1</v>
      </c>
      <c r="AA10" s="51"/>
      <c r="AB10" s="51"/>
      <c r="AC10" s="51"/>
      <c r="AD10" s="51"/>
      <c r="AE10" s="51"/>
      <c r="AF10" s="38">
        <f t="shared" si="4"/>
        <v>230400</v>
      </c>
      <c r="AG10" s="61">
        <f t="shared" si="5"/>
        <v>11.458333333333334</v>
      </c>
      <c r="AH10" s="62">
        <f t="shared" si="6"/>
        <v>0.95486111111111116</v>
      </c>
      <c r="AI10" s="63"/>
      <c r="AJ10" s="64"/>
      <c r="AK10" s="65">
        <f t="shared" si="7"/>
        <v>0</v>
      </c>
      <c r="AL10" s="64" t="str">
        <f>IF(VLOOKUP(D10,[1]工单一览表!A:F,6,0)="结案","Y","N")</f>
        <v>Y</v>
      </c>
      <c r="AM10" s="66" t="s">
        <v>331</v>
      </c>
      <c r="AN10" s="26"/>
      <c r="AO10" s="66" t="s">
        <v>127</v>
      </c>
      <c r="AP10" s="74"/>
      <c r="AQ10" s="75"/>
      <c r="AR10" s="76"/>
      <c r="AS10" s="77"/>
      <c r="AT10" s="77"/>
      <c r="AU10" s="78"/>
      <c r="AV10" s="77"/>
      <c r="AW10" s="77"/>
      <c r="AX10" s="77"/>
      <c r="AY10" s="77"/>
      <c r="AZ10" s="77"/>
      <c r="BA10" s="77"/>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c r="GQ10" s="84"/>
      <c r="GR10" s="84"/>
      <c r="GS10" s="84"/>
      <c r="GT10" s="84"/>
      <c r="GU10" s="84"/>
      <c r="GV10" s="84"/>
      <c r="GW10" s="84"/>
      <c r="GX10" s="84"/>
      <c r="GY10" s="84"/>
      <c r="GZ10" s="84"/>
      <c r="HA10" s="84"/>
      <c r="HB10" s="84"/>
      <c r="HC10" s="84"/>
      <c r="HD10" s="84"/>
      <c r="HE10" s="84"/>
      <c r="HF10" s="84"/>
      <c r="HG10" s="84"/>
      <c r="HH10" s="84"/>
      <c r="HI10" s="84"/>
      <c r="HJ10" s="84"/>
      <c r="HK10" s="84"/>
      <c r="HL10" s="84"/>
      <c r="HM10" s="84"/>
      <c r="HN10" s="84"/>
      <c r="HO10" s="84"/>
      <c r="HP10" s="84"/>
      <c r="HQ10" s="84"/>
      <c r="HR10" s="84"/>
      <c r="HS10" s="84"/>
      <c r="HT10" s="84"/>
      <c r="HU10" s="84"/>
      <c r="HV10" s="84"/>
      <c r="HW10" s="84"/>
      <c r="HX10" s="84"/>
      <c r="HY10" s="84"/>
      <c r="HZ10" s="84"/>
      <c r="IA10" s="84"/>
      <c r="IB10" s="84"/>
      <c r="IC10" s="84"/>
      <c r="ID10" s="84"/>
      <c r="IE10" s="84"/>
      <c r="IF10" s="84"/>
      <c r="IG10" s="84"/>
      <c r="IH10" s="84"/>
      <c r="II10" s="84"/>
      <c r="IJ10" s="84"/>
      <c r="IK10" s="84"/>
      <c r="IL10" s="84"/>
      <c r="IM10" s="84"/>
      <c r="IN10" s="84"/>
      <c r="IO10" s="84"/>
      <c r="IP10" s="84"/>
      <c r="IQ10" s="84"/>
      <c r="IR10" s="84"/>
      <c r="IS10" s="84"/>
      <c r="IT10" s="84"/>
      <c r="IU10" s="84"/>
      <c r="IV10" s="84"/>
      <c r="IW10" s="84"/>
      <c r="IX10" s="84"/>
      <c r="IY10" s="84"/>
      <c r="IZ10" s="84"/>
      <c r="JA10" s="84"/>
      <c r="JB10" s="84"/>
    </row>
    <row r="11" spans="1:262" s="13" customFormat="1" ht="15" customHeight="1" x14ac:dyDescent="0.15">
      <c r="A11" s="176" t="str">
        <f t="shared" si="0"/>
        <v>20190906</v>
      </c>
      <c r="B11" s="26" t="s">
        <v>275</v>
      </c>
      <c r="C11" s="27" t="s">
        <v>292</v>
      </c>
      <c r="D11" s="28" t="s">
        <v>446</v>
      </c>
      <c r="E11" s="26" t="str">
        <f t="shared" si="1"/>
        <v>标准</v>
      </c>
      <c r="F11" s="29" t="str">
        <f>VLOOKUP(D11,[1]工单一览表!A:B,2,0)</f>
        <v>025-U139500621-373</v>
      </c>
      <c r="G11" s="30" t="str">
        <f>VLOOKUP(F11,[1]系列对照表!A:C,3,0)</f>
        <v>5P Usb</v>
      </c>
      <c r="H11" s="30" t="str">
        <f>VLOOKUP(F11,[1]系列对照表!A:D,4,0)</f>
        <v>PCS</v>
      </c>
      <c r="I11" s="37">
        <f>VLOOKUP(D11,[1]工单一览表!A:G,7,0)</f>
        <v>600000</v>
      </c>
      <c r="J11" s="38" t="s">
        <v>281</v>
      </c>
      <c r="K11" s="37">
        <f>VLOOKUP(D11,[1]工单一览表!A:H,8,0)</f>
        <v>511000</v>
      </c>
      <c r="L11" s="26"/>
      <c r="M11" s="26"/>
      <c r="N11" s="26"/>
      <c r="O11" s="39" t="s">
        <v>295</v>
      </c>
      <c r="P11" s="40">
        <v>0.5</v>
      </c>
      <c r="Q11" s="40">
        <v>0.5</v>
      </c>
      <c r="R11" s="40">
        <f t="shared" ca="1" si="2"/>
        <v>2.8363636363636364</v>
      </c>
      <c r="S11" s="40">
        <f t="shared" ca="1" si="3"/>
        <v>2.6213592233009706</v>
      </c>
      <c r="T11" s="40">
        <v>4</v>
      </c>
      <c r="U11" s="40">
        <v>4</v>
      </c>
      <c r="V11" s="41">
        <v>12</v>
      </c>
      <c r="W11" s="42">
        <v>121000</v>
      </c>
      <c r="X11" s="43">
        <v>200</v>
      </c>
      <c r="Y11" s="50">
        <v>1</v>
      </c>
      <c r="Z11" s="50">
        <v>1</v>
      </c>
      <c r="AA11" s="51"/>
      <c r="AB11" s="51"/>
      <c r="AC11" s="51"/>
      <c r="AD11" s="51"/>
      <c r="AE11" s="51"/>
      <c r="AF11" s="38">
        <f t="shared" si="4"/>
        <v>144000</v>
      </c>
      <c r="AG11" s="61">
        <f t="shared" si="5"/>
        <v>10.083333333333334</v>
      </c>
      <c r="AH11" s="62">
        <f t="shared" si="6"/>
        <v>0.84027777777777779</v>
      </c>
      <c r="AI11" s="63"/>
      <c r="AJ11" s="64"/>
      <c r="AK11" s="65">
        <f t="shared" si="7"/>
        <v>0</v>
      </c>
      <c r="AL11" s="64" t="str">
        <f>IF(VLOOKUP(D11,[1]工单一览表!A:F,6,0)="结案","Y","N")</f>
        <v>Y</v>
      </c>
      <c r="AM11" s="66" t="s">
        <v>284</v>
      </c>
      <c r="AN11" s="26"/>
      <c r="AO11" s="66" t="s">
        <v>49</v>
      </c>
      <c r="AP11" s="74"/>
      <c r="AQ11" s="75"/>
      <c r="AR11" s="76"/>
      <c r="AS11" s="77"/>
      <c r="AT11" s="77"/>
      <c r="AU11" s="78"/>
      <c r="AV11" s="77"/>
      <c r="AW11" s="77"/>
      <c r="AX11" s="77"/>
      <c r="AY11" s="77"/>
      <c r="AZ11" s="77"/>
      <c r="BA11" s="77"/>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c r="FE11" s="84"/>
      <c r="FF11" s="84"/>
      <c r="FG11" s="84"/>
      <c r="FH11" s="84"/>
      <c r="FI11" s="84"/>
      <c r="FJ11" s="84"/>
      <c r="FK11" s="84"/>
      <c r="FL11" s="84"/>
      <c r="FM11" s="84"/>
      <c r="FN11" s="84"/>
      <c r="FO11" s="84"/>
      <c r="FP11" s="84"/>
      <c r="FQ11" s="84"/>
      <c r="FR11" s="84"/>
      <c r="FS11" s="84"/>
      <c r="FT11" s="84"/>
      <c r="FU11" s="84"/>
      <c r="FV11" s="84"/>
      <c r="FW11" s="84"/>
      <c r="FX11" s="84"/>
      <c r="FY11" s="84"/>
      <c r="FZ11" s="84"/>
      <c r="GA11" s="84"/>
      <c r="GB11" s="84"/>
      <c r="GC11" s="84"/>
      <c r="GD11" s="84"/>
      <c r="GE11" s="84"/>
      <c r="GF11" s="84"/>
      <c r="GG11" s="84"/>
      <c r="GH11" s="84"/>
      <c r="GI11" s="84"/>
      <c r="GJ11" s="84"/>
      <c r="GK11" s="84"/>
      <c r="GL11" s="84"/>
      <c r="GM11" s="84"/>
      <c r="GN11" s="84"/>
      <c r="GO11" s="84"/>
      <c r="GP11" s="84"/>
      <c r="GQ11" s="84"/>
      <c r="GR11" s="84"/>
      <c r="GS11" s="84"/>
      <c r="GT11" s="84"/>
      <c r="GU11" s="84"/>
      <c r="GV11" s="84"/>
      <c r="GW11" s="84"/>
      <c r="GX11" s="84"/>
      <c r="GY11" s="84"/>
      <c r="GZ11" s="84"/>
      <c r="HA11" s="84"/>
      <c r="HB11" s="84"/>
      <c r="HC11" s="84"/>
      <c r="HD11" s="84"/>
      <c r="HE11" s="84"/>
      <c r="HF11" s="84"/>
      <c r="HG11" s="84"/>
      <c r="HH11" s="84"/>
      <c r="HI11" s="84"/>
      <c r="HJ11" s="84"/>
      <c r="HK11" s="84"/>
      <c r="HL11" s="84"/>
      <c r="HM11" s="84"/>
      <c r="HN11" s="84"/>
      <c r="HO11" s="84"/>
      <c r="HP11" s="84"/>
      <c r="HQ11" s="84"/>
      <c r="HR11" s="84"/>
      <c r="HS11" s="84"/>
      <c r="HT11" s="84"/>
      <c r="HU11" s="84"/>
      <c r="HV11" s="84"/>
      <c r="HW11" s="84"/>
      <c r="HX11" s="84"/>
      <c r="HY11" s="84"/>
      <c r="HZ11" s="84"/>
      <c r="IA11" s="84"/>
      <c r="IB11" s="84"/>
      <c r="IC11" s="84"/>
      <c r="ID11" s="84"/>
      <c r="IE11" s="84"/>
      <c r="IF11" s="84"/>
      <c r="IG11" s="84"/>
      <c r="IH11" s="84"/>
      <c r="II11" s="84"/>
      <c r="IJ11" s="84"/>
      <c r="IK11" s="84"/>
      <c r="IL11" s="84"/>
      <c r="IM11" s="84"/>
      <c r="IN11" s="84"/>
      <c r="IO11" s="84"/>
      <c r="IP11" s="84"/>
      <c r="IQ11" s="84"/>
      <c r="IR11" s="84"/>
      <c r="IS11" s="84"/>
      <c r="IT11" s="84"/>
      <c r="IU11" s="84"/>
      <c r="IV11" s="84"/>
      <c r="IW11" s="84"/>
      <c r="IX11" s="84"/>
      <c r="IY11" s="84"/>
      <c r="IZ11" s="84"/>
      <c r="JA11" s="84"/>
      <c r="JB11" s="84"/>
    </row>
    <row r="12" spans="1:262" s="13" customFormat="1" ht="15" customHeight="1" x14ac:dyDescent="0.15">
      <c r="A12" s="176" t="str">
        <f t="shared" si="0"/>
        <v>20190906</v>
      </c>
      <c r="B12" s="26" t="s">
        <v>285</v>
      </c>
      <c r="C12" s="27" t="s">
        <v>361</v>
      </c>
      <c r="D12" s="28" t="s">
        <v>424</v>
      </c>
      <c r="E12" s="26" t="str">
        <f t="shared" ref="E12:E38" si="8">IF(LEFT(D12,3)="ZVY","试产",IF(LEFT(D12,3)="XVK","重工","标准"))</f>
        <v>标准</v>
      </c>
      <c r="F12" s="29" t="str">
        <f>VLOOKUP(D12,[1]工单一览表!A:B,2,0)</f>
        <v>050-0009-482</v>
      </c>
      <c r="G12" s="30" t="str">
        <f>VLOOKUP(F12,[1]系列对照表!A:C,3,0)</f>
        <v>Sim卡</v>
      </c>
      <c r="H12" s="30" t="str">
        <f>VLOOKUP(F12,[1]系列对照表!A:D,4,0)</f>
        <v>KPCS</v>
      </c>
      <c r="I12" s="37">
        <f>VLOOKUP(D12,[1]工单一览表!A:G,7,0)</f>
        <v>1000</v>
      </c>
      <c r="J12" s="38" t="s">
        <v>281</v>
      </c>
      <c r="K12" s="37">
        <f>VLOOKUP(D12,[1]工单一览表!A:H,8,0)</f>
        <v>992.7</v>
      </c>
      <c r="L12" s="26"/>
      <c r="M12" s="26"/>
      <c r="N12" s="26"/>
      <c r="O12" s="39" t="s">
        <v>425</v>
      </c>
      <c r="P12" s="40">
        <v>0.5</v>
      </c>
      <c r="Q12" s="40">
        <v>0.5</v>
      </c>
      <c r="R12" s="40">
        <f t="shared" ca="1" si="2"/>
        <v>1.375</v>
      </c>
      <c r="S12" s="40">
        <f t="shared" ca="1" si="3"/>
        <v>2.6213592233009706</v>
      </c>
      <c r="T12" s="40">
        <v>3</v>
      </c>
      <c r="U12" s="40">
        <v>3</v>
      </c>
      <c r="V12" s="41">
        <v>12</v>
      </c>
      <c r="W12" s="42">
        <v>194</v>
      </c>
      <c r="X12" s="43">
        <v>300</v>
      </c>
      <c r="Y12" s="50">
        <v>1</v>
      </c>
      <c r="Z12" s="50">
        <v>1</v>
      </c>
      <c r="AA12" s="51"/>
      <c r="AB12" s="51"/>
      <c r="AC12" s="51"/>
      <c r="AD12" s="51"/>
      <c r="AE12" s="51"/>
      <c r="AF12" s="38">
        <f t="shared" ref="AF12:AF45" si="9">IF(LEFT(F12,3)="025",X12*Y12*Z12*60*V12,X12*Y12*Z12*60*V12/1000)</f>
        <v>216</v>
      </c>
      <c r="AG12" s="61">
        <f t="shared" ref="AG12:AG45" si="10">IF(LEFT(F12,3)="025",W12/(X12*Y12*Z12*60),W12*1000/(X12*Y12*Z12*60))</f>
        <v>10.777777777777779</v>
      </c>
      <c r="AH12" s="62">
        <f t="shared" ref="AH12:AH45" si="11">W12/AF12</f>
        <v>0.89814814814814814</v>
      </c>
      <c r="AI12" s="63"/>
      <c r="AJ12" s="64"/>
      <c r="AK12" s="65">
        <f t="shared" ref="AK12:AK38" si="12">AJ12/U12</f>
        <v>0</v>
      </c>
      <c r="AL12" s="64" t="str">
        <f>IF(VLOOKUP(D12,[1]工单一览表!A:F,6,0)="结案","Y","N")</f>
        <v>Y</v>
      </c>
      <c r="AM12" s="66" t="s">
        <v>313</v>
      </c>
      <c r="AN12" s="26"/>
      <c r="AO12" s="66" t="s">
        <v>298</v>
      </c>
      <c r="AP12" s="74"/>
      <c r="AQ12" s="75"/>
      <c r="AR12" s="76"/>
      <c r="AS12" s="77"/>
      <c r="AT12" s="77"/>
      <c r="AU12" s="78"/>
      <c r="AV12" s="77"/>
      <c r="AW12" s="77"/>
      <c r="AX12" s="77"/>
      <c r="AY12" s="77"/>
      <c r="AZ12" s="77"/>
      <c r="BA12" s="77"/>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c r="GZ12" s="84"/>
      <c r="HA12" s="84"/>
      <c r="HB12" s="84"/>
      <c r="HC12" s="84"/>
      <c r="HD12" s="84"/>
      <c r="HE12" s="84"/>
      <c r="HF12" s="84"/>
      <c r="HG12" s="84"/>
      <c r="HH12" s="84"/>
      <c r="HI12" s="84"/>
      <c r="HJ12" s="84"/>
      <c r="HK12" s="84"/>
      <c r="HL12" s="84"/>
      <c r="HM12" s="84"/>
      <c r="HN12" s="84"/>
      <c r="HO12" s="84"/>
      <c r="HP12" s="84"/>
      <c r="HQ12" s="84"/>
      <c r="HR12" s="84"/>
      <c r="HS12" s="84"/>
      <c r="HT12" s="84"/>
      <c r="HU12" s="84"/>
      <c r="HV12" s="84"/>
      <c r="HW12" s="84"/>
      <c r="HX12" s="84"/>
      <c r="HY12" s="84"/>
      <c r="HZ12" s="84"/>
      <c r="IA12" s="84"/>
      <c r="IB12" s="84"/>
      <c r="IC12" s="84"/>
      <c r="ID12" s="84"/>
      <c r="IE12" s="84"/>
      <c r="IF12" s="84"/>
      <c r="IG12" s="84"/>
      <c r="IH12" s="84"/>
      <c r="II12" s="84"/>
      <c r="IJ12" s="84"/>
      <c r="IK12" s="84"/>
      <c r="IL12" s="84"/>
      <c r="IM12" s="84"/>
      <c r="IN12" s="84"/>
      <c r="IO12" s="84"/>
      <c r="IP12" s="84"/>
      <c r="IQ12" s="84"/>
      <c r="IR12" s="84"/>
      <c r="IS12" s="84"/>
      <c r="IT12" s="84"/>
      <c r="IU12" s="84"/>
      <c r="IV12" s="84"/>
      <c r="IW12" s="84"/>
      <c r="IX12" s="84"/>
      <c r="IY12" s="84"/>
      <c r="IZ12" s="84"/>
      <c r="JA12" s="84"/>
      <c r="JB12" s="84"/>
    </row>
    <row r="13" spans="1:262" s="13" customFormat="1" ht="15" customHeight="1" x14ac:dyDescent="0.15">
      <c r="A13" s="176" t="str">
        <f t="shared" si="0"/>
        <v>20190906</v>
      </c>
      <c r="B13" s="26" t="s">
        <v>275</v>
      </c>
      <c r="C13" s="27" t="s">
        <v>463</v>
      </c>
      <c r="D13" s="28" t="s">
        <v>464</v>
      </c>
      <c r="E13" s="26" t="str">
        <f t="shared" si="8"/>
        <v>标准</v>
      </c>
      <c r="F13" s="29" t="str">
        <f>VLOOKUP(D13,[1]工单一览表!A:B,2,0)</f>
        <v>050-J200000142-0546</v>
      </c>
      <c r="G13" s="30" t="str">
        <f>VLOOKUP(F13,[1]系列对照表!A:C,3,0)</f>
        <v>Jack</v>
      </c>
      <c r="H13" s="30" t="str">
        <f>VLOOKUP(F13,[1]系列对照表!A:D,4,0)</f>
        <v>KPCS</v>
      </c>
      <c r="I13" s="37">
        <f>VLOOKUP(D13,[1]工单一览表!A:G,7,0)</f>
        <v>40000</v>
      </c>
      <c r="J13" s="38" t="s">
        <v>281</v>
      </c>
      <c r="K13" s="37">
        <f>VLOOKUP(D13,[1]工单一览表!A:H,8,0)</f>
        <v>479</v>
      </c>
      <c r="L13" s="26"/>
      <c r="M13" s="26"/>
      <c r="N13" s="26"/>
      <c r="O13" s="39" t="s">
        <v>465</v>
      </c>
      <c r="P13" s="40">
        <v>0.5</v>
      </c>
      <c r="Q13" s="40">
        <v>0.5</v>
      </c>
      <c r="R13" s="40">
        <f t="shared" ca="1" si="2"/>
        <v>2.8363636363636364</v>
      </c>
      <c r="S13" s="40">
        <f t="shared" ca="1" si="3"/>
        <v>2.6213592233009706</v>
      </c>
      <c r="T13" s="40">
        <v>4</v>
      </c>
      <c r="U13" s="40">
        <v>4</v>
      </c>
      <c r="V13" s="41">
        <v>12</v>
      </c>
      <c r="W13" s="42">
        <v>230</v>
      </c>
      <c r="X13" s="43">
        <v>400</v>
      </c>
      <c r="Y13" s="50">
        <v>1</v>
      </c>
      <c r="Z13" s="50">
        <v>1</v>
      </c>
      <c r="AA13" s="51"/>
      <c r="AB13" s="51"/>
      <c r="AC13" s="51"/>
      <c r="AD13" s="51"/>
      <c r="AE13" s="51"/>
      <c r="AF13" s="38">
        <f t="shared" si="9"/>
        <v>288</v>
      </c>
      <c r="AG13" s="61">
        <f t="shared" si="10"/>
        <v>9.5833333333333339</v>
      </c>
      <c r="AH13" s="62">
        <f t="shared" si="11"/>
        <v>0.79861111111111116</v>
      </c>
      <c r="AI13" s="63"/>
      <c r="AJ13" s="64"/>
      <c r="AK13" s="65">
        <f t="shared" si="12"/>
        <v>0</v>
      </c>
      <c r="AL13" s="64" t="str">
        <f>IF(VLOOKUP(D13,[1]工单一览表!A:F,6,0)="结案","Y","N")</f>
        <v>Y</v>
      </c>
      <c r="AM13" s="66" t="s">
        <v>302</v>
      </c>
      <c r="AN13" s="26"/>
      <c r="AO13" s="66" t="s">
        <v>125</v>
      </c>
      <c r="AP13" s="74"/>
      <c r="AQ13" s="75"/>
      <c r="AR13" s="76"/>
      <c r="AS13" s="77"/>
      <c r="AT13" s="77"/>
      <c r="AU13" s="78"/>
      <c r="AV13" s="77"/>
      <c r="AW13" s="77"/>
      <c r="AX13" s="77"/>
      <c r="AY13" s="77"/>
      <c r="AZ13" s="77"/>
      <c r="BA13" s="77"/>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c r="FE13" s="84"/>
      <c r="FF13" s="84"/>
      <c r="FG13" s="84"/>
      <c r="FH13" s="84"/>
      <c r="FI13" s="84"/>
      <c r="FJ13" s="84"/>
      <c r="FK13" s="84"/>
      <c r="FL13" s="84"/>
      <c r="FM13" s="84"/>
      <c r="FN13" s="84"/>
      <c r="FO13" s="84"/>
      <c r="FP13" s="84"/>
      <c r="FQ13" s="84"/>
      <c r="FR13" s="84"/>
      <c r="FS13" s="84"/>
      <c r="FT13" s="84"/>
      <c r="FU13" s="84"/>
      <c r="FV13" s="84"/>
      <c r="FW13" s="84"/>
      <c r="FX13" s="84"/>
      <c r="FY13" s="84"/>
      <c r="FZ13" s="84"/>
      <c r="GA13" s="84"/>
      <c r="GB13" s="84"/>
      <c r="GC13" s="84"/>
      <c r="GD13" s="84"/>
      <c r="GE13" s="84"/>
      <c r="GF13" s="84"/>
      <c r="GG13" s="84"/>
      <c r="GH13" s="84"/>
      <c r="GI13" s="84"/>
      <c r="GJ13" s="84"/>
      <c r="GK13" s="84"/>
      <c r="GL13" s="84"/>
      <c r="GM13" s="84"/>
      <c r="GN13" s="84"/>
      <c r="GO13" s="84"/>
      <c r="GP13" s="84"/>
      <c r="GQ13" s="84"/>
      <c r="GR13" s="84"/>
      <c r="GS13" s="84"/>
      <c r="GT13" s="84"/>
      <c r="GU13" s="84"/>
      <c r="GV13" s="84"/>
      <c r="GW13" s="84"/>
      <c r="GX13" s="84"/>
      <c r="GY13" s="84"/>
      <c r="GZ13" s="84"/>
      <c r="HA13" s="84"/>
      <c r="HB13" s="84"/>
      <c r="HC13" s="84"/>
      <c r="HD13" s="84"/>
      <c r="HE13" s="84"/>
      <c r="HF13" s="84"/>
      <c r="HG13" s="84"/>
      <c r="HH13" s="84"/>
      <c r="HI13" s="84"/>
      <c r="HJ13" s="84"/>
      <c r="HK13" s="84"/>
      <c r="HL13" s="84"/>
      <c r="HM13" s="84"/>
      <c r="HN13" s="84"/>
      <c r="HO13" s="84"/>
      <c r="HP13" s="84"/>
      <c r="HQ13" s="84"/>
      <c r="HR13" s="84"/>
      <c r="HS13" s="84"/>
      <c r="HT13" s="84"/>
      <c r="HU13" s="84"/>
      <c r="HV13" s="84"/>
      <c r="HW13" s="84"/>
      <c r="HX13" s="84"/>
      <c r="HY13" s="84"/>
      <c r="HZ13" s="84"/>
      <c r="IA13" s="84"/>
      <c r="IB13" s="84"/>
      <c r="IC13" s="84"/>
      <c r="ID13" s="84"/>
      <c r="IE13" s="84"/>
      <c r="IF13" s="84"/>
      <c r="IG13" s="84"/>
      <c r="IH13" s="84"/>
      <c r="II13" s="84"/>
      <c r="IJ13" s="84"/>
      <c r="IK13" s="84"/>
      <c r="IL13" s="84"/>
      <c r="IM13" s="84"/>
      <c r="IN13" s="84"/>
      <c r="IO13" s="84"/>
      <c r="IP13" s="84"/>
      <c r="IQ13" s="84"/>
      <c r="IR13" s="84"/>
      <c r="IS13" s="84"/>
      <c r="IT13" s="84"/>
      <c r="IU13" s="84"/>
      <c r="IV13" s="84"/>
      <c r="IW13" s="84"/>
      <c r="IX13" s="84"/>
      <c r="IY13" s="84"/>
      <c r="IZ13" s="84"/>
      <c r="JA13" s="84"/>
      <c r="JB13" s="84"/>
    </row>
    <row r="14" spans="1:262" s="13" customFormat="1" ht="15" customHeight="1" x14ac:dyDescent="0.15">
      <c r="A14" s="176" t="str">
        <f t="shared" si="0"/>
        <v>20190906</v>
      </c>
      <c r="B14" s="26" t="s">
        <v>285</v>
      </c>
      <c r="C14" s="27" t="s">
        <v>463</v>
      </c>
      <c r="D14" s="28" t="s">
        <v>464</v>
      </c>
      <c r="E14" s="26" t="str">
        <f t="shared" si="8"/>
        <v>标准</v>
      </c>
      <c r="F14" s="29" t="str">
        <f>VLOOKUP(D14,[1]工单一览表!A:B,2,0)</f>
        <v>050-J200000142-0546</v>
      </c>
      <c r="G14" s="30" t="str">
        <f>VLOOKUP(F14,[1]系列对照表!A:C,3,0)</f>
        <v>Jack</v>
      </c>
      <c r="H14" s="30" t="str">
        <f>VLOOKUP(F14,[1]系列对照表!A:D,4,0)</f>
        <v>KPCS</v>
      </c>
      <c r="I14" s="37">
        <f>VLOOKUP(D14,[1]工单一览表!A:G,7,0)</f>
        <v>40000</v>
      </c>
      <c r="J14" s="38" t="s">
        <v>281</v>
      </c>
      <c r="K14" s="37">
        <f>VLOOKUP(D14,[1]工单一览表!A:H,8,0)</f>
        <v>479</v>
      </c>
      <c r="L14" s="26"/>
      <c r="M14" s="26"/>
      <c r="N14" s="26"/>
      <c r="O14" s="39" t="s">
        <v>465</v>
      </c>
      <c r="P14" s="40">
        <v>0.5</v>
      </c>
      <c r="Q14" s="40">
        <v>0.5</v>
      </c>
      <c r="R14" s="40">
        <f t="shared" ca="1" si="2"/>
        <v>0.45833333333333331</v>
      </c>
      <c r="S14" s="40">
        <f t="shared" ca="1" si="3"/>
        <v>0.87378640776699024</v>
      </c>
      <c r="T14" s="40">
        <v>3</v>
      </c>
      <c r="U14" s="40">
        <v>3</v>
      </c>
      <c r="V14" s="41">
        <v>4</v>
      </c>
      <c r="W14" s="42">
        <v>80</v>
      </c>
      <c r="X14" s="43">
        <v>400</v>
      </c>
      <c r="Y14" s="50">
        <v>1</v>
      </c>
      <c r="Z14" s="50">
        <v>1</v>
      </c>
      <c r="AA14" s="51"/>
      <c r="AB14" s="51"/>
      <c r="AC14" s="51"/>
      <c r="AD14" s="51"/>
      <c r="AE14" s="51"/>
      <c r="AF14" s="38">
        <f t="shared" si="9"/>
        <v>96</v>
      </c>
      <c r="AG14" s="61">
        <f t="shared" si="10"/>
        <v>3.3333333333333335</v>
      </c>
      <c r="AH14" s="62">
        <f t="shared" si="11"/>
        <v>0.83333333333333337</v>
      </c>
      <c r="AI14" s="63"/>
      <c r="AJ14" s="64"/>
      <c r="AK14" s="65">
        <f t="shared" si="12"/>
        <v>0</v>
      </c>
      <c r="AL14" s="64" t="str">
        <f>IF(VLOOKUP(D14,[1]工单一览表!A:F,6,0)="结案","Y","N")</f>
        <v>Y</v>
      </c>
      <c r="AM14" s="66" t="s">
        <v>331</v>
      </c>
      <c r="AN14" s="26"/>
      <c r="AO14" s="66" t="s">
        <v>127</v>
      </c>
      <c r="AP14" s="74"/>
      <c r="AQ14" s="75"/>
      <c r="AR14" s="76"/>
      <c r="AS14" s="77"/>
      <c r="AT14" s="77"/>
      <c r="AU14" s="78"/>
      <c r="AV14" s="77"/>
      <c r="AW14" s="77"/>
      <c r="AX14" s="77"/>
      <c r="AY14" s="77"/>
      <c r="AZ14" s="77"/>
      <c r="BA14" s="77"/>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4"/>
      <c r="CE14" s="84"/>
      <c r="CF14" s="84"/>
      <c r="CG14" s="84"/>
      <c r="CH14" s="84"/>
      <c r="CI14" s="84"/>
      <c r="CJ14" s="84"/>
      <c r="CK14" s="84"/>
      <c r="CL14" s="84"/>
      <c r="CM14" s="84"/>
      <c r="CN14" s="84"/>
      <c r="CO14" s="84"/>
      <c r="CP14" s="84"/>
      <c r="CQ14" s="84"/>
      <c r="CR14" s="84"/>
      <c r="CS14" s="84"/>
      <c r="CT14" s="84"/>
      <c r="CU14" s="84"/>
      <c r="CV14" s="84"/>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c r="FE14" s="84"/>
      <c r="FF14" s="84"/>
      <c r="FG14" s="84"/>
      <c r="FH14" s="84"/>
      <c r="FI14" s="84"/>
      <c r="FJ14" s="84"/>
      <c r="FK14" s="84"/>
      <c r="FL14" s="84"/>
      <c r="FM14" s="84"/>
      <c r="FN14" s="84"/>
      <c r="FO14" s="84"/>
      <c r="FP14" s="84"/>
      <c r="FQ14" s="84"/>
      <c r="FR14" s="84"/>
      <c r="FS14" s="84"/>
      <c r="FT14" s="84"/>
      <c r="FU14" s="84"/>
      <c r="FV14" s="84"/>
      <c r="FW14" s="84"/>
      <c r="FX14" s="84"/>
      <c r="FY14" s="84"/>
      <c r="FZ14" s="84"/>
      <c r="GA14" s="84"/>
      <c r="GB14" s="84"/>
      <c r="GC14" s="84"/>
      <c r="GD14" s="84"/>
      <c r="GE14" s="84"/>
      <c r="GF14" s="84"/>
      <c r="GG14" s="84"/>
      <c r="GH14" s="84"/>
      <c r="GI14" s="84"/>
      <c r="GJ14" s="84"/>
      <c r="GK14" s="84"/>
      <c r="GL14" s="84"/>
      <c r="GM14" s="84"/>
      <c r="GN14" s="84"/>
      <c r="GO14" s="84"/>
      <c r="GP14" s="84"/>
      <c r="GQ14" s="84"/>
      <c r="GR14" s="84"/>
      <c r="GS14" s="84"/>
      <c r="GT14" s="84"/>
      <c r="GU14" s="84"/>
      <c r="GV14" s="84"/>
      <c r="GW14" s="84"/>
      <c r="GX14" s="84"/>
      <c r="GY14" s="84"/>
      <c r="GZ14" s="84"/>
      <c r="HA14" s="84"/>
      <c r="HB14" s="84"/>
      <c r="HC14" s="84"/>
      <c r="HD14" s="84"/>
      <c r="HE14" s="84"/>
      <c r="HF14" s="84"/>
      <c r="HG14" s="84"/>
      <c r="HH14" s="84"/>
      <c r="HI14" s="84"/>
      <c r="HJ14" s="84"/>
      <c r="HK14" s="84"/>
      <c r="HL14" s="84"/>
      <c r="HM14" s="84"/>
      <c r="HN14" s="84"/>
      <c r="HO14" s="84"/>
      <c r="HP14" s="84"/>
      <c r="HQ14" s="84"/>
      <c r="HR14" s="84"/>
      <c r="HS14" s="84"/>
      <c r="HT14" s="84"/>
      <c r="HU14" s="84"/>
      <c r="HV14" s="84"/>
      <c r="HW14" s="84"/>
      <c r="HX14" s="84"/>
      <c r="HY14" s="84"/>
      <c r="HZ14" s="84"/>
      <c r="IA14" s="84"/>
      <c r="IB14" s="84"/>
      <c r="IC14" s="84"/>
      <c r="ID14" s="84"/>
      <c r="IE14" s="84"/>
      <c r="IF14" s="84"/>
      <c r="IG14" s="84"/>
      <c r="IH14" s="84"/>
      <c r="II14" s="84"/>
      <c r="IJ14" s="84"/>
      <c r="IK14" s="84"/>
      <c r="IL14" s="84"/>
      <c r="IM14" s="84"/>
      <c r="IN14" s="84"/>
      <c r="IO14" s="84"/>
      <c r="IP14" s="84"/>
      <c r="IQ14" s="84"/>
      <c r="IR14" s="84"/>
      <c r="IS14" s="84"/>
      <c r="IT14" s="84"/>
      <c r="IU14" s="84"/>
      <c r="IV14" s="84"/>
      <c r="IW14" s="84"/>
      <c r="IX14" s="84"/>
      <c r="IY14" s="84"/>
      <c r="IZ14" s="84"/>
      <c r="JA14" s="84"/>
      <c r="JB14" s="84"/>
    </row>
    <row r="15" spans="1:262" s="22" customFormat="1" ht="15" customHeight="1" x14ac:dyDescent="0.15">
      <c r="A15" s="176" t="str">
        <f t="shared" si="0"/>
        <v>20190906</v>
      </c>
      <c r="B15" s="26" t="s">
        <v>275</v>
      </c>
      <c r="C15" s="27" t="s">
        <v>380</v>
      </c>
      <c r="D15" s="28" t="s">
        <v>466</v>
      </c>
      <c r="E15" s="26" t="str">
        <f t="shared" si="8"/>
        <v>标准</v>
      </c>
      <c r="F15" s="29" t="str">
        <f>VLOOKUP(D15,[1]工单一览表!A:B,2,0)</f>
        <v>050-J220000141-530</v>
      </c>
      <c r="G15" s="30" t="str">
        <f>VLOOKUP(F15,[1]系列对照表!A:C,3,0)</f>
        <v>Jack</v>
      </c>
      <c r="H15" s="30" t="str">
        <f>VLOOKUP(F15,[1]系列对照表!A:D,4,0)</f>
        <v>KPCS</v>
      </c>
      <c r="I15" s="37">
        <f>VLOOKUP(D15,[1]工单一览表!A:G,7,0)</f>
        <v>600</v>
      </c>
      <c r="J15" s="38" t="s">
        <v>281</v>
      </c>
      <c r="K15" s="37">
        <f>VLOOKUP(D15,[1]工单一览表!A:H,8,0)</f>
        <v>600</v>
      </c>
      <c r="L15" s="26"/>
      <c r="M15" s="26"/>
      <c r="N15" s="26"/>
      <c r="O15" s="39" t="s">
        <v>20</v>
      </c>
      <c r="P15" s="40">
        <v>0.5</v>
      </c>
      <c r="Q15" s="40">
        <v>0.5</v>
      </c>
      <c r="R15" s="40">
        <f t="shared" ca="1" si="2"/>
        <v>2.8363636363636364</v>
      </c>
      <c r="S15" s="40">
        <f t="shared" ca="1" si="3"/>
        <v>2.6213592233009706</v>
      </c>
      <c r="T15" s="40">
        <v>4</v>
      </c>
      <c r="U15" s="40">
        <v>4</v>
      </c>
      <c r="V15" s="41">
        <v>12</v>
      </c>
      <c r="W15" s="42">
        <v>152</v>
      </c>
      <c r="X15" s="43">
        <v>450</v>
      </c>
      <c r="Y15" s="50">
        <v>1</v>
      </c>
      <c r="Z15" s="50">
        <v>1</v>
      </c>
      <c r="AA15" s="51"/>
      <c r="AB15" s="51"/>
      <c r="AC15" s="51"/>
      <c r="AD15" s="51"/>
      <c r="AE15" s="51"/>
      <c r="AF15" s="38">
        <f t="shared" si="9"/>
        <v>324</v>
      </c>
      <c r="AG15" s="61">
        <f t="shared" si="10"/>
        <v>5.6296296296296298</v>
      </c>
      <c r="AH15" s="62">
        <f t="shared" si="11"/>
        <v>0.46913580246913578</v>
      </c>
      <c r="AI15" s="63"/>
      <c r="AJ15" s="64"/>
      <c r="AK15" s="65">
        <f t="shared" si="12"/>
        <v>0</v>
      </c>
      <c r="AL15" s="64" t="str">
        <f>IF(VLOOKUP(D15,[1]工单一览表!A:F,6,0)="结案","Y","N")</f>
        <v>Y</v>
      </c>
      <c r="AM15" s="66" t="s">
        <v>337</v>
      </c>
      <c r="AN15" s="26"/>
      <c r="AO15" s="66" t="s">
        <v>61</v>
      </c>
      <c r="AP15" s="74"/>
      <c r="AQ15" s="75"/>
      <c r="AR15" s="76"/>
      <c r="AS15" s="77"/>
      <c r="AT15" s="77"/>
      <c r="AU15" s="78"/>
      <c r="AV15" s="77"/>
      <c r="AW15" s="77"/>
      <c r="AX15" s="77"/>
      <c r="AY15" s="77"/>
      <c r="AZ15" s="77"/>
      <c r="BA15" s="77"/>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84"/>
      <c r="CE15" s="84"/>
      <c r="CF15" s="84"/>
      <c r="CG15" s="84"/>
      <c r="CH15" s="84"/>
      <c r="CI15" s="84"/>
      <c r="CJ15" s="84"/>
      <c r="CK15" s="84"/>
      <c r="CL15" s="84"/>
      <c r="CM15" s="84"/>
      <c r="CN15" s="84"/>
      <c r="CO15" s="84"/>
      <c r="CP15" s="84"/>
      <c r="CQ15" s="84"/>
      <c r="CR15" s="84"/>
      <c r="CS15" s="84"/>
      <c r="CT15" s="84"/>
      <c r="CU15" s="84"/>
      <c r="CV15" s="84"/>
      <c r="CW15" s="84"/>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c r="FE15" s="84"/>
      <c r="FF15" s="84"/>
      <c r="FG15" s="84"/>
      <c r="FH15" s="84"/>
      <c r="FI15" s="84"/>
      <c r="FJ15" s="84"/>
      <c r="FK15" s="84"/>
      <c r="FL15" s="84"/>
      <c r="FM15" s="84"/>
      <c r="FN15" s="84"/>
      <c r="FO15" s="84"/>
      <c r="FP15" s="84"/>
      <c r="FQ15" s="84"/>
      <c r="FR15" s="84"/>
      <c r="FS15" s="84"/>
      <c r="FT15" s="84"/>
      <c r="FU15" s="84"/>
      <c r="FV15" s="84"/>
      <c r="FW15" s="84"/>
      <c r="FX15" s="84"/>
      <c r="FY15" s="84"/>
      <c r="FZ15" s="84"/>
      <c r="GA15" s="84"/>
      <c r="GB15" s="84"/>
      <c r="GC15" s="84"/>
      <c r="GD15" s="84"/>
      <c r="GE15" s="84"/>
      <c r="GF15" s="84"/>
      <c r="GG15" s="84"/>
      <c r="GH15" s="84"/>
      <c r="GI15" s="84"/>
      <c r="GJ15" s="84"/>
      <c r="GK15" s="84"/>
      <c r="GL15" s="84"/>
      <c r="GM15" s="84"/>
      <c r="GN15" s="84"/>
      <c r="GO15" s="84"/>
      <c r="GP15" s="84"/>
      <c r="GQ15" s="84"/>
      <c r="GR15" s="84"/>
      <c r="GS15" s="84"/>
      <c r="GT15" s="84"/>
      <c r="GU15" s="84"/>
      <c r="GV15" s="84"/>
      <c r="GW15" s="84"/>
      <c r="GX15" s="84"/>
      <c r="GY15" s="84"/>
      <c r="GZ15" s="84"/>
      <c r="HA15" s="84"/>
      <c r="HB15" s="84"/>
      <c r="HC15" s="84"/>
      <c r="HD15" s="84"/>
      <c r="HE15" s="84"/>
      <c r="HF15" s="84"/>
      <c r="HG15" s="84"/>
      <c r="HH15" s="84"/>
      <c r="HI15" s="84"/>
      <c r="HJ15" s="84"/>
      <c r="HK15" s="84"/>
      <c r="HL15" s="84"/>
      <c r="HM15" s="84"/>
      <c r="HN15" s="84"/>
      <c r="HO15" s="84"/>
      <c r="HP15" s="84"/>
      <c r="HQ15" s="84"/>
      <c r="HR15" s="84"/>
      <c r="HS15" s="84"/>
      <c r="HT15" s="84"/>
      <c r="HU15" s="84"/>
      <c r="HV15" s="84"/>
      <c r="HW15" s="84"/>
      <c r="HX15" s="84"/>
      <c r="HY15" s="84"/>
      <c r="HZ15" s="84"/>
      <c r="IA15" s="84"/>
      <c r="IB15" s="84"/>
      <c r="IC15" s="84"/>
      <c r="ID15" s="84"/>
      <c r="IE15" s="84"/>
      <c r="IF15" s="84"/>
      <c r="IG15" s="84"/>
      <c r="IH15" s="84"/>
      <c r="II15" s="84"/>
      <c r="IJ15" s="84"/>
      <c r="IK15" s="84"/>
      <c r="IL15" s="84"/>
      <c r="IM15" s="84"/>
      <c r="IN15" s="84"/>
      <c r="IO15" s="84"/>
      <c r="IP15" s="84"/>
      <c r="IQ15" s="84"/>
      <c r="IR15" s="84"/>
      <c r="IS15" s="84"/>
      <c r="IT15" s="84"/>
      <c r="IU15" s="84"/>
      <c r="IV15" s="84"/>
      <c r="IW15" s="84"/>
      <c r="IX15" s="84"/>
      <c r="IY15" s="84"/>
      <c r="IZ15" s="84"/>
      <c r="JA15" s="84"/>
      <c r="JB15" s="84"/>
    </row>
    <row r="16" spans="1:262" s="22" customFormat="1" ht="15" customHeight="1" x14ac:dyDescent="0.15">
      <c r="A16" s="176" t="str">
        <f t="shared" si="0"/>
        <v>20190906</v>
      </c>
      <c r="B16" s="26" t="s">
        <v>285</v>
      </c>
      <c r="C16" s="27" t="s">
        <v>380</v>
      </c>
      <c r="D16" s="28" t="s">
        <v>466</v>
      </c>
      <c r="E16" s="26" t="str">
        <f t="shared" si="8"/>
        <v>标准</v>
      </c>
      <c r="F16" s="29" t="str">
        <f>VLOOKUP(D16,[1]工单一览表!A:B,2,0)</f>
        <v>050-J220000141-530</v>
      </c>
      <c r="G16" s="30" t="str">
        <f>VLOOKUP(F16,[1]系列对照表!A:C,3,0)</f>
        <v>Jack</v>
      </c>
      <c r="H16" s="30" t="str">
        <f>VLOOKUP(F16,[1]系列对照表!A:D,4,0)</f>
        <v>KPCS</v>
      </c>
      <c r="I16" s="37">
        <f>VLOOKUP(D16,[1]工单一览表!A:G,7,0)</f>
        <v>600</v>
      </c>
      <c r="J16" s="38" t="s">
        <v>281</v>
      </c>
      <c r="K16" s="37">
        <f>VLOOKUP(D16,[1]工单一览表!A:H,8,0)</f>
        <v>600</v>
      </c>
      <c r="L16" s="26"/>
      <c r="M16" s="26"/>
      <c r="N16" s="26"/>
      <c r="O16" s="39" t="s">
        <v>20</v>
      </c>
      <c r="P16" s="40">
        <v>0.5</v>
      </c>
      <c r="Q16" s="40">
        <v>0.5</v>
      </c>
      <c r="R16" s="40">
        <f t="shared" ca="1" si="2"/>
        <v>1.375</v>
      </c>
      <c r="S16" s="40">
        <f t="shared" ca="1" si="3"/>
        <v>2.6213592233009706</v>
      </c>
      <c r="T16" s="40">
        <v>4</v>
      </c>
      <c r="U16" s="40">
        <v>4</v>
      </c>
      <c r="V16" s="41">
        <v>12</v>
      </c>
      <c r="W16" s="42">
        <v>260</v>
      </c>
      <c r="X16" s="43">
        <v>450</v>
      </c>
      <c r="Y16" s="50">
        <v>1</v>
      </c>
      <c r="Z16" s="50">
        <v>1</v>
      </c>
      <c r="AA16" s="51"/>
      <c r="AB16" s="51"/>
      <c r="AC16" s="51"/>
      <c r="AD16" s="51"/>
      <c r="AE16" s="51"/>
      <c r="AF16" s="38">
        <f t="shared" si="9"/>
        <v>324</v>
      </c>
      <c r="AG16" s="61">
        <f t="shared" si="10"/>
        <v>9.6296296296296298</v>
      </c>
      <c r="AH16" s="62">
        <f t="shared" si="11"/>
        <v>0.80246913580246915</v>
      </c>
      <c r="AI16" s="63"/>
      <c r="AJ16" s="64"/>
      <c r="AK16" s="65">
        <f t="shared" si="12"/>
        <v>0</v>
      </c>
      <c r="AL16" s="64" t="str">
        <f>IF(VLOOKUP(D16,[1]工单一览表!A:F,6,0)="结案","Y","N")</f>
        <v>Y</v>
      </c>
      <c r="AM16" s="66" t="s">
        <v>322</v>
      </c>
      <c r="AN16" s="26"/>
      <c r="AO16" s="66" t="s">
        <v>64</v>
      </c>
      <c r="AP16" s="74"/>
      <c r="AQ16" s="75"/>
      <c r="AR16" s="76"/>
      <c r="AS16" s="77"/>
      <c r="AT16" s="77"/>
      <c r="AU16" s="78"/>
      <c r="AV16" s="77"/>
      <c r="AW16" s="77"/>
      <c r="AX16" s="77"/>
      <c r="AY16" s="77"/>
      <c r="AZ16" s="77"/>
      <c r="BA16" s="77"/>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84"/>
      <c r="CE16" s="84"/>
      <c r="CF16" s="84"/>
      <c r="CG16" s="84"/>
      <c r="CH16" s="84"/>
      <c r="CI16" s="84"/>
      <c r="CJ16" s="84"/>
      <c r="CK16" s="84"/>
      <c r="CL16" s="84"/>
      <c r="CM16" s="84"/>
      <c r="CN16" s="84"/>
      <c r="CO16" s="84"/>
      <c r="CP16" s="84"/>
      <c r="CQ16" s="84"/>
      <c r="CR16" s="84"/>
      <c r="CS16" s="84"/>
      <c r="CT16" s="84"/>
      <c r="CU16" s="84"/>
      <c r="CV16" s="84"/>
      <c r="CW16" s="84"/>
      <c r="CX16" s="84"/>
      <c r="CY16" s="84"/>
      <c r="CZ16" s="84"/>
      <c r="DA16" s="84"/>
      <c r="DB16" s="84"/>
      <c r="DC16" s="84"/>
      <c r="DD16" s="84"/>
      <c r="DE16" s="84"/>
      <c r="DF16" s="84"/>
      <c r="DG16" s="84"/>
      <c r="DH16" s="84"/>
      <c r="DI16" s="84"/>
      <c r="DJ16" s="84"/>
      <c r="DK16" s="84"/>
      <c r="DL16" s="84"/>
      <c r="DM16" s="84"/>
      <c r="DN16" s="84"/>
      <c r="DO16" s="84"/>
      <c r="DP16" s="84"/>
      <c r="DQ16" s="84"/>
      <c r="DR16" s="84"/>
      <c r="DS16" s="84"/>
      <c r="DT16" s="84"/>
      <c r="DU16" s="84"/>
      <c r="DV16" s="84"/>
      <c r="DW16" s="84"/>
      <c r="DX16" s="84"/>
      <c r="DY16" s="84"/>
      <c r="DZ16" s="84"/>
      <c r="EA16" s="84"/>
      <c r="EB16" s="84"/>
      <c r="EC16" s="84"/>
      <c r="ED16" s="84"/>
      <c r="EE16" s="84"/>
      <c r="EF16" s="84"/>
      <c r="EG16" s="84"/>
      <c r="EH16" s="84"/>
      <c r="EI16" s="84"/>
      <c r="EJ16" s="84"/>
      <c r="EK16" s="84"/>
      <c r="EL16" s="84"/>
      <c r="EM16" s="84"/>
      <c r="EN16" s="84"/>
      <c r="EO16" s="84"/>
      <c r="EP16" s="84"/>
      <c r="EQ16" s="84"/>
      <c r="ER16" s="84"/>
      <c r="ES16" s="84"/>
      <c r="ET16" s="84"/>
      <c r="EU16" s="84"/>
      <c r="EV16" s="84"/>
      <c r="EW16" s="84"/>
      <c r="EX16" s="84"/>
      <c r="EY16" s="84"/>
      <c r="EZ16" s="84"/>
      <c r="FA16" s="84"/>
      <c r="FB16" s="84"/>
      <c r="FC16" s="84"/>
      <c r="FD16" s="84"/>
      <c r="FE16" s="84"/>
      <c r="FF16" s="84"/>
      <c r="FG16" s="84"/>
      <c r="FH16" s="84"/>
      <c r="FI16" s="84"/>
      <c r="FJ16" s="84"/>
      <c r="FK16" s="84"/>
      <c r="FL16" s="84"/>
      <c r="FM16" s="84"/>
      <c r="FN16" s="84"/>
      <c r="FO16" s="84"/>
      <c r="FP16" s="84"/>
      <c r="FQ16" s="84"/>
      <c r="FR16" s="84"/>
      <c r="FS16" s="84"/>
      <c r="FT16" s="84"/>
      <c r="FU16" s="84"/>
      <c r="FV16" s="84"/>
      <c r="FW16" s="84"/>
      <c r="FX16" s="84"/>
      <c r="FY16" s="84"/>
      <c r="FZ16" s="84"/>
      <c r="GA16" s="84"/>
      <c r="GB16" s="84"/>
      <c r="GC16" s="84"/>
      <c r="GD16" s="84"/>
      <c r="GE16" s="84"/>
      <c r="GF16" s="84"/>
      <c r="GG16" s="84"/>
      <c r="GH16" s="84"/>
      <c r="GI16" s="84"/>
      <c r="GJ16" s="84"/>
      <c r="GK16" s="84"/>
      <c r="GL16" s="84"/>
      <c r="GM16" s="84"/>
      <c r="GN16" s="84"/>
      <c r="GO16" s="84"/>
      <c r="GP16" s="84"/>
      <c r="GQ16" s="84"/>
      <c r="GR16" s="84"/>
      <c r="GS16" s="84"/>
      <c r="GT16" s="84"/>
      <c r="GU16" s="84"/>
      <c r="GV16" s="84"/>
      <c r="GW16" s="84"/>
      <c r="GX16" s="84"/>
      <c r="GY16" s="84"/>
      <c r="GZ16" s="84"/>
      <c r="HA16" s="84"/>
      <c r="HB16" s="84"/>
      <c r="HC16" s="84"/>
      <c r="HD16" s="84"/>
      <c r="HE16" s="84"/>
      <c r="HF16" s="84"/>
      <c r="HG16" s="84"/>
      <c r="HH16" s="84"/>
      <c r="HI16" s="84"/>
      <c r="HJ16" s="84"/>
      <c r="HK16" s="84"/>
      <c r="HL16" s="84"/>
      <c r="HM16" s="84"/>
      <c r="HN16" s="84"/>
      <c r="HO16" s="84"/>
      <c r="HP16" s="84"/>
      <c r="HQ16" s="84"/>
      <c r="HR16" s="84"/>
      <c r="HS16" s="84"/>
      <c r="HT16" s="84"/>
      <c r="HU16" s="84"/>
      <c r="HV16" s="84"/>
      <c r="HW16" s="84"/>
      <c r="HX16" s="84"/>
      <c r="HY16" s="84"/>
      <c r="HZ16" s="84"/>
      <c r="IA16" s="84"/>
      <c r="IB16" s="84"/>
      <c r="IC16" s="84"/>
      <c r="ID16" s="84"/>
      <c r="IE16" s="84"/>
      <c r="IF16" s="84"/>
      <c r="IG16" s="84"/>
      <c r="IH16" s="84"/>
      <c r="II16" s="84"/>
      <c r="IJ16" s="84"/>
      <c r="IK16" s="84"/>
      <c r="IL16" s="84"/>
      <c r="IM16" s="84"/>
      <c r="IN16" s="84"/>
      <c r="IO16" s="84"/>
      <c r="IP16" s="84"/>
      <c r="IQ16" s="84"/>
      <c r="IR16" s="84"/>
      <c r="IS16" s="84"/>
      <c r="IT16" s="84"/>
      <c r="IU16" s="84"/>
      <c r="IV16" s="84"/>
      <c r="IW16" s="84"/>
      <c r="IX16" s="84"/>
      <c r="IY16" s="84"/>
      <c r="IZ16" s="84"/>
      <c r="JA16" s="84"/>
      <c r="JB16" s="84"/>
    </row>
    <row r="17" spans="1:262" s="22" customFormat="1" ht="15" customHeight="1" x14ac:dyDescent="0.15">
      <c r="A17" s="176" t="str">
        <f t="shared" si="0"/>
        <v>20190906</v>
      </c>
      <c r="B17" s="26" t="s">
        <v>275</v>
      </c>
      <c r="C17" s="27" t="s">
        <v>368</v>
      </c>
      <c r="D17" s="28" t="s">
        <v>447</v>
      </c>
      <c r="E17" s="26" t="str">
        <f t="shared" si="8"/>
        <v>标准</v>
      </c>
      <c r="F17" s="29" t="str">
        <f>VLOOKUP(D17,[1]工单一览表!A:B,2,0)</f>
        <v>050-0009-467</v>
      </c>
      <c r="G17" s="30" t="str">
        <f>VLOOKUP(F17,[1]系列对照表!A:C,3,0)</f>
        <v>小天线</v>
      </c>
      <c r="H17" s="30" t="str">
        <f>VLOOKUP(F17,[1]系列对照表!A:D,4,0)</f>
        <v>KPCS</v>
      </c>
      <c r="I17" s="37">
        <f>VLOOKUP(D17,[1]工单一览表!A:G,7,0)</f>
        <v>2000</v>
      </c>
      <c r="J17" s="38" t="s">
        <v>281</v>
      </c>
      <c r="K17" s="37">
        <f>VLOOKUP(D17,[1]工单一览表!A:H,8,0)</f>
        <v>1983.5</v>
      </c>
      <c r="L17" s="26"/>
      <c r="M17" s="26"/>
      <c r="N17" s="26"/>
      <c r="O17" s="39" t="s">
        <v>370</v>
      </c>
      <c r="P17" s="40">
        <v>0.5</v>
      </c>
      <c r="Q17" s="40">
        <v>0.5</v>
      </c>
      <c r="R17" s="40">
        <f t="shared" ca="1" si="2"/>
        <v>2.8363636363636364</v>
      </c>
      <c r="S17" s="40">
        <f t="shared" ca="1" si="3"/>
        <v>2.6213592233009706</v>
      </c>
      <c r="T17" s="40">
        <v>4</v>
      </c>
      <c r="U17" s="40">
        <v>4</v>
      </c>
      <c r="V17" s="41">
        <v>12</v>
      </c>
      <c r="W17" s="42">
        <v>327</v>
      </c>
      <c r="X17" s="43">
        <v>500</v>
      </c>
      <c r="Y17" s="50">
        <v>1</v>
      </c>
      <c r="Z17" s="50">
        <v>1</v>
      </c>
      <c r="AA17" s="51"/>
      <c r="AB17" s="51"/>
      <c r="AC17" s="51"/>
      <c r="AD17" s="51"/>
      <c r="AE17" s="51"/>
      <c r="AF17" s="38">
        <f t="shared" si="9"/>
        <v>360</v>
      </c>
      <c r="AG17" s="61">
        <f t="shared" si="10"/>
        <v>10.9</v>
      </c>
      <c r="AH17" s="62">
        <f t="shared" si="11"/>
        <v>0.90833333333333333</v>
      </c>
      <c r="AI17" s="63"/>
      <c r="AJ17" s="64"/>
      <c r="AK17" s="65">
        <f t="shared" si="12"/>
        <v>0</v>
      </c>
      <c r="AL17" s="64" t="str">
        <f>IF(VLOOKUP(D17,[1]工单一览表!A:F,6,0)="结案","Y","N")</f>
        <v>Y</v>
      </c>
      <c r="AM17" s="66" t="s">
        <v>302</v>
      </c>
      <c r="AN17" s="26"/>
      <c r="AO17" s="66" t="s">
        <v>125</v>
      </c>
      <c r="AP17" s="74"/>
      <c r="AQ17" s="75"/>
      <c r="AR17" s="76"/>
      <c r="AS17" s="77"/>
      <c r="AT17" s="77"/>
      <c r="AU17" s="78"/>
      <c r="AV17" s="77"/>
      <c r="AW17" s="77"/>
      <c r="AX17" s="77"/>
      <c r="AY17" s="77"/>
      <c r="AZ17" s="77"/>
      <c r="BA17" s="77"/>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84"/>
      <c r="CE17" s="84"/>
      <c r="CF17" s="84"/>
      <c r="CG17" s="84"/>
      <c r="CH17" s="84"/>
      <c r="CI17" s="84"/>
      <c r="CJ17" s="84"/>
      <c r="CK17" s="84"/>
      <c r="CL17" s="84"/>
      <c r="CM17" s="84"/>
      <c r="CN17" s="84"/>
      <c r="CO17" s="84"/>
      <c r="CP17" s="84"/>
      <c r="CQ17" s="84"/>
      <c r="CR17" s="84"/>
      <c r="CS17" s="84"/>
      <c r="CT17" s="84"/>
      <c r="CU17" s="84"/>
      <c r="CV17" s="84"/>
      <c r="CW17" s="84"/>
      <c r="CX17" s="84"/>
      <c r="CY17" s="84"/>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c r="FE17" s="84"/>
      <c r="FF17" s="84"/>
      <c r="FG17" s="84"/>
      <c r="FH17" s="84"/>
      <c r="FI17" s="84"/>
      <c r="FJ17" s="84"/>
      <c r="FK17" s="84"/>
      <c r="FL17" s="84"/>
      <c r="FM17" s="84"/>
      <c r="FN17" s="84"/>
      <c r="FO17" s="84"/>
      <c r="FP17" s="84"/>
      <c r="FQ17" s="84"/>
      <c r="FR17" s="84"/>
      <c r="FS17" s="84"/>
      <c r="FT17" s="84"/>
      <c r="FU17" s="84"/>
      <c r="FV17" s="84"/>
      <c r="FW17" s="84"/>
      <c r="FX17" s="84"/>
      <c r="FY17" s="84"/>
      <c r="FZ17" s="84"/>
      <c r="GA17" s="84"/>
      <c r="GB17" s="84"/>
      <c r="GC17" s="84"/>
      <c r="GD17" s="84"/>
      <c r="GE17" s="84"/>
      <c r="GF17" s="84"/>
      <c r="GG17" s="84"/>
      <c r="GH17" s="84"/>
      <c r="GI17" s="84"/>
      <c r="GJ17" s="84"/>
      <c r="GK17" s="84"/>
      <c r="GL17" s="84"/>
      <c r="GM17" s="84"/>
      <c r="GN17" s="84"/>
      <c r="GO17" s="84"/>
      <c r="GP17" s="84"/>
      <c r="GQ17" s="84"/>
      <c r="GR17" s="84"/>
      <c r="GS17" s="84"/>
      <c r="GT17" s="84"/>
      <c r="GU17" s="84"/>
      <c r="GV17" s="84"/>
      <c r="GW17" s="84"/>
      <c r="GX17" s="84"/>
      <c r="GY17" s="84"/>
      <c r="GZ17" s="84"/>
      <c r="HA17" s="84"/>
      <c r="HB17" s="84"/>
      <c r="HC17" s="84"/>
      <c r="HD17" s="84"/>
      <c r="HE17" s="84"/>
      <c r="HF17" s="84"/>
      <c r="HG17" s="84"/>
      <c r="HH17" s="84"/>
      <c r="HI17" s="84"/>
      <c r="HJ17" s="84"/>
      <c r="HK17" s="84"/>
      <c r="HL17" s="84"/>
      <c r="HM17" s="84"/>
      <c r="HN17" s="84"/>
      <c r="HO17" s="84"/>
      <c r="HP17" s="84"/>
      <c r="HQ17" s="84"/>
      <c r="HR17" s="84"/>
      <c r="HS17" s="84"/>
      <c r="HT17" s="84"/>
      <c r="HU17" s="84"/>
      <c r="HV17" s="84"/>
      <c r="HW17" s="84"/>
      <c r="HX17" s="84"/>
      <c r="HY17" s="84"/>
      <c r="HZ17" s="84"/>
      <c r="IA17" s="84"/>
      <c r="IB17" s="84"/>
      <c r="IC17" s="84"/>
      <c r="ID17" s="84"/>
      <c r="IE17" s="84"/>
      <c r="IF17" s="84"/>
      <c r="IG17" s="84"/>
      <c r="IH17" s="84"/>
      <c r="II17" s="84"/>
      <c r="IJ17" s="84"/>
      <c r="IK17" s="84"/>
      <c r="IL17" s="84"/>
      <c r="IM17" s="84"/>
      <c r="IN17" s="84"/>
      <c r="IO17" s="84"/>
      <c r="IP17" s="84"/>
      <c r="IQ17" s="84"/>
      <c r="IR17" s="84"/>
      <c r="IS17" s="84"/>
      <c r="IT17" s="84"/>
      <c r="IU17" s="84"/>
      <c r="IV17" s="84"/>
      <c r="IW17" s="84"/>
      <c r="IX17" s="84"/>
      <c r="IY17" s="84"/>
      <c r="IZ17" s="84"/>
      <c r="JA17" s="84"/>
      <c r="JB17" s="84"/>
    </row>
    <row r="18" spans="1:262" s="22" customFormat="1" ht="15" customHeight="1" x14ac:dyDescent="0.15">
      <c r="A18" s="176" t="str">
        <f t="shared" si="0"/>
        <v>20190906</v>
      </c>
      <c r="B18" s="26" t="s">
        <v>285</v>
      </c>
      <c r="C18" s="27" t="s">
        <v>368</v>
      </c>
      <c r="D18" s="28" t="s">
        <v>447</v>
      </c>
      <c r="E18" s="26" t="str">
        <f t="shared" si="8"/>
        <v>标准</v>
      </c>
      <c r="F18" s="29" t="str">
        <f>VLOOKUP(D18,[1]工单一览表!A:B,2,0)</f>
        <v>050-0009-467</v>
      </c>
      <c r="G18" s="30" t="str">
        <f>VLOOKUP(F18,[1]系列对照表!A:C,3,0)</f>
        <v>小天线</v>
      </c>
      <c r="H18" s="30" t="str">
        <f>VLOOKUP(F18,[1]系列对照表!A:D,4,0)</f>
        <v>KPCS</v>
      </c>
      <c r="I18" s="37">
        <f>VLOOKUP(D18,[1]工单一览表!A:G,7,0)</f>
        <v>2000</v>
      </c>
      <c r="J18" s="38" t="s">
        <v>281</v>
      </c>
      <c r="K18" s="37">
        <f>VLOOKUP(D18,[1]工单一览表!A:H,8,0)</f>
        <v>1983.5</v>
      </c>
      <c r="L18" s="26"/>
      <c r="M18" s="26"/>
      <c r="N18" s="26"/>
      <c r="O18" s="39" t="s">
        <v>370</v>
      </c>
      <c r="P18" s="40">
        <v>0.5</v>
      </c>
      <c r="Q18" s="40">
        <v>0.5</v>
      </c>
      <c r="R18" s="40">
        <f t="shared" ca="1" si="2"/>
        <v>1.375</v>
      </c>
      <c r="S18" s="40">
        <f t="shared" ca="1" si="3"/>
        <v>2.6213592233009706</v>
      </c>
      <c r="T18" s="40">
        <v>3</v>
      </c>
      <c r="U18" s="40">
        <v>3</v>
      </c>
      <c r="V18" s="41">
        <v>12</v>
      </c>
      <c r="W18" s="42">
        <v>330</v>
      </c>
      <c r="X18" s="43">
        <v>500</v>
      </c>
      <c r="Y18" s="50">
        <v>1</v>
      </c>
      <c r="Z18" s="50">
        <v>1</v>
      </c>
      <c r="AA18" s="51"/>
      <c r="AB18" s="51"/>
      <c r="AC18" s="51"/>
      <c r="AD18" s="51"/>
      <c r="AE18" s="51"/>
      <c r="AF18" s="38">
        <f t="shared" si="9"/>
        <v>360</v>
      </c>
      <c r="AG18" s="61">
        <f t="shared" si="10"/>
        <v>11</v>
      </c>
      <c r="AH18" s="62">
        <f t="shared" si="11"/>
        <v>0.91666666666666663</v>
      </c>
      <c r="AI18" s="63"/>
      <c r="AJ18" s="64"/>
      <c r="AK18" s="65">
        <f t="shared" si="12"/>
        <v>0</v>
      </c>
      <c r="AL18" s="64" t="str">
        <f>IF(VLOOKUP(D18,[1]工单一览表!A:F,6,0)="结案","Y","N")</f>
        <v>Y</v>
      </c>
      <c r="AM18" s="66" t="s">
        <v>286</v>
      </c>
      <c r="AN18" s="26"/>
      <c r="AO18" s="66" t="s">
        <v>40</v>
      </c>
      <c r="AP18" s="74"/>
      <c r="AQ18" s="75"/>
      <c r="AR18" s="76"/>
      <c r="AS18" s="77"/>
      <c r="AT18" s="77"/>
      <c r="AU18" s="78"/>
      <c r="AV18" s="77"/>
      <c r="AW18" s="77"/>
      <c r="AX18" s="77"/>
      <c r="AY18" s="77"/>
      <c r="AZ18" s="77"/>
      <c r="BA18" s="77"/>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84"/>
      <c r="CE18" s="84"/>
      <c r="CF18" s="84"/>
      <c r="CG18" s="84"/>
      <c r="CH18" s="84"/>
      <c r="CI18" s="84"/>
      <c r="CJ18" s="84"/>
      <c r="CK18" s="84"/>
      <c r="CL18" s="84"/>
      <c r="CM18" s="84"/>
      <c r="CN18" s="84"/>
      <c r="CO18" s="84"/>
      <c r="CP18" s="84"/>
      <c r="CQ18" s="84"/>
      <c r="CR18" s="84"/>
      <c r="CS18" s="84"/>
      <c r="CT18" s="84"/>
      <c r="CU18" s="84"/>
      <c r="CV18" s="84"/>
      <c r="CW18" s="84"/>
      <c r="CX18" s="84"/>
      <c r="CY18" s="84"/>
      <c r="CZ18" s="84"/>
      <c r="DA18" s="84"/>
      <c r="DB18" s="84"/>
      <c r="DC18" s="84"/>
      <c r="DD18" s="84"/>
      <c r="DE18" s="84"/>
      <c r="DF18" s="84"/>
      <c r="DG18" s="84"/>
      <c r="DH18" s="84"/>
      <c r="DI18" s="84"/>
      <c r="DJ18" s="84"/>
      <c r="DK18" s="84"/>
      <c r="DL18" s="84"/>
      <c r="DM18" s="84"/>
      <c r="DN18" s="84"/>
      <c r="DO18" s="84"/>
      <c r="DP18" s="84"/>
      <c r="DQ18" s="84"/>
      <c r="DR18" s="84"/>
      <c r="DS18" s="84"/>
      <c r="DT18" s="84"/>
      <c r="DU18" s="84"/>
      <c r="DV18" s="84"/>
      <c r="DW18" s="84"/>
      <c r="DX18" s="84"/>
      <c r="DY18" s="84"/>
      <c r="DZ18" s="84"/>
      <c r="EA18" s="84"/>
      <c r="EB18" s="84"/>
      <c r="EC18" s="84"/>
      <c r="ED18" s="84"/>
      <c r="EE18" s="84"/>
      <c r="EF18" s="84"/>
      <c r="EG18" s="84"/>
      <c r="EH18" s="84"/>
      <c r="EI18" s="84"/>
      <c r="EJ18" s="84"/>
      <c r="EK18" s="84"/>
      <c r="EL18" s="84"/>
      <c r="EM18" s="84"/>
      <c r="EN18" s="84"/>
      <c r="EO18" s="84"/>
      <c r="EP18" s="84"/>
      <c r="EQ18" s="84"/>
      <c r="ER18" s="84"/>
      <c r="ES18" s="84"/>
      <c r="ET18" s="84"/>
      <c r="EU18" s="84"/>
      <c r="EV18" s="84"/>
      <c r="EW18" s="84"/>
      <c r="EX18" s="84"/>
      <c r="EY18" s="84"/>
      <c r="EZ18" s="84"/>
      <c r="FA18" s="84"/>
      <c r="FB18" s="84"/>
      <c r="FC18" s="84"/>
      <c r="FD18" s="84"/>
      <c r="FE18" s="84"/>
      <c r="FF18" s="84"/>
      <c r="FG18" s="84"/>
      <c r="FH18" s="84"/>
      <c r="FI18" s="84"/>
      <c r="FJ18" s="84"/>
      <c r="FK18" s="84"/>
      <c r="FL18" s="84"/>
      <c r="FM18" s="84"/>
      <c r="FN18" s="84"/>
      <c r="FO18" s="84"/>
      <c r="FP18" s="84"/>
      <c r="FQ18" s="84"/>
      <c r="FR18" s="84"/>
      <c r="FS18" s="84"/>
      <c r="FT18" s="84"/>
      <c r="FU18" s="84"/>
      <c r="FV18" s="84"/>
      <c r="FW18" s="84"/>
      <c r="FX18" s="84"/>
      <c r="FY18" s="84"/>
      <c r="FZ18" s="84"/>
      <c r="GA18" s="84"/>
      <c r="GB18" s="84"/>
      <c r="GC18" s="84"/>
      <c r="GD18" s="84"/>
      <c r="GE18" s="84"/>
      <c r="GF18" s="84"/>
      <c r="GG18" s="84"/>
      <c r="GH18" s="84"/>
      <c r="GI18" s="84"/>
      <c r="GJ18" s="84"/>
      <c r="GK18" s="84"/>
      <c r="GL18" s="84"/>
      <c r="GM18" s="84"/>
      <c r="GN18" s="84"/>
      <c r="GO18" s="84"/>
      <c r="GP18" s="84"/>
      <c r="GQ18" s="84"/>
      <c r="GR18" s="84"/>
      <c r="GS18" s="84"/>
      <c r="GT18" s="84"/>
      <c r="GU18" s="84"/>
      <c r="GV18" s="84"/>
      <c r="GW18" s="84"/>
      <c r="GX18" s="84"/>
      <c r="GY18" s="84"/>
      <c r="GZ18" s="84"/>
      <c r="HA18" s="84"/>
      <c r="HB18" s="84"/>
      <c r="HC18" s="84"/>
      <c r="HD18" s="84"/>
      <c r="HE18" s="84"/>
      <c r="HF18" s="84"/>
      <c r="HG18" s="84"/>
      <c r="HH18" s="84"/>
      <c r="HI18" s="84"/>
      <c r="HJ18" s="84"/>
      <c r="HK18" s="84"/>
      <c r="HL18" s="84"/>
      <c r="HM18" s="84"/>
      <c r="HN18" s="84"/>
      <c r="HO18" s="84"/>
      <c r="HP18" s="84"/>
      <c r="HQ18" s="84"/>
      <c r="HR18" s="84"/>
      <c r="HS18" s="84"/>
      <c r="HT18" s="84"/>
      <c r="HU18" s="84"/>
      <c r="HV18" s="84"/>
      <c r="HW18" s="84"/>
      <c r="HX18" s="84"/>
      <c r="HY18" s="84"/>
      <c r="HZ18" s="84"/>
      <c r="IA18" s="84"/>
      <c r="IB18" s="84"/>
      <c r="IC18" s="84"/>
      <c r="ID18" s="84"/>
      <c r="IE18" s="84"/>
      <c r="IF18" s="84"/>
      <c r="IG18" s="84"/>
      <c r="IH18" s="84"/>
      <c r="II18" s="84"/>
      <c r="IJ18" s="84"/>
      <c r="IK18" s="84"/>
      <c r="IL18" s="84"/>
      <c r="IM18" s="84"/>
      <c r="IN18" s="84"/>
      <c r="IO18" s="84"/>
      <c r="IP18" s="84"/>
      <c r="IQ18" s="84"/>
      <c r="IR18" s="84"/>
      <c r="IS18" s="84"/>
      <c r="IT18" s="84"/>
      <c r="IU18" s="84"/>
      <c r="IV18" s="84"/>
      <c r="IW18" s="84"/>
      <c r="IX18" s="84"/>
      <c r="IY18" s="84"/>
      <c r="IZ18" s="84"/>
      <c r="JA18" s="84"/>
      <c r="JB18" s="84"/>
    </row>
    <row r="19" spans="1:262" s="22" customFormat="1" ht="15" customHeight="1" x14ac:dyDescent="0.15">
      <c r="A19" s="176" t="str">
        <f t="shared" si="0"/>
        <v>20190906</v>
      </c>
      <c r="B19" s="26" t="s">
        <v>275</v>
      </c>
      <c r="C19" s="27" t="s">
        <v>303</v>
      </c>
      <c r="D19" s="28" t="s">
        <v>467</v>
      </c>
      <c r="E19" s="26" t="str">
        <f t="shared" si="8"/>
        <v>标准</v>
      </c>
      <c r="F19" s="29" t="str">
        <f>VLOOKUP(D19,[1]工单一览表!A:B,2,0)</f>
        <v>050-J310000141-536</v>
      </c>
      <c r="G19" s="30" t="str">
        <f>VLOOKUP(F19,[1]系列对照表!A:C,3,0)</f>
        <v>Jack</v>
      </c>
      <c r="H19" s="30" t="str">
        <f>VLOOKUP(F19,[1]系列对照表!A:D,4,0)</f>
        <v>KPCS</v>
      </c>
      <c r="I19" s="37">
        <f>VLOOKUP(D19,[1]工单一览表!A:G,7,0)</f>
        <v>1000</v>
      </c>
      <c r="J19" s="38" t="s">
        <v>281</v>
      </c>
      <c r="K19" s="37">
        <f>VLOOKUP(D19,[1]工单一览表!A:H,8,0)</f>
        <v>841.6</v>
      </c>
      <c r="L19" s="26"/>
      <c r="M19" s="26"/>
      <c r="N19" s="26"/>
      <c r="O19" s="39" t="s">
        <v>468</v>
      </c>
      <c r="P19" s="40">
        <v>0.5</v>
      </c>
      <c r="Q19" s="40">
        <v>0.5</v>
      </c>
      <c r="R19" s="40">
        <f t="shared" ca="1" si="2"/>
        <v>2.8363636363636364</v>
      </c>
      <c r="S19" s="40">
        <f t="shared" ca="1" si="3"/>
        <v>2.6213592233009706</v>
      </c>
      <c r="T19" s="40">
        <v>2</v>
      </c>
      <c r="U19" s="40">
        <v>2</v>
      </c>
      <c r="V19" s="41">
        <v>12</v>
      </c>
      <c r="W19" s="42">
        <v>204</v>
      </c>
      <c r="X19" s="43">
        <v>400</v>
      </c>
      <c r="Y19" s="50">
        <v>1</v>
      </c>
      <c r="Z19" s="50">
        <v>1</v>
      </c>
      <c r="AA19" s="51"/>
      <c r="AB19" s="51"/>
      <c r="AC19" s="51"/>
      <c r="AD19" s="51"/>
      <c r="AE19" s="51"/>
      <c r="AF19" s="38">
        <f t="shared" si="9"/>
        <v>288</v>
      </c>
      <c r="AG19" s="61">
        <f t="shared" si="10"/>
        <v>8.5</v>
      </c>
      <c r="AH19" s="62">
        <f t="shared" si="11"/>
        <v>0.70833333333333337</v>
      </c>
      <c r="AI19" s="63"/>
      <c r="AJ19" s="64"/>
      <c r="AK19" s="65">
        <f t="shared" si="12"/>
        <v>0</v>
      </c>
      <c r="AL19" s="64" t="str">
        <f>IF(VLOOKUP(D19,[1]工单一览表!A:F,6,0)="结案","Y","N")</f>
        <v>Y</v>
      </c>
      <c r="AM19" s="66" t="s">
        <v>317</v>
      </c>
      <c r="AN19" s="26"/>
      <c r="AO19" s="66" t="s">
        <v>399</v>
      </c>
      <c r="AP19" s="74"/>
      <c r="AQ19" s="75"/>
      <c r="AR19" s="76"/>
      <c r="AS19" s="77"/>
      <c r="AT19" s="77"/>
      <c r="AU19" s="78"/>
      <c r="AV19" s="77"/>
      <c r="AW19" s="77"/>
      <c r="AX19" s="77"/>
      <c r="AY19" s="77"/>
      <c r="AZ19" s="77"/>
      <c r="BA19" s="77"/>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84"/>
      <c r="CE19" s="84"/>
      <c r="CF19" s="84"/>
      <c r="CG19" s="84"/>
      <c r="CH19" s="84"/>
      <c r="CI19" s="84"/>
      <c r="CJ19" s="84"/>
      <c r="CK19" s="84"/>
      <c r="CL19" s="84"/>
      <c r="CM19" s="84"/>
      <c r="CN19" s="84"/>
      <c r="CO19" s="84"/>
      <c r="CP19" s="84"/>
      <c r="CQ19" s="84"/>
      <c r="CR19" s="84"/>
      <c r="CS19" s="84"/>
      <c r="CT19" s="84"/>
      <c r="CU19" s="84"/>
      <c r="CV19" s="84"/>
      <c r="CW19" s="84"/>
      <c r="CX19" s="84"/>
      <c r="CY19" s="84"/>
      <c r="CZ19" s="84"/>
      <c r="DA19" s="84"/>
      <c r="DB19" s="84"/>
      <c r="DC19" s="84"/>
      <c r="DD19" s="84"/>
      <c r="DE19" s="84"/>
      <c r="DF19" s="84"/>
      <c r="DG19" s="84"/>
      <c r="DH19" s="84"/>
      <c r="DI19" s="84"/>
      <c r="DJ19" s="84"/>
      <c r="DK19" s="84"/>
      <c r="DL19" s="84"/>
      <c r="DM19" s="84"/>
      <c r="DN19" s="84"/>
      <c r="DO19" s="84"/>
      <c r="DP19" s="84"/>
      <c r="DQ19" s="84"/>
      <c r="DR19" s="84"/>
      <c r="DS19" s="84"/>
      <c r="DT19" s="84"/>
      <c r="DU19" s="84"/>
      <c r="DV19" s="84"/>
      <c r="DW19" s="84"/>
      <c r="DX19" s="84"/>
      <c r="DY19" s="84"/>
      <c r="DZ19" s="84"/>
      <c r="EA19" s="84"/>
      <c r="EB19" s="84"/>
      <c r="EC19" s="84"/>
      <c r="ED19" s="84"/>
      <c r="EE19" s="84"/>
      <c r="EF19" s="84"/>
      <c r="EG19" s="84"/>
      <c r="EH19" s="84"/>
      <c r="EI19" s="84"/>
      <c r="EJ19" s="84"/>
      <c r="EK19" s="84"/>
      <c r="EL19" s="84"/>
      <c r="EM19" s="84"/>
      <c r="EN19" s="84"/>
      <c r="EO19" s="84"/>
      <c r="EP19" s="84"/>
      <c r="EQ19" s="84"/>
      <c r="ER19" s="84"/>
      <c r="ES19" s="84"/>
      <c r="ET19" s="84"/>
      <c r="EU19" s="84"/>
      <c r="EV19" s="84"/>
      <c r="EW19" s="84"/>
      <c r="EX19" s="84"/>
      <c r="EY19" s="84"/>
      <c r="EZ19" s="84"/>
      <c r="FA19" s="84"/>
      <c r="FB19" s="84"/>
      <c r="FC19" s="84"/>
      <c r="FD19" s="84"/>
      <c r="FE19" s="84"/>
      <c r="FF19" s="84"/>
      <c r="FG19" s="84"/>
      <c r="FH19" s="84"/>
      <c r="FI19" s="84"/>
      <c r="FJ19" s="84"/>
      <c r="FK19" s="84"/>
      <c r="FL19" s="84"/>
      <c r="FM19" s="84"/>
      <c r="FN19" s="84"/>
      <c r="FO19" s="84"/>
      <c r="FP19" s="84"/>
      <c r="FQ19" s="84"/>
      <c r="FR19" s="84"/>
      <c r="FS19" s="84"/>
      <c r="FT19" s="84"/>
      <c r="FU19" s="84"/>
      <c r="FV19" s="84"/>
      <c r="FW19" s="84"/>
      <c r="FX19" s="84"/>
      <c r="FY19" s="84"/>
      <c r="FZ19" s="84"/>
      <c r="GA19" s="84"/>
      <c r="GB19" s="84"/>
      <c r="GC19" s="84"/>
      <c r="GD19" s="84"/>
      <c r="GE19" s="84"/>
      <c r="GF19" s="84"/>
      <c r="GG19" s="84"/>
      <c r="GH19" s="84"/>
      <c r="GI19" s="84"/>
      <c r="GJ19" s="84"/>
      <c r="GK19" s="84"/>
      <c r="GL19" s="84"/>
      <c r="GM19" s="84"/>
      <c r="GN19" s="84"/>
      <c r="GO19" s="84"/>
      <c r="GP19" s="84"/>
      <c r="GQ19" s="84"/>
      <c r="GR19" s="84"/>
      <c r="GS19" s="84"/>
      <c r="GT19" s="84"/>
      <c r="GU19" s="84"/>
      <c r="GV19" s="84"/>
      <c r="GW19" s="84"/>
      <c r="GX19" s="84"/>
      <c r="GY19" s="84"/>
      <c r="GZ19" s="84"/>
      <c r="HA19" s="84"/>
      <c r="HB19" s="84"/>
      <c r="HC19" s="84"/>
      <c r="HD19" s="84"/>
      <c r="HE19" s="84"/>
      <c r="HF19" s="84"/>
      <c r="HG19" s="84"/>
      <c r="HH19" s="84"/>
      <c r="HI19" s="84"/>
      <c r="HJ19" s="84"/>
      <c r="HK19" s="84"/>
      <c r="HL19" s="84"/>
      <c r="HM19" s="84"/>
      <c r="HN19" s="84"/>
      <c r="HO19" s="84"/>
      <c r="HP19" s="84"/>
      <c r="HQ19" s="84"/>
      <c r="HR19" s="84"/>
      <c r="HS19" s="84"/>
      <c r="HT19" s="84"/>
      <c r="HU19" s="84"/>
      <c r="HV19" s="84"/>
      <c r="HW19" s="84"/>
      <c r="HX19" s="84"/>
      <c r="HY19" s="84"/>
      <c r="HZ19" s="84"/>
      <c r="IA19" s="84"/>
      <c r="IB19" s="84"/>
      <c r="IC19" s="84"/>
      <c r="ID19" s="84"/>
      <c r="IE19" s="84"/>
      <c r="IF19" s="84"/>
      <c r="IG19" s="84"/>
      <c r="IH19" s="84"/>
      <c r="II19" s="84"/>
      <c r="IJ19" s="84"/>
      <c r="IK19" s="84"/>
      <c r="IL19" s="84"/>
      <c r="IM19" s="84"/>
      <c r="IN19" s="84"/>
      <c r="IO19" s="84"/>
      <c r="IP19" s="84"/>
      <c r="IQ19" s="84"/>
      <c r="IR19" s="84"/>
      <c r="IS19" s="84"/>
      <c r="IT19" s="84"/>
      <c r="IU19" s="84"/>
      <c r="IV19" s="84"/>
      <c r="IW19" s="84"/>
      <c r="IX19" s="84"/>
      <c r="IY19" s="84"/>
      <c r="IZ19" s="84"/>
      <c r="JA19" s="84"/>
      <c r="JB19" s="84"/>
    </row>
    <row r="20" spans="1:262" s="22" customFormat="1" ht="15" customHeight="1" x14ac:dyDescent="0.15">
      <c r="A20" s="176" t="str">
        <f t="shared" si="0"/>
        <v>20190906</v>
      </c>
      <c r="B20" s="26" t="s">
        <v>285</v>
      </c>
      <c r="C20" s="27" t="s">
        <v>303</v>
      </c>
      <c r="D20" s="28" t="s">
        <v>467</v>
      </c>
      <c r="E20" s="26" t="str">
        <f t="shared" si="8"/>
        <v>标准</v>
      </c>
      <c r="F20" s="29" t="str">
        <f>VLOOKUP(D20,[1]工单一览表!A:B,2,0)</f>
        <v>050-J310000141-536</v>
      </c>
      <c r="G20" s="30" t="str">
        <f>VLOOKUP(F20,[1]系列对照表!A:C,3,0)</f>
        <v>Jack</v>
      </c>
      <c r="H20" s="30" t="str">
        <f>VLOOKUP(F20,[1]系列对照表!A:D,4,0)</f>
        <v>KPCS</v>
      </c>
      <c r="I20" s="37">
        <f>VLOOKUP(D20,[1]工单一览表!A:G,7,0)</f>
        <v>1000</v>
      </c>
      <c r="J20" s="38" t="s">
        <v>281</v>
      </c>
      <c r="K20" s="37">
        <f>VLOOKUP(D20,[1]工单一览表!A:H,8,0)</f>
        <v>841.6</v>
      </c>
      <c r="L20" s="26"/>
      <c r="M20" s="26"/>
      <c r="N20" s="26"/>
      <c r="O20" s="39" t="s">
        <v>468</v>
      </c>
      <c r="P20" s="40">
        <v>0.5</v>
      </c>
      <c r="Q20" s="40">
        <v>0.5</v>
      </c>
      <c r="R20" s="40">
        <f t="shared" ca="1" si="2"/>
        <v>1.375</v>
      </c>
      <c r="S20" s="40">
        <f t="shared" ca="1" si="3"/>
        <v>2.6213592233009706</v>
      </c>
      <c r="T20" s="40">
        <v>4</v>
      </c>
      <c r="U20" s="40">
        <v>4</v>
      </c>
      <c r="V20" s="41">
        <v>12</v>
      </c>
      <c r="W20" s="42">
        <v>210</v>
      </c>
      <c r="X20" s="43">
        <v>400</v>
      </c>
      <c r="Y20" s="50">
        <v>1</v>
      </c>
      <c r="Z20" s="50">
        <v>1</v>
      </c>
      <c r="AA20" s="51"/>
      <c r="AB20" s="51"/>
      <c r="AC20" s="51"/>
      <c r="AD20" s="51"/>
      <c r="AE20" s="51"/>
      <c r="AF20" s="38">
        <f t="shared" si="9"/>
        <v>288</v>
      </c>
      <c r="AG20" s="61">
        <f t="shared" si="10"/>
        <v>8.75</v>
      </c>
      <c r="AH20" s="62">
        <f t="shared" si="11"/>
        <v>0.72916666666666663</v>
      </c>
      <c r="AI20" s="63"/>
      <c r="AJ20" s="64"/>
      <c r="AK20" s="65">
        <f t="shared" si="12"/>
        <v>0</v>
      </c>
      <c r="AL20" s="64" t="str">
        <f>IF(VLOOKUP(D20,[1]工单一览表!A:F,6,0)="结案","Y","N")</f>
        <v>Y</v>
      </c>
      <c r="AM20" s="66" t="s">
        <v>286</v>
      </c>
      <c r="AN20" s="26"/>
      <c r="AO20" s="66" t="s">
        <v>40</v>
      </c>
      <c r="AP20" s="74"/>
      <c r="AQ20" s="75"/>
      <c r="AR20" s="76"/>
      <c r="AS20" s="77"/>
      <c r="AT20" s="77"/>
      <c r="AU20" s="78"/>
      <c r="AV20" s="77"/>
      <c r="AW20" s="77"/>
      <c r="AX20" s="77"/>
      <c r="AY20" s="77"/>
      <c r="AZ20" s="77"/>
      <c r="BA20" s="77"/>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84"/>
      <c r="CE20" s="84"/>
      <c r="CF20" s="84"/>
      <c r="CG20" s="84"/>
      <c r="CH20" s="84"/>
      <c r="CI20" s="84"/>
      <c r="CJ20" s="84"/>
      <c r="CK20" s="84"/>
      <c r="CL20" s="84"/>
      <c r="CM20" s="84"/>
      <c r="CN20" s="84"/>
      <c r="CO20" s="84"/>
      <c r="CP20" s="84"/>
      <c r="CQ20" s="84"/>
      <c r="CR20" s="84"/>
      <c r="CS20" s="84"/>
      <c r="CT20" s="84"/>
      <c r="CU20" s="84"/>
      <c r="CV20" s="84"/>
      <c r="CW20" s="84"/>
      <c r="CX20" s="84"/>
      <c r="CY20" s="84"/>
      <c r="CZ20" s="84"/>
      <c r="DA20" s="84"/>
      <c r="DB20" s="84"/>
      <c r="DC20" s="84"/>
      <c r="DD20" s="84"/>
      <c r="DE20" s="84"/>
      <c r="DF20" s="84"/>
      <c r="DG20" s="84"/>
      <c r="DH20" s="84"/>
      <c r="DI20" s="84"/>
      <c r="DJ20" s="84"/>
      <c r="DK20" s="84"/>
      <c r="DL20" s="84"/>
      <c r="DM20" s="84"/>
      <c r="DN20" s="84"/>
      <c r="DO20" s="84"/>
      <c r="DP20" s="84"/>
      <c r="DQ20" s="84"/>
      <c r="DR20" s="84"/>
      <c r="DS20" s="84"/>
      <c r="DT20" s="84"/>
      <c r="DU20" s="84"/>
      <c r="DV20" s="84"/>
      <c r="DW20" s="84"/>
      <c r="DX20" s="84"/>
      <c r="DY20" s="84"/>
      <c r="DZ20" s="84"/>
      <c r="EA20" s="84"/>
      <c r="EB20" s="84"/>
      <c r="EC20" s="84"/>
      <c r="ED20" s="84"/>
      <c r="EE20" s="84"/>
      <c r="EF20" s="84"/>
      <c r="EG20" s="84"/>
      <c r="EH20" s="84"/>
      <c r="EI20" s="84"/>
      <c r="EJ20" s="84"/>
      <c r="EK20" s="84"/>
      <c r="EL20" s="84"/>
      <c r="EM20" s="84"/>
      <c r="EN20" s="84"/>
      <c r="EO20" s="84"/>
      <c r="EP20" s="84"/>
      <c r="EQ20" s="84"/>
      <c r="ER20" s="84"/>
      <c r="ES20" s="84"/>
      <c r="ET20" s="84"/>
      <c r="EU20" s="84"/>
      <c r="EV20" s="84"/>
      <c r="EW20" s="84"/>
      <c r="EX20" s="84"/>
      <c r="EY20" s="84"/>
      <c r="EZ20" s="84"/>
      <c r="FA20" s="84"/>
      <c r="FB20" s="84"/>
      <c r="FC20" s="84"/>
      <c r="FD20" s="84"/>
      <c r="FE20" s="84"/>
      <c r="FF20" s="84"/>
      <c r="FG20" s="84"/>
      <c r="FH20" s="84"/>
      <c r="FI20" s="84"/>
      <c r="FJ20" s="84"/>
      <c r="FK20" s="84"/>
      <c r="FL20" s="84"/>
      <c r="FM20" s="84"/>
      <c r="FN20" s="84"/>
      <c r="FO20" s="84"/>
      <c r="FP20" s="84"/>
      <c r="FQ20" s="84"/>
      <c r="FR20" s="84"/>
      <c r="FS20" s="84"/>
      <c r="FT20" s="84"/>
      <c r="FU20" s="84"/>
      <c r="FV20" s="84"/>
      <c r="FW20" s="84"/>
      <c r="FX20" s="84"/>
      <c r="FY20" s="84"/>
      <c r="FZ20" s="84"/>
      <c r="GA20" s="84"/>
      <c r="GB20" s="84"/>
      <c r="GC20" s="84"/>
      <c r="GD20" s="84"/>
      <c r="GE20" s="84"/>
      <c r="GF20" s="84"/>
      <c r="GG20" s="84"/>
      <c r="GH20" s="84"/>
      <c r="GI20" s="84"/>
      <c r="GJ20" s="84"/>
      <c r="GK20" s="84"/>
      <c r="GL20" s="84"/>
      <c r="GM20" s="84"/>
      <c r="GN20" s="84"/>
      <c r="GO20" s="84"/>
      <c r="GP20" s="84"/>
      <c r="GQ20" s="84"/>
      <c r="GR20" s="84"/>
      <c r="GS20" s="84"/>
      <c r="GT20" s="84"/>
      <c r="GU20" s="84"/>
      <c r="GV20" s="84"/>
      <c r="GW20" s="84"/>
      <c r="GX20" s="84"/>
      <c r="GY20" s="84"/>
      <c r="GZ20" s="84"/>
      <c r="HA20" s="84"/>
      <c r="HB20" s="84"/>
      <c r="HC20" s="84"/>
      <c r="HD20" s="84"/>
      <c r="HE20" s="84"/>
      <c r="HF20" s="84"/>
      <c r="HG20" s="84"/>
      <c r="HH20" s="84"/>
      <c r="HI20" s="84"/>
      <c r="HJ20" s="84"/>
      <c r="HK20" s="84"/>
      <c r="HL20" s="84"/>
      <c r="HM20" s="84"/>
      <c r="HN20" s="84"/>
      <c r="HO20" s="84"/>
      <c r="HP20" s="84"/>
      <c r="HQ20" s="84"/>
      <c r="HR20" s="84"/>
      <c r="HS20" s="84"/>
      <c r="HT20" s="84"/>
      <c r="HU20" s="84"/>
      <c r="HV20" s="84"/>
      <c r="HW20" s="84"/>
      <c r="HX20" s="84"/>
      <c r="HY20" s="84"/>
      <c r="HZ20" s="84"/>
      <c r="IA20" s="84"/>
      <c r="IB20" s="84"/>
      <c r="IC20" s="84"/>
      <c r="ID20" s="84"/>
      <c r="IE20" s="84"/>
      <c r="IF20" s="84"/>
      <c r="IG20" s="84"/>
      <c r="IH20" s="84"/>
      <c r="II20" s="84"/>
      <c r="IJ20" s="84"/>
      <c r="IK20" s="84"/>
      <c r="IL20" s="84"/>
      <c r="IM20" s="84"/>
      <c r="IN20" s="84"/>
      <c r="IO20" s="84"/>
      <c r="IP20" s="84"/>
      <c r="IQ20" s="84"/>
      <c r="IR20" s="84"/>
      <c r="IS20" s="84"/>
      <c r="IT20" s="84"/>
      <c r="IU20" s="84"/>
      <c r="IV20" s="84"/>
      <c r="IW20" s="84"/>
      <c r="IX20" s="84"/>
      <c r="IY20" s="84"/>
      <c r="IZ20" s="84"/>
      <c r="JA20" s="84"/>
      <c r="JB20" s="84"/>
    </row>
    <row r="21" spans="1:262" s="22" customFormat="1" ht="15" customHeight="1" x14ac:dyDescent="0.15">
      <c r="A21" s="176" t="str">
        <f t="shared" si="0"/>
        <v>20190906</v>
      </c>
      <c r="B21" s="26" t="s">
        <v>275</v>
      </c>
      <c r="C21" s="27" t="s">
        <v>306</v>
      </c>
      <c r="D21" s="28" t="s">
        <v>469</v>
      </c>
      <c r="E21" s="26" t="str">
        <f t="shared" si="8"/>
        <v>标准</v>
      </c>
      <c r="F21" s="29" t="str">
        <f>VLOOKUP(D21,[1]工单一览表!A:B,2,0)</f>
        <v>050-2009-432</v>
      </c>
      <c r="G21" s="30" t="str">
        <f>VLOOKUP(F21,[1]系列对照表!A:C,3,0)</f>
        <v>Jack</v>
      </c>
      <c r="H21" s="30" t="str">
        <f>VLOOKUP(F21,[1]系列对照表!A:D,4,0)</f>
        <v>KPCS</v>
      </c>
      <c r="I21" s="37">
        <f>VLOOKUP(D21,[1]工单一览表!A:G,7,0)</f>
        <v>400</v>
      </c>
      <c r="J21" s="38" t="s">
        <v>281</v>
      </c>
      <c r="K21" s="37">
        <f>VLOOKUP(D21,[1]工单一览表!A:H,8,0)</f>
        <v>88</v>
      </c>
      <c r="L21" s="26"/>
      <c r="M21" s="26"/>
      <c r="N21" s="26"/>
      <c r="O21" s="39" t="s">
        <v>309</v>
      </c>
      <c r="P21" s="40">
        <v>0.5</v>
      </c>
      <c r="Q21" s="40">
        <v>0.5</v>
      </c>
      <c r="R21" s="40">
        <f t="shared" ca="1" si="2"/>
        <v>1.1818181818181819</v>
      </c>
      <c r="S21" s="40">
        <f t="shared" ca="1" si="3"/>
        <v>1.0922330097087378</v>
      </c>
      <c r="T21" s="40">
        <v>3</v>
      </c>
      <c r="U21" s="40">
        <v>3</v>
      </c>
      <c r="V21" s="41">
        <v>5</v>
      </c>
      <c r="W21" s="42">
        <v>80</v>
      </c>
      <c r="X21" s="43">
        <v>300</v>
      </c>
      <c r="Y21" s="50">
        <v>1</v>
      </c>
      <c r="Z21" s="50">
        <v>1</v>
      </c>
      <c r="AA21" s="51"/>
      <c r="AB21" s="51"/>
      <c r="AC21" s="51"/>
      <c r="AD21" s="51"/>
      <c r="AE21" s="51"/>
      <c r="AF21" s="38">
        <f t="shared" si="9"/>
        <v>90</v>
      </c>
      <c r="AG21" s="61">
        <f t="shared" si="10"/>
        <v>4.4444444444444446</v>
      </c>
      <c r="AH21" s="62">
        <f t="shared" si="11"/>
        <v>0.88888888888888884</v>
      </c>
      <c r="AI21" s="63"/>
      <c r="AJ21" s="64"/>
      <c r="AK21" s="65">
        <f t="shared" si="12"/>
        <v>0</v>
      </c>
      <c r="AL21" s="64" t="str">
        <f>IF(VLOOKUP(D21,[1]工单一览表!A:F,6,0)="结案","Y","N")</f>
        <v>Y</v>
      </c>
      <c r="AM21" s="66" t="s">
        <v>302</v>
      </c>
      <c r="AN21" s="26"/>
      <c r="AO21" s="66" t="s">
        <v>125</v>
      </c>
      <c r="AP21" s="74"/>
      <c r="AQ21" s="75"/>
      <c r="AR21" s="76"/>
      <c r="AS21" s="77"/>
      <c r="AT21" s="77"/>
      <c r="AU21" s="78"/>
      <c r="AV21" s="77"/>
      <c r="AW21" s="77"/>
      <c r="AX21" s="77"/>
      <c r="AY21" s="77"/>
      <c r="AZ21" s="77"/>
      <c r="BA21" s="77"/>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84"/>
      <c r="CE21" s="84"/>
      <c r="CF21" s="84"/>
      <c r="CG21" s="84"/>
      <c r="CH21" s="84"/>
      <c r="CI21" s="84"/>
      <c r="CJ21" s="84"/>
      <c r="CK21" s="84"/>
      <c r="CL21" s="84"/>
      <c r="CM21" s="84"/>
      <c r="CN21" s="84"/>
      <c r="CO21" s="84"/>
      <c r="CP21" s="84"/>
      <c r="CQ21" s="84"/>
      <c r="CR21" s="84"/>
      <c r="CS21" s="84"/>
      <c r="CT21" s="84"/>
      <c r="CU21" s="84"/>
      <c r="CV21" s="84"/>
      <c r="CW21" s="84"/>
      <c r="CX21" s="84"/>
      <c r="CY21" s="84"/>
      <c r="CZ21" s="84"/>
      <c r="DA21" s="84"/>
      <c r="DB21" s="84"/>
      <c r="DC21" s="84"/>
      <c r="DD21" s="84"/>
      <c r="DE21" s="84"/>
      <c r="DF21" s="84"/>
      <c r="DG21" s="84"/>
      <c r="DH21" s="84"/>
      <c r="DI21" s="84"/>
      <c r="DJ21" s="84"/>
      <c r="DK21" s="84"/>
      <c r="DL21" s="84"/>
      <c r="DM21" s="84"/>
      <c r="DN21" s="84"/>
      <c r="DO21" s="84"/>
      <c r="DP21" s="84"/>
      <c r="DQ21" s="84"/>
      <c r="DR21" s="84"/>
      <c r="DS21" s="84"/>
      <c r="DT21" s="84"/>
      <c r="DU21" s="84"/>
      <c r="DV21" s="84"/>
      <c r="DW21" s="84"/>
      <c r="DX21" s="84"/>
      <c r="DY21" s="84"/>
      <c r="DZ21" s="84"/>
      <c r="EA21" s="84"/>
      <c r="EB21" s="84"/>
      <c r="EC21" s="84"/>
      <c r="ED21" s="84"/>
      <c r="EE21" s="84"/>
      <c r="EF21" s="84"/>
      <c r="EG21" s="84"/>
      <c r="EH21" s="84"/>
      <c r="EI21" s="84"/>
      <c r="EJ21" s="84"/>
      <c r="EK21" s="84"/>
      <c r="EL21" s="84"/>
      <c r="EM21" s="84"/>
      <c r="EN21" s="84"/>
      <c r="EO21" s="84"/>
      <c r="EP21" s="84"/>
      <c r="EQ21" s="84"/>
      <c r="ER21" s="84"/>
      <c r="ES21" s="84"/>
      <c r="ET21" s="84"/>
      <c r="EU21" s="84"/>
      <c r="EV21" s="84"/>
      <c r="EW21" s="84"/>
      <c r="EX21" s="84"/>
      <c r="EY21" s="84"/>
      <c r="EZ21" s="84"/>
      <c r="FA21" s="84"/>
      <c r="FB21" s="84"/>
      <c r="FC21" s="84"/>
      <c r="FD21" s="84"/>
      <c r="FE21" s="84"/>
      <c r="FF21" s="84"/>
      <c r="FG21" s="84"/>
      <c r="FH21" s="84"/>
      <c r="FI21" s="84"/>
      <c r="FJ21" s="84"/>
      <c r="FK21" s="84"/>
      <c r="FL21" s="84"/>
      <c r="FM21" s="84"/>
      <c r="FN21" s="84"/>
      <c r="FO21" s="84"/>
      <c r="FP21" s="84"/>
      <c r="FQ21" s="84"/>
      <c r="FR21" s="84"/>
      <c r="FS21" s="84"/>
      <c r="FT21" s="84"/>
      <c r="FU21" s="84"/>
      <c r="FV21" s="84"/>
      <c r="FW21" s="84"/>
      <c r="FX21" s="84"/>
      <c r="FY21" s="84"/>
      <c r="FZ21" s="84"/>
      <c r="GA21" s="84"/>
      <c r="GB21" s="84"/>
      <c r="GC21" s="84"/>
      <c r="GD21" s="84"/>
      <c r="GE21" s="84"/>
      <c r="GF21" s="84"/>
      <c r="GG21" s="84"/>
      <c r="GH21" s="84"/>
      <c r="GI21" s="84"/>
      <c r="GJ21" s="84"/>
      <c r="GK21" s="84"/>
      <c r="GL21" s="84"/>
      <c r="GM21" s="84"/>
      <c r="GN21" s="84"/>
      <c r="GO21" s="84"/>
      <c r="GP21" s="84"/>
      <c r="GQ21" s="84"/>
      <c r="GR21" s="84"/>
      <c r="GS21" s="84"/>
      <c r="GT21" s="84"/>
      <c r="GU21" s="84"/>
      <c r="GV21" s="84"/>
      <c r="GW21" s="84"/>
      <c r="GX21" s="84"/>
      <c r="GY21" s="84"/>
      <c r="GZ21" s="84"/>
      <c r="HA21" s="84"/>
      <c r="HB21" s="84"/>
      <c r="HC21" s="84"/>
      <c r="HD21" s="84"/>
      <c r="HE21" s="84"/>
      <c r="HF21" s="84"/>
      <c r="HG21" s="84"/>
      <c r="HH21" s="84"/>
      <c r="HI21" s="84"/>
      <c r="HJ21" s="84"/>
      <c r="HK21" s="84"/>
      <c r="HL21" s="84"/>
      <c r="HM21" s="84"/>
      <c r="HN21" s="84"/>
      <c r="HO21" s="84"/>
      <c r="HP21" s="84"/>
      <c r="HQ21" s="84"/>
      <c r="HR21" s="84"/>
      <c r="HS21" s="84"/>
      <c r="HT21" s="84"/>
      <c r="HU21" s="84"/>
      <c r="HV21" s="84"/>
      <c r="HW21" s="84"/>
      <c r="HX21" s="84"/>
      <c r="HY21" s="84"/>
      <c r="HZ21" s="84"/>
      <c r="IA21" s="84"/>
      <c r="IB21" s="84"/>
      <c r="IC21" s="84"/>
      <c r="ID21" s="84"/>
      <c r="IE21" s="84"/>
      <c r="IF21" s="84"/>
      <c r="IG21" s="84"/>
      <c r="IH21" s="84"/>
      <c r="II21" s="84"/>
      <c r="IJ21" s="84"/>
      <c r="IK21" s="84"/>
      <c r="IL21" s="84"/>
      <c r="IM21" s="84"/>
      <c r="IN21" s="84"/>
      <c r="IO21" s="84"/>
      <c r="IP21" s="84"/>
      <c r="IQ21" s="84"/>
      <c r="IR21" s="84"/>
      <c r="IS21" s="84"/>
      <c r="IT21" s="84"/>
      <c r="IU21" s="84"/>
      <c r="IV21" s="84"/>
      <c r="IW21" s="84"/>
      <c r="IX21" s="84"/>
      <c r="IY21" s="84"/>
      <c r="IZ21" s="84"/>
      <c r="JA21" s="84"/>
      <c r="JB21" s="84"/>
    </row>
    <row r="22" spans="1:262" s="22" customFormat="1" ht="15" customHeight="1" x14ac:dyDescent="0.15">
      <c r="A22" s="176" t="str">
        <f t="shared" si="0"/>
        <v>20190906</v>
      </c>
      <c r="B22" s="26" t="s">
        <v>285</v>
      </c>
      <c r="C22" s="27" t="s">
        <v>306</v>
      </c>
      <c r="D22" s="28" t="s">
        <v>469</v>
      </c>
      <c r="E22" s="26" t="str">
        <f t="shared" si="8"/>
        <v>标准</v>
      </c>
      <c r="F22" s="29" t="str">
        <f>VLOOKUP(D22,[1]工单一览表!A:B,2,0)</f>
        <v>050-2009-432</v>
      </c>
      <c r="G22" s="30" t="str">
        <f>VLOOKUP(F22,[1]系列对照表!A:C,3,0)</f>
        <v>Jack</v>
      </c>
      <c r="H22" s="30" t="str">
        <f>VLOOKUP(F22,[1]系列对照表!A:D,4,0)</f>
        <v>KPCS</v>
      </c>
      <c r="I22" s="37">
        <f>VLOOKUP(D22,[1]工单一览表!A:G,7,0)</f>
        <v>400</v>
      </c>
      <c r="J22" s="38" t="s">
        <v>281</v>
      </c>
      <c r="K22" s="37">
        <f>VLOOKUP(D22,[1]工单一览表!A:H,8,0)</f>
        <v>88</v>
      </c>
      <c r="L22" s="26"/>
      <c r="M22" s="26"/>
      <c r="N22" s="26"/>
      <c r="O22" s="39" t="s">
        <v>309</v>
      </c>
      <c r="P22" s="40">
        <v>0.5</v>
      </c>
      <c r="Q22" s="40">
        <v>0.5</v>
      </c>
      <c r="R22" s="40">
        <f t="shared" ca="1" si="2"/>
        <v>1.375</v>
      </c>
      <c r="S22" s="40">
        <f t="shared" ca="1" si="3"/>
        <v>2.6213592233009706</v>
      </c>
      <c r="T22" s="40">
        <v>4</v>
      </c>
      <c r="U22" s="40">
        <v>4</v>
      </c>
      <c r="V22" s="41">
        <v>12</v>
      </c>
      <c r="W22" s="42">
        <v>180</v>
      </c>
      <c r="X22" s="43">
        <v>300</v>
      </c>
      <c r="Y22" s="50">
        <v>1</v>
      </c>
      <c r="Z22" s="50">
        <v>1</v>
      </c>
      <c r="AA22" s="51"/>
      <c r="AB22" s="51"/>
      <c r="AC22" s="51"/>
      <c r="AD22" s="51"/>
      <c r="AE22" s="51"/>
      <c r="AF22" s="38">
        <f t="shared" si="9"/>
        <v>216</v>
      </c>
      <c r="AG22" s="61">
        <f t="shared" si="10"/>
        <v>10</v>
      </c>
      <c r="AH22" s="62">
        <f t="shared" si="11"/>
        <v>0.83333333333333337</v>
      </c>
      <c r="AI22" s="63"/>
      <c r="AJ22" s="64"/>
      <c r="AK22" s="65">
        <f t="shared" si="12"/>
        <v>0</v>
      </c>
      <c r="AL22" s="64" t="str">
        <f>IF(VLOOKUP(D22,[1]工单一览表!A:F,6,0)="结案","Y","N")</f>
        <v>Y</v>
      </c>
      <c r="AM22" s="66" t="s">
        <v>322</v>
      </c>
      <c r="AN22" s="26"/>
      <c r="AO22" s="66" t="s">
        <v>64</v>
      </c>
      <c r="AP22" s="74"/>
      <c r="AQ22" s="75"/>
      <c r="AR22" s="76"/>
      <c r="AS22" s="77"/>
      <c r="AT22" s="77"/>
      <c r="AU22" s="78"/>
      <c r="AV22" s="77"/>
      <c r="AW22" s="77"/>
      <c r="AX22" s="77"/>
      <c r="AY22" s="77"/>
      <c r="AZ22" s="77"/>
      <c r="BA22" s="77"/>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c r="CH22" s="84"/>
      <c r="CI22" s="84"/>
      <c r="CJ22" s="84"/>
      <c r="CK22" s="84"/>
      <c r="CL22" s="84"/>
      <c r="CM22" s="84"/>
      <c r="CN22" s="84"/>
      <c r="CO22" s="84"/>
      <c r="CP22" s="84"/>
      <c r="CQ22" s="84"/>
      <c r="CR22" s="84"/>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c r="GZ22" s="84"/>
      <c r="HA22" s="84"/>
      <c r="HB22" s="84"/>
      <c r="HC22" s="84"/>
      <c r="HD22" s="84"/>
      <c r="HE22" s="84"/>
      <c r="HF22" s="84"/>
      <c r="HG22" s="84"/>
      <c r="HH22" s="84"/>
      <c r="HI22" s="84"/>
      <c r="HJ22" s="84"/>
      <c r="HK22" s="84"/>
      <c r="HL22" s="84"/>
      <c r="HM22" s="84"/>
      <c r="HN22" s="84"/>
      <c r="HO22" s="84"/>
      <c r="HP22" s="84"/>
      <c r="HQ22" s="84"/>
      <c r="HR22" s="84"/>
      <c r="HS22" s="84"/>
      <c r="HT22" s="84"/>
      <c r="HU22" s="84"/>
      <c r="HV22" s="84"/>
      <c r="HW22" s="84"/>
      <c r="HX22" s="84"/>
      <c r="HY22" s="84"/>
      <c r="HZ22" s="84"/>
      <c r="IA22" s="84"/>
      <c r="IB22" s="84"/>
      <c r="IC22" s="84"/>
      <c r="ID22" s="84"/>
      <c r="IE22" s="84"/>
      <c r="IF22" s="84"/>
      <c r="IG22" s="84"/>
      <c r="IH22" s="84"/>
      <c r="II22" s="84"/>
      <c r="IJ22" s="84"/>
      <c r="IK22" s="84"/>
      <c r="IL22" s="84"/>
      <c r="IM22" s="84"/>
      <c r="IN22" s="84"/>
      <c r="IO22" s="84"/>
      <c r="IP22" s="84"/>
      <c r="IQ22" s="84"/>
      <c r="IR22" s="84"/>
      <c r="IS22" s="84"/>
      <c r="IT22" s="84"/>
      <c r="IU22" s="84"/>
      <c r="IV22" s="84"/>
      <c r="IW22" s="84"/>
      <c r="IX22" s="84"/>
      <c r="IY22" s="84"/>
      <c r="IZ22" s="84"/>
      <c r="JA22" s="84"/>
      <c r="JB22" s="84"/>
    </row>
    <row r="23" spans="1:262" s="22" customFormat="1" ht="15" customHeight="1" x14ac:dyDescent="0.15">
      <c r="A23" s="176" t="str">
        <f t="shared" si="0"/>
        <v>20190906</v>
      </c>
      <c r="B23" s="26" t="s">
        <v>275</v>
      </c>
      <c r="C23" s="27" t="s">
        <v>310</v>
      </c>
      <c r="D23" s="28" t="s">
        <v>448</v>
      </c>
      <c r="E23" s="26" t="str">
        <f t="shared" si="8"/>
        <v>标准</v>
      </c>
      <c r="F23" s="29" t="str">
        <f>VLOOKUP(D23,[1]工单一览表!A:B,2,0)</f>
        <v>050-C031100131-507</v>
      </c>
      <c r="G23" s="30" t="str">
        <f>VLOOKUP(F23,[1]系列对照表!A:C,3,0)</f>
        <v>PinPush</v>
      </c>
      <c r="H23" s="30" t="str">
        <f>VLOOKUP(F23,[1]系列对照表!A:D,4,0)</f>
        <v>KPCS</v>
      </c>
      <c r="I23" s="37">
        <f>VLOOKUP(D23,[1]工单一览表!A:G,7,0)</f>
        <v>2000</v>
      </c>
      <c r="J23" s="38" t="s">
        <v>281</v>
      </c>
      <c r="K23" s="37">
        <f>VLOOKUP(D23,[1]工单一览表!A:H,8,0)</f>
        <v>1269.5</v>
      </c>
      <c r="L23" s="26"/>
      <c r="M23" s="26"/>
      <c r="N23" s="26"/>
      <c r="O23" s="39" t="s">
        <v>312</v>
      </c>
      <c r="P23" s="40">
        <v>0.5</v>
      </c>
      <c r="Q23" s="40">
        <v>0.5</v>
      </c>
      <c r="R23" s="40">
        <f t="shared" ca="1" si="2"/>
        <v>2.8363636363636364</v>
      </c>
      <c r="S23" s="40">
        <f t="shared" ca="1" si="3"/>
        <v>2.6213592233009706</v>
      </c>
      <c r="T23" s="40">
        <v>4</v>
      </c>
      <c r="U23" s="40">
        <v>4</v>
      </c>
      <c r="V23" s="41">
        <v>12</v>
      </c>
      <c r="W23" s="42">
        <v>216</v>
      </c>
      <c r="X23" s="43">
        <v>490</v>
      </c>
      <c r="Y23" s="50">
        <v>1</v>
      </c>
      <c r="Z23" s="50">
        <v>1</v>
      </c>
      <c r="AA23" s="51"/>
      <c r="AB23" s="51"/>
      <c r="AC23" s="51"/>
      <c r="AD23" s="51"/>
      <c r="AE23" s="51"/>
      <c r="AF23" s="38">
        <f t="shared" si="9"/>
        <v>352.8</v>
      </c>
      <c r="AG23" s="61">
        <f t="shared" si="10"/>
        <v>7.3469387755102042</v>
      </c>
      <c r="AH23" s="62">
        <f t="shared" si="11"/>
        <v>0.61224489795918369</v>
      </c>
      <c r="AI23" s="63"/>
      <c r="AJ23" s="64"/>
      <c r="AK23" s="65">
        <f t="shared" si="12"/>
        <v>0</v>
      </c>
      <c r="AL23" s="64" t="str">
        <f>IF(VLOOKUP(D23,[1]工单一览表!A:F,6,0)="结案","Y","N")</f>
        <v>Y</v>
      </c>
      <c r="AM23" s="66" t="s">
        <v>379</v>
      </c>
      <c r="AN23" s="26"/>
      <c r="AO23" s="66" t="s">
        <v>68</v>
      </c>
      <c r="AP23" s="74"/>
      <c r="AQ23" s="75"/>
      <c r="AR23" s="76"/>
      <c r="AS23" s="77"/>
      <c r="AT23" s="77"/>
      <c r="AU23" s="78"/>
      <c r="AV23" s="77"/>
      <c r="AW23" s="77"/>
      <c r="AX23" s="77"/>
      <c r="AY23" s="77"/>
      <c r="AZ23" s="77"/>
      <c r="BA23" s="77"/>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84"/>
      <c r="CE23" s="84"/>
      <c r="CF23" s="84"/>
      <c r="CG23" s="84"/>
      <c r="CH23" s="84"/>
      <c r="CI23" s="84"/>
      <c r="CJ23" s="84"/>
      <c r="CK23" s="84"/>
      <c r="CL23" s="84"/>
      <c r="CM23" s="84"/>
      <c r="CN23" s="84"/>
      <c r="CO23" s="84"/>
      <c r="CP23" s="84"/>
      <c r="CQ23" s="84"/>
      <c r="CR23" s="84"/>
      <c r="CS23" s="84"/>
      <c r="CT23" s="84"/>
      <c r="CU23" s="84"/>
      <c r="CV23" s="84"/>
      <c r="CW23" s="84"/>
      <c r="CX23" s="84"/>
      <c r="CY23" s="84"/>
      <c r="CZ23" s="84"/>
      <c r="DA23" s="84"/>
      <c r="DB23" s="84"/>
      <c r="DC23" s="84"/>
      <c r="DD23" s="84"/>
      <c r="DE23" s="84"/>
      <c r="DF23" s="84"/>
      <c r="DG23" s="84"/>
      <c r="DH23" s="84"/>
      <c r="DI23" s="84"/>
      <c r="DJ23" s="84"/>
      <c r="DK23" s="84"/>
      <c r="DL23" s="84"/>
      <c r="DM23" s="84"/>
      <c r="DN23" s="84"/>
      <c r="DO23" s="84"/>
      <c r="DP23" s="84"/>
      <c r="DQ23" s="84"/>
      <c r="DR23" s="84"/>
      <c r="DS23" s="84"/>
      <c r="DT23" s="84"/>
      <c r="DU23" s="84"/>
      <c r="DV23" s="84"/>
      <c r="DW23" s="84"/>
      <c r="DX23" s="84"/>
      <c r="DY23" s="84"/>
      <c r="DZ23" s="84"/>
      <c r="EA23" s="84"/>
      <c r="EB23" s="84"/>
      <c r="EC23" s="84"/>
      <c r="ED23" s="84"/>
      <c r="EE23" s="84"/>
      <c r="EF23" s="84"/>
      <c r="EG23" s="84"/>
      <c r="EH23" s="84"/>
      <c r="EI23" s="84"/>
      <c r="EJ23" s="84"/>
      <c r="EK23" s="84"/>
      <c r="EL23" s="84"/>
      <c r="EM23" s="84"/>
      <c r="EN23" s="84"/>
      <c r="EO23" s="84"/>
      <c r="EP23" s="84"/>
      <c r="EQ23" s="84"/>
      <c r="ER23" s="84"/>
      <c r="ES23" s="84"/>
      <c r="ET23" s="84"/>
      <c r="EU23" s="84"/>
      <c r="EV23" s="84"/>
      <c r="EW23" s="84"/>
      <c r="EX23" s="84"/>
      <c r="EY23" s="84"/>
      <c r="EZ23" s="84"/>
      <c r="FA23" s="84"/>
      <c r="FB23" s="84"/>
      <c r="FC23" s="84"/>
      <c r="FD23" s="84"/>
      <c r="FE23" s="84"/>
      <c r="FF23" s="84"/>
      <c r="FG23" s="84"/>
      <c r="FH23" s="84"/>
      <c r="FI23" s="84"/>
      <c r="FJ23" s="84"/>
      <c r="FK23" s="84"/>
      <c r="FL23" s="84"/>
      <c r="FM23" s="84"/>
      <c r="FN23" s="84"/>
      <c r="FO23" s="84"/>
      <c r="FP23" s="84"/>
      <c r="FQ23" s="84"/>
      <c r="FR23" s="84"/>
      <c r="FS23" s="84"/>
      <c r="FT23" s="84"/>
      <c r="FU23" s="84"/>
      <c r="FV23" s="84"/>
      <c r="FW23" s="84"/>
      <c r="FX23" s="84"/>
      <c r="FY23" s="84"/>
      <c r="FZ23" s="84"/>
      <c r="GA23" s="84"/>
      <c r="GB23" s="84"/>
      <c r="GC23" s="84"/>
      <c r="GD23" s="84"/>
      <c r="GE23" s="84"/>
      <c r="GF23" s="84"/>
      <c r="GG23" s="84"/>
      <c r="GH23" s="84"/>
      <c r="GI23" s="84"/>
      <c r="GJ23" s="84"/>
      <c r="GK23" s="84"/>
      <c r="GL23" s="84"/>
      <c r="GM23" s="84"/>
      <c r="GN23" s="84"/>
      <c r="GO23" s="84"/>
      <c r="GP23" s="84"/>
      <c r="GQ23" s="84"/>
      <c r="GR23" s="84"/>
      <c r="GS23" s="84"/>
      <c r="GT23" s="84"/>
      <c r="GU23" s="84"/>
      <c r="GV23" s="84"/>
      <c r="GW23" s="84"/>
      <c r="GX23" s="84"/>
      <c r="GY23" s="84"/>
      <c r="GZ23" s="84"/>
      <c r="HA23" s="84"/>
      <c r="HB23" s="84"/>
      <c r="HC23" s="84"/>
      <c r="HD23" s="84"/>
      <c r="HE23" s="84"/>
      <c r="HF23" s="84"/>
      <c r="HG23" s="84"/>
      <c r="HH23" s="84"/>
      <c r="HI23" s="84"/>
      <c r="HJ23" s="84"/>
      <c r="HK23" s="84"/>
      <c r="HL23" s="84"/>
      <c r="HM23" s="84"/>
      <c r="HN23" s="84"/>
      <c r="HO23" s="84"/>
      <c r="HP23" s="84"/>
      <c r="HQ23" s="84"/>
      <c r="HR23" s="84"/>
      <c r="HS23" s="84"/>
      <c r="HT23" s="84"/>
      <c r="HU23" s="84"/>
      <c r="HV23" s="84"/>
      <c r="HW23" s="84"/>
      <c r="HX23" s="84"/>
      <c r="HY23" s="84"/>
      <c r="HZ23" s="84"/>
      <c r="IA23" s="84"/>
      <c r="IB23" s="84"/>
      <c r="IC23" s="84"/>
      <c r="ID23" s="84"/>
      <c r="IE23" s="84"/>
      <c r="IF23" s="84"/>
      <c r="IG23" s="84"/>
      <c r="IH23" s="84"/>
      <c r="II23" s="84"/>
      <c r="IJ23" s="84"/>
      <c r="IK23" s="84"/>
      <c r="IL23" s="84"/>
      <c r="IM23" s="84"/>
      <c r="IN23" s="84"/>
      <c r="IO23" s="84"/>
      <c r="IP23" s="84"/>
      <c r="IQ23" s="84"/>
      <c r="IR23" s="84"/>
      <c r="IS23" s="84"/>
      <c r="IT23" s="84"/>
      <c r="IU23" s="84"/>
      <c r="IV23" s="84"/>
      <c r="IW23" s="84"/>
      <c r="IX23" s="84"/>
      <c r="IY23" s="84"/>
      <c r="IZ23" s="84"/>
      <c r="JA23" s="84"/>
      <c r="JB23" s="84"/>
    </row>
    <row r="24" spans="1:262" s="22" customFormat="1" ht="15" customHeight="1" x14ac:dyDescent="0.15">
      <c r="A24" s="176" t="str">
        <f t="shared" si="0"/>
        <v>20190906</v>
      </c>
      <c r="B24" s="26" t="s">
        <v>285</v>
      </c>
      <c r="C24" s="27" t="s">
        <v>310</v>
      </c>
      <c r="D24" s="28" t="s">
        <v>448</v>
      </c>
      <c r="E24" s="26" t="str">
        <f t="shared" si="8"/>
        <v>标准</v>
      </c>
      <c r="F24" s="29" t="str">
        <f>VLOOKUP(D24,[1]工单一览表!A:B,2,0)</f>
        <v>050-C031100131-507</v>
      </c>
      <c r="G24" s="30" t="str">
        <f>VLOOKUP(F24,[1]系列对照表!A:C,3,0)</f>
        <v>PinPush</v>
      </c>
      <c r="H24" s="30" t="str">
        <f>VLOOKUP(F24,[1]系列对照表!A:D,4,0)</f>
        <v>KPCS</v>
      </c>
      <c r="I24" s="37">
        <f>VLOOKUP(D24,[1]工单一览表!A:G,7,0)</f>
        <v>2000</v>
      </c>
      <c r="J24" s="38" t="s">
        <v>281</v>
      </c>
      <c r="K24" s="37">
        <f>VLOOKUP(D24,[1]工单一览表!A:H,8,0)</f>
        <v>1269.5</v>
      </c>
      <c r="L24" s="26"/>
      <c r="M24" s="26"/>
      <c r="N24" s="26"/>
      <c r="O24" s="39" t="s">
        <v>312</v>
      </c>
      <c r="P24" s="40">
        <v>0.5</v>
      </c>
      <c r="Q24" s="40">
        <v>0.5</v>
      </c>
      <c r="R24" s="40">
        <f t="shared" ca="1" si="2"/>
        <v>0.34375</v>
      </c>
      <c r="S24" s="40">
        <f t="shared" ca="1" si="3"/>
        <v>0.65533980582524265</v>
      </c>
      <c r="T24" s="40">
        <v>3</v>
      </c>
      <c r="U24" s="40">
        <v>3</v>
      </c>
      <c r="V24" s="41">
        <v>3</v>
      </c>
      <c r="W24" s="42">
        <v>50</v>
      </c>
      <c r="X24" s="43">
        <v>490</v>
      </c>
      <c r="Y24" s="50">
        <v>1</v>
      </c>
      <c r="Z24" s="50">
        <v>1</v>
      </c>
      <c r="AA24" s="51"/>
      <c r="AB24" s="51"/>
      <c r="AC24" s="51"/>
      <c r="AD24" s="51"/>
      <c r="AE24" s="51"/>
      <c r="AF24" s="38">
        <f t="shared" si="9"/>
        <v>88.2</v>
      </c>
      <c r="AG24" s="61">
        <f t="shared" si="10"/>
        <v>1.7006802721088434</v>
      </c>
      <c r="AH24" s="62">
        <f t="shared" si="11"/>
        <v>0.56689342403628118</v>
      </c>
      <c r="AI24" s="63"/>
      <c r="AJ24" s="64"/>
      <c r="AK24" s="65">
        <f t="shared" si="12"/>
        <v>0</v>
      </c>
      <c r="AL24" s="64" t="str">
        <f>IF(VLOOKUP(D24,[1]工单一览表!A:F,6,0)="结案","Y","N")</f>
        <v>Y</v>
      </c>
      <c r="AM24" s="66" t="s">
        <v>322</v>
      </c>
      <c r="AN24" s="26"/>
      <c r="AO24" s="66" t="s">
        <v>64</v>
      </c>
      <c r="AP24" s="74"/>
      <c r="AQ24" s="75"/>
      <c r="AR24" s="76"/>
      <c r="AS24" s="77"/>
      <c r="AT24" s="77"/>
      <c r="AU24" s="78"/>
      <c r="AV24" s="77"/>
      <c r="AW24" s="77"/>
      <c r="AX24" s="77"/>
      <c r="AY24" s="77"/>
      <c r="AZ24" s="77"/>
      <c r="BA24" s="77"/>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c r="GZ24" s="84"/>
      <c r="HA24" s="84"/>
      <c r="HB24" s="84"/>
      <c r="HC24" s="84"/>
      <c r="HD24" s="84"/>
      <c r="HE24" s="84"/>
      <c r="HF24" s="84"/>
      <c r="HG24" s="84"/>
      <c r="HH24" s="84"/>
      <c r="HI24" s="84"/>
      <c r="HJ24" s="84"/>
      <c r="HK24" s="84"/>
      <c r="HL24" s="84"/>
      <c r="HM24" s="84"/>
      <c r="HN24" s="84"/>
      <c r="HO24" s="84"/>
      <c r="HP24" s="84"/>
      <c r="HQ24" s="84"/>
      <c r="HR24" s="84"/>
      <c r="HS24" s="84"/>
      <c r="HT24" s="84"/>
      <c r="HU24" s="84"/>
      <c r="HV24" s="84"/>
      <c r="HW24" s="84"/>
      <c r="HX24" s="84"/>
      <c r="HY24" s="84"/>
      <c r="HZ24" s="84"/>
      <c r="IA24" s="84"/>
      <c r="IB24" s="84"/>
      <c r="IC24" s="84"/>
      <c r="ID24" s="84"/>
      <c r="IE24" s="84"/>
      <c r="IF24" s="84"/>
      <c r="IG24" s="84"/>
      <c r="IH24" s="84"/>
      <c r="II24" s="84"/>
      <c r="IJ24" s="84"/>
      <c r="IK24" s="84"/>
      <c r="IL24" s="84"/>
      <c r="IM24" s="84"/>
      <c r="IN24" s="84"/>
      <c r="IO24" s="84"/>
      <c r="IP24" s="84"/>
      <c r="IQ24" s="84"/>
      <c r="IR24" s="84"/>
      <c r="IS24" s="84"/>
      <c r="IT24" s="84"/>
      <c r="IU24" s="84"/>
      <c r="IV24" s="84"/>
      <c r="IW24" s="84"/>
      <c r="IX24" s="84"/>
      <c r="IY24" s="84"/>
      <c r="IZ24" s="84"/>
      <c r="JA24" s="84"/>
      <c r="JB24" s="84"/>
    </row>
    <row r="25" spans="1:262" s="22" customFormat="1" ht="15" customHeight="1" x14ac:dyDescent="0.15">
      <c r="A25" s="176" t="str">
        <f t="shared" si="0"/>
        <v>20190906</v>
      </c>
      <c r="B25" s="26" t="s">
        <v>275</v>
      </c>
      <c r="C25" s="27" t="s">
        <v>371</v>
      </c>
      <c r="D25" s="28" t="s">
        <v>434</v>
      </c>
      <c r="E25" s="26" t="str">
        <f t="shared" si="8"/>
        <v>标准</v>
      </c>
      <c r="F25" s="29" t="str">
        <f>VLOOKUP(D25,[1]工单一览表!A:B,2,0)</f>
        <v>050-C130000141-508</v>
      </c>
      <c r="G25" s="30" t="str">
        <f>VLOOKUP(F25,[1]系列对照表!A:C,3,0)</f>
        <v>PinPush</v>
      </c>
      <c r="H25" s="30" t="str">
        <f>VLOOKUP(F25,[1]系列对照表!A:D,4,0)</f>
        <v>KPCS</v>
      </c>
      <c r="I25" s="37">
        <f>VLOOKUP(D25,[1]工单一览表!A:G,7,0)</f>
        <v>2000</v>
      </c>
      <c r="J25" s="38" t="s">
        <v>281</v>
      </c>
      <c r="K25" s="37">
        <f>VLOOKUP(D25,[1]工单一览表!A:H,8,0)</f>
        <v>1999.5</v>
      </c>
      <c r="L25" s="26"/>
      <c r="M25" s="26"/>
      <c r="N25" s="26"/>
      <c r="O25" s="39" t="s">
        <v>54</v>
      </c>
      <c r="P25" s="40">
        <v>0.5</v>
      </c>
      <c r="Q25" s="40">
        <v>0.5</v>
      </c>
      <c r="R25" s="40">
        <f t="shared" ca="1" si="2"/>
        <v>2.8363636363636364</v>
      </c>
      <c r="S25" s="40">
        <f t="shared" ca="1" si="3"/>
        <v>2.6213592233009706</v>
      </c>
      <c r="T25" s="40">
        <v>4</v>
      </c>
      <c r="U25" s="40">
        <v>4</v>
      </c>
      <c r="V25" s="41">
        <v>12</v>
      </c>
      <c r="W25" s="42">
        <v>250</v>
      </c>
      <c r="X25" s="43">
        <v>600</v>
      </c>
      <c r="Y25" s="50">
        <v>1</v>
      </c>
      <c r="Z25" s="50">
        <v>1</v>
      </c>
      <c r="AA25" s="51"/>
      <c r="AB25" s="51"/>
      <c r="AC25" s="51"/>
      <c r="AD25" s="51"/>
      <c r="AE25" s="51"/>
      <c r="AF25" s="38">
        <f t="shared" si="9"/>
        <v>432</v>
      </c>
      <c r="AG25" s="61">
        <f t="shared" si="10"/>
        <v>6.9444444444444446</v>
      </c>
      <c r="AH25" s="62">
        <f t="shared" si="11"/>
        <v>0.57870370370370372</v>
      </c>
      <c r="AI25" s="63"/>
      <c r="AJ25" s="64"/>
      <c r="AK25" s="65">
        <f t="shared" si="12"/>
        <v>0</v>
      </c>
      <c r="AL25" s="64" t="str">
        <f>IF(VLOOKUP(D25,[1]工单一览表!A:F,6,0)="结案","Y","N")</f>
        <v>Y</v>
      </c>
      <c r="AM25" s="66" t="s">
        <v>379</v>
      </c>
      <c r="AN25" s="26"/>
      <c r="AO25" s="66" t="s">
        <v>68</v>
      </c>
      <c r="AP25" s="74"/>
      <c r="AQ25" s="75"/>
      <c r="AR25" s="76"/>
      <c r="AS25" s="77"/>
      <c r="AT25" s="77"/>
      <c r="AU25" s="78"/>
      <c r="AV25" s="77"/>
      <c r="AW25" s="77"/>
      <c r="AX25" s="77"/>
      <c r="AY25" s="77"/>
      <c r="AZ25" s="77"/>
      <c r="BA25" s="77"/>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84"/>
      <c r="CE25" s="84"/>
      <c r="CF25" s="84"/>
      <c r="CG25" s="84"/>
      <c r="CH25" s="84"/>
      <c r="CI25" s="84"/>
      <c r="CJ25" s="84"/>
      <c r="CK25" s="84"/>
      <c r="CL25" s="84"/>
      <c r="CM25" s="84"/>
      <c r="CN25" s="84"/>
      <c r="CO25" s="84"/>
      <c r="CP25" s="84"/>
      <c r="CQ25" s="84"/>
      <c r="CR25" s="84"/>
      <c r="CS25" s="84"/>
      <c r="CT25" s="84"/>
      <c r="CU25" s="84"/>
      <c r="CV25" s="84"/>
      <c r="CW25" s="84"/>
      <c r="CX25" s="84"/>
      <c r="CY25" s="84"/>
      <c r="CZ25" s="84"/>
      <c r="DA25" s="84"/>
      <c r="DB25" s="84"/>
      <c r="DC25" s="84"/>
      <c r="DD25" s="84"/>
      <c r="DE25" s="84"/>
      <c r="DF25" s="84"/>
      <c r="DG25" s="84"/>
      <c r="DH25" s="84"/>
      <c r="DI25" s="84"/>
      <c r="DJ25" s="84"/>
      <c r="DK25" s="84"/>
      <c r="DL25" s="84"/>
      <c r="DM25" s="84"/>
      <c r="DN25" s="84"/>
      <c r="DO25" s="84"/>
      <c r="DP25" s="84"/>
      <c r="DQ25" s="84"/>
      <c r="DR25" s="84"/>
      <c r="DS25" s="84"/>
      <c r="DT25" s="84"/>
      <c r="DU25" s="84"/>
      <c r="DV25" s="84"/>
      <c r="DW25" s="84"/>
      <c r="DX25" s="84"/>
      <c r="DY25" s="84"/>
      <c r="DZ25" s="84"/>
      <c r="EA25" s="84"/>
      <c r="EB25" s="84"/>
      <c r="EC25" s="84"/>
      <c r="ED25" s="84"/>
      <c r="EE25" s="84"/>
      <c r="EF25" s="84"/>
      <c r="EG25" s="84"/>
      <c r="EH25" s="84"/>
      <c r="EI25" s="84"/>
      <c r="EJ25" s="84"/>
      <c r="EK25" s="84"/>
      <c r="EL25" s="84"/>
      <c r="EM25" s="84"/>
      <c r="EN25" s="84"/>
      <c r="EO25" s="84"/>
      <c r="EP25" s="84"/>
      <c r="EQ25" s="84"/>
      <c r="ER25" s="84"/>
      <c r="ES25" s="84"/>
      <c r="ET25" s="84"/>
      <c r="EU25" s="84"/>
      <c r="EV25" s="84"/>
      <c r="EW25" s="84"/>
      <c r="EX25" s="84"/>
      <c r="EY25" s="84"/>
      <c r="EZ25" s="84"/>
      <c r="FA25" s="84"/>
      <c r="FB25" s="84"/>
      <c r="FC25" s="84"/>
      <c r="FD25" s="84"/>
      <c r="FE25" s="84"/>
      <c r="FF25" s="84"/>
      <c r="FG25" s="84"/>
      <c r="FH25" s="84"/>
      <c r="FI25" s="84"/>
      <c r="FJ25" s="84"/>
      <c r="FK25" s="84"/>
      <c r="FL25" s="84"/>
      <c r="FM25" s="84"/>
      <c r="FN25" s="84"/>
      <c r="FO25" s="84"/>
      <c r="FP25" s="84"/>
      <c r="FQ25" s="84"/>
      <c r="FR25" s="84"/>
      <c r="FS25" s="84"/>
      <c r="FT25" s="84"/>
      <c r="FU25" s="84"/>
      <c r="FV25" s="84"/>
      <c r="FW25" s="84"/>
      <c r="FX25" s="84"/>
      <c r="FY25" s="84"/>
      <c r="FZ25" s="84"/>
      <c r="GA25" s="84"/>
      <c r="GB25" s="84"/>
      <c r="GC25" s="84"/>
      <c r="GD25" s="84"/>
      <c r="GE25" s="84"/>
      <c r="GF25" s="84"/>
      <c r="GG25" s="84"/>
      <c r="GH25" s="84"/>
      <c r="GI25" s="84"/>
      <c r="GJ25" s="84"/>
      <c r="GK25" s="84"/>
      <c r="GL25" s="84"/>
      <c r="GM25" s="84"/>
      <c r="GN25" s="84"/>
      <c r="GO25" s="84"/>
      <c r="GP25" s="84"/>
      <c r="GQ25" s="84"/>
      <c r="GR25" s="84"/>
      <c r="GS25" s="84"/>
      <c r="GT25" s="84"/>
      <c r="GU25" s="84"/>
      <c r="GV25" s="84"/>
      <c r="GW25" s="84"/>
      <c r="GX25" s="84"/>
      <c r="GY25" s="84"/>
      <c r="GZ25" s="84"/>
      <c r="HA25" s="84"/>
      <c r="HB25" s="84"/>
      <c r="HC25" s="84"/>
      <c r="HD25" s="84"/>
      <c r="HE25" s="84"/>
      <c r="HF25" s="84"/>
      <c r="HG25" s="84"/>
      <c r="HH25" s="84"/>
      <c r="HI25" s="84"/>
      <c r="HJ25" s="84"/>
      <c r="HK25" s="84"/>
      <c r="HL25" s="84"/>
      <c r="HM25" s="84"/>
      <c r="HN25" s="84"/>
      <c r="HO25" s="84"/>
      <c r="HP25" s="84"/>
      <c r="HQ25" s="84"/>
      <c r="HR25" s="84"/>
      <c r="HS25" s="84"/>
      <c r="HT25" s="84"/>
      <c r="HU25" s="84"/>
      <c r="HV25" s="84"/>
      <c r="HW25" s="84"/>
      <c r="HX25" s="84"/>
      <c r="HY25" s="84"/>
      <c r="HZ25" s="84"/>
      <c r="IA25" s="84"/>
      <c r="IB25" s="84"/>
      <c r="IC25" s="84"/>
      <c r="ID25" s="84"/>
      <c r="IE25" s="84"/>
      <c r="IF25" s="84"/>
      <c r="IG25" s="84"/>
      <c r="IH25" s="84"/>
      <c r="II25" s="84"/>
      <c r="IJ25" s="84"/>
      <c r="IK25" s="84"/>
      <c r="IL25" s="84"/>
      <c r="IM25" s="84"/>
      <c r="IN25" s="84"/>
      <c r="IO25" s="84"/>
      <c r="IP25" s="84"/>
      <c r="IQ25" s="84"/>
      <c r="IR25" s="84"/>
      <c r="IS25" s="84"/>
      <c r="IT25" s="84"/>
      <c r="IU25" s="84"/>
      <c r="IV25" s="84"/>
      <c r="IW25" s="84"/>
      <c r="IX25" s="84"/>
      <c r="IY25" s="84"/>
      <c r="IZ25" s="84"/>
      <c r="JA25" s="84"/>
      <c r="JB25" s="84"/>
    </row>
    <row r="26" spans="1:262" s="22" customFormat="1" ht="15" customHeight="1" x14ac:dyDescent="0.15">
      <c r="A26" s="176" t="str">
        <f t="shared" si="0"/>
        <v>20190906</v>
      </c>
      <c r="B26" s="26" t="s">
        <v>285</v>
      </c>
      <c r="C26" s="27" t="s">
        <v>371</v>
      </c>
      <c r="D26" s="28" t="s">
        <v>434</v>
      </c>
      <c r="E26" s="26" t="str">
        <f t="shared" si="8"/>
        <v>标准</v>
      </c>
      <c r="F26" s="29" t="str">
        <f>VLOOKUP(D26,[1]工单一览表!A:B,2,0)</f>
        <v>050-C130000141-508</v>
      </c>
      <c r="G26" s="30" t="str">
        <f>VLOOKUP(F26,[1]系列对照表!A:C,3,0)</f>
        <v>PinPush</v>
      </c>
      <c r="H26" s="30" t="str">
        <f>VLOOKUP(F26,[1]系列对照表!A:D,4,0)</f>
        <v>KPCS</v>
      </c>
      <c r="I26" s="37">
        <f>VLOOKUP(D26,[1]工单一览表!A:G,7,0)</f>
        <v>2000</v>
      </c>
      <c r="J26" s="38" t="s">
        <v>281</v>
      </c>
      <c r="K26" s="37">
        <f>VLOOKUP(D26,[1]工单一览表!A:H,8,0)</f>
        <v>1999.5</v>
      </c>
      <c r="L26" s="26"/>
      <c r="M26" s="26"/>
      <c r="N26" s="26"/>
      <c r="O26" s="39" t="s">
        <v>54</v>
      </c>
      <c r="P26" s="40">
        <v>0.5</v>
      </c>
      <c r="Q26" s="40">
        <v>0.5</v>
      </c>
      <c r="R26" s="40">
        <f t="shared" ca="1" si="2"/>
        <v>1.375</v>
      </c>
      <c r="S26" s="40">
        <f t="shared" ca="1" si="3"/>
        <v>2.6213592233009706</v>
      </c>
      <c r="T26" s="40">
        <v>4</v>
      </c>
      <c r="U26" s="40">
        <v>4</v>
      </c>
      <c r="V26" s="41">
        <v>12</v>
      </c>
      <c r="W26" s="42">
        <v>391</v>
      </c>
      <c r="X26" s="43">
        <v>600</v>
      </c>
      <c r="Y26" s="50">
        <v>1</v>
      </c>
      <c r="Z26" s="50">
        <v>1</v>
      </c>
      <c r="AA26" s="51"/>
      <c r="AB26" s="51"/>
      <c r="AC26" s="51"/>
      <c r="AD26" s="51"/>
      <c r="AE26" s="51"/>
      <c r="AF26" s="38">
        <f t="shared" si="9"/>
        <v>432</v>
      </c>
      <c r="AG26" s="61">
        <f t="shared" si="10"/>
        <v>10.861111111111111</v>
      </c>
      <c r="AH26" s="62">
        <f t="shared" si="11"/>
        <v>0.90509259259259256</v>
      </c>
      <c r="AI26" s="63"/>
      <c r="AJ26" s="64"/>
      <c r="AK26" s="65">
        <f t="shared" si="12"/>
        <v>0</v>
      </c>
      <c r="AL26" s="64" t="str">
        <f>IF(VLOOKUP(D26,[1]工单一览表!A:F,6,0)="结案","Y","N")</f>
        <v>Y</v>
      </c>
      <c r="AM26" s="66" t="s">
        <v>286</v>
      </c>
      <c r="AN26" s="26"/>
      <c r="AO26" s="66" t="s">
        <v>40</v>
      </c>
      <c r="AP26" s="74"/>
      <c r="AQ26" s="75"/>
      <c r="AR26" s="76"/>
      <c r="AS26" s="77"/>
      <c r="AT26" s="77"/>
      <c r="AU26" s="78"/>
      <c r="AV26" s="77"/>
      <c r="AW26" s="77"/>
      <c r="AX26" s="77"/>
      <c r="AY26" s="77"/>
      <c r="AZ26" s="77"/>
      <c r="BA26" s="77"/>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c r="CH26" s="84"/>
      <c r="CI26" s="84"/>
      <c r="CJ26" s="84"/>
      <c r="CK26" s="84"/>
      <c r="CL26" s="84"/>
      <c r="CM26" s="84"/>
      <c r="CN26" s="84"/>
      <c r="CO26" s="84"/>
      <c r="CP26" s="84"/>
      <c r="CQ26" s="84"/>
      <c r="CR26" s="84"/>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c r="GZ26" s="84"/>
      <c r="HA26" s="84"/>
      <c r="HB26" s="84"/>
      <c r="HC26" s="84"/>
      <c r="HD26" s="84"/>
      <c r="HE26" s="84"/>
      <c r="HF26" s="84"/>
      <c r="HG26" s="84"/>
      <c r="HH26" s="84"/>
      <c r="HI26" s="84"/>
      <c r="HJ26" s="84"/>
      <c r="HK26" s="84"/>
      <c r="HL26" s="84"/>
      <c r="HM26" s="84"/>
      <c r="HN26" s="84"/>
      <c r="HO26" s="84"/>
      <c r="HP26" s="84"/>
      <c r="HQ26" s="84"/>
      <c r="HR26" s="84"/>
      <c r="HS26" s="84"/>
      <c r="HT26" s="84"/>
      <c r="HU26" s="84"/>
      <c r="HV26" s="84"/>
      <c r="HW26" s="84"/>
      <c r="HX26" s="84"/>
      <c r="HY26" s="84"/>
      <c r="HZ26" s="84"/>
      <c r="IA26" s="84"/>
      <c r="IB26" s="84"/>
      <c r="IC26" s="84"/>
      <c r="ID26" s="84"/>
      <c r="IE26" s="84"/>
      <c r="IF26" s="84"/>
      <c r="IG26" s="84"/>
      <c r="IH26" s="84"/>
      <c r="II26" s="84"/>
      <c r="IJ26" s="84"/>
      <c r="IK26" s="84"/>
      <c r="IL26" s="84"/>
      <c r="IM26" s="84"/>
      <c r="IN26" s="84"/>
      <c r="IO26" s="84"/>
      <c r="IP26" s="84"/>
      <c r="IQ26" s="84"/>
      <c r="IR26" s="84"/>
      <c r="IS26" s="84"/>
      <c r="IT26" s="84"/>
      <c r="IU26" s="84"/>
      <c r="IV26" s="84"/>
      <c r="IW26" s="84"/>
      <c r="IX26" s="84"/>
      <c r="IY26" s="84"/>
      <c r="IZ26" s="84"/>
      <c r="JA26" s="84"/>
      <c r="JB26" s="84"/>
    </row>
    <row r="27" spans="1:262" s="22" customFormat="1" ht="15" customHeight="1" x14ac:dyDescent="0.15">
      <c r="A27" s="176" t="str">
        <f t="shared" si="0"/>
        <v>20190906</v>
      </c>
      <c r="B27" s="26" t="s">
        <v>275</v>
      </c>
      <c r="C27" s="27" t="s">
        <v>404</v>
      </c>
      <c r="D27" s="28" t="s">
        <v>470</v>
      </c>
      <c r="E27" s="26" t="str">
        <f t="shared" si="8"/>
        <v>标准</v>
      </c>
      <c r="F27" s="29" t="str">
        <f>VLOOKUP(D27,[1]工单一览表!A:B,2,0)</f>
        <v>050-S080000641-0549</v>
      </c>
      <c r="G27" s="30" t="str">
        <f>VLOOKUP(F27,[1]系列对照表!A:C,3,0)</f>
        <v>小天线</v>
      </c>
      <c r="H27" s="30" t="str">
        <f>VLOOKUP(F27,[1]系列对照表!A:D,4,0)</f>
        <v>KPCS</v>
      </c>
      <c r="I27" s="37">
        <f>VLOOKUP(D27,[1]工单一览表!A:G,7,0)</f>
        <v>2000</v>
      </c>
      <c r="J27" s="38" t="s">
        <v>281</v>
      </c>
      <c r="K27" s="37">
        <f>VLOOKUP(D27,[1]工单一览表!A:H,8,0)</f>
        <v>2000</v>
      </c>
      <c r="L27" s="26"/>
      <c r="M27" s="26"/>
      <c r="N27" s="26"/>
      <c r="O27" s="39" t="s">
        <v>69</v>
      </c>
      <c r="P27" s="40">
        <v>0.5</v>
      </c>
      <c r="Q27" s="40">
        <v>0.5</v>
      </c>
      <c r="R27" s="40">
        <f t="shared" ca="1" si="2"/>
        <v>2.8363636363636364</v>
      </c>
      <c r="S27" s="40">
        <f t="shared" ca="1" si="3"/>
        <v>2.6213592233009706</v>
      </c>
      <c r="T27" s="40">
        <v>3</v>
      </c>
      <c r="U27" s="40">
        <v>3</v>
      </c>
      <c r="V27" s="41">
        <v>12</v>
      </c>
      <c r="W27" s="42">
        <v>300</v>
      </c>
      <c r="X27" s="43">
        <v>450</v>
      </c>
      <c r="Y27" s="50">
        <v>1</v>
      </c>
      <c r="Z27" s="50">
        <v>1</v>
      </c>
      <c r="AA27" s="51"/>
      <c r="AB27" s="51"/>
      <c r="AC27" s="51"/>
      <c r="AD27" s="51"/>
      <c r="AE27" s="51"/>
      <c r="AF27" s="38">
        <f t="shared" si="9"/>
        <v>324</v>
      </c>
      <c r="AG27" s="61">
        <f t="shared" si="10"/>
        <v>11.111111111111111</v>
      </c>
      <c r="AH27" s="62">
        <f t="shared" si="11"/>
        <v>0.92592592592592593</v>
      </c>
      <c r="AI27" s="63"/>
      <c r="AJ27" s="64"/>
      <c r="AK27" s="65">
        <f t="shared" si="12"/>
        <v>0</v>
      </c>
      <c r="AL27" s="64" t="str">
        <f>IF(VLOOKUP(D27,[1]工单一览表!A:F,6,0)="结案","Y","N")</f>
        <v>Y</v>
      </c>
      <c r="AM27" s="66" t="s">
        <v>379</v>
      </c>
      <c r="AN27" s="26"/>
      <c r="AO27" s="66" t="s">
        <v>68</v>
      </c>
      <c r="AP27" s="74"/>
      <c r="AQ27" s="75"/>
      <c r="AR27" s="76"/>
      <c r="AS27" s="77"/>
      <c r="AT27" s="77"/>
      <c r="AU27" s="78"/>
      <c r="AV27" s="77"/>
      <c r="AW27" s="77"/>
      <c r="AX27" s="77"/>
      <c r="AY27" s="77"/>
      <c r="AZ27" s="77"/>
      <c r="BA27" s="77"/>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84"/>
      <c r="CE27" s="84"/>
      <c r="CF27" s="84"/>
      <c r="CG27" s="84"/>
      <c r="CH27" s="84"/>
      <c r="CI27" s="84"/>
      <c r="CJ27" s="84"/>
      <c r="CK27" s="84"/>
      <c r="CL27" s="84"/>
      <c r="CM27" s="84"/>
      <c r="CN27" s="84"/>
      <c r="CO27" s="84"/>
      <c r="CP27" s="84"/>
      <c r="CQ27" s="84"/>
      <c r="CR27" s="84"/>
      <c r="CS27" s="84"/>
      <c r="CT27" s="84"/>
      <c r="CU27" s="84"/>
      <c r="CV27" s="84"/>
      <c r="CW27" s="84"/>
      <c r="CX27" s="84"/>
      <c r="CY27" s="84"/>
      <c r="CZ27" s="84"/>
      <c r="DA27" s="84"/>
      <c r="DB27" s="84"/>
      <c r="DC27" s="84"/>
      <c r="DD27" s="84"/>
      <c r="DE27" s="84"/>
      <c r="DF27" s="84"/>
      <c r="DG27" s="84"/>
      <c r="DH27" s="84"/>
      <c r="DI27" s="84"/>
      <c r="DJ27" s="84"/>
      <c r="DK27" s="84"/>
      <c r="DL27" s="84"/>
      <c r="DM27" s="84"/>
      <c r="DN27" s="84"/>
      <c r="DO27" s="84"/>
      <c r="DP27" s="84"/>
      <c r="DQ27" s="84"/>
      <c r="DR27" s="84"/>
      <c r="DS27" s="84"/>
      <c r="DT27" s="84"/>
      <c r="DU27" s="84"/>
      <c r="DV27" s="84"/>
      <c r="DW27" s="84"/>
      <c r="DX27" s="84"/>
      <c r="DY27" s="84"/>
      <c r="DZ27" s="84"/>
      <c r="EA27" s="84"/>
      <c r="EB27" s="84"/>
      <c r="EC27" s="84"/>
      <c r="ED27" s="84"/>
      <c r="EE27" s="84"/>
      <c r="EF27" s="84"/>
      <c r="EG27" s="84"/>
      <c r="EH27" s="84"/>
      <c r="EI27" s="84"/>
      <c r="EJ27" s="84"/>
      <c r="EK27" s="84"/>
      <c r="EL27" s="84"/>
      <c r="EM27" s="84"/>
      <c r="EN27" s="84"/>
      <c r="EO27" s="84"/>
      <c r="EP27" s="84"/>
      <c r="EQ27" s="84"/>
      <c r="ER27" s="84"/>
      <c r="ES27" s="84"/>
      <c r="ET27" s="84"/>
      <c r="EU27" s="84"/>
      <c r="EV27" s="84"/>
      <c r="EW27" s="84"/>
      <c r="EX27" s="84"/>
      <c r="EY27" s="84"/>
      <c r="EZ27" s="84"/>
      <c r="FA27" s="84"/>
      <c r="FB27" s="84"/>
      <c r="FC27" s="84"/>
      <c r="FD27" s="84"/>
      <c r="FE27" s="84"/>
      <c r="FF27" s="84"/>
      <c r="FG27" s="84"/>
      <c r="FH27" s="84"/>
      <c r="FI27" s="84"/>
      <c r="FJ27" s="84"/>
      <c r="FK27" s="84"/>
      <c r="FL27" s="84"/>
      <c r="FM27" s="84"/>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c r="HJ27" s="84"/>
      <c r="HK27" s="84"/>
      <c r="HL27" s="84"/>
      <c r="HM27" s="84"/>
      <c r="HN27" s="84"/>
      <c r="HO27" s="84"/>
      <c r="HP27" s="84"/>
      <c r="HQ27" s="84"/>
      <c r="HR27" s="84"/>
      <c r="HS27" s="84"/>
      <c r="HT27" s="84"/>
      <c r="HU27" s="84"/>
      <c r="HV27" s="84"/>
      <c r="HW27" s="84"/>
      <c r="HX27" s="84"/>
      <c r="HY27" s="84"/>
      <c r="HZ27" s="84"/>
      <c r="IA27" s="84"/>
      <c r="IB27" s="84"/>
      <c r="IC27" s="84"/>
      <c r="ID27" s="84"/>
      <c r="IE27" s="84"/>
      <c r="IF27" s="84"/>
      <c r="IG27" s="84"/>
      <c r="IH27" s="84"/>
      <c r="II27" s="84"/>
      <c r="IJ27" s="84"/>
      <c r="IK27" s="84"/>
      <c r="IL27" s="84"/>
      <c r="IM27" s="84"/>
      <c r="IN27" s="84"/>
      <c r="IO27" s="84"/>
      <c r="IP27" s="84"/>
      <c r="IQ27" s="84"/>
      <c r="IR27" s="84"/>
      <c r="IS27" s="84"/>
      <c r="IT27" s="84"/>
      <c r="IU27" s="84"/>
      <c r="IV27" s="84"/>
      <c r="IW27" s="84"/>
      <c r="IX27" s="84"/>
      <c r="IY27" s="84"/>
      <c r="IZ27" s="84"/>
      <c r="JA27" s="84"/>
      <c r="JB27" s="84"/>
    </row>
    <row r="28" spans="1:262" s="22" customFormat="1" ht="15" customHeight="1" x14ac:dyDescent="0.15">
      <c r="A28" s="176" t="str">
        <f t="shared" si="0"/>
        <v>20190906</v>
      </c>
      <c r="B28" s="26" t="s">
        <v>285</v>
      </c>
      <c r="C28" s="27" t="s">
        <v>404</v>
      </c>
      <c r="D28" s="28" t="s">
        <v>470</v>
      </c>
      <c r="E28" s="26" t="str">
        <f t="shared" si="8"/>
        <v>标准</v>
      </c>
      <c r="F28" s="29" t="str">
        <f>VLOOKUP(D28,[1]工单一览表!A:B,2,0)</f>
        <v>050-S080000641-0549</v>
      </c>
      <c r="G28" s="30" t="str">
        <f>VLOOKUP(F28,[1]系列对照表!A:C,3,0)</f>
        <v>小天线</v>
      </c>
      <c r="H28" s="30" t="str">
        <f>VLOOKUP(F28,[1]系列对照表!A:D,4,0)</f>
        <v>KPCS</v>
      </c>
      <c r="I28" s="37">
        <f>VLOOKUP(D28,[1]工单一览表!A:G,7,0)</f>
        <v>2000</v>
      </c>
      <c r="J28" s="38" t="s">
        <v>281</v>
      </c>
      <c r="K28" s="37">
        <f>VLOOKUP(D28,[1]工单一览表!A:H,8,0)</f>
        <v>2000</v>
      </c>
      <c r="L28" s="26"/>
      <c r="M28" s="26"/>
      <c r="N28" s="26"/>
      <c r="O28" s="39" t="s">
        <v>69</v>
      </c>
      <c r="P28" s="40">
        <v>0.5</v>
      </c>
      <c r="Q28" s="40">
        <v>0.5</v>
      </c>
      <c r="R28" s="40">
        <f t="shared" ca="1" si="2"/>
        <v>1.375</v>
      </c>
      <c r="S28" s="40">
        <f t="shared" ca="1" si="3"/>
        <v>2.6213592233009706</v>
      </c>
      <c r="T28" s="40">
        <v>3</v>
      </c>
      <c r="U28" s="40">
        <v>3</v>
      </c>
      <c r="V28" s="41">
        <v>12</v>
      </c>
      <c r="W28" s="42">
        <v>302</v>
      </c>
      <c r="X28" s="43">
        <v>450</v>
      </c>
      <c r="Y28" s="50">
        <v>1</v>
      </c>
      <c r="Z28" s="50">
        <v>1</v>
      </c>
      <c r="AA28" s="51"/>
      <c r="AB28" s="51"/>
      <c r="AC28" s="51"/>
      <c r="AD28" s="51"/>
      <c r="AE28" s="51"/>
      <c r="AF28" s="38">
        <f t="shared" si="9"/>
        <v>324</v>
      </c>
      <c r="AG28" s="61">
        <f t="shared" si="10"/>
        <v>11.185185185185185</v>
      </c>
      <c r="AH28" s="62">
        <f t="shared" si="11"/>
        <v>0.9320987654320988</v>
      </c>
      <c r="AI28" s="63"/>
      <c r="AJ28" s="64"/>
      <c r="AK28" s="65">
        <f t="shared" si="12"/>
        <v>0</v>
      </c>
      <c r="AL28" s="64" t="str">
        <f>IF(VLOOKUP(D28,[1]工单一览表!A:F,6,0)="结案","Y","N")</f>
        <v>Y</v>
      </c>
      <c r="AM28" s="66" t="s">
        <v>313</v>
      </c>
      <c r="AN28" s="26"/>
      <c r="AO28" s="66" t="s">
        <v>298</v>
      </c>
      <c r="AP28" s="74"/>
      <c r="AQ28" s="75"/>
      <c r="AR28" s="76"/>
      <c r="AS28" s="77"/>
      <c r="AT28" s="77"/>
      <c r="AU28" s="78"/>
      <c r="AV28" s="77"/>
      <c r="AW28" s="77"/>
      <c r="AX28" s="77"/>
      <c r="AY28" s="77"/>
      <c r="AZ28" s="77"/>
      <c r="BA28" s="77"/>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84"/>
      <c r="CE28" s="84"/>
      <c r="CF28" s="84"/>
      <c r="CG28" s="84"/>
      <c r="CH28" s="84"/>
      <c r="CI28" s="84"/>
      <c r="CJ28" s="84"/>
      <c r="CK28" s="84"/>
      <c r="CL28" s="84"/>
      <c r="CM28" s="84"/>
      <c r="CN28" s="84"/>
      <c r="CO28" s="84"/>
      <c r="CP28" s="84"/>
      <c r="CQ28" s="84"/>
      <c r="CR28" s="84"/>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c r="DY28" s="84"/>
      <c r="DZ28" s="84"/>
      <c r="EA28" s="84"/>
      <c r="EB28" s="84"/>
      <c r="EC28" s="84"/>
      <c r="ED28" s="84"/>
      <c r="EE28" s="84"/>
      <c r="EF28" s="84"/>
      <c r="EG28" s="84"/>
      <c r="EH28" s="84"/>
      <c r="EI28" s="84"/>
      <c r="EJ28" s="84"/>
      <c r="EK28" s="84"/>
      <c r="EL28" s="84"/>
      <c r="EM28" s="84"/>
      <c r="EN28" s="84"/>
      <c r="EO28" s="84"/>
      <c r="EP28" s="84"/>
      <c r="EQ28" s="84"/>
      <c r="ER28" s="84"/>
      <c r="ES28" s="84"/>
      <c r="ET28" s="84"/>
      <c r="EU28" s="84"/>
      <c r="EV28" s="84"/>
      <c r="EW28" s="84"/>
      <c r="EX28" s="84"/>
      <c r="EY28" s="84"/>
      <c r="EZ28" s="84"/>
      <c r="FA28" s="84"/>
      <c r="FB28" s="84"/>
      <c r="FC28" s="84"/>
      <c r="FD28" s="84"/>
      <c r="FE28" s="84"/>
      <c r="FF28" s="84"/>
      <c r="FG28" s="84"/>
      <c r="FH28" s="84"/>
      <c r="FI28" s="84"/>
      <c r="FJ28" s="84"/>
      <c r="FK28" s="84"/>
      <c r="FL28" s="84"/>
      <c r="FM28" s="84"/>
      <c r="FN28" s="84"/>
      <c r="FO28" s="84"/>
      <c r="FP28" s="84"/>
      <c r="FQ28" s="84"/>
      <c r="FR28" s="84"/>
      <c r="FS28" s="84"/>
      <c r="FT28" s="84"/>
      <c r="FU28" s="84"/>
      <c r="FV28" s="84"/>
      <c r="FW28" s="84"/>
      <c r="FX28" s="84"/>
      <c r="FY28" s="84"/>
      <c r="FZ28" s="84"/>
      <c r="GA28" s="84"/>
      <c r="GB28" s="84"/>
      <c r="GC28" s="84"/>
      <c r="GD28" s="84"/>
      <c r="GE28" s="84"/>
      <c r="GF28" s="84"/>
      <c r="GG28" s="84"/>
      <c r="GH28" s="84"/>
      <c r="GI28" s="84"/>
      <c r="GJ28" s="84"/>
      <c r="GK28" s="84"/>
      <c r="GL28" s="84"/>
      <c r="GM28" s="84"/>
      <c r="GN28" s="84"/>
      <c r="GO28" s="84"/>
      <c r="GP28" s="84"/>
      <c r="GQ28" s="84"/>
      <c r="GR28" s="84"/>
      <c r="GS28" s="84"/>
      <c r="GT28" s="84"/>
      <c r="GU28" s="84"/>
      <c r="GV28" s="84"/>
      <c r="GW28" s="84"/>
      <c r="GX28" s="84"/>
      <c r="GY28" s="84"/>
      <c r="GZ28" s="84"/>
      <c r="HA28" s="84"/>
      <c r="HB28" s="84"/>
      <c r="HC28" s="84"/>
      <c r="HD28" s="84"/>
      <c r="HE28" s="84"/>
      <c r="HF28" s="84"/>
      <c r="HG28" s="84"/>
      <c r="HH28" s="84"/>
      <c r="HI28" s="84"/>
      <c r="HJ28" s="84"/>
      <c r="HK28" s="84"/>
      <c r="HL28" s="84"/>
      <c r="HM28" s="84"/>
      <c r="HN28" s="84"/>
      <c r="HO28" s="84"/>
      <c r="HP28" s="84"/>
      <c r="HQ28" s="84"/>
      <c r="HR28" s="84"/>
      <c r="HS28" s="84"/>
      <c r="HT28" s="84"/>
      <c r="HU28" s="84"/>
      <c r="HV28" s="84"/>
      <c r="HW28" s="84"/>
      <c r="HX28" s="84"/>
      <c r="HY28" s="84"/>
      <c r="HZ28" s="84"/>
      <c r="IA28" s="84"/>
      <c r="IB28" s="84"/>
      <c r="IC28" s="84"/>
      <c r="ID28" s="84"/>
      <c r="IE28" s="84"/>
      <c r="IF28" s="84"/>
      <c r="IG28" s="84"/>
      <c r="IH28" s="84"/>
      <c r="II28" s="84"/>
      <c r="IJ28" s="84"/>
      <c r="IK28" s="84"/>
      <c r="IL28" s="84"/>
      <c r="IM28" s="84"/>
      <c r="IN28" s="84"/>
      <c r="IO28" s="84"/>
      <c r="IP28" s="84"/>
      <c r="IQ28" s="84"/>
      <c r="IR28" s="84"/>
      <c r="IS28" s="84"/>
      <c r="IT28" s="84"/>
      <c r="IU28" s="84"/>
      <c r="IV28" s="84"/>
      <c r="IW28" s="84"/>
      <c r="IX28" s="84"/>
      <c r="IY28" s="84"/>
      <c r="IZ28" s="84"/>
      <c r="JA28" s="84"/>
      <c r="JB28" s="84"/>
    </row>
    <row r="29" spans="1:262" s="22" customFormat="1" ht="15" customHeight="1" x14ac:dyDescent="0.15">
      <c r="A29" s="176" t="str">
        <f t="shared" si="0"/>
        <v>20190906</v>
      </c>
      <c r="B29" s="26" t="s">
        <v>285</v>
      </c>
      <c r="C29" s="27" t="s">
        <v>323</v>
      </c>
      <c r="D29" s="28" t="s">
        <v>451</v>
      </c>
      <c r="E29" s="26" t="str">
        <f t="shared" si="8"/>
        <v>标准</v>
      </c>
      <c r="F29" s="29" t="str">
        <f>VLOOKUP(D29,[1]工单一览表!A:B,2,0)</f>
        <v>025-C130000632-371</v>
      </c>
      <c r="G29" s="30" t="str">
        <f>VLOOKUP(F29,[1]系列对照表!A:C,3,0)</f>
        <v>拉杆</v>
      </c>
      <c r="H29" s="30" t="str">
        <f>VLOOKUP(F29,[1]系列对照表!A:D,4,0)</f>
        <v>PCS</v>
      </c>
      <c r="I29" s="37">
        <f>VLOOKUP(D29,[1]工单一览表!A:G,7,0)</f>
        <v>1500000</v>
      </c>
      <c r="J29" s="38" t="s">
        <v>281</v>
      </c>
      <c r="K29" s="37">
        <f>VLOOKUP(D29,[1]工单一览表!A:H,8,0)</f>
        <v>102500</v>
      </c>
      <c r="L29" s="26"/>
      <c r="M29" s="26"/>
      <c r="N29" s="26"/>
      <c r="O29" s="39" t="s">
        <v>330</v>
      </c>
      <c r="P29" s="40">
        <v>0.5</v>
      </c>
      <c r="Q29" s="40">
        <v>0.5</v>
      </c>
      <c r="R29" s="40">
        <f t="shared" ca="1" si="2"/>
        <v>1.375</v>
      </c>
      <c r="S29" s="40">
        <f t="shared" ca="1" si="3"/>
        <v>2.6213592233009706</v>
      </c>
      <c r="T29" s="40">
        <v>4</v>
      </c>
      <c r="U29" s="40">
        <v>4</v>
      </c>
      <c r="V29" s="41">
        <v>12</v>
      </c>
      <c r="W29" s="42">
        <v>54000</v>
      </c>
      <c r="X29" s="43">
        <v>300</v>
      </c>
      <c r="Y29" s="50">
        <v>1</v>
      </c>
      <c r="Z29" s="50">
        <v>1</v>
      </c>
      <c r="AA29" s="51"/>
      <c r="AB29" s="51"/>
      <c r="AC29" s="51"/>
      <c r="AD29" s="51"/>
      <c r="AE29" s="51"/>
      <c r="AF29" s="38">
        <f t="shared" si="9"/>
        <v>216000</v>
      </c>
      <c r="AG29" s="61">
        <f t="shared" si="10"/>
        <v>3</v>
      </c>
      <c r="AH29" s="62">
        <f t="shared" si="11"/>
        <v>0.25</v>
      </c>
      <c r="AI29" s="63"/>
      <c r="AJ29" s="64"/>
      <c r="AK29" s="65">
        <f t="shared" si="12"/>
        <v>0</v>
      </c>
      <c r="AL29" s="64" t="str">
        <f>IF(VLOOKUP(D29,[1]工单一览表!A:F,6,0)="结案","Y","N")</f>
        <v>Y</v>
      </c>
      <c r="AM29" s="66" t="s">
        <v>326</v>
      </c>
      <c r="AN29" s="26"/>
      <c r="AO29" s="66" t="s">
        <v>332</v>
      </c>
      <c r="AP29" s="74"/>
      <c r="AQ29" s="75"/>
      <c r="AR29" s="76"/>
      <c r="AS29" s="77"/>
      <c r="AT29" s="77"/>
      <c r="AU29" s="78"/>
      <c r="AV29" s="77"/>
      <c r="AW29" s="77"/>
      <c r="AX29" s="77"/>
      <c r="AY29" s="77"/>
      <c r="AZ29" s="77"/>
      <c r="BA29" s="77"/>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84"/>
      <c r="CE29" s="84"/>
      <c r="CF29" s="84"/>
      <c r="CG29" s="84"/>
      <c r="CH29" s="84"/>
      <c r="CI29" s="84"/>
      <c r="CJ29" s="84"/>
      <c r="CK29" s="84"/>
      <c r="CL29" s="84"/>
      <c r="CM29" s="84"/>
      <c r="CN29" s="84"/>
      <c r="CO29" s="84"/>
      <c r="CP29" s="84"/>
      <c r="CQ29" s="84"/>
      <c r="CR29" s="84"/>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K29" s="84"/>
      <c r="FL29" s="84"/>
      <c r="FM29" s="84"/>
      <c r="FN29" s="84"/>
      <c r="FO29" s="84"/>
      <c r="FP29" s="84"/>
      <c r="FQ29" s="84"/>
      <c r="FR29" s="84"/>
      <c r="FS29" s="84"/>
      <c r="FT29" s="84"/>
      <c r="FU29" s="84"/>
      <c r="FV29" s="84"/>
      <c r="FW29" s="84"/>
      <c r="FX29" s="84"/>
      <c r="FY29" s="84"/>
      <c r="FZ29" s="84"/>
      <c r="GA29" s="84"/>
      <c r="GB29" s="84"/>
      <c r="GC29" s="84"/>
      <c r="GD29" s="84"/>
      <c r="GE29" s="84"/>
      <c r="GF29" s="84"/>
      <c r="GG29" s="84"/>
      <c r="GH29" s="84"/>
      <c r="GI29" s="84"/>
      <c r="GJ29" s="84"/>
      <c r="GK29" s="84"/>
      <c r="GL29" s="84"/>
      <c r="GM29" s="84"/>
      <c r="GN29" s="84"/>
      <c r="GO29" s="84"/>
      <c r="GP29" s="84"/>
      <c r="GQ29" s="84"/>
      <c r="GR29" s="84"/>
      <c r="GS29" s="84"/>
      <c r="GT29" s="84"/>
      <c r="GU29" s="84"/>
      <c r="GV29" s="84"/>
      <c r="GW29" s="84"/>
      <c r="GX29" s="84"/>
      <c r="GY29" s="84"/>
      <c r="GZ29" s="84"/>
      <c r="HA29" s="84"/>
      <c r="HB29" s="84"/>
      <c r="HC29" s="84"/>
      <c r="HD29" s="84"/>
      <c r="HE29" s="84"/>
      <c r="HF29" s="84"/>
      <c r="HG29" s="84"/>
      <c r="HH29" s="84"/>
      <c r="HI29" s="84"/>
      <c r="HJ29" s="84"/>
      <c r="HK29" s="84"/>
      <c r="HL29" s="84"/>
      <c r="HM29" s="84"/>
      <c r="HN29" s="84"/>
      <c r="HO29" s="84"/>
      <c r="HP29" s="84"/>
      <c r="HQ29" s="84"/>
      <c r="HR29" s="84"/>
      <c r="HS29" s="84"/>
      <c r="HT29" s="84"/>
      <c r="HU29" s="84"/>
      <c r="HV29" s="84"/>
      <c r="HW29" s="84"/>
      <c r="HX29" s="84"/>
      <c r="HY29" s="84"/>
      <c r="HZ29" s="84"/>
      <c r="IA29" s="84"/>
      <c r="IB29" s="84"/>
      <c r="IC29" s="84"/>
      <c r="ID29" s="84"/>
      <c r="IE29" s="84"/>
      <c r="IF29" s="84"/>
      <c r="IG29" s="84"/>
      <c r="IH29" s="84"/>
      <c r="II29" s="84"/>
      <c r="IJ29" s="84"/>
      <c r="IK29" s="84"/>
      <c r="IL29" s="84"/>
      <c r="IM29" s="84"/>
      <c r="IN29" s="84"/>
      <c r="IO29" s="84"/>
      <c r="IP29" s="84"/>
      <c r="IQ29" s="84"/>
      <c r="IR29" s="84"/>
      <c r="IS29" s="84"/>
      <c r="IT29" s="84"/>
      <c r="IU29" s="84"/>
      <c r="IV29" s="84"/>
      <c r="IW29" s="84"/>
      <c r="IX29" s="84"/>
      <c r="IY29" s="84"/>
      <c r="IZ29" s="84"/>
      <c r="JA29" s="84"/>
      <c r="JB29" s="84"/>
    </row>
    <row r="30" spans="1:262" s="22" customFormat="1" ht="15" customHeight="1" x14ac:dyDescent="0.15">
      <c r="A30" s="176" t="str">
        <f t="shared" si="0"/>
        <v>20190906</v>
      </c>
      <c r="B30" s="26" t="s">
        <v>275</v>
      </c>
      <c r="C30" s="27" t="s">
        <v>333</v>
      </c>
      <c r="D30" s="28" t="s">
        <v>455</v>
      </c>
      <c r="E30" s="26" t="str">
        <f t="shared" si="8"/>
        <v>标准</v>
      </c>
      <c r="F30" s="29" t="str">
        <f>VLOOKUP(D30,[1]工单一览表!A:B,2,0)</f>
        <v>025-C130000631-362</v>
      </c>
      <c r="G30" s="30" t="str">
        <f>VLOOKUP(F30,[1]系列对照表!A:C,3,0)</f>
        <v>PinPush</v>
      </c>
      <c r="H30" s="30" t="str">
        <f>VLOOKUP(F30,[1]系列对照表!A:D,4,0)</f>
        <v>PCS</v>
      </c>
      <c r="I30" s="37">
        <f>VLOOKUP(D30,[1]工单一览表!A:G,7,0)</f>
        <v>2000000</v>
      </c>
      <c r="J30" s="38" t="s">
        <v>281</v>
      </c>
      <c r="K30" s="37">
        <f>VLOOKUP(D30,[1]工单一览表!A:H,8,0)</f>
        <v>992000</v>
      </c>
      <c r="L30" s="26"/>
      <c r="M30" s="26"/>
      <c r="N30" s="26"/>
      <c r="O30" s="39" t="s">
        <v>10</v>
      </c>
      <c r="P30" s="40">
        <v>0.5</v>
      </c>
      <c r="Q30" s="40">
        <v>0.5</v>
      </c>
      <c r="R30" s="40">
        <f t="shared" ca="1" si="2"/>
        <v>2.8363636363636364</v>
      </c>
      <c r="S30" s="40">
        <f t="shared" ca="1" si="3"/>
        <v>2.6213592233009706</v>
      </c>
      <c r="T30" s="40">
        <v>3</v>
      </c>
      <c r="U30" s="40">
        <v>3</v>
      </c>
      <c r="V30" s="41">
        <v>12</v>
      </c>
      <c r="W30" s="42">
        <v>60000</v>
      </c>
      <c r="X30" s="43">
        <v>300</v>
      </c>
      <c r="Y30" s="50">
        <v>1</v>
      </c>
      <c r="Z30" s="50">
        <v>1</v>
      </c>
      <c r="AA30" s="51"/>
      <c r="AB30" s="51"/>
      <c r="AC30" s="51"/>
      <c r="AD30" s="51"/>
      <c r="AE30" s="51"/>
      <c r="AF30" s="38">
        <f t="shared" si="9"/>
        <v>216000</v>
      </c>
      <c r="AG30" s="61">
        <f t="shared" si="10"/>
        <v>3.3333333333333335</v>
      </c>
      <c r="AH30" s="62">
        <f t="shared" si="11"/>
        <v>0.27777777777777779</v>
      </c>
      <c r="AI30" s="63"/>
      <c r="AJ30" s="64"/>
      <c r="AK30" s="65">
        <f t="shared" si="12"/>
        <v>0</v>
      </c>
      <c r="AL30" s="64" t="str">
        <f>IF(VLOOKUP(D30,[1]工单一览表!A:F,6,0)="结案","Y","N")</f>
        <v>Y</v>
      </c>
      <c r="AM30" s="66" t="s">
        <v>320</v>
      </c>
      <c r="AN30" s="26"/>
      <c r="AO30" s="66" t="s">
        <v>445</v>
      </c>
      <c r="AP30" s="74"/>
      <c r="AQ30" s="75"/>
      <c r="AR30" s="76"/>
      <c r="AS30" s="77"/>
      <c r="AT30" s="77"/>
      <c r="AU30" s="78"/>
      <c r="AV30" s="77"/>
      <c r="AW30" s="77"/>
      <c r="AX30" s="77"/>
      <c r="AY30" s="77"/>
      <c r="AZ30" s="77"/>
      <c r="BA30" s="77"/>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84"/>
      <c r="CE30" s="84"/>
      <c r="CF30" s="84"/>
      <c r="CG30" s="84"/>
      <c r="CH30" s="84"/>
      <c r="CI30" s="84"/>
      <c r="CJ30" s="84"/>
      <c r="CK30" s="84"/>
      <c r="CL30" s="84"/>
      <c r="CM30" s="84"/>
      <c r="CN30" s="84"/>
      <c r="CO30" s="84"/>
      <c r="CP30" s="84"/>
      <c r="CQ30" s="84"/>
      <c r="CR30" s="84"/>
      <c r="CS30" s="84"/>
      <c r="CT30" s="84"/>
      <c r="CU30" s="84"/>
      <c r="CV30" s="84"/>
      <c r="CW30" s="84"/>
      <c r="CX30" s="84"/>
      <c r="CY30" s="84"/>
      <c r="CZ30" s="84"/>
      <c r="DA30" s="84"/>
      <c r="DB30" s="84"/>
      <c r="DC30" s="84"/>
      <c r="DD30" s="84"/>
      <c r="DE30" s="84"/>
      <c r="DF30" s="84"/>
      <c r="DG30" s="84"/>
      <c r="DH30" s="84"/>
      <c r="DI30" s="84"/>
      <c r="DJ30" s="84"/>
      <c r="DK30" s="84"/>
      <c r="DL30" s="84"/>
      <c r="DM30" s="84"/>
      <c r="DN30" s="84"/>
      <c r="DO30" s="84"/>
      <c r="DP30" s="84"/>
      <c r="DQ30" s="84"/>
      <c r="DR30" s="84"/>
      <c r="DS30" s="84"/>
      <c r="DT30" s="84"/>
      <c r="DU30" s="84"/>
      <c r="DV30" s="84"/>
      <c r="DW30" s="84"/>
      <c r="DX30" s="84"/>
      <c r="DY30" s="84"/>
      <c r="DZ30" s="84"/>
      <c r="EA30" s="84"/>
      <c r="EB30" s="84"/>
      <c r="EC30" s="84"/>
      <c r="ED30" s="84"/>
      <c r="EE30" s="84"/>
      <c r="EF30" s="84"/>
      <c r="EG30" s="84"/>
      <c r="EH30" s="84"/>
      <c r="EI30" s="84"/>
      <c r="EJ30" s="84"/>
      <c r="EK30" s="84"/>
      <c r="EL30" s="84"/>
      <c r="EM30" s="84"/>
      <c r="EN30" s="84"/>
      <c r="EO30" s="84"/>
      <c r="EP30" s="84"/>
      <c r="EQ30" s="84"/>
      <c r="ER30" s="84"/>
      <c r="ES30" s="84"/>
      <c r="ET30" s="84"/>
      <c r="EU30" s="84"/>
      <c r="EV30" s="84"/>
      <c r="EW30" s="84"/>
      <c r="EX30" s="84"/>
      <c r="EY30" s="84"/>
      <c r="EZ30" s="84"/>
      <c r="FA30" s="84"/>
      <c r="FB30" s="84"/>
      <c r="FC30" s="84"/>
      <c r="FD30" s="84"/>
      <c r="FE30" s="84"/>
      <c r="FF30" s="84"/>
      <c r="FG30" s="84"/>
      <c r="FH30" s="84"/>
      <c r="FI30" s="84"/>
      <c r="FJ30" s="84"/>
      <c r="FK30" s="84"/>
      <c r="FL30" s="84"/>
      <c r="FM30" s="84"/>
      <c r="FN30" s="84"/>
      <c r="FO30" s="84"/>
      <c r="FP30" s="84"/>
      <c r="FQ30" s="84"/>
      <c r="FR30" s="84"/>
      <c r="FS30" s="84"/>
      <c r="FT30" s="84"/>
      <c r="FU30" s="84"/>
      <c r="FV30" s="84"/>
      <c r="FW30" s="84"/>
      <c r="FX30" s="84"/>
      <c r="FY30" s="84"/>
      <c r="FZ30" s="84"/>
      <c r="GA30" s="84"/>
      <c r="GB30" s="84"/>
      <c r="GC30" s="84"/>
      <c r="GD30" s="84"/>
      <c r="GE30" s="84"/>
      <c r="GF30" s="84"/>
      <c r="GG30" s="84"/>
      <c r="GH30" s="84"/>
      <c r="GI30" s="84"/>
      <c r="GJ30" s="84"/>
      <c r="GK30" s="84"/>
      <c r="GL30" s="84"/>
      <c r="GM30" s="84"/>
      <c r="GN30" s="84"/>
      <c r="GO30" s="84"/>
      <c r="GP30" s="84"/>
      <c r="GQ30" s="84"/>
      <c r="GR30" s="84"/>
      <c r="GS30" s="84"/>
      <c r="GT30" s="84"/>
      <c r="GU30" s="84"/>
      <c r="GV30" s="84"/>
      <c r="GW30" s="84"/>
      <c r="GX30" s="84"/>
      <c r="GY30" s="84"/>
      <c r="GZ30" s="84"/>
      <c r="HA30" s="84"/>
      <c r="HB30" s="84"/>
      <c r="HC30" s="84"/>
      <c r="HD30" s="84"/>
      <c r="HE30" s="84"/>
      <c r="HF30" s="84"/>
      <c r="HG30" s="84"/>
      <c r="HH30" s="84"/>
      <c r="HI30" s="84"/>
      <c r="HJ30" s="84"/>
      <c r="HK30" s="84"/>
      <c r="HL30" s="84"/>
      <c r="HM30" s="84"/>
      <c r="HN30" s="84"/>
      <c r="HO30" s="84"/>
      <c r="HP30" s="84"/>
      <c r="HQ30" s="84"/>
      <c r="HR30" s="84"/>
      <c r="HS30" s="84"/>
      <c r="HT30" s="84"/>
      <c r="HU30" s="84"/>
      <c r="HV30" s="84"/>
      <c r="HW30" s="84"/>
      <c r="HX30" s="84"/>
      <c r="HY30" s="84"/>
      <c r="HZ30" s="84"/>
      <c r="IA30" s="84"/>
      <c r="IB30" s="84"/>
      <c r="IC30" s="84"/>
      <c r="ID30" s="84"/>
      <c r="IE30" s="84"/>
      <c r="IF30" s="84"/>
      <c r="IG30" s="84"/>
      <c r="IH30" s="84"/>
      <c r="II30" s="84"/>
      <c r="IJ30" s="84"/>
      <c r="IK30" s="84"/>
      <c r="IL30" s="84"/>
      <c r="IM30" s="84"/>
      <c r="IN30" s="84"/>
      <c r="IO30" s="84"/>
      <c r="IP30" s="84"/>
      <c r="IQ30" s="84"/>
      <c r="IR30" s="84"/>
      <c r="IS30" s="84"/>
      <c r="IT30" s="84"/>
      <c r="IU30" s="84"/>
      <c r="IV30" s="84"/>
      <c r="IW30" s="84"/>
      <c r="IX30" s="84"/>
      <c r="IY30" s="84"/>
      <c r="IZ30" s="84"/>
      <c r="JA30" s="84"/>
      <c r="JB30" s="84"/>
    </row>
    <row r="31" spans="1:262" s="22" customFormat="1" ht="15" customHeight="1" x14ac:dyDescent="0.15">
      <c r="A31" s="176" t="str">
        <f t="shared" si="0"/>
        <v>20190906</v>
      </c>
      <c r="B31" s="26" t="s">
        <v>275</v>
      </c>
      <c r="C31" s="27" t="s">
        <v>335</v>
      </c>
      <c r="D31" s="28" t="s">
        <v>439</v>
      </c>
      <c r="E31" s="26" t="str">
        <f t="shared" si="8"/>
        <v>标准</v>
      </c>
      <c r="F31" s="29" t="str">
        <f>VLOOKUP(D31,[1]工单一览表!A:B,2,0)</f>
        <v>025-C130000641-363</v>
      </c>
      <c r="G31" s="30" t="str">
        <f>VLOOKUP(F31,[1]系列对照表!A:C,3,0)</f>
        <v>PinPush</v>
      </c>
      <c r="H31" s="30" t="str">
        <f>VLOOKUP(F31,[1]系列对照表!A:D,4,0)</f>
        <v>PCS</v>
      </c>
      <c r="I31" s="37">
        <f>VLOOKUP(D31,[1]工单一览表!A:G,7,0)</f>
        <v>2000000</v>
      </c>
      <c r="J31" s="38" t="s">
        <v>281</v>
      </c>
      <c r="K31" s="37">
        <f>VLOOKUP(D31,[1]工单一览表!A:H,8,0)</f>
        <v>2000000</v>
      </c>
      <c r="L31" s="26"/>
      <c r="M31" s="26"/>
      <c r="N31" s="26"/>
      <c r="O31" s="39" t="s">
        <v>46</v>
      </c>
      <c r="P31" s="40">
        <v>0.5</v>
      </c>
      <c r="Q31" s="40">
        <v>0.5</v>
      </c>
      <c r="R31" s="40">
        <f t="shared" ca="1" si="2"/>
        <v>2.8363636363636364</v>
      </c>
      <c r="S31" s="40">
        <f t="shared" ca="1" si="3"/>
        <v>2.6213592233009706</v>
      </c>
      <c r="T31" s="40">
        <v>4</v>
      </c>
      <c r="U31" s="40">
        <v>4</v>
      </c>
      <c r="V31" s="41">
        <v>12</v>
      </c>
      <c r="W31" s="42">
        <v>245000</v>
      </c>
      <c r="X31" s="43">
        <v>350</v>
      </c>
      <c r="Y31" s="50">
        <v>1</v>
      </c>
      <c r="Z31" s="50">
        <v>1</v>
      </c>
      <c r="AA31" s="51"/>
      <c r="AB31" s="51"/>
      <c r="AC31" s="51"/>
      <c r="AD31" s="51"/>
      <c r="AE31" s="51"/>
      <c r="AF31" s="38">
        <f t="shared" si="9"/>
        <v>252000</v>
      </c>
      <c r="AG31" s="61">
        <f t="shared" si="10"/>
        <v>11.666666666666666</v>
      </c>
      <c r="AH31" s="62">
        <f t="shared" si="11"/>
        <v>0.97222222222222221</v>
      </c>
      <c r="AI31" s="63"/>
      <c r="AJ31" s="64"/>
      <c r="AK31" s="65">
        <f t="shared" si="12"/>
        <v>0</v>
      </c>
      <c r="AL31" s="64" t="str">
        <f>IF(VLOOKUP(D31,[1]工单一览表!A:F,6,0)="结案","Y","N")</f>
        <v>Y</v>
      </c>
      <c r="AM31" s="66" t="s">
        <v>337</v>
      </c>
      <c r="AN31" s="26"/>
      <c r="AO31" s="66" t="s">
        <v>61</v>
      </c>
      <c r="AP31" s="74"/>
      <c r="AQ31" s="75"/>
      <c r="AR31" s="76"/>
      <c r="AS31" s="77"/>
      <c r="AT31" s="77"/>
      <c r="AU31" s="78"/>
      <c r="AV31" s="77"/>
      <c r="AW31" s="77"/>
      <c r="AX31" s="77"/>
      <c r="AY31" s="77"/>
      <c r="AZ31" s="77"/>
      <c r="BA31" s="77"/>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4"/>
      <c r="BZ31" s="84"/>
      <c r="CA31" s="84"/>
      <c r="CB31" s="84"/>
      <c r="CC31" s="84"/>
      <c r="CD31" s="84"/>
      <c r="CE31" s="84"/>
      <c r="CF31" s="84"/>
      <c r="CG31" s="84"/>
      <c r="CH31" s="84"/>
      <c r="CI31" s="84"/>
      <c r="CJ31" s="84"/>
      <c r="CK31" s="84"/>
      <c r="CL31" s="84"/>
      <c r="CM31" s="84"/>
      <c r="CN31" s="84"/>
      <c r="CO31" s="84"/>
      <c r="CP31" s="84"/>
      <c r="CQ31" s="84"/>
      <c r="CR31" s="84"/>
      <c r="CS31" s="84"/>
      <c r="CT31" s="84"/>
      <c r="CU31" s="84"/>
      <c r="CV31" s="84"/>
      <c r="CW31" s="84"/>
      <c r="CX31" s="84"/>
      <c r="CY31" s="84"/>
      <c r="CZ31" s="84"/>
      <c r="DA31" s="84"/>
      <c r="DB31" s="84"/>
      <c r="DC31" s="84"/>
      <c r="DD31" s="84"/>
      <c r="DE31" s="84"/>
      <c r="DF31" s="84"/>
      <c r="DG31" s="84"/>
      <c r="DH31" s="84"/>
      <c r="DI31" s="84"/>
      <c r="DJ31" s="84"/>
      <c r="DK31" s="84"/>
      <c r="DL31" s="84"/>
      <c r="DM31" s="84"/>
      <c r="DN31" s="84"/>
      <c r="DO31" s="84"/>
      <c r="DP31" s="84"/>
      <c r="DQ31" s="84"/>
      <c r="DR31" s="84"/>
      <c r="DS31" s="84"/>
      <c r="DT31" s="84"/>
      <c r="DU31" s="84"/>
      <c r="DV31" s="84"/>
      <c r="DW31" s="84"/>
      <c r="DX31" s="84"/>
      <c r="DY31" s="84"/>
      <c r="DZ31" s="84"/>
      <c r="EA31" s="84"/>
      <c r="EB31" s="84"/>
      <c r="EC31" s="84"/>
      <c r="ED31" s="84"/>
      <c r="EE31" s="84"/>
      <c r="EF31" s="84"/>
      <c r="EG31" s="84"/>
      <c r="EH31" s="84"/>
      <c r="EI31" s="84"/>
      <c r="EJ31" s="84"/>
      <c r="EK31" s="84"/>
      <c r="EL31" s="84"/>
      <c r="EM31" s="84"/>
      <c r="EN31" s="84"/>
      <c r="EO31" s="84"/>
      <c r="EP31" s="84"/>
      <c r="EQ31" s="84"/>
      <c r="ER31" s="84"/>
      <c r="ES31" s="84"/>
      <c r="ET31" s="84"/>
      <c r="EU31" s="84"/>
      <c r="EV31" s="84"/>
      <c r="EW31" s="84"/>
      <c r="EX31" s="84"/>
      <c r="EY31" s="84"/>
      <c r="EZ31" s="84"/>
      <c r="FA31" s="84"/>
      <c r="FB31" s="84"/>
      <c r="FC31" s="84"/>
      <c r="FD31" s="84"/>
      <c r="FE31" s="84"/>
      <c r="FF31" s="84"/>
      <c r="FG31" s="84"/>
      <c r="FH31" s="84"/>
      <c r="FI31" s="84"/>
      <c r="FJ31" s="84"/>
      <c r="FK31" s="84"/>
      <c r="FL31" s="84"/>
      <c r="FM31" s="84"/>
      <c r="FN31" s="84"/>
      <c r="FO31" s="84"/>
      <c r="FP31" s="84"/>
      <c r="FQ31" s="84"/>
      <c r="FR31" s="84"/>
      <c r="FS31" s="84"/>
      <c r="FT31" s="84"/>
      <c r="FU31" s="84"/>
      <c r="FV31" s="84"/>
      <c r="FW31" s="84"/>
      <c r="FX31" s="84"/>
      <c r="FY31" s="84"/>
      <c r="FZ31" s="84"/>
      <c r="GA31" s="84"/>
      <c r="GB31" s="84"/>
      <c r="GC31" s="84"/>
      <c r="GD31" s="84"/>
      <c r="GE31" s="84"/>
      <c r="GF31" s="84"/>
      <c r="GG31" s="84"/>
      <c r="GH31" s="84"/>
      <c r="GI31" s="84"/>
      <c r="GJ31" s="84"/>
      <c r="GK31" s="84"/>
      <c r="GL31" s="84"/>
      <c r="GM31" s="84"/>
      <c r="GN31" s="84"/>
      <c r="GO31" s="84"/>
      <c r="GP31" s="84"/>
      <c r="GQ31" s="84"/>
      <c r="GR31" s="84"/>
      <c r="GS31" s="84"/>
      <c r="GT31" s="84"/>
      <c r="GU31" s="84"/>
      <c r="GV31" s="84"/>
      <c r="GW31" s="84"/>
      <c r="GX31" s="84"/>
      <c r="GY31" s="84"/>
      <c r="GZ31" s="84"/>
      <c r="HA31" s="84"/>
      <c r="HB31" s="84"/>
      <c r="HC31" s="84"/>
      <c r="HD31" s="84"/>
      <c r="HE31" s="84"/>
      <c r="HF31" s="84"/>
      <c r="HG31" s="84"/>
      <c r="HH31" s="84"/>
      <c r="HI31" s="84"/>
      <c r="HJ31" s="84"/>
      <c r="HK31" s="84"/>
      <c r="HL31" s="84"/>
      <c r="HM31" s="84"/>
      <c r="HN31" s="84"/>
      <c r="HO31" s="84"/>
      <c r="HP31" s="84"/>
      <c r="HQ31" s="84"/>
      <c r="HR31" s="84"/>
      <c r="HS31" s="84"/>
      <c r="HT31" s="84"/>
      <c r="HU31" s="84"/>
      <c r="HV31" s="84"/>
      <c r="HW31" s="84"/>
      <c r="HX31" s="84"/>
      <c r="HY31" s="84"/>
      <c r="HZ31" s="84"/>
      <c r="IA31" s="84"/>
      <c r="IB31" s="84"/>
      <c r="IC31" s="84"/>
      <c r="ID31" s="84"/>
      <c r="IE31" s="84"/>
      <c r="IF31" s="84"/>
      <c r="IG31" s="84"/>
      <c r="IH31" s="84"/>
      <c r="II31" s="84"/>
      <c r="IJ31" s="84"/>
      <c r="IK31" s="84"/>
      <c r="IL31" s="84"/>
      <c r="IM31" s="84"/>
      <c r="IN31" s="84"/>
      <c r="IO31" s="84"/>
      <c r="IP31" s="84"/>
      <c r="IQ31" s="84"/>
      <c r="IR31" s="84"/>
      <c r="IS31" s="84"/>
      <c r="IT31" s="84"/>
      <c r="IU31" s="84"/>
      <c r="IV31" s="84"/>
      <c r="IW31" s="84"/>
      <c r="IX31" s="84"/>
      <c r="IY31" s="84"/>
      <c r="IZ31" s="84"/>
      <c r="JA31" s="84"/>
      <c r="JB31" s="84"/>
    </row>
    <row r="32" spans="1:262" s="22" customFormat="1" ht="15" customHeight="1" x14ac:dyDescent="0.15">
      <c r="A32" s="176" t="str">
        <f t="shared" si="0"/>
        <v>20190906</v>
      </c>
      <c r="B32" s="26" t="s">
        <v>275</v>
      </c>
      <c r="C32" s="27" t="s">
        <v>339</v>
      </c>
      <c r="D32" s="28" t="s">
        <v>407</v>
      </c>
      <c r="E32" s="26" t="str">
        <f t="shared" si="8"/>
        <v>标准</v>
      </c>
      <c r="F32" s="29" t="str">
        <f>VLOOKUP(D32,[1]工单一览表!A:B,2,0)</f>
        <v>050-J220000121-532</v>
      </c>
      <c r="G32" s="30" t="str">
        <f>VLOOKUP(F32,[1]系列对照表!A:C,3,0)</f>
        <v>Jack</v>
      </c>
      <c r="H32" s="30" t="str">
        <f>VLOOKUP(F32,[1]系列对照表!A:D,4,0)</f>
        <v>KPCS</v>
      </c>
      <c r="I32" s="37">
        <f>VLOOKUP(D32,[1]工单一览表!A:G,7,0)</f>
        <v>600</v>
      </c>
      <c r="J32" s="38" t="s">
        <v>281</v>
      </c>
      <c r="K32" s="37">
        <f>VLOOKUP(D32,[1]工单一览表!A:H,8,0)</f>
        <v>600</v>
      </c>
      <c r="L32" s="26"/>
      <c r="M32" s="26"/>
      <c r="N32" s="26"/>
      <c r="O32" s="39" t="s">
        <v>56</v>
      </c>
      <c r="P32" s="40">
        <v>0.5</v>
      </c>
      <c r="Q32" s="40">
        <v>0.5</v>
      </c>
      <c r="R32" s="40">
        <f t="shared" ca="1" si="2"/>
        <v>0.70909090909090911</v>
      </c>
      <c r="S32" s="40">
        <f t="shared" ca="1" si="3"/>
        <v>0.65533980582524265</v>
      </c>
      <c r="T32" s="40">
        <v>3</v>
      </c>
      <c r="U32" s="40">
        <v>3</v>
      </c>
      <c r="V32" s="41">
        <v>3</v>
      </c>
      <c r="W32" s="42">
        <v>60</v>
      </c>
      <c r="X32" s="43">
        <v>350</v>
      </c>
      <c r="Y32" s="50">
        <v>1</v>
      </c>
      <c r="Z32" s="50">
        <v>1</v>
      </c>
      <c r="AA32" s="51"/>
      <c r="AB32" s="51"/>
      <c r="AC32" s="51"/>
      <c r="AD32" s="51"/>
      <c r="AE32" s="51"/>
      <c r="AF32" s="38">
        <f t="shared" si="9"/>
        <v>63</v>
      </c>
      <c r="AG32" s="61">
        <f t="shared" si="10"/>
        <v>2.8571428571428572</v>
      </c>
      <c r="AH32" s="62">
        <f t="shared" si="11"/>
        <v>0.95238095238095233</v>
      </c>
      <c r="AI32" s="63"/>
      <c r="AJ32" s="64"/>
      <c r="AK32" s="65">
        <f t="shared" si="12"/>
        <v>0</v>
      </c>
      <c r="AL32" s="64" t="str">
        <f>IF(VLOOKUP(D32,[1]工单一览表!A:F,6,0)="结案","Y","N")</f>
        <v>Y</v>
      </c>
      <c r="AM32" s="66" t="s">
        <v>320</v>
      </c>
      <c r="AN32" s="26"/>
      <c r="AO32" s="66" t="s">
        <v>445</v>
      </c>
      <c r="AP32" s="74"/>
      <c r="AQ32" s="75"/>
      <c r="AR32" s="76"/>
      <c r="AS32" s="77"/>
      <c r="AT32" s="77"/>
      <c r="AU32" s="78"/>
      <c r="AV32" s="77"/>
      <c r="AW32" s="77"/>
      <c r="AX32" s="77"/>
      <c r="AY32" s="77"/>
      <c r="AZ32" s="77"/>
      <c r="BA32" s="77"/>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84"/>
      <c r="CE32" s="84"/>
      <c r="CF32" s="84"/>
      <c r="CG32" s="84"/>
      <c r="CH32" s="84"/>
      <c r="CI32" s="84"/>
      <c r="CJ32" s="84"/>
      <c r="CK32" s="84"/>
      <c r="CL32" s="84"/>
      <c r="CM32" s="84"/>
      <c r="CN32" s="84"/>
      <c r="CO32" s="84"/>
      <c r="CP32" s="84"/>
      <c r="CQ32" s="84"/>
      <c r="CR32" s="84"/>
      <c r="CS32" s="84"/>
      <c r="CT32" s="84"/>
      <c r="CU32" s="84"/>
      <c r="CV32" s="84"/>
      <c r="CW32" s="84"/>
      <c r="CX32" s="84"/>
      <c r="CY32" s="84"/>
      <c r="CZ32" s="84"/>
      <c r="DA32" s="84"/>
      <c r="DB32" s="84"/>
      <c r="DC32" s="84"/>
      <c r="DD32" s="84"/>
      <c r="DE32" s="84"/>
      <c r="DF32" s="84"/>
      <c r="DG32" s="84"/>
      <c r="DH32" s="84"/>
      <c r="DI32" s="84"/>
      <c r="DJ32" s="84"/>
      <c r="DK32" s="84"/>
      <c r="DL32" s="84"/>
      <c r="DM32" s="84"/>
      <c r="DN32" s="84"/>
      <c r="DO32" s="84"/>
      <c r="DP32" s="84"/>
      <c r="DQ32" s="84"/>
      <c r="DR32" s="84"/>
      <c r="DS32" s="84"/>
      <c r="DT32" s="84"/>
      <c r="DU32" s="84"/>
      <c r="DV32" s="84"/>
      <c r="DW32" s="84"/>
      <c r="DX32" s="84"/>
      <c r="DY32" s="84"/>
      <c r="DZ32" s="84"/>
      <c r="EA32" s="84"/>
      <c r="EB32" s="84"/>
      <c r="EC32" s="84"/>
      <c r="ED32" s="84"/>
      <c r="EE32" s="84"/>
      <c r="EF32" s="84"/>
      <c r="EG32" s="84"/>
      <c r="EH32" s="84"/>
      <c r="EI32" s="84"/>
      <c r="EJ32" s="84"/>
      <c r="EK32" s="84"/>
      <c r="EL32" s="84"/>
      <c r="EM32" s="84"/>
      <c r="EN32" s="84"/>
      <c r="EO32" s="84"/>
      <c r="EP32" s="84"/>
      <c r="EQ32" s="84"/>
      <c r="ER32" s="84"/>
      <c r="ES32" s="84"/>
      <c r="ET32" s="84"/>
      <c r="EU32" s="84"/>
      <c r="EV32" s="84"/>
      <c r="EW32" s="84"/>
      <c r="EX32" s="84"/>
      <c r="EY32" s="84"/>
      <c r="EZ32" s="84"/>
      <c r="FA32" s="84"/>
      <c r="FB32" s="84"/>
      <c r="FC32" s="84"/>
      <c r="FD32" s="84"/>
      <c r="FE32" s="84"/>
      <c r="FF32" s="84"/>
      <c r="FG32" s="84"/>
      <c r="FH32" s="84"/>
      <c r="FI32" s="84"/>
      <c r="FJ32" s="84"/>
      <c r="FK32" s="84"/>
      <c r="FL32" s="84"/>
      <c r="FM32" s="84"/>
      <c r="FN32" s="84"/>
      <c r="FO32" s="84"/>
      <c r="FP32" s="84"/>
      <c r="FQ32" s="84"/>
      <c r="FR32" s="84"/>
      <c r="FS32" s="84"/>
      <c r="FT32" s="84"/>
      <c r="FU32" s="84"/>
      <c r="FV32" s="84"/>
      <c r="FW32" s="84"/>
      <c r="FX32" s="84"/>
      <c r="FY32" s="84"/>
      <c r="FZ32" s="84"/>
      <c r="GA32" s="84"/>
      <c r="GB32" s="84"/>
      <c r="GC32" s="84"/>
      <c r="GD32" s="84"/>
      <c r="GE32" s="84"/>
      <c r="GF32" s="84"/>
      <c r="GG32" s="84"/>
      <c r="GH32" s="84"/>
      <c r="GI32" s="84"/>
      <c r="GJ32" s="84"/>
      <c r="GK32" s="84"/>
      <c r="GL32" s="84"/>
      <c r="GM32" s="84"/>
      <c r="GN32" s="84"/>
      <c r="GO32" s="84"/>
      <c r="GP32" s="84"/>
      <c r="GQ32" s="84"/>
      <c r="GR32" s="84"/>
      <c r="GS32" s="84"/>
      <c r="GT32" s="84"/>
      <c r="GU32" s="84"/>
      <c r="GV32" s="84"/>
      <c r="GW32" s="84"/>
      <c r="GX32" s="84"/>
      <c r="GY32" s="84"/>
      <c r="GZ32" s="84"/>
      <c r="HA32" s="84"/>
      <c r="HB32" s="84"/>
      <c r="HC32" s="84"/>
      <c r="HD32" s="84"/>
      <c r="HE32" s="84"/>
      <c r="HF32" s="84"/>
      <c r="HG32" s="84"/>
      <c r="HH32" s="84"/>
      <c r="HI32" s="84"/>
      <c r="HJ32" s="84"/>
      <c r="HK32" s="84"/>
      <c r="HL32" s="84"/>
      <c r="HM32" s="84"/>
      <c r="HN32" s="84"/>
      <c r="HO32" s="84"/>
      <c r="HP32" s="84"/>
      <c r="HQ32" s="84"/>
      <c r="HR32" s="84"/>
      <c r="HS32" s="84"/>
      <c r="HT32" s="84"/>
      <c r="HU32" s="84"/>
      <c r="HV32" s="84"/>
      <c r="HW32" s="84"/>
      <c r="HX32" s="84"/>
      <c r="HY32" s="84"/>
      <c r="HZ32" s="84"/>
      <c r="IA32" s="84"/>
      <c r="IB32" s="84"/>
      <c r="IC32" s="84"/>
      <c r="ID32" s="84"/>
      <c r="IE32" s="84"/>
      <c r="IF32" s="84"/>
      <c r="IG32" s="84"/>
      <c r="IH32" s="84"/>
      <c r="II32" s="84"/>
      <c r="IJ32" s="84"/>
      <c r="IK32" s="84"/>
      <c r="IL32" s="84"/>
      <c r="IM32" s="84"/>
      <c r="IN32" s="84"/>
      <c r="IO32" s="84"/>
      <c r="IP32" s="84"/>
      <c r="IQ32" s="84"/>
      <c r="IR32" s="84"/>
      <c r="IS32" s="84"/>
      <c r="IT32" s="84"/>
      <c r="IU32" s="84"/>
      <c r="IV32" s="84"/>
      <c r="IW32" s="84"/>
      <c r="IX32" s="84"/>
      <c r="IY32" s="84"/>
      <c r="IZ32" s="84"/>
      <c r="JA32" s="84"/>
      <c r="JB32" s="84"/>
    </row>
    <row r="33" spans="1:262" s="22" customFormat="1" ht="15" customHeight="1" x14ac:dyDescent="0.15">
      <c r="A33" s="176" t="str">
        <f t="shared" si="0"/>
        <v>20190906</v>
      </c>
      <c r="B33" s="26" t="s">
        <v>275</v>
      </c>
      <c r="C33" s="27" t="s">
        <v>339</v>
      </c>
      <c r="D33" s="28" t="s">
        <v>473</v>
      </c>
      <c r="E33" s="26" t="str">
        <f t="shared" si="8"/>
        <v>标准</v>
      </c>
      <c r="F33" s="29" t="str">
        <f>VLOOKUP(D33,[1]工单一览表!A:B,2,0)</f>
        <v>050-1009-489</v>
      </c>
      <c r="G33" s="30" t="str">
        <f>VLOOKUP(F33,[1]系列对照表!A:C,3,0)</f>
        <v>Jack</v>
      </c>
      <c r="H33" s="30" t="str">
        <f>VLOOKUP(F33,[1]系列对照表!A:D,4,0)</f>
        <v>KPCS</v>
      </c>
      <c r="I33" s="37">
        <f>VLOOKUP(D33,[1]工单一览表!A:G,7,0)</f>
        <v>400</v>
      </c>
      <c r="J33" s="38" t="s">
        <v>281</v>
      </c>
      <c r="K33" s="37">
        <f>VLOOKUP(D33,[1]工单一览表!A:H,8,0)</f>
        <v>390</v>
      </c>
      <c r="L33" s="26"/>
      <c r="M33" s="26"/>
      <c r="N33" s="26"/>
      <c r="O33" s="39" t="s">
        <v>475</v>
      </c>
      <c r="P33" s="40">
        <v>0.5</v>
      </c>
      <c r="Q33" s="40">
        <v>0.5</v>
      </c>
      <c r="R33" s="40">
        <f t="shared" ca="1" si="2"/>
        <v>0.47272727272727272</v>
      </c>
      <c r="S33" s="40">
        <f t="shared" ca="1" si="3"/>
        <v>0.43689320388349512</v>
      </c>
      <c r="T33" s="40">
        <v>2</v>
      </c>
      <c r="U33" s="40">
        <v>2</v>
      </c>
      <c r="V33" s="41">
        <v>2</v>
      </c>
      <c r="W33" s="42">
        <v>30</v>
      </c>
      <c r="X33" s="43">
        <v>350</v>
      </c>
      <c r="Y33" s="50">
        <v>1</v>
      </c>
      <c r="Z33" s="50">
        <v>1</v>
      </c>
      <c r="AA33" s="51"/>
      <c r="AB33" s="51"/>
      <c r="AC33" s="51"/>
      <c r="AD33" s="51"/>
      <c r="AE33" s="51"/>
      <c r="AF33" s="38">
        <f t="shared" si="9"/>
        <v>42</v>
      </c>
      <c r="AG33" s="61">
        <f t="shared" si="10"/>
        <v>1.4285714285714286</v>
      </c>
      <c r="AH33" s="62">
        <f t="shared" si="11"/>
        <v>0.7142857142857143</v>
      </c>
      <c r="AI33" s="63"/>
      <c r="AJ33" s="64"/>
      <c r="AK33" s="65">
        <f t="shared" si="12"/>
        <v>0</v>
      </c>
      <c r="AL33" s="64" t="str">
        <f>IF(VLOOKUP(D33,[1]工单一览表!A:F,6,0)="结案","Y","N")</f>
        <v>Y</v>
      </c>
      <c r="AM33" s="66" t="s">
        <v>320</v>
      </c>
      <c r="AN33" s="26"/>
      <c r="AO33" s="66" t="s">
        <v>445</v>
      </c>
      <c r="AP33" s="74"/>
      <c r="AQ33" s="75"/>
      <c r="AR33" s="76"/>
      <c r="AS33" s="77"/>
      <c r="AT33" s="77"/>
      <c r="AU33" s="78"/>
      <c r="AV33" s="77"/>
      <c r="AW33" s="77"/>
      <c r="AX33" s="77"/>
      <c r="AY33" s="77"/>
      <c r="AZ33" s="77"/>
      <c r="BA33" s="77"/>
      <c r="BB33" s="84"/>
      <c r="BC33" s="84"/>
      <c r="BD33" s="84"/>
      <c r="BE33" s="84"/>
      <c r="BF33" s="84"/>
      <c r="BG33" s="84"/>
      <c r="BH33" s="84"/>
      <c r="BI33" s="84"/>
      <c r="BJ33" s="84"/>
      <c r="BK33" s="84"/>
      <c r="BL33" s="84"/>
      <c r="BM33" s="84"/>
      <c r="BN33" s="84"/>
      <c r="BO33" s="84"/>
      <c r="BP33" s="84"/>
      <c r="BQ33" s="84"/>
      <c r="BR33" s="84"/>
      <c r="BS33" s="84"/>
      <c r="BT33" s="84"/>
      <c r="BU33" s="84"/>
      <c r="BV33" s="84"/>
      <c r="BW33" s="84"/>
      <c r="BX33" s="84"/>
      <c r="BY33" s="84"/>
      <c r="BZ33" s="84"/>
      <c r="CA33" s="84"/>
      <c r="CB33" s="84"/>
      <c r="CC33" s="84"/>
      <c r="CD33" s="84"/>
      <c r="CE33" s="84"/>
      <c r="CF33" s="84"/>
      <c r="CG33" s="84"/>
      <c r="CH33" s="84"/>
      <c r="CI33" s="84"/>
      <c r="CJ33" s="84"/>
      <c r="CK33" s="84"/>
      <c r="CL33" s="84"/>
      <c r="CM33" s="84"/>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c r="DS33" s="84"/>
      <c r="DT33" s="84"/>
      <c r="DU33" s="84"/>
      <c r="DV33" s="84"/>
      <c r="DW33" s="84"/>
      <c r="DX33" s="84"/>
      <c r="DY33" s="84"/>
      <c r="DZ33" s="84"/>
      <c r="EA33" s="84"/>
      <c r="EB33" s="84"/>
      <c r="EC33" s="84"/>
      <c r="ED33" s="84"/>
      <c r="EE33" s="84"/>
      <c r="EF33" s="84"/>
      <c r="EG33" s="84"/>
      <c r="EH33" s="84"/>
      <c r="EI33" s="84"/>
      <c r="EJ33" s="84"/>
      <c r="EK33" s="84"/>
      <c r="EL33" s="84"/>
      <c r="EM33" s="84"/>
      <c r="EN33" s="84"/>
      <c r="EO33" s="84"/>
      <c r="EP33" s="84"/>
      <c r="EQ33" s="84"/>
      <c r="ER33" s="84"/>
      <c r="ES33" s="84"/>
      <c r="ET33" s="84"/>
      <c r="EU33" s="84"/>
      <c r="EV33" s="84"/>
      <c r="EW33" s="84"/>
      <c r="EX33" s="84"/>
      <c r="EY33" s="84"/>
      <c r="EZ33" s="84"/>
      <c r="FA33" s="84"/>
      <c r="FB33" s="84"/>
      <c r="FC33" s="84"/>
      <c r="FD33" s="84"/>
      <c r="FE33" s="84"/>
      <c r="FF33" s="84"/>
      <c r="FG33" s="84"/>
      <c r="FH33" s="84"/>
      <c r="FI33" s="84"/>
      <c r="FJ33" s="84"/>
      <c r="FK33" s="84"/>
      <c r="FL33" s="84"/>
      <c r="FM33" s="84"/>
      <c r="FN33" s="84"/>
      <c r="FO33" s="84"/>
      <c r="FP33" s="84"/>
      <c r="FQ33" s="84"/>
      <c r="FR33" s="84"/>
      <c r="FS33" s="84"/>
      <c r="FT33" s="84"/>
      <c r="FU33" s="84"/>
      <c r="FV33" s="84"/>
      <c r="FW33" s="84"/>
      <c r="FX33" s="84"/>
      <c r="FY33" s="84"/>
      <c r="FZ33" s="84"/>
      <c r="GA33" s="84"/>
      <c r="GB33" s="84"/>
      <c r="GC33" s="84"/>
      <c r="GD33" s="84"/>
      <c r="GE33" s="84"/>
      <c r="GF33" s="84"/>
      <c r="GG33" s="84"/>
      <c r="GH33" s="84"/>
      <c r="GI33" s="84"/>
      <c r="GJ33" s="84"/>
      <c r="GK33" s="84"/>
      <c r="GL33" s="84"/>
      <c r="GM33" s="84"/>
      <c r="GN33" s="84"/>
      <c r="GO33" s="84"/>
      <c r="GP33" s="84"/>
      <c r="GQ33" s="84"/>
      <c r="GR33" s="84"/>
      <c r="GS33" s="84"/>
      <c r="GT33" s="84"/>
      <c r="GU33" s="84"/>
      <c r="GV33" s="84"/>
      <c r="GW33" s="84"/>
      <c r="GX33" s="84"/>
      <c r="GY33" s="84"/>
      <c r="GZ33" s="84"/>
      <c r="HA33" s="84"/>
      <c r="HB33" s="84"/>
      <c r="HC33" s="84"/>
      <c r="HD33" s="84"/>
      <c r="HE33" s="84"/>
      <c r="HF33" s="84"/>
      <c r="HG33" s="84"/>
      <c r="HH33" s="84"/>
      <c r="HI33" s="84"/>
      <c r="HJ33" s="84"/>
      <c r="HK33" s="84"/>
      <c r="HL33" s="84"/>
      <c r="HM33" s="84"/>
      <c r="HN33" s="84"/>
      <c r="HO33" s="84"/>
      <c r="HP33" s="84"/>
      <c r="HQ33" s="84"/>
      <c r="HR33" s="84"/>
      <c r="HS33" s="84"/>
      <c r="HT33" s="84"/>
      <c r="HU33" s="84"/>
      <c r="HV33" s="84"/>
      <c r="HW33" s="84"/>
      <c r="HX33" s="84"/>
      <c r="HY33" s="84"/>
      <c r="HZ33" s="84"/>
      <c r="IA33" s="84"/>
      <c r="IB33" s="84"/>
      <c r="IC33" s="84"/>
      <c r="ID33" s="84"/>
      <c r="IE33" s="84"/>
      <c r="IF33" s="84"/>
      <c r="IG33" s="84"/>
      <c r="IH33" s="84"/>
      <c r="II33" s="84"/>
      <c r="IJ33" s="84"/>
      <c r="IK33" s="84"/>
      <c r="IL33" s="84"/>
      <c r="IM33" s="84"/>
      <c r="IN33" s="84"/>
      <c r="IO33" s="84"/>
      <c r="IP33" s="84"/>
      <c r="IQ33" s="84"/>
      <c r="IR33" s="84"/>
      <c r="IS33" s="84"/>
      <c r="IT33" s="84"/>
      <c r="IU33" s="84"/>
      <c r="IV33" s="84"/>
      <c r="IW33" s="84"/>
      <c r="IX33" s="84"/>
      <c r="IY33" s="84"/>
      <c r="IZ33" s="84"/>
      <c r="JA33" s="84"/>
      <c r="JB33" s="84"/>
    </row>
    <row r="34" spans="1:262" s="22" customFormat="1" ht="15" customHeight="1" x14ac:dyDescent="0.15">
      <c r="A34" s="176" t="str">
        <f t="shared" si="0"/>
        <v>20190906</v>
      </c>
      <c r="B34" s="26" t="s">
        <v>285</v>
      </c>
      <c r="C34" s="27" t="s">
        <v>339</v>
      </c>
      <c r="D34" s="28" t="s">
        <v>473</v>
      </c>
      <c r="E34" s="26" t="str">
        <f t="shared" si="8"/>
        <v>标准</v>
      </c>
      <c r="F34" s="29" t="str">
        <f>VLOOKUP(D34,[1]工单一览表!A:B,2,0)</f>
        <v>050-1009-489</v>
      </c>
      <c r="G34" s="30" t="str">
        <f>VLOOKUP(F34,[1]系列对照表!A:C,3,0)</f>
        <v>Jack</v>
      </c>
      <c r="H34" s="30" t="str">
        <f>VLOOKUP(F34,[1]系列对照表!A:D,4,0)</f>
        <v>KPCS</v>
      </c>
      <c r="I34" s="37">
        <f>VLOOKUP(D34,[1]工单一览表!A:G,7,0)</f>
        <v>400</v>
      </c>
      <c r="J34" s="38" t="s">
        <v>281</v>
      </c>
      <c r="K34" s="37">
        <f>VLOOKUP(D34,[1]工单一览表!A:H,8,0)</f>
        <v>390</v>
      </c>
      <c r="L34" s="26"/>
      <c r="M34" s="26"/>
      <c r="N34" s="26"/>
      <c r="O34" s="39" t="s">
        <v>475</v>
      </c>
      <c r="P34" s="40">
        <v>0.5</v>
      </c>
      <c r="Q34" s="40">
        <v>0.5</v>
      </c>
      <c r="R34" s="40">
        <f t="shared" ca="1" si="2"/>
        <v>1.375</v>
      </c>
      <c r="S34" s="40">
        <f t="shared" ca="1" si="3"/>
        <v>2.6213592233009706</v>
      </c>
      <c r="T34" s="40">
        <v>4</v>
      </c>
      <c r="U34" s="40">
        <v>4</v>
      </c>
      <c r="V34" s="41">
        <v>12</v>
      </c>
      <c r="W34" s="42">
        <v>210</v>
      </c>
      <c r="X34" s="43">
        <v>350</v>
      </c>
      <c r="Y34" s="50">
        <v>1</v>
      </c>
      <c r="Z34" s="50">
        <v>1</v>
      </c>
      <c r="AA34" s="51"/>
      <c r="AB34" s="51"/>
      <c r="AC34" s="51"/>
      <c r="AD34" s="51"/>
      <c r="AE34" s="51"/>
      <c r="AF34" s="38">
        <f t="shared" si="9"/>
        <v>252</v>
      </c>
      <c r="AG34" s="61">
        <f t="shared" si="10"/>
        <v>10</v>
      </c>
      <c r="AH34" s="62">
        <f t="shared" si="11"/>
        <v>0.83333333333333337</v>
      </c>
      <c r="AI34" s="63"/>
      <c r="AJ34" s="64"/>
      <c r="AK34" s="65">
        <f t="shared" si="12"/>
        <v>0</v>
      </c>
      <c r="AL34" s="64" t="str">
        <f>IF(VLOOKUP(D34,[1]工单一览表!A:F,6,0)="结案","Y","N")</f>
        <v>Y</v>
      </c>
      <c r="AM34" s="66" t="s">
        <v>331</v>
      </c>
      <c r="AN34" s="26"/>
      <c r="AO34" s="66" t="s">
        <v>127</v>
      </c>
      <c r="AP34" s="74"/>
      <c r="AQ34" s="75"/>
      <c r="AR34" s="76"/>
      <c r="AS34" s="77"/>
      <c r="AT34" s="77"/>
      <c r="AU34" s="78"/>
      <c r="AV34" s="77"/>
      <c r="AW34" s="77"/>
      <c r="AX34" s="77"/>
      <c r="AY34" s="77"/>
      <c r="AZ34" s="77"/>
      <c r="BA34" s="77"/>
      <c r="BB34" s="84"/>
      <c r="BC34" s="84"/>
      <c r="BD34" s="84"/>
      <c r="BE34" s="84"/>
      <c r="BF34" s="84"/>
      <c r="BG34" s="84"/>
      <c r="BH34" s="84"/>
      <c r="BI34" s="84"/>
      <c r="BJ34" s="84"/>
      <c r="BK34" s="84"/>
      <c r="BL34" s="84"/>
      <c r="BM34" s="84"/>
      <c r="BN34" s="84"/>
      <c r="BO34" s="84"/>
      <c r="BP34" s="84"/>
      <c r="BQ34" s="84"/>
      <c r="BR34" s="84"/>
      <c r="BS34" s="84"/>
      <c r="BT34" s="84"/>
      <c r="BU34" s="84"/>
      <c r="BV34" s="84"/>
      <c r="BW34" s="84"/>
      <c r="BX34" s="84"/>
      <c r="BY34" s="84"/>
      <c r="BZ34" s="84"/>
      <c r="CA34" s="84"/>
      <c r="CB34" s="84"/>
      <c r="CC34" s="84"/>
      <c r="CD34" s="84"/>
      <c r="CE34" s="84"/>
      <c r="CF34" s="84"/>
      <c r="CG34" s="84"/>
      <c r="CH34" s="84"/>
      <c r="CI34" s="84"/>
      <c r="CJ34" s="84"/>
      <c r="CK34" s="84"/>
      <c r="CL34" s="84"/>
      <c r="CM34" s="84"/>
      <c r="CN34" s="84"/>
      <c r="CO34" s="84"/>
      <c r="CP34" s="84"/>
      <c r="CQ34" s="84"/>
      <c r="CR34" s="84"/>
      <c r="CS34" s="84"/>
      <c r="CT34" s="84"/>
      <c r="CU34" s="84"/>
      <c r="CV34" s="84"/>
      <c r="CW34" s="84"/>
      <c r="CX34" s="84"/>
      <c r="CY34" s="84"/>
      <c r="CZ34" s="84"/>
      <c r="DA34" s="84"/>
      <c r="DB34" s="84"/>
      <c r="DC34" s="84"/>
      <c r="DD34" s="84"/>
      <c r="DE34" s="84"/>
      <c r="DF34" s="84"/>
      <c r="DG34" s="84"/>
      <c r="DH34" s="84"/>
      <c r="DI34" s="84"/>
      <c r="DJ34" s="84"/>
      <c r="DK34" s="84"/>
      <c r="DL34" s="84"/>
      <c r="DM34" s="84"/>
      <c r="DN34" s="84"/>
      <c r="DO34" s="84"/>
      <c r="DP34" s="84"/>
      <c r="DQ34" s="84"/>
      <c r="DR34" s="84"/>
      <c r="DS34" s="84"/>
      <c r="DT34" s="84"/>
      <c r="DU34" s="84"/>
      <c r="DV34" s="84"/>
      <c r="DW34" s="84"/>
      <c r="DX34" s="84"/>
      <c r="DY34" s="84"/>
      <c r="DZ34" s="84"/>
      <c r="EA34" s="84"/>
      <c r="EB34" s="84"/>
      <c r="EC34" s="84"/>
      <c r="ED34" s="84"/>
      <c r="EE34" s="84"/>
      <c r="EF34" s="84"/>
      <c r="EG34" s="84"/>
      <c r="EH34" s="84"/>
      <c r="EI34" s="84"/>
      <c r="EJ34" s="84"/>
      <c r="EK34" s="84"/>
      <c r="EL34" s="84"/>
      <c r="EM34" s="84"/>
      <c r="EN34" s="84"/>
      <c r="EO34" s="84"/>
      <c r="EP34" s="84"/>
      <c r="EQ34" s="84"/>
      <c r="ER34" s="84"/>
      <c r="ES34" s="84"/>
      <c r="ET34" s="84"/>
      <c r="EU34" s="84"/>
      <c r="EV34" s="84"/>
      <c r="EW34" s="84"/>
      <c r="EX34" s="84"/>
      <c r="EY34" s="84"/>
      <c r="EZ34" s="84"/>
      <c r="FA34" s="84"/>
      <c r="FB34" s="84"/>
      <c r="FC34" s="84"/>
      <c r="FD34" s="84"/>
      <c r="FE34" s="84"/>
      <c r="FF34" s="84"/>
      <c r="FG34" s="84"/>
      <c r="FH34" s="84"/>
      <c r="FI34" s="84"/>
      <c r="FJ34" s="84"/>
      <c r="FK34" s="84"/>
      <c r="FL34" s="84"/>
      <c r="FM34" s="84"/>
      <c r="FN34" s="84"/>
      <c r="FO34" s="84"/>
      <c r="FP34" s="84"/>
      <c r="FQ34" s="84"/>
      <c r="FR34" s="84"/>
      <c r="FS34" s="84"/>
      <c r="FT34" s="84"/>
      <c r="FU34" s="84"/>
      <c r="FV34" s="84"/>
      <c r="FW34" s="84"/>
      <c r="FX34" s="84"/>
      <c r="FY34" s="84"/>
      <c r="FZ34" s="84"/>
      <c r="GA34" s="84"/>
      <c r="GB34" s="84"/>
      <c r="GC34" s="84"/>
      <c r="GD34" s="84"/>
      <c r="GE34" s="84"/>
      <c r="GF34" s="84"/>
      <c r="GG34" s="84"/>
      <c r="GH34" s="84"/>
      <c r="GI34" s="84"/>
      <c r="GJ34" s="84"/>
      <c r="GK34" s="84"/>
      <c r="GL34" s="84"/>
      <c r="GM34" s="84"/>
      <c r="GN34" s="84"/>
      <c r="GO34" s="84"/>
      <c r="GP34" s="84"/>
      <c r="GQ34" s="84"/>
      <c r="GR34" s="84"/>
      <c r="GS34" s="84"/>
      <c r="GT34" s="84"/>
      <c r="GU34" s="84"/>
      <c r="GV34" s="84"/>
      <c r="GW34" s="84"/>
      <c r="GX34" s="84"/>
      <c r="GY34" s="84"/>
      <c r="GZ34" s="84"/>
      <c r="HA34" s="84"/>
      <c r="HB34" s="84"/>
      <c r="HC34" s="84"/>
      <c r="HD34" s="84"/>
      <c r="HE34" s="84"/>
      <c r="HF34" s="84"/>
      <c r="HG34" s="84"/>
      <c r="HH34" s="84"/>
      <c r="HI34" s="84"/>
      <c r="HJ34" s="84"/>
      <c r="HK34" s="84"/>
      <c r="HL34" s="84"/>
      <c r="HM34" s="84"/>
      <c r="HN34" s="84"/>
      <c r="HO34" s="84"/>
      <c r="HP34" s="84"/>
      <c r="HQ34" s="84"/>
      <c r="HR34" s="84"/>
      <c r="HS34" s="84"/>
      <c r="HT34" s="84"/>
      <c r="HU34" s="84"/>
      <c r="HV34" s="84"/>
      <c r="HW34" s="84"/>
      <c r="HX34" s="84"/>
      <c r="HY34" s="84"/>
      <c r="HZ34" s="84"/>
      <c r="IA34" s="84"/>
      <c r="IB34" s="84"/>
      <c r="IC34" s="84"/>
      <c r="ID34" s="84"/>
      <c r="IE34" s="84"/>
      <c r="IF34" s="84"/>
      <c r="IG34" s="84"/>
      <c r="IH34" s="84"/>
      <c r="II34" s="84"/>
      <c r="IJ34" s="84"/>
      <c r="IK34" s="84"/>
      <c r="IL34" s="84"/>
      <c r="IM34" s="84"/>
      <c r="IN34" s="84"/>
      <c r="IO34" s="84"/>
      <c r="IP34" s="84"/>
      <c r="IQ34" s="84"/>
      <c r="IR34" s="84"/>
      <c r="IS34" s="84"/>
      <c r="IT34" s="84"/>
      <c r="IU34" s="84"/>
      <c r="IV34" s="84"/>
      <c r="IW34" s="84"/>
      <c r="IX34" s="84"/>
      <c r="IY34" s="84"/>
      <c r="IZ34" s="84"/>
      <c r="JA34" s="84"/>
      <c r="JB34" s="84"/>
    </row>
    <row r="35" spans="1:262" s="22" customFormat="1" ht="15" customHeight="1" x14ac:dyDescent="0.15">
      <c r="A35" s="176" t="str">
        <f t="shared" si="0"/>
        <v>20190906</v>
      </c>
      <c r="B35" s="26" t="s">
        <v>275</v>
      </c>
      <c r="C35" s="27" t="s">
        <v>393</v>
      </c>
      <c r="D35" s="28" t="s">
        <v>456</v>
      </c>
      <c r="E35" s="26" t="str">
        <f t="shared" si="8"/>
        <v>标准</v>
      </c>
      <c r="F35" s="29" t="str">
        <f>VLOOKUP(D35,[1]工单一览表!A:B,2,0)</f>
        <v>050-C130000441-527</v>
      </c>
      <c r="G35" s="30" t="str">
        <f>VLOOKUP(F35,[1]系列对照表!A:C,3,0)</f>
        <v>PinPush</v>
      </c>
      <c r="H35" s="30" t="str">
        <f>VLOOKUP(F35,[1]系列对照表!A:D,4,0)</f>
        <v>KPCS</v>
      </c>
      <c r="I35" s="37">
        <f>VLOOKUP(D35,[1]工单一览表!A:G,7,0)</f>
        <v>1000</v>
      </c>
      <c r="J35" s="38" t="s">
        <v>281</v>
      </c>
      <c r="K35" s="37">
        <f>VLOOKUP(D35,[1]工单一览表!A:H,8,0)</f>
        <v>986</v>
      </c>
      <c r="L35" s="26"/>
      <c r="M35" s="26"/>
      <c r="N35" s="26"/>
      <c r="O35" s="39" t="s">
        <v>458</v>
      </c>
      <c r="P35" s="40">
        <v>0.5</v>
      </c>
      <c r="Q35" s="40">
        <v>0.5</v>
      </c>
      <c r="R35" s="40">
        <f t="shared" ca="1" si="2"/>
        <v>2.8363636363636364</v>
      </c>
      <c r="S35" s="40">
        <f t="shared" ca="1" si="3"/>
        <v>2.6213592233009706</v>
      </c>
      <c r="T35" s="40">
        <v>3</v>
      </c>
      <c r="U35" s="40">
        <v>3</v>
      </c>
      <c r="V35" s="41">
        <v>12</v>
      </c>
      <c r="W35" s="42">
        <v>256</v>
      </c>
      <c r="X35" s="43">
        <v>360</v>
      </c>
      <c r="Y35" s="50">
        <v>1</v>
      </c>
      <c r="Z35" s="50">
        <v>1</v>
      </c>
      <c r="AA35" s="51"/>
      <c r="AB35" s="51"/>
      <c r="AC35" s="51"/>
      <c r="AD35" s="51"/>
      <c r="AE35" s="51"/>
      <c r="AF35" s="38">
        <f t="shared" si="9"/>
        <v>259.2</v>
      </c>
      <c r="AG35" s="61">
        <f t="shared" si="10"/>
        <v>11.851851851851851</v>
      </c>
      <c r="AH35" s="62">
        <f t="shared" si="11"/>
        <v>0.98765432098765438</v>
      </c>
      <c r="AI35" s="63"/>
      <c r="AJ35" s="64"/>
      <c r="AK35" s="65">
        <f t="shared" si="12"/>
        <v>0</v>
      </c>
      <c r="AL35" s="64" t="str">
        <f>IF(VLOOKUP(D35,[1]工单一览表!A:F,6,0)="结案","Y","N")</f>
        <v>Y</v>
      </c>
      <c r="AM35" s="66" t="s">
        <v>320</v>
      </c>
      <c r="AN35" s="26"/>
      <c r="AO35" s="66" t="s">
        <v>445</v>
      </c>
      <c r="AP35" s="74"/>
      <c r="AQ35" s="75"/>
      <c r="AR35" s="76"/>
      <c r="AS35" s="77"/>
      <c r="AT35" s="77"/>
      <c r="AU35" s="78"/>
      <c r="AV35" s="77"/>
      <c r="AW35" s="77"/>
      <c r="AX35" s="77"/>
      <c r="AY35" s="77"/>
      <c r="AZ35" s="77"/>
      <c r="BA35" s="77"/>
      <c r="BB35" s="84"/>
      <c r="BC35" s="84"/>
      <c r="BD35" s="84"/>
      <c r="BE35" s="84"/>
      <c r="BF35" s="84"/>
      <c r="BG35" s="84"/>
      <c r="BH35" s="84"/>
      <c r="BI35" s="84"/>
      <c r="BJ35" s="84"/>
      <c r="BK35" s="84"/>
      <c r="BL35" s="84"/>
      <c r="BM35" s="84"/>
      <c r="BN35" s="84"/>
      <c r="BO35" s="84"/>
      <c r="BP35" s="84"/>
      <c r="BQ35" s="84"/>
      <c r="BR35" s="84"/>
      <c r="BS35" s="84"/>
      <c r="BT35" s="84"/>
      <c r="BU35" s="84"/>
      <c r="BV35" s="84"/>
      <c r="BW35" s="84"/>
      <c r="BX35" s="84"/>
      <c r="BY35" s="84"/>
      <c r="BZ35" s="84"/>
      <c r="CA35" s="84"/>
      <c r="CB35" s="84"/>
      <c r="CC35" s="84"/>
      <c r="CD35" s="84"/>
      <c r="CE35" s="84"/>
      <c r="CF35" s="84"/>
      <c r="CG35" s="84"/>
      <c r="CH35" s="84"/>
      <c r="CI35" s="84"/>
      <c r="CJ35" s="84"/>
      <c r="CK35" s="84"/>
      <c r="CL35" s="84"/>
      <c r="CM35" s="84"/>
      <c r="CN35" s="84"/>
      <c r="CO35" s="84"/>
      <c r="CP35" s="84"/>
      <c r="CQ35" s="84"/>
      <c r="CR35" s="84"/>
      <c r="CS35" s="84"/>
      <c r="CT35" s="84"/>
      <c r="CU35" s="84"/>
      <c r="CV35" s="84"/>
      <c r="CW35" s="84"/>
      <c r="CX35" s="84"/>
      <c r="CY35" s="84"/>
      <c r="CZ35" s="84"/>
      <c r="DA35" s="84"/>
      <c r="DB35" s="84"/>
      <c r="DC35" s="84"/>
      <c r="DD35" s="84"/>
      <c r="DE35" s="84"/>
      <c r="DF35" s="84"/>
      <c r="DG35" s="84"/>
      <c r="DH35" s="84"/>
      <c r="DI35" s="84"/>
      <c r="DJ35" s="84"/>
      <c r="DK35" s="84"/>
      <c r="DL35" s="84"/>
      <c r="DM35" s="84"/>
      <c r="DN35" s="84"/>
      <c r="DO35" s="84"/>
      <c r="DP35" s="84"/>
      <c r="DQ35" s="84"/>
      <c r="DR35" s="84"/>
      <c r="DS35" s="84"/>
      <c r="DT35" s="84"/>
      <c r="DU35" s="84"/>
      <c r="DV35" s="84"/>
      <c r="DW35" s="84"/>
      <c r="DX35" s="84"/>
      <c r="DY35" s="84"/>
      <c r="DZ35" s="84"/>
      <c r="EA35" s="84"/>
      <c r="EB35" s="84"/>
      <c r="EC35" s="84"/>
      <c r="ED35" s="84"/>
      <c r="EE35" s="84"/>
      <c r="EF35" s="84"/>
      <c r="EG35" s="84"/>
      <c r="EH35" s="84"/>
      <c r="EI35" s="84"/>
      <c r="EJ35" s="84"/>
      <c r="EK35" s="84"/>
      <c r="EL35" s="84"/>
      <c r="EM35" s="84"/>
      <c r="EN35" s="84"/>
      <c r="EO35" s="84"/>
      <c r="EP35" s="84"/>
      <c r="EQ35" s="84"/>
      <c r="ER35" s="84"/>
      <c r="ES35" s="84"/>
      <c r="ET35" s="84"/>
      <c r="EU35" s="84"/>
      <c r="EV35" s="84"/>
      <c r="EW35" s="84"/>
      <c r="EX35" s="84"/>
      <c r="EY35" s="84"/>
      <c r="EZ35" s="84"/>
      <c r="FA35" s="84"/>
      <c r="FB35" s="84"/>
      <c r="FC35" s="84"/>
      <c r="FD35" s="84"/>
      <c r="FE35" s="84"/>
      <c r="FF35" s="84"/>
      <c r="FG35" s="84"/>
      <c r="FH35" s="84"/>
      <c r="FI35" s="84"/>
      <c r="FJ35" s="84"/>
      <c r="FK35" s="84"/>
      <c r="FL35" s="84"/>
      <c r="FM35" s="84"/>
      <c r="FN35" s="84"/>
      <c r="FO35" s="84"/>
      <c r="FP35" s="84"/>
      <c r="FQ35" s="84"/>
      <c r="FR35" s="84"/>
      <c r="FS35" s="84"/>
      <c r="FT35" s="84"/>
      <c r="FU35" s="84"/>
      <c r="FV35" s="84"/>
      <c r="FW35" s="84"/>
      <c r="FX35" s="84"/>
      <c r="FY35" s="84"/>
      <c r="FZ35" s="84"/>
      <c r="GA35" s="84"/>
      <c r="GB35" s="84"/>
      <c r="GC35" s="84"/>
      <c r="GD35" s="84"/>
      <c r="GE35" s="84"/>
      <c r="GF35" s="84"/>
      <c r="GG35" s="84"/>
      <c r="GH35" s="84"/>
      <c r="GI35" s="84"/>
      <c r="GJ35" s="84"/>
      <c r="GK35" s="84"/>
      <c r="GL35" s="84"/>
      <c r="GM35" s="84"/>
      <c r="GN35" s="84"/>
      <c r="GO35" s="84"/>
      <c r="GP35" s="84"/>
      <c r="GQ35" s="84"/>
      <c r="GR35" s="84"/>
      <c r="GS35" s="84"/>
      <c r="GT35" s="84"/>
      <c r="GU35" s="84"/>
      <c r="GV35" s="84"/>
      <c r="GW35" s="84"/>
      <c r="GX35" s="84"/>
      <c r="GY35" s="84"/>
      <c r="GZ35" s="84"/>
      <c r="HA35" s="84"/>
      <c r="HB35" s="84"/>
      <c r="HC35" s="84"/>
      <c r="HD35" s="84"/>
      <c r="HE35" s="84"/>
      <c r="HF35" s="84"/>
      <c r="HG35" s="84"/>
      <c r="HH35" s="84"/>
      <c r="HI35" s="84"/>
      <c r="HJ35" s="84"/>
      <c r="HK35" s="84"/>
      <c r="HL35" s="84"/>
      <c r="HM35" s="84"/>
      <c r="HN35" s="84"/>
      <c r="HO35" s="84"/>
      <c r="HP35" s="84"/>
      <c r="HQ35" s="84"/>
      <c r="HR35" s="84"/>
      <c r="HS35" s="84"/>
      <c r="HT35" s="84"/>
      <c r="HU35" s="84"/>
      <c r="HV35" s="84"/>
      <c r="HW35" s="84"/>
      <c r="HX35" s="84"/>
      <c r="HY35" s="84"/>
      <c r="HZ35" s="84"/>
      <c r="IA35" s="84"/>
      <c r="IB35" s="84"/>
      <c r="IC35" s="84"/>
      <c r="ID35" s="84"/>
      <c r="IE35" s="84"/>
      <c r="IF35" s="84"/>
      <c r="IG35" s="84"/>
      <c r="IH35" s="84"/>
      <c r="II35" s="84"/>
      <c r="IJ35" s="84"/>
      <c r="IK35" s="84"/>
      <c r="IL35" s="84"/>
      <c r="IM35" s="84"/>
      <c r="IN35" s="84"/>
      <c r="IO35" s="84"/>
      <c r="IP35" s="84"/>
      <c r="IQ35" s="84"/>
      <c r="IR35" s="84"/>
      <c r="IS35" s="84"/>
      <c r="IT35" s="84"/>
      <c r="IU35" s="84"/>
      <c r="IV35" s="84"/>
      <c r="IW35" s="84"/>
      <c r="IX35" s="84"/>
      <c r="IY35" s="84"/>
      <c r="IZ35" s="84"/>
      <c r="JA35" s="84"/>
      <c r="JB35" s="84"/>
    </row>
    <row r="36" spans="1:262" s="22" customFormat="1" ht="15" customHeight="1" x14ac:dyDescent="0.15">
      <c r="A36" s="176" t="str">
        <f t="shared" si="0"/>
        <v>20190906</v>
      </c>
      <c r="B36" s="26" t="s">
        <v>285</v>
      </c>
      <c r="C36" s="27" t="s">
        <v>393</v>
      </c>
      <c r="D36" s="28" t="s">
        <v>456</v>
      </c>
      <c r="E36" s="26" t="str">
        <f t="shared" si="8"/>
        <v>标准</v>
      </c>
      <c r="F36" s="29" t="str">
        <f>VLOOKUP(D36,[1]工单一览表!A:B,2,0)</f>
        <v>050-C130000441-527</v>
      </c>
      <c r="G36" s="30" t="str">
        <f>VLOOKUP(F36,[1]系列对照表!A:C,3,0)</f>
        <v>PinPush</v>
      </c>
      <c r="H36" s="30" t="str">
        <f>VLOOKUP(F36,[1]系列对照表!A:D,4,0)</f>
        <v>KPCS</v>
      </c>
      <c r="I36" s="37">
        <f>VLOOKUP(D36,[1]工单一览表!A:G,7,0)</f>
        <v>1000</v>
      </c>
      <c r="J36" s="38" t="s">
        <v>281</v>
      </c>
      <c r="K36" s="37">
        <f>VLOOKUP(D36,[1]工单一览表!A:H,8,0)</f>
        <v>986</v>
      </c>
      <c r="L36" s="26"/>
      <c r="M36" s="26"/>
      <c r="N36" s="26"/>
      <c r="O36" s="39" t="s">
        <v>458</v>
      </c>
      <c r="P36" s="40">
        <v>0.5</v>
      </c>
      <c r="Q36" s="40">
        <v>0.5</v>
      </c>
      <c r="R36" s="40">
        <f t="shared" ca="1" si="2"/>
        <v>1.375</v>
      </c>
      <c r="S36" s="40">
        <f t="shared" ca="1" si="3"/>
        <v>2.6213592233009706</v>
      </c>
      <c r="T36" s="40">
        <v>4</v>
      </c>
      <c r="U36" s="40">
        <v>4</v>
      </c>
      <c r="V36" s="41">
        <v>12</v>
      </c>
      <c r="W36" s="42">
        <v>260</v>
      </c>
      <c r="X36" s="43">
        <v>360</v>
      </c>
      <c r="Y36" s="50">
        <v>1</v>
      </c>
      <c r="Z36" s="50">
        <v>1</v>
      </c>
      <c r="AA36" s="51"/>
      <c r="AB36" s="51"/>
      <c r="AC36" s="51"/>
      <c r="AD36" s="51"/>
      <c r="AE36" s="51"/>
      <c r="AF36" s="38">
        <f t="shared" si="9"/>
        <v>259.2</v>
      </c>
      <c r="AG36" s="61">
        <f t="shared" si="10"/>
        <v>12.037037037037036</v>
      </c>
      <c r="AH36" s="62">
        <f t="shared" si="11"/>
        <v>1.0030864197530864</v>
      </c>
      <c r="AI36" s="63"/>
      <c r="AJ36" s="64"/>
      <c r="AK36" s="65">
        <f t="shared" si="12"/>
        <v>0</v>
      </c>
      <c r="AL36" s="64" t="str">
        <f>IF(VLOOKUP(D36,[1]工单一览表!A:F,6,0)="结案","Y","N")</f>
        <v>Y</v>
      </c>
      <c r="AM36" s="66" t="s">
        <v>326</v>
      </c>
      <c r="AN36" s="26"/>
      <c r="AO36" s="66" t="s">
        <v>332</v>
      </c>
      <c r="AP36" s="74"/>
      <c r="AQ36" s="75"/>
      <c r="AR36" s="76"/>
      <c r="AS36" s="77"/>
      <c r="AT36" s="77"/>
      <c r="AU36" s="78"/>
      <c r="AV36" s="77"/>
      <c r="AW36" s="77"/>
      <c r="AX36" s="77"/>
      <c r="AY36" s="77"/>
      <c r="AZ36" s="77"/>
      <c r="BA36" s="77"/>
      <c r="BB36" s="84"/>
      <c r="BC36" s="84"/>
      <c r="BD36" s="84"/>
      <c r="BE36" s="84"/>
      <c r="BF36" s="84"/>
      <c r="BG36" s="84"/>
      <c r="BH36" s="84"/>
      <c r="BI36" s="84"/>
      <c r="BJ36" s="84"/>
      <c r="BK36" s="84"/>
      <c r="BL36" s="84"/>
      <c r="BM36" s="84"/>
      <c r="BN36" s="84"/>
      <c r="BO36" s="84"/>
      <c r="BP36" s="84"/>
      <c r="BQ36" s="84"/>
      <c r="BR36" s="84"/>
      <c r="BS36" s="84"/>
      <c r="BT36" s="84"/>
      <c r="BU36" s="84"/>
      <c r="BV36" s="84"/>
      <c r="BW36" s="84"/>
      <c r="BX36" s="84"/>
      <c r="BY36" s="84"/>
      <c r="BZ36" s="84"/>
      <c r="CA36" s="84"/>
      <c r="CB36" s="84"/>
      <c r="CC36" s="84"/>
      <c r="CD36" s="84"/>
      <c r="CE36" s="84"/>
      <c r="CF36" s="84"/>
      <c r="CG36" s="84"/>
      <c r="CH36" s="84"/>
      <c r="CI36" s="84"/>
      <c r="CJ36" s="84"/>
      <c r="CK36" s="84"/>
      <c r="CL36" s="84"/>
      <c r="CM36" s="84"/>
      <c r="CN36" s="84"/>
      <c r="CO36" s="84"/>
      <c r="CP36" s="84"/>
      <c r="CQ36" s="84"/>
      <c r="CR36" s="84"/>
      <c r="CS36" s="84"/>
      <c r="CT36" s="84"/>
      <c r="CU36" s="84"/>
      <c r="CV36" s="84"/>
      <c r="CW36" s="84"/>
      <c r="CX36" s="84"/>
      <c r="CY36" s="84"/>
      <c r="CZ36" s="84"/>
      <c r="DA36" s="84"/>
      <c r="DB36" s="84"/>
      <c r="DC36" s="84"/>
      <c r="DD36" s="84"/>
      <c r="DE36" s="84"/>
      <c r="DF36" s="84"/>
      <c r="DG36" s="84"/>
      <c r="DH36" s="84"/>
      <c r="DI36" s="84"/>
      <c r="DJ36" s="84"/>
      <c r="DK36" s="84"/>
      <c r="DL36" s="84"/>
      <c r="DM36" s="84"/>
      <c r="DN36" s="84"/>
      <c r="DO36" s="84"/>
      <c r="DP36" s="84"/>
      <c r="DQ36" s="84"/>
      <c r="DR36" s="84"/>
      <c r="DS36" s="84"/>
      <c r="DT36" s="84"/>
      <c r="DU36" s="84"/>
      <c r="DV36" s="84"/>
      <c r="DW36" s="84"/>
      <c r="DX36" s="84"/>
      <c r="DY36" s="84"/>
      <c r="DZ36" s="84"/>
      <c r="EA36" s="84"/>
      <c r="EB36" s="84"/>
      <c r="EC36" s="84"/>
      <c r="ED36" s="84"/>
      <c r="EE36" s="84"/>
      <c r="EF36" s="84"/>
      <c r="EG36" s="84"/>
      <c r="EH36" s="84"/>
      <c r="EI36" s="84"/>
      <c r="EJ36" s="84"/>
      <c r="EK36" s="84"/>
      <c r="EL36" s="84"/>
      <c r="EM36" s="84"/>
      <c r="EN36" s="84"/>
      <c r="EO36" s="84"/>
      <c r="EP36" s="84"/>
      <c r="EQ36" s="84"/>
      <c r="ER36" s="84"/>
      <c r="ES36" s="84"/>
      <c r="ET36" s="84"/>
      <c r="EU36" s="84"/>
      <c r="EV36" s="84"/>
      <c r="EW36" s="84"/>
      <c r="EX36" s="84"/>
      <c r="EY36" s="84"/>
      <c r="EZ36" s="84"/>
      <c r="FA36" s="84"/>
      <c r="FB36" s="84"/>
      <c r="FC36" s="84"/>
      <c r="FD36" s="84"/>
      <c r="FE36" s="84"/>
      <c r="FF36" s="84"/>
      <c r="FG36" s="84"/>
      <c r="FH36" s="84"/>
      <c r="FI36" s="84"/>
      <c r="FJ36" s="84"/>
      <c r="FK36" s="84"/>
      <c r="FL36" s="84"/>
      <c r="FM36" s="84"/>
      <c r="FN36" s="84"/>
      <c r="FO36" s="84"/>
      <c r="FP36" s="84"/>
      <c r="FQ36" s="84"/>
      <c r="FR36" s="84"/>
      <c r="FS36" s="84"/>
      <c r="FT36" s="84"/>
      <c r="FU36" s="84"/>
      <c r="FV36" s="84"/>
      <c r="FW36" s="84"/>
      <c r="FX36" s="84"/>
      <c r="FY36" s="84"/>
      <c r="FZ36" s="84"/>
      <c r="GA36" s="84"/>
      <c r="GB36" s="84"/>
      <c r="GC36" s="84"/>
      <c r="GD36" s="84"/>
      <c r="GE36" s="84"/>
      <c r="GF36" s="84"/>
      <c r="GG36" s="84"/>
      <c r="GH36" s="84"/>
      <c r="GI36" s="84"/>
      <c r="GJ36" s="84"/>
      <c r="GK36" s="84"/>
      <c r="GL36" s="84"/>
      <c r="GM36" s="84"/>
      <c r="GN36" s="84"/>
      <c r="GO36" s="84"/>
      <c r="GP36" s="84"/>
      <c r="GQ36" s="84"/>
      <c r="GR36" s="84"/>
      <c r="GS36" s="84"/>
      <c r="GT36" s="84"/>
      <c r="GU36" s="84"/>
      <c r="GV36" s="84"/>
      <c r="GW36" s="84"/>
      <c r="GX36" s="84"/>
      <c r="GY36" s="84"/>
      <c r="GZ36" s="84"/>
      <c r="HA36" s="84"/>
      <c r="HB36" s="84"/>
      <c r="HC36" s="84"/>
      <c r="HD36" s="84"/>
      <c r="HE36" s="84"/>
      <c r="HF36" s="84"/>
      <c r="HG36" s="84"/>
      <c r="HH36" s="84"/>
      <c r="HI36" s="84"/>
      <c r="HJ36" s="84"/>
      <c r="HK36" s="84"/>
      <c r="HL36" s="84"/>
      <c r="HM36" s="84"/>
      <c r="HN36" s="84"/>
      <c r="HO36" s="84"/>
      <c r="HP36" s="84"/>
      <c r="HQ36" s="84"/>
      <c r="HR36" s="84"/>
      <c r="HS36" s="84"/>
      <c r="HT36" s="84"/>
      <c r="HU36" s="84"/>
      <c r="HV36" s="84"/>
      <c r="HW36" s="84"/>
      <c r="HX36" s="84"/>
      <c r="HY36" s="84"/>
      <c r="HZ36" s="84"/>
      <c r="IA36" s="84"/>
      <c r="IB36" s="84"/>
      <c r="IC36" s="84"/>
      <c r="ID36" s="84"/>
      <c r="IE36" s="84"/>
      <c r="IF36" s="84"/>
      <c r="IG36" s="84"/>
      <c r="IH36" s="84"/>
      <c r="II36" s="84"/>
      <c r="IJ36" s="84"/>
      <c r="IK36" s="84"/>
      <c r="IL36" s="84"/>
      <c r="IM36" s="84"/>
      <c r="IN36" s="84"/>
      <c r="IO36" s="84"/>
      <c r="IP36" s="84"/>
      <c r="IQ36" s="84"/>
      <c r="IR36" s="84"/>
      <c r="IS36" s="84"/>
      <c r="IT36" s="84"/>
      <c r="IU36" s="84"/>
      <c r="IV36" s="84"/>
      <c r="IW36" s="84"/>
      <c r="IX36" s="84"/>
      <c r="IY36" s="84"/>
      <c r="IZ36" s="84"/>
      <c r="JA36" s="84"/>
      <c r="JB36" s="84"/>
    </row>
    <row r="37" spans="1:262" s="22" customFormat="1" ht="15" customHeight="1" x14ac:dyDescent="0.15">
      <c r="A37" s="176" t="str">
        <f t="shared" si="0"/>
        <v>20190906</v>
      </c>
      <c r="B37" s="26" t="s">
        <v>275</v>
      </c>
      <c r="C37" s="27" t="s">
        <v>340</v>
      </c>
      <c r="D37" s="28" t="s">
        <v>441</v>
      </c>
      <c r="E37" s="26" t="str">
        <f t="shared" si="8"/>
        <v>标准</v>
      </c>
      <c r="F37" s="29" t="str">
        <f>VLOOKUP(D37,[1]工单一览表!A:B,2,0)</f>
        <v>025-C130000681-357</v>
      </c>
      <c r="G37" s="30" t="str">
        <f>VLOOKUP(F37,[1]系列对照表!A:C,3,0)</f>
        <v>PinPush</v>
      </c>
      <c r="H37" s="30" t="str">
        <f>VLOOKUP(F37,[1]系列对照表!A:D,4,0)</f>
        <v>PCS</v>
      </c>
      <c r="I37" s="37">
        <f>VLOOKUP(D37,[1]工单一览表!A:G,7,0)</f>
        <v>2000000</v>
      </c>
      <c r="J37" s="38" t="s">
        <v>281</v>
      </c>
      <c r="K37" s="37">
        <f>VLOOKUP(D37,[1]工单一览表!A:H,8,0)</f>
        <v>1227300</v>
      </c>
      <c r="L37" s="26"/>
      <c r="M37" s="26"/>
      <c r="N37" s="26"/>
      <c r="O37" s="39" t="s">
        <v>316</v>
      </c>
      <c r="P37" s="40">
        <v>0.5</v>
      </c>
      <c r="Q37" s="40">
        <v>0.5</v>
      </c>
      <c r="R37" s="40">
        <f t="shared" ca="1" si="2"/>
        <v>2.6</v>
      </c>
      <c r="S37" s="40">
        <f t="shared" ca="1" si="3"/>
        <v>2.4029126213592233</v>
      </c>
      <c r="T37" s="40">
        <v>3</v>
      </c>
      <c r="U37" s="40">
        <v>3</v>
      </c>
      <c r="V37" s="41">
        <v>11</v>
      </c>
      <c r="W37" s="42">
        <v>196000</v>
      </c>
      <c r="X37" s="43">
        <v>300</v>
      </c>
      <c r="Y37" s="50">
        <v>1</v>
      </c>
      <c r="Z37" s="50">
        <v>1</v>
      </c>
      <c r="AA37" s="51"/>
      <c r="AB37" s="51"/>
      <c r="AC37" s="51"/>
      <c r="AD37" s="51"/>
      <c r="AE37" s="51"/>
      <c r="AF37" s="38">
        <f t="shared" si="9"/>
        <v>198000</v>
      </c>
      <c r="AG37" s="61">
        <f t="shared" si="10"/>
        <v>10.888888888888889</v>
      </c>
      <c r="AH37" s="62">
        <f t="shared" si="11"/>
        <v>0.98989898989898994</v>
      </c>
      <c r="AI37" s="63"/>
      <c r="AJ37" s="64"/>
      <c r="AK37" s="65">
        <f t="shared" si="12"/>
        <v>0</v>
      </c>
      <c r="AL37" s="64" t="str">
        <f>IF(VLOOKUP(D37,[1]工单一览表!A:F,6,0)="结案","Y","N")</f>
        <v>Y</v>
      </c>
      <c r="AM37" s="66" t="s">
        <v>337</v>
      </c>
      <c r="AN37" s="26"/>
      <c r="AO37" s="66" t="s">
        <v>61</v>
      </c>
      <c r="AP37" s="74"/>
      <c r="AQ37" s="75"/>
      <c r="AR37" s="76"/>
      <c r="AS37" s="77"/>
      <c r="AT37" s="77"/>
      <c r="AU37" s="78"/>
      <c r="AV37" s="77"/>
      <c r="AW37" s="77"/>
      <c r="AX37" s="77"/>
      <c r="AY37" s="77"/>
      <c r="AZ37" s="77"/>
      <c r="BA37" s="77"/>
      <c r="BB37" s="84"/>
      <c r="BC37" s="84"/>
      <c r="BD37" s="84"/>
      <c r="BE37" s="84"/>
      <c r="BF37" s="84"/>
      <c r="BG37" s="84"/>
      <c r="BH37" s="84"/>
      <c r="BI37" s="84"/>
      <c r="BJ37" s="84"/>
      <c r="BK37" s="84"/>
      <c r="BL37" s="84"/>
      <c r="BM37" s="84"/>
      <c r="BN37" s="84"/>
      <c r="BO37" s="84"/>
      <c r="BP37" s="84"/>
      <c r="BQ37" s="84"/>
      <c r="BR37" s="84"/>
      <c r="BS37" s="84"/>
      <c r="BT37" s="84"/>
      <c r="BU37" s="84"/>
      <c r="BV37" s="84"/>
      <c r="BW37" s="84"/>
      <c r="BX37" s="84"/>
      <c r="BY37" s="84"/>
      <c r="BZ37" s="84"/>
      <c r="CA37" s="84"/>
      <c r="CB37" s="84"/>
      <c r="CC37" s="84"/>
      <c r="CD37" s="84"/>
      <c r="CE37" s="84"/>
      <c r="CF37" s="84"/>
      <c r="CG37" s="84"/>
      <c r="CH37" s="84"/>
      <c r="CI37" s="84"/>
      <c r="CJ37" s="84"/>
      <c r="CK37" s="84"/>
      <c r="CL37" s="84"/>
      <c r="CM37" s="84"/>
      <c r="CN37" s="84"/>
      <c r="CO37" s="84"/>
      <c r="CP37" s="84"/>
      <c r="CQ37" s="84"/>
      <c r="CR37" s="84"/>
      <c r="CS37" s="84"/>
      <c r="CT37" s="84"/>
      <c r="CU37" s="84"/>
      <c r="CV37" s="84"/>
      <c r="CW37" s="84"/>
      <c r="CX37" s="84"/>
      <c r="CY37" s="84"/>
      <c r="CZ37" s="84"/>
      <c r="DA37" s="84"/>
      <c r="DB37" s="84"/>
      <c r="DC37" s="84"/>
      <c r="DD37" s="84"/>
      <c r="DE37" s="84"/>
      <c r="DF37" s="84"/>
      <c r="DG37" s="84"/>
      <c r="DH37" s="84"/>
      <c r="DI37" s="84"/>
      <c r="DJ37" s="84"/>
      <c r="DK37" s="84"/>
      <c r="DL37" s="84"/>
      <c r="DM37" s="84"/>
      <c r="DN37" s="84"/>
      <c r="DO37" s="84"/>
      <c r="DP37" s="84"/>
      <c r="DQ37" s="84"/>
      <c r="DR37" s="84"/>
      <c r="DS37" s="84"/>
      <c r="DT37" s="84"/>
      <c r="DU37" s="84"/>
      <c r="DV37" s="84"/>
      <c r="DW37" s="84"/>
      <c r="DX37" s="84"/>
      <c r="DY37" s="84"/>
      <c r="DZ37" s="84"/>
      <c r="EA37" s="84"/>
      <c r="EB37" s="84"/>
      <c r="EC37" s="84"/>
      <c r="ED37" s="84"/>
      <c r="EE37" s="84"/>
      <c r="EF37" s="84"/>
      <c r="EG37" s="84"/>
      <c r="EH37" s="84"/>
      <c r="EI37" s="84"/>
      <c r="EJ37" s="84"/>
      <c r="EK37" s="84"/>
      <c r="EL37" s="84"/>
      <c r="EM37" s="84"/>
      <c r="EN37" s="84"/>
      <c r="EO37" s="84"/>
      <c r="EP37" s="84"/>
      <c r="EQ37" s="84"/>
      <c r="ER37" s="84"/>
      <c r="ES37" s="84"/>
      <c r="ET37" s="84"/>
      <c r="EU37" s="84"/>
      <c r="EV37" s="84"/>
      <c r="EW37" s="84"/>
      <c r="EX37" s="84"/>
      <c r="EY37" s="84"/>
      <c r="EZ37" s="84"/>
      <c r="FA37" s="84"/>
      <c r="FB37" s="84"/>
      <c r="FC37" s="84"/>
      <c r="FD37" s="84"/>
      <c r="FE37" s="84"/>
      <c r="FF37" s="84"/>
      <c r="FG37" s="84"/>
      <c r="FH37" s="84"/>
      <c r="FI37" s="84"/>
      <c r="FJ37" s="84"/>
      <c r="FK37" s="84"/>
      <c r="FL37" s="84"/>
      <c r="FM37" s="84"/>
      <c r="FN37" s="84"/>
      <c r="FO37" s="84"/>
      <c r="FP37" s="84"/>
      <c r="FQ37" s="84"/>
      <c r="FR37" s="84"/>
      <c r="FS37" s="84"/>
      <c r="FT37" s="84"/>
      <c r="FU37" s="84"/>
      <c r="FV37" s="84"/>
      <c r="FW37" s="84"/>
      <c r="FX37" s="84"/>
      <c r="FY37" s="84"/>
      <c r="FZ37" s="84"/>
      <c r="GA37" s="84"/>
      <c r="GB37" s="84"/>
      <c r="GC37" s="84"/>
      <c r="GD37" s="84"/>
      <c r="GE37" s="84"/>
      <c r="GF37" s="84"/>
      <c r="GG37" s="84"/>
      <c r="GH37" s="84"/>
      <c r="GI37" s="84"/>
      <c r="GJ37" s="84"/>
      <c r="GK37" s="84"/>
      <c r="GL37" s="84"/>
      <c r="GM37" s="84"/>
      <c r="GN37" s="84"/>
      <c r="GO37" s="84"/>
      <c r="GP37" s="84"/>
      <c r="GQ37" s="84"/>
      <c r="GR37" s="84"/>
      <c r="GS37" s="84"/>
      <c r="GT37" s="84"/>
      <c r="GU37" s="84"/>
      <c r="GV37" s="84"/>
      <c r="GW37" s="84"/>
      <c r="GX37" s="84"/>
      <c r="GY37" s="84"/>
      <c r="GZ37" s="84"/>
      <c r="HA37" s="84"/>
      <c r="HB37" s="84"/>
      <c r="HC37" s="84"/>
      <c r="HD37" s="84"/>
      <c r="HE37" s="84"/>
      <c r="HF37" s="84"/>
      <c r="HG37" s="84"/>
      <c r="HH37" s="84"/>
      <c r="HI37" s="84"/>
      <c r="HJ37" s="84"/>
      <c r="HK37" s="84"/>
      <c r="HL37" s="84"/>
      <c r="HM37" s="84"/>
      <c r="HN37" s="84"/>
      <c r="HO37" s="84"/>
      <c r="HP37" s="84"/>
      <c r="HQ37" s="84"/>
      <c r="HR37" s="84"/>
      <c r="HS37" s="84"/>
      <c r="HT37" s="84"/>
      <c r="HU37" s="84"/>
      <c r="HV37" s="84"/>
      <c r="HW37" s="84"/>
      <c r="HX37" s="84"/>
      <c r="HY37" s="84"/>
      <c r="HZ37" s="84"/>
      <c r="IA37" s="84"/>
      <c r="IB37" s="84"/>
      <c r="IC37" s="84"/>
      <c r="ID37" s="84"/>
      <c r="IE37" s="84"/>
      <c r="IF37" s="84"/>
      <c r="IG37" s="84"/>
      <c r="IH37" s="84"/>
      <c r="II37" s="84"/>
      <c r="IJ37" s="84"/>
      <c r="IK37" s="84"/>
      <c r="IL37" s="84"/>
      <c r="IM37" s="84"/>
      <c r="IN37" s="84"/>
      <c r="IO37" s="84"/>
      <c r="IP37" s="84"/>
      <c r="IQ37" s="84"/>
      <c r="IR37" s="84"/>
      <c r="IS37" s="84"/>
      <c r="IT37" s="84"/>
      <c r="IU37" s="84"/>
      <c r="IV37" s="84"/>
      <c r="IW37" s="84"/>
      <c r="IX37" s="84"/>
      <c r="IY37" s="84"/>
      <c r="IZ37" s="84"/>
      <c r="JA37" s="84"/>
      <c r="JB37" s="84"/>
    </row>
    <row r="38" spans="1:262" s="22" customFormat="1" ht="15" customHeight="1" x14ac:dyDescent="0.15">
      <c r="A38" s="176" t="str">
        <f t="shared" si="0"/>
        <v>20190906</v>
      </c>
      <c r="B38" s="26" t="s">
        <v>275</v>
      </c>
      <c r="C38" s="27" t="s">
        <v>471</v>
      </c>
      <c r="D38" s="28" t="s">
        <v>472</v>
      </c>
      <c r="E38" s="26" t="str">
        <f t="shared" si="8"/>
        <v>标准</v>
      </c>
      <c r="F38" s="29" t="str">
        <f>VLOOKUP(D38,[1]工单一览表!A:B,2,0)</f>
        <v>025-U069500621-364</v>
      </c>
      <c r="G38" s="30" t="str">
        <f>VLOOKUP(F38,[1]系列对照表!A:C,3,0)</f>
        <v>5P Usb</v>
      </c>
      <c r="H38" s="30" t="str">
        <f>VLOOKUP(F38,[1]系列对照表!A:D,4,0)</f>
        <v>PCS</v>
      </c>
      <c r="I38" s="37">
        <f>VLOOKUP(D38,[1]工单一览表!A:G,7,0)</f>
        <v>400000</v>
      </c>
      <c r="J38" s="38" t="s">
        <v>281</v>
      </c>
      <c r="K38" s="37">
        <f>VLOOKUP(D38,[1]工单一览表!A:H,8,0)</f>
        <v>0</v>
      </c>
      <c r="L38" s="26"/>
      <c r="M38" s="26"/>
      <c r="N38" s="26"/>
      <c r="O38" s="39" t="s">
        <v>364</v>
      </c>
      <c r="P38" s="40">
        <v>0.5</v>
      </c>
      <c r="Q38" s="40">
        <v>0.5</v>
      </c>
      <c r="R38" s="40">
        <f t="shared" ca="1" si="2"/>
        <v>1.1818181818181819</v>
      </c>
      <c r="S38" s="40">
        <f t="shared" ca="1" si="3"/>
        <v>1.0922330097087378</v>
      </c>
      <c r="T38" s="40">
        <v>3</v>
      </c>
      <c r="U38" s="40">
        <v>3</v>
      </c>
      <c r="V38" s="41">
        <v>5</v>
      </c>
      <c r="W38" s="42">
        <v>59000</v>
      </c>
      <c r="X38" s="43">
        <v>200</v>
      </c>
      <c r="Y38" s="50">
        <v>1</v>
      </c>
      <c r="Z38" s="50">
        <v>1</v>
      </c>
      <c r="AA38" s="51"/>
      <c r="AB38" s="51"/>
      <c r="AC38" s="51"/>
      <c r="AD38" s="51"/>
      <c r="AE38" s="51"/>
      <c r="AF38" s="38">
        <f t="shared" si="9"/>
        <v>60000</v>
      </c>
      <c r="AG38" s="61">
        <f t="shared" si="10"/>
        <v>4.916666666666667</v>
      </c>
      <c r="AH38" s="62">
        <f t="shared" si="11"/>
        <v>0.98333333333333328</v>
      </c>
      <c r="AI38" s="63"/>
      <c r="AJ38" s="64"/>
      <c r="AK38" s="65">
        <f t="shared" si="12"/>
        <v>0</v>
      </c>
      <c r="AL38" s="64" t="str">
        <f>IF(VLOOKUP(D38,[1]工单一览表!A:F,6,0)="结案","Y","N")</f>
        <v>Y</v>
      </c>
      <c r="AM38" s="66" t="s">
        <v>284</v>
      </c>
      <c r="AN38" s="26"/>
      <c r="AO38" s="66" t="s">
        <v>49</v>
      </c>
      <c r="AP38" s="74"/>
      <c r="AQ38" s="75"/>
      <c r="AR38" s="76"/>
      <c r="AS38" s="77"/>
      <c r="AT38" s="77"/>
      <c r="AU38" s="78"/>
      <c r="AV38" s="77"/>
      <c r="AW38" s="77"/>
      <c r="AX38" s="77"/>
      <c r="AY38" s="77"/>
      <c r="AZ38" s="77"/>
      <c r="BA38" s="77"/>
      <c r="BB38" s="84"/>
      <c r="BC38" s="84"/>
      <c r="BD38" s="84"/>
      <c r="BE38" s="84"/>
      <c r="BF38" s="84"/>
      <c r="BG38" s="84"/>
      <c r="BH38" s="84"/>
      <c r="BI38" s="84"/>
      <c r="BJ38" s="84"/>
      <c r="BK38" s="84"/>
      <c r="BL38" s="84"/>
      <c r="BM38" s="84"/>
      <c r="BN38" s="84"/>
      <c r="BO38" s="84"/>
      <c r="BP38" s="84"/>
      <c r="BQ38" s="84"/>
      <c r="BR38" s="84"/>
      <c r="BS38" s="84"/>
      <c r="BT38" s="84"/>
      <c r="BU38" s="84"/>
      <c r="BV38" s="84"/>
      <c r="BW38" s="84"/>
      <c r="BX38" s="84"/>
      <c r="BY38" s="84"/>
      <c r="BZ38" s="84"/>
      <c r="CA38" s="84"/>
      <c r="CB38" s="84"/>
      <c r="CC38" s="84"/>
      <c r="CD38" s="84"/>
      <c r="CE38" s="84"/>
      <c r="CF38" s="84"/>
      <c r="CG38" s="84"/>
      <c r="CH38" s="84"/>
      <c r="CI38" s="84"/>
      <c r="CJ38" s="84"/>
      <c r="CK38" s="84"/>
      <c r="CL38" s="84"/>
      <c r="CM38" s="84"/>
      <c r="CN38" s="84"/>
      <c r="CO38" s="84"/>
      <c r="CP38" s="84"/>
      <c r="CQ38" s="84"/>
      <c r="CR38" s="84"/>
      <c r="CS38" s="84"/>
      <c r="CT38" s="84"/>
      <c r="CU38" s="84"/>
      <c r="CV38" s="84"/>
      <c r="CW38" s="84"/>
      <c r="CX38" s="84"/>
      <c r="CY38" s="84"/>
      <c r="CZ38" s="84"/>
      <c r="DA38" s="84"/>
      <c r="DB38" s="84"/>
      <c r="DC38" s="84"/>
      <c r="DD38" s="84"/>
      <c r="DE38" s="84"/>
      <c r="DF38" s="84"/>
      <c r="DG38" s="84"/>
      <c r="DH38" s="84"/>
      <c r="DI38" s="84"/>
      <c r="DJ38" s="84"/>
      <c r="DK38" s="84"/>
      <c r="DL38" s="84"/>
      <c r="DM38" s="84"/>
      <c r="DN38" s="84"/>
      <c r="DO38" s="84"/>
      <c r="DP38" s="84"/>
      <c r="DQ38" s="84"/>
      <c r="DR38" s="84"/>
      <c r="DS38" s="84"/>
      <c r="DT38" s="84"/>
      <c r="DU38" s="84"/>
      <c r="DV38" s="84"/>
      <c r="DW38" s="84"/>
      <c r="DX38" s="84"/>
      <c r="DY38" s="84"/>
      <c r="DZ38" s="84"/>
      <c r="EA38" s="84"/>
      <c r="EB38" s="84"/>
      <c r="EC38" s="84"/>
      <c r="ED38" s="84"/>
      <c r="EE38" s="84"/>
      <c r="EF38" s="84"/>
      <c r="EG38" s="84"/>
      <c r="EH38" s="84"/>
      <c r="EI38" s="84"/>
      <c r="EJ38" s="84"/>
      <c r="EK38" s="84"/>
      <c r="EL38" s="84"/>
      <c r="EM38" s="84"/>
      <c r="EN38" s="84"/>
      <c r="EO38" s="84"/>
      <c r="EP38" s="84"/>
      <c r="EQ38" s="84"/>
      <c r="ER38" s="84"/>
      <c r="ES38" s="84"/>
      <c r="ET38" s="84"/>
      <c r="EU38" s="84"/>
      <c r="EV38" s="84"/>
      <c r="EW38" s="84"/>
      <c r="EX38" s="84"/>
      <c r="EY38" s="84"/>
      <c r="EZ38" s="84"/>
      <c r="FA38" s="84"/>
      <c r="FB38" s="84"/>
      <c r="FC38" s="84"/>
      <c r="FD38" s="84"/>
      <c r="FE38" s="84"/>
      <c r="FF38" s="84"/>
      <c r="FG38" s="84"/>
      <c r="FH38" s="84"/>
      <c r="FI38" s="84"/>
      <c r="FJ38" s="84"/>
      <c r="FK38" s="84"/>
      <c r="FL38" s="84"/>
      <c r="FM38" s="84"/>
      <c r="FN38" s="84"/>
      <c r="FO38" s="84"/>
      <c r="FP38" s="84"/>
      <c r="FQ38" s="84"/>
      <c r="FR38" s="84"/>
      <c r="FS38" s="84"/>
      <c r="FT38" s="84"/>
      <c r="FU38" s="84"/>
      <c r="FV38" s="84"/>
      <c r="FW38" s="84"/>
      <c r="FX38" s="84"/>
      <c r="FY38" s="84"/>
      <c r="FZ38" s="84"/>
      <c r="GA38" s="84"/>
      <c r="GB38" s="84"/>
      <c r="GC38" s="84"/>
      <c r="GD38" s="84"/>
      <c r="GE38" s="84"/>
      <c r="GF38" s="84"/>
      <c r="GG38" s="84"/>
      <c r="GH38" s="84"/>
      <c r="GI38" s="84"/>
      <c r="GJ38" s="84"/>
      <c r="GK38" s="84"/>
      <c r="GL38" s="84"/>
      <c r="GM38" s="84"/>
      <c r="GN38" s="84"/>
      <c r="GO38" s="84"/>
      <c r="GP38" s="84"/>
      <c r="GQ38" s="84"/>
      <c r="GR38" s="84"/>
      <c r="GS38" s="84"/>
      <c r="GT38" s="84"/>
      <c r="GU38" s="84"/>
      <c r="GV38" s="84"/>
      <c r="GW38" s="84"/>
      <c r="GX38" s="84"/>
      <c r="GY38" s="84"/>
      <c r="GZ38" s="84"/>
      <c r="HA38" s="84"/>
      <c r="HB38" s="84"/>
      <c r="HC38" s="84"/>
      <c r="HD38" s="84"/>
      <c r="HE38" s="84"/>
      <c r="HF38" s="84"/>
      <c r="HG38" s="84"/>
      <c r="HH38" s="84"/>
      <c r="HI38" s="84"/>
      <c r="HJ38" s="84"/>
      <c r="HK38" s="84"/>
      <c r="HL38" s="84"/>
      <c r="HM38" s="84"/>
      <c r="HN38" s="84"/>
      <c r="HO38" s="84"/>
      <c r="HP38" s="84"/>
      <c r="HQ38" s="84"/>
      <c r="HR38" s="84"/>
      <c r="HS38" s="84"/>
      <c r="HT38" s="84"/>
      <c r="HU38" s="84"/>
      <c r="HV38" s="84"/>
      <c r="HW38" s="84"/>
      <c r="HX38" s="84"/>
      <c r="HY38" s="84"/>
      <c r="HZ38" s="84"/>
      <c r="IA38" s="84"/>
      <c r="IB38" s="84"/>
      <c r="IC38" s="84"/>
      <c r="ID38" s="84"/>
      <c r="IE38" s="84"/>
      <c r="IF38" s="84"/>
      <c r="IG38" s="84"/>
      <c r="IH38" s="84"/>
      <c r="II38" s="84"/>
      <c r="IJ38" s="84"/>
      <c r="IK38" s="84"/>
      <c r="IL38" s="84"/>
      <c r="IM38" s="84"/>
      <c r="IN38" s="84"/>
      <c r="IO38" s="84"/>
      <c r="IP38" s="84"/>
      <c r="IQ38" s="84"/>
      <c r="IR38" s="84"/>
      <c r="IS38" s="84"/>
      <c r="IT38" s="84"/>
      <c r="IU38" s="84"/>
      <c r="IV38" s="84"/>
      <c r="IW38" s="84"/>
      <c r="IX38" s="84"/>
      <c r="IY38" s="84"/>
      <c r="IZ38" s="84"/>
      <c r="JA38" s="84"/>
      <c r="JB38" s="84"/>
    </row>
    <row r="39" spans="1:262" s="22" customFormat="1" ht="15" customHeight="1" x14ac:dyDescent="0.15">
      <c r="A39" s="176" t="str">
        <f t="shared" si="0"/>
        <v>20190906</v>
      </c>
      <c r="B39" s="26" t="s">
        <v>275</v>
      </c>
      <c r="C39" s="27" t="s">
        <v>344</v>
      </c>
      <c r="D39" s="28" t="s">
        <v>442</v>
      </c>
      <c r="E39" s="26" t="s">
        <v>278</v>
      </c>
      <c r="F39" s="29" t="str">
        <f>VLOOKUP(D39,[1]工单一览表!A:B,2,0)</f>
        <v>025-C130000641-0397</v>
      </c>
      <c r="G39" s="30" t="str">
        <f>VLOOKUP(F39,[1]系列对照表!A:C,3,0)</f>
        <v>PinPush</v>
      </c>
      <c r="H39" s="30" t="str">
        <f>VLOOKUP(F39,[1]系列对照表!A:D,4,0)</f>
        <v>PCS</v>
      </c>
      <c r="I39" s="37">
        <f>VLOOKUP(D39,[1]工单一览表!A:G,7,0)</f>
        <v>1500000</v>
      </c>
      <c r="J39" s="38" t="s">
        <v>281</v>
      </c>
      <c r="K39" s="37">
        <f>VLOOKUP(D39,[1]工单一览表!A:H,8,0)</f>
        <v>1500000</v>
      </c>
      <c r="L39" s="26"/>
      <c r="M39" s="26"/>
      <c r="N39" s="26"/>
      <c r="O39" s="39" t="s">
        <v>29</v>
      </c>
      <c r="P39" s="40">
        <v>0.5</v>
      </c>
      <c r="Q39" s="40">
        <v>0.5</v>
      </c>
      <c r="R39" s="40">
        <f t="shared" ca="1" si="2"/>
        <v>2.8363636363636364</v>
      </c>
      <c r="S39" s="40">
        <f t="shared" ca="1" si="3"/>
        <v>2.6213592233009706</v>
      </c>
      <c r="T39" s="40">
        <v>11</v>
      </c>
      <c r="U39" s="40">
        <v>0</v>
      </c>
      <c r="V39" s="41">
        <v>12</v>
      </c>
      <c r="W39" s="42">
        <v>63000</v>
      </c>
      <c r="X39" s="43">
        <v>200</v>
      </c>
      <c r="Y39" s="50">
        <v>1</v>
      </c>
      <c r="Z39" s="50">
        <v>1</v>
      </c>
      <c r="AA39" s="51"/>
      <c r="AB39" s="51"/>
      <c r="AC39" s="51"/>
      <c r="AD39" s="51"/>
      <c r="AE39" s="51"/>
      <c r="AF39" s="38">
        <f t="shared" si="9"/>
        <v>144000</v>
      </c>
      <c r="AG39" s="61">
        <f t="shared" si="10"/>
        <v>5.25</v>
      </c>
      <c r="AH39" s="62">
        <f t="shared" si="11"/>
        <v>0.4375</v>
      </c>
      <c r="AI39" s="63"/>
      <c r="AJ39" s="64"/>
      <c r="AK39" s="65">
        <v>0</v>
      </c>
      <c r="AL39" s="64" t="str">
        <f>IF(VLOOKUP(D39,[1]工单一览表!A:F,6,0)="结案","Y","N")</f>
        <v>Y</v>
      </c>
      <c r="AM39" s="66"/>
      <c r="AN39" s="26"/>
      <c r="AO39" s="66" t="s">
        <v>59</v>
      </c>
      <c r="AP39" s="74"/>
      <c r="AQ39" s="75"/>
      <c r="AR39" s="76"/>
      <c r="AS39" s="77"/>
      <c r="AT39" s="77"/>
      <c r="AU39" s="78"/>
      <c r="AV39" s="77"/>
      <c r="AW39" s="77"/>
      <c r="AX39" s="77"/>
      <c r="AY39" s="77"/>
      <c r="AZ39" s="77"/>
      <c r="BA39" s="77"/>
      <c r="BB39" s="84"/>
      <c r="BC39" s="84"/>
      <c r="BD39" s="84"/>
      <c r="BE39" s="84"/>
      <c r="BF39" s="84"/>
      <c r="BG39" s="84"/>
      <c r="BH39" s="84"/>
      <c r="BI39" s="84"/>
      <c r="BJ39" s="84"/>
      <c r="BK39" s="84"/>
      <c r="BL39" s="84"/>
      <c r="BM39" s="84"/>
      <c r="BN39" s="84"/>
      <c r="BO39" s="84"/>
      <c r="BP39" s="84"/>
      <c r="BQ39" s="84"/>
      <c r="BR39" s="84"/>
      <c r="BS39" s="84"/>
      <c r="BT39" s="84"/>
      <c r="BU39" s="84"/>
      <c r="BV39" s="84"/>
      <c r="BW39" s="84"/>
      <c r="BX39" s="84"/>
      <c r="BY39" s="84"/>
      <c r="BZ39" s="84"/>
      <c r="CA39" s="84"/>
      <c r="CB39" s="84"/>
      <c r="CC39" s="84"/>
      <c r="CD39" s="84"/>
      <c r="CE39" s="84"/>
      <c r="CF39" s="84"/>
      <c r="CG39" s="84"/>
      <c r="CH39" s="84"/>
      <c r="CI39" s="84"/>
      <c r="CJ39" s="84"/>
      <c r="CK39" s="84"/>
      <c r="CL39" s="84"/>
      <c r="CM39" s="84"/>
      <c r="CN39" s="84"/>
      <c r="CO39" s="84"/>
      <c r="CP39" s="84"/>
      <c r="CQ39" s="84"/>
      <c r="CR39" s="84"/>
      <c r="CS39" s="84"/>
      <c r="CT39" s="84"/>
      <c r="CU39" s="84"/>
      <c r="CV39" s="84"/>
      <c r="CW39" s="84"/>
      <c r="CX39" s="84"/>
      <c r="CY39" s="84"/>
      <c r="CZ39" s="84"/>
      <c r="DA39" s="84"/>
      <c r="DB39" s="84"/>
      <c r="DC39" s="84"/>
      <c r="DD39" s="84"/>
      <c r="DE39" s="84"/>
      <c r="DF39" s="84"/>
      <c r="DG39" s="84"/>
      <c r="DH39" s="84"/>
      <c r="DI39" s="84"/>
      <c r="DJ39" s="84"/>
      <c r="DK39" s="84"/>
      <c r="DL39" s="84"/>
      <c r="DM39" s="84"/>
      <c r="DN39" s="84"/>
      <c r="DO39" s="84"/>
      <c r="DP39" s="84"/>
      <c r="DQ39" s="84"/>
      <c r="DR39" s="84"/>
      <c r="DS39" s="84"/>
      <c r="DT39" s="84"/>
      <c r="DU39" s="84"/>
      <c r="DV39" s="84"/>
      <c r="DW39" s="84"/>
      <c r="DX39" s="84"/>
      <c r="DY39" s="84"/>
      <c r="DZ39" s="84"/>
      <c r="EA39" s="84"/>
      <c r="EB39" s="84"/>
      <c r="EC39" s="84"/>
      <c r="ED39" s="84"/>
      <c r="EE39" s="84"/>
      <c r="EF39" s="84"/>
      <c r="EG39" s="84"/>
      <c r="EH39" s="84"/>
      <c r="EI39" s="84"/>
      <c r="EJ39" s="84"/>
      <c r="EK39" s="84"/>
      <c r="EL39" s="84"/>
      <c r="EM39" s="84"/>
      <c r="EN39" s="84"/>
      <c r="EO39" s="84"/>
      <c r="EP39" s="84"/>
      <c r="EQ39" s="84"/>
      <c r="ER39" s="84"/>
      <c r="ES39" s="84"/>
      <c r="ET39" s="84"/>
      <c r="EU39" s="84"/>
      <c r="EV39" s="84"/>
      <c r="EW39" s="84"/>
      <c r="EX39" s="84"/>
      <c r="EY39" s="84"/>
      <c r="EZ39" s="84"/>
      <c r="FA39" s="84"/>
      <c r="FB39" s="84"/>
      <c r="FC39" s="84"/>
      <c r="FD39" s="84"/>
      <c r="FE39" s="84"/>
      <c r="FF39" s="84"/>
      <c r="FG39" s="84"/>
      <c r="FH39" s="84"/>
      <c r="FI39" s="84"/>
      <c r="FJ39" s="84"/>
      <c r="FK39" s="84"/>
      <c r="FL39" s="84"/>
      <c r="FM39" s="84"/>
      <c r="FN39" s="84"/>
      <c r="FO39" s="84"/>
      <c r="FP39" s="84"/>
      <c r="FQ39" s="84"/>
      <c r="FR39" s="84"/>
      <c r="FS39" s="84"/>
      <c r="FT39" s="84"/>
      <c r="FU39" s="84"/>
      <c r="FV39" s="84"/>
      <c r="FW39" s="84"/>
      <c r="FX39" s="84"/>
      <c r="FY39" s="84"/>
      <c r="FZ39" s="84"/>
      <c r="GA39" s="84"/>
      <c r="GB39" s="84"/>
      <c r="GC39" s="84"/>
      <c r="GD39" s="84"/>
      <c r="GE39" s="84"/>
      <c r="GF39" s="84"/>
      <c r="GG39" s="84"/>
      <c r="GH39" s="84"/>
      <c r="GI39" s="84"/>
      <c r="GJ39" s="84"/>
      <c r="GK39" s="84"/>
      <c r="GL39" s="84"/>
      <c r="GM39" s="84"/>
      <c r="GN39" s="84"/>
      <c r="GO39" s="84"/>
      <c r="GP39" s="84"/>
      <c r="GQ39" s="84"/>
      <c r="GR39" s="84"/>
      <c r="GS39" s="84"/>
      <c r="GT39" s="84"/>
      <c r="GU39" s="84"/>
      <c r="GV39" s="84"/>
      <c r="GW39" s="84"/>
      <c r="GX39" s="84"/>
      <c r="GY39" s="84"/>
      <c r="GZ39" s="84"/>
      <c r="HA39" s="84"/>
      <c r="HB39" s="84"/>
      <c r="HC39" s="84"/>
      <c r="HD39" s="84"/>
      <c r="HE39" s="84"/>
      <c r="HF39" s="84"/>
      <c r="HG39" s="84"/>
      <c r="HH39" s="84"/>
      <c r="HI39" s="84"/>
      <c r="HJ39" s="84"/>
      <c r="HK39" s="84"/>
      <c r="HL39" s="84"/>
      <c r="HM39" s="84"/>
      <c r="HN39" s="84"/>
      <c r="HO39" s="84"/>
      <c r="HP39" s="84"/>
      <c r="HQ39" s="84"/>
      <c r="HR39" s="84"/>
      <c r="HS39" s="84"/>
      <c r="HT39" s="84"/>
      <c r="HU39" s="84"/>
      <c r="HV39" s="84"/>
      <c r="HW39" s="84"/>
      <c r="HX39" s="84"/>
      <c r="HY39" s="84"/>
      <c r="HZ39" s="84"/>
      <c r="IA39" s="84"/>
      <c r="IB39" s="84"/>
      <c r="IC39" s="84"/>
      <c r="ID39" s="84"/>
      <c r="IE39" s="84"/>
      <c r="IF39" s="84"/>
      <c r="IG39" s="84"/>
      <c r="IH39" s="84"/>
      <c r="II39" s="84"/>
      <c r="IJ39" s="84"/>
      <c r="IK39" s="84"/>
      <c r="IL39" s="84"/>
      <c r="IM39" s="84"/>
      <c r="IN39" s="84"/>
      <c r="IO39" s="84"/>
      <c r="IP39" s="84"/>
      <c r="IQ39" s="84"/>
      <c r="IR39" s="84"/>
      <c r="IS39" s="84"/>
      <c r="IT39" s="84"/>
      <c r="IU39" s="84"/>
      <c r="IV39" s="84"/>
      <c r="IW39" s="84"/>
      <c r="IX39" s="84"/>
      <c r="IY39" s="84"/>
      <c r="IZ39" s="84"/>
      <c r="JA39" s="84"/>
      <c r="JB39" s="84"/>
    </row>
    <row r="40" spans="1:262" s="22" customFormat="1" ht="15" customHeight="1" x14ac:dyDescent="0.15">
      <c r="A40" s="176" t="str">
        <f t="shared" si="0"/>
        <v>20190906</v>
      </c>
      <c r="B40" s="26" t="s">
        <v>285</v>
      </c>
      <c r="C40" s="27" t="s">
        <v>344</v>
      </c>
      <c r="D40" s="28" t="s">
        <v>442</v>
      </c>
      <c r="E40" s="26" t="s">
        <v>278</v>
      </c>
      <c r="F40" s="29" t="str">
        <f>VLOOKUP(D40,[1]工单一览表!A:B,2,0)</f>
        <v>025-C130000641-0397</v>
      </c>
      <c r="G40" s="30" t="str">
        <f>VLOOKUP(F40,[1]系列对照表!A:C,3,0)</f>
        <v>PinPush</v>
      </c>
      <c r="H40" s="30" t="str">
        <f>VLOOKUP(F40,[1]系列对照表!A:D,4,0)</f>
        <v>PCS</v>
      </c>
      <c r="I40" s="37">
        <f>VLOOKUP(D40,[1]工单一览表!A:G,7,0)</f>
        <v>1500000</v>
      </c>
      <c r="J40" s="38" t="s">
        <v>281</v>
      </c>
      <c r="K40" s="37">
        <f>VLOOKUP(D40,[1]工单一览表!A:H,8,0)</f>
        <v>1500000</v>
      </c>
      <c r="L40" s="26"/>
      <c r="M40" s="26"/>
      <c r="N40" s="26"/>
      <c r="O40" s="39" t="s">
        <v>29</v>
      </c>
      <c r="P40" s="40">
        <v>0.5</v>
      </c>
      <c r="Q40" s="40">
        <v>0.5</v>
      </c>
      <c r="R40" s="40">
        <f t="shared" ca="1" si="2"/>
        <v>1.375</v>
      </c>
      <c r="S40" s="40">
        <f t="shared" ca="1" si="3"/>
        <v>2.6213592233009706</v>
      </c>
      <c r="T40" s="40">
        <v>11</v>
      </c>
      <c r="U40" s="40">
        <v>0</v>
      </c>
      <c r="V40" s="41">
        <v>12</v>
      </c>
      <c r="W40" s="42">
        <v>84000</v>
      </c>
      <c r="X40" s="43">
        <v>200</v>
      </c>
      <c r="Y40" s="50">
        <v>1</v>
      </c>
      <c r="Z40" s="50">
        <v>1</v>
      </c>
      <c r="AA40" s="51"/>
      <c r="AB40" s="51"/>
      <c r="AC40" s="51"/>
      <c r="AD40" s="51"/>
      <c r="AE40" s="51"/>
      <c r="AF40" s="38">
        <f t="shared" si="9"/>
        <v>144000</v>
      </c>
      <c r="AG40" s="61">
        <f t="shared" si="10"/>
        <v>7</v>
      </c>
      <c r="AH40" s="62">
        <f t="shared" si="11"/>
        <v>0.58333333333333337</v>
      </c>
      <c r="AI40" s="63"/>
      <c r="AJ40" s="64"/>
      <c r="AK40" s="65">
        <v>0</v>
      </c>
      <c r="AL40" s="64" t="str">
        <f>IF(VLOOKUP(D40,[1]工单一览表!A:F,6,0)="结案","Y","N")</f>
        <v>Y</v>
      </c>
      <c r="AM40" s="66"/>
      <c r="AN40" s="26"/>
      <c r="AO40" s="66" t="s">
        <v>28</v>
      </c>
      <c r="AP40" s="74"/>
      <c r="AQ40" s="75"/>
      <c r="AR40" s="76"/>
      <c r="AS40" s="77"/>
      <c r="AT40" s="77"/>
      <c r="AU40" s="78"/>
      <c r="AV40" s="77"/>
      <c r="AW40" s="77"/>
      <c r="AX40" s="77"/>
      <c r="AY40" s="77"/>
      <c r="AZ40" s="77"/>
      <c r="BA40" s="77"/>
      <c r="BB40" s="84"/>
      <c r="BC40" s="84"/>
      <c r="BD40" s="84"/>
      <c r="BE40" s="84"/>
      <c r="BF40" s="84"/>
      <c r="BG40" s="84"/>
      <c r="BH40" s="84"/>
      <c r="BI40" s="84"/>
      <c r="BJ40" s="84"/>
      <c r="BK40" s="84"/>
      <c r="BL40" s="84"/>
      <c r="BM40" s="84"/>
      <c r="BN40" s="84"/>
      <c r="BO40" s="84"/>
      <c r="BP40" s="84"/>
      <c r="BQ40" s="84"/>
      <c r="BR40" s="84"/>
      <c r="BS40" s="84"/>
      <c r="BT40" s="84"/>
      <c r="BU40" s="84"/>
      <c r="BV40" s="84"/>
      <c r="BW40" s="84"/>
      <c r="BX40" s="84"/>
      <c r="BY40" s="84"/>
      <c r="BZ40" s="84"/>
      <c r="CA40" s="84"/>
      <c r="CB40" s="84"/>
      <c r="CC40" s="84"/>
      <c r="CD40" s="84"/>
      <c r="CE40" s="84"/>
      <c r="CF40" s="84"/>
      <c r="CG40" s="84"/>
      <c r="CH40" s="84"/>
      <c r="CI40" s="84"/>
      <c r="CJ40" s="84"/>
      <c r="CK40" s="84"/>
      <c r="CL40" s="84"/>
      <c r="CM40" s="84"/>
      <c r="CN40" s="84"/>
      <c r="CO40" s="84"/>
      <c r="CP40" s="84"/>
      <c r="CQ40" s="84"/>
      <c r="CR40" s="84"/>
      <c r="CS40" s="84"/>
      <c r="CT40" s="84"/>
      <c r="CU40" s="84"/>
      <c r="CV40" s="84"/>
      <c r="CW40" s="84"/>
      <c r="CX40" s="84"/>
      <c r="CY40" s="84"/>
      <c r="CZ40" s="84"/>
      <c r="DA40" s="84"/>
      <c r="DB40" s="84"/>
      <c r="DC40" s="84"/>
      <c r="DD40" s="84"/>
      <c r="DE40" s="84"/>
      <c r="DF40" s="84"/>
      <c r="DG40" s="84"/>
      <c r="DH40" s="84"/>
      <c r="DI40" s="84"/>
      <c r="DJ40" s="84"/>
      <c r="DK40" s="84"/>
      <c r="DL40" s="84"/>
      <c r="DM40" s="84"/>
      <c r="DN40" s="84"/>
      <c r="DO40" s="84"/>
      <c r="DP40" s="84"/>
      <c r="DQ40" s="84"/>
      <c r="DR40" s="84"/>
      <c r="DS40" s="84"/>
      <c r="DT40" s="84"/>
      <c r="DU40" s="84"/>
      <c r="DV40" s="84"/>
      <c r="DW40" s="84"/>
      <c r="DX40" s="84"/>
      <c r="DY40" s="84"/>
      <c r="DZ40" s="84"/>
      <c r="EA40" s="84"/>
      <c r="EB40" s="84"/>
      <c r="EC40" s="84"/>
      <c r="ED40" s="84"/>
      <c r="EE40" s="84"/>
      <c r="EF40" s="84"/>
      <c r="EG40" s="84"/>
      <c r="EH40" s="84"/>
      <c r="EI40" s="84"/>
      <c r="EJ40" s="84"/>
      <c r="EK40" s="84"/>
      <c r="EL40" s="84"/>
      <c r="EM40" s="84"/>
      <c r="EN40" s="84"/>
      <c r="EO40" s="84"/>
      <c r="EP40" s="84"/>
      <c r="EQ40" s="84"/>
      <c r="ER40" s="84"/>
      <c r="ES40" s="84"/>
      <c r="ET40" s="84"/>
      <c r="EU40" s="84"/>
      <c r="EV40" s="84"/>
      <c r="EW40" s="84"/>
      <c r="EX40" s="84"/>
      <c r="EY40" s="84"/>
      <c r="EZ40" s="84"/>
      <c r="FA40" s="84"/>
      <c r="FB40" s="84"/>
      <c r="FC40" s="84"/>
      <c r="FD40" s="84"/>
      <c r="FE40" s="84"/>
      <c r="FF40" s="84"/>
      <c r="FG40" s="84"/>
      <c r="FH40" s="84"/>
      <c r="FI40" s="84"/>
      <c r="FJ40" s="84"/>
      <c r="FK40" s="84"/>
      <c r="FL40" s="84"/>
      <c r="FM40" s="84"/>
      <c r="FN40" s="84"/>
      <c r="FO40" s="84"/>
      <c r="FP40" s="84"/>
      <c r="FQ40" s="84"/>
      <c r="FR40" s="84"/>
      <c r="FS40" s="84"/>
      <c r="FT40" s="84"/>
      <c r="FU40" s="84"/>
      <c r="FV40" s="84"/>
      <c r="FW40" s="84"/>
      <c r="FX40" s="84"/>
      <c r="FY40" s="84"/>
      <c r="FZ40" s="84"/>
      <c r="GA40" s="84"/>
      <c r="GB40" s="84"/>
      <c r="GC40" s="84"/>
      <c r="GD40" s="84"/>
      <c r="GE40" s="84"/>
      <c r="GF40" s="84"/>
      <c r="GG40" s="84"/>
      <c r="GH40" s="84"/>
      <c r="GI40" s="84"/>
      <c r="GJ40" s="84"/>
      <c r="GK40" s="84"/>
      <c r="GL40" s="84"/>
      <c r="GM40" s="84"/>
      <c r="GN40" s="84"/>
      <c r="GO40" s="84"/>
      <c r="GP40" s="84"/>
      <c r="GQ40" s="84"/>
      <c r="GR40" s="84"/>
      <c r="GS40" s="84"/>
      <c r="GT40" s="84"/>
      <c r="GU40" s="84"/>
      <c r="GV40" s="84"/>
      <c r="GW40" s="84"/>
      <c r="GX40" s="84"/>
      <c r="GY40" s="84"/>
      <c r="GZ40" s="84"/>
      <c r="HA40" s="84"/>
      <c r="HB40" s="84"/>
      <c r="HC40" s="84"/>
      <c r="HD40" s="84"/>
      <c r="HE40" s="84"/>
      <c r="HF40" s="84"/>
      <c r="HG40" s="84"/>
      <c r="HH40" s="84"/>
      <c r="HI40" s="84"/>
      <c r="HJ40" s="84"/>
      <c r="HK40" s="84"/>
      <c r="HL40" s="84"/>
      <c r="HM40" s="84"/>
      <c r="HN40" s="84"/>
      <c r="HO40" s="84"/>
      <c r="HP40" s="84"/>
      <c r="HQ40" s="84"/>
      <c r="HR40" s="84"/>
      <c r="HS40" s="84"/>
      <c r="HT40" s="84"/>
      <c r="HU40" s="84"/>
      <c r="HV40" s="84"/>
      <c r="HW40" s="84"/>
      <c r="HX40" s="84"/>
      <c r="HY40" s="84"/>
      <c r="HZ40" s="84"/>
      <c r="IA40" s="84"/>
      <c r="IB40" s="84"/>
      <c r="IC40" s="84"/>
      <c r="ID40" s="84"/>
      <c r="IE40" s="84"/>
      <c r="IF40" s="84"/>
      <c r="IG40" s="84"/>
      <c r="IH40" s="84"/>
      <c r="II40" s="84"/>
      <c r="IJ40" s="84"/>
      <c r="IK40" s="84"/>
      <c r="IL40" s="84"/>
      <c r="IM40" s="84"/>
      <c r="IN40" s="84"/>
      <c r="IO40" s="84"/>
      <c r="IP40" s="84"/>
      <c r="IQ40" s="84"/>
      <c r="IR40" s="84"/>
      <c r="IS40" s="84"/>
      <c r="IT40" s="84"/>
      <c r="IU40" s="84"/>
      <c r="IV40" s="84"/>
      <c r="IW40" s="84"/>
      <c r="IX40" s="84"/>
      <c r="IY40" s="84"/>
      <c r="IZ40" s="84"/>
      <c r="JA40" s="84"/>
      <c r="JB40" s="84"/>
    </row>
    <row r="41" spans="1:262" s="22" customFormat="1" ht="15" customHeight="1" x14ac:dyDescent="0.15">
      <c r="A41" s="176" t="str">
        <f t="shared" si="0"/>
        <v>20190906</v>
      </c>
      <c r="B41" s="26" t="s">
        <v>285</v>
      </c>
      <c r="C41" s="27" t="s">
        <v>189</v>
      </c>
      <c r="D41" s="28" t="s">
        <v>443</v>
      </c>
      <c r="E41" s="26" t="str">
        <f>IF(LEFT(D41,3)="ZVY","试产",IF(LEFT(D41,3)="XVK","重工","标准"))</f>
        <v>标准</v>
      </c>
      <c r="F41" s="29" t="str">
        <f>VLOOKUP(D41,[1]工单一览表!A:B,2,0)</f>
        <v>050-0009-481</v>
      </c>
      <c r="G41" s="30" t="str">
        <f>VLOOKUP(F41,[1]系列对照表!A:C,3,0)</f>
        <v>Sim卡</v>
      </c>
      <c r="H41" s="30" t="str">
        <f>VLOOKUP(F41,[1]系列对照表!A:D,4,0)</f>
        <v>KPCS</v>
      </c>
      <c r="I41" s="37">
        <f>VLOOKUP(D41,[1]工单一览表!A:G,7,0)</f>
        <v>1000</v>
      </c>
      <c r="J41" s="38" t="s">
        <v>281</v>
      </c>
      <c r="K41" s="37">
        <f>VLOOKUP(D41,[1]工单一览表!A:H,8,0)</f>
        <v>552</v>
      </c>
      <c r="L41" s="26"/>
      <c r="M41" s="26"/>
      <c r="N41" s="26"/>
      <c r="O41" s="39" t="s">
        <v>444</v>
      </c>
      <c r="P41" s="40">
        <v>0.5</v>
      </c>
      <c r="Q41" s="40">
        <v>0.5</v>
      </c>
      <c r="R41" s="40">
        <f t="shared" ca="1" si="2"/>
        <v>0.57291666666666663</v>
      </c>
      <c r="S41" s="40">
        <f t="shared" ca="1" si="3"/>
        <v>1.0922330097087378</v>
      </c>
      <c r="T41" s="40">
        <v>3</v>
      </c>
      <c r="U41" s="40">
        <v>3</v>
      </c>
      <c r="V41" s="41">
        <v>5</v>
      </c>
      <c r="W41" s="42">
        <v>84</v>
      </c>
      <c r="X41" s="43">
        <v>300</v>
      </c>
      <c r="Y41" s="50">
        <v>1</v>
      </c>
      <c r="Z41" s="50">
        <v>1</v>
      </c>
      <c r="AA41" s="51"/>
      <c r="AB41" s="51"/>
      <c r="AC41" s="51"/>
      <c r="AD41" s="51"/>
      <c r="AE41" s="51"/>
      <c r="AF41" s="38">
        <f t="shared" si="9"/>
        <v>90</v>
      </c>
      <c r="AG41" s="61">
        <f t="shared" si="10"/>
        <v>4.666666666666667</v>
      </c>
      <c r="AH41" s="62">
        <f t="shared" si="11"/>
        <v>0.93333333333333335</v>
      </c>
      <c r="AI41" s="63"/>
      <c r="AJ41" s="64"/>
      <c r="AK41" s="65">
        <f>AJ41/U41</f>
        <v>0</v>
      </c>
      <c r="AL41" s="64" t="str">
        <f>IF(VLOOKUP(D41,[1]工单一览表!A:F,6,0)="结案","Y","N")</f>
        <v>Y</v>
      </c>
      <c r="AM41" s="66" t="s">
        <v>326</v>
      </c>
      <c r="AN41" s="26"/>
      <c r="AO41" s="66" t="s">
        <v>332</v>
      </c>
      <c r="AP41" s="74"/>
      <c r="AQ41" s="75"/>
      <c r="AR41" s="76"/>
      <c r="AS41" s="77"/>
      <c r="AT41" s="77"/>
      <c r="AU41" s="78"/>
      <c r="AV41" s="77"/>
      <c r="AW41" s="77"/>
      <c r="AX41" s="77"/>
      <c r="AY41" s="77"/>
      <c r="AZ41" s="77"/>
      <c r="BA41" s="77"/>
      <c r="BB41" s="84"/>
      <c r="BC41" s="84"/>
      <c r="BD41" s="84"/>
      <c r="BE41" s="84"/>
      <c r="BF41" s="84"/>
      <c r="BG41" s="84"/>
      <c r="BH41" s="84"/>
      <c r="BI41" s="84"/>
      <c r="BJ41" s="84"/>
      <c r="BK41" s="84"/>
      <c r="BL41" s="84"/>
      <c r="BM41" s="84"/>
      <c r="BN41" s="84"/>
      <c r="BO41" s="84"/>
      <c r="BP41" s="84"/>
      <c r="BQ41" s="84"/>
      <c r="BR41" s="84"/>
      <c r="BS41" s="84"/>
      <c r="BT41" s="84"/>
      <c r="BU41" s="84"/>
      <c r="BV41" s="84"/>
      <c r="BW41" s="84"/>
      <c r="BX41" s="84"/>
      <c r="BY41" s="84"/>
      <c r="BZ41" s="84"/>
      <c r="CA41" s="84"/>
      <c r="CB41" s="84"/>
      <c r="CC41" s="84"/>
      <c r="CD41" s="84"/>
      <c r="CE41" s="84"/>
      <c r="CF41" s="84"/>
      <c r="CG41" s="84"/>
      <c r="CH41" s="84"/>
      <c r="CI41" s="84"/>
      <c r="CJ41" s="84"/>
      <c r="CK41" s="84"/>
      <c r="CL41" s="84"/>
      <c r="CM41" s="84"/>
      <c r="CN41" s="84"/>
      <c r="CO41" s="84"/>
      <c r="CP41" s="84"/>
      <c r="CQ41" s="84"/>
      <c r="CR41" s="84"/>
      <c r="CS41" s="84"/>
      <c r="CT41" s="84"/>
      <c r="CU41" s="84"/>
      <c r="CV41" s="84"/>
      <c r="CW41" s="84"/>
      <c r="CX41" s="84"/>
      <c r="CY41" s="84"/>
      <c r="CZ41" s="84"/>
      <c r="DA41" s="84"/>
      <c r="DB41" s="84"/>
      <c r="DC41" s="84"/>
      <c r="DD41" s="84"/>
      <c r="DE41" s="84"/>
      <c r="DF41" s="84"/>
      <c r="DG41" s="84"/>
      <c r="DH41" s="84"/>
      <c r="DI41" s="84"/>
      <c r="DJ41" s="84"/>
      <c r="DK41" s="84"/>
      <c r="DL41" s="84"/>
      <c r="DM41" s="84"/>
      <c r="DN41" s="84"/>
      <c r="DO41" s="84"/>
      <c r="DP41" s="84"/>
      <c r="DQ41" s="84"/>
      <c r="DR41" s="84"/>
      <c r="DS41" s="84"/>
      <c r="DT41" s="84"/>
      <c r="DU41" s="84"/>
      <c r="DV41" s="84"/>
      <c r="DW41" s="84"/>
      <c r="DX41" s="84"/>
      <c r="DY41" s="84"/>
      <c r="DZ41" s="84"/>
      <c r="EA41" s="84"/>
      <c r="EB41" s="84"/>
      <c r="EC41" s="84"/>
      <c r="ED41" s="84"/>
      <c r="EE41" s="84"/>
      <c r="EF41" s="84"/>
      <c r="EG41" s="84"/>
      <c r="EH41" s="84"/>
      <c r="EI41" s="84"/>
      <c r="EJ41" s="84"/>
      <c r="EK41" s="84"/>
      <c r="EL41" s="84"/>
      <c r="EM41" s="84"/>
      <c r="EN41" s="84"/>
      <c r="EO41" s="84"/>
      <c r="EP41" s="84"/>
      <c r="EQ41" s="84"/>
      <c r="ER41" s="84"/>
      <c r="ES41" s="84"/>
      <c r="ET41" s="84"/>
      <c r="EU41" s="84"/>
      <c r="EV41" s="84"/>
      <c r="EW41" s="84"/>
      <c r="EX41" s="84"/>
      <c r="EY41" s="84"/>
      <c r="EZ41" s="84"/>
      <c r="FA41" s="84"/>
      <c r="FB41" s="84"/>
      <c r="FC41" s="84"/>
      <c r="FD41" s="84"/>
      <c r="FE41" s="84"/>
      <c r="FF41" s="84"/>
      <c r="FG41" s="84"/>
      <c r="FH41" s="84"/>
      <c r="FI41" s="84"/>
      <c r="FJ41" s="84"/>
      <c r="FK41" s="84"/>
      <c r="FL41" s="84"/>
      <c r="FM41" s="84"/>
      <c r="FN41" s="84"/>
      <c r="FO41" s="84"/>
      <c r="FP41" s="84"/>
      <c r="FQ41" s="84"/>
      <c r="FR41" s="84"/>
      <c r="FS41" s="84"/>
      <c r="FT41" s="84"/>
      <c r="FU41" s="84"/>
      <c r="FV41" s="84"/>
      <c r="FW41" s="84"/>
      <c r="FX41" s="84"/>
      <c r="FY41" s="84"/>
      <c r="FZ41" s="84"/>
      <c r="GA41" s="84"/>
      <c r="GB41" s="84"/>
      <c r="GC41" s="84"/>
      <c r="GD41" s="84"/>
      <c r="GE41" s="84"/>
      <c r="GF41" s="84"/>
      <c r="GG41" s="84"/>
      <c r="GH41" s="84"/>
      <c r="GI41" s="84"/>
      <c r="GJ41" s="84"/>
      <c r="GK41" s="84"/>
      <c r="GL41" s="84"/>
      <c r="GM41" s="84"/>
      <c r="GN41" s="84"/>
      <c r="GO41" s="84"/>
      <c r="GP41" s="84"/>
      <c r="GQ41" s="84"/>
      <c r="GR41" s="84"/>
      <c r="GS41" s="84"/>
      <c r="GT41" s="84"/>
      <c r="GU41" s="84"/>
      <c r="GV41" s="84"/>
      <c r="GW41" s="84"/>
      <c r="GX41" s="84"/>
      <c r="GY41" s="84"/>
      <c r="GZ41" s="84"/>
      <c r="HA41" s="84"/>
      <c r="HB41" s="84"/>
      <c r="HC41" s="84"/>
      <c r="HD41" s="84"/>
      <c r="HE41" s="84"/>
      <c r="HF41" s="84"/>
      <c r="HG41" s="84"/>
      <c r="HH41" s="84"/>
      <c r="HI41" s="84"/>
      <c r="HJ41" s="84"/>
      <c r="HK41" s="84"/>
      <c r="HL41" s="84"/>
      <c r="HM41" s="84"/>
      <c r="HN41" s="84"/>
      <c r="HO41" s="84"/>
      <c r="HP41" s="84"/>
      <c r="HQ41" s="84"/>
      <c r="HR41" s="84"/>
      <c r="HS41" s="84"/>
      <c r="HT41" s="84"/>
      <c r="HU41" s="84"/>
      <c r="HV41" s="84"/>
      <c r="HW41" s="84"/>
      <c r="HX41" s="84"/>
      <c r="HY41" s="84"/>
      <c r="HZ41" s="84"/>
      <c r="IA41" s="84"/>
      <c r="IB41" s="84"/>
      <c r="IC41" s="84"/>
      <c r="ID41" s="84"/>
      <c r="IE41" s="84"/>
      <c r="IF41" s="84"/>
      <c r="IG41" s="84"/>
      <c r="IH41" s="84"/>
      <c r="II41" s="84"/>
      <c r="IJ41" s="84"/>
      <c r="IK41" s="84"/>
      <c r="IL41" s="84"/>
      <c r="IM41" s="84"/>
      <c r="IN41" s="84"/>
      <c r="IO41" s="84"/>
      <c r="IP41" s="84"/>
      <c r="IQ41" s="84"/>
      <c r="IR41" s="84"/>
      <c r="IS41" s="84"/>
      <c r="IT41" s="84"/>
      <c r="IU41" s="84"/>
      <c r="IV41" s="84"/>
      <c r="IW41" s="84"/>
      <c r="IX41" s="84"/>
      <c r="IY41" s="84"/>
      <c r="IZ41" s="84"/>
      <c r="JA41" s="84"/>
      <c r="JB41" s="84"/>
    </row>
    <row r="42" spans="1:262" s="22" customFormat="1" ht="15" customHeight="1" x14ac:dyDescent="0.15">
      <c r="A42" s="176" t="str">
        <f t="shared" si="0"/>
        <v>20190906</v>
      </c>
      <c r="B42" s="26" t="s">
        <v>275</v>
      </c>
      <c r="C42" s="27" t="s">
        <v>190</v>
      </c>
      <c r="D42" s="28" t="s">
        <v>408</v>
      </c>
      <c r="E42" s="26" t="s">
        <v>278</v>
      </c>
      <c r="F42" s="29" t="str">
        <f>VLOOKUP(D42,[1]工单一览表!A:B,2,0)</f>
        <v>025-C130000641-370</v>
      </c>
      <c r="G42" s="30" t="str">
        <f>VLOOKUP(F42,[1]系列对照表!A:C,3,0)</f>
        <v>PinPush</v>
      </c>
      <c r="H42" s="30" t="str">
        <f>VLOOKUP(F42,[1]系列对照表!A:D,4,0)</f>
        <v>PCS</v>
      </c>
      <c r="I42" s="37">
        <f>VLOOKUP(D42,[1]工单一览表!A:G,7,0)</f>
        <v>2000000</v>
      </c>
      <c r="J42" s="38" t="s">
        <v>281</v>
      </c>
      <c r="K42" s="37">
        <f>VLOOKUP(D42,[1]工单一览表!A:H,8,0)</f>
        <v>678000</v>
      </c>
      <c r="L42" s="26"/>
      <c r="M42" s="26"/>
      <c r="N42" s="26"/>
      <c r="O42" s="39" t="s">
        <v>396</v>
      </c>
      <c r="P42" s="40">
        <v>0.5</v>
      </c>
      <c r="Q42" s="40">
        <v>0.5</v>
      </c>
      <c r="R42" s="40">
        <f t="shared" ca="1" si="2"/>
        <v>0.94545454545454544</v>
      </c>
      <c r="S42" s="40">
        <f t="shared" ca="1" si="3"/>
        <v>0.87378640776699024</v>
      </c>
      <c r="T42" s="40">
        <v>2</v>
      </c>
      <c r="U42" s="40">
        <v>2</v>
      </c>
      <c r="V42" s="41">
        <v>4</v>
      </c>
      <c r="W42" s="42">
        <v>39500</v>
      </c>
      <c r="X42" s="43">
        <v>200</v>
      </c>
      <c r="Y42" s="50">
        <v>1</v>
      </c>
      <c r="Z42" s="50">
        <v>1</v>
      </c>
      <c r="AA42" s="51"/>
      <c r="AB42" s="51"/>
      <c r="AC42" s="51"/>
      <c r="AD42" s="51"/>
      <c r="AE42" s="51"/>
      <c r="AF42" s="38">
        <f t="shared" si="9"/>
        <v>48000</v>
      </c>
      <c r="AG42" s="61">
        <f t="shared" si="10"/>
        <v>3.2916666666666665</v>
      </c>
      <c r="AH42" s="62">
        <f t="shared" si="11"/>
        <v>0.82291666666666663</v>
      </c>
      <c r="AI42" s="63"/>
      <c r="AJ42" s="64"/>
      <c r="AK42" s="65">
        <v>0</v>
      </c>
      <c r="AL42" s="64" t="str">
        <f>IF(VLOOKUP(D42,[1]工单一览表!A:F,6,0)="结案","Y","N")</f>
        <v>Y</v>
      </c>
      <c r="AM42" s="66" t="s">
        <v>317</v>
      </c>
      <c r="AN42" s="26"/>
      <c r="AO42" s="66" t="s">
        <v>399</v>
      </c>
      <c r="AP42" s="74"/>
      <c r="AQ42" s="75"/>
      <c r="AR42" s="76"/>
      <c r="AS42" s="77"/>
      <c r="AT42" s="77"/>
      <c r="AU42" s="78"/>
      <c r="AV42" s="77"/>
      <c r="AW42" s="77"/>
      <c r="AX42" s="77"/>
      <c r="AY42" s="77"/>
      <c r="AZ42" s="77"/>
      <c r="BA42" s="77"/>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row>
    <row r="43" spans="1:262" s="22" customFormat="1" ht="15" customHeight="1" x14ac:dyDescent="0.15">
      <c r="A43" s="176" t="str">
        <f t="shared" si="0"/>
        <v>20190906</v>
      </c>
      <c r="B43" s="26" t="s">
        <v>275</v>
      </c>
      <c r="C43" s="27" t="s">
        <v>358</v>
      </c>
      <c r="D43" s="28" t="s">
        <v>459</v>
      </c>
      <c r="E43" s="26" t="s">
        <v>278</v>
      </c>
      <c r="F43" s="29" t="str">
        <f>VLOOKUP(D43,[1]工单一览表!A:B,2,0)</f>
        <v>050-C130000131-526</v>
      </c>
      <c r="G43" s="30" t="str">
        <f>VLOOKUP(F43,[1]系列对照表!A:C,3,0)</f>
        <v>PinPush</v>
      </c>
      <c r="H43" s="30" t="str">
        <f>VLOOKUP(F43,[1]系列对照表!A:D,4,0)</f>
        <v>KPCS</v>
      </c>
      <c r="I43" s="37">
        <f>VLOOKUP(D43,[1]工单一览表!A:G,7,0)</f>
        <v>1000</v>
      </c>
      <c r="J43" s="38" t="s">
        <v>281</v>
      </c>
      <c r="K43" s="37">
        <f>VLOOKUP(D43,[1]工单一览表!A:H,8,0)</f>
        <v>274.5</v>
      </c>
      <c r="L43" s="26"/>
      <c r="M43" s="26"/>
      <c r="N43" s="26"/>
      <c r="O43" s="39" t="s">
        <v>360</v>
      </c>
      <c r="P43" s="40">
        <v>0.5</v>
      </c>
      <c r="Q43" s="40">
        <v>0.5</v>
      </c>
      <c r="R43" s="40">
        <f t="shared" ca="1" si="2"/>
        <v>2.8363636363636364</v>
      </c>
      <c r="S43" s="40">
        <f t="shared" ca="1" si="3"/>
        <v>2.6213592233009706</v>
      </c>
      <c r="T43" s="40">
        <v>3</v>
      </c>
      <c r="U43" s="40">
        <v>3</v>
      </c>
      <c r="V43" s="41">
        <v>12</v>
      </c>
      <c r="W43" s="42">
        <v>110</v>
      </c>
      <c r="X43" s="43">
        <v>200</v>
      </c>
      <c r="Y43" s="50">
        <v>1</v>
      </c>
      <c r="Z43" s="50">
        <v>1</v>
      </c>
      <c r="AA43" s="51"/>
      <c r="AB43" s="51"/>
      <c r="AC43" s="51"/>
      <c r="AD43" s="51"/>
      <c r="AE43" s="51"/>
      <c r="AF43" s="38">
        <f t="shared" si="9"/>
        <v>144</v>
      </c>
      <c r="AG43" s="61">
        <f t="shared" si="10"/>
        <v>9.1666666666666661</v>
      </c>
      <c r="AH43" s="62">
        <f t="shared" si="11"/>
        <v>0.76388888888888884</v>
      </c>
      <c r="AI43" s="63"/>
      <c r="AJ43" s="64"/>
      <c r="AK43" s="65">
        <v>0</v>
      </c>
      <c r="AL43" s="64" t="str">
        <f>IF(VLOOKUP(D43,[1]工单一览表!A:F,6,0)="结案","Y","N")</f>
        <v>Y</v>
      </c>
      <c r="AM43" s="66" t="s">
        <v>317</v>
      </c>
      <c r="AN43" s="26"/>
      <c r="AO43" s="66" t="s">
        <v>399</v>
      </c>
      <c r="AP43" s="74"/>
      <c r="AQ43" s="75"/>
      <c r="AR43" s="76"/>
      <c r="AS43" s="77"/>
      <c r="AT43" s="77"/>
      <c r="AU43" s="78"/>
      <c r="AV43" s="77"/>
      <c r="AW43" s="77"/>
      <c r="AX43" s="77"/>
      <c r="AY43" s="77"/>
      <c r="AZ43" s="77"/>
      <c r="BA43" s="77"/>
      <c r="BB43" s="84"/>
      <c r="BC43" s="84"/>
      <c r="BD43" s="84"/>
      <c r="BE43" s="84"/>
      <c r="BF43" s="84"/>
      <c r="BG43" s="84"/>
      <c r="BH43" s="84"/>
      <c r="BI43" s="84"/>
      <c r="BJ43" s="84"/>
      <c r="BK43" s="84"/>
      <c r="BL43" s="84"/>
      <c r="BM43" s="84"/>
      <c r="BN43" s="84"/>
      <c r="BO43" s="84"/>
      <c r="BP43" s="84"/>
      <c r="BQ43" s="84"/>
      <c r="BR43" s="84"/>
      <c r="BS43" s="84"/>
      <c r="BT43" s="84"/>
      <c r="BU43" s="84"/>
      <c r="BV43" s="84"/>
      <c r="BW43" s="84"/>
      <c r="BX43" s="84"/>
      <c r="BY43" s="84"/>
      <c r="BZ43" s="84"/>
      <c r="CA43" s="84"/>
      <c r="CB43" s="84"/>
      <c r="CC43" s="84"/>
      <c r="CD43" s="84"/>
      <c r="CE43" s="84"/>
      <c r="CF43" s="84"/>
      <c r="CG43" s="84"/>
      <c r="CH43" s="84"/>
      <c r="CI43" s="84"/>
      <c r="CJ43" s="84"/>
      <c r="CK43" s="84"/>
      <c r="CL43" s="84"/>
      <c r="CM43" s="84"/>
      <c r="CN43" s="84"/>
      <c r="CO43" s="84"/>
      <c r="CP43" s="84"/>
      <c r="CQ43" s="84"/>
      <c r="CR43" s="84"/>
      <c r="CS43" s="84"/>
      <c r="CT43" s="84"/>
      <c r="CU43" s="84"/>
      <c r="CV43" s="84"/>
      <c r="CW43" s="84"/>
      <c r="CX43" s="84"/>
      <c r="CY43" s="84"/>
      <c r="CZ43" s="84"/>
      <c r="DA43" s="84"/>
      <c r="DB43" s="84"/>
      <c r="DC43" s="84"/>
      <c r="DD43" s="84"/>
      <c r="DE43" s="84"/>
      <c r="DF43" s="84"/>
      <c r="DG43" s="84"/>
      <c r="DH43" s="84"/>
      <c r="DI43" s="84"/>
      <c r="DJ43" s="84"/>
      <c r="DK43" s="84"/>
      <c r="DL43" s="84"/>
      <c r="DM43" s="84"/>
      <c r="DN43" s="84"/>
      <c r="DO43" s="84"/>
      <c r="DP43" s="84"/>
      <c r="DQ43" s="84"/>
      <c r="DR43" s="84"/>
      <c r="DS43" s="84"/>
      <c r="DT43" s="84"/>
      <c r="DU43" s="84"/>
      <c r="DV43" s="84"/>
      <c r="DW43" s="84"/>
      <c r="DX43" s="84"/>
      <c r="DY43" s="84"/>
      <c r="DZ43" s="84"/>
      <c r="EA43" s="84"/>
      <c r="EB43" s="84"/>
      <c r="EC43" s="84"/>
      <c r="ED43" s="84"/>
      <c r="EE43" s="84"/>
      <c r="EF43" s="84"/>
      <c r="EG43" s="84"/>
      <c r="EH43" s="84"/>
      <c r="EI43" s="84"/>
      <c r="EJ43" s="84"/>
      <c r="EK43" s="84"/>
      <c r="EL43" s="84"/>
      <c r="EM43" s="84"/>
      <c r="EN43" s="84"/>
      <c r="EO43" s="84"/>
      <c r="EP43" s="84"/>
      <c r="EQ43" s="84"/>
      <c r="ER43" s="84"/>
      <c r="ES43" s="84"/>
      <c r="ET43" s="84"/>
      <c r="EU43" s="84"/>
      <c r="EV43" s="84"/>
      <c r="EW43" s="84"/>
      <c r="EX43" s="84"/>
      <c r="EY43" s="84"/>
      <c r="EZ43" s="84"/>
      <c r="FA43" s="84"/>
      <c r="FB43" s="84"/>
      <c r="FC43" s="84"/>
      <c r="FD43" s="84"/>
      <c r="FE43" s="84"/>
      <c r="FF43" s="84"/>
      <c r="FG43" s="84"/>
      <c r="FH43" s="84"/>
      <c r="FI43" s="84"/>
      <c r="FJ43" s="84"/>
      <c r="FK43" s="84"/>
      <c r="FL43" s="84"/>
      <c r="FM43" s="84"/>
      <c r="FN43" s="84"/>
      <c r="FO43" s="84"/>
      <c r="FP43" s="84"/>
      <c r="FQ43" s="84"/>
      <c r="FR43" s="84"/>
      <c r="FS43" s="84"/>
      <c r="FT43" s="84"/>
      <c r="FU43" s="84"/>
      <c r="FV43" s="84"/>
      <c r="FW43" s="84"/>
      <c r="FX43" s="84"/>
      <c r="FY43" s="84"/>
      <c r="FZ43" s="84"/>
      <c r="GA43" s="84"/>
      <c r="GB43" s="84"/>
      <c r="GC43" s="84"/>
      <c r="GD43" s="84"/>
      <c r="GE43" s="84"/>
      <c r="GF43" s="84"/>
      <c r="GG43" s="84"/>
      <c r="GH43" s="84"/>
      <c r="GI43" s="84"/>
      <c r="GJ43" s="84"/>
      <c r="GK43" s="84"/>
      <c r="GL43" s="84"/>
      <c r="GM43" s="84"/>
      <c r="GN43" s="84"/>
      <c r="GO43" s="84"/>
      <c r="GP43" s="84"/>
      <c r="GQ43" s="84"/>
      <c r="GR43" s="84"/>
      <c r="GS43" s="84"/>
      <c r="GT43" s="84"/>
      <c r="GU43" s="84"/>
      <c r="GV43" s="84"/>
      <c r="GW43" s="84"/>
      <c r="GX43" s="84"/>
      <c r="GY43" s="84"/>
      <c r="GZ43" s="84"/>
      <c r="HA43" s="84"/>
      <c r="HB43" s="84"/>
      <c r="HC43" s="84"/>
      <c r="HD43" s="84"/>
      <c r="HE43" s="84"/>
      <c r="HF43" s="84"/>
      <c r="HG43" s="84"/>
      <c r="HH43" s="84"/>
      <c r="HI43" s="84"/>
      <c r="HJ43" s="84"/>
      <c r="HK43" s="84"/>
      <c r="HL43" s="84"/>
      <c r="HM43" s="84"/>
      <c r="HN43" s="84"/>
      <c r="HO43" s="84"/>
      <c r="HP43" s="84"/>
      <c r="HQ43" s="84"/>
      <c r="HR43" s="84"/>
      <c r="HS43" s="84"/>
      <c r="HT43" s="84"/>
      <c r="HU43" s="84"/>
      <c r="HV43" s="84"/>
      <c r="HW43" s="84"/>
      <c r="HX43" s="84"/>
      <c r="HY43" s="84"/>
      <c r="HZ43" s="84"/>
      <c r="IA43" s="84"/>
      <c r="IB43" s="84"/>
      <c r="IC43" s="84"/>
      <c r="ID43" s="84"/>
      <c r="IE43" s="84"/>
      <c r="IF43" s="84"/>
      <c r="IG43" s="84"/>
      <c r="IH43" s="84"/>
      <c r="II43" s="84"/>
      <c r="IJ43" s="84"/>
      <c r="IK43" s="84"/>
      <c r="IL43" s="84"/>
      <c r="IM43" s="84"/>
      <c r="IN43" s="84"/>
      <c r="IO43" s="84"/>
      <c r="IP43" s="84"/>
      <c r="IQ43" s="84"/>
      <c r="IR43" s="84"/>
      <c r="IS43" s="84"/>
      <c r="IT43" s="84"/>
      <c r="IU43" s="84"/>
      <c r="IV43" s="84"/>
      <c r="IW43" s="84"/>
      <c r="IX43" s="84"/>
      <c r="IY43" s="84"/>
      <c r="IZ43" s="84"/>
      <c r="JA43" s="84"/>
      <c r="JB43" s="84"/>
    </row>
    <row r="44" spans="1:262" s="22" customFormat="1" ht="15" customHeight="1" x14ac:dyDescent="0.15">
      <c r="A44" s="176" t="str">
        <f t="shared" si="0"/>
        <v>20190906</v>
      </c>
      <c r="B44" s="26" t="s">
        <v>275</v>
      </c>
      <c r="C44" s="27" t="s">
        <v>350</v>
      </c>
      <c r="D44" s="28" t="s">
        <v>442</v>
      </c>
      <c r="E44" s="26" t="s">
        <v>278</v>
      </c>
      <c r="F44" s="29" t="str">
        <f>VLOOKUP(D44,[1]工单一览表!A:B,2,0)</f>
        <v>025-C130000641-0397</v>
      </c>
      <c r="G44" s="30" t="str">
        <f>VLOOKUP(F44,[1]系列对照表!A:C,3,0)</f>
        <v>PinPush</v>
      </c>
      <c r="H44" s="30" t="str">
        <f>VLOOKUP(F44,[1]系列对照表!A:D,4,0)</f>
        <v>PCS</v>
      </c>
      <c r="I44" s="37">
        <f>VLOOKUP(D44,[1]工单一览表!A:G,7,0)</f>
        <v>1500000</v>
      </c>
      <c r="J44" s="38" t="s">
        <v>281</v>
      </c>
      <c r="K44" s="37">
        <f>VLOOKUP(D44,[1]工单一览表!A:H,8,0)</f>
        <v>1500000</v>
      </c>
      <c r="L44" s="26"/>
      <c r="M44" s="26"/>
      <c r="N44" s="26"/>
      <c r="O44" s="39" t="s">
        <v>29</v>
      </c>
      <c r="P44" s="40">
        <v>0.5</v>
      </c>
      <c r="Q44" s="40">
        <v>0.5</v>
      </c>
      <c r="R44" s="40">
        <f t="shared" ca="1" si="2"/>
        <v>2.8363636363636364</v>
      </c>
      <c r="S44" s="40">
        <f t="shared" ca="1" si="3"/>
        <v>2.6213592233009706</v>
      </c>
      <c r="T44" s="40">
        <v>11</v>
      </c>
      <c r="U44" s="40">
        <v>0</v>
      </c>
      <c r="V44" s="41">
        <v>12</v>
      </c>
      <c r="W44" s="42">
        <v>100000</v>
      </c>
      <c r="X44" s="43">
        <v>200</v>
      </c>
      <c r="Y44" s="50">
        <v>1</v>
      </c>
      <c r="Z44" s="50">
        <v>1</v>
      </c>
      <c r="AA44" s="51"/>
      <c r="AB44" s="51"/>
      <c r="AC44" s="51"/>
      <c r="AD44" s="51"/>
      <c r="AE44" s="51"/>
      <c r="AF44" s="38">
        <f t="shared" si="9"/>
        <v>144000</v>
      </c>
      <c r="AG44" s="61">
        <f t="shared" si="10"/>
        <v>8.3333333333333339</v>
      </c>
      <c r="AH44" s="62">
        <f t="shared" si="11"/>
        <v>0.69444444444444442</v>
      </c>
      <c r="AI44" s="63"/>
      <c r="AJ44" s="64"/>
      <c r="AK44" s="65">
        <v>0</v>
      </c>
      <c r="AL44" s="64" t="str">
        <f>IF(VLOOKUP(D44,[1]工单一览表!A:F,6,0)="结案","Y","N")</f>
        <v>Y</v>
      </c>
      <c r="AM44" s="66"/>
      <c r="AN44" s="26"/>
      <c r="AO44" s="66" t="s">
        <v>5</v>
      </c>
      <c r="AP44" s="74"/>
      <c r="AQ44" s="75"/>
      <c r="AR44" s="76"/>
      <c r="AS44" s="77"/>
      <c r="AT44" s="77"/>
      <c r="AU44" s="78"/>
      <c r="AV44" s="77"/>
      <c r="AW44" s="77"/>
      <c r="AX44" s="77"/>
      <c r="AY44" s="77"/>
      <c r="AZ44" s="77"/>
      <c r="BA44" s="77"/>
      <c r="BB44" s="84"/>
      <c r="BC44" s="84"/>
      <c r="BD44" s="84"/>
      <c r="BE44" s="84"/>
      <c r="BF44" s="84"/>
      <c r="BG44" s="84"/>
      <c r="BH44" s="84"/>
      <c r="BI44" s="84"/>
      <c r="BJ44" s="84"/>
      <c r="BK44" s="84"/>
      <c r="BL44" s="84"/>
      <c r="BM44" s="84"/>
      <c r="BN44" s="84"/>
      <c r="BO44" s="84"/>
      <c r="BP44" s="84"/>
      <c r="BQ44" s="84"/>
      <c r="BR44" s="84"/>
      <c r="BS44" s="84"/>
      <c r="BT44" s="84"/>
      <c r="BU44" s="84"/>
      <c r="BV44" s="84"/>
      <c r="BW44" s="84"/>
      <c r="BX44" s="84"/>
      <c r="BY44" s="84"/>
      <c r="BZ44" s="84"/>
      <c r="CA44" s="84"/>
      <c r="CB44" s="84"/>
      <c r="CC44" s="84"/>
      <c r="CD44" s="84"/>
      <c r="CE44" s="84"/>
      <c r="CF44" s="84"/>
      <c r="CG44" s="84"/>
      <c r="CH44" s="84"/>
      <c r="CI44" s="84"/>
      <c r="CJ44" s="84"/>
      <c r="CK44" s="84"/>
      <c r="CL44" s="84"/>
      <c r="CM44" s="84"/>
      <c r="CN44" s="84"/>
      <c r="CO44" s="84"/>
      <c r="CP44" s="84"/>
      <c r="CQ44" s="84"/>
      <c r="CR44" s="84"/>
      <c r="CS44" s="84"/>
      <c r="CT44" s="84"/>
      <c r="CU44" s="84"/>
      <c r="CV44" s="84"/>
      <c r="CW44" s="84"/>
      <c r="CX44" s="84"/>
      <c r="CY44" s="84"/>
      <c r="CZ44" s="84"/>
      <c r="DA44" s="84"/>
      <c r="DB44" s="84"/>
      <c r="DC44" s="84"/>
      <c r="DD44" s="84"/>
      <c r="DE44" s="84"/>
      <c r="DF44" s="84"/>
      <c r="DG44" s="84"/>
      <c r="DH44" s="84"/>
      <c r="DI44" s="84"/>
      <c r="DJ44" s="84"/>
      <c r="DK44" s="84"/>
      <c r="DL44" s="84"/>
      <c r="DM44" s="84"/>
      <c r="DN44" s="84"/>
      <c r="DO44" s="84"/>
      <c r="DP44" s="84"/>
      <c r="DQ44" s="84"/>
      <c r="DR44" s="84"/>
      <c r="DS44" s="84"/>
      <c r="DT44" s="84"/>
      <c r="DU44" s="84"/>
      <c r="DV44" s="84"/>
      <c r="DW44" s="84"/>
      <c r="DX44" s="84"/>
      <c r="DY44" s="84"/>
      <c r="DZ44" s="84"/>
      <c r="EA44" s="84"/>
      <c r="EB44" s="84"/>
      <c r="EC44" s="84"/>
      <c r="ED44" s="84"/>
      <c r="EE44" s="84"/>
      <c r="EF44" s="84"/>
      <c r="EG44" s="84"/>
      <c r="EH44" s="84"/>
      <c r="EI44" s="84"/>
      <c r="EJ44" s="84"/>
      <c r="EK44" s="84"/>
      <c r="EL44" s="84"/>
      <c r="EM44" s="84"/>
      <c r="EN44" s="84"/>
      <c r="EO44" s="84"/>
      <c r="EP44" s="84"/>
      <c r="EQ44" s="84"/>
      <c r="ER44" s="84"/>
      <c r="ES44" s="84"/>
      <c r="ET44" s="84"/>
      <c r="EU44" s="84"/>
      <c r="EV44" s="84"/>
      <c r="EW44" s="84"/>
      <c r="EX44" s="84"/>
      <c r="EY44" s="84"/>
      <c r="EZ44" s="84"/>
      <c r="FA44" s="84"/>
      <c r="FB44" s="84"/>
      <c r="FC44" s="84"/>
      <c r="FD44" s="84"/>
      <c r="FE44" s="84"/>
      <c r="FF44" s="84"/>
      <c r="FG44" s="84"/>
      <c r="FH44" s="84"/>
      <c r="FI44" s="84"/>
      <c r="FJ44" s="84"/>
      <c r="FK44" s="84"/>
      <c r="FL44" s="84"/>
      <c r="FM44" s="84"/>
      <c r="FN44" s="84"/>
      <c r="FO44" s="84"/>
      <c r="FP44" s="84"/>
      <c r="FQ44" s="84"/>
      <c r="FR44" s="84"/>
      <c r="FS44" s="84"/>
      <c r="FT44" s="84"/>
      <c r="FU44" s="84"/>
      <c r="FV44" s="84"/>
      <c r="FW44" s="84"/>
      <c r="FX44" s="84"/>
      <c r="FY44" s="84"/>
      <c r="FZ44" s="84"/>
      <c r="GA44" s="84"/>
      <c r="GB44" s="84"/>
      <c r="GC44" s="84"/>
      <c r="GD44" s="84"/>
      <c r="GE44" s="84"/>
      <c r="GF44" s="84"/>
      <c r="GG44" s="84"/>
      <c r="GH44" s="84"/>
      <c r="GI44" s="84"/>
      <c r="GJ44" s="84"/>
      <c r="GK44" s="84"/>
      <c r="GL44" s="84"/>
      <c r="GM44" s="84"/>
      <c r="GN44" s="84"/>
      <c r="GO44" s="84"/>
      <c r="GP44" s="84"/>
      <c r="GQ44" s="84"/>
      <c r="GR44" s="84"/>
      <c r="GS44" s="84"/>
      <c r="GT44" s="84"/>
      <c r="GU44" s="84"/>
      <c r="GV44" s="84"/>
      <c r="GW44" s="84"/>
      <c r="GX44" s="84"/>
      <c r="GY44" s="84"/>
      <c r="GZ44" s="84"/>
      <c r="HA44" s="84"/>
      <c r="HB44" s="84"/>
      <c r="HC44" s="84"/>
      <c r="HD44" s="84"/>
      <c r="HE44" s="84"/>
      <c r="HF44" s="84"/>
      <c r="HG44" s="84"/>
      <c r="HH44" s="84"/>
      <c r="HI44" s="84"/>
      <c r="HJ44" s="84"/>
      <c r="HK44" s="84"/>
      <c r="HL44" s="84"/>
      <c r="HM44" s="84"/>
      <c r="HN44" s="84"/>
      <c r="HO44" s="84"/>
      <c r="HP44" s="84"/>
      <c r="HQ44" s="84"/>
      <c r="HR44" s="84"/>
      <c r="HS44" s="84"/>
      <c r="HT44" s="84"/>
      <c r="HU44" s="84"/>
      <c r="HV44" s="84"/>
      <c r="HW44" s="84"/>
      <c r="HX44" s="84"/>
      <c r="HY44" s="84"/>
      <c r="HZ44" s="84"/>
      <c r="IA44" s="84"/>
      <c r="IB44" s="84"/>
      <c r="IC44" s="84"/>
      <c r="ID44" s="84"/>
      <c r="IE44" s="84"/>
      <c r="IF44" s="84"/>
      <c r="IG44" s="84"/>
      <c r="IH44" s="84"/>
      <c r="II44" s="84"/>
      <c r="IJ44" s="84"/>
      <c r="IK44" s="84"/>
      <c r="IL44" s="84"/>
      <c r="IM44" s="84"/>
      <c r="IN44" s="84"/>
      <c r="IO44" s="84"/>
      <c r="IP44" s="84"/>
      <c r="IQ44" s="84"/>
      <c r="IR44" s="84"/>
      <c r="IS44" s="84"/>
      <c r="IT44" s="84"/>
      <c r="IU44" s="84"/>
      <c r="IV44" s="84"/>
      <c r="IW44" s="84"/>
      <c r="IX44" s="84"/>
      <c r="IY44" s="84"/>
      <c r="IZ44" s="84"/>
      <c r="JA44" s="84"/>
      <c r="JB44" s="84"/>
    </row>
    <row r="45" spans="1:262" s="22" customFormat="1" ht="15" customHeight="1" x14ac:dyDescent="0.15">
      <c r="A45" s="176" t="str">
        <f t="shared" si="0"/>
        <v>20190906</v>
      </c>
      <c r="B45" s="26" t="s">
        <v>285</v>
      </c>
      <c r="C45" s="27" t="s">
        <v>350</v>
      </c>
      <c r="D45" s="28" t="s">
        <v>442</v>
      </c>
      <c r="E45" s="26" t="s">
        <v>278</v>
      </c>
      <c r="F45" s="29" t="str">
        <f>VLOOKUP(D45,[1]工单一览表!A:B,2,0)</f>
        <v>025-C130000641-0397</v>
      </c>
      <c r="G45" s="30" t="str">
        <f>VLOOKUP(F45,[1]系列对照表!A:C,3,0)</f>
        <v>PinPush</v>
      </c>
      <c r="H45" s="30" t="str">
        <f>VLOOKUP(F45,[1]系列对照表!A:D,4,0)</f>
        <v>PCS</v>
      </c>
      <c r="I45" s="37">
        <f>VLOOKUP(D45,[1]工单一览表!A:G,7,0)</f>
        <v>1500000</v>
      </c>
      <c r="J45" s="38" t="s">
        <v>281</v>
      </c>
      <c r="K45" s="37">
        <f>VLOOKUP(D45,[1]工单一览表!A:H,8,0)</f>
        <v>1500000</v>
      </c>
      <c r="L45" s="26"/>
      <c r="M45" s="26"/>
      <c r="N45" s="26"/>
      <c r="O45" s="39" t="s">
        <v>29</v>
      </c>
      <c r="P45" s="40">
        <v>0.5</v>
      </c>
      <c r="Q45" s="40">
        <v>0.5</v>
      </c>
      <c r="R45" s="40">
        <f t="shared" ca="1" si="2"/>
        <v>1.375</v>
      </c>
      <c r="S45" s="40">
        <f t="shared" ca="1" si="3"/>
        <v>2.6213592233009706</v>
      </c>
      <c r="T45" s="40">
        <v>11</v>
      </c>
      <c r="U45" s="40">
        <v>0</v>
      </c>
      <c r="V45" s="41">
        <v>12</v>
      </c>
      <c r="W45" s="42">
        <v>3500</v>
      </c>
      <c r="X45" s="43">
        <v>200</v>
      </c>
      <c r="Y45" s="50">
        <v>1</v>
      </c>
      <c r="Z45" s="50">
        <v>1</v>
      </c>
      <c r="AA45" s="51"/>
      <c r="AB45" s="51"/>
      <c r="AC45" s="51"/>
      <c r="AD45" s="51"/>
      <c r="AE45" s="51"/>
      <c r="AF45" s="38">
        <f t="shared" si="9"/>
        <v>144000</v>
      </c>
      <c r="AG45" s="61">
        <f t="shared" si="10"/>
        <v>0.29166666666666669</v>
      </c>
      <c r="AH45" s="62">
        <f t="shared" si="11"/>
        <v>2.4305555555555556E-2</v>
      </c>
      <c r="AI45" s="63"/>
      <c r="AJ45" s="64"/>
      <c r="AK45" s="65">
        <v>0</v>
      </c>
      <c r="AL45" s="64" t="str">
        <f>IF(VLOOKUP(D45,[1]工单一览表!A:F,6,0)="结案","Y","N")</f>
        <v>Y</v>
      </c>
      <c r="AM45" s="66"/>
      <c r="AN45" s="26"/>
      <c r="AO45" s="66" t="s">
        <v>33</v>
      </c>
      <c r="AP45" s="74"/>
      <c r="AQ45" s="75"/>
      <c r="AR45" s="76"/>
      <c r="AS45" s="77"/>
      <c r="AT45" s="77"/>
      <c r="AU45" s="78"/>
      <c r="AV45" s="77"/>
      <c r="AW45" s="77"/>
      <c r="AX45" s="77"/>
      <c r="AY45" s="77"/>
      <c r="AZ45" s="77"/>
      <c r="BA45" s="77"/>
      <c r="BB45" s="84"/>
      <c r="BC45" s="84"/>
      <c r="BD45" s="84"/>
      <c r="BE45" s="84"/>
      <c r="BF45" s="84"/>
      <c r="BG45" s="84"/>
      <c r="BH45" s="84"/>
      <c r="BI45" s="84"/>
      <c r="BJ45" s="84"/>
      <c r="BK45" s="84"/>
      <c r="BL45" s="84"/>
      <c r="BM45" s="84"/>
      <c r="BN45" s="84"/>
      <c r="BO45" s="84"/>
      <c r="BP45" s="84"/>
      <c r="BQ45" s="84"/>
      <c r="BR45" s="84"/>
      <c r="BS45" s="84"/>
      <c r="BT45" s="84"/>
      <c r="BU45" s="84"/>
      <c r="BV45" s="84"/>
      <c r="BW45" s="84"/>
      <c r="BX45" s="84"/>
      <c r="BY45" s="84"/>
      <c r="BZ45" s="84"/>
      <c r="CA45" s="84"/>
      <c r="CB45" s="84"/>
      <c r="CC45" s="84"/>
      <c r="CD45" s="84"/>
      <c r="CE45" s="84"/>
      <c r="CF45" s="84"/>
      <c r="CG45" s="84"/>
      <c r="CH45" s="84"/>
      <c r="CI45" s="84"/>
      <c r="CJ45" s="84"/>
      <c r="CK45" s="84"/>
      <c r="CL45" s="84"/>
      <c r="CM45" s="84"/>
      <c r="CN45" s="84"/>
      <c r="CO45" s="84"/>
      <c r="CP45" s="84"/>
      <c r="CQ45" s="84"/>
      <c r="CR45" s="84"/>
      <c r="CS45" s="84"/>
      <c r="CT45" s="84"/>
      <c r="CU45" s="84"/>
      <c r="CV45" s="84"/>
      <c r="CW45" s="84"/>
      <c r="CX45" s="84"/>
      <c r="CY45" s="84"/>
      <c r="CZ45" s="84"/>
      <c r="DA45" s="84"/>
      <c r="DB45" s="84"/>
      <c r="DC45" s="84"/>
      <c r="DD45" s="84"/>
      <c r="DE45" s="84"/>
      <c r="DF45" s="84"/>
      <c r="DG45" s="84"/>
      <c r="DH45" s="84"/>
      <c r="DI45" s="84"/>
      <c r="DJ45" s="84"/>
      <c r="DK45" s="84"/>
      <c r="DL45" s="84"/>
      <c r="DM45" s="84"/>
      <c r="DN45" s="84"/>
      <c r="DO45" s="84"/>
      <c r="DP45" s="84"/>
      <c r="DQ45" s="84"/>
      <c r="DR45" s="84"/>
      <c r="DS45" s="84"/>
      <c r="DT45" s="84"/>
      <c r="DU45" s="84"/>
      <c r="DV45" s="84"/>
      <c r="DW45" s="84"/>
      <c r="DX45" s="84"/>
      <c r="DY45" s="84"/>
      <c r="DZ45" s="84"/>
      <c r="EA45" s="84"/>
      <c r="EB45" s="84"/>
      <c r="EC45" s="84"/>
      <c r="ED45" s="84"/>
      <c r="EE45" s="84"/>
      <c r="EF45" s="84"/>
      <c r="EG45" s="84"/>
      <c r="EH45" s="84"/>
      <c r="EI45" s="84"/>
      <c r="EJ45" s="84"/>
      <c r="EK45" s="84"/>
      <c r="EL45" s="84"/>
      <c r="EM45" s="84"/>
      <c r="EN45" s="84"/>
      <c r="EO45" s="84"/>
      <c r="EP45" s="84"/>
      <c r="EQ45" s="84"/>
      <c r="ER45" s="84"/>
      <c r="ES45" s="84"/>
      <c r="ET45" s="84"/>
      <c r="EU45" s="84"/>
      <c r="EV45" s="84"/>
      <c r="EW45" s="84"/>
      <c r="EX45" s="84"/>
      <c r="EY45" s="84"/>
      <c r="EZ45" s="84"/>
      <c r="FA45" s="84"/>
      <c r="FB45" s="84"/>
      <c r="FC45" s="84"/>
      <c r="FD45" s="84"/>
      <c r="FE45" s="84"/>
      <c r="FF45" s="84"/>
      <c r="FG45" s="84"/>
      <c r="FH45" s="84"/>
      <c r="FI45" s="84"/>
      <c r="FJ45" s="84"/>
      <c r="FK45" s="84"/>
      <c r="FL45" s="84"/>
      <c r="FM45" s="84"/>
      <c r="FN45" s="84"/>
      <c r="FO45" s="84"/>
      <c r="FP45" s="84"/>
      <c r="FQ45" s="84"/>
      <c r="FR45" s="84"/>
      <c r="FS45" s="84"/>
      <c r="FT45" s="84"/>
      <c r="FU45" s="84"/>
      <c r="FV45" s="84"/>
      <c r="FW45" s="84"/>
      <c r="FX45" s="84"/>
      <c r="FY45" s="84"/>
      <c r="FZ45" s="84"/>
      <c r="GA45" s="84"/>
      <c r="GB45" s="84"/>
      <c r="GC45" s="84"/>
      <c r="GD45" s="84"/>
      <c r="GE45" s="84"/>
      <c r="GF45" s="84"/>
      <c r="GG45" s="84"/>
      <c r="GH45" s="84"/>
      <c r="GI45" s="84"/>
      <c r="GJ45" s="84"/>
      <c r="GK45" s="84"/>
      <c r="GL45" s="84"/>
      <c r="GM45" s="84"/>
      <c r="GN45" s="84"/>
      <c r="GO45" s="84"/>
      <c r="GP45" s="84"/>
      <c r="GQ45" s="84"/>
      <c r="GR45" s="84"/>
      <c r="GS45" s="84"/>
      <c r="GT45" s="84"/>
      <c r="GU45" s="84"/>
      <c r="GV45" s="84"/>
      <c r="GW45" s="84"/>
      <c r="GX45" s="84"/>
      <c r="GY45" s="84"/>
      <c r="GZ45" s="84"/>
      <c r="HA45" s="84"/>
      <c r="HB45" s="84"/>
      <c r="HC45" s="84"/>
      <c r="HD45" s="84"/>
      <c r="HE45" s="84"/>
      <c r="HF45" s="84"/>
      <c r="HG45" s="84"/>
      <c r="HH45" s="84"/>
      <c r="HI45" s="84"/>
      <c r="HJ45" s="84"/>
      <c r="HK45" s="84"/>
      <c r="HL45" s="84"/>
      <c r="HM45" s="84"/>
      <c r="HN45" s="84"/>
      <c r="HO45" s="84"/>
      <c r="HP45" s="84"/>
      <c r="HQ45" s="84"/>
      <c r="HR45" s="84"/>
      <c r="HS45" s="84"/>
      <c r="HT45" s="84"/>
      <c r="HU45" s="84"/>
      <c r="HV45" s="84"/>
      <c r="HW45" s="84"/>
      <c r="HX45" s="84"/>
      <c r="HY45" s="84"/>
      <c r="HZ45" s="84"/>
      <c r="IA45" s="84"/>
      <c r="IB45" s="84"/>
      <c r="IC45" s="84"/>
      <c r="ID45" s="84"/>
      <c r="IE45" s="84"/>
      <c r="IF45" s="84"/>
      <c r="IG45" s="84"/>
      <c r="IH45" s="84"/>
      <c r="II45" s="84"/>
      <c r="IJ45" s="84"/>
      <c r="IK45" s="84"/>
      <c r="IL45" s="84"/>
      <c r="IM45" s="84"/>
      <c r="IN45" s="84"/>
      <c r="IO45" s="84"/>
      <c r="IP45" s="84"/>
      <c r="IQ45" s="84"/>
      <c r="IR45" s="84"/>
      <c r="IS45" s="84"/>
      <c r="IT45" s="84"/>
      <c r="IU45" s="84"/>
      <c r="IV45" s="84"/>
      <c r="IW45" s="84"/>
      <c r="IX45" s="84"/>
      <c r="IY45" s="84"/>
      <c r="IZ45" s="84"/>
      <c r="JA45" s="84"/>
      <c r="JB45" s="84"/>
    </row>
    <row r="46" spans="1:262" s="23" customFormat="1" ht="17.100000000000001" customHeight="1" x14ac:dyDescent="0.15">
      <c r="A46" s="239" t="s">
        <v>183</v>
      </c>
      <c r="B46" s="218" t="s">
        <v>494</v>
      </c>
      <c r="C46" s="218"/>
      <c r="D46" s="218"/>
      <c r="E46" s="219">
        <f>E47+E48</f>
        <v>6561</v>
      </c>
      <c r="F46" s="220"/>
      <c r="G46" s="31" t="s">
        <v>495</v>
      </c>
      <c r="H46" s="31"/>
      <c r="I46" s="221">
        <f>I47+I48</f>
        <v>313.74027777777775</v>
      </c>
      <c r="J46" s="222"/>
      <c r="K46" s="218" t="s">
        <v>496</v>
      </c>
      <c r="L46" s="218"/>
      <c r="M46" s="218"/>
      <c r="N46" s="223">
        <f>N47+N48</f>
        <v>412</v>
      </c>
      <c r="O46" s="224"/>
      <c r="P46" s="225" t="s">
        <v>216</v>
      </c>
      <c r="Q46" s="225"/>
      <c r="R46" s="225"/>
      <c r="S46" s="44">
        <f>E46/N46</f>
        <v>15.924757281553399</v>
      </c>
      <c r="T46" s="226" t="s">
        <v>217</v>
      </c>
      <c r="U46" s="227"/>
      <c r="V46" s="228"/>
      <c r="W46" s="45">
        <f>I46/N46</f>
        <v>0.76150552858683918</v>
      </c>
      <c r="X46" s="46"/>
      <c r="Y46" s="46"/>
      <c r="Z46" s="52"/>
      <c r="AA46" s="46"/>
      <c r="AB46" s="46"/>
      <c r="AC46" s="46"/>
      <c r="AD46" s="46"/>
      <c r="AE46" s="46"/>
      <c r="AF46" s="53"/>
      <c r="AG46" s="67"/>
      <c r="AH46" s="67"/>
      <c r="AI46" s="68"/>
      <c r="AJ46" s="68"/>
      <c r="AK46" s="68"/>
      <c r="AL46" s="68"/>
      <c r="AM46" s="69"/>
      <c r="AN46" s="46"/>
      <c r="AO46" s="79"/>
      <c r="AP46" s="80"/>
      <c r="AQ46" s="80"/>
      <c r="AR46" s="80"/>
      <c r="AS46" s="80"/>
      <c r="AT46" s="80"/>
      <c r="AU46" s="80"/>
      <c r="AV46" s="80"/>
      <c r="AW46" s="80"/>
      <c r="AX46" s="80"/>
      <c r="AY46" s="80"/>
      <c r="AZ46" s="80"/>
      <c r="BA46" s="80"/>
    </row>
    <row r="47" spans="1:262" s="24" customFormat="1" ht="16.5" customHeight="1" x14ac:dyDescent="0.15">
      <c r="A47" s="229"/>
      <c r="B47" s="229" t="s">
        <v>497</v>
      </c>
      <c r="C47" s="229"/>
      <c r="D47" s="229"/>
      <c r="E47" s="219">
        <f>SUMIFS(W:W,B:B,LEFT(B47,2),H:H,"KPCS")+SUMIFS(W:W,B:B,LEFT(B47,2),H:H,"PCS")/1000</f>
        <v>3378.5</v>
      </c>
      <c r="F47" s="220"/>
      <c r="G47" s="32" t="s">
        <v>498</v>
      </c>
      <c r="H47" s="32"/>
      <c r="I47" s="230">
        <f>SUMIFS(AG:AG,B:B,LEFT(B47,2))</f>
        <v>165.54885676492819</v>
      </c>
      <c r="J47" s="231"/>
      <c r="K47" s="229" t="s">
        <v>499</v>
      </c>
      <c r="L47" s="229"/>
      <c r="M47" s="229"/>
      <c r="N47" s="232">
        <f>SUMIFS(V:V,B:B,LEFT(B47,2))</f>
        <v>220</v>
      </c>
      <c r="O47" s="233"/>
      <c r="P47" s="234" t="s">
        <v>500</v>
      </c>
      <c r="Q47" s="234"/>
      <c r="R47" s="234"/>
      <c r="S47" s="44">
        <f>IF(ISERR(E47/N47),,E47/N47)</f>
        <v>15.356818181818182</v>
      </c>
      <c r="T47" s="235" t="s">
        <v>501</v>
      </c>
      <c r="U47" s="236"/>
      <c r="V47" s="237"/>
      <c r="W47" s="47">
        <f>IF(ISERR(I47/N47),,I47/N47)</f>
        <v>0.75249480347694631</v>
      </c>
      <c r="X47" s="48"/>
      <c r="Y47" s="48"/>
      <c r="Z47" s="54"/>
      <c r="AA47" s="55"/>
      <c r="AB47" s="55"/>
      <c r="AC47" s="55"/>
      <c r="AD47" s="55"/>
      <c r="AE47" s="55"/>
      <c r="AF47" s="48"/>
      <c r="AG47" s="70"/>
      <c r="AH47" s="70"/>
      <c r="AI47" s="48"/>
      <c r="AJ47" s="48"/>
      <c r="AK47" s="48"/>
      <c r="AL47" s="48"/>
      <c r="AM47" s="48"/>
      <c r="AN47" s="55"/>
      <c r="AO47" s="81"/>
      <c r="AP47" s="82"/>
      <c r="AQ47" s="82"/>
      <c r="AR47" s="82"/>
      <c r="AS47" s="82"/>
      <c r="AT47" s="82"/>
      <c r="AU47" s="82"/>
      <c r="AV47" s="82"/>
      <c r="AW47" s="82"/>
      <c r="AX47" s="82"/>
      <c r="AY47" s="82"/>
      <c r="AZ47" s="82"/>
      <c r="BA47" s="82"/>
    </row>
    <row r="48" spans="1:262" s="24" customFormat="1" ht="16.5" customHeight="1" x14ac:dyDescent="0.15">
      <c r="A48" s="229"/>
      <c r="B48" s="229" t="s">
        <v>502</v>
      </c>
      <c r="C48" s="229"/>
      <c r="D48" s="229"/>
      <c r="E48" s="219">
        <f>SUMIFS(W:W,B:B,LEFT(B48,2),H:H,"KPCS")+SUMIFS(W:W,B:B,LEFT(B48,2),H:H,"PCS")/1000</f>
        <v>3182.5</v>
      </c>
      <c r="F48" s="220"/>
      <c r="G48" s="32" t="s">
        <v>503</v>
      </c>
      <c r="H48" s="32"/>
      <c r="I48" s="230">
        <f>SUMIFS(AG:AG,B:B,LEFT(B48,2))</f>
        <v>148.19142101284956</v>
      </c>
      <c r="J48" s="231"/>
      <c r="K48" s="229" t="s">
        <v>504</v>
      </c>
      <c r="L48" s="229"/>
      <c r="M48" s="229"/>
      <c r="N48" s="232">
        <f>SUMIFS(V:V,B:B,LEFT(B48,2))</f>
        <v>192</v>
      </c>
      <c r="O48" s="233"/>
      <c r="P48" s="234" t="s">
        <v>505</v>
      </c>
      <c r="Q48" s="234"/>
      <c r="R48" s="234"/>
      <c r="S48" s="44">
        <f>IF(ISERR(E48/N48),,E48/N48)</f>
        <v>16.575520833333332</v>
      </c>
      <c r="T48" s="235" t="s">
        <v>506</v>
      </c>
      <c r="U48" s="236"/>
      <c r="V48" s="237"/>
      <c r="W48" s="47">
        <f>IF(ISERR(I48/N48),,I48/N48)</f>
        <v>0.77183031777525812</v>
      </c>
      <c r="X48" s="48"/>
      <c r="Y48" s="48"/>
      <c r="Z48" s="56"/>
      <c r="AA48" s="48"/>
      <c r="AB48" s="48"/>
      <c r="AC48" s="48"/>
      <c r="AD48" s="48"/>
      <c r="AE48" s="48"/>
      <c r="AF48" s="48"/>
      <c r="AG48" s="70"/>
      <c r="AH48" s="70"/>
      <c r="AI48" s="48"/>
      <c r="AJ48" s="48"/>
      <c r="AK48" s="48"/>
      <c r="AL48" s="48"/>
      <c r="AM48" s="48"/>
      <c r="AN48" s="48"/>
      <c r="AO48" s="83"/>
      <c r="AP48" s="82"/>
      <c r="AQ48" s="82"/>
      <c r="AR48" s="82"/>
      <c r="AS48" s="82"/>
      <c r="AT48" s="82"/>
      <c r="AU48" s="82"/>
      <c r="AV48" s="82"/>
      <c r="AW48" s="82"/>
      <c r="AX48" s="82"/>
      <c r="AY48" s="82"/>
      <c r="AZ48" s="82"/>
      <c r="BA48" s="82"/>
    </row>
    <row r="50" spans="11:11" x14ac:dyDescent="0.15">
      <c r="K50" s="5" t="s">
        <v>507</v>
      </c>
    </row>
    <row r="54" spans="11:11" x14ac:dyDescent="0.15">
      <c r="K54" s="5" t="s">
        <v>508</v>
      </c>
    </row>
    <row r="65" spans="17:17" x14ac:dyDescent="0.15">
      <c r="Q65" s="5" t="s">
        <v>508</v>
      </c>
    </row>
  </sheetData>
  <autoFilter ref="A4:BA48" xr:uid="{00000000-0009-0000-0000-000012000000}"/>
  <mergeCells count="54">
    <mergeCell ref="AG3:AG4"/>
    <mergeCell ref="AH3:AH4"/>
    <mergeCell ref="AL3:AL4"/>
    <mergeCell ref="AM3:AM4"/>
    <mergeCell ref="W3:W4"/>
    <mergeCell ref="X3:X4"/>
    <mergeCell ref="Y3:Y4"/>
    <mergeCell ref="Z3:Z4"/>
    <mergeCell ref="AF3:AF4"/>
    <mergeCell ref="R3:R4"/>
    <mergeCell ref="S3:S4"/>
    <mergeCell ref="T3:T4"/>
    <mergeCell ref="U3:U4"/>
    <mergeCell ref="V3:V4"/>
    <mergeCell ref="J3:J4"/>
    <mergeCell ref="K3:K4"/>
    <mergeCell ref="O3:O4"/>
    <mergeCell ref="P3:P4"/>
    <mergeCell ref="Q3:Q4"/>
    <mergeCell ref="E3:E4"/>
    <mergeCell ref="F3:F4"/>
    <mergeCell ref="G3:G4"/>
    <mergeCell ref="H3:H4"/>
    <mergeCell ref="I3:I4"/>
    <mergeCell ref="P47:R47"/>
    <mergeCell ref="T47:V47"/>
    <mergeCell ref="B48:D48"/>
    <mergeCell ref="E48:F48"/>
    <mergeCell ref="I48:J48"/>
    <mergeCell ref="K48:M48"/>
    <mergeCell ref="N48:O48"/>
    <mergeCell ref="P48:R48"/>
    <mergeCell ref="T48:V48"/>
    <mergeCell ref="B47:D47"/>
    <mergeCell ref="E47:F47"/>
    <mergeCell ref="I47:J47"/>
    <mergeCell ref="K47:M47"/>
    <mergeCell ref="N47:O47"/>
    <mergeCell ref="A1:BA1"/>
    <mergeCell ref="A2:X2"/>
    <mergeCell ref="Y2:BA2"/>
    <mergeCell ref="AP3:BA3"/>
    <mergeCell ref="B46:D46"/>
    <mergeCell ref="E46:F46"/>
    <mergeCell ref="I46:J46"/>
    <mergeCell ref="K46:M46"/>
    <mergeCell ref="N46:O46"/>
    <mergeCell ref="P46:R46"/>
    <mergeCell ref="T46:V46"/>
    <mergeCell ref="A3:A4"/>
    <mergeCell ref="A46:A48"/>
    <mergeCell ref="B3:B4"/>
    <mergeCell ref="C3:C4"/>
    <mergeCell ref="D3:D4"/>
  </mergeCells>
  <phoneticPr fontId="26" type="noConversion"/>
  <conditionalFormatting sqref="P46:P48">
    <cfRule type="cellIs" dxfId="17" priority="1" stopIfTrue="1" operator="equal">
      <formula>"待令"</formula>
    </cfRule>
    <cfRule type="cellIs" dxfId="16" priority="2" stopIfTrue="1" operator="equal">
      <formula>"试模"</formula>
    </cfRule>
    <cfRule type="cellIs" dxfId="15" priority="3" stopIfTrue="1" operator="equal">
      <formula>"修模"</formula>
    </cfRule>
  </conditionalFormatting>
  <dataValidations count="5">
    <dataValidation type="list" allowBlank="1" showInputMessage="1" showErrorMessage="1" sqref="B5 B6 B7 B8 B9 B10 B11 B12 B13 B14 B15 B16 B17 B18 B19 B20 B21 B22 B23 B24 B25 B26 B27 B28 B29 B30 B31 B32 B33 B34 B35 B36 B37 B38 B39 B40 B41 B42 B43 B44 B45 B49:B190" xr:uid="{00000000-0002-0000-1200-000000000000}">
      <formula1>"白班,夜班"</formula1>
    </dataValidation>
    <dataValidation type="list" allowBlank="1" showInputMessage="1" showErrorMessage="1" sqref="J5 J6 J7 J8 J9 J10 J11 J12 J13 J14 J15 J16 J17 J18 J19 J20 J21 J22 J23 J24 J25 J26 J27 J28 J29 J30 J31 J32 J33 J34 J35 J36 J37 J38 J39 J40 J41 J42 J43 J44 J45 J49:J190" xr:uid="{00000000-0002-0000-1200-000001000000}">
      <formula1>"产成品,半成品"</formula1>
    </dataValidation>
    <dataValidation type="list" allowBlank="1" showInputMessage="1" showErrorMessage="1" sqref="M5 M6 M7 M8 M9 M10 M11 M12 M13 M14 M15 M16 M17 M18 M19 M20 M21 M22 M23 M24 M25 M26 M27 M28 M29 M30 M31 M32 M33 M34 M35 M36 M37 M38 M39 M40 M41 M42 M43 M44 M45 M49:M190" xr:uid="{00000000-0002-0000-1200-000002000000}">
      <formula1>"点焊,镭射,插端,电测,贴唛拉,检验,包装"</formula1>
    </dataValidation>
    <dataValidation type="list" allowBlank="1" showInputMessage="1" showErrorMessage="1" sqref="L5 L6 L7 L8 L9 L10 L11 L12 L13 L14 L15 L16 L17 L18 L19 L20 L21 L22 L23 L24 L25 L26 L27 L28 L29 L30 L31 L32 L33 L34 L35 L36 L37 L38 L39 L40 L41 L42 L43 L44 L45 L49:L190" xr:uid="{00000000-0002-0000-1200-000003000000}">
      <formula1>"手工,自动,半自动"</formula1>
    </dataValidation>
    <dataValidation type="list" allowBlank="1" showInputMessage="1" showErrorMessage="1" sqref="AL5 AL6 AL7 AL8 AL9 AL10 AL11 AL12 AL13 AL14 AL15 AL16 AL17 AL18 AL19 AL20 AL21 AL22 AL23 AL24 AL25 AL26 AL27 AL28 AL29 AL30 AL31 AL32 AL33 AL34 AL35 AL36 AL37 AL38 AL39 AL40 AL41 AL42 AL43 AL44 AL45 AL49:AL196" xr:uid="{00000000-0002-0000-1200-000004000000}">
      <formula1>"Y,N"</formula1>
    </dataValidation>
  </dataValidations>
  <pageMargins left="0.75" right="0.75" top="1" bottom="1" header="0.51180555555555596" footer="0.51180555555555596"/>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B65"/>
  <sheetViews>
    <sheetView workbookViewId="0">
      <pane xSplit="8" ySplit="2" topLeftCell="S19" activePane="bottomRight" state="frozen"/>
      <selection pane="topRight"/>
      <selection pane="bottomLeft"/>
      <selection pane="bottomRight" activeCell="W19" sqref="W19"/>
    </sheetView>
  </sheetViews>
  <sheetFormatPr defaultColWidth="9" defaultRowHeight="13.5" x14ac:dyDescent="0.15"/>
  <cols>
    <col min="1" max="1" width="8.375" style="5" customWidth="1"/>
    <col min="2" max="2" width="3.75" style="5" customWidth="1"/>
    <col min="3" max="3" width="4.875" style="5" customWidth="1"/>
    <col min="4" max="4" width="12.5" style="5" customWidth="1"/>
    <col min="5" max="5" width="4.25" style="5" customWidth="1"/>
    <col min="6" max="6" width="17.25" style="5" customWidth="1"/>
    <col min="7" max="7" width="8.5" style="5" customWidth="1"/>
    <col min="8" max="8" width="4.125" style="5" customWidth="1"/>
    <col min="9" max="9" width="10.25" style="5" customWidth="1"/>
    <col min="10" max="10" width="6.875" style="5" customWidth="1"/>
    <col min="11" max="11" width="10.375" style="5" customWidth="1"/>
    <col min="12" max="13" width="4.625" style="5" hidden="1" customWidth="1"/>
    <col min="14" max="14" width="0.75" style="5" hidden="1" customWidth="1"/>
    <col min="15" max="15" width="7.5" style="5" customWidth="1"/>
    <col min="16" max="17" width="5.375" style="5" customWidth="1"/>
    <col min="18" max="18" width="7" style="5" customWidth="1"/>
    <col min="19" max="19" width="7.5" style="5" customWidth="1"/>
    <col min="20" max="22" width="6.75" style="5" customWidth="1"/>
    <col min="23" max="23" width="10" style="5" customWidth="1"/>
    <col min="24" max="24" width="6" style="5" customWidth="1"/>
    <col min="25" max="26" width="6.125" style="5" customWidth="1"/>
    <col min="27" max="27" width="4.5" style="5" hidden="1" customWidth="1"/>
    <col min="28" max="28" width="5.25" style="5" hidden="1" customWidth="1"/>
    <col min="29" max="30" width="4.5" style="5" hidden="1" customWidth="1"/>
    <col min="31" max="31" width="7.375" style="5" hidden="1" customWidth="1"/>
    <col min="32" max="32" width="9.625" style="5" customWidth="1"/>
    <col min="33" max="33" width="8" style="5" customWidth="1"/>
    <col min="34" max="34" width="7.5" style="5" customWidth="1"/>
    <col min="35" max="35" width="5.5" style="5" hidden="1" customWidth="1"/>
    <col min="36" max="37" width="4.875" style="5" hidden="1" customWidth="1"/>
    <col min="38" max="38" width="4.625" style="5" hidden="1" customWidth="1"/>
    <col min="39" max="39" width="6.125" style="5" customWidth="1"/>
    <col min="40" max="40" width="6" style="5" hidden="1" customWidth="1"/>
    <col min="41" max="42" width="5.875" style="5" customWidth="1"/>
    <col min="43" max="53" width="7" style="5" customWidth="1"/>
    <col min="54" max="16384" width="9" style="5"/>
  </cols>
  <sheetData>
    <row r="1" spans="1:262" s="21" customFormat="1" ht="24.95" customHeight="1" x14ac:dyDescent="0.15">
      <c r="A1" s="209" t="s">
        <v>492</v>
      </c>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row>
    <row r="2" spans="1:262" s="21" customFormat="1" ht="24.95" customHeight="1" x14ac:dyDescent="0.25">
      <c r="A2" s="210" t="s">
        <v>493</v>
      </c>
      <c r="B2" s="211"/>
      <c r="C2" s="211"/>
      <c r="D2" s="211"/>
      <c r="E2" s="211"/>
      <c r="F2" s="211"/>
      <c r="G2" s="211"/>
      <c r="H2" s="211"/>
      <c r="I2" s="211"/>
      <c r="J2" s="211"/>
      <c r="K2" s="211"/>
      <c r="L2" s="211"/>
      <c r="M2" s="211"/>
      <c r="N2" s="211"/>
      <c r="O2" s="211"/>
      <c r="P2" s="211"/>
      <c r="Q2" s="211"/>
      <c r="R2" s="211"/>
      <c r="S2" s="211"/>
      <c r="T2" s="211"/>
      <c r="U2" s="211"/>
      <c r="V2" s="211"/>
      <c r="W2" s="211"/>
      <c r="X2" s="212"/>
      <c r="Y2" s="213" t="s">
        <v>141</v>
      </c>
      <c r="Z2" s="214"/>
      <c r="AA2" s="214"/>
      <c r="AB2" s="214"/>
      <c r="AC2" s="214"/>
      <c r="AD2" s="214"/>
      <c r="AE2" s="214"/>
      <c r="AF2" s="214"/>
      <c r="AG2" s="214"/>
      <c r="AH2" s="214"/>
      <c r="AI2" s="214"/>
      <c r="AJ2" s="214"/>
      <c r="AK2" s="214"/>
      <c r="AL2" s="214"/>
      <c r="AM2" s="214"/>
      <c r="AN2" s="214"/>
      <c r="AO2" s="214"/>
      <c r="AP2" s="214"/>
      <c r="AQ2" s="214"/>
      <c r="AR2" s="214"/>
      <c r="AS2" s="214"/>
      <c r="AT2" s="214"/>
      <c r="AU2" s="214"/>
      <c r="AV2" s="214"/>
      <c r="AW2" s="214"/>
      <c r="AX2" s="214"/>
      <c r="AY2" s="214"/>
      <c r="AZ2" s="214"/>
      <c r="BA2" s="21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row>
    <row r="3" spans="1:262" s="13" customFormat="1" ht="15" customHeight="1" x14ac:dyDescent="0.15">
      <c r="A3" s="186" t="s">
        <v>221</v>
      </c>
      <c r="B3" s="188" t="s">
        <v>222</v>
      </c>
      <c r="C3" s="190" t="s">
        <v>223</v>
      </c>
      <c r="D3" s="192" t="s">
        <v>224</v>
      </c>
      <c r="E3" s="194" t="s">
        <v>225</v>
      </c>
      <c r="F3" s="186" t="s">
        <v>3</v>
      </c>
      <c r="G3" s="196" t="s">
        <v>226</v>
      </c>
      <c r="H3" s="196" t="s">
        <v>227</v>
      </c>
      <c r="I3" s="186" t="s">
        <v>228</v>
      </c>
      <c r="J3" s="188" t="s">
        <v>229</v>
      </c>
      <c r="K3" s="198" t="s">
        <v>230</v>
      </c>
      <c r="L3" s="33" t="s">
        <v>231</v>
      </c>
      <c r="M3" s="33" t="s">
        <v>232</v>
      </c>
      <c r="N3" s="34" t="s">
        <v>233</v>
      </c>
      <c r="O3" s="200" t="s">
        <v>2</v>
      </c>
      <c r="P3" s="190" t="s">
        <v>234</v>
      </c>
      <c r="Q3" s="190" t="s">
        <v>235</v>
      </c>
      <c r="R3" s="194" t="s">
        <v>236</v>
      </c>
      <c r="S3" s="194" t="s">
        <v>237</v>
      </c>
      <c r="T3" s="190" t="s">
        <v>238</v>
      </c>
      <c r="U3" s="190" t="s">
        <v>239</v>
      </c>
      <c r="V3" s="190" t="s">
        <v>240</v>
      </c>
      <c r="W3" s="202" t="s">
        <v>241</v>
      </c>
      <c r="X3" s="204" t="s">
        <v>242</v>
      </c>
      <c r="Y3" s="205" t="s">
        <v>243</v>
      </c>
      <c r="Z3" s="205" t="s">
        <v>244</v>
      </c>
      <c r="AA3" s="34" t="s">
        <v>245</v>
      </c>
      <c r="AB3" s="34" t="s">
        <v>246</v>
      </c>
      <c r="AC3" s="34" t="s">
        <v>247</v>
      </c>
      <c r="AD3" s="34" t="s">
        <v>248</v>
      </c>
      <c r="AE3" s="49" t="s">
        <v>249</v>
      </c>
      <c r="AF3" s="194" t="s">
        <v>250</v>
      </c>
      <c r="AG3" s="194" t="s">
        <v>195</v>
      </c>
      <c r="AH3" s="194" t="s">
        <v>251</v>
      </c>
      <c r="AI3" s="57" t="s">
        <v>252</v>
      </c>
      <c r="AJ3" s="49" t="s">
        <v>253</v>
      </c>
      <c r="AK3" s="57" t="s">
        <v>254</v>
      </c>
      <c r="AL3" s="188" t="s">
        <v>255</v>
      </c>
      <c r="AM3" s="192" t="s">
        <v>256</v>
      </c>
      <c r="AN3" s="58" t="s">
        <v>257</v>
      </c>
      <c r="AO3" s="60" t="s">
        <v>1</v>
      </c>
      <c r="AP3" s="184" t="s">
        <v>258</v>
      </c>
      <c r="AQ3" s="185"/>
      <c r="AR3" s="185"/>
      <c r="AS3" s="185"/>
      <c r="AT3" s="185"/>
      <c r="AU3" s="185"/>
      <c r="AV3" s="185"/>
      <c r="AW3" s="185"/>
      <c r="AX3" s="185"/>
      <c r="AY3" s="185"/>
      <c r="AZ3" s="185"/>
      <c r="BA3" s="217"/>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c r="HJ3" s="84"/>
      <c r="HK3" s="84"/>
      <c r="HL3" s="84"/>
      <c r="HM3" s="84"/>
      <c r="HN3" s="84"/>
      <c r="HO3" s="84"/>
      <c r="HP3" s="84"/>
      <c r="HQ3" s="84"/>
      <c r="HR3" s="84"/>
      <c r="HS3" s="84"/>
      <c r="HT3" s="84"/>
      <c r="HU3" s="84"/>
      <c r="HV3" s="84"/>
      <c r="HW3" s="84"/>
      <c r="HX3" s="84"/>
      <c r="HY3" s="84"/>
      <c r="HZ3" s="84"/>
      <c r="IA3" s="84"/>
      <c r="IB3" s="84"/>
      <c r="IC3" s="84"/>
      <c r="ID3" s="84"/>
      <c r="IE3" s="84"/>
      <c r="IF3" s="84"/>
      <c r="IG3" s="84"/>
      <c r="IH3" s="84"/>
      <c r="II3" s="84"/>
      <c r="IJ3" s="84"/>
      <c r="IK3" s="84"/>
      <c r="IL3" s="84"/>
      <c r="IM3" s="84"/>
      <c r="IN3" s="84"/>
      <c r="IO3" s="84"/>
      <c r="IP3" s="84"/>
      <c r="IQ3" s="84"/>
      <c r="IR3" s="84"/>
      <c r="IS3" s="84"/>
      <c r="IT3" s="84"/>
      <c r="IU3" s="84"/>
      <c r="IV3" s="84"/>
      <c r="IW3" s="84"/>
      <c r="IX3" s="84"/>
      <c r="IY3" s="84"/>
      <c r="IZ3" s="84"/>
      <c r="JA3" s="84"/>
      <c r="JB3" s="84"/>
    </row>
    <row r="4" spans="1:262" s="13" customFormat="1" ht="15" customHeight="1" x14ac:dyDescent="0.15">
      <c r="A4" s="187"/>
      <c r="B4" s="189"/>
      <c r="C4" s="191"/>
      <c r="D4" s="193"/>
      <c r="E4" s="195"/>
      <c r="F4" s="187"/>
      <c r="G4" s="197"/>
      <c r="H4" s="197"/>
      <c r="I4" s="187"/>
      <c r="J4" s="189"/>
      <c r="K4" s="199"/>
      <c r="L4" s="35"/>
      <c r="M4" s="35"/>
      <c r="N4" s="36"/>
      <c r="O4" s="201"/>
      <c r="P4" s="191"/>
      <c r="Q4" s="191"/>
      <c r="R4" s="195"/>
      <c r="S4" s="195"/>
      <c r="T4" s="191"/>
      <c r="U4" s="191"/>
      <c r="V4" s="191"/>
      <c r="W4" s="203"/>
      <c r="X4" s="204"/>
      <c r="Y4" s="205"/>
      <c r="Z4" s="205"/>
      <c r="AA4" s="36"/>
      <c r="AB4" s="36"/>
      <c r="AC4" s="36"/>
      <c r="AD4" s="36"/>
      <c r="AE4" s="34"/>
      <c r="AF4" s="195"/>
      <c r="AG4" s="195"/>
      <c r="AH4" s="195"/>
      <c r="AI4" s="59"/>
      <c r="AJ4" s="34"/>
      <c r="AK4" s="59"/>
      <c r="AL4" s="189"/>
      <c r="AM4" s="193"/>
      <c r="AN4" s="60"/>
      <c r="AO4" s="71" t="s">
        <v>262</v>
      </c>
      <c r="AP4" s="71" t="s">
        <v>263</v>
      </c>
      <c r="AQ4" s="72" t="s">
        <v>264</v>
      </c>
      <c r="AR4" s="72" t="s">
        <v>265</v>
      </c>
      <c r="AS4" s="73" t="s">
        <v>266</v>
      </c>
      <c r="AT4" s="73" t="s">
        <v>267</v>
      </c>
      <c r="AU4" s="73" t="s">
        <v>268</v>
      </c>
      <c r="AV4" s="73" t="s">
        <v>269</v>
      </c>
      <c r="AW4" s="73" t="s">
        <v>270</v>
      </c>
      <c r="AX4" s="73" t="s">
        <v>271</v>
      </c>
      <c r="AY4" s="73" t="s">
        <v>272</v>
      </c>
      <c r="AZ4" s="73" t="s">
        <v>273</v>
      </c>
      <c r="BA4" s="73" t="s">
        <v>274</v>
      </c>
      <c r="BB4" s="84"/>
      <c r="BC4" s="84"/>
      <c r="BD4" s="84"/>
      <c r="BE4" s="84"/>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c r="EF4" s="84"/>
      <c r="EG4" s="84"/>
      <c r="EH4" s="84"/>
      <c r="EI4" s="84"/>
      <c r="EJ4" s="84"/>
      <c r="EK4" s="84"/>
      <c r="EL4" s="84"/>
      <c r="EM4" s="84"/>
      <c r="EN4" s="84"/>
      <c r="EO4" s="84"/>
      <c r="EP4" s="84"/>
      <c r="EQ4" s="84"/>
      <c r="ER4" s="84"/>
      <c r="ES4" s="84"/>
      <c r="ET4" s="84"/>
      <c r="EU4" s="84"/>
      <c r="EV4" s="84"/>
      <c r="EW4" s="84"/>
      <c r="EX4" s="84"/>
      <c r="EY4" s="84"/>
      <c r="EZ4" s="84"/>
      <c r="FA4" s="84"/>
      <c r="FB4" s="84"/>
      <c r="FC4" s="84"/>
      <c r="FD4" s="84"/>
      <c r="FE4" s="84"/>
      <c r="FF4" s="84"/>
      <c r="FG4" s="84"/>
      <c r="FH4" s="84"/>
      <c r="FI4" s="84"/>
      <c r="FJ4" s="84"/>
      <c r="FK4" s="84"/>
      <c r="FL4" s="84"/>
      <c r="FM4" s="84"/>
      <c r="FN4" s="84"/>
      <c r="FO4" s="84"/>
      <c r="FP4" s="84"/>
      <c r="FQ4" s="84"/>
      <c r="FR4" s="84"/>
      <c r="FS4" s="84"/>
      <c r="FT4" s="84"/>
      <c r="FU4" s="84"/>
      <c r="FV4" s="84"/>
      <c r="FW4" s="84"/>
      <c r="FX4" s="84"/>
      <c r="FY4" s="84"/>
      <c r="FZ4" s="84"/>
      <c r="GA4" s="84"/>
      <c r="GB4" s="84"/>
      <c r="GC4" s="84"/>
      <c r="GD4" s="84"/>
      <c r="GE4" s="84"/>
      <c r="GF4" s="84"/>
      <c r="GG4" s="84"/>
      <c r="GH4" s="84"/>
      <c r="GI4" s="84"/>
      <c r="GJ4" s="84"/>
      <c r="GK4" s="84"/>
      <c r="GL4" s="84"/>
      <c r="GM4" s="84"/>
      <c r="GN4" s="84"/>
      <c r="GO4" s="84"/>
      <c r="GP4" s="84"/>
      <c r="GQ4" s="84"/>
      <c r="GR4" s="84"/>
      <c r="GS4" s="84"/>
      <c r="GT4" s="84"/>
      <c r="GU4" s="84"/>
      <c r="GV4" s="84"/>
      <c r="GW4" s="84"/>
      <c r="GX4" s="84"/>
      <c r="GY4" s="84"/>
      <c r="GZ4" s="84"/>
      <c r="HA4" s="84"/>
      <c r="HB4" s="84"/>
      <c r="HC4" s="84"/>
      <c r="HD4" s="84"/>
      <c r="HE4" s="84"/>
      <c r="HF4" s="84"/>
      <c r="HG4" s="84"/>
      <c r="HH4" s="84"/>
      <c r="HI4" s="84"/>
      <c r="HJ4" s="84"/>
      <c r="HK4" s="84"/>
      <c r="HL4" s="84"/>
      <c r="HM4" s="84"/>
      <c r="HN4" s="84"/>
      <c r="HO4" s="84"/>
      <c r="HP4" s="84"/>
      <c r="HQ4" s="84"/>
      <c r="HR4" s="84"/>
      <c r="HS4" s="84"/>
      <c r="HT4" s="84"/>
      <c r="HU4" s="84"/>
      <c r="HV4" s="84"/>
      <c r="HW4" s="84"/>
      <c r="HX4" s="84"/>
      <c r="HY4" s="84"/>
      <c r="HZ4" s="84"/>
      <c r="IA4" s="84"/>
      <c r="IB4" s="84"/>
      <c r="IC4" s="84"/>
      <c r="ID4" s="84"/>
      <c r="IE4" s="84"/>
      <c r="IF4" s="84"/>
      <c r="IG4" s="84"/>
      <c r="IH4" s="84"/>
      <c r="II4" s="84"/>
      <c r="IJ4" s="84"/>
      <c r="IK4" s="84"/>
      <c r="IL4" s="84"/>
      <c r="IM4" s="84"/>
      <c r="IN4" s="84"/>
      <c r="IO4" s="84"/>
      <c r="IP4" s="84"/>
      <c r="IQ4" s="84"/>
      <c r="IR4" s="84"/>
      <c r="IS4" s="84"/>
      <c r="IT4" s="84"/>
      <c r="IU4" s="84"/>
      <c r="IV4" s="84"/>
      <c r="IW4" s="84"/>
      <c r="IX4" s="84"/>
      <c r="IY4" s="84"/>
      <c r="IZ4" s="84"/>
      <c r="JA4" s="84"/>
      <c r="JB4" s="84"/>
    </row>
    <row r="5" spans="1:262" s="22" customFormat="1" ht="15" customHeight="1" x14ac:dyDescent="0.15">
      <c r="A5" s="176" t="str">
        <f t="shared" ref="A5:A45" si="0">$Y$2</f>
        <v>20190905</v>
      </c>
      <c r="B5" s="26" t="s">
        <v>275</v>
      </c>
      <c r="C5" s="27" t="s">
        <v>375</v>
      </c>
      <c r="D5" s="28" t="s">
        <v>418</v>
      </c>
      <c r="E5" s="26" t="str">
        <f t="shared" ref="E5:E21" si="1">IF(LEFT(D5,3)="ZVY","试产",IF(LEFT(D5,3)="XVK","重工","标准"))</f>
        <v>标准</v>
      </c>
      <c r="F5" s="29" t="str">
        <f>VLOOKUP(D5,[1]工单一览表!A:B,2,0)</f>
        <v>025-C130000641-356</v>
      </c>
      <c r="G5" s="30" t="str">
        <f>VLOOKUP(F5,[1]系列对照表!A:C,3,0)</f>
        <v>PinPush</v>
      </c>
      <c r="H5" s="30" t="str">
        <f>VLOOKUP(F5,[1]系列对照表!A:D,4,0)</f>
        <v>PCS</v>
      </c>
      <c r="I5" s="37">
        <f>VLOOKUP(D5,[1]工单一览表!A:G,7,0)</f>
        <v>1500000</v>
      </c>
      <c r="J5" s="38" t="s">
        <v>281</v>
      </c>
      <c r="K5" s="37">
        <f>VLOOKUP(D5,[1]工单一览表!A:H,8,0)</f>
        <v>838000</v>
      </c>
      <c r="L5" s="26"/>
      <c r="M5" s="26"/>
      <c r="N5" s="26"/>
      <c r="O5" s="39" t="s">
        <v>420</v>
      </c>
      <c r="P5" s="40">
        <v>0.5</v>
      </c>
      <c r="Q5" s="40">
        <v>0.5</v>
      </c>
      <c r="R5" s="40">
        <f t="shared" ref="R5:R45" ca="1" si="2">SUMIFS(INDIRECT("'"&amp;"品质人力-"&amp;A5&amp;"'"&amp;"!D:D"),INDIRECT("'"&amp;"品质人力-"&amp;A5&amp;"'"&amp;"!C:C"),B5)/SUMIFS(V:V,B:B,B5)*V5</f>
        <v>2.4664031620553359</v>
      </c>
      <c r="S5" s="40">
        <f t="shared" ref="S5:S45" ca="1" si="3">SUM(INDIRECT("'"&amp;"管理人力-"&amp;A5&amp;"'"&amp;"!D:D"))/SUM(V:V)*V5</f>
        <v>2.4601366742596809</v>
      </c>
      <c r="T5" s="40">
        <v>3</v>
      </c>
      <c r="U5" s="40">
        <v>3</v>
      </c>
      <c r="V5" s="41">
        <v>12</v>
      </c>
      <c r="W5" s="42">
        <v>120000</v>
      </c>
      <c r="X5" s="43">
        <v>200</v>
      </c>
      <c r="Y5" s="50">
        <v>1</v>
      </c>
      <c r="Z5" s="50">
        <v>1</v>
      </c>
      <c r="AA5" s="51"/>
      <c r="AB5" s="51"/>
      <c r="AC5" s="51"/>
      <c r="AD5" s="51"/>
      <c r="AE5" s="51"/>
      <c r="AF5" s="38">
        <f t="shared" ref="AF5:AF21" si="4">IF(LEFT(F5,3)="025",X5*Y5*Z5*60*V5,X5*Y5*Z5*60*V5/1000)</f>
        <v>144000</v>
      </c>
      <c r="AG5" s="61">
        <f t="shared" ref="AG5:AG21" si="5">IF(LEFT(F5,3)="025",W5/(X5*Y5*Z5*60),W5*1000/(X5*Y5*Z5*60))</f>
        <v>10</v>
      </c>
      <c r="AH5" s="62">
        <f t="shared" ref="AH5:AH21" si="6">W5/AF5</f>
        <v>0.83333333333333337</v>
      </c>
      <c r="AI5" s="63"/>
      <c r="AJ5" s="64"/>
      <c r="AK5" s="65">
        <f t="shared" ref="AK5:AK21" si="7">AJ5/U5</f>
        <v>0</v>
      </c>
      <c r="AL5" s="64" t="str">
        <f>IF(VLOOKUP(D5,[1]工单一览表!A:F,6,0)="结案","Y","N")</f>
        <v>Y</v>
      </c>
      <c r="AM5" s="66" t="s">
        <v>317</v>
      </c>
      <c r="AN5" s="26"/>
      <c r="AO5" s="66" t="s">
        <v>399</v>
      </c>
      <c r="AP5" s="74"/>
      <c r="AQ5" s="75"/>
      <c r="AR5" s="76"/>
      <c r="AS5" s="77"/>
      <c r="AT5" s="77"/>
      <c r="AU5" s="78"/>
      <c r="AV5" s="77"/>
      <c r="AW5" s="77"/>
      <c r="AX5" s="77"/>
      <c r="AY5" s="77"/>
      <c r="AZ5" s="77"/>
      <c r="BA5" s="77"/>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c r="CW5" s="84"/>
      <c r="CX5" s="84"/>
      <c r="CY5" s="84"/>
      <c r="CZ5" s="84"/>
      <c r="DA5" s="84"/>
      <c r="DB5" s="84"/>
      <c r="DC5" s="84"/>
      <c r="DD5" s="84"/>
      <c r="DE5" s="84"/>
      <c r="DF5" s="84"/>
      <c r="DG5" s="84"/>
      <c r="DH5" s="84"/>
      <c r="DI5" s="84"/>
      <c r="DJ5" s="84"/>
      <c r="DK5" s="84"/>
      <c r="DL5" s="84"/>
      <c r="DM5" s="84"/>
      <c r="DN5" s="84"/>
      <c r="DO5" s="84"/>
      <c r="DP5" s="84"/>
      <c r="DQ5" s="84"/>
      <c r="DR5" s="84"/>
      <c r="DS5" s="84"/>
      <c r="DT5" s="84"/>
      <c r="DU5" s="84"/>
      <c r="DV5" s="84"/>
      <c r="DW5" s="84"/>
      <c r="DX5" s="84"/>
      <c r="DY5" s="84"/>
      <c r="DZ5" s="84"/>
      <c r="EA5" s="84"/>
      <c r="EB5" s="84"/>
      <c r="EC5" s="84"/>
      <c r="ED5" s="84"/>
      <c r="EE5" s="84"/>
      <c r="EF5" s="84"/>
      <c r="EG5" s="84"/>
      <c r="EH5" s="84"/>
      <c r="EI5" s="84"/>
      <c r="EJ5" s="84"/>
      <c r="EK5" s="84"/>
      <c r="EL5" s="84"/>
      <c r="EM5" s="84"/>
      <c r="EN5" s="84"/>
      <c r="EO5" s="84"/>
      <c r="EP5" s="84"/>
      <c r="EQ5" s="84"/>
      <c r="ER5" s="84"/>
      <c r="ES5" s="84"/>
      <c r="ET5" s="84"/>
      <c r="EU5" s="84"/>
      <c r="EV5" s="84"/>
      <c r="EW5" s="84"/>
      <c r="EX5" s="84"/>
      <c r="EY5" s="84"/>
      <c r="EZ5" s="84"/>
      <c r="FA5" s="84"/>
      <c r="FB5" s="84"/>
      <c r="FC5" s="84"/>
      <c r="FD5" s="84"/>
      <c r="FE5" s="84"/>
      <c r="FF5" s="84"/>
      <c r="FG5" s="84"/>
      <c r="FH5" s="84"/>
      <c r="FI5" s="84"/>
      <c r="FJ5" s="84"/>
      <c r="FK5" s="84"/>
      <c r="FL5" s="84"/>
      <c r="FM5" s="84"/>
      <c r="FN5" s="84"/>
      <c r="FO5" s="84"/>
      <c r="FP5" s="84"/>
      <c r="FQ5" s="84"/>
      <c r="FR5" s="84"/>
      <c r="FS5" s="84"/>
      <c r="FT5" s="84"/>
      <c r="FU5" s="84"/>
      <c r="FV5" s="84"/>
      <c r="FW5" s="84"/>
      <c r="FX5" s="84"/>
      <c r="FY5" s="84"/>
      <c r="FZ5" s="84"/>
      <c r="GA5" s="84"/>
      <c r="GB5" s="84"/>
      <c r="GC5" s="84"/>
      <c r="GD5" s="84"/>
      <c r="GE5" s="84"/>
      <c r="GF5" s="84"/>
      <c r="GG5" s="84"/>
      <c r="GH5" s="84"/>
      <c r="GI5" s="84"/>
      <c r="GJ5" s="84"/>
      <c r="GK5" s="84"/>
      <c r="GL5" s="84"/>
      <c r="GM5" s="84"/>
      <c r="GN5" s="84"/>
      <c r="GO5" s="84"/>
      <c r="GP5" s="84"/>
      <c r="GQ5" s="84"/>
      <c r="GR5" s="84"/>
      <c r="GS5" s="84"/>
      <c r="GT5" s="84"/>
      <c r="GU5" s="84"/>
      <c r="GV5" s="84"/>
      <c r="GW5" s="84"/>
      <c r="GX5" s="84"/>
      <c r="GY5" s="84"/>
      <c r="GZ5" s="84"/>
      <c r="HA5" s="84"/>
      <c r="HB5" s="84"/>
      <c r="HC5" s="84"/>
      <c r="HD5" s="84"/>
      <c r="HE5" s="84"/>
      <c r="HF5" s="84"/>
      <c r="HG5" s="84"/>
      <c r="HH5" s="84"/>
      <c r="HI5" s="84"/>
      <c r="HJ5" s="84"/>
      <c r="HK5" s="84"/>
      <c r="HL5" s="84"/>
      <c r="HM5" s="84"/>
      <c r="HN5" s="84"/>
      <c r="HO5" s="84"/>
      <c r="HP5" s="84"/>
      <c r="HQ5" s="84"/>
      <c r="HR5" s="84"/>
      <c r="HS5" s="84"/>
      <c r="HT5" s="84"/>
      <c r="HU5" s="84"/>
      <c r="HV5" s="84"/>
      <c r="HW5" s="84"/>
      <c r="HX5" s="84"/>
      <c r="HY5" s="84"/>
      <c r="HZ5" s="84"/>
      <c r="IA5" s="84"/>
      <c r="IB5" s="84"/>
      <c r="IC5" s="84"/>
      <c r="ID5" s="84"/>
      <c r="IE5" s="84"/>
      <c r="IF5" s="84"/>
      <c r="IG5" s="84"/>
      <c r="IH5" s="84"/>
      <c r="II5" s="84"/>
      <c r="IJ5" s="84"/>
      <c r="IK5" s="84"/>
      <c r="IL5" s="84"/>
      <c r="IM5" s="84"/>
      <c r="IN5" s="84"/>
      <c r="IO5" s="84"/>
      <c r="IP5" s="84"/>
      <c r="IQ5" s="84"/>
      <c r="IR5" s="84"/>
      <c r="IS5" s="84"/>
      <c r="IT5" s="84"/>
      <c r="IU5" s="84"/>
      <c r="IV5" s="84"/>
      <c r="IW5" s="84"/>
      <c r="IX5" s="84"/>
      <c r="IY5" s="84"/>
      <c r="IZ5" s="84"/>
      <c r="JA5" s="84"/>
      <c r="JB5" s="84"/>
    </row>
    <row r="6" spans="1:262" s="22" customFormat="1" ht="15" customHeight="1" x14ac:dyDescent="0.15">
      <c r="A6" s="176" t="str">
        <f t="shared" si="0"/>
        <v>20190905</v>
      </c>
      <c r="B6" s="26" t="s">
        <v>275</v>
      </c>
      <c r="C6" s="27" t="s">
        <v>375</v>
      </c>
      <c r="D6" s="28" t="s">
        <v>421</v>
      </c>
      <c r="E6" s="26" t="str">
        <f t="shared" si="1"/>
        <v>标准</v>
      </c>
      <c r="F6" s="29" t="str">
        <f>VLOOKUP(D6,[1]工单一览表!A:B,2,0)</f>
        <v>025-C130000642-356</v>
      </c>
      <c r="G6" s="30" t="str">
        <f>VLOOKUP(F6,[1]系列对照表!A:C,3,0)</f>
        <v>PinPush</v>
      </c>
      <c r="H6" s="30" t="str">
        <f>VLOOKUP(F6,[1]系列对照表!A:D,4,0)</f>
        <v>PCS</v>
      </c>
      <c r="I6" s="37">
        <f>VLOOKUP(D6,[1]工单一览表!A:G,7,0)</f>
        <v>1500000</v>
      </c>
      <c r="J6" s="38" t="s">
        <v>281</v>
      </c>
      <c r="K6" s="37">
        <f>VLOOKUP(D6,[1]工单一览表!A:H,8,0)</f>
        <v>828000</v>
      </c>
      <c r="L6" s="26"/>
      <c r="M6" s="26"/>
      <c r="N6" s="26"/>
      <c r="O6" s="39" t="s">
        <v>420</v>
      </c>
      <c r="P6" s="40">
        <v>0.5</v>
      </c>
      <c r="Q6" s="40">
        <v>0.5</v>
      </c>
      <c r="R6" s="40">
        <f t="shared" ca="1" si="2"/>
        <v>2.4664031620553359</v>
      </c>
      <c r="S6" s="40">
        <f t="shared" ca="1" si="3"/>
        <v>2.4601366742596809</v>
      </c>
      <c r="T6" s="40">
        <v>3</v>
      </c>
      <c r="U6" s="40">
        <v>3</v>
      </c>
      <c r="V6" s="41">
        <v>12</v>
      </c>
      <c r="W6" s="42">
        <v>120000</v>
      </c>
      <c r="X6" s="43">
        <v>200</v>
      </c>
      <c r="Y6" s="50">
        <v>1</v>
      </c>
      <c r="Z6" s="50">
        <v>1</v>
      </c>
      <c r="AA6" s="51"/>
      <c r="AB6" s="51"/>
      <c r="AC6" s="51"/>
      <c r="AD6" s="51"/>
      <c r="AE6" s="51"/>
      <c r="AF6" s="38">
        <f t="shared" si="4"/>
        <v>144000</v>
      </c>
      <c r="AG6" s="61">
        <f t="shared" si="5"/>
        <v>10</v>
      </c>
      <c r="AH6" s="62">
        <f t="shared" si="6"/>
        <v>0.83333333333333337</v>
      </c>
      <c r="AI6" s="63"/>
      <c r="AJ6" s="64"/>
      <c r="AK6" s="65">
        <f t="shared" si="7"/>
        <v>0</v>
      </c>
      <c r="AL6" s="64" t="str">
        <f>IF(VLOOKUP(D6,[1]工单一览表!A:F,6,0)="结案","Y","N")</f>
        <v>Y</v>
      </c>
      <c r="AM6" s="66" t="s">
        <v>317</v>
      </c>
      <c r="AN6" s="26"/>
      <c r="AO6" s="66" t="s">
        <v>399</v>
      </c>
      <c r="AP6" s="74"/>
      <c r="AQ6" s="75"/>
      <c r="AR6" s="76"/>
      <c r="AS6" s="77"/>
      <c r="AT6" s="77"/>
      <c r="AU6" s="78"/>
      <c r="AV6" s="77"/>
      <c r="AW6" s="77"/>
      <c r="AX6" s="77"/>
      <c r="AY6" s="77"/>
      <c r="AZ6" s="77"/>
      <c r="BA6" s="77"/>
      <c r="BB6" s="84"/>
      <c r="BC6" s="84"/>
      <c r="BD6" s="84"/>
      <c r="BE6" s="84"/>
      <c r="BF6" s="84"/>
      <c r="BG6" s="84"/>
      <c r="BH6" s="84"/>
      <c r="BI6" s="84"/>
      <c r="BJ6" s="84"/>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84"/>
      <c r="FT6" s="84"/>
      <c r="FU6" s="84"/>
      <c r="FV6" s="84"/>
      <c r="FW6" s="84"/>
      <c r="FX6" s="84"/>
      <c r="FY6" s="84"/>
      <c r="FZ6" s="84"/>
      <c r="GA6" s="84"/>
      <c r="GB6" s="84"/>
      <c r="GC6" s="84"/>
      <c r="GD6" s="84"/>
      <c r="GE6" s="84"/>
      <c r="GF6" s="84"/>
      <c r="GG6" s="84"/>
      <c r="GH6" s="84"/>
      <c r="GI6" s="84"/>
      <c r="GJ6" s="84"/>
      <c r="GK6" s="84"/>
      <c r="GL6" s="84"/>
      <c r="GM6" s="84"/>
      <c r="GN6" s="84"/>
      <c r="GO6" s="84"/>
      <c r="GP6" s="84"/>
      <c r="GQ6" s="84"/>
      <c r="GR6" s="84"/>
      <c r="GS6" s="84"/>
      <c r="GT6" s="84"/>
      <c r="GU6" s="84"/>
      <c r="GV6" s="84"/>
      <c r="GW6" s="84"/>
      <c r="GX6" s="84"/>
      <c r="GY6" s="84"/>
      <c r="GZ6" s="84"/>
      <c r="HA6" s="84"/>
      <c r="HB6" s="84"/>
      <c r="HC6" s="84"/>
      <c r="HD6" s="84"/>
      <c r="HE6" s="84"/>
      <c r="HF6" s="84"/>
      <c r="HG6" s="84"/>
      <c r="HH6" s="84"/>
      <c r="HI6" s="84"/>
      <c r="HJ6" s="84"/>
      <c r="HK6" s="84"/>
      <c r="HL6" s="84"/>
      <c r="HM6" s="84"/>
      <c r="HN6" s="84"/>
      <c r="HO6" s="84"/>
      <c r="HP6" s="84"/>
      <c r="HQ6" s="84"/>
      <c r="HR6" s="84"/>
      <c r="HS6" s="84"/>
      <c r="HT6" s="84"/>
      <c r="HU6" s="84"/>
      <c r="HV6" s="84"/>
      <c r="HW6" s="84"/>
      <c r="HX6" s="84"/>
      <c r="HY6" s="84"/>
      <c r="HZ6" s="84"/>
      <c r="IA6" s="84"/>
      <c r="IB6" s="84"/>
      <c r="IC6" s="84"/>
      <c r="ID6" s="84"/>
      <c r="IE6" s="84"/>
      <c r="IF6" s="84"/>
      <c r="IG6" s="84"/>
      <c r="IH6" s="84"/>
      <c r="II6" s="84"/>
      <c r="IJ6" s="84"/>
      <c r="IK6" s="84"/>
      <c r="IL6" s="84"/>
      <c r="IM6" s="84"/>
      <c r="IN6" s="84"/>
      <c r="IO6" s="84"/>
      <c r="IP6" s="84"/>
      <c r="IQ6" s="84"/>
      <c r="IR6" s="84"/>
      <c r="IS6" s="84"/>
      <c r="IT6" s="84"/>
      <c r="IU6" s="84"/>
      <c r="IV6" s="84"/>
      <c r="IW6" s="84"/>
      <c r="IX6" s="84"/>
      <c r="IY6" s="84"/>
      <c r="IZ6" s="84"/>
      <c r="JA6" s="84"/>
      <c r="JB6" s="84"/>
    </row>
    <row r="7" spans="1:262" s="22" customFormat="1" ht="15" customHeight="1" x14ac:dyDescent="0.15">
      <c r="A7" s="176" t="str">
        <f t="shared" si="0"/>
        <v>20190905</v>
      </c>
      <c r="B7" s="26" t="s">
        <v>275</v>
      </c>
      <c r="C7" s="27" t="s">
        <v>276</v>
      </c>
      <c r="D7" s="28" t="s">
        <v>423</v>
      </c>
      <c r="E7" s="26" t="str">
        <f t="shared" si="1"/>
        <v>标准</v>
      </c>
      <c r="F7" s="29" t="str">
        <f>VLOOKUP(D7,[1]工单一览表!A:B,2,0)</f>
        <v>025-C130000631-358</v>
      </c>
      <c r="G7" s="30" t="str">
        <f>VLOOKUP(F7,[1]系列对照表!A:C,3,0)</f>
        <v>PinPush</v>
      </c>
      <c r="H7" s="30" t="str">
        <f>VLOOKUP(F7,[1]系列对照表!A:D,4,0)</f>
        <v>PCS</v>
      </c>
      <c r="I7" s="37">
        <f>VLOOKUP(D7,[1]工单一览表!A:G,7,0)</f>
        <v>2000000</v>
      </c>
      <c r="J7" s="38" t="s">
        <v>281</v>
      </c>
      <c r="K7" s="37">
        <f>VLOOKUP(D7,[1]工单一览表!A:H,8,0)</f>
        <v>1939000</v>
      </c>
      <c r="L7" s="26"/>
      <c r="M7" s="26"/>
      <c r="N7" s="26"/>
      <c r="O7" s="39" t="s">
        <v>389</v>
      </c>
      <c r="P7" s="40">
        <v>0.5</v>
      </c>
      <c r="Q7" s="40">
        <v>0.5</v>
      </c>
      <c r="R7" s="40">
        <f t="shared" ca="1" si="2"/>
        <v>2.4664031620553359</v>
      </c>
      <c r="S7" s="40">
        <f t="shared" ca="1" si="3"/>
        <v>2.4601366742596809</v>
      </c>
      <c r="T7" s="40">
        <v>4</v>
      </c>
      <c r="U7" s="40">
        <v>4</v>
      </c>
      <c r="V7" s="41">
        <v>12</v>
      </c>
      <c r="W7" s="42">
        <v>250000</v>
      </c>
      <c r="X7" s="43">
        <v>350</v>
      </c>
      <c r="Y7" s="50">
        <v>1</v>
      </c>
      <c r="Z7" s="50">
        <v>1</v>
      </c>
      <c r="AA7" s="51"/>
      <c r="AB7" s="51"/>
      <c r="AC7" s="51"/>
      <c r="AD7" s="51"/>
      <c r="AE7" s="51"/>
      <c r="AF7" s="38">
        <f t="shared" si="4"/>
        <v>252000</v>
      </c>
      <c r="AG7" s="61">
        <f t="shared" si="5"/>
        <v>11.904761904761905</v>
      </c>
      <c r="AH7" s="62">
        <f t="shared" si="6"/>
        <v>0.99206349206349209</v>
      </c>
      <c r="AI7" s="63"/>
      <c r="AJ7" s="64"/>
      <c r="AK7" s="65">
        <f t="shared" si="7"/>
        <v>0</v>
      </c>
      <c r="AL7" s="64" t="str">
        <f>IF(VLOOKUP(D7,[1]工单一览表!A:F,6,0)="结案","Y","N")</f>
        <v>Y</v>
      </c>
      <c r="AM7" s="66" t="s">
        <v>284</v>
      </c>
      <c r="AN7" s="26"/>
      <c r="AO7" s="66" t="s">
        <v>49</v>
      </c>
      <c r="AP7" s="74"/>
      <c r="AQ7" s="75"/>
      <c r="AR7" s="76"/>
      <c r="AS7" s="77"/>
      <c r="AT7" s="77"/>
      <c r="AU7" s="78"/>
      <c r="AV7" s="77"/>
      <c r="AW7" s="77"/>
      <c r="AX7" s="77"/>
      <c r="AY7" s="77"/>
      <c r="AZ7" s="77"/>
      <c r="BA7" s="77"/>
      <c r="BB7" s="84"/>
      <c r="BC7" s="84"/>
      <c r="BD7" s="84"/>
      <c r="BE7" s="84"/>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4"/>
      <c r="DW7" s="84"/>
      <c r="DX7" s="84"/>
      <c r="DY7" s="84"/>
      <c r="DZ7" s="84"/>
      <c r="EA7" s="84"/>
      <c r="EB7" s="84"/>
      <c r="EC7" s="84"/>
      <c r="ED7" s="84"/>
      <c r="EE7" s="84"/>
      <c r="EF7" s="84"/>
      <c r="EG7" s="84"/>
      <c r="EH7" s="84"/>
      <c r="EI7" s="84"/>
      <c r="EJ7" s="84"/>
      <c r="EK7" s="84"/>
      <c r="EL7" s="84"/>
      <c r="EM7" s="84"/>
      <c r="EN7" s="84"/>
      <c r="EO7" s="84"/>
      <c r="EP7" s="84"/>
      <c r="EQ7" s="84"/>
      <c r="ER7" s="84"/>
      <c r="ES7" s="84"/>
      <c r="ET7" s="84"/>
      <c r="EU7" s="84"/>
      <c r="EV7" s="84"/>
      <c r="EW7" s="84"/>
      <c r="EX7" s="84"/>
      <c r="EY7" s="84"/>
      <c r="EZ7" s="84"/>
      <c r="FA7" s="84"/>
      <c r="FB7" s="84"/>
      <c r="FC7" s="84"/>
      <c r="FD7" s="84"/>
      <c r="FE7" s="84"/>
      <c r="FF7" s="84"/>
      <c r="FG7" s="84"/>
      <c r="FH7" s="84"/>
      <c r="FI7" s="84"/>
      <c r="FJ7" s="84"/>
      <c r="FK7" s="84"/>
      <c r="FL7" s="84"/>
      <c r="FM7" s="84"/>
      <c r="FN7" s="84"/>
      <c r="FO7" s="84"/>
      <c r="FP7" s="84"/>
      <c r="FQ7" s="84"/>
      <c r="FR7" s="84"/>
      <c r="FS7" s="84"/>
      <c r="FT7" s="84"/>
      <c r="FU7" s="84"/>
      <c r="FV7" s="84"/>
      <c r="FW7" s="84"/>
      <c r="FX7" s="84"/>
      <c r="FY7" s="84"/>
      <c r="FZ7" s="84"/>
      <c r="GA7" s="84"/>
      <c r="GB7" s="84"/>
      <c r="GC7" s="84"/>
      <c r="GD7" s="84"/>
      <c r="GE7" s="84"/>
      <c r="GF7" s="84"/>
      <c r="GG7" s="84"/>
      <c r="GH7" s="84"/>
      <c r="GI7" s="84"/>
      <c r="GJ7" s="84"/>
      <c r="GK7" s="84"/>
      <c r="GL7" s="84"/>
      <c r="GM7" s="84"/>
      <c r="GN7" s="84"/>
      <c r="GO7" s="84"/>
      <c r="GP7" s="84"/>
      <c r="GQ7" s="84"/>
      <c r="GR7" s="84"/>
      <c r="GS7" s="84"/>
      <c r="GT7" s="84"/>
      <c r="GU7" s="84"/>
      <c r="GV7" s="84"/>
      <c r="GW7" s="84"/>
      <c r="GX7" s="84"/>
      <c r="GY7" s="84"/>
      <c r="GZ7" s="84"/>
      <c r="HA7" s="84"/>
      <c r="HB7" s="84"/>
      <c r="HC7" s="84"/>
      <c r="HD7" s="84"/>
      <c r="HE7" s="84"/>
      <c r="HF7" s="84"/>
      <c r="HG7" s="84"/>
      <c r="HH7" s="84"/>
      <c r="HI7" s="84"/>
      <c r="HJ7" s="84"/>
      <c r="HK7" s="84"/>
      <c r="HL7" s="84"/>
      <c r="HM7" s="84"/>
      <c r="HN7" s="84"/>
      <c r="HO7" s="84"/>
      <c r="HP7" s="84"/>
      <c r="HQ7" s="84"/>
      <c r="HR7" s="84"/>
      <c r="HS7" s="84"/>
      <c r="HT7" s="84"/>
      <c r="HU7" s="84"/>
      <c r="HV7" s="84"/>
      <c r="HW7" s="84"/>
      <c r="HX7" s="84"/>
      <c r="HY7" s="84"/>
      <c r="HZ7" s="84"/>
      <c r="IA7" s="84"/>
      <c r="IB7" s="84"/>
      <c r="IC7" s="84"/>
      <c r="ID7" s="84"/>
      <c r="IE7" s="84"/>
      <c r="IF7" s="84"/>
      <c r="IG7" s="84"/>
      <c r="IH7" s="84"/>
      <c r="II7" s="84"/>
      <c r="IJ7" s="84"/>
      <c r="IK7" s="84"/>
      <c r="IL7" s="84"/>
      <c r="IM7" s="84"/>
      <c r="IN7" s="84"/>
      <c r="IO7" s="84"/>
      <c r="IP7" s="84"/>
      <c r="IQ7" s="84"/>
      <c r="IR7" s="84"/>
      <c r="IS7" s="84"/>
      <c r="IT7" s="84"/>
      <c r="IU7" s="84"/>
      <c r="IV7" s="84"/>
      <c r="IW7" s="84"/>
      <c r="IX7" s="84"/>
      <c r="IY7" s="84"/>
      <c r="IZ7" s="84"/>
      <c r="JA7" s="84"/>
      <c r="JB7" s="84"/>
    </row>
    <row r="8" spans="1:262" s="22" customFormat="1" ht="15" customHeight="1" x14ac:dyDescent="0.15">
      <c r="A8" s="176" t="str">
        <f t="shared" si="0"/>
        <v>20190905</v>
      </c>
      <c r="B8" s="26" t="s">
        <v>285</v>
      </c>
      <c r="C8" s="27" t="s">
        <v>276</v>
      </c>
      <c r="D8" s="28" t="s">
        <v>460</v>
      </c>
      <c r="E8" s="26" t="str">
        <f t="shared" si="1"/>
        <v>标准</v>
      </c>
      <c r="F8" s="29" t="str">
        <f>VLOOKUP(D8,[1]工单一览表!A:B,2,0)</f>
        <v>025-C130000631-372</v>
      </c>
      <c r="G8" s="30" t="str">
        <f>VLOOKUP(F8,[1]系列对照表!A:C,3,0)</f>
        <v>转轴</v>
      </c>
      <c r="H8" s="30" t="str">
        <f>VLOOKUP(F8,[1]系列对照表!A:D,4,0)</f>
        <v>PCS</v>
      </c>
      <c r="I8" s="37">
        <f>VLOOKUP(D8,[1]工单一览表!A:G,7,0)</f>
        <v>1500000</v>
      </c>
      <c r="J8" s="38" t="s">
        <v>281</v>
      </c>
      <c r="K8" s="37">
        <f>VLOOKUP(D8,[1]工单一览表!A:H,8,0)</f>
        <v>0</v>
      </c>
      <c r="L8" s="26"/>
      <c r="M8" s="26"/>
      <c r="N8" s="26"/>
      <c r="O8" s="39" t="s">
        <v>389</v>
      </c>
      <c r="P8" s="40">
        <v>0.5</v>
      </c>
      <c r="Q8" s="40">
        <v>0.5</v>
      </c>
      <c r="R8" s="40">
        <f t="shared" ca="1" si="2"/>
        <v>1.4193548387096775</v>
      </c>
      <c r="S8" s="40">
        <f t="shared" ca="1" si="3"/>
        <v>2.4601366742596809</v>
      </c>
      <c r="T8" s="40">
        <v>3</v>
      </c>
      <c r="U8" s="40">
        <v>3</v>
      </c>
      <c r="V8" s="41">
        <v>12</v>
      </c>
      <c r="W8" s="42">
        <v>80000</v>
      </c>
      <c r="X8" s="43">
        <v>320</v>
      </c>
      <c r="Y8" s="50">
        <v>1</v>
      </c>
      <c r="Z8" s="50">
        <v>1</v>
      </c>
      <c r="AA8" s="51"/>
      <c r="AB8" s="51"/>
      <c r="AC8" s="51"/>
      <c r="AD8" s="51"/>
      <c r="AE8" s="51"/>
      <c r="AF8" s="38">
        <f t="shared" si="4"/>
        <v>230400</v>
      </c>
      <c r="AG8" s="61">
        <f t="shared" si="5"/>
        <v>4.166666666666667</v>
      </c>
      <c r="AH8" s="62">
        <f t="shared" si="6"/>
        <v>0.34722222222222221</v>
      </c>
      <c r="AI8" s="63"/>
      <c r="AJ8" s="64"/>
      <c r="AK8" s="65">
        <f t="shared" si="7"/>
        <v>0</v>
      </c>
      <c r="AL8" s="64" t="str">
        <f>IF(VLOOKUP(D8,[1]工单一览表!A:F,6,0)="结案","Y","N")</f>
        <v>Y</v>
      </c>
      <c r="AM8" s="66" t="s">
        <v>331</v>
      </c>
      <c r="AN8" s="26"/>
      <c r="AO8" s="66" t="s">
        <v>127</v>
      </c>
      <c r="AP8" s="74"/>
      <c r="AQ8" s="75"/>
      <c r="AR8" s="76"/>
      <c r="AS8" s="77"/>
      <c r="AT8" s="77"/>
      <c r="AU8" s="78"/>
      <c r="AV8" s="77"/>
      <c r="AW8" s="77"/>
      <c r="AX8" s="77"/>
      <c r="AY8" s="77"/>
      <c r="AZ8" s="77"/>
      <c r="BA8" s="77"/>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c r="FE8" s="84"/>
      <c r="FF8" s="84"/>
      <c r="FG8" s="84"/>
      <c r="FH8" s="84"/>
      <c r="FI8" s="84"/>
      <c r="FJ8" s="84"/>
      <c r="FK8" s="84"/>
      <c r="FL8" s="84"/>
      <c r="FM8" s="84"/>
      <c r="FN8" s="84"/>
      <c r="FO8" s="84"/>
      <c r="FP8" s="84"/>
      <c r="FQ8" s="84"/>
      <c r="FR8" s="84"/>
      <c r="FS8" s="84"/>
      <c r="FT8" s="84"/>
      <c r="FU8" s="84"/>
      <c r="FV8" s="84"/>
      <c r="FW8" s="84"/>
      <c r="FX8" s="84"/>
      <c r="FY8" s="84"/>
      <c r="FZ8" s="84"/>
      <c r="GA8" s="84"/>
      <c r="GB8" s="84"/>
      <c r="GC8" s="84"/>
      <c r="GD8" s="84"/>
      <c r="GE8" s="84"/>
      <c r="GF8" s="84"/>
      <c r="GG8" s="84"/>
      <c r="GH8" s="84"/>
      <c r="GI8" s="84"/>
      <c r="GJ8" s="84"/>
      <c r="GK8" s="84"/>
      <c r="GL8" s="84"/>
      <c r="GM8" s="84"/>
      <c r="GN8" s="84"/>
      <c r="GO8" s="84"/>
      <c r="GP8" s="84"/>
      <c r="GQ8" s="84"/>
      <c r="GR8" s="84"/>
      <c r="GS8" s="84"/>
      <c r="GT8" s="84"/>
      <c r="GU8" s="84"/>
      <c r="GV8" s="84"/>
      <c r="GW8" s="84"/>
      <c r="GX8" s="84"/>
      <c r="GY8" s="84"/>
      <c r="GZ8" s="84"/>
      <c r="HA8" s="84"/>
      <c r="HB8" s="84"/>
      <c r="HC8" s="84"/>
      <c r="HD8" s="84"/>
      <c r="HE8" s="84"/>
      <c r="HF8" s="84"/>
      <c r="HG8" s="84"/>
      <c r="HH8" s="84"/>
      <c r="HI8" s="84"/>
      <c r="HJ8" s="84"/>
      <c r="HK8" s="84"/>
      <c r="HL8" s="84"/>
      <c r="HM8" s="84"/>
      <c r="HN8" s="84"/>
      <c r="HO8" s="84"/>
      <c r="HP8" s="84"/>
      <c r="HQ8" s="84"/>
      <c r="HR8" s="84"/>
      <c r="HS8" s="84"/>
      <c r="HT8" s="84"/>
      <c r="HU8" s="84"/>
      <c r="HV8" s="84"/>
      <c r="HW8" s="84"/>
      <c r="HX8" s="84"/>
      <c r="HY8" s="84"/>
      <c r="HZ8" s="84"/>
      <c r="IA8" s="84"/>
      <c r="IB8" s="84"/>
      <c r="IC8" s="84"/>
      <c r="ID8" s="84"/>
      <c r="IE8" s="84"/>
      <c r="IF8" s="84"/>
      <c r="IG8" s="84"/>
      <c r="IH8" s="84"/>
      <c r="II8" s="84"/>
      <c r="IJ8" s="84"/>
      <c r="IK8" s="84"/>
      <c r="IL8" s="84"/>
      <c r="IM8" s="84"/>
      <c r="IN8" s="84"/>
      <c r="IO8" s="84"/>
      <c r="IP8" s="84"/>
      <c r="IQ8" s="84"/>
      <c r="IR8" s="84"/>
      <c r="IS8" s="84"/>
      <c r="IT8" s="84"/>
      <c r="IU8" s="84"/>
      <c r="IV8" s="84"/>
      <c r="IW8" s="84"/>
      <c r="IX8" s="84"/>
      <c r="IY8" s="84"/>
      <c r="IZ8" s="84"/>
      <c r="JA8" s="84"/>
      <c r="JB8" s="84"/>
    </row>
    <row r="9" spans="1:262" s="13" customFormat="1" ht="15" customHeight="1" x14ac:dyDescent="0.15">
      <c r="A9" s="176" t="str">
        <f t="shared" si="0"/>
        <v>20190905</v>
      </c>
      <c r="B9" s="26" t="s">
        <v>275</v>
      </c>
      <c r="C9" s="27" t="s">
        <v>292</v>
      </c>
      <c r="D9" s="28" t="s">
        <v>446</v>
      </c>
      <c r="E9" s="26" t="str">
        <f t="shared" si="1"/>
        <v>标准</v>
      </c>
      <c r="F9" s="29" t="str">
        <f>VLOOKUP(D9,[1]工单一览表!A:B,2,0)</f>
        <v>025-U139500621-373</v>
      </c>
      <c r="G9" s="30" t="str">
        <f>VLOOKUP(F9,[1]系列对照表!A:C,3,0)</f>
        <v>5P Usb</v>
      </c>
      <c r="H9" s="30" t="str">
        <f>VLOOKUP(F9,[1]系列对照表!A:D,4,0)</f>
        <v>PCS</v>
      </c>
      <c r="I9" s="37">
        <f>VLOOKUP(D9,[1]工单一览表!A:G,7,0)</f>
        <v>600000</v>
      </c>
      <c r="J9" s="38" t="s">
        <v>281</v>
      </c>
      <c r="K9" s="37">
        <f>VLOOKUP(D9,[1]工单一览表!A:H,8,0)</f>
        <v>511000</v>
      </c>
      <c r="L9" s="26"/>
      <c r="M9" s="26"/>
      <c r="N9" s="26"/>
      <c r="O9" s="39" t="s">
        <v>295</v>
      </c>
      <c r="P9" s="40">
        <v>0.5</v>
      </c>
      <c r="Q9" s="40">
        <v>0.5</v>
      </c>
      <c r="R9" s="40">
        <f t="shared" ca="1" si="2"/>
        <v>2.4664031620553359</v>
      </c>
      <c r="S9" s="40">
        <f t="shared" ca="1" si="3"/>
        <v>2.4601366742596809</v>
      </c>
      <c r="T9" s="40">
        <v>4</v>
      </c>
      <c r="U9" s="40">
        <v>4</v>
      </c>
      <c r="V9" s="41">
        <v>12</v>
      </c>
      <c r="W9" s="42">
        <v>126000</v>
      </c>
      <c r="X9" s="43">
        <v>200</v>
      </c>
      <c r="Y9" s="50">
        <v>1</v>
      </c>
      <c r="Z9" s="50">
        <v>1</v>
      </c>
      <c r="AA9" s="51"/>
      <c r="AB9" s="51"/>
      <c r="AC9" s="51"/>
      <c r="AD9" s="51"/>
      <c r="AE9" s="51"/>
      <c r="AF9" s="38">
        <f t="shared" si="4"/>
        <v>144000</v>
      </c>
      <c r="AG9" s="61">
        <f t="shared" si="5"/>
        <v>10.5</v>
      </c>
      <c r="AH9" s="62">
        <f t="shared" si="6"/>
        <v>0.875</v>
      </c>
      <c r="AI9" s="63"/>
      <c r="AJ9" s="64"/>
      <c r="AK9" s="65">
        <f t="shared" si="7"/>
        <v>0</v>
      </c>
      <c r="AL9" s="64" t="str">
        <f>IF(VLOOKUP(D9,[1]工单一览表!A:F,6,0)="结案","Y","N")</f>
        <v>Y</v>
      </c>
      <c r="AM9" s="66" t="s">
        <v>284</v>
      </c>
      <c r="AN9" s="26"/>
      <c r="AO9" s="66" t="s">
        <v>49</v>
      </c>
      <c r="AP9" s="74"/>
      <c r="AQ9" s="75"/>
      <c r="AR9" s="76"/>
      <c r="AS9" s="77"/>
      <c r="AT9" s="77"/>
      <c r="AU9" s="78"/>
      <c r="AV9" s="77"/>
      <c r="AW9" s="77"/>
      <c r="AX9" s="77"/>
      <c r="AY9" s="77"/>
      <c r="AZ9" s="77"/>
      <c r="BA9" s="77"/>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c r="FK9" s="84"/>
      <c r="FL9" s="84"/>
      <c r="FM9" s="84"/>
      <c r="FN9" s="84"/>
      <c r="FO9" s="84"/>
      <c r="FP9" s="84"/>
      <c r="FQ9" s="84"/>
      <c r="FR9" s="84"/>
      <c r="FS9" s="84"/>
      <c r="FT9" s="84"/>
      <c r="FU9" s="84"/>
      <c r="FV9" s="84"/>
      <c r="FW9" s="84"/>
      <c r="FX9" s="84"/>
      <c r="FY9" s="84"/>
      <c r="FZ9" s="84"/>
      <c r="GA9" s="84"/>
      <c r="GB9" s="84"/>
      <c r="GC9" s="84"/>
      <c r="GD9" s="84"/>
      <c r="GE9" s="84"/>
      <c r="GF9" s="84"/>
      <c r="GG9" s="84"/>
      <c r="GH9" s="84"/>
      <c r="GI9" s="84"/>
      <c r="GJ9" s="84"/>
      <c r="GK9" s="84"/>
      <c r="GL9" s="84"/>
      <c r="GM9" s="84"/>
      <c r="GN9" s="84"/>
      <c r="GO9" s="84"/>
      <c r="GP9" s="84"/>
      <c r="GQ9" s="84"/>
      <c r="GR9" s="84"/>
      <c r="GS9" s="84"/>
      <c r="GT9" s="84"/>
      <c r="GU9" s="84"/>
      <c r="GV9" s="84"/>
      <c r="GW9" s="84"/>
      <c r="GX9" s="84"/>
      <c r="GY9" s="84"/>
      <c r="GZ9" s="84"/>
      <c r="HA9" s="84"/>
      <c r="HB9" s="84"/>
      <c r="HC9" s="84"/>
      <c r="HD9" s="84"/>
      <c r="HE9" s="84"/>
      <c r="HF9" s="84"/>
      <c r="HG9" s="84"/>
      <c r="HH9" s="84"/>
      <c r="HI9" s="84"/>
      <c r="HJ9" s="84"/>
      <c r="HK9" s="84"/>
      <c r="HL9" s="84"/>
      <c r="HM9" s="84"/>
      <c r="HN9" s="84"/>
      <c r="HO9" s="84"/>
      <c r="HP9" s="84"/>
      <c r="HQ9" s="84"/>
      <c r="HR9" s="84"/>
      <c r="HS9" s="84"/>
      <c r="HT9" s="84"/>
      <c r="HU9" s="84"/>
      <c r="HV9" s="84"/>
      <c r="HW9" s="84"/>
      <c r="HX9" s="84"/>
      <c r="HY9" s="84"/>
      <c r="HZ9" s="84"/>
      <c r="IA9" s="84"/>
      <c r="IB9" s="84"/>
      <c r="IC9" s="84"/>
      <c r="ID9" s="84"/>
      <c r="IE9" s="84"/>
      <c r="IF9" s="84"/>
      <c r="IG9" s="84"/>
      <c r="IH9" s="84"/>
      <c r="II9" s="84"/>
      <c r="IJ9" s="84"/>
      <c r="IK9" s="84"/>
      <c r="IL9" s="84"/>
      <c r="IM9" s="84"/>
      <c r="IN9" s="84"/>
      <c r="IO9" s="84"/>
      <c r="IP9" s="84"/>
      <c r="IQ9" s="84"/>
      <c r="IR9" s="84"/>
      <c r="IS9" s="84"/>
      <c r="IT9" s="84"/>
      <c r="IU9" s="84"/>
      <c r="IV9" s="84"/>
      <c r="IW9" s="84"/>
      <c r="IX9" s="84"/>
      <c r="IY9" s="84"/>
      <c r="IZ9" s="84"/>
      <c r="JA9" s="84"/>
      <c r="JB9" s="84"/>
    </row>
    <row r="10" spans="1:262" s="13" customFormat="1" ht="15" customHeight="1" x14ac:dyDescent="0.15">
      <c r="A10" s="176" t="str">
        <f t="shared" si="0"/>
        <v>20190905</v>
      </c>
      <c r="B10" s="26" t="s">
        <v>285</v>
      </c>
      <c r="C10" s="27" t="s">
        <v>292</v>
      </c>
      <c r="D10" s="28" t="s">
        <v>446</v>
      </c>
      <c r="E10" s="26" t="str">
        <f t="shared" si="1"/>
        <v>标准</v>
      </c>
      <c r="F10" s="29" t="str">
        <f>VLOOKUP(D10,[1]工单一览表!A:B,2,0)</f>
        <v>025-U139500621-373</v>
      </c>
      <c r="G10" s="30" t="str">
        <f>VLOOKUP(F10,[1]系列对照表!A:C,3,0)</f>
        <v>5P Usb</v>
      </c>
      <c r="H10" s="30" t="str">
        <f>VLOOKUP(F10,[1]系列对照表!A:D,4,0)</f>
        <v>PCS</v>
      </c>
      <c r="I10" s="37">
        <f>VLOOKUP(D10,[1]工单一览表!A:G,7,0)</f>
        <v>600000</v>
      </c>
      <c r="J10" s="38" t="s">
        <v>281</v>
      </c>
      <c r="K10" s="37">
        <f>VLOOKUP(D10,[1]工单一览表!A:H,8,0)</f>
        <v>511000</v>
      </c>
      <c r="L10" s="26"/>
      <c r="M10" s="26"/>
      <c r="N10" s="26"/>
      <c r="O10" s="39" t="s">
        <v>295</v>
      </c>
      <c r="P10" s="40">
        <v>0.5</v>
      </c>
      <c r="Q10" s="40">
        <v>0.5</v>
      </c>
      <c r="R10" s="40">
        <f t="shared" ca="1" si="2"/>
        <v>1.4193548387096775</v>
      </c>
      <c r="S10" s="40">
        <f t="shared" ca="1" si="3"/>
        <v>2.4601366742596809</v>
      </c>
      <c r="T10" s="40">
        <v>5</v>
      </c>
      <c r="U10" s="40">
        <v>5</v>
      </c>
      <c r="V10" s="41">
        <v>12</v>
      </c>
      <c r="W10" s="42">
        <v>97000</v>
      </c>
      <c r="X10" s="43">
        <v>200</v>
      </c>
      <c r="Y10" s="50">
        <v>1</v>
      </c>
      <c r="Z10" s="50">
        <v>1</v>
      </c>
      <c r="AA10" s="51"/>
      <c r="AB10" s="51"/>
      <c r="AC10" s="51"/>
      <c r="AD10" s="51"/>
      <c r="AE10" s="51"/>
      <c r="AF10" s="38">
        <f t="shared" si="4"/>
        <v>144000</v>
      </c>
      <c r="AG10" s="61">
        <f t="shared" si="5"/>
        <v>8.0833333333333339</v>
      </c>
      <c r="AH10" s="62">
        <f t="shared" si="6"/>
        <v>0.67361111111111116</v>
      </c>
      <c r="AI10" s="63"/>
      <c r="AJ10" s="64"/>
      <c r="AK10" s="65">
        <f t="shared" si="7"/>
        <v>0</v>
      </c>
      <c r="AL10" s="64" t="str">
        <f>IF(VLOOKUP(D10,[1]工单一览表!A:F,6,0)="结案","Y","N")</f>
        <v>Y</v>
      </c>
      <c r="AM10" s="66" t="s">
        <v>322</v>
      </c>
      <c r="AN10" s="26"/>
      <c r="AO10" s="66" t="s">
        <v>64</v>
      </c>
      <c r="AP10" s="74"/>
      <c r="AQ10" s="75"/>
      <c r="AR10" s="76"/>
      <c r="AS10" s="77"/>
      <c r="AT10" s="77"/>
      <c r="AU10" s="78"/>
      <c r="AV10" s="77"/>
      <c r="AW10" s="77"/>
      <c r="AX10" s="77"/>
      <c r="AY10" s="77"/>
      <c r="AZ10" s="77"/>
      <c r="BA10" s="77"/>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c r="GQ10" s="84"/>
      <c r="GR10" s="84"/>
      <c r="GS10" s="84"/>
      <c r="GT10" s="84"/>
      <c r="GU10" s="84"/>
      <c r="GV10" s="84"/>
      <c r="GW10" s="84"/>
      <c r="GX10" s="84"/>
      <c r="GY10" s="84"/>
      <c r="GZ10" s="84"/>
      <c r="HA10" s="84"/>
      <c r="HB10" s="84"/>
      <c r="HC10" s="84"/>
      <c r="HD10" s="84"/>
      <c r="HE10" s="84"/>
      <c r="HF10" s="84"/>
      <c r="HG10" s="84"/>
      <c r="HH10" s="84"/>
      <c r="HI10" s="84"/>
      <c r="HJ10" s="84"/>
      <c r="HK10" s="84"/>
      <c r="HL10" s="84"/>
      <c r="HM10" s="84"/>
      <c r="HN10" s="84"/>
      <c r="HO10" s="84"/>
      <c r="HP10" s="84"/>
      <c r="HQ10" s="84"/>
      <c r="HR10" s="84"/>
      <c r="HS10" s="84"/>
      <c r="HT10" s="84"/>
      <c r="HU10" s="84"/>
      <c r="HV10" s="84"/>
      <c r="HW10" s="84"/>
      <c r="HX10" s="84"/>
      <c r="HY10" s="84"/>
      <c r="HZ10" s="84"/>
      <c r="IA10" s="84"/>
      <c r="IB10" s="84"/>
      <c r="IC10" s="84"/>
      <c r="ID10" s="84"/>
      <c r="IE10" s="84"/>
      <c r="IF10" s="84"/>
      <c r="IG10" s="84"/>
      <c r="IH10" s="84"/>
      <c r="II10" s="84"/>
      <c r="IJ10" s="84"/>
      <c r="IK10" s="84"/>
      <c r="IL10" s="84"/>
      <c r="IM10" s="84"/>
      <c r="IN10" s="84"/>
      <c r="IO10" s="84"/>
      <c r="IP10" s="84"/>
      <c r="IQ10" s="84"/>
      <c r="IR10" s="84"/>
      <c r="IS10" s="84"/>
      <c r="IT10" s="84"/>
      <c r="IU10" s="84"/>
      <c r="IV10" s="84"/>
      <c r="IW10" s="84"/>
      <c r="IX10" s="84"/>
      <c r="IY10" s="84"/>
      <c r="IZ10" s="84"/>
      <c r="JA10" s="84"/>
      <c r="JB10" s="84"/>
    </row>
    <row r="11" spans="1:262" s="13" customFormat="1" ht="15" customHeight="1" x14ac:dyDescent="0.15">
      <c r="A11" s="176" t="str">
        <f t="shared" si="0"/>
        <v>20190905</v>
      </c>
      <c r="B11" s="26" t="s">
        <v>275</v>
      </c>
      <c r="C11" s="27" t="s">
        <v>361</v>
      </c>
      <c r="D11" s="28" t="s">
        <v>424</v>
      </c>
      <c r="E11" s="26" t="str">
        <f t="shared" si="1"/>
        <v>标准</v>
      </c>
      <c r="F11" s="29" t="str">
        <f>VLOOKUP(D11,[1]工单一览表!A:B,2,0)</f>
        <v>050-0009-482</v>
      </c>
      <c r="G11" s="30" t="str">
        <f>VLOOKUP(F11,[1]系列对照表!A:C,3,0)</f>
        <v>Sim卡</v>
      </c>
      <c r="H11" s="30" t="str">
        <f>VLOOKUP(F11,[1]系列对照表!A:D,4,0)</f>
        <v>KPCS</v>
      </c>
      <c r="I11" s="37">
        <f>VLOOKUP(D11,[1]工单一览表!A:G,7,0)</f>
        <v>1000</v>
      </c>
      <c r="J11" s="38" t="s">
        <v>281</v>
      </c>
      <c r="K11" s="37">
        <f>VLOOKUP(D11,[1]工单一览表!A:H,8,0)</f>
        <v>992.7</v>
      </c>
      <c r="L11" s="26"/>
      <c r="M11" s="26"/>
      <c r="N11" s="26"/>
      <c r="O11" s="39" t="s">
        <v>425</v>
      </c>
      <c r="P11" s="40">
        <v>0.5</v>
      </c>
      <c r="Q11" s="40">
        <v>0.5</v>
      </c>
      <c r="R11" s="40">
        <f t="shared" ca="1" si="2"/>
        <v>2.4664031620553359</v>
      </c>
      <c r="S11" s="40">
        <f t="shared" ca="1" si="3"/>
        <v>2.4601366742596809</v>
      </c>
      <c r="T11" s="40">
        <v>3</v>
      </c>
      <c r="U11" s="40">
        <v>3</v>
      </c>
      <c r="V11" s="41">
        <v>12</v>
      </c>
      <c r="W11" s="42">
        <v>117</v>
      </c>
      <c r="X11" s="43">
        <v>300</v>
      </c>
      <c r="Y11" s="50">
        <v>1</v>
      </c>
      <c r="Z11" s="50">
        <v>1</v>
      </c>
      <c r="AA11" s="51"/>
      <c r="AB11" s="51"/>
      <c r="AC11" s="51"/>
      <c r="AD11" s="51"/>
      <c r="AE11" s="51"/>
      <c r="AF11" s="38">
        <f t="shared" si="4"/>
        <v>216</v>
      </c>
      <c r="AG11" s="61">
        <f t="shared" si="5"/>
        <v>6.5</v>
      </c>
      <c r="AH11" s="62">
        <f t="shared" si="6"/>
        <v>0.54166666666666663</v>
      </c>
      <c r="AI11" s="63"/>
      <c r="AJ11" s="64"/>
      <c r="AK11" s="65">
        <f t="shared" si="7"/>
        <v>0</v>
      </c>
      <c r="AL11" s="64" t="str">
        <f>IF(VLOOKUP(D11,[1]工单一览表!A:F,6,0)="结案","Y","N")</f>
        <v>Y</v>
      </c>
      <c r="AM11" s="66" t="s">
        <v>284</v>
      </c>
      <c r="AN11" s="26"/>
      <c r="AO11" s="66" t="s">
        <v>125</v>
      </c>
      <c r="AP11" s="74"/>
      <c r="AQ11" s="75"/>
      <c r="AR11" s="76"/>
      <c r="AS11" s="77"/>
      <c r="AT11" s="77"/>
      <c r="AU11" s="78"/>
      <c r="AV11" s="77"/>
      <c r="AW11" s="77"/>
      <c r="AX11" s="77"/>
      <c r="AY11" s="77"/>
      <c r="AZ11" s="77"/>
      <c r="BA11" s="77"/>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c r="FE11" s="84"/>
      <c r="FF11" s="84"/>
      <c r="FG11" s="84"/>
      <c r="FH11" s="84"/>
      <c r="FI11" s="84"/>
      <c r="FJ11" s="84"/>
      <c r="FK11" s="84"/>
      <c r="FL11" s="84"/>
      <c r="FM11" s="84"/>
      <c r="FN11" s="84"/>
      <c r="FO11" s="84"/>
      <c r="FP11" s="84"/>
      <c r="FQ11" s="84"/>
      <c r="FR11" s="84"/>
      <c r="FS11" s="84"/>
      <c r="FT11" s="84"/>
      <c r="FU11" s="84"/>
      <c r="FV11" s="84"/>
      <c r="FW11" s="84"/>
      <c r="FX11" s="84"/>
      <c r="FY11" s="84"/>
      <c r="FZ11" s="84"/>
      <c r="GA11" s="84"/>
      <c r="GB11" s="84"/>
      <c r="GC11" s="84"/>
      <c r="GD11" s="84"/>
      <c r="GE11" s="84"/>
      <c r="GF11" s="84"/>
      <c r="GG11" s="84"/>
      <c r="GH11" s="84"/>
      <c r="GI11" s="84"/>
      <c r="GJ11" s="84"/>
      <c r="GK11" s="84"/>
      <c r="GL11" s="84"/>
      <c r="GM11" s="84"/>
      <c r="GN11" s="84"/>
      <c r="GO11" s="84"/>
      <c r="GP11" s="84"/>
      <c r="GQ11" s="84"/>
      <c r="GR11" s="84"/>
      <c r="GS11" s="84"/>
      <c r="GT11" s="84"/>
      <c r="GU11" s="84"/>
      <c r="GV11" s="84"/>
      <c r="GW11" s="84"/>
      <c r="GX11" s="84"/>
      <c r="GY11" s="84"/>
      <c r="GZ11" s="84"/>
      <c r="HA11" s="84"/>
      <c r="HB11" s="84"/>
      <c r="HC11" s="84"/>
      <c r="HD11" s="84"/>
      <c r="HE11" s="84"/>
      <c r="HF11" s="84"/>
      <c r="HG11" s="84"/>
      <c r="HH11" s="84"/>
      <c r="HI11" s="84"/>
      <c r="HJ11" s="84"/>
      <c r="HK11" s="84"/>
      <c r="HL11" s="84"/>
      <c r="HM11" s="84"/>
      <c r="HN11" s="84"/>
      <c r="HO11" s="84"/>
      <c r="HP11" s="84"/>
      <c r="HQ11" s="84"/>
      <c r="HR11" s="84"/>
      <c r="HS11" s="84"/>
      <c r="HT11" s="84"/>
      <c r="HU11" s="84"/>
      <c r="HV11" s="84"/>
      <c r="HW11" s="84"/>
      <c r="HX11" s="84"/>
      <c r="HY11" s="84"/>
      <c r="HZ11" s="84"/>
      <c r="IA11" s="84"/>
      <c r="IB11" s="84"/>
      <c r="IC11" s="84"/>
      <c r="ID11" s="84"/>
      <c r="IE11" s="84"/>
      <c r="IF11" s="84"/>
      <c r="IG11" s="84"/>
      <c r="IH11" s="84"/>
      <c r="II11" s="84"/>
      <c r="IJ11" s="84"/>
      <c r="IK11" s="84"/>
      <c r="IL11" s="84"/>
      <c r="IM11" s="84"/>
      <c r="IN11" s="84"/>
      <c r="IO11" s="84"/>
      <c r="IP11" s="84"/>
      <c r="IQ11" s="84"/>
      <c r="IR11" s="84"/>
      <c r="IS11" s="84"/>
      <c r="IT11" s="84"/>
      <c r="IU11" s="84"/>
      <c r="IV11" s="84"/>
      <c r="IW11" s="84"/>
      <c r="IX11" s="84"/>
      <c r="IY11" s="84"/>
      <c r="IZ11" s="84"/>
      <c r="JA11" s="84"/>
      <c r="JB11" s="84"/>
    </row>
    <row r="12" spans="1:262" s="13" customFormat="1" ht="15" customHeight="1" x14ac:dyDescent="0.15">
      <c r="A12" s="176" t="str">
        <f t="shared" si="0"/>
        <v>20190905</v>
      </c>
      <c r="B12" s="26" t="s">
        <v>285</v>
      </c>
      <c r="C12" s="27" t="s">
        <v>361</v>
      </c>
      <c r="D12" s="28" t="s">
        <v>424</v>
      </c>
      <c r="E12" s="26" t="str">
        <f t="shared" si="1"/>
        <v>标准</v>
      </c>
      <c r="F12" s="29" t="str">
        <f>VLOOKUP(D12,[1]工单一览表!A:B,2,0)</f>
        <v>050-0009-482</v>
      </c>
      <c r="G12" s="30" t="str">
        <f>VLOOKUP(F12,[1]系列对照表!A:C,3,0)</f>
        <v>Sim卡</v>
      </c>
      <c r="H12" s="30" t="str">
        <f>VLOOKUP(F12,[1]系列对照表!A:D,4,0)</f>
        <v>KPCS</v>
      </c>
      <c r="I12" s="37">
        <f>VLOOKUP(D12,[1]工单一览表!A:G,7,0)</f>
        <v>1000</v>
      </c>
      <c r="J12" s="38" t="s">
        <v>281</v>
      </c>
      <c r="K12" s="37">
        <f>VLOOKUP(D12,[1]工单一览表!A:H,8,0)</f>
        <v>992.7</v>
      </c>
      <c r="L12" s="26"/>
      <c r="M12" s="26"/>
      <c r="N12" s="26"/>
      <c r="O12" s="39" t="s">
        <v>425</v>
      </c>
      <c r="P12" s="40">
        <v>0.5</v>
      </c>
      <c r="Q12" s="40">
        <v>0.5</v>
      </c>
      <c r="R12" s="40">
        <f t="shared" ca="1" si="2"/>
        <v>1.4193548387096775</v>
      </c>
      <c r="S12" s="40">
        <f t="shared" ca="1" si="3"/>
        <v>2.4601366742596809</v>
      </c>
      <c r="T12" s="40">
        <v>3</v>
      </c>
      <c r="U12" s="40">
        <v>3</v>
      </c>
      <c r="V12" s="41">
        <v>12</v>
      </c>
      <c r="W12" s="42">
        <v>72</v>
      </c>
      <c r="X12" s="43">
        <v>300</v>
      </c>
      <c r="Y12" s="50">
        <v>1</v>
      </c>
      <c r="Z12" s="50">
        <v>1</v>
      </c>
      <c r="AA12" s="51"/>
      <c r="AB12" s="51"/>
      <c r="AC12" s="51"/>
      <c r="AD12" s="51"/>
      <c r="AE12" s="51"/>
      <c r="AF12" s="38">
        <f t="shared" si="4"/>
        <v>216</v>
      </c>
      <c r="AG12" s="61">
        <f t="shared" si="5"/>
        <v>4</v>
      </c>
      <c r="AH12" s="62">
        <f t="shared" si="6"/>
        <v>0.33333333333333331</v>
      </c>
      <c r="AI12" s="63"/>
      <c r="AJ12" s="64"/>
      <c r="AK12" s="65">
        <f t="shared" si="7"/>
        <v>0</v>
      </c>
      <c r="AL12" s="64" t="str">
        <f>IF(VLOOKUP(D12,[1]工单一览表!A:F,6,0)="结案","Y","N")</f>
        <v>Y</v>
      </c>
      <c r="AM12" s="66" t="s">
        <v>313</v>
      </c>
      <c r="AN12" s="26"/>
      <c r="AO12" s="66" t="s">
        <v>298</v>
      </c>
      <c r="AP12" s="74"/>
      <c r="AQ12" s="75"/>
      <c r="AR12" s="76"/>
      <c r="AS12" s="77"/>
      <c r="AT12" s="77"/>
      <c r="AU12" s="78"/>
      <c r="AV12" s="77"/>
      <c r="AW12" s="77"/>
      <c r="AX12" s="77"/>
      <c r="AY12" s="77"/>
      <c r="AZ12" s="77"/>
      <c r="BA12" s="77"/>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c r="GZ12" s="84"/>
      <c r="HA12" s="84"/>
      <c r="HB12" s="84"/>
      <c r="HC12" s="84"/>
      <c r="HD12" s="84"/>
      <c r="HE12" s="84"/>
      <c r="HF12" s="84"/>
      <c r="HG12" s="84"/>
      <c r="HH12" s="84"/>
      <c r="HI12" s="84"/>
      <c r="HJ12" s="84"/>
      <c r="HK12" s="84"/>
      <c r="HL12" s="84"/>
      <c r="HM12" s="84"/>
      <c r="HN12" s="84"/>
      <c r="HO12" s="84"/>
      <c r="HP12" s="84"/>
      <c r="HQ12" s="84"/>
      <c r="HR12" s="84"/>
      <c r="HS12" s="84"/>
      <c r="HT12" s="84"/>
      <c r="HU12" s="84"/>
      <c r="HV12" s="84"/>
      <c r="HW12" s="84"/>
      <c r="HX12" s="84"/>
      <c r="HY12" s="84"/>
      <c r="HZ12" s="84"/>
      <c r="IA12" s="84"/>
      <c r="IB12" s="84"/>
      <c r="IC12" s="84"/>
      <c r="ID12" s="84"/>
      <c r="IE12" s="84"/>
      <c r="IF12" s="84"/>
      <c r="IG12" s="84"/>
      <c r="IH12" s="84"/>
      <c r="II12" s="84"/>
      <c r="IJ12" s="84"/>
      <c r="IK12" s="84"/>
      <c r="IL12" s="84"/>
      <c r="IM12" s="84"/>
      <c r="IN12" s="84"/>
      <c r="IO12" s="84"/>
      <c r="IP12" s="84"/>
      <c r="IQ12" s="84"/>
      <c r="IR12" s="84"/>
      <c r="IS12" s="84"/>
      <c r="IT12" s="84"/>
      <c r="IU12" s="84"/>
      <c r="IV12" s="84"/>
      <c r="IW12" s="84"/>
      <c r="IX12" s="84"/>
      <c r="IY12" s="84"/>
      <c r="IZ12" s="84"/>
      <c r="JA12" s="84"/>
      <c r="JB12" s="84"/>
    </row>
    <row r="13" spans="1:262" s="13" customFormat="1" ht="15" customHeight="1" x14ac:dyDescent="0.15">
      <c r="A13" s="176" t="str">
        <f t="shared" si="0"/>
        <v>20190905</v>
      </c>
      <c r="B13" s="26" t="s">
        <v>275</v>
      </c>
      <c r="C13" s="27" t="s">
        <v>121</v>
      </c>
      <c r="D13" s="28" t="s">
        <v>426</v>
      </c>
      <c r="E13" s="26" t="str">
        <f t="shared" si="1"/>
        <v>标准</v>
      </c>
      <c r="F13" s="29" t="str">
        <f>VLOOKUP(D13,[1]工单一览表!A:B,2,0)</f>
        <v>050-0009-335</v>
      </c>
      <c r="G13" s="30" t="str">
        <f>VLOOKUP(F13,[1]系列对照表!A:C,3,0)</f>
        <v>Battery</v>
      </c>
      <c r="H13" s="30" t="str">
        <f>VLOOKUP(F13,[1]系列对照表!A:D,4,0)</f>
        <v>KPCS</v>
      </c>
      <c r="I13" s="37">
        <f>VLOOKUP(D13,[1]工单一览表!A:G,7,0)</f>
        <v>700</v>
      </c>
      <c r="J13" s="38" t="s">
        <v>281</v>
      </c>
      <c r="K13" s="37">
        <f>VLOOKUP(D13,[1]工单一览表!A:H,8,0)</f>
        <v>692</v>
      </c>
      <c r="L13" s="26"/>
      <c r="M13" s="26"/>
      <c r="N13" s="26"/>
      <c r="O13" s="39" t="s">
        <v>367</v>
      </c>
      <c r="P13" s="40">
        <v>0.5</v>
      </c>
      <c r="Q13" s="40">
        <v>0.5</v>
      </c>
      <c r="R13" s="40">
        <f t="shared" ca="1" si="2"/>
        <v>2.4664031620553359</v>
      </c>
      <c r="S13" s="40">
        <f t="shared" ca="1" si="3"/>
        <v>2.4601366742596809</v>
      </c>
      <c r="T13" s="40">
        <v>3</v>
      </c>
      <c r="U13" s="40">
        <v>3</v>
      </c>
      <c r="V13" s="41">
        <v>12</v>
      </c>
      <c r="W13" s="42">
        <v>188</v>
      </c>
      <c r="X13" s="43">
        <v>300</v>
      </c>
      <c r="Y13" s="50">
        <v>1</v>
      </c>
      <c r="Z13" s="50">
        <v>1</v>
      </c>
      <c r="AA13" s="51"/>
      <c r="AB13" s="51"/>
      <c r="AC13" s="51"/>
      <c r="AD13" s="51"/>
      <c r="AE13" s="51"/>
      <c r="AF13" s="38">
        <f t="shared" si="4"/>
        <v>216</v>
      </c>
      <c r="AG13" s="61">
        <f t="shared" si="5"/>
        <v>10.444444444444445</v>
      </c>
      <c r="AH13" s="62">
        <f t="shared" si="6"/>
        <v>0.87037037037037035</v>
      </c>
      <c r="AI13" s="63"/>
      <c r="AJ13" s="64"/>
      <c r="AK13" s="65">
        <f t="shared" si="7"/>
        <v>0</v>
      </c>
      <c r="AL13" s="64" t="str">
        <f>IF(VLOOKUP(D13,[1]工单一览表!A:F,6,0)="结案","Y","N")</f>
        <v>Y</v>
      </c>
      <c r="AM13" s="66" t="s">
        <v>317</v>
      </c>
      <c r="AN13" s="26"/>
      <c r="AO13" s="66" t="s">
        <v>399</v>
      </c>
      <c r="AP13" s="74"/>
      <c r="AQ13" s="75"/>
      <c r="AR13" s="76"/>
      <c r="AS13" s="77"/>
      <c r="AT13" s="77"/>
      <c r="AU13" s="78"/>
      <c r="AV13" s="77"/>
      <c r="AW13" s="77"/>
      <c r="AX13" s="77"/>
      <c r="AY13" s="77"/>
      <c r="AZ13" s="77"/>
      <c r="BA13" s="77"/>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c r="FE13" s="84"/>
      <c r="FF13" s="84"/>
      <c r="FG13" s="84"/>
      <c r="FH13" s="84"/>
      <c r="FI13" s="84"/>
      <c r="FJ13" s="84"/>
      <c r="FK13" s="84"/>
      <c r="FL13" s="84"/>
      <c r="FM13" s="84"/>
      <c r="FN13" s="84"/>
      <c r="FO13" s="84"/>
      <c r="FP13" s="84"/>
      <c r="FQ13" s="84"/>
      <c r="FR13" s="84"/>
      <c r="FS13" s="84"/>
      <c r="FT13" s="84"/>
      <c r="FU13" s="84"/>
      <c r="FV13" s="84"/>
      <c r="FW13" s="84"/>
      <c r="FX13" s="84"/>
      <c r="FY13" s="84"/>
      <c r="FZ13" s="84"/>
      <c r="GA13" s="84"/>
      <c r="GB13" s="84"/>
      <c r="GC13" s="84"/>
      <c r="GD13" s="84"/>
      <c r="GE13" s="84"/>
      <c r="GF13" s="84"/>
      <c r="GG13" s="84"/>
      <c r="GH13" s="84"/>
      <c r="GI13" s="84"/>
      <c r="GJ13" s="84"/>
      <c r="GK13" s="84"/>
      <c r="GL13" s="84"/>
      <c r="GM13" s="84"/>
      <c r="GN13" s="84"/>
      <c r="GO13" s="84"/>
      <c r="GP13" s="84"/>
      <c r="GQ13" s="84"/>
      <c r="GR13" s="84"/>
      <c r="GS13" s="84"/>
      <c r="GT13" s="84"/>
      <c r="GU13" s="84"/>
      <c r="GV13" s="84"/>
      <c r="GW13" s="84"/>
      <c r="GX13" s="84"/>
      <c r="GY13" s="84"/>
      <c r="GZ13" s="84"/>
      <c r="HA13" s="84"/>
      <c r="HB13" s="84"/>
      <c r="HC13" s="84"/>
      <c r="HD13" s="84"/>
      <c r="HE13" s="84"/>
      <c r="HF13" s="84"/>
      <c r="HG13" s="84"/>
      <c r="HH13" s="84"/>
      <c r="HI13" s="84"/>
      <c r="HJ13" s="84"/>
      <c r="HK13" s="84"/>
      <c r="HL13" s="84"/>
      <c r="HM13" s="84"/>
      <c r="HN13" s="84"/>
      <c r="HO13" s="84"/>
      <c r="HP13" s="84"/>
      <c r="HQ13" s="84"/>
      <c r="HR13" s="84"/>
      <c r="HS13" s="84"/>
      <c r="HT13" s="84"/>
      <c r="HU13" s="84"/>
      <c r="HV13" s="84"/>
      <c r="HW13" s="84"/>
      <c r="HX13" s="84"/>
      <c r="HY13" s="84"/>
      <c r="HZ13" s="84"/>
      <c r="IA13" s="84"/>
      <c r="IB13" s="84"/>
      <c r="IC13" s="84"/>
      <c r="ID13" s="84"/>
      <c r="IE13" s="84"/>
      <c r="IF13" s="84"/>
      <c r="IG13" s="84"/>
      <c r="IH13" s="84"/>
      <c r="II13" s="84"/>
      <c r="IJ13" s="84"/>
      <c r="IK13" s="84"/>
      <c r="IL13" s="84"/>
      <c r="IM13" s="84"/>
      <c r="IN13" s="84"/>
      <c r="IO13" s="84"/>
      <c r="IP13" s="84"/>
      <c r="IQ13" s="84"/>
      <c r="IR13" s="84"/>
      <c r="IS13" s="84"/>
      <c r="IT13" s="84"/>
      <c r="IU13" s="84"/>
      <c r="IV13" s="84"/>
      <c r="IW13" s="84"/>
      <c r="IX13" s="84"/>
      <c r="IY13" s="84"/>
      <c r="IZ13" s="84"/>
      <c r="JA13" s="84"/>
      <c r="JB13" s="84"/>
    </row>
    <row r="14" spans="1:262" s="13" customFormat="1" ht="15" customHeight="1" x14ac:dyDescent="0.15">
      <c r="A14" s="176" t="str">
        <f t="shared" si="0"/>
        <v>20190905</v>
      </c>
      <c r="B14" s="26" t="s">
        <v>275</v>
      </c>
      <c r="C14" s="27" t="s">
        <v>122</v>
      </c>
      <c r="D14" s="28" t="s">
        <v>427</v>
      </c>
      <c r="E14" s="26" t="str">
        <f t="shared" si="1"/>
        <v>标准</v>
      </c>
      <c r="F14" s="29" t="str">
        <f>VLOOKUP(D14,[1]工单一览表!A:B,2,0)</f>
        <v>025-0009-325</v>
      </c>
      <c r="G14" s="30" t="str">
        <f>VLOOKUP(F14,[1]系列对照表!A:C,3,0)</f>
        <v>5P Usb</v>
      </c>
      <c r="H14" s="30" t="str">
        <f>VLOOKUP(F14,[1]系列对照表!A:D,4,0)</f>
        <v>PCS</v>
      </c>
      <c r="I14" s="37">
        <f>VLOOKUP(D14,[1]工单一览表!A:G,7,0)</f>
        <v>400</v>
      </c>
      <c r="J14" s="38" t="s">
        <v>281</v>
      </c>
      <c r="K14" s="37">
        <f>VLOOKUP(D14,[1]工单一览表!A:H,8,0)</f>
        <v>0</v>
      </c>
      <c r="L14" s="26"/>
      <c r="M14" s="26"/>
      <c r="N14" s="26"/>
      <c r="O14" s="39" t="s">
        <v>429</v>
      </c>
      <c r="P14" s="40">
        <v>0.5</v>
      </c>
      <c r="Q14" s="40">
        <v>0.5</v>
      </c>
      <c r="R14" s="40">
        <f t="shared" ca="1" si="2"/>
        <v>1.0276679841897234</v>
      </c>
      <c r="S14" s="40">
        <f t="shared" ca="1" si="3"/>
        <v>1.0250569476082003</v>
      </c>
      <c r="T14" s="40">
        <v>3</v>
      </c>
      <c r="U14" s="40">
        <v>3</v>
      </c>
      <c r="V14" s="41">
        <v>5</v>
      </c>
      <c r="W14" s="42">
        <v>49000</v>
      </c>
      <c r="X14" s="43">
        <v>200</v>
      </c>
      <c r="Y14" s="50">
        <v>1</v>
      </c>
      <c r="Z14" s="50">
        <v>1</v>
      </c>
      <c r="AA14" s="51"/>
      <c r="AB14" s="51"/>
      <c r="AC14" s="51"/>
      <c r="AD14" s="51"/>
      <c r="AE14" s="51"/>
      <c r="AF14" s="38">
        <f t="shared" si="4"/>
        <v>60000</v>
      </c>
      <c r="AG14" s="61">
        <f t="shared" si="5"/>
        <v>4.083333333333333</v>
      </c>
      <c r="AH14" s="62">
        <f t="shared" si="6"/>
        <v>0.81666666666666665</v>
      </c>
      <c r="AI14" s="63"/>
      <c r="AJ14" s="64"/>
      <c r="AK14" s="65">
        <f t="shared" si="7"/>
        <v>0</v>
      </c>
      <c r="AL14" s="64" t="str">
        <f>IF(VLOOKUP(D14,[1]工单一览表!A:F,6,0)="结案","Y","N")</f>
        <v>N</v>
      </c>
      <c r="AM14" s="66" t="s">
        <v>284</v>
      </c>
      <c r="AN14" s="26"/>
      <c r="AO14" s="66" t="s">
        <v>49</v>
      </c>
      <c r="AP14" s="74"/>
      <c r="AQ14" s="75"/>
      <c r="AR14" s="76"/>
      <c r="AS14" s="77"/>
      <c r="AT14" s="77"/>
      <c r="AU14" s="78"/>
      <c r="AV14" s="77"/>
      <c r="AW14" s="77"/>
      <c r="AX14" s="77"/>
      <c r="AY14" s="77"/>
      <c r="AZ14" s="77"/>
      <c r="BA14" s="77"/>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4"/>
      <c r="CE14" s="84"/>
      <c r="CF14" s="84"/>
      <c r="CG14" s="84"/>
      <c r="CH14" s="84"/>
      <c r="CI14" s="84"/>
      <c r="CJ14" s="84"/>
      <c r="CK14" s="84"/>
      <c r="CL14" s="84"/>
      <c r="CM14" s="84"/>
      <c r="CN14" s="84"/>
      <c r="CO14" s="84"/>
      <c r="CP14" s="84"/>
      <c r="CQ14" s="84"/>
      <c r="CR14" s="84"/>
      <c r="CS14" s="84"/>
      <c r="CT14" s="84"/>
      <c r="CU14" s="84"/>
      <c r="CV14" s="84"/>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c r="FE14" s="84"/>
      <c r="FF14" s="84"/>
      <c r="FG14" s="84"/>
      <c r="FH14" s="84"/>
      <c r="FI14" s="84"/>
      <c r="FJ14" s="84"/>
      <c r="FK14" s="84"/>
      <c r="FL14" s="84"/>
      <c r="FM14" s="84"/>
      <c r="FN14" s="84"/>
      <c r="FO14" s="84"/>
      <c r="FP14" s="84"/>
      <c r="FQ14" s="84"/>
      <c r="FR14" s="84"/>
      <c r="FS14" s="84"/>
      <c r="FT14" s="84"/>
      <c r="FU14" s="84"/>
      <c r="FV14" s="84"/>
      <c r="FW14" s="84"/>
      <c r="FX14" s="84"/>
      <c r="FY14" s="84"/>
      <c r="FZ14" s="84"/>
      <c r="GA14" s="84"/>
      <c r="GB14" s="84"/>
      <c r="GC14" s="84"/>
      <c r="GD14" s="84"/>
      <c r="GE14" s="84"/>
      <c r="GF14" s="84"/>
      <c r="GG14" s="84"/>
      <c r="GH14" s="84"/>
      <c r="GI14" s="84"/>
      <c r="GJ14" s="84"/>
      <c r="GK14" s="84"/>
      <c r="GL14" s="84"/>
      <c r="GM14" s="84"/>
      <c r="GN14" s="84"/>
      <c r="GO14" s="84"/>
      <c r="GP14" s="84"/>
      <c r="GQ14" s="84"/>
      <c r="GR14" s="84"/>
      <c r="GS14" s="84"/>
      <c r="GT14" s="84"/>
      <c r="GU14" s="84"/>
      <c r="GV14" s="84"/>
      <c r="GW14" s="84"/>
      <c r="GX14" s="84"/>
      <c r="GY14" s="84"/>
      <c r="GZ14" s="84"/>
      <c r="HA14" s="84"/>
      <c r="HB14" s="84"/>
      <c r="HC14" s="84"/>
      <c r="HD14" s="84"/>
      <c r="HE14" s="84"/>
      <c r="HF14" s="84"/>
      <c r="HG14" s="84"/>
      <c r="HH14" s="84"/>
      <c r="HI14" s="84"/>
      <c r="HJ14" s="84"/>
      <c r="HK14" s="84"/>
      <c r="HL14" s="84"/>
      <c r="HM14" s="84"/>
      <c r="HN14" s="84"/>
      <c r="HO14" s="84"/>
      <c r="HP14" s="84"/>
      <c r="HQ14" s="84"/>
      <c r="HR14" s="84"/>
      <c r="HS14" s="84"/>
      <c r="HT14" s="84"/>
      <c r="HU14" s="84"/>
      <c r="HV14" s="84"/>
      <c r="HW14" s="84"/>
      <c r="HX14" s="84"/>
      <c r="HY14" s="84"/>
      <c r="HZ14" s="84"/>
      <c r="IA14" s="84"/>
      <c r="IB14" s="84"/>
      <c r="IC14" s="84"/>
      <c r="ID14" s="84"/>
      <c r="IE14" s="84"/>
      <c r="IF14" s="84"/>
      <c r="IG14" s="84"/>
      <c r="IH14" s="84"/>
      <c r="II14" s="84"/>
      <c r="IJ14" s="84"/>
      <c r="IK14" s="84"/>
      <c r="IL14" s="84"/>
      <c r="IM14" s="84"/>
      <c r="IN14" s="84"/>
      <c r="IO14" s="84"/>
      <c r="IP14" s="84"/>
      <c r="IQ14" s="84"/>
      <c r="IR14" s="84"/>
      <c r="IS14" s="84"/>
      <c r="IT14" s="84"/>
      <c r="IU14" s="84"/>
      <c r="IV14" s="84"/>
      <c r="IW14" s="84"/>
      <c r="IX14" s="84"/>
      <c r="IY14" s="84"/>
      <c r="IZ14" s="84"/>
      <c r="JA14" s="84"/>
      <c r="JB14" s="84"/>
    </row>
    <row r="15" spans="1:262" s="13" customFormat="1" ht="15" customHeight="1" x14ac:dyDescent="0.15">
      <c r="A15" s="176" t="str">
        <f t="shared" si="0"/>
        <v>20190905</v>
      </c>
      <c r="B15" s="26" t="s">
        <v>275</v>
      </c>
      <c r="C15" s="27" t="s">
        <v>299</v>
      </c>
      <c r="D15" s="28" t="s">
        <v>430</v>
      </c>
      <c r="E15" s="26" t="str">
        <f t="shared" si="1"/>
        <v>标准</v>
      </c>
      <c r="F15" s="29" t="str">
        <f>VLOOKUP(D15,[1]工单一览表!A:B,2,0)</f>
        <v>050-S190000641-0550</v>
      </c>
      <c r="G15" s="30" t="str">
        <f>VLOOKUP(F15,[1]系列对照表!A:C,3,0)</f>
        <v>小天线</v>
      </c>
      <c r="H15" s="30" t="str">
        <f>VLOOKUP(F15,[1]系列对照表!A:D,4,0)</f>
        <v>KPCS</v>
      </c>
      <c r="I15" s="37">
        <f>VLOOKUP(D15,[1]工单一览表!A:G,7,0)</f>
        <v>2000</v>
      </c>
      <c r="J15" s="38" t="s">
        <v>281</v>
      </c>
      <c r="K15" s="37">
        <f>VLOOKUP(D15,[1]工单一览表!A:H,8,0)</f>
        <v>2000</v>
      </c>
      <c r="L15" s="26"/>
      <c r="M15" s="26"/>
      <c r="N15" s="26"/>
      <c r="O15" s="39" t="s">
        <v>36</v>
      </c>
      <c r="P15" s="40">
        <v>0.5</v>
      </c>
      <c r="Q15" s="40">
        <v>0.5</v>
      </c>
      <c r="R15" s="40">
        <f t="shared" ca="1" si="2"/>
        <v>2.4664031620553359</v>
      </c>
      <c r="S15" s="40">
        <f t="shared" ca="1" si="3"/>
        <v>2.4601366742596809</v>
      </c>
      <c r="T15" s="40">
        <v>4</v>
      </c>
      <c r="U15" s="40">
        <v>4</v>
      </c>
      <c r="V15" s="41">
        <v>12</v>
      </c>
      <c r="W15" s="42">
        <v>360</v>
      </c>
      <c r="X15" s="43">
        <v>550</v>
      </c>
      <c r="Y15" s="50">
        <v>1</v>
      </c>
      <c r="Z15" s="50">
        <v>1</v>
      </c>
      <c r="AA15" s="51"/>
      <c r="AB15" s="51"/>
      <c r="AC15" s="51"/>
      <c r="AD15" s="51"/>
      <c r="AE15" s="51"/>
      <c r="AF15" s="38">
        <f t="shared" si="4"/>
        <v>396</v>
      </c>
      <c r="AG15" s="61">
        <f t="shared" si="5"/>
        <v>10.909090909090908</v>
      </c>
      <c r="AH15" s="62">
        <f t="shared" si="6"/>
        <v>0.90909090909090906</v>
      </c>
      <c r="AI15" s="63"/>
      <c r="AJ15" s="64"/>
      <c r="AK15" s="65">
        <f t="shared" si="7"/>
        <v>0</v>
      </c>
      <c r="AL15" s="64" t="str">
        <f>IF(VLOOKUP(D15,[1]工单一览表!A:F,6,0)="结案","Y","N")</f>
        <v>Y</v>
      </c>
      <c r="AM15" s="66" t="s">
        <v>302</v>
      </c>
      <c r="AN15" s="26"/>
      <c r="AO15" s="66" t="s">
        <v>125</v>
      </c>
      <c r="AP15" s="74"/>
      <c r="AQ15" s="75"/>
      <c r="AR15" s="76"/>
      <c r="AS15" s="77"/>
      <c r="AT15" s="77"/>
      <c r="AU15" s="78"/>
      <c r="AV15" s="77"/>
      <c r="AW15" s="77"/>
      <c r="AX15" s="77"/>
      <c r="AY15" s="77"/>
      <c r="AZ15" s="77"/>
      <c r="BA15" s="77"/>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84"/>
      <c r="CE15" s="84"/>
      <c r="CF15" s="84"/>
      <c r="CG15" s="84"/>
      <c r="CH15" s="84"/>
      <c r="CI15" s="84"/>
      <c r="CJ15" s="84"/>
      <c r="CK15" s="84"/>
      <c r="CL15" s="84"/>
      <c r="CM15" s="84"/>
      <c r="CN15" s="84"/>
      <c r="CO15" s="84"/>
      <c r="CP15" s="84"/>
      <c r="CQ15" s="84"/>
      <c r="CR15" s="84"/>
      <c r="CS15" s="84"/>
      <c r="CT15" s="84"/>
      <c r="CU15" s="84"/>
      <c r="CV15" s="84"/>
      <c r="CW15" s="84"/>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c r="FE15" s="84"/>
      <c r="FF15" s="84"/>
      <c r="FG15" s="84"/>
      <c r="FH15" s="84"/>
      <c r="FI15" s="84"/>
      <c r="FJ15" s="84"/>
      <c r="FK15" s="84"/>
      <c r="FL15" s="84"/>
      <c r="FM15" s="84"/>
      <c r="FN15" s="84"/>
      <c r="FO15" s="84"/>
      <c r="FP15" s="84"/>
      <c r="FQ15" s="84"/>
      <c r="FR15" s="84"/>
      <c r="FS15" s="84"/>
      <c r="FT15" s="84"/>
      <c r="FU15" s="84"/>
      <c r="FV15" s="84"/>
      <c r="FW15" s="84"/>
      <c r="FX15" s="84"/>
      <c r="FY15" s="84"/>
      <c r="FZ15" s="84"/>
      <c r="GA15" s="84"/>
      <c r="GB15" s="84"/>
      <c r="GC15" s="84"/>
      <c r="GD15" s="84"/>
      <c r="GE15" s="84"/>
      <c r="GF15" s="84"/>
      <c r="GG15" s="84"/>
      <c r="GH15" s="84"/>
      <c r="GI15" s="84"/>
      <c r="GJ15" s="84"/>
      <c r="GK15" s="84"/>
      <c r="GL15" s="84"/>
      <c r="GM15" s="84"/>
      <c r="GN15" s="84"/>
      <c r="GO15" s="84"/>
      <c r="GP15" s="84"/>
      <c r="GQ15" s="84"/>
      <c r="GR15" s="84"/>
      <c r="GS15" s="84"/>
      <c r="GT15" s="84"/>
      <c r="GU15" s="84"/>
      <c r="GV15" s="84"/>
      <c r="GW15" s="84"/>
      <c r="GX15" s="84"/>
      <c r="GY15" s="84"/>
      <c r="GZ15" s="84"/>
      <c r="HA15" s="84"/>
      <c r="HB15" s="84"/>
      <c r="HC15" s="84"/>
      <c r="HD15" s="84"/>
      <c r="HE15" s="84"/>
      <c r="HF15" s="84"/>
      <c r="HG15" s="84"/>
      <c r="HH15" s="84"/>
      <c r="HI15" s="84"/>
      <c r="HJ15" s="84"/>
      <c r="HK15" s="84"/>
      <c r="HL15" s="84"/>
      <c r="HM15" s="84"/>
      <c r="HN15" s="84"/>
      <c r="HO15" s="84"/>
      <c r="HP15" s="84"/>
      <c r="HQ15" s="84"/>
      <c r="HR15" s="84"/>
      <c r="HS15" s="84"/>
      <c r="HT15" s="84"/>
      <c r="HU15" s="84"/>
      <c r="HV15" s="84"/>
      <c r="HW15" s="84"/>
      <c r="HX15" s="84"/>
      <c r="HY15" s="84"/>
      <c r="HZ15" s="84"/>
      <c r="IA15" s="84"/>
      <c r="IB15" s="84"/>
      <c r="IC15" s="84"/>
      <c r="ID15" s="84"/>
      <c r="IE15" s="84"/>
      <c r="IF15" s="84"/>
      <c r="IG15" s="84"/>
      <c r="IH15" s="84"/>
      <c r="II15" s="84"/>
      <c r="IJ15" s="84"/>
      <c r="IK15" s="84"/>
      <c r="IL15" s="84"/>
      <c r="IM15" s="84"/>
      <c r="IN15" s="84"/>
      <c r="IO15" s="84"/>
      <c r="IP15" s="84"/>
      <c r="IQ15" s="84"/>
      <c r="IR15" s="84"/>
      <c r="IS15" s="84"/>
      <c r="IT15" s="84"/>
      <c r="IU15" s="84"/>
      <c r="IV15" s="84"/>
      <c r="IW15" s="84"/>
      <c r="IX15" s="84"/>
      <c r="IY15" s="84"/>
      <c r="IZ15" s="84"/>
      <c r="JA15" s="84"/>
      <c r="JB15" s="84"/>
    </row>
    <row r="16" spans="1:262" s="13" customFormat="1" ht="15" customHeight="1" x14ac:dyDescent="0.15">
      <c r="A16" s="176" t="str">
        <f t="shared" si="0"/>
        <v>20190905</v>
      </c>
      <c r="B16" s="26" t="s">
        <v>285</v>
      </c>
      <c r="C16" s="27" t="s">
        <v>463</v>
      </c>
      <c r="D16" s="28" t="s">
        <v>464</v>
      </c>
      <c r="E16" s="26" t="str">
        <f t="shared" si="1"/>
        <v>标准</v>
      </c>
      <c r="F16" s="29" t="str">
        <f>VLOOKUP(D16,[1]工单一览表!A:B,2,0)</f>
        <v>050-J200000142-0546</v>
      </c>
      <c r="G16" s="30" t="str">
        <f>VLOOKUP(F16,[1]系列对照表!A:C,3,0)</f>
        <v>Jack</v>
      </c>
      <c r="H16" s="30" t="str">
        <f>VLOOKUP(F16,[1]系列对照表!A:D,4,0)</f>
        <v>KPCS</v>
      </c>
      <c r="I16" s="37">
        <f>VLOOKUP(D16,[1]工单一览表!A:G,7,0)</f>
        <v>40000</v>
      </c>
      <c r="J16" s="38" t="s">
        <v>281</v>
      </c>
      <c r="K16" s="37">
        <f>VLOOKUP(D16,[1]工单一览表!A:H,8,0)</f>
        <v>479</v>
      </c>
      <c r="L16" s="26"/>
      <c r="M16" s="26"/>
      <c r="N16" s="26"/>
      <c r="O16" s="39" t="s">
        <v>465</v>
      </c>
      <c r="P16" s="40">
        <v>0.5</v>
      </c>
      <c r="Q16" s="40">
        <v>0.5</v>
      </c>
      <c r="R16" s="40">
        <f t="shared" ca="1" si="2"/>
        <v>1.4193548387096775</v>
      </c>
      <c r="S16" s="40">
        <f t="shared" ca="1" si="3"/>
        <v>2.4601366742596809</v>
      </c>
      <c r="T16" s="40">
        <v>3</v>
      </c>
      <c r="U16" s="40">
        <v>3</v>
      </c>
      <c r="V16" s="41">
        <v>12</v>
      </c>
      <c r="W16" s="42">
        <v>67</v>
      </c>
      <c r="X16" s="43">
        <v>400</v>
      </c>
      <c r="Y16" s="50">
        <v>1</v>
      </c>
      <c r="Z16" s="50">
        <v>1</v>
      </c>
      <c r="AA16" s="51"/>
      <c r="AB16" s="51"/>
      <c r="AC16" s="51"/>
      <c r="AD16" s="51"/>
      <c r="AE16" s="51"/>
      <c r="AF16" s="38">
        <f t="shared" si="4"/>
        <v>288</v>
      </c>
      <c r="AG16" s="61">
        <f t="shared" si="5"/>
        <v>2.7916666666666665</v>
      </c>
      <c r="AH16" s="62">
        <f t="shared" si="6"/>
        <v>0.2326388888888889</v>
      </c>
      <c r="AI16" s="63"/>
      <c r="AJ16" s="64"/>
      <c r="AK16" s="65">
        <f t="shared" si="7"/>
        <v>0</v>
      </c>
      <c r="AL16" s="64" t="str">
        <f>IF(VLOOKUP(D16,[1]工单一览表!A:F,6,0)="结案","Y","N")</f>
        <v>Y</v>
      </c>
      <c r="AM16" s="66" t="s">
        <v>331</v>
      </c>
      <c r="AN16" s="26"/>
      <c r="AO16" s="66" t="s">
        <v>127</v>
      </c>
      <c r="AP16" s="74"/>
      <c r="AQ16" s="75"/>
      <c r="AR16" s="76"/>
      <c r="AS16" s="77"/>
      <c r="AT16" s="77"/>
      <c r="AU16" s="78"/>
      <c r="AV16" s="77"/>
      <c r="AW16" s="77"/>
      <c r="AX16" s="77"/>
      <c r="AY16" s="77"/>
      <c r="AZ16" s="77"/>
      <c r="BA16" s="77"/>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84"/>
      <c r="CE16" s="84"/>
      <c r="CF16" s="84"/>
      <c r="CG16" s="84"/>
      <c r="CH16" s="84"/>
      <c r="CI16" s="84"/>
      <c r="CJ16" s="84"/>
      <c r="CK16" s="84"/>
      <c r="CL16" s="84"/>
      <c r="CM16" s="84"/>
      <c r="CN16" s="84"/>
      <c r="CO16" s="84"/>
      <c r="CP16" s="84"/>
      <c r="CQ16" s="84"/>
      <c r="CR16" s="84"/>
      <c r="CS16" s="84"/>
      <c r="CT16" s="84"/>
      <c r="CU16" s="84"/>
      <c r="CV16" s="84"/>
      <c r="CW16" s="84"/>
      <c r="CX16" s="84"/>
      <c r="CY16" s="84"/>
      <c r="CZ16" s="84"/>
      <c r="DA16" s="84"/>
      <c r="DB16" s="84"/>
      <c r="DC16" s="84"/>
      <c r="DD16" s="84"/>
      <c r="DE16" s="84"/>
      <c r="DF16" s="84"/>
      <c r="DG16" s="84"/>
      <c r="DH16" s="84"/>
      <c r="DI16" s="84"/>
      <c r="DJ16" s="84"/>
      <c r="DK16" s="84"/>
      <c r="DL16" s="84"/>
      <c r="DM16" s="84"/>
      <c r="DN16" s="84"/>
      <c r="DO16" s="84"/>
      <c r="DP16" s="84"/>
      <c r="DQ16" s="84"/>
      <c r="DR16" s="84"/>
      <c r="DS16" s="84"/>
      <c r="DT16" s="84"/>
      <c r="DU16" s="84"/>
      <c r="DV16" s="84"/>
      <c r="DW16" s="84"/>
      <c r="DX16" s="84"/>
      <c r="DY16" s="84"/>
      <c r="DZ16" s="84"/>
      <c r="EA16" s="84"/>
      <c r="EB16" s="84"/>
      <c r="EC16" s="84"/>
      <c r="ED16" s="84"/>
      <c r="EE16" s="84"/>
      <c r="EF16" s="84"/>
      <c r="EG16" s="84"/>
      <c r="EH16" s="84"/>
      <c r="EI16" s="84"/>
      <c r="EJ16" s="84"/>
      <c r="EK16" s="84"/>
      <c r="EL16" s="84"/>
      <c r="EM16" s="84"/>
      <c r="EN16" s="84"/>
      <c r="EO16" s="84"/>
      <c r="EP16" s="84"/>
      <c r="EQ16" s="84"/>
      <c r="ER16" s="84"/>
      <c r="ES16" s="84"/>
      <c r="ET16" s="84"/>
      <c r="EU16" s="84"/>
      <c r="EV16" s="84"/>
      <c r="EW16" s="84"/>
      <c r="EX16" s="84"/>
      <c r="EY16" s="84"/>
      <c r="EZ16" s="84"/>
      <c r="FA16" s="84"/>
      <c r="FB16" s="84"/>
      <c r="FC16" s="84"/>
      <c r="FD16" s="84"/>
      <c r="FE16" s="84"/>
      <c r="FF16" s="84"/>
      <c r="FG16" s="84"/>
      <c r="FH16" s="84"/>
      <c r="FI16" s="84"/>
      <c r="FJ16" s="84"/>
      <c r="FK16" s="84"/>
      <c r="FL16" s="84"/>
      <c r="FM16" s="84"/>
      <c r="FN16" s="84"/>
      <c r="FO16" s="84"/>
      <c r="FP16" s="84"/>
      <c r="FQ16" s="84"/>
      <c r="FR16" s="84"/>
      <c r="FS16" s="84"/>
      <c r="FT16" s="84"/>
      <c r="FU16" s="84"/>
      <c r="FV16" s="84"/>
      <c r="FW16" s="84"/>
      <c r="FX16" s="84"/>
      <c r="FY16" s="84"/>
      <c r="FZ16" s="84"/>
      <c r="GA16" s="84"/>
      <c r="GB16" s="84"/>
      <c r="GC16" s="84"/>
      <c r="GD16" s="84"/>
      <c r="GE16" s="84"/>
      <c r="GF16" s="84"/>
      <c r="GG16" s="84"/>
      <c r="GH16" s="84"/>
      <c r="GI16" s="84"/>
      <c r="GJ16" s="84"/>
      <c r="GK16" s="84"/>
      <c r="GL16" s="84"/>
      <c r="GM16" s="84"/>
      <c r="GN16" s="84"/>
      <c r="GO16" s="84"/>
      <c r="GP16" s="84"/>
      <c r="GQ16" s="84"/>
      <c r="GR16" s="84"/>
      <c r="GS16" s="84"/>
      <c r="GT16" s="84"/>
      <c r="GU16" s="84"/>
      <c r="GV16" s="84"/>
      <c r="GW16" s="84"/>
      <c r="GX16" s="84"/>
      <c r="GY16" s="84"/>
      <c r="GZ16" s="84"/>
      <c r="HA16" s="84"/>
      <c r="HB16" s="84"/>
      <c r="HC16" s="84"/>
      <c r="HD16" s="84"/>
      <c r="HE16" s="84"/>
      <c r="HF16" s="84"/>
      <c r="HG16" s="84"/>
      <c r="HH16" s="84"/>
      <c r="HI16" s="84"/>
      <c r="HJ16" s="84"/>
      <c r="HK16" s="84"/>
      <c r="HL16" s="84"/>
      <c r="HM16" s="84"/>
      <c r="HN16" s="84"/>
      <c r="HO16" s="84"/>
      <c r="HP16" s="84"/>
      <c r="HQ16" s="84"/>
      <c r="HR16" s="84"/>
      <c r="HS16" s="84"/>
      <c r="HT16" s="84"/>
      <c r="HU16" s="84"/>
      <c r="HV16" s="84"/>
      <c r="HW16" s="84"/>
      <c r="HX16" s="84"/>
      <c r="HY16" s="84"/>
      <c r="HZ16" s="84"/>
      <c r="IA16" s="84"/>
      <c r="IB16" s="84"/>
      <c r="IC16" s="84"/>
      <c r="ID16" s="84"/>
      <c r="IE16" s="84"/>
      <c r="IF16" s="84"/>
      <c r="IG16" s="84"/>
      <c r="IH16" s="84"/>
      <c r="II16" s="84"/>
      <c r="IJ16" s="84"/>
      <c r="IK16" s="84"/>
      <c r="IL16" s="84"/>
      <c r="IM16" s="84"/>
      <c r="IN16" s="84"/>
      <c r="IO16" s="84"/>
      <c r="IP16" s="84"/>
      <c r="IQ16" s="84"/>
      <c r="IR16" s="84"/>
      <c r="IS16" s="84"/>
      <c r="IT16" s="84"/>
      <c r="IU16" s="84"/>
      <c r="IV16" s="84"/>
      <c r="IW16" s="84"/>
      <c r="IX16" s="84"/>
      <c r="IY16" s="84"/>
      <c r="IZ16" s="84"/>
      <c r="JA16" s="84"/>
      <c r="JB16" s="84"/>
    </row>
    <row r="17" spans="1:262" s="22" customFormat="1" ht="15" customHeight="1" x14ac:dyDescent="0.15">
      <c r="A17" s="176" t="str">
        <f t="shared" si="0"/>
        <v>20190905</v>
      </c>
      <c r="B17" s="26" t="s">
        <v>285</v>
      </c>
      <c r="C17" s="27" t="s">
        <v>380</v>
      </c>
      <c r="D17" s="28" t="s">
        <v>466</v>
      </c>
      <c r="E17" s="26" t="str">
        <f t="shared" si="1"/>
        <v>标准</v>
      </c>
      <c r="F17" s="29" t="str">
        <f>VLOOKUP(D17,[1]工单一览表!A:B,2,0)</f>
        <v>050-J220000141-530</v>
      </c>
      <c r="G17" s="30" t="str">
        <f>VLOOKUP(F17,[1]系列对照表!A:C,3,0)</f>
        <v>Jack</v>
      </c>
      <c r="H17" s="30" t="str">
        <f>VLOOKUP(F17,[1]系列对照表!A:D,4,0)</f>
        <v>KPCS</v>
      </c>
      <c r="I17" s="37">
        <f>VLOOKUP(D17,[1]工单一览表!A:G,7,0)</f>
        <v>600</v>
      </c>
      <c r="J17" s="38" t="s">
        <v>281</v>
      </c>
      <c r="K17" s="37">
        <f>VLOOKUP(D17,[1]工单一览表!A:H,8,0)</f>
        <v>600</v>
      </c>
      <c r="L17" s="26"/>
      <c r="M17" s="26"/>
      <c r="N17" s="26"/>
      <c r="O17" s="39" t="s">
        <v>20</v>
      </c>
      <c r="P17" s="40">
        <v>0.5</v>
      </c>
      <c r="Q17" s="40">
        <v>0.5</v>
      </c>
      <c r="R17" s="40">
        <f t="shared" ca="1" si="2"/>
        <v>1.1827956989247312</v>
      </c>
      <c r="S17" s="40">
        <f t="shared" ca="1" si="3"/>
        <v>2.0501138952164006</v>
      </c>
      <c r="T17" s="40">
        <v>4</v>
      </c>
      <c r="U17" s="40">
        <v>4</v>
      </c>
      <c r="V17" s="41">
        <v>10</v>
      </c>
      <c r="W17" s="42">
        <v>210</v>
      </c>
      <c r="X17" s="43">
        <v>450</v>
      </c>
      <c r="Y17" s="50">
        <v>1</v>
      </c>
      <c r="Z17" s="50">
        <v>1</v>
      </c>
      <c r="AA17" s="51"/>
      <c r="AB17" s="51"/>
      <c r="AC17" s="51"/>
      <c r="AD17" s="51"/>
      <c r="AE17" s="51"/>
      <c r="AF17" s="38">
        <f t="shared" si="4"/>
        <v>270</v>
      </c>
      <c r="AG17" s="61">
        <f t="shared" si="5"/>
        <v>7.7777777777777777</v>
      </c>
      <c r="AH17" s="62">
        <f t="shared" si="6"/>
        <v>0.77777777777777779</v>
      </c>
      <c r="AI17" s="63"/>
      <c r="AJ17" s="64"/>
      <c r="AK17" s="65">
        <f t="shared" si="7"/>
        <v>0</v>
      </c>
      <c r="AL17" s="64" t="str">
        <f>IF(VLOOKUP(D17,[1]工单一览表!A:F,6,0)="结案","Y","N")</f>
        <v>Y</v>
      </c>
      <c r="AM17" s="66" t="s">
        <v>313</v>
      </c>
      <c r="AN17" s="26"/>
      <c r="AO17" s="66" t="s">
        <v>298</v>
      </c>
      <c r="AP17" s="74"/>
      <c r="AQ17" s="75"/>
      <c r="AR17" s="76"/>
      <c r="AS17" s="77"/>
      <c r="AT17" s="77"/>
      <c r="AU17" s="78"/>
      <c r="AV17" s="77"/>
      <c r="AW17" s="77"/>
      <c r="AX17" s="77"/>
      <c r="AY17" s="77"/>
      <c r="AZ17" s="77"/>
      <c r="BA17" s="77"/>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84"/>
      <c r="CE17" s="84"/>
      <c r="CF17" s="84"/>
      <c r="CG17" s="84"/>
      <c r="CH17" s="84"/>
      <c r="CI17" s="84"/>
      <c r="CJ17" s="84"/>
      <c r="CK17" s="84"/>
      <c r="CL17" s="84"/>
      <c r="CM17" s="84"/>
      <c r="CN17" s="84"/>
      <c r="CO17" s="84"/>
      <c r="CP17" s="84"/>
      <c r="CQ17" s="84"/>
      <c r="CR17" s="84"/>
      <c r="CS17" s="84"/>
      <c r="CT17" s="84"/>
      <c r="CU17" s="84"/>
      <c r="CV17" s="84"/>
      <c r="CW17" s="84"/>
      <c r="CX17" s="84"/>
      <c r="CY17" s="84"/>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c r="FE17" s="84"/>
      <c r="FF17" s="84"/>
      <c r="FG17" s="84"/>
      <c r="FH17" s="84"/>
      <c r="FI17" s="84"/>
      <c r="FJ17" s="84"/>
      <c r="FK17" s="84"/>
      <c r="FL17" s="84"/>
      <c r="FM17" s="84"/>
      <c r="FN17" s="84"/>
      <c r="FO17" s="84"/>
      <c r="FP17" s="84"/>
      <c r="FQ17" s="84"/>
      <c r="FR17" s="84"/>
      <c r="FS17" s="84"/>
      <c r="FT17" s="84"/>
      <c r="FU17" s="84"/>
      <c r="FV17" s="84"/>
      <c r="FW17" s="84"/>
      <c r="FX17" s="84"/>
      <c r="FY17" s="84"/>
      <c r="FZ17" s="84"/>
      <c r="GA17" s="84"/>
      <c r="GB17" s="84"/>
      <c r="GC17" s="84"/>
      <c r="GD17" s="84"/>
      <c r="GE17" s="84"/>
      <c r="GF17" s="84"/>
      <c r="GG17" s="84"/>
      <c r="GH17" s="84"/>
      <c r="GI17" s="84"/>
      <c r="GJ17" s="84"/>
      <c r="GK17" s="84"/>
      <c r="GL17" s="84"/>
      <c r="GM17" s="84"/>
      <c r="GN17" s="84"/>
      <c r="GO17" s="84"/>
      <c r="GP17" s="84"/>
      <c r="GQ17" s="84"/>
      <c r="GR17" s="84"/>
      <c r="GS17" s="84"/>
      <c r="GT17" s="84"/>
      <c r="GU17" s="84"/>
      <c r="GV17" s="84"/>
      <c r="GW17" s="84"/>
      <c r="GX17" s="84"/>
      <c r="GY17" s="84"/>
      <c r="GZ17" s="84"/>
      <c r="HA17" s="84"/>
      <c r="HB17" s="84"/>
      <c r="HC17" s="84"/>
      <c r="HD17" s="84"/>
      <c r="HE17" s="84"/>
      <c r="HF17" s="84"/>
      <c r="HG17" s="84"/>
      <c r="HH17" s="84"/>
      <c r="HI17" s="84"/>
      <c r="HJ17" s="84"/>
      <c r="HK17" s="84"/>
      <c r="HL17" s="84"/>
      <c r="HM17" s="84"/>
      <c r="HN17" s="84"/>
      <c r="HO17" s="84"/>
      <c r="HP17" s="84"/>
      <c r="HQ17" s="84"/>
      <c r="HR17" s="84"/>
      <c r="HS17" s="84"/>
      <c r="HT17" s="84"/>
      <c r="HU17" s="84"/>
      <c r="HV17" s="84"/>
      <c r="HW17" s="84"/>
      <c r="HX17" s="84"/>
      <c r="HY17" s="84"/>
      <c r="HZ17" s="84"/>
      <c r="IA17" s="84"/>
      <c r="IB17" s="84"/>
      <c r="IC17" s="84"/>
      <c r="ID17" s="84"/>
      <c r="IE17" s="84"/>
      <c r="IF17" s="84"/>
      <c r="IG17" s="84"/>
      <c r="IH17" s="84"/>
      <c r="II17" s="84"/>
      <c r="IJ17" s="84"/>
      <c r="IK17" s="84"/>
      <c r="IL17" s="84"/>
      <c r="IM17" s="84"/>
      <c r="IN17" s="84"/>
      <c r="IO17" s="84"/>
      <c r="IP17" s="84"/>
      <c r="IQ17" s="84"/>
      <c r="IR17" s="84"/>
      <c r="IS17" s="84"/>
      <c r="IT17" s="84"/>
      <c r="IU17" s="84"/>
      <c r="IV17" s="84"/>
      <c r="IW17" s="84"/>
      <c r="IX17" s="84"/>
      <c r="IY17" s="84"/>
      <c r="IZ17" s="84"/>
      <c r="JA17" s="84"/>
      <c r="JB17" s="84"/>
    </row>
    <row r="18" spans="1:262" s="22" customFormat="1" ht="15" customHeight="1" x14ac:dyDescent="0.15">
      <c r="A18" s="176" t="str">
        <f t="shared" si="0"/>
        <v>20190905</v>
      </c>
      <c r="B18" s="26" t="s">
        <v>275</v>
      </c>
      <c r="C18" s="27" t="s">
        <v>368</v>
      </c>
      <c r="D18" s="28" t="s">
        <v>447</v>
      </c>
      <c r="E18" s="26" t="str">
        <f t="shared" si="1"/>
        <v>标准</v>
      </c>
      <c r="F18" s="29" t="str">
        <f>VLOOKUP(D18,[1]工单一览表!A:B,2,0)</f>
        <v>050-0009-467</v>
      </c>
      <c r="G18" s="30" t="str">
        <f>VLOOKUP(F18,[1]系列对照表!A:C,3,0)</f>
        <v>小天线</v>
      </c>
      <c r="H18" s="30" t="str">
        <f>VLOOKUP(F18,[1]系列对照表!A:D,4,0)</f>
        <v>KPCS</v>
      </c>
      <c r="I18" s="37">
        <f>VLOOKUP(D18,[1]工单一览表!A:G,7,0)</f>
        <v>2000</v>
      </c>
      <c r="J18" s="38" t="s">
        <v>281</v>
      </c>
      <c r="K18" s="37">
        <f>VLOOKUP(D18,[1]工单一览表!A:H,8,0)</f>
        <v>1983.5</v>
      </c>
      <c r="L18" s="26"/>
      <c r="M18" s="26"/>
      <c r="N18" s="26"/>
      <c r="O18" s="39" t="s">
        <v>370</v>
      </c>
      <c r="P18" s="40">
        <v>0.5</v>
      </c>
      <c r="Q18" s="40">
        <v>0.5</v>
      </c>
      <c r="R18" s="40">
        <f t="shared" ca="1" si="2"/>
        <v>2.4664031620553359</v>
      </c>
      <c r="S18" s="40">
        <f t="shared" ca="1" si="3"/>
        <v>2.4601366742596809</v>
      </c>
      <c r="T18" s="40">
        <v>3</v>
      </c>
      <c r="U18" s="40">
        <v>3</v>
      </c>
      <c r="V18" s="41">
        <v>12</v>
      </c>
      <c r="W18" s="42">
        <v>330</v>
      </c>
      <c r="X18" s="43">
        <v>500</v>
      </c>
      <c r="Y18" s="50">
        <v>1</v>
      </c>
      <c r="Z18" s="50">
        <v>1</v>
      </c>
      <c r="AA18" s="51"/>
      <c r="AB18" s="51"/>
      <c r="AC18" s="51"/>
      <c r="AD18" s="51"/>
      <c r="AE18" s="51"/>
      <c r="AF18" s="38">
        <f t="shared" si="4"/>
        <v>360</v>
      </c>
      <c r="AG18" s="61">
        <f t="shared" si="5"/>
        <v>11</v>
      </c>
      <c r="AH18" s="62">
        <f t="shared" si="6"/>
        <v>0.91666666666666663</v>
      </c>
      <c r="AI18" s="63"/>
      <c r="AJ18" s="64"/>
      <c r="AK18" s="65">
        <f t="shared" si="7"/>
        <v>0</v>
      </c>
      <c r="AL18" s="64" t="str">
        <f>IF(VLOOKUP(D18,[1]工单一览表!A:F,6,0)="结案","Y","N")</f>
        <v>Y</v>
      </c>
      <c r="AM18" s="66" t="s">
        <v>320</v>
      </c>
      <c r="AN18" s="26"/>
      <c r="AO18" s="66" t="s">
        <v>445</v>
      </c>
      <c r="AP18" s="74"/>
      <c r="AQ18" s="75"/>
      <c r="AR18" s="76"/>
      <c r="AS18" s="77"/>
      <c r="AT18" s="77"/>
      <c r="AU18" s="78"/>
      <c r="AV18" s="77"/>
      <c r="AW18" s="77"/>
      <c r="AX18" s="77"/>
      <c r="AY18" s="77"/>
      <c r="AZ18" s="77"/>
      <c r="BA18" s="77"/>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84"/>
      <c r="CE18" s="84"/>
      <c r="CF18" s="84"/>
      <c r="CG18" s="84"/>
      <c r="CH18" s="84"/>
      <c r="CI18" s="84"/>
      <c r="CJ18" s="84"/>
      <c r="CK18" s="84"/>
      <c r="CL18" s="84"/>
      <c r="CM18" s="84"/>
      <c r="CN18" s="84"/>
      <c r="CO18" s="84"/>
      <c r="CP18" s="84"/>
      <c r="CQ18" s="84"/>
      <c r="CR18" s="84"/>
      <c r="CS18" s="84"/>
      <c r="CT18" s="84"/>
      <c r="CU18" s="84"/>
      <c r="CV18" s="84"/>
      <c r="CW18" s="84"/>
      <c r="CX18" s="84"/>
      <c r="CY18" s="84"/>
      <c r="CZ18" s="84"/>
      <c r="DA18" s="84"/>
      <c r="DB18" s="84"/>
      <c r="DC18" s="84"/>
      <c r="DD18" s="84"/>
      <c r="DE18" s="84"/>
      <c r="DF18" s="84"/>
      <c r="DG18" s="84"/>
      <c r="DH18" s="84"/>
      <c r="DI18" s="84"/>
      <c r="DJ18" s="84"/>
      <c r="DK18" s="84"/>
      <c r="DL18" s="84"/>
      <c r="DM18" s="84"/>
      <c r="DN18" s="84"/>
      <c r="DO18" s="84"/>
      <c r="DP18" s="84"/>
      <c r="DQ18" s="84"/>
      <c r="DR18" s="84"/>
      <c r="DS18" s="84"/>
      <c r="DT18" s="84"/>
      <c r="DU18" s="84"/>
      <c r="DV18" s="84"/>
      <c r="DW18" s="84"/>
      <c r="DX18" s="84"/>
      <c r="DY18" s="84"/>
      <c r="DZ18" s="84"/>
      <c r="EA18" s="84"/>
      <c r="EB18" s="84"/>
      <c r="EC18" s="84"/>
      <c r="ED18" s="84"/>
      <c r="EE18" s="84"/>
      <c r="EF18" s="84"/>
      <c r="EG18" s="84"/>
      <c r="EH18" s="84"/>
      <c r="EI18" s="84"/>
      <c r="EJ18" s="84"/>
      <c r="EK18" s="84"/>
      <c r="EL18" s="84"/>
      <c r="EM18" s="84"/>
      <c r="EN18" s="84"/>
      <c r="EO18" s="84"/>
      <c r="EP18" s="84"/>
      <c r="EQ18" s="84"/>
      <c r="ER18" s="84"/>
      <c r="ES18" s="84"/>
      <c r="ET18" s="84"/>
      <c r="EU18" s="84"/>
      <c r="EV18" s="84"/>
      <c r="EW18" s="84"/>
      <c r="EX18" s="84"/>
      <c r="EY18" s="84"/>
      <c r="EZ18" s="84"/>
      <c r="FA18" s="84"/>
      <c r="FB18" s="84"/>
      <c r="FC18" s="84"/>
      <c r="FD18" s="84"/>
      <c r="FE18" s="84"/>
      <c r="FF18" s="84"/>
      <c r="FG18" s="84"/>
      <c r="FH18" s="84"/>
      <c r="FI18" s="84"/>
      <c r="FJ18" s="84"/>
      <c r="FK18" s="84"/>
      <c r="FL18" s="84"/>
      <c r="FM18" s="84"/>
      <c r="FN18" s="84"/>
      <c r="FO18" s="84"/>
      <c r="FP18" s="84"/>
      <c r="FQ18" s="84"/>
      <c r="FR18" s="84"/>
      <c r="FS18" s="84"/>
      <c r="FT18" s="84"/>
      <c r="FU18" s="84"/>
      <c r="FV18" s="84"/>
      <c r="FW18" s="84"/>
      <c r="FX18" s="84"/>
      <c r="FY18" s="84"/>
      <c r="FZ18" s="84"/>
      <c r="GA18" s="84"/>
      <c r="GB18" s="84"/>
      <c r="GC18" s="84"/>
      <c r="GD18" s="84"/>
      <c r="GE18" s="84"/>
      <c r="GF18" s="84"/>
      <c r="GG18" s="84"/>
      <c r="GH18" s="84"/>
      <c r="GI18" s="84"/>
      <c r="GJ18" s="84"/>
      <c r="GK18" s="84"/>
      <c r="GL18" s="84"/>
      <c r="GM18" s="84"/>
      <c r="GN18" s="84"/>
      <c r="GO18" s="84"/>
      <c r="GP18" s="84"/>
      <c r="GQ18" s="84"/>
      <c r="GR18" s="84"/>
      <c r="GS18" s="84"/>
      <c r="GT18" s="84"/>
      <c r="GU18" s="84"/>
      <c r="GV18" s="84"/>
      <c r="GW18" s="84"/>
      <c r="GX18" s="84"/>
      <c r="GY18" s="84"/>
      <c r="GZ18" s="84"/>
      <c r="HA18" s="84"/>
      <c r="HB18" s="84"/>
      <c r="HC18" s="84"/>
      <c r="HD18" s="84"/>
      <c r="HE18" s="84"/>
      <c r="HF18" s="84"/>
      <c r="HG18" s="84"/>
      <c r="HH18" s="84"/>
      <c r="HI18" s="84"/>
      <c r="HJ18" s="84"/>
      <c r="HK18" s="84"/>
      <c r="HL18" s="84"/>
      <c r="HM18" s="84"/>
      <c r="HN18" s="84"/>
      <c r="HO18" s="84"/>
      <c r="HP18" s="84"/>
      <c r="HQ18" s="84"/>
      <c r="HR18" s="84"/>
      <c r="HS18" s="84"/>
      <c r="HT18" s="84"/>
      <c r="HU18" s="84"/>
      <c r="HV18" s="84"/>
      <c r="HW18" s="84"/>
      <c r="HX18" s="84"/>
      <c r="HY18" s="84"/>
      <c r="HZ18" s="84"/>
      <c r="IA18" s="84"/>
      <c r="IB18" s="84"/>
      <c r="IC18" s="84"/>
      <c r="ID18" s="84"/>
      <c r="IE18" s="84"/>
      <c r="IF18" s="84"/>
      <c r="IG18" s="84"/>
      <c r="IH18" s="84"/>
      <c r="II18" s="84"/>
      <c r="IJ18" s="84"/>
      <c r="IK18" s="84"/>
      <c r="IL18" s="84"/>
      <c r="IM18" s="84"/>
      <c r="IN18" s="84"/>
      <c r="IO18" s="84"/>
      <c r="IP18" s="84"/>
      <c r="IQ18" s="84"/>
      <c r="IR18" s="84"/>
      <c r="IS18" s="84"/>
      <c r="IT18" s="84"/>
      <c r="IU18" s="84"/>
      <c r="IV18" s="84"/>
      <c r="IW18" s="84"/>
      <c r="IX18" s="84"/>
      <c r="IY18" s="84"/>
      <c r="IZ18" s="84"/>
      <c r="JA18" s="84"/>
      <c r="JB18" s="84"/>
    </row>
    <row r="19" spans="1:262" s="22" customFormat="1" ht="15" customHeight="1" x14ac:dyDescent="0.15">
      <c r="A19" s="176" t="str">
        <f t="shared" si="0"/>
        <v>20190905</v>
      </c>
      <c r="B19" s="26" t="s">
        <v>285</v>
      </c>
      <c r="C19" s="27" t="s">
        <v>368</v>
      </c>
      <c r="D19" s="28" t="s">
        <v>447</v>
      </c>
      <c r="E19" s="26" t="str">
        <f t="shared" si="1"/>
        <v>标准</v>
      </c>
      <c r="F19" s="29" t="str">
        <f>VLOOKUP(D19,[1]工单一览表!A:B,2,0)</f>
        <v>050-0009-467</v>
      </c>
      <c r="G19" s="30" t="str">
        <f>VLOOKUP(F19,[1]系列对照表!A:C,3,0)</f>
        <v>小天线</v>
      </c>
      <c r="H19" s="30" t="str">
        <f>VLOOKUP(F19,[1]系列对照表!A:D,4,0)</f>
        <v>KPCS</v>
      </c>
      <c r="I19" s="37">
        <f>VLOOKUP(D19,[1]工单一览表!A:G,7,0)</f>
        <v>2000</v>
      </c>
      <c r="J19" s="38" t="s">
        <v>281</v>
      </c>
      <c r="K19" s="37">
        <f>VLOOKUP(D19,[1]工单一览表!A:H,8,0)</f>
        <v>1983.5</v>
      </c>
      <c r="L19" s="26"/>
      <c r="M19" s="26"/>
      <c r="N19" s="26"/>
      <c r="O19" s="39" t="s">
        <v>370</v>
      </c>
      <c r="P19" s="40">
        <v>0.5</v>
      </c>
      <c r="Q19" s="40">
        <v>0.5</v>
      </c>
      <c r="R19" s="40">
        <f t="shared" ca="1" si="2"/>
        <v>1.4193548387096775</v>
      </c>
      <c r="S19" s="40">
        <f t="shared" ca="1" si="3"/>
        <v>2.4601366742596809</v>
      </c>
      <c r="T19" s="40">
        <v>4</v>
      </c>
      <c r="U19" s="40">
        <v>4</v>
      </c>
      <c r="V19" s="41">
        <v>12</v>
      </c>
      <c r="W19" s="42">
        <v>330</v>
      </c>
      <c r="X19" s="43">
        <v>500</v>
      </c>
      <c r="Y19" s="50">
        <v>1</v>
      </c>
      <c r="Z19" s="50">
        <v>1</v>
      </c>
      <c r="AA19" s="51"/>
      <c r="AB19" s="51"/>
      <c r="AC19" s="51"/>
      <c r="AD19" s="51"/>
      <c r="AE19" s="51"/>
      <c r="AF19" s="38">
        <f t="shared" si="4"/>
        <v>360</v>
      </c>
      <c r="AG19" s="61">
        <f t="shared" si="5"/>
        <v>11</v>
      </c>
      <c r="AH19" s="62">
        <f t="shared" si="6"/>
        <v>0.91666666666666663</v>
      </c>
      <c r="AI19" s="63"/>
      <c r="AJ19" s="64"/>
      <c r="AK19" s="65">
        <f t="shared" si="7"/>
        <v>0</v>
      </c>
      <c r="AL19" s="64" t="str">
        <f>IF(VLOOKUP(D19,[1]工单一览表!A:F,6,0)="结案","Y","N")</f>
        <v>Y</v>
      </c>
      <c r="AM19" s="66" t="s">
        <v>313</v>
      </c>
      <c r="AN19" s="26"/>
      <c r="AO19" s="66" t="s">
        <v>298</v>
      </c>
      <c r="AP19" s="74"/>
      <c r="AQ19" s="75"/>
      <c r="AR19" s="76"/>
      <c r="AS19" s="77"/>
      <c r="AT19" s="77"/>
      <c r="AU19" s="78"/>
      <c r="AV19" s="77"/>
      <c r="AW19" s="77"/>
      <c r="AX19" s="77"/>
      <c r="AY19" s="77"/>
      <c r="AZ19" s="77"/>
      <c r="BA19" s="77"/>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84"/>
      <c r="CE19" s="84"/>
      <c r="CF19" s="84"/>
      <c r="CG19" s="84"/>
      <c r="CH19" s="84"/>
      <c r="CI19" s="84"/>
      <c r="CJ19" s="84"/>
      <c r="CK19" s="84"/>
      <c r="CL19" s="84"/>
      <c r="CM19" s="84"/>
      <c r="CN19" s="84"/>
      <c r="CO19" s="84"/>
      <c r="CP19" s="84"/>
      <c r="CQ19" s="84"/>
      <c r="CR19" s="84"/>
      <c r="CS19" s="84"/>
      <c r="CT19" s="84"/>
      <c r="CU19" s="84"/>
      <c r="CV19" s="84"/>
      <c r="CW19" s="84"/>
      <c r="CX19" s="84"/>
      <c r="CY19" s="84"/>
      <c r="CZ19" s="84"/>
      <c r="DA19" s="84"/>
      <c r="DB19" s="84"/>
      <c r="DC19" s="84"/>
      <c r="DD19" s="84"/>
      <c r="DE19" s="84"/>
      <c r="DF19" s="84"/>
      <c r="DG19" s="84"/>
      <c r="DH19" s="84"/>
      <c r="DI19" s="84"/>
      <c r="DJ19" s="84"/>
      <c r="DK19" s="84"/>
      <c r="DL19" s="84"/>
      <c r="DM19" s="84"/>
      <c r="DN19" s="84"/>
      <c r="DO19" s="84"/>
      <c r="DP19" s="84"/>
      <c r="DQ19" s="84"/>
      <c r="DR19" s="84"/>
      <c r="DS19" s="84"/>
      <c r="DT19" s="84"/>
      <c r="DU19" s="84"/>
      <c r="DV19" s="84"/>
      <c r="DW19" s="84"/>
      <c r="DX19" s="84"/>
      <c r="DY19" s="84"/>
      <c r="DZ19" s="84"/>
      <c r="EA19" s="84"/>
      <c r="EB19" s="84"/>
      <c r="EC19" s="84"/>
      <c r="ED19" s="84"/>
      <c r="EE19" s="84"/>
      <c r="EF19" s="84"/>
      <c r="EG19" s="84"/>
      <c r="EH19" s="84"/>
      <c r="EI19" s="84"/>
      <c r="EJ19" s="84"/>
      <c r="EK19" s="84"/>
      <c r="EL19" s="84"/>
      <c r="EM19" s="84"/>
      <c r="EN19" s="84"/>
      <c r="EO19" s="84"/>
      <c r="EP19" s="84"/>
      <c r="EQ19" s="84"/>
      <c r="ER19" s="84"/>
      <c r="ES19" s="84"/>
      <c r="ET19" s="84"/>
      <c r="EU19" s="84"/>
      <c r="EV19" s="84"/>
      <c r="EW19" s="84"/>
      <c r="EX19" s="84"/>
      <c r="EY19" s="84"/>
      <c r="EZ19" s="84"/>
      <c r="FA19" s="84"/>
      <c r="FB19" s="84"/>
      <c r="FC19" s="84"/>
      <c r="FD19" s="84"/>
      <c r="FE19" s="84"/>
      <c r="FF19" s="84"/>
      <c r="FG19" s="84"/>
      <c r="FH19" s="84"/>
      <c r="FI19" s="84"/>
      <c r="FJ19" s="84"/>
      <c r="FK19" s="84"/>
      <c r="FL19" s="84"/>
      <c r="FM19" s="84"/>
      <c r="FN19" s="84"/>
      <c r="FO19" s="84"/>
      <c r="FP19" s="84"/>
      <c r="FQ19" s="84"/>
      <c r="FR19" s="84"/>
      <c r="FS19" s="84"/>
      <c r="FT19" s="84"/>
      <c r="FU19" s="84"/>
      <c r="FV19" s="84"/>
      <c r="FW19" s="84"/>
      <c r="FX19" s="84"/>
      <c r="FY19" s="84"/>
      <c r="FZ19" s="84"/>
      <c r="GA19" s="84"/>
      <c r="GB19" s="84"/>
      <c r="GC19" s="84"/>
      <c r="GD19" s="84"/>
      <c r="GE19" s="84"/>
      <c r="GF19" s="84"/>
      <c r="GG19" s="84"/>
      <c r="GH19" s="84"/>
      <c r="GI19" s="84"/>
      <c r="GJ19" s="84"/>
      <c r="GK19" s="84"/>
      <c r="GL19" s="84"/>
      <c r="GM19" s="84"/>
      <c r="GN19" s="84"/>
      <c r="GO19" s="84"/>
      <c r="GP19" s="84"/>
      <c r="GQ19" s="84"/>
      <c r="GR19" s="84"/>
      <c r="GS19" s="84"/>
      <c r="GT19" s="84"/>
      <c r="GU19" s="84"/>
      <c r="GV19" s="84"/>
      <c r="GW19" s="84"/>
      <c r="GX19" s="84"/>
      <c r="GY19" s="84"/>
      <c r="GZ19" s="84"/>
      <c r="HA19" s="84"/>
      <c r="HB19" s="84"/>
      <c r="HC19" s="84"/>
      <c r="HD19" s="84"/>
      <c r="HE19" s="84"/>
      <c r="HF19" s="84"/>
      <c r="HG19" s="84"/>
      <c r="HH19" s="84"/>
      <c r="HI19" s="84"/>
      <c r="HJ19" s="84"/>
      <c r="HK19" s="84"/>
      <c r="HL19" s="84"/>
      <c r="HM19" s="84"/>
      <c r="HN19" s="84"/>
      <c r="HO19" s="84"/>
      <c r="HP19" s="84"/>
      <c r="HQ19" s="84"/>
      <c r="HR19" s="84"/>
      <c r="HS19" s="84"/>
      <c r="HT19" s="84"/>
      <c r="HU19" s="84"/>
      <c r="HV19" s="84"/>
      <c r="HW19" s="84"/>
      <c r="HX19" s="84"/>
      <c r="HY19" s="84"/>
      <c r="HZ19" s="84"/>
      <c r="IA19" s="84"/>
      <c r="IB19" s="84"/>
      <c r="IC19" s="84"/>
      <c r="ID19" s="84"/>
      <c r="IE19" s="84"/>
      <c r="IF19" s="84"/>
      <c r="IG19" s="84"/>
      <c r="IH19" s="84"/>
      <c r="II19" s="84"/>
      <c r="IJ19" s="84"/>
      <c r="IK19" s="84"/>
      <c r="IL19" s="84"/>
      <c r="IM19" s="84"/>
      <c r="IN19" s="84"/>
      <c r="IO19" s="84"/>
      <c r="IP19" s="84"/>
      <c r="IQ19" s="84"/>
      <c r="IR19" s="84"/>
      <c r="IS19" s="84"/>
      <c r="IT19" s="84"/>
      <c r="IU19" s="84"/>
      <c r="IV19" s="84"/>
      <c r="IW19" s="84"/>
      <c r="IX19" s="84"/>
      <c r="IY19" s="84"/>
      <c r="IZ19" s="84"/>
      <c r="JA19" s="84"/>
      <c r="JB19" s="84"/>
    </row>
    <row r="20" spans="1:262" s="22" customFormat="1" ht="15" customHeight="1" x14ac:dyDescent="0.15">
      <c r="A20" s="176" t="str">
        <f t="shared" si="0"/>
        <v>20190905</v>
      </c>
      <c r="B20" s="26" t="s">
        <v>285</v>
      </c>
      <c r="C20" s="27" t="s">
        <v>303</v>
      </c>
      <c r="D20" s="28" t="s">
        <v>467</v>
      </c>
      <c r="E20" s="26" t="str">
        <f t="shared" si="1"/>
        <v>标准</v>
      </c>
      <c r="F20" s="29" t="str">
        <f>VLOOKUP(D20,[1]工单一览表!A:B,2,0)</f>
        <v>050-J310000141-536</v>
      </c>
      <c r="G20" s="30" t="str">
        <f>VLOOKUP(F20,[1]系列对照表!A:C,3,0)</f>
        <v>Jack</v>
      </c>
      <c r="H20" s="30" t="str">
        <f>VLOOKUP(F20,[1]系列对照表!A:D,4,0)</f>
        <v>KPCS</v>
      </c>
      <c r="I20" s="37">
        <f>VLOOKUP(D20,[1]工单一览表!A:G,7,0)</f>
        <v>1000</v>
      </c>
      <c r="J20" s="38" t="s">
        <v>281</v>
      </c>
      <c r="K20" s="37">
        <f>VLOOKUP(D20,[1]工单一览表!A:H,8,0)</f>
        <v>841.6</v>
      </c>
      <c r="L20" s="26"/>
      <c r="M20" s="26"/>
      <c r="N20" s="26"/>
      <c r="O20" s="39" t="s">
        <v>468</v>
      </c>
      <c r="P20" s="40">
        <v>0.5</v>
      </c>
      <c r="Q20" s="40">
        <v>0.5</v>
      </c>
      <c r="R20" s="40">
        <f t="shared" ca="1" si="2"/>
        <v>0.70967741935483875</v>
      </c>
      <c r="S20" s="40">
        <f t="shared" ca="1" si="3"/>
        <v>1.2300683371298404</v>
      </c>
      <c r="T20" s="40">
        <v>3</v>
      </c>
      <c r="U20" s="40">
        <v>3</v>
      </c>
      <c r="V20" s="41">
        <v>6</v>
      </c>
      <c r="W20" s="42">
        <v>120</v>
      </c>
      <c r="X20" s="43">
        <v>400</v>
      </c>
      <c r="Y20" s="50">
        <v>1</v>
      </c>
      <c r="Z20" s="50">
        <v>1</v>
      </c>
      <c r="AA20" s="51"/>
      <c r="AB20" s="51"/>
      <c r="AC20" s="51"/>
      <c r="AD20" s="51"/>
      <c r="AE20" s="51"/>
      <c r="AF20" s="38">
        <f t="shared" si="4"/>
        <v>144</v>
      </c>
      <c r="AG20" s="61">
        <f t="shared" si="5"/>
        <v>5</v>
      </c>
      <c r="AH20" s="62">
        <f t="shared" si="6"/>
        <v>0.83333333333333337</v>
      </c>
      <c r="AI20" s="63"/>
      <c r="AJ20" s="64"/>
      <c r="AK20" s="65">
        <f t="shared" si="7"/>
        <v>0</v>
      </c>
      <c r="AL20" s="64" t="str">
        <f>IF(VLOOKUP(D20,[1]工单一览表!A:F,6,0)="结案","Y","N")</f>
        <v>Y</v>
      </c>
      <c r="AM20" s="66" t="s">
        <v>286</v>
      </c>
      <c r="AN20" s="26"/>
      <c r="AO20" s="66" t="s">
        <v>40</v>
      </c>
      <c r="AP20" s="74"/>
      <c r="AQ20" s="75"/>
      <c r="AR20" s="76"/>
      <c r="AS20" s="77"/>
      <c r="AT20" s="77"/>
      <c r="AU20" s="78"/>
      <c r="AV20" s="77"/>
      <c r="AW20" s="77"/>
      <c r="AX20" s="77"/>
      <c r="AY20" s="77"/>
      <c r="AZ20" s="77"/>
      <c r="BA20" s="77"/>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84"/>
      <c r="CE20" s="84"/>
      <c r="CF20" s="84"/>
      <c r="CG20" s="84"/>
      <c r="CH20" s="84"/>
      <c r="CI20" s="84"/>
      <c r="CJ20" s="84"/>
      <c r="CK20" s="84"/>
      <c r="CL20" s="84"/>
      <c r="CM20" s="84"/>
      <c r="CN20" s="84"/>
      <c r="CO20" s="84"/>
      <c r="CP20" s="84"/>
      <c r="CQ20" s="84"/>
      <c r="CR20" s="84"/>
      <c r="CS20" s="84"/>
      <c r="CT20" s="84"/>
      <c r="CU20" s="84"/>
      <c r="CV20" s="84"/>
      <c r="CW20" s="84"/>
      <c r="CX20" s="84"/>
      <c r="CY20" s="84"/>
      <c r="CZ20" s="84"/>
      <c r="DA20" s="84"/>
      <c r="DB20" s="84"/>
      <c r="DC20" s="84"/>
      <c r="DD20" s="84"/>
      <c r="DE20" s="84"/>
      <c r="DF20" s="84"/>
      <c r="DG20" s="84"/>
      <c r="DH20" s="84"/>
      <c r="DI20" s="84"/>
      <c r="DJ20" s="84"/>
      <c r="DK20" s="84"/>
      <c r="DL20" s="84"/>
      <c r="DM20" s="84"/>
      <c r="DN20" s="84"/>
      <c r="DO20" s="84"/>
      <c r="DP20" s="84"/>
      <c r="DQ20" s="84"/>
      <c r="DR20" s="84"/>
      <c r="DS20" s="84"/>
      <c r="DT20" s="84"/>
      <c r="DU20" s="84"/>
      <c r="DV20" s="84"/>
      <c r="DW20" s="84"/>
      <c r="DX20" s="84"/>
      <c r="DY20" s="84"/>
      <c r="DZ20" s="84"/>
      <c r="EA20" s="84"/>
      <c r="EB20" s="84"/>
      <c r="EC20" s="84"/>
      <c r="ED20" s="84"/>
      <c r="EE20" s="84"/>
      <c r="EF20" s="84"/>
      <c r="EG20" s="84"/>
      <c r="EH20" s="84"/>
      <c r="EI20" s="84"/>
      <c r="EJ20" s="84"/>
      <c r="EK20" s="84"/>
      <c r="EL20" s="84"/>
      <c r="EM20" s="84"/>
      <c r="EN20" s="84"/>
      <c r="EO20" s="84"/>
      <c r="EP20" s="84"/>
      <c r="EQ20" s="84"/>
      <c r="ER20" s="84"/>
      <c r="ES20" s="84"/>
      <c r="ET20" s="84"/>
      <c r="EU20" s="84"/>
      <c r="EV20" s="84"/>
      <c r="EW20" s="84"/>
      <c r="EX20" s="84"/>
      <c r="EY20" s="84"/>
      <c r="EZ20" s="84"/>
      <c r="FA20" s="84"/>
      <c r="FB20" s="84"/>
      <c r="FC20" s="84"/>
      <c r="FD20" s="84"/>
      <c r="FE20" s="84"/>
      <c r="FF20" s="84"/>
      <c r="FG20" s="84"/>
      <c r="FH20" s="84"/>
      <c r="FI20" s="84"/>
      <c r="FJ20" s="84"/>
      <c r="FK20" s="84"/>
      <c r="FL20" s="84"/>
      <c r="FM20" s="84"/>
      <c r="FN20" s="84"/>
      <c r="FO20" s="84"/>
      <c r="FP20" s="84"/>
      <c r="FQ20" s="84"/>
      <c r="FR20" s="84"/>
      <c r="FS20" s="84"/>
      <c r="FT20" s="84"/>
      <c r="FU20" s="84"/>
      <c r="FV20" s="84"/>
      <c r="FW20" s="84"/>
      <c r="FX20" s="84"/>
      <c r="FY20" s="84"/>
      <c r="FZ20" s="84"/>
      <c r="GA20" s="84"/>
      <c r="GB20" s="84"/>
      <c r="GC20" s="84"/>
      <c r="GD20" s="84"/>
      <c r="GE20" s="84"/>
      <c r="GF20" s="84"/>
      <c r="GG20" s="84"/>
      <c r="GH20" s="84"/>
      <c r="GI20" s="84"/>
      <c r="GJ20" s="84"/>
      <c r="GK20" s="84"/>
      <c r="GL20" s="84"/>
      <c r="GM20" s="84"/>
      <c r="GN20" s="84"/>
      <c r="GO20" s="84"/>
      <c r="GP20" s="84"/>
      <c r="GQ20" s="84"/>
      <c r="GR20" s="84"/>
      <c r="GS20" s="84"/>
      <c r="GT20" s="84"/>
      <c r="GU20" s="84"/>
      <c r="GV20" s="84"/>
      <c r="GW20" s="84"/>
      <c r="GX20" s="84"/>
      <c r="GY20" s="84"/>
      <c r="GZ20" s="84"/>
      <c r="HA20" s="84"/>
      <c r="HB20" s="84"/>
      <c r="HC20" s="84"/>
      <c r="HD20" s="84"/>
      <c r="HE20" s="84"/>
      <c r="HF20" s="84"/>
      <c r="HG20" s="84"/>
      <c r="HH20" s="84"/>
      <c r="HI20" s="84"/>
      <c r="HJ20" s="84"/>
      <c r="HK20" s="84"/>
      <c r="HL20" s="84"/>
      <c r="HM20" s="84"/>
      <c r="HN20" s="84"/>
      <c r="HO20" s="84"/>
      <c r="HP20" s="84"/>
      <c r="HQ20" s="84"/>
      <c r="HR20" s="84"/>
      <c r="HS20" s="84"/>
      <c r="HT20" s="84"/>
      <c r="HU20" s="84"/>
      <c r="HV20" s="84"/>
      <c r="HW20" s="84"/>
      <c r="HX20" s="84"/>
      <c r="HY20" s="84"/>
      <c r="HZ20" s="84"/>
      <c r="IA20" s="84"/>
      <c r="IB20" s="84"/>
      <c r="IC20" s="84"/>
      <c r="ID20" s="84"/>
      <c r="IE20" s="84"/>
      <c r="IF20" s="84"/>
      <c r="IG20" s="84"/>
      <c r="IH20" s="84"/>
      <c r="II20" s="84"/>
      <c r="IJ20" s="84"/>
      <c r="IK20" s="84"/>
      <c r="IL20" s="84"/>
      <c r="IM20" s="84"/>
      <c r="IN20" s="84"/>
      <c r="IO20" s="84"/>
      <c r="IP20" s="84"/>
      <c r="IQ20" s="84"/>
      <c r="IR20" s="84"/>
      <c r="IS20" s="84"/>
      <c r="IT20" s="84"/>
      <c r="IU20" s="84"/>
      <c r="IV20" s="84"/>
      <c r="IW20" s="84"/>
      <c r="IX20" s="84"/>
      <c r="IY20" s="84"/>
      <c r="IZ20" s="84"/>
      <c r="JA20" s="84"/>
      <c r="JB20" s="84"/>
    </row>
    <row r="21" spans="1:262" s="22" customFormat="1" ht="15" customHeight="1" x14ac:dyDescent="0.15">
      <c r="A21" s="176" t="str">
        <f t="shared" si="0"/>
        <v>20190905</v>
      </c>
      <c r="B21" s="26" t="s">
        <v>275</v>
      </c>
      <c r="C21" s="27" t="s">
        <v>306</v>
      </c>
      <c r="D21" s="28" t="s">
        <v>469</v>
      </c>
      <c r="E21" s="26" t="str">
        <f t="shared" si="1"/>
        <v>标准</v>
      </c>
      <c r="F21" s="29" t="str">
        <f>VLOOKUP(D21,[1]工单一览表!A:B,2,0)</f>
        <v>050-2009-432</v>
      </c>
      <c r="G21" s="30" t="str">
        <f>VLOOKUP(F21,[1]系列对照表!A:C,3,0)</f>
        <v>Jack</v>
      </c>
      <c r="H21" s="30" t="str">
        <f>VLOOKUP(F21,[1]系列对照表!A:D,4,0)</f>
        <v>KPCS</v>
      </c>
      <c r="I21" s="37">
        <f>VLOOKUP(D21,[1]工单一览表!A:G,7,0)</f>
        <v>400</v>
      </c>
      <c r="J21" s="38" t="s">
        <v>281</v>
      </c>
      <c r="K21" s="37">
        <f>VLOOKUP(D21,[1]工单一览表!A:H,8,0)</f>
        <v>88</v>
      </c>
      <c r="L21" s="26"/>
      <c r="M21" s="26"/>
      <c r="N21" s="26"/>
      <c r="O21" s="39" t="s">
        <v>309</v>
      </c>
      <c r="P21" s="40">
        <v>0.5</v>
      </c>
      <c r="Q21" s="40">
        <v>0.5</v>
      </c>
      <c r="R21" s="40">
        <f t="shared" ca="1" si="2"/>
        <v>1.6442687747035574</v>
      </c>
      <c r="S21" s="40">
        <f t="shared" ca="1" si="3"/>
        <v>1.6400911161731206</v>
      </c>
      <c r="T21" s="40">
        <v>4</v>
      </c>
      <c r="U21" s="40">
        <v>4</v>
      </c>
      <c r="V21" s="41">
        <v>8</v>
      </c>
      <c r="W21" s="42">
        <v>122</v>
      </c>
      <c r="X21" s="43">
        <v>300</v>
      </c>
      <c r="Y21" s="50">
        <v>1</v>
      </c>
      <c r="Z21" s="50">
        <v>1</v>
      </c>
      <c r="AA21" s="51"/>
      <c r="AB21" s="51"/>
      <c r="AC21" s="51"/>
      <c r="AD21" s="51"/>
      <c r="AE21" s="51"/>
      <c r="AF21" s="38">
        <f t="shared" si="4"/>
        <v>144</v>
      </c>
      <c r="AG21" s="61">
        <f t="shared" si="5"/>
        <v>6.7777777777777777</v>
      </c>
      <c r="AH21" s="62">
        <f t="shared" si="6"/>
        <v>0.84722222222222221</v>
      </c>
      <c r="AI21" s="63"/>
      <c r="AJ21" s="64"/>
      <c r="AK21" s="65">
        <f t="shared" si="7"/>
        <v>0</v>
      </c>
      <c r="AL21" s="64" t="str">
        <f>IF(VLOOKUP(D21,[1]工单一览表!A:F,6,0)="结案","Y","N")</f>
        <v>Y</v>
      </c>
      <c r="AM21" s="66" t="s">
        <v>302</v>
      </c>
      <c r="AN21" s="26"/>
      <c r="AO21" s="66" t="s">
        <v>125</v>
      </c>
      <c r="AP21" s="74"/>
      <c r="AQ21" s="75"/>
      <c r="AR21" s="76"/>
      <c r="AS21" s="77"/>
      <c r="AT21" s="77"/>
      <c r="AU21" s="78"/>
      <c r="AV21" s="77"/>
      <c r="AW21" s="77"/>
      <c r="AX21" s="77"/>
      <c r="AY21" s="77"/>
      <c r="AZ21" s="77"/>
      <c r="BA21" s="77"/>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84"/>
      <c r="CE21" s="84"/>
      <c r="CF21" s="84"/>
      <c r="CG21" s="84"/>
      <c r="CH21" s="84"/>
      <c r="CI21" s="84"/>
      <c r="CJ21" s="84"/>
      <c r="CK21" s="84"/>
      <c r="CL21" s="84"/>
      <c r="CM21" s="84"/>
      <c r="CN21" s="84"/>
      <c r="CO21" s="84"/>
      <c r="CP21" s="84"/>
      <c r="CQ21" s="84"/>
      <c r="CR21" s="84"/>
      <c r="CS21" s="84"/>
      <c r="CT21" s="84"/>
      <c r="CU21" s="84"/>
      <c r="CV21" s="84"/>
      <c r="CW21" s="84"/>
      <c r="CX21" s="84"/>
      <c r="CY21" s="84"/>
      <c r="CZ21" s="84"/>
      <c r="DA21" s="84"/>
      <c r="DB21" s="84"/>
      <c r="DC21" s="84"/>
      <c r="DD21" s="84"/>
      <c r="DE21" s="84"/>
      <c r="DF21" s="84"/>
      <c r="DG21" s="84"/>
      <c r="DH21" s="84"/>
      <c r="DI21" s="84"/>
      <c r="DJ21" s="84"/>
      <c r="DK21" s="84"/>
      <c r="DL21" s="84"/>
      <c r="DM21" s="84"/>
      <c r="DN21" s="84"/>
      <c r="DO21" s="84"/>
      <c r="DP21" s="84"/>
      <c r="DQ21" s="84"/>
      <c r="DR21" s="84"/>
      <c r="DS21" s="84"/>
      <c r="DT21" s="84"/>
      <c r="DU21" s="84"/>
      <c r="DV21" s="84"/>
      <c r="DW21" s="84"/>
      <c r="DX21" s="84"/>
      <c r="DY21" s="84"/>
      <c r="DZ21" s="84"/>
      <c r="EA21" s="84"/>
      <c r="EB21" s="84"/>
      <c r="EC21" s="84"/>
      <c r="ED21" s="84"/>
      <c r="EE21" s="84"/>
      <c r="EF21" s="84"/>
      <c r="EG21" s="84"/>
      <c r="EH21" s="84"/>
      <c r="EI21" s="84"/>
      <c r="EJ21" s="84"/>
      <c r="EK21" s="84"/>
      <c r="EL21" s="84"/>
      <c r="EM21" s="84"/>
      <c r="EN21" s="84"/>
      <c r="EO21" s="84"/>
      <c r="EP21" s="84"/>
      <c r="EQ21" s="84"/>
      <c r="ER21" s="84"/>
      <c r="ES21" s="84"/>
      <c r="ET21" s="84"/>
      <c r="EU21" s="84"/>
      <c r="EV21" s="84"/>
      <c r="EW21" s="84"/>
      <c r="EX21" s="84"/>
      <c r="EY21" s="84"/>
      <c r="EZ21" s="84"/>
      <c r="FA21" s="84"/>
      <c r="FB21" s="84"/>
      <c r="FC21" s="84"/>
      <c r="FD21" s="84"/>
      <c r="FE21" s="84"/>
      <c r="FF21" s="84"/>
      <c r="FG21" s="84"/>
      <c r="FH21" s="84"/>
      <c r="FI21" s="84"/>
      <c r="FJ21" s="84"/>
      <c r="FK21" s="84"/>
      <c r="FL21" s="84"/>
      <c r="FM21" s="84"/>
      <c r="FN21" s="84"/>
      <c r="FO21" s="84"/>
      <c r="FP21" s="84"/>
      <c r="FQ21" s="84"/>
      <c r="FR21" s="84"/>
      <c r="FS21" s="84"/>
      <c r="FT21" s="84"/>
      <c r="FU21" s="84"/>
      <c r="FV21" s="84"/>
      <c r="FW21" s="84"/>
      <c r="FX21" s="84"/>
      <c r="FY21" s="84"/>
      <c r="FZ21" s="84"/>
      <c r="GA21" s="84"/>
      <c r="GB21" s="84"/>
      <c r="GC21" s="84"/>
      <c r="GD21" s="84"/>
      <c r="GE21" s="84"/>
      <c r="GF21" s="84"/>
      <c r="GG21" s="84"/>
      <c r="GH21" s="84"/>
      <c r="GI21" s="84"/>
      <c r="GJ21" s="84"/>
      <c r="GK21" s="84"/>
      <c r="GL21" s="84"/>
      <c r="GM21" s="84"/>
      <c r="GN21" s="84"/>
      <c r="GO21" s="84"/>
      <c r="GP21" s="84"/>
      <c r="GQ21" s="84"/>
      <c r="GR21" s="84"/>
      <c r="GS21" s="84"/>
      <c r="GT21" s="84"/>
      <c r="GU21" s="84"/>
      <c r="GV21" s="84"/>
      <c r="GW21" s="84"/>
      <c r="GX21" s="84"/>
      <c r="GY21" s="84"/>
      <c r="GZ21" s="84"/>
      <c r="HA21" s="84"/>
      <c r="HB21" s="84"/>
      <c r="HC21" s="84"/>
      <c r="HD21" s="84"/>
      <c r="HE21" s="84"/>
      <c r="HF21" s="84"/>
      <c r="HG21" s="84"/>
      <c r="HH21" s="84"/>
      <c r="HI21" s="84"/>
      <c r="HJ21" s="84"/>
      <c r="HK21" s="84"/>
      <c r="HL21" s="84"/>
      <c r="HM21" s="84"/>
      <c r="HN21" s="84"/>
      <c r="HO21" s="84"/>
      <c r="HP21" s="84"/>
      <c r="HQ21" s="84"/>
      <c r="HR21" s="84"/>
      <c r="HS21" s="84"/>
      <c r="HT21" s="84"/>
      <c r="HU21" s="84"/>
      <c r="HV21" s="84"/>
      <c r="HW21" s="84"/>
      <c r="HX21" s="84"/>
      <c r="HY21" s="84"/>
      <c r="HZ21" s="84"/>
      <c r="IA21" s="84"/>
      <c r="IB21" s="84"/>
      <c r="IC21" s="84"/>
      <c r="ID21" s="84"/>
      <c r="IE21" s="84"/>
      <c r="IF21" s="84"/>
      <c r="IG21" s="84"/>
      <c r="IH21" s="84"/>
      <c r="II21" s="84"/>
      <c r="IJ21" s="84"/>
      <c r="IK21" s="84"/>
      <c r="IL21" s="84"/>
      <c r="IM21" s="84"/>
      <c r="IN21" s="84"/>
      <c r="IO21" s="84"/>
      <c r="IP21" s="84"/>
      <c r="IQ21" s="84"/>
      <c r="IR21" s="84"/>
      <c r="IS21" s="84"/>
      <c r="IT21" s="84"/>
      <c r="IU21" s="84"/>
      <c r="IV21" s="84"/>
      <c r="IW21" s="84"/>
      <c r="IX21" s="84"/>
      <c r="IY21" s="84"/>
      <c r="IZ21" s="84"/>
      <c r="JA21" s="84"/>
      <c r="JB21" s="84"/>
    </row>
    <row r="22" spans="1:262" s="22" customFormat="1" ht="15" customHeight="1" x14ac:dyDescent="0.15">
      <c r="A22" s="176" t="str">
        <f t="shared" si="0"/>
        <v>20190905</v>
      </c>
      <c r="B22" s="26" t="s">
        <v>275</v>
      </c>
      <c r="C22" s="27" t="s">
        <v>310</v>
      </c>
      <c r="D22" s="28" t="s">
        <v>448</v>
      </c>
      <c r="E22" s="26" t="str">
        <f t="shared" ref="E22:E36" si="8">IF(LEFT(D22,3)="ZVY","试产",IF(LEFT(D22,3)="XVK","重工","标准"))</f>
        <v>标准</v>
      </c>
      <c r="F22" s="29" t="str">
        <f>VLOOKUP(D22,[1]工单一览表!A:B,2,0)</f>
        <v>050-C031100131-507</v>
      </c>
      <c r="G22" s="30" t="str">
        <f>VLOOKUP(F22,[1]系列对照表!A:C,3,0)</f>
        <v>PinPush</v>
      </c>
      <c r="H22" s="30" t="str">
        <f>VLOOKUP(F22,[1]系列对照表!A:D,4,0)</f>
        <v>KPCS</v>
      </c>
      <c r="I22" s="37">
        <f>VLOOKUP(D22,[1]工单一览表!A:G,7,0)</f>
        <v>2000</v>
      </c>
      <c r="J22" s="38" t="s">
        <v>281</v>
      </c>
      <c r="K22" s="37">
        <f>VLOOKUP(D22,[1]工单一览表!A:H,8,0)</f>
        <v>1269.5</v>
      </c>
      <c r="L22" s="26"/>
      <c r="M22" s="26"/>
      <c r="N22" s="26"/>
      <c r="O22" s="39" t="s">
        <v>312</v>
      </c>
      <c r="P22" s="40">
        <v>0.5</v>
      </c>
      <c r="Q22" s="40">
        <v>0.5</v>
      </c>
      <c r="R22" s="40">
        <f t="shared" ca="1" si="2"/>
        <v>2.4664031620553359</v>
      </c>
      <c r="S22" s="40">
        <f t="shared" ca="1" si="3"/>
        <v>2.4601366742596809</v>
      </c>
      <c r="T22" s="40">
        <v>4</v>
      </c>
      <c r="U22" s="40">
        <v>3</v>
      </c>
      <c r="V22" s="41">
        <v>12</v>
      </c>
      <c r="W22" s="42">
        <v>102</v>
      </c>
      <c r="X22" s="43">
        <v>490</v>
      </c>
      <c r="Y22" s="50">
        <v>1</v>
      </c>
      <c r="Z22" s="50">
        <v>1</v>
      </c>
      <c r="AA22" s="51"/>
      <c r="AB22" s="51"/>
      <c r="AC22" s="51"/>
      <c r="AD22" s="51"/>
      <c r="AE22" s="51"/>
      <c r="AF22" s="38">
        <f t="shared" ref="AF22:AF45" si="9">IF(LEFT(F22,3)="025",X22*Y22*Z22*60*V22,X22*Y22*Z22*60*V22/1000)</f>
        <v>352.8</v>
      </c>
      <c r="AG22" s="61">
        <f t="shared" ref="AG22:AG45" si="10">IF(LEFT(F22,3)="025",W22/(X22*Y22*Z22*60),W22*1000/(X22*Y22*Z22*60))</f>
        <v>3.4693877551020407</v>
      </c>
      <c r="AH22" s="62">
        <f t="shared" ref="AH22:AH45" si="11">W22/AF22</f>
        <v>0.28911564625850339</v>
      </c>
      <c r="AI22" s="63"/>
      <c r="AJ22" s="64"/>
      <c r="AK22" s="65">
        <f t="shared" ref="AK22:AK36" si="12">AJ22/U22</f>
        <v>0</v>
      </c>
      <c r="AL22" s="64" t="str">
        <f>IF(VLOOKUP(D22,[1]工单一览表!A:F,6,0)="结案","Y","N")</f>
        <v>Y</v>
      </c>
      <c r="AM22" s="66" t="s">
        <v>379</v>
      </c>
      <c r="AN22" s="26"/>
      <c r="AO22" s="66" t="s">
        <v>68</v>
      </c>
      <c r="AP22" s="74"/>
      <c r="AQ22" s="75"/>
      <c r="AR22" s="76"/>
      <c r="AS22" s="77"/>
      <c r="AT22" s="77"/>
      <c r="AU22" s="78"/>
      <c r="AV22" s="77"/>
      <c r="AW22" s="77"/>
      <c r="AX22" s="77"/>
      <c r="AY22" s="77"/>
      <c r="AZ22" s="77"/>
      <c r="BA22" s="77"/>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c r="CH22" s="84"/>
      <c r="CI22" s="84"/>
      <c r="CJ22" s="84"/>
      <c r="CK22" s="84"/>
      <c r="CL22" s="84"/>
      <c r="CM22" s="84"/>
      <c r="CN22" s="84"/>
      <c r="CO22" s="84"/>
      <c r="CP22" s="84"/>
      <c r="CQ22" s="84"/>
      <c r="CR22" s="84"/>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c r="GZ22" s="84"/>
      <c r="HA22" s="84"/>
      <c r="HB22" s="84"/>
      <c r="HC22" s="84"/>
      <c r="HD22" s="84"/>
      <c r="HE22" s="84"/>
      <c r="HF22" s="84"/>
      <c r="HG22" s="84"/>
      <c r="HH22" s="84"/>
      <c r="HI22" s="84"/>
      <c r="HJ22" s="84"/>
      <c r="HK22" s="84"/>
      <c r="HL22" s="84"/>
      <c r="HM22" s="84"/>
      <c r="HN22" s="84"/>
      <c r="HO22" s="84"/>
      <c r="HP22" s="84"/>
      <c r="HQ22" s="84"/>
      <c r="HR22" s="84"/>
      <c r="HS22" s="84"/>
      <c r="HT22" s="84"/>
      <c r="HU22" s="84"/>
      <c r="HV22" s="84"/>
      <c r="HW22" s="84"/>
      <c r="HX22" s="84"/>
      <c r="HY22" s="84"/>
      <c r="HZ22" s="84"/>
      <c r="IA22" s="84"/>
      <c r="IB22" s="84"/>
      <c r="IC22" s="84"/>
      <c r="ID22" s="84"/>
      <c r="IE22" s="84"/>
      <c r="IF22" s="84"/>
      <c r="IG22" s="84"/>
      <c r="IH22" s="84"/>
      <c r="II22" s="84"/>
      <c r="IJ22" s="84"/>
      <c r="IK22" s="84"/>
      <c r="IL22" s="84"/>
      <c r="IM22" s="84"/>
      <c r="IN22" s="84"/>
      <c r="IO22" s="84"/>
      <c r="IP22" s="84"/>
      <c r="IQ22" s="84"/>
      <c r="IR22" s="84"/>
      <c r="IS22" s="84"/>
      <c r="IT22" s="84"/>
      <c r="IU22" s="84"/>
      <c r="IV22" s="84"/>
      <c r="IW22" s="84"/>
      <c r="IX22" s="84"/>
      <c r="IY22" s="84"/>
      <c r="IZ22" s="84"/>
      <c r="JA22" s="84"/>
      <c r="JB22" s="84"/>
    </row>
    <row r="23" spans="1:262" s="22" customFormat="1" ht="15" customHeight="1" x14ac:dyDescent="0.15">
      <c r="A23" s="176" t="str">
        <f t="shared" si="0"/>
        <v>20190905</v>
      </c>
      <c r="B23" s="26" t="s">
        <v>285</v>
      </c>
      <c r="C23" s="27" t="s">
        <v>310</v>
      </c>
      <c r="D23" s="28" t="s">
        <v>448</v>
      </c>
      <c r="E23" s="26" t="str">
        <f t="shared" si="8"/>
        <v>标准</v>
      </c>
      <c r="F23" s="29" t="str">
        <f>VLOOKUP(D23,[1]工单一览表!A:B,2,0)</f>
        <v>050-C031100131-507</v>
      </c>
      <c r="G23" s="30" t="str">
        <f>VLOOKUP(F23,[1]系列对照表!A:C,3,0)</f>
        <v>PinPush</v>
      </c>
      <c r="H23" s="30" t="str">
        <f>VLOOKUP(F23,[1]系列对照表!A:D,4,0)</f>
        <v>KPCS</v>
      </c>
      <c r="I23" s="37">
        <f>VLOOKUP(D23,[1]工单一览表!A:G,7,0)</f>
        <v>2000</v>
      </c>
      <c r="J23" s="38" t="s">
        <v>281</v>
      </c>
      <c r="K23" s="37">
        <f>VLOOKUP(D23,[1]工单一览表!A:H,8,0)</f>
        <v>1269.5</v>
      </c>
      <c r="L23" s="26"/>
      <c r="M23" s="26"/>
      <c r="N23" s="26"/>
      <c r="O23" s="39" t="s">
        <v>312</v>
      </c>
      <c r="P23" s="40">
        <v>0.5</v>
      </c>
      <c r="Q23" s="40">
        <v>0.5</v>
      </c>
      <c r="R23" s="40">
        <f t="shared" ca="1" si="2"/>
        <v>1.4193548387096775</v>
      </c>
      <c r="S23" s="40">
        <f t="shared" ca="1" si="3"/>
        <v>2.4601366742596809</v>
      </c>
      <c r="T23" s="40">
        <v>4</v>
      </c>
      <c r="U23" s="40">
        <v>4</v>
      </c>
      <c r="V23" s="41">
        <v>12</v>
      </c>
      <c r="W23" s="42">
        <v>324</v>
      </c>
      <c r="X23" s="43">
        <v>490</v>
      </c>
      <c r="Y23" s="50">
        <v>1</v>
      </c>
      <c r="Z23" s="50">
        <v>1</v>
      </c>
      <c r="AA23" s="51"/>
      <c r="AB23" s="51"/>
      <c r="AC23" s="51"/>
      <c r="AD23" s="51"/>
      <c r="AE23" s="51"/>
      <c r="AF23" s="38">
        <f t="shared" si="9"/>
        <v>352.8</v>
      </c>
      <c r="AG23" s="61">
        <f t="shared" si="10"/>
        <v>11.020408163265307</v>
      </c>
      <c r="AH23" s="62">
        <f t="shared" si="11"/>
        <v>0.91836734693877553</v>
      </c>
      <c r="AI23" s="63"/>
      <c r="AJ23" s="64"/>
      <c r="AK23" s="65">
        <f t="shared" si="12"/>
        <v>0</v>
      </c>
      <c r="AL23" s="64" t="str">
        <f>IF(VLOOKUP(D23,[1]工单一览表!A:F,6,0)="结案","Y","N")</f>
        <v>Y</v>
      </c>
      <c r="AM23" s="66" t="s">
        <v>286</v>
      </c>
      <c r="AN23" s="26"/>
      <c r="AO23" s="66" t="s">
        <v>40</v>
      </c>
      <c r="AP23" s="74"/>
      <c r="AQ23" s="75"/>
      <c r="AR23" s="76"/>
      <c r="AS23" s="77"/>
      <c r="AT23" s="77"/>
      <c r="AU23" s="78"/>
      <c r="AV23" s="77"/>
      <c r="AW23" s="77"/>
      <c r="AX23" s="77"/>
      <c r="AY23" s="77"/>
      <c r="AZ23" s="77"/>
      <c r="BA23" s="77"/>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84"/>
      <c r="CE23" s="84"/>
      <c r="CF23" s="84"/>
      <c r="CG23" s="84"/>
      <c r="CH23" s="84"/>
      <c r="CI23" s="84"/>
      <c r="CJ23" s="84"/>
      <c r="CK23" s="84"/>
      <c r="CL23" s="84"/>
      <c r="CM23" s="84"/>
      <c r="CN23" s="84"/>
      <c r="CO23" s="84"/>
      <c r="CP23" s="84"/>
      <c r="CQ23" s="84"/>
      <c r="CR23" s="84"/>
      <c r="CS23" s="84"/>
      <c r="CT23" s="84"/>
      <c r="CU23" s="84"/>
      <c r="CV23" s="84"/>
      <c r="CW23" s="84"/>
      <c r="CX23" s="84"/>
      <c r="CY23" s="84"/>
      <c r="CZ23" s="84"/>
      <c r="DA23" s="84"/>
      <c r="DB23" s="84"/>
      <c r="DC23" s="84"/>
      <c r="DD23" s="84"/>
      <c r="DE23" s="84"/>
      <c r="DF23" s="84"/>
      <c r="DG23" s="84"/>
      <c r="DH23" s="84"/>
      <c r="DI23" s="84"/>
      <c r="DJ23" s="84"/>
      <c r="DK23" s="84"/>
      <c r="DL23" s="84"/>
      <c r="DM23" s="84"/>
      <c r="DN23" s="84"/>
      <c r="DO23" s="84"/>
      <c r="DP23" s="84"/>
      <c r="DQ23" s="84"/>
      <c r="DR23" s="84"/>
      <c r="DS23" s="84"/>
      <c r="DT23" s="84"/>
      <c r="DU23" s="84"/>
      <c r="DV23" s="84"/>
      <c r="DW23" s="84"/>
      <c r="DX23" s="84"/>
      <c r="DY23" s="84"/>
      <c r="DZ23" s="84"/>
      <c r="EA23" s="84"/>
      <c r="EB23" s="84"/>
      <c r="EC23" s="84"/>
      <c r="ED23" s="84"/>
      <c r="EE23" s="84"/>
      <c r="EF23" s="84"/>
      <c r="EG23" s="84"/>
      <c r="EH23" s="84"/>
      <c r="EI23" s="84"/>
      <c r="EJ23" s="84"/>
      <c r="EK23" s="84"/>
      <c r="EL23" s="84"/>
      <c r="EM23" s="84"/>
      <c r="EN23" s="84"/>
      <c r="EO23" s="84"/>
      <c r="EP23" s="84"/>
      <c r="EQ23" s="84"/>
      <c r="ER23" s="84"/>
      <c r="ES23" s="84"/>
      <c r="ET23" s="84"/>
      <c r="EU23" s="84"/>
      <c r="EV23" s="84"/>
      <c r="EW23" s="84"/>
      <c r="EX23" s="84"/>
      <c r="EY23" s="84"/>
      <c r="EZ23" s="84"/>
      <c r="FA23" s="84"/>
      <c r="FB23" s="84"/>
      <c r="FC23" s="84"/>
      <c r="FD23" s="84"/>
      <c r="FE23" s="84"/>
      <c r="FF23" s="84"/>
      <c r="FG23" s="84"/>
      <c r="FH23" s="84"/>
      <c r="FI23" s="84"/>
      <c r="FJ23" s="84"/>
      <c r="FK23" s="84"/>
      <c r="FL23" s="84"/>
      <c r="FM23" s="84"/>
      <c r="FN23" s="84"/>
      <c r="FO23" s="84"/>
      <c r="FP23" s="84"/>
      <c r="FQ23" s="84"/>
      <c r="FR23" s="84"/>
      <c r="FS23" s="84"/>
      <c r="FT23" s="84"/>
      <c r="FU23" s="84"/>
      <c r="FV23" s="84"/>
      <c r="FW23" s="84"/>
      <c r="FX23" s="84"/>
      <c r="FY23" s="84"/>
      <c r="FZ23" s="84"/>
      <c r="GA23" s="84"/>
      <c r="GB23" s="84"/>
      <c r="GC23" s="84"/>
      <c r="GD23" s="84"/>
      <c r="GE23" s="84"/>
      <c r="GF23" s="84"/>
      <c r="GG23" s="84"/>
      <c r="GH23" s="84"/>
      <c r="GI23" s="84"/>
      <c r="GJ23" s="84"/>
      <c r="GK23" s="84"/>
      <c r="GL23" s="84"/>
      <c r="GM23" s="84"/>
      <c r="GN23" s="84"/>
      <c r="GO23" s="84"/>
      <c r="GP23" s="84"/>
      <c r="GQ23" s="84"/>
      <c r="GR23" s="84"/>
      <c r="GS23" s="84"/>
      <c r="GT23" s="84"/>
      <c r="GU23" s="84"/>
      <c r="GV23" s="84"/>
      <c r="GW23" s="84"/>
      <c r="GX23" s="84"/>
      <c r="GY23" s="84"/>
      <c r="GZ23" s="84"/>
      <c r="HA23" s="84"/>
      <c r="HB23" s="84"/>
      <c r="HC23" s="84"/>
      <c r="HD23" s="84"/>
      <c r="HE23" s="84"/>
      <c r="HF23" s="84"/>
      <c r="HG23" s="84"/>
      <c r="HH23" s="84"/>
      <c r="HI23" s="84"/>
      <c r="HJ23" s="84"/>
      <c r="HK23" s="84"/>
      <c r="HL23" s="84"/>
      <c r="HM23" s="84"/>
      <c r="HN23" s="84"/>
      <c r="HO23" s="84"/>
      <c r="HP23" s="84"/>
      <c r="HQ23" s="84"/>
      <c r="HR23" s="84"/>
      <c r="HS23" s="84"/>
      <c r="HT23" s="84"/>
      <c r="HU23" s="84"/>
      <c r="HV23" s="84"/>
      <c r="HW23" s="84"/>
      <c r="HX23" s="84"/>
      <c r="HY23" s="84"/>
      <c r="HZ23" s="84"/>
      <c r="IA23" s="84"/>
      <c r="IB23" s="84"/>
      <c r="IC23" s="84"/>
      <c r="ID23" s="84"/>
      <c r="IE23" s="84"/>
      <c r="IF23" s="84"/>
      <c r="IG23" s="84"/>
      <c r="IH23" s="84"/>
      <c r="II23" s="84"/>
      <c r="IJ23" s="84"/>
      <c r="IK23" s="84"/>
      <c r="IL23" s="84"/>
      <c r="IM23" s="84"/>
      <c r="IN23" s="84"/>
      <c r="IO23" s="84"/>
      <c r="IP23" s="84"/>
      <c r="IQ23" s="84"/>
      <c r="IR23" s="84"/>
      <c r="IS23" s="84"/>
      <c r="IT23" s="84"/>
      <c r="IU23" s="84"/>
      <c r="IV23" s="84"/>
      <c r="IW23" s="84"/>
      <c r="IX23" s="84"/>
      <c r="IY23" s="84"/>
      <c r="IZ23" s="84"/>
      <c r="JA23" s="84"/>
      <c r="JB23" s="84"/>
    </row>
    <row r="24" spans="1:262" s="22" customFormat="1" ht="15" customHeight="1" x14ac:dyDescent="0.15">
      <c r="A24" s="176" t="str">
        <f t="shared" si="0"/>
        <v>20190905</v>
      </c>
      <c r="B24" s="26" t="s">
        <v>275</v>
      </c>
      <c r="C24" s="27" t="s">
        <v>371</v>
      </c>
      <c r="D24" s="28" t="s">
        <v>434</v>
      </c>
      <c r="E24" s="26" t="str">
        <f t="shared" si="8"/>
        <v>标准</v>
      </c>
      <c r="F24" s="29" t="str">
        <f>VLOOKUP(D24,[1]工单一览表!A:B,2,0)</f>
        <v>050-C130000141-508</v>
      </c>
      <c r="G24" s="30" t="str">
        <f>VLOOKUP(F24,[1]系列对照表!A:C,3,0)</f>
        <v>PinPush</v>
      </c>
      <c r="H24" s="30" t="str">
        <f>VLOOKUP(F24,[1]系列对照表!A:D,4,0)</f>
        <v>KPCS</v>
      </c>
      <c r="I24" s="37">
        <f>VLOOKUP(D24,[1]工单一览表!A:G,7,0)</f>
        <v>2000</v>
      </c>
      <c r="J24" s="38" t="s">
        <v>281</v>
      </c>
      <c r="K24" s="37">
        <f>VLOOKUP(D24,[1]工单一览表!A:H,8,0)</f>
        <v>1999.5</v>
      </c>
      <c r="L24" s="26"/>
      <c r="M24" s="26"/>
      <c r="N24" s="26"/>
      <c r="O24" s="39" t="s">
        <v>54</v>
      </c>
      <c r="P24" s="40">
        <v>0.5</v>
      </c>
      <c r="Q24" s="40">
        <v>0.5</v>
      </c>
      <c r="R24" s="40">
        <f t="shared" ca="1" si="2"/>
        <v>2.4664031620553359</v>
      </c>
      <c r="S24" s="40">
        <f t="shared" ca="1" si="3"/>
        <v>2.4601366742596809</v>
      </c>
      <c r="T24" s="40">
        <v>4</v>
      </c>
      <c r="U24" s="40">
        <v>3</v>
      </c>
      <c r="V24" s="41">
        <v>12</v>
      </c>
      <c r="W24" s="42">
        <v>200</v>
      </c>
      <c r="X24" s="43">
        <v>600</v>
      </c>
      <c r="Y24" s="50">
        <v>1</v>
      </c>
      <c r="Z24" s="50">
        <v>1</v>
      </c>
      <c r="AA24" s="51"/>
      <c r="AB24" s="51"/>
      <c r="AC24" s="51"/>
      <c r="AD24" s="51"/>
      <c r="AE24" s="51"/>
      <c r="AF24" s="38">
        <f t="shared" si="9"/>
        <v>432</v>
      </c>
      <c r="AG24" s="61">
        <f t="shared" si="10"/>
        <v>5.5555555555555554</v>
      </c>
      <c r="AH24" s="62">
        <f t="shared" si="11"/>
        <v>0.46296296296296297</v>
      </c>
      <c r="AI24" s="63"/>
      <c r="AJ24" s="64"/>
      <c r="AK24" s="65">
        <f t="shared" si="12"/>
        <v>0</v>
      </c>
      <c r="AL24" s="64" t="str">
        <f>IF(VLOOKUP(D24,[1]工单一览表!A:F,6,0)="结案","Y","N")</f>
        <v>Y</v>
      </c>
      <c r="AM24" s="66" t="s">
        <v>379</v>
      </c>
      <c r="AN24" s="26"/>
      <c r="AO24" s="66" t="s">
        <v>68</v>
      </c>
      <c r="AP24" s="74"/>
      <c r="AQ24" s="75"/>
      <c r="AR24" s="76"/>
      <c r="AS24" s="77"/>
      <c r="AT24" s="77"/>
      <c r="AU24" s="78"/>
      <c r="AV24" s="77"/>
      <c r="AW24" s="77"/>
      <c r="AX24" s="77"/>
      <c r="AY24" s="77"/>
      <c r="AZ24" s="77"/>
      <c r="BA24" s="77"/>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c r="GZ24" s="84"/>
      <c r="HA24" s="84"/>
      <c r="HB24" s="84"/>
      <c r="HC24" s="84"/>
      <c r="HD24" s="84"/>
      <c r="HE24" s="84"/>
      <c r="HF24" s="84"/>
      <c r="HG24" s="84"/>
      <c r="HH24" s="84"/>
      <c r="HI24" s="84"/>
      <c r="HJ24" s="84"/>
      <c r="HK24" s="84"/>
      <c r="HL24" s="84"/>
      <c r="HM24" s="84"/>
      <c r="HN24" s="84"/>
      <c r="HO24" s="84"/>
      <c r="HP24" s="84"/>
      <c r="HQ24" s="84"/>
      <c r="HR24" s="84"/>
      <c r="HS24" s="84"/>
      <c r="HT24" s="84"/>
      <c r="HU24" s="84"/>
      <c r="HV24" s="84"/>
      <c r="HW24" s="84"/>
      <c r="HX24" s="84"/>
      <c r="HY24" s="84"/>
      <c r="HZ24" s="84"/>
      <c r="IA24" s="84"/>
      <c r="IB24" s="84"/>
      <c r="IC24" s="84"/>
      <c r="ID24" s="84"/>
      <c r="IE24" s="84"/>
      <c r="IF24" s="84"/>
      <c r="IG24" s="84"/>
      <c r="IH24" s="84"/>
      <c r="II24" s="84"/>
      <c r="IJ24" s="84"/>
      <c r="IK24" s="84"/>
      <c r="IL24" s="84"/>
      <c r="IM24" s="84"/>
      <c r="IN24" s="84"/>
      <c r="IO24" s="84"/>
      <c r="IP24" s="84"/>
      <c r="IQ24" s="84"/>
      <c r="IR24" s="84"/>
      <c r="IS24" s="84"/>
      <c r="IT24" s="84"/>
      <c r="IU24" s="84"/>
      <c r="IV24" s="84"/>
      <c r="IW24" s="84"/>
      <c r="IX24" s="84"/>
      <c r="IY24" s="84"/>
      <c r="IZ24" s="84"/>
      <c r="JA24" s="84"/>
      <c r="JB24" s="84"/>
    </row>
    <row r="25" spans="1:262" s="22" customFormat="1" ht="15" customHeight="1" x14ac:dyDescent="0.15">
      <c r="A25" s="176" t="str">
        <f t="shared" si="0"/>
        <v>20190905</v>
      </c>
      <c r="B25" s="26" t="s">
        <v>285</v>
      </c>
      <c r="C25" s="27" t="s">
        <v>371</v>
      </c>
      <c r="D25" s="28" t="s">
        <v>434</v>
      </c>
      <c r="E25" s="26" t="str">
        <f t="shared" si="8"/>
        <v>标准</v>
      </c>
      <c r="F25" s="29" t="str">
        <f>VLOOKUP(D25,[1]工单一览表!A:B,2,0)</f>
        <v>050-C130000141-508</v>
      </c>
      <c r="G25" s="30" t="str">
        <f>VLOOKUP(F25,[1]系列对照表!A:C,3,0)</f>
        <v>PinPush</v>
      </c>
      <c r="H25" s="30" t="str">
        <f>VLOOKUP(F25,[1]系列对照表!A:D,4,0)</f>
        <v>KPCS</v>
      </c>
      <c r="I25" s="37">
        <f>VLOOKUP(D25,[1]工单一览表!A:G,7,0)</f>
        <v>2000</v>
      </c>
      <c r="J25" s="38" t="s">
        <v>281</v>
      </c>
      <c r="K25" s="37">
        <f>VLOOKUP(D25,[1]工单一览表!A:H,8,0)</f>
        <v>1999.5</v>
      </c>
      <c r="L25" s="26"/>
      <c r="M25" s="26"/>
      <c r="N25" s="26"/>
      <c r="O25" s="39" t="s">
        <v>54</v>
      </c>
      <c r="P25" s="40">
        <v>0.5</v>
      </c>
      <c r="Q25" s="40">
        <v>0.5</v>
      </c>
      <c r="R25" s="40">
        <f t="shared" ca="1" si="2"/>
        <v>1.4193548387096775</v>
      </c>
      <c r="S25" s="40">
        <f t="shared" ca="1" si="3"/>
        <v>2.4601366742596809</v>
      </c>
      <c r="T25" s="40">
        <v>4</v>
      </c>
      <c r="U25" s="40">
        <v>4</v>
      </c>
      <c r="V25" s="41">
        <v>12</v>
      </c>
      <c r="W25" s="42">
        <v>275</v>
      </c>
      <c r="X25" s="43">
        <v>600</v>
      </c>
      <c r="Y25" s="50">
        <v>1</v>
      </c>
      <c r="Z25" s="50">
        <v>1</v>
      </c>
      <c r="AA25" s="51"/>
      <c r="AB25" s="51"/>
      <c r="AC25" s="51"/>
      <c r="AD25" s="51"/>
      <c r="AE25" s="51"/>
      <c r="AF25" s="38">
        <f t="shared" si="9"/>
        <v>432</v>
      </c>
      <c r="AG25" s="61">
        <f t="shared" si="10"/>
        <v>7.6388888888888893</v>
      </c>
      <c r="AH25" s="62">
        <f t="shared" si="11"/>
        <v>0.63657407407407407</v>
      </c>
      <c r="AI25" s="63"/>
      <c r="AJ25" s="64"/>
      <c r="AK25" s="65">
        <f t="shared" si="12"/>
        <v>0</v>
      </c>
      <c r="AL25" s="64" t="str">
        <f>IF(VLOOKUP(D25,[1]工单一览表!A:F,6,0)="结案","Y","N")</f>
        <v>Y</v>
      </c>
      <c r="AM25" s="66" t="s">
        <v>286</v>
      </c>
      <c r="AN25" s="26"/>
      <c r="AO25" s="66" t="s">
        <v>40</v>
      </c>
      <c r="AP25" s="74"/>
      <c r="AQ25" s="75"/>
      <c r="AR25" s="76"/>
      <c r="AS25" s="77"/>
      <c r="AT25" s="77"/>
      <c r="AU25" s="78"/>
      <c r="AV25" s="77"/>
      <c r="AW25" s="77"/>
      <c r="AX25" s="77"/>
      <c r="AY25" s="77"/>
      <c r="AZ25" s="77"/>
      <c r="BA25" s="77"/>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84"/>
      <c r="CE25" s="84"/>
      <c r="CF25" s="84"/>
      <c r="CG25" s="84"/>
      <c r="CH25" s="84"/>
      <c r="CI25" s="84"/>
      <c r="CJ25" s="84"/>
      <c r="CK25" s="84"/>
      <c r="CL25" s="84"/>
      <c r="CM25" s="84"/>
      <c r="CN25" s="84"/>
      <c r="CO25" s="84"/>
      <c r="CP25" s="84"/>
      <c r="CQ25" s="84"/>
      <c r="CR25" s="84"/>
      <c r="CS25" s="84"/>
      <c r="CT25" s="84"/>
      <c r="CU25" s="84"/>
      <c r="CV25" s="84"/>
      <c r="CW25" s="84"/>
      <c r="CX25" s="84"/>
      <c r="CY25" s="84"/>
      <c r="CZ25" s="84"/>
      <c r="DA25" s="84"/>
      <c r="DB25" s="84"/>
      <c r="DC25" s="84"/>
      <c r="DD25" s="84"/>
      <c r="DE25" s="84"/>
      <c r="DF25" s="84"/>
      <c r="DG25" s="84"/>
      <c r="DH25" s="84"/>
      <c r="DI25" s="84"/>
      <c r="DJ25" s="84"/>
      <c r="DK25" s="84"/>
      <c r="DL25" s="84"/>
      <c r="DM25" s="84"/>
      <c r="DN25" s="84"/>
      <c r="DO25" s="84"/>
      <c r="DP25" s="84"/>
      <c r="DQ25" s="84"/>
      <c r="DR25" s="84"/>
      <c r="DS25" s="84"/>
      <c r="DT25" s="84"/>
      <c r="DU25" s="84"/>
      <c r="DV25" s="84"/>
      <c r="DW25" s="84"/>
      <c r="DX25" s="84"/>
      <c r="DY25" s="84"/>
      <c r="DZ25" s="84"/>
      <c r="EA25" s="84"/>
      <c r="EB25" s="84"/>
      <c r="EC25" s="84"/>
      <c r="ED25" s="84"/>
      <c r="EE25" s="84"/>
      <c r="EF25" s="84"/>
      <c r="EG25" s="84"/>
      <c r="EH25" s="84"/>
      <c r="EI25" s="84"/>
      <c r="EJ25" s="84"/>
      <c r="EK25" s="84"/>
      <c r="EL25" s="84"/>
      <c r="EM25" s="84"/>
      <c r="EN25" s="84"/>
      <c r="EO25" s="84"/>
      <c r="EP25" s="84"/>
      <c r="EQ25" s="84"/>
      <c r="ER25" s="84"/>
      <c r="ES25" s="84"/>
      <c r="ET25" s="84"/>
      <c r="EU25" s="84"/>
      <c r="EV25" s="84"/>
      <c r="EW25" s="84"/>
      <c r="EX25" s="84"/>
      <c r="EY25" s="84"/>
      <c r="EZ25" s="84"/>
      <c r="FA25" s="84"/>
      <c r="FB25" s="84"/>
      <c r="FC25" s="84"/>
      <c r="FD25" s="84"/>
      <c r="FE25" s="84"/>
      <c r="FF25" s="84"/>
      <c r="FG25" s="84"/>
      <c r="FH25" s="84"/>
      <c r="FI25" s="84"/>
      <c r="FJ25" s="84"/>
      <c r="FK25" s="84"/>
      <c r="FL25" s="84"/>
      <c r="FM25" s="84"/>
      <c r="FN25" s="84"/>
      <c r="FO25" s="84"/>
      <c r="FP25" s="84"/>
      <c r="FQ25" s="84"/>
      <c r="FR25" s="84"/>
      <c r="FS25" s="84"/>
      <c r="FT25" s="84"/>
      <c r="FU25" s="84"/>
      <c r="FV25" s="84"/>
      <c r="FW25" s="84"/>
      <c r="FX25" s="84"/>
      <c r="FY25" s="84"/>
      <c r="FZ25" s="84"/>
      <c r="GA25" s="84"/>
      <c r="GB25" s="84"/>
      <c r="GC25" s="84"/>
      <c r="GD25" s="84"/>
      <c r="GE25" s="84"/>
      <c r="GF25" s="84"/>
      <c r="GG25" s="84"/>
      <c r="GH25" s="84"/>
      <c r="GI25" s="84"/>
      <c r="GJ25" s="84"/>
      <c r="GK25" s="84"/>
      <c r="GL25" s="84"/>
      <c r="GM25" s="84"/>
      <c r="GN25" s="84"/>
      <c r="GO25" s="84"/>
      <c r="GP25" s="84"/>
      <c r="GQ25" s="84"/>
      <c r="GR25" s="84"/>
      <c r="GS25" s="84"/>
      <c r="GT25" s="84"/>
      <c r="GU25" s="84"/>
      <c r="GV25" s="84"/>
      <c r="GW25" s="84"/>
      <c r="GX25" s="84"/>
      <c r="GY25" s="84"/>
      <c r="GZ25" s="84"/>
      <c r="HA25" s="84"/>
      <c r="HB25" s="84"/>
      <c r="HC25" s="84"/>
      <c r="HD25" s="84"/>
      <c r="HE25" s="84"/>
      <c r="HF25" s="84"/>
      <c r="HG25" s="84"/>
      <c r="HH25" s="84"/>
      <c r="HI25" s="84"/>
      <c r="HJ25" s="84"/>
      <c r="HK25" s="84"/>
      <c r="HL25" s="84"/>
      <c r="HM25" s="84"/>
      <c r="HN25" s="84"/>
      <c r="HO25" s="84"/>
      <c r="HP25" s="84"/>
      <c r="HQ25" s="84"/>
      <c r="HR25" s="84"/>
      <c r="HS25" s="84"/>
      <c r="HT25" s="84"/>
      <c r="HU25" s="84"/>
      <c r="HV25" s="84"/>
      <c r="HW25" s="84"/>
      <c r="HX25" s="84"/>
      <c r="HY25" s="84"/>
      <c r="HZ25" s="84"/>
      <c r="IA25" s="84"/>
      <c r="IB25" s="84"/>
      <c r="IC25" s="84"/>
      <c r="ID25" s="84"/>
      <c r="IE25" s="84"/>
      <c r="IF25" s="84"/>
      <c r="IG25" s="84"/>
      <c r="IH25" s="84"/>
      <c r="II25" s="84"/>
      <c r="IJ25" s="84"/>
      <c r="IK25" s="84"/>
      <c r="IL25" s="84"/>
      <c r="IM25" s="84"/>
      <c r="IN25" s="84"/>
      <c r="IO25" s="84"/>
      <c r="IP25" s="84"/>
      <c r="IQ25" s="84"/>
      <c r="IR25" s="84"/>
      <c r="IS25" s="84"/>
      <c r="IT25" s="84"/>
      <c r="IU25" s="84"/>
      <c r="IV25" s="84"/>
      <c r="IW25" s="84"/>
      <c r="IX25" s="84"/>
      <c r="IY25" s="84"/>
      <c r="IZ25" s="84"/>
      <c r="JA25" s="84"/>
      <c r="JB25" s="84"/>
    </row>
    <row r="26" spans="1:262" s="22" customFormat="1" ht="15" customHeight="1" x14ac:dyDescent="0.15">
      <c r="A26" s="176" t="str">
        <f t="shared" si="0"/>
        <v>20190905</v>
      </c>
      <c r="B26" s="26" t="s">
        <v>275</v>
      </c>
      <c r="C26" s="27" t="s">
        <v>404</v>
      </c>
      <c r="D26" s="28" t="s">
        <v>470</v>
      </c>
      <c r="E26" s="26" t="str">
        <f t="shared" si="8"/>
        <v>标准</v>
      </c>
      <c r="F26" s="29" t="str">
        <f>VLOOKUP(D26,[1]工单一览表!A:B,2,0)</f>
        <v>050-S080000641-0549</v>
      </c>
      <c r="G26" s="30" t="str">
        <f>VLOOKUP(F26,[1]系列对照表!A:C,3,0)</f>
        <v>小天线</v>
      </c>
      <c r="H26" s="30" t="str">
        <f>VLOOKUP(F26,[1]系列对照表!A:D,4,0)</f>
        <v>KPCS</v>
      </c>
      <c r="I26" s="37">
        <f>VLOOKUP(D26,[1]工单一览表!A:G,7,0)</f>
        <v>2000</v>
      </c>
      <c r="J26" s="38" t="s">
        <v>281</v>
      </c>
      <c r="K26" s="37">
        <f>VLOOKUP(D26,[1]工单一览表!A:H,8,0)</f>
        <v>2000</v>
      </c>
      <c r="L26" s="26"/>
      <c r="M26" s="26"/>
      <c r="N26" s="26"/>
      <c r="O26" s="39" t="s">
        <v>69</v>
      </c>
      <c r="P26" s="40">
        <v>0.5</v>
      </c>
      <c r="Q26" s="40">
        <v>0.5</v>
      </c>
      <c r="R26" s="40">
        <f t="shared" ca="1" si="2"/>
        <v>2.4664031620553359</v>
      </c>
      <c r="S26" s="40">
        <f t="shared" ca="1" si="3"/>
        <v>2.4601366742596809</v>
      </c>
      <c r="T26" s="40">
        <v>3</v>
      </c>
      <c r="U26" s="40">
        <v>3</v>
      </c>
      <c r="V26" s="41">
        <v>12</v>
      </c>
      <c r="W26" s="42">
        <v>325</v>
      </c>
      <c r="X26" s="43">
        <v>450</v>
      </c>
      <c r="Y26" s="50">
        <v>1</v>
      </c>
      <c r="Z26" s="50">
        <v>1</v>
      </c>
      <c r="AA26" s="51"/>
      <c r="AB26" s="51"/>
      <c r="AC26" s="51"/>
      <c r="AD26" s="51"/>
      <c r="AE26" s="51"/>
      <c r="AF26" s="38">
        <f t="shared" si="9"/>
        <v>324</v>
      </c>
      <c r="AG26" s="61">
        <f t="shared" si="10"/>
        <v>12.037037037037036</v>
      </c>
      <c r="AH26" s="62">
        <f t="shared" si="11"/>
        <v>1.0030864197530864</v>
      </c>
      <c r="AI26" s="63"/>
      <c r="AJ26" s="64"/>
      <c r="AK26" s="65">
        <f t="shared" si="12"/>
        <v>0</v>
      </c>
      <c r="AL26" s="64" t="str">
        <f>IF(VLOOKUP(D26,[1]工单一览表!A:F,6,0)="结案","Y","N")</f>
        <v>Y</v>
      </c>
      <c r="AM26" s="66" t="s">
        <v>379</v>
      </c>
      <c r="AN26" s="26"/>
      <c r="AO26" s="66" t="s">
        <v>68</v>
      </c>
      <c r="AP26" s="74"/>
      <c r="AQ26" s="75"/>
      <c r="AR26" s="76"/>
      <c r="AS26" s="77"/>
      <c r="AT26" s="77"/>
      <c r="AU26" s="78"/>
      <c r="AV26" s="77"/>
      <c r="AW26" s="77"/>
      <c r="AX26" s="77"/>
      <c r="AY26" s="77"/>
      <c r="AZ26" s="77"/>
      <c r="BA26" s="77"/>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c r="CH26" s="84"/>
      <c r="CI26" s="84"/>
      <c r="CJ26" s="84"/>
      <c r="CK26" s="84"/>
      <c r="CL26" s="84"/>
      <c r="CM26" s="84"/>
      <c r="CN26" s="84"/>
      <c r="CO26" s="84"/>
      <c r="CP26" s="84"/>
      <c r="CQ26" s="84"/>
      <c r="CR26" s="84"/>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c r="GZ26" s="84"/>
      <c r="HA26" s="84"/>
      <c r="HB26" s="84"/>
      <c r="HC26" s="84"/>
      <c r="HD26" s="84"/>
      <c r="HE26" s="84"/>
      <c r="HF26" s="84"/>
      <c r="HG26" s="84"/>
      <c r="HH26" s="84"/>
      <c r="HI26" s="84"/>
      <c r="HJ26" s="84"/>
      <c r="HK26" s="84"/>
      <c r="HL26" s="84"/>
      <c r="HM26" s="84"/>
      <c r="HN26" s="84"/>
      <c r="HO26" s="84"/>
      <c r="HP26" s="84"/>
      <c r="HQ26" s="84"/>
      <c r="HR26" s="84"/>
      <c r="HS26" s="84"/>
      <c r="HT26" s="84"/>
      <c r="HU26" s="84"/>
      <c r="HV26" s="84"/>
      <c r="HW26" s="84"/>
      <c r="HX26" s="84"/>
      <c r="HY26" s="84"/>
      <c r="HZ26" s="84"/>
      <c r="IA26" s="84"/>
      <c r="IB26" s="84"/>
      <c r="IC26" s="84"/>
      <c r="ID26" s="84"/>
      <c r="IE26" s="84"/>
      <c r="IF26" s="84"/>
      <c r="IG26" s="84"/>
      <c r="IH26" s="84"/>
      <c r="II26" s="84"/>
      <c r="IJ26" s="84"/>
      <c r="IK26" s="84"/>
      <c r="IL26" s="84"/>
      <c r="IM26" s="84"/>
      <c r="IN26" s="84"/>
      <c r="IO26" s="84"/>
      <c r="IP26" s="84"/>
      <c r="IQ26" s="84"/>
      <c r="IR26" s="84"/>
      <c r="IS26" s="84"/>
      <c r="IT26" s="84"/>
      <c r="IU26" s="84"/>
      <c r="IV26" s="84"/>
      <c r="IW26" s="84"/>
      <c r="IX26" s="84"/>
      <c r="IY26" s="84"/>
      <c r="IZ26" s="84"/>
      <c r="JA26" s="84"/>
      <c r="JB26" s="84"/>
    </row>
    <row r="27" spans="1:262" s="22" customFormat="1" ht="15" customHeight="1" x14ac:dyDescent="0.15">
      <c r="A27" s="176" t="str">
        <f t="shared" si="0"/>
        <v>20190905</v>
      </c>
      <c r="B27" s="26" t="s">
        <v>285</v>
      </c>
      <c r="C27" s="27" t="s">
        <v>404</v>
      </c>
      <c r="D27" s="28" t="s">
        <v>470</v>
      </c>
      <c r="E27" s="26" t="str">
        <f t="shared" si="8"/>
        <v>标准</v>
      </c>
      <c r="F27" s="29" t="str">
        <f>VLOOKUP(D27,[1]工单一览表!A:B,2,0)</f>
        <v>050-S080000641-0549</v>
      </c>
      <c r="G27" s="30" t="str">
        <f>VLOOKUP(F27,[1]系列对照表!A:C,3,0)</f>
        <v>小天线</v>
      </c>
      <c r="H27" s="30" t="str">
        <f>VLOOKUP(F27,[1]系列对照表!A:D,4,0)</f>
        <v>KPCS</v>
      </c>
      <c r="I27" s="37">
        <f>VLOOKUP(D27,[1]工单一览表!A:G,7,0)</f>
        <v>2000</v>
      </c>
      <c r="J27" s="38" t="s">
        <v>281</v>
      </c>
      <c r="K27" s="37">
        <f>VLOOKUP(D27,[1]工单一览表!A:H,8,0)</f>
        <v>2000</v>
      </c>
      <c r="L27" s="26"/>
      <c r="M27" s="26"/>
      <c r="N27" s="26"/>
      <c r="O27" s="39" t="s">
        <v>69</v>
      </c>
      <c r="P27" s="40">
        <v>0.5</v>
      </c>
      <c r="Q27" s="40">
        <v>0.5</v>
      </c>
      <c r="R27" s="40">
        <f t="shared" ca="1" si="2"/>
        <v>0.94623655913978499</v>
      </c>
      <c r="S27" s="40">
        <f t="shared" ca="1" si="3"/>
        <v>1.6400911161731206</v>
      </c>
      <c r="T27" s="40">
        <v>3</v>
      </c>
      <c r="U27" s="40">
        <v>3</v>
      </c>
      <c r="V27" s="41">
        <v>8</v>
      </c>
      <c r="W27" s="42">
        <v>200</v>
      </c>
      <c r="X27" s="43">
        <v>450</v>
      </c>
      <c r="Y27" s="50">
        <v>1</v>
      </c>
      <c r="Z27" s="50">
        <v>1</v>
      </c>
      <c r="AA27" s="51"/>
      <c r="AB27" s="51"/>
      <c r="AC27" s="51"/>
      <c r="AD27" s="51"/>
      <c r="AE27" s="51"/>
      <c r="AF27" s="38">
        <f t="shared" si="9"/>
        <v>216</v>
      </c>
      <c r="AG27" s="61">
        <f t="shared" si="10"/>
        <v>7.4074074074074074</v>
      </c>
      <c r="AH27" s="62">
        <f t="shared" si="11"/>
        <v>0.92592592592592593</v>
      </c>
      <c r="AI27" s="63"/>
      <c r="AJ27" s="64"/>
      <c r="AK27" s="65">
        <f t="shared" si="12"/>
        <v>0</v>
      </c>
      <c r="AL27" s="64" t="str">
        <f>IF(VLOOKUP(D27,[1]工单一览表!A:F,6,0)="结案","Y","N")</f>
        <v>Y</v>
      </c>
      <c r="AM27" s="66" t="s">
        <v>326</v>
      </c>
      <c r="AN27" s="26"/>
      <c r="AO27" s="66" t="s">
        <v>332</v>
      </c>
      <c r="AP27" s="74"/>
      <c r="AQ27" s="75"/>
      <c r="AR27" s="76"/>
      <c r="AS27" s="77"/>
      <c r="AT27" s="77"/>
      <c r="AU27" s="78"/>
      <c r="AV27" s="77"/>
      <c r="AW27" s="77"/>
      <c r="AX27" s="77"/>
      <c r="AY27" s="77"/>
      <c r="AZ27" s="77"/>
      <c r="BA27" s="77"/>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84"/>
      <c r="CE27" s="84"/>
      <c r="CF27" s="84"/>
      <c r="CG27" s="84"/>
      <c r="CH27" s="84"/>
      <c r="CI27" s="84"/>
      <c r="CJ27" s="84"/>
      <c r="CK27" s="84"/>
      <c r="CL27" s="84"/>
      <c r="CM27" s="84"/>
      <c r="CN27" s="84"/>
      <c r="CO27" s="84"/>
      <c r="CP27" s="84"/>
      <c r="CQ27" s="84"/>
      <c r="CR27" s="84"/>
      <c r="CS27" s="84"/>
      <c r="CT27" s="84"/>
      <c r="CU27" s="84"/>
      <c r="CV27" s="84"/>
      <c r="CW27" s="84"/>
      <c r="CX27" s="84"/>
      <c r="CY27" s="84"/>
      <c r="CZ27" s="84"/>
      <c r="DA27" s="84"/>
      <c r="DB27" s="84"/>
      <c r="DC27" s="84"/>
      <c r="DD27" s="84"/>
      <c r="DE27" s="84"/>
      <c r="DF27" s="84"/>
      <c r="DG27" s="84"/>
      <c r="DH27" s="84"/>
      <c r="DI27" s="84"/>
      <c r="DJ27" s="84"/>
      <c r="DK27" s="84"/>
      <c r="DL27" s="84"/>
      <c r="DM27" s="84"/>
      <c r="DN27" s="84"/>
      <c r="DO27" s="84"/>
      <c r="DP27" s="84"/>
      <c r="DQ27" s="84"/>
      <c r="DR27" s="84"/>
      <c r="DS27" s="84"/>
      <c r="DT27" s="84"/>
      <c r="DU27" s="84"/>
      <c r="DV27" s="84"/>
      <c r="DW27" s="84"/>
      <c r="DX27" s="84"/>
      <c r="DY27" s="84"/>
      <c r="DZ27" s="84"/>
      <c r="EA27" s="84"/>
      <c r="EB27" s="84"/>
      <c r="EC27" s="84"/>
      <c r="ED27" s="84"/>
      <c r="EE27" s="84"/>
      <c r="EF27" s="84"/>
      <c r="EG27" s="84"/>
      <c r="EH27" s="84"/>
      <c r="EI27" s="84"/>
      <c r="EJ27" s="84"/>
      <c r="EK27" s="84"/>
      <c r="EL27" s="84"/>
      <c r="EM27" s="84"/>
      <c r="EN27" s="84"/>
      <c r="EO27" s="84"/>
      <c r="EP27" s="84"/>
      <c r="EQ27" s="84"/>
      <c r="ER27" s="84"/>
      <c r="ES27" s="84"/>
      <c r="ET27" s="84"/>
      <c r="EU27" s="84"/>
      <c r="EV27" s="84"/>
      <c r="EW27" s="84"/>
      <c r="EX27" s="84"/>
      <c r="EY27" s="84"/>
      <c r="EZ27" s="84"/>
      <c r="FA27" s="84"/>
      <c r="FB27" s="84"/>
      <c r="FC27" s="84"/>
      <c r="FD27" s="84"/>
      <c r="FE27" s="84"/>
      <c r="FF27" s="84"/>
      <c r="FG27" s="84"/>
      <c r="FH27" s="84"/>
      <c r="FI27" s="84"/>
      <c r="FJ27" s="84"/>
      <c r="FK27" s="84"/>
      <c r="FL27" s="84"/>
      <c r="FM27" s="84"/>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c r="HJ27" s="84"/>
      <c r="HK27" s="84"/>
      <c r="HL27" s="84"/>
      <c r="HM27" s="84"/>
      <c r="HN27" s="84"/>
      <c r="HO27" s="84"/>
      <c r="HP27" s="84"/>
      <c r="HQ27" s="84"/>
      <c r="HR27" s="84"/>
      <c r="HS27" s="84"/>
      <c r="HT27" s="84"/>
      <c r="HU27" s="84"/>
      <c r="HV27" s="84"/>
      <c r="HW27" s="84"/>
      <c r="HX27" s="84"/>
      <c r="HY27" s="84"/>
      <c r="HZ27" s="84"/>
      <c r="IA27" s="84"/>
      <c r="IB27" s="84"/>
      <c r="IC27" s="84"/>
      <c r="ID27" s="84"/>
      <c r="IE27" s="84"/>
      <c r="IF27" s="84"/>
      <c r="IG27" s="84"/>
      <c r="IH27" s="84"/>
      <c r="II27" s="84"/>
      <c r="IJ27" s="84"/>
      <c r="IK27" s="84"/>
      <c r="IL27" s="84"/>
      <c r="IM27" s="84"/>
      <c r="IN27" s="84"/>
      <c r="IO27" s="84"/>
      <c r="IP27" s="84"/>
      <c r="IQ27" s="84"/>
      <c r="IR27" s="84"/>
      <c r="IS27" s="84"/>
      <c r="IT27" s="84"/>
      <c r="IU27" s="84"/>
      <c r="IV27" s="84"/>
      <c r="IW27" s="84"/>
      <c r="IX27" s="84"/>
      <c r="IY27" s="84"/>
      <c r="IZ27" s="84"/>
      <c r="JA27" s="84"/>
      <c r="JB27" s="84"/>
    </row>
    <row r="28" spans="1:262" s="22" customFormat="1" ht="15" customHeight="1" x14ac:dyDescent="0.15">
      <c r="A28" s="176" t="str">
        <f t="shared" si="0"/>
        <v>20190905</v>
      </c>
      <c r="B28" s="26" t="s">
        <v>275</v>
      </c>
      <c r="C28" s="27" t="s">
        <v>333</v>
      </c>
      <c r="D28" s="28" t="s">
        <v>455</v>
      </c>
      <c r="E28" s="26" t="str">
        <f t="shared" si="8"/>
        <v>标准</v>
      </c>
      <c r="F28" s="29" t="str">
        <f>VLOOKUP(D28,[1]工单一览表!A:B,2,0)</f>
        <v>025-C130000631-362</v>
      </c>
      <c r="G28" s="30" t="str">
        <f>VLOOKUP(F28,[1]系列对照表!A:C,3,0)</f>
        <v>PinPush</v>
      </c>
      <c r="H28" s="30" t="str">
        <f>VLOOKUP(F28,[1]系列对照表!A:D,4,0)</f>
        <v>PCS</v>
      </c>
      <c r="I28" s="37">
        <f>VLOOKUP(D28,[1]工单一览表!A:G,7,0)</f>
        <v>2000000</v>
      </c>
      <c r="J28" s="38" t="s">
        <v>281</v>
      </c>
      <c r="K28" s="37">
        <f>VLOOKUP(D28,[1]工单一览表!A:H,8,0)</f>
        <v>992000</v>
      </c>
      <c r="L28" s="26"/>
      <c r="M28" s="26"/>
      <c r="N28" s="26"/>
      <c r="O28" s="39" t="s">
        <v>10</v>
      </c>
      <c r="P28" s="40">
        <v>0.5</v>
      </c>
      <c r="Q28" s="40">
        <v>0.5</v>
      </c>
      <c r="R28" s="40">
        <f t="shared" ca="1" si="2"/>
        <v>2.4664031620553359</v>
      </c>
      <c r="S28" s="40">
        <f t="shared" ca="1" si="3"/>
        <v>2.4601366742596809</v>
      </c>
      <c r="T28" s="40">
        <v>3</v>
      </c>
      <c r="U28" s="40">
        <v>3</v>
      </c>
      <c r="V28" s="41">
        <v>12</v>
      </c>
      <c r="W28" s="42">
        <v>150000</v>
      </c>
      <c r="X28" s="43">
        <v>300</v>
      </c>
      <c r="Y28" s="50">
        <v>1</v>
      </c>
      <c r="Z28" s="50">
        <v>1</v>
      </c>
      <c r="AA28" s="51"/>
      <c r="AB28" s="51"/>
      <c r="AC28" s="51"/>
      <c r="AD28" s="51"/>
      <c r="AE28" s="51"/>
      <c r="AF28" s="38">
        <f t="shared" si="9"/>
        <v>216000</v>
      </c>
      <c r="AG28" s="61">
        <f t="shared" si="10"/>
        <v>8.3333333333333339</v>
      </c>
      <c r="AH28" s="62">
        <f t="shared" si="11"/>
        <v>0.69444444444444442</v>
      </c>
      <c r="AI28" s="63"/>
      <c r="AJ28" s="64"/>
      <c r="AK28" s="65">
        <f t="shared" si="12"/>
        <v>0</v>
      </c>
      <c r="AL28" s="64" t="str">
        <f>IF(VLOOKUP(D28,[1]工单一览表!A:F,6,0)="结案","Y","N")</f>
        <v>Y</v>
      </c>
      <c r="AM28" s="66" t="s">
        <v>320</v>
      </c>
      <c r="AN28" s="26"/>
      <c r="AO28" s="66" t="s">
        <v>445</v>
      </c>
      <c r="AP28" s="74"/>
      <c r="AQ28" s="75"/>
      <c r="AR28" s="76"/>
      <c r="AS28" s="77"/>
      <c r="AT28" s="77"/>
      <c r="AU28" s="78"/>
      <c r="AV28" s="77"/>
      <c r="AW28" s="77"/>
      <c r="AX28" s="77"/>
      <c r="AY28" s="77"/>
      <c r="AZ28" s="77"/>
      <c r="BA28" s="77"/>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84"/>
      <c r="CE28" s="84"/>
      <c r="CF28" s="84"/>
      <c r="CG28" s="84"/>
      <c r="CH28" s="84"/>
      <c r="CI28" s="84"/>
      <c r="CJ28" s="84"/>
      <c r="CK28" s="84"/>
      <c r="CL28" s="84"/>
      <c r="CM28" s="84"/>
      <c r="CN28" s="84"/>
      <c r="CO28" s="84"/>
      <c r="CP28" s="84"/>
      <c r="CQ28" s="84"/>
      <c r="CR28" s="84"/>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c r="DY28" s="84"/>
      <c r="DZ28" s="84"/>
      <c r="EA28" s="84"/>
      <c r="EB28" s="84"/>
      <c r="EC28" s="84"/>
      <c r="ED28" s="84"/>
      <c r="EE28" s="84"/>
      <c r="EF28" s="84"/>
      <c r="EG28" s="84"/>
      <c r="EH28" s="84"/>
      <c r="EI28" s="84"/>
      <c r="EJ28" s="84"/>
      <c r="EK28" s="84"/>
      <c r="EL28" s="84"/>
      <c r="EM28" s="84"/>
      <c r="EN28" s="84"/>
      <c r="EO28" s="84"/>
      <c r="EP28" s="84"/>
      <c r="EQ28" s="84"/>
      <c r="ER28" s="84"/>
      <c r="ES28" s="84"/>
      <c r="ET28" s="84"/>
      <c r="EU28" s="84"/>
      <c r="EV28" s="84"/>
      <c r="EW28" s="84"/>
      <c r="EX28" s="84"/>
      <c r="EY28" s="84"/>
      <c r="EZ28" s="84"/>
      <c r="FA28" s="84"/>
      <c r="FB28" s="84"/>
      <c r="FC28" s="84"/>
      <c r="FD28" s="84"/>
      <c r="FE28" s="84"/>
      <c r="FF28" s="84"/>
      <c r="FG28" s="84"/>
      <c r="FH28" s="84"/>
      <c r="FI28" s="84"/>
      <c r="FJ28" s="84"/>
      <c r="FK28" s="84"/>
      <c r="FL28" s="84"/>
      <c r="FM28" s="84"/>
      <c r="FN28" s="84"/>
      <c r="FO28" s="84"/>
      <c r="FP28" s="84"/>
      <c r="FQ28" s="84"/>
      <c r="FR28" s="84"/>
      <c r="FS28" s="84"/>
      <c r="FT28" s="84"/>
      <c r="FU28" s="84"/>
      <c r="FV28" s="84"/>
      <c r="FW28" s="84"/>
      <c r="FX28" s="84"/>
      <c r="FY28" s="84"/>
      <c r="FZ28" s="84"/>
      <c r="GA28" s="84"/>
      <c r="GB28" s="84"/>
      <c r="GC28" s="84"/>
      <c r="GD28" s="84"/>
      <c r="GE28" s="84"/>
      <c r="GF28" s="84"/>
      <c r="GG28" s="84"/>
      <c r="GH28" s="84"/>
      <c r="GI28" s="84"/>
      <c r="GJ28" s="84"/>
      <c r="GK28" s="84"/>
      <c r="GL28" s="84"/>
      <c r="GM28" s="84"/>
      <c r="GN28" s="84"/>
      <c r="GO28" s="84"/>
      <c r="GP28" s="84"/>
      <c r="GQ28" s="84"/>
      <c r="GR28" s="84"/>
      <c r="GS28" s="84"/>
      <c r="GT28" s="84"/>
      <c r="GU28" s="84"/>
      <c r="GV28" s="84"/>
      <c r="GW28" s="84"/>
      <c r="GX28" s="84"/>
      <c r="GY28" s="84"/>
      <c r="GZ28" s="84"/>
      <c r="HA28" s="84"/>
      <c r="HB28" s="84"/>
      <c r="HC28" s="84"/>
      <c r="HD28" s="84"/>
      <c r="HE28" s="84"/>
      <c r="HF28" s="84"/>
      <c r="HG28" s="84"/>
      <c r="HH28" s="84"/>
      <c r="HI28" s="84"/>
      <c r="HJ28" s="84"/>
      <c r="HK28" s="84"/>
      <c r="HL28" s="84"/>
      <c r="HM28" s="84"/>
      <c r="HN28" s="84"/>
      <c r="HO28" s="84"/>
      <c r="HP28" s="84"/>
      <c r="HQ28" s="84"/>
      <c r="HR28" s="84"/>
      <c r="HS28" s="84"/>
      <c r="HT28" s="84"/>
      <c r="HU28" s="84"/>
      <c r="HV28" s="84"/>
      <c r="HW28" s="84"/>
      <c r="HX28" s="84"/>
      <c r="HY28" s="84"/>
      <c r="HZ28" s="84"/>
      <c r="IA28" s="84"/>
      <c r="IB28" s="84"/>
      <c r="IC28" s="84"/>
      <c r="ID28" s="84"/>
      <c r="IE28" s="84"/>
      <c r="IF28" s="84"/>
      <c r="IG28" s="84"/>
      <c r="IH28" s="84"/>
      <c r="II28" s="84"/>
      <c r="IJ28" s="84"/>
      <c r="IK28" s="84"/>
      <c r="IL28" s="84"/>
      <c r="IM28" s="84"/>
      <c r="IN28" s="84"/>
      <c r="IO28" s="84"/>
      <c r="IP28" s="84"/>
      <c r="IQ28" s="84"/>
      <c r="IR28" s="84"/>
      <c r="IS28" s="84"/>
      <c r="IT28" s="84"/>
      <c r="IU28" s="84"/>
      <c r="IV28" s="84"/>
      <c r="IW28" s="84"/>
      <c r="IX28" s="84"/>
      <c r="IY28" s="84"/>
      <c r="IZ28" s="84"/>
      <c r="JA28" s="84"/>
      <c r="JB28" s="84"/>
    </row>
    <row r="29" spans="1:262" s="22" customFormat="1" ht="15" customHeight="1" x14ac:dyDescent="0.15">
      <c r="A29" s="176" t="str">
        <f t="shared" si="0"/>
        <v>20190905</v>
      </c>
      <c r="B29" s="26" t="s">
        <v>285</v>
      </c>
      <c r="C29" s="27" t="s">
        <v>333</v>
      </c>
      <c r="D29" s="28" t="s">
        <v>455</v>
      </c>
      <c r="E29" s="26" t="str">
        <f t="shared" si="8"/>
        <v>标准</v>
      </c>
      <c r="F29" s="29" t="str">
        <f>VLOOKUP(D29,[1]工单一览表!A:B,2,0)</f>
        <v>025-C130000631-362</v>
      </c>
      <c r="G29" s="30" t="str">
        <f>VLOOKUP(F29,[1]系列对照表!A:C,3,0)</f>
        <v>PinPush</v>
      </c>
      <c r="H29" s="30" t="str">
        <f>VLOOKUP(F29,[1]系列对照表!A:D,4,0)</f>
        <v>PCS</v>
      </c>
      <c r="I29" s="37">
        <f>VLOOKUP(D29,[1]工单一览表!A:G,7,0)</f>
        <v>2000000</v>
      </c>
      <c r="J29" s="38" t="s">
        <v>281</v>
      </c>
      <c r="K29" s="37">
        <f>VLOOKUP(D29,[1]工单一览表!A:H,8,0)</f>
        <v>992000</v>
      </c>
      <c r="L29" s="26"/>
      <c r="M29" s="26"/>
      <c r="N29" s="26"/>
      <c r="O29" s="39" t="s">
        <v>10</v>
      </c>
      <c r="P29" s="40">
        <v>0.5</v>
      </c>
      <c r="Q29" s="40">
        <v>0.5</v>
      </c>
      <c r="R29" s="40">
        <f t="shared" ca="1" si="2"/>
        <v>0.4731182795698925</v>
      </c>
      <c r="S29" s="40">
        <f t="shared" ca="1" si="3"/>
        <v>0.82004555808656032</v>
      </c>
      <c r="T29" s="40">
        <v>4</v>
      </c>
      <c r="U29" s="40">
        <v>4</v>
      </c>
      <c r="V29" s="41">
        <v>4</v>
      </c>
      <c r="W29" s="42">
        <v>43000</v>
      </c>
      <c r="X29" s="43">
        <v>300</v>
      </c>
      <c r="Y29" s="50">
        <v>1</v>
      </c>
      <c r="Z29" s="50">
        <v>1</v>
      </c>
      <c r="AA29" s="51"/>
      <c r="AB29" s="51"/>
      <c r="AC29" s="51"/>
      <c r="AD29" s="51"/>
      <c r="AE29" s="51"/>
      <c r="AF29" s="38">
        <f t="shared" si="9"/>
        <v>72000</v>
      </c>
      <c r="AG29" s="61">
        <f t="shared" si="10"/>
        <v>2.3888888888888888</v>
      </c>
      <c r="AH29" s="62">
        <f t="shared" si="11"/>
        <v>0.59722222222222221</v>
      </c>
      <c r="AI29" s="63"/>
      <c r="AJ29" s="64"/>
      <c r="AK29" s="65">
        <f t="shared" si="12"/>
        <v>0</v>
      </c>
      <c r="AL29" s="64" t="str">
        <f>IF(VLOOKUP(D29,[1]工单一览表!A:F,6,0)="结案","Y","N")</f>
        <v>Y</v>
      </c>
      <c r="AM29" s="66" t="s">
        <v>322</v>
      </c>
      <c r="AN29" s="26"/>
      <c r="AO29" s="66" t="s">
        <v>64</v>
      </c>
      <c r="AP29" s="74"/>
      <c r="AQ29" s="75"/>
      <c r="AR29" s="76"/>
      <c r="AS29" s="77"/>
      <c r="AT29" s="77"/>
      <c r="AU29" s="78"/>
      <c r="AV29" s="77"/>
      <c r="AW29" s="77"/>
      <c r="AX29" s="77"/>
      <c r="AY29" s="77"/>
      <c r="AZ29" s="77"/>
      <c r="BA29" s="77"/>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84"/>
      <c r="CE29" s="84"/>
      <c r="CF29" s="84"/>
      <c r="CG29" s="84"/>
      <c r="CH29" s="84"/>
      <c r="CI29" s="84"/>
      <c r="CJ29" s="84"/>
      <c r="CK29" s="84"/>
      <c r="CL29" s="84"/>
      <c r="CM29" s="84"/>
      <c r="CN29" s="84"/>
      <c r="CO29" s="84"/>
      <c r="CP29" s="84"/>
      <c r="CQ29" s="84"/>
      <c r="CR29" s="84"/>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K29" s="84"/>
      <c r="FL29" s="84"/>
      <c r="FM29" s="84"/>
      <c r="FN29" s="84"/>
      <c r="FO29" s="84"/>
      <c r="FP29" s="84"/>
      <c r="FQ29" s="84"/>
      <c r="FR29" s="84"/>
      <c r="FS29" s="84"/>
      <c r="FT29" s="84"/>
      <c r="FU29" s="84"/>
      <c r="FV29" s="84"/>
      <c r="FW29" s="84"/>
      <c r="FX29" s="84"/>
      <c r="FY29" s="84"/>
      <c r="FZ29" s="84"/>
      <c r="GA29" s="84"/>
      <c r="GB29" s="84"/>
      <c r="GC29" s="84"/>
      <c r="GD29" s="84"/>
      <c r="GE29" s="84"/>
      <c r="GF29" s="84"/>
      <c r="GG29" s="84"/>
      <c r="GH29" s="84"/>
      <c r="GI29" s="84"/>
      <c r="GJ29" s="84"/>
      <c r="GK29" s="84"/>
      <c r="GL29" s="84"/>
      <c r="GM29" s="84"/>
      <c r="GN29" s="84"/>
      <c r="GO29" s="84"/>
      <c r="GP29" s="84"/>
      <c r="GQ29" s="84"/>
      <c r="GR29" s="84"/>
      <c r="GS29" s="84"/>
      <c r="GT29" s="84"/>
      <c r="GU29" s="84"/>
      <c r="GV29" s="84"/>
      <c r="GW29" s="84"/>
      <c r="GX29" s="84"/>
      <c r="GY29" s="84"/>
      <c r="GZ29" s="84"/>
      <c r="HA29" s="84"/>
      <c r="HB29" s="84"/>
      <c r="HC29" s="84"/>
      <c r="HD29" s="84"/>
      <c r="HE29" s="84"/>
      <c r="HF29" s="84"/>
      <c r="HG29" s="84"/>
      <c r="HH29" s="84"/>
      <c r="HI29" s="84"/>
      <c r="HJ29" s="84"/>
      <c r="HK29" s="84"/>
      <c r="HL29" s="84"/>
      <c r="HM29" s="84"/>
      <c r="HN29" s="84"/>
      <c r="HO29" s="84"/>
      <c r="HP29" s="84"/>
      <c r="HQ29" s="84"/>
      <c r="HR29" s="84"/>
      <c r="HS29" s="84"/>
      <c r="HT29" s="84"/>
      <c r="HU29" s="84"/>
      <c r="HV29" s="84"/>
      <c r="HW29" s="84"/>
      <c r="HX29" s="84"/>
      <c r="HY29" s="84"/>
      <c r="HZ29" s="84"/>
      <c r="IA29" s="84"/>
      <c r="IB29" s="84"/>
      <c r="IC29" s="84"/>
      <c r="ID29" s="84"/>
      <c r="IE29" s="84"/>
      <c r="IF29" s="84"/>
      <c r="IG29" s="84"/>
      <c r="IH29" s="84"/>
      <c r="II29" s="84"/>
      <c r="IJ29" s="84"/>
      <c r="IK29" s="84"/>
      <c r="IL29" s="84"/>
      <c r="IM29" s="84"/>
      <c r="IN29" s="84"/>
      <c r="IO29" s="84"/>
      <c r="IP29" s="84"/>
      <c r="IQ29" s="84"/>
      <c r="IR29" s="84"/>
      <c r="IS29" s="84"/>
      <c r="IT29" s="84"/>
      <c r="IU29" s="84"/>
      <c r="IV29" s="84"/>
      <c r="IW29" s="84"/>
      <c r="IX29" s="84"/>
      <c r="IY29" s="84"/>
      <c r="IZ29" s="84"/>
      <c r="JA29" s="84"/>
      <c r="JB29" s="84"/>
    </row>
    <row r="30" spans="1:262" s="22" customFormat="1" ht="15" customHeight="1" x14ac:dyDescent="0.15">
      <c r="A30" s="176" t="str">
        <f t="shared" si="0"/>
        <v>20190905</v>
      </c>
      <c r="B30" s="26" t="s">
        <v>275</v>
      </c>
      <c r="C30" s="27" t="s">
        <v>335</v>
      </c>
      <c r="D30" s="28" t="s">
        <v>439</v>
      </c>
      <c r="E30" s="26" t="str">
        <f t="shared" si="8"/>
        <v>标准</v>
      </c>
      <c r="F30" s="29" t="str">
        <f>VLOOKUP(D30,[1]工单一览表!A:B,2,0)</f>
        <v>025-C130000641-363</v>
      </c>
      <c r="G30" s="30" t="str">
        <f>VLOOKUP(F30,[1]系列对照表!A:C,3,0)</f>
        <v>PinPush</v>
      </c>
      <c r="H30" s="30" t="str">
        <f>VLOOKUP(F30,[1]系列对照表!A:D,4,0)</f>
        <v>PCS</v>
      </c>
      <c r="I30" s="37">
        <f>VLOOKUP(D30,[1]工单一览表!A:G,7,0)</f>
        <v>2000000</v>
      </c>
      <c r="J30" s="38" t="s">
        <v>281</v>
      </c>
      <c r="K30" s="37">
        <f>VLOOKUP(D30,[1]工单一览表!A:H,8,0)</f>
        <v>2000000</v>
      </c>
      <c r="L30" s="26"/>
      <c r="M30" s="26"/>
      <c r="N30" s="26"/>
      <c r="O30" s="39" t="s">
        <v>46</v>
      </c>
      <c r="P30" s="40">
        <v>0.5</v>
      </c>
      <c r="Q30" s="40">
        <v>0.5</v>
      </c>
      <c r="R30" s="40">
        <f t="shared" ca="1" si="2"/>
        <v>2.4664031620553359</v>
      </c>
      <c r="S30" s="40">
        <f t="shared" ca="1" si="3"/>
        <v>2.4601366742596809</v>
      </c>
      <c r="T30" s="40">
        <v>3</v>
      </c>
      <c r="U30" s="40">
        <v>3</v>
      </c>
      <c r="V30" s="41">
        <v>12</v>
      </c>
      <c r="W30" s="42">
        <v>156000</v>
      </c>
      <c r="X30" s="43">
        <v>350</v>
      </c>
      <c r="Y30" s="50">
        <v>1</v>
      </c>
      <c r="Z30" s="50">
        <v>1</v>
      </c>
      <c r="AA30" s="51"/>
      <c r="AB30" s="51"/>
      <c r="AC30" s="51"/>
      <c r="AD30" s="51"/>
      <c r="AE30" s="51"/>
      <c r="AF30" s="38">
        <f t="shared" si="9"/>
        <v>252000</v>
      </c>
      <c r="AG30" s="61">
        <f t="shared" si="10"/>
        <v>7.4285714285714288</v>
      </c>
      <c r="AH30" s="62">
        <f t="shared" si="11"/>
        <v>0.61904761904761907</v>
      </c>
      <c r="AI30" s="63"/>
      <c r="AJ30" s="64"/>
      <c r="AK30" s="65">
        <f t="shared" si="12"/>
        <v>0</v>
      </c>
      <c r="AL30" s="64" t="str">
        <f>IF(VLOOKUP(D30,[1]工单一览表!A:F,6,0)="结案","Y","N")</f>
        <v>Y</v>
      </c>
      <c r="AM30" s="66" t="s">
        <v>337</v>
      </c>
      <c r="AN30" s="26"/>
      <c r="AO30" s="66" t="s">
        <v>61</v>
      </c>
      <c r="AP30" s="74"/>
      <c r="AQ30" s="75"/>
      <c r="AR30" s="76"/>
      <c r="AS30" s="77"/>
      <c r="AT30" s="77"/>
      <c r="AU30" s="78"/>
      <c r="AV30" s="77"/>
      <c r="AW30" s="77"/>
      <c r="AX30" s="77"/>
      <c r="AY30" s="77"/>
      <c r="AZ30" s="77"/>
      <c r="BA30" s="77"/>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84"/>
      <c r="CE30" s="84"/>
      <c r="CF30" s="84"/>
      <c r="CG30" s="84"/>
      <c r="CH30" s="84"/>
      <c r="CI30" s="84"/>
      <c r="CJ30" s="84"/>
      <c r="CK30" s="84"/>
      <c r="CL30" s="84"/>
      <c r="CM30" s="84"/>
      <c r="CN30" s="84"/>
      <c r="CO30" s="84"/>
      <c r="CP30" s="84"/>
      <c r="CQ30" s="84"/>
      <c r="CR30" s="84"/>
      <c r="CS30" s="84"/>
      <c r="CT30" s="84"/>
      <c r="CU30" s="84"/>
      <c r="CV30" s="84"/>
      <c r="CW30" s="84"/>
      <c r="CX30" s="84"/>
      <c r="CY30" s="84"/>
      <c r="CZ30" s="84"/>
      <c r="DA30" s="84"/>
      <c r="DB30" s="84"/>
      <c r="DC30" s="84"/>
      <c r="DD30" s="84"/>
      <c r="DE30" s="84"/>
      <c r="DF30" s="84"/>
      <c r="DG30" s="84"/>
      <c r="DH30" s="84"/>
      <c r="DI30" s="84"/>
      <c r="DJ30" s="84"/>
      <c r="DK30" s="84"/>
      <c r="DL30" s="84"/>
      <c r="DM30" s="84"/>
      <c r="DN30" s="84"/>
      <c r="DO30" s="84"/>
      <c r="DP30" s="84"/>
      <c r="DQ30" s="84"/>
      <c r="DR30" s="84"/>
      <c r="DS30" s="84"/>
      <c r="DT30" s="84"/>
      <c r="DU30" s="84"/>
      <c r="DV30" s="84"/>
      <c r="DW30" s="84"/>
      <c r="DX30" s="84"/>
      <c r="DY30" s="84"/>
      <c r="DZ30" s="84"/>
      <c r="EA30" s="84"/>
      <c r="EB30" s="84"/>
      <c r="EC30" s="84"/>
      <c r="ED30" s="84"/>
      <c r="EE30" s="84"/>
      <c r="EF30" s="84"/>
      <c r="EG30" s="84"/>
      <c r="EH30" s="84"/>
      <c r="EI30" s="84"/>
      <c r="EJ30" s="84"/>
      <c r="EK30" s="84"/>
      <c r="EL30" s="84"/>
      <c r="EM30" s="84"/>
      <c r="EN30" s="84"/>
      <c r="EO30" s="84"/>
      <c r="EP30" s="84"/>
      <c r="EQ30" s="84"/>
      <c r="ER30" s="84"/>
      <c r="ES30" s="84"/>
      <c r="ET30" s="84"/>
      <c r="EU30" s="84"/>
      <c r="EV30" s="84"/>
      <c r="EW30" s="84"/>
      <c r="EX30" s="84"/>
      <c r="EY30" s="84"/>
      <c r="EZ30" s="84"/>
      <c r="FA30" s="84"/>
      <c r="FB30" s="84"/>
      <c r="FC30" s="84"/>
      <c r="FD30" s="84"/>
      <c r="FE30" s="84"/>
      <c r="FF30" s="84"/>
      <c r="FG30" s="84"/>
      <c r="FH30" s="84"/>
      <c r="FI30" s="84"/>
      <c r="FJ30" s="84"/>
      <c r="FK30" s="84"/>
      <c r="FL30" s="84"/>
      <c r="FM30" s="84"/>
      <c r="FN30" s="84"/>
      <c r="FO30" s="84"/>
      <c r="FP30" s="84"/>
      <c r="FQ30" s="84"/>
      <c r="FR30" s="84"/>
      <c r="FS30" s="84"/>
      <c r="FT30" s="84"/>
      <c r="FU30" s="84"/>
      <c r="FV30" s="84"/>
      <c r="FW30" s="84"/>
      <c r="FX30" s="84"/>
      <c r="FY30" s="84"/>
      <c r="FZ30" s="84"/>
      <c r="GA30" s="84"/>
      <c r="GB30" s="84"/>
      <c r="GC30" s="84"/>
      <c r="GD30" s="84"/>
      <c r="GE30" s="84"/>
      <c r="GF30" s="84"/>
      <c r="GG30" s="84"/>
      <c r="GH30" s="84"/>
      <c r="GI30" s="84"/>
      <c r="GJ30" s="84"/>
      <c r="GK30" s="84"/>
      <c r="GL30" s="84"/>
      <c r="GM30" s="84"/>
      <c r="GN30" s="84"/>
      <c r="GO30" s="84"/>
      <c r="GP30" s="84"/>
      <c r="GQ30" s="84"/>
      <c r="GR30" s="84"/>
      <c r="GS30" s="84"/>
      <c r="GT30" s="84"/>
      <c r="GU30" s="84"/>
      <c r="GV30" s="84"/>
      <c r="GW30" s="84"/>
      <c r="GX30" s="84"/>
      <c r="GY30" s="84"/>
      <c r="GZ30" s="84"/>
      <c r="HA30" s="84"/>
      <c r="HB30" s="84"/>
      <c r="HC30" s="84"/>
      <c r="HD30" s="84"/>
      <c r="HE30" s="84"/>
      <c r="HF30" s="84"/>
      <c r="HG30" s="84"/>
      <c r="HH30" s="84"/>
      <c r="HI30" s="84"/>
      <c r="HJ30" s="84"/>
      <c r="HK30" s="84"/>
      <c r="HL30" s="84"/>
      <c r="HM30" s="84"/>
      <c r="HN30" s="84"/>
      <c r="HO30" s="84"/>
      <c r="HP30" s="84"/>
      <c r="HQ30" s="84"/>
      <c r="HR30" s="84"/>
      <c r="HS30" s="84"/>
      <c r="HT30" s="84"/>
      <c r="HU30" s="84"/>
      <c r="HV30" s="84"/>
      <c r="HW30" s="84"/>
      <c r="HX30" s="84"/>
      <c r="HY30" s="84"/>
      <c r="HZ30" s="84"/>
      <c r="IA30" s="84"/>
      <c r="IB30" s="84"/>
      <c r="IC30" s="84"/>
      <c r="ID30" s="84"/>
      <c r="IE30" s="84"/>
      <c r="IF30" s="84"/>
      <c r="IG30" s="84"/>
      <c r="IH30" s="84"/>
      <c r="II30" s="84"/>
      <c r="IJ30" s="84"/>
      <c r="IK30" s="84"/>
      <c r="IL30" s="84"/>
      <c r="IM30" s="84"/>
      <c r="IN30" s="84"/>
      <c r="IO30" s="84"/>
      <c r="IP30" s="84"/>
      <c r="IQ30" s="84"/>
      <c r="IR30" s="84"/>
      <c r="IS30" s="84"/>
      <c r="IT30" s="84"/>
      <c r="IU30" s="84"/>
      <c r="IV30" s="84"/>
      <c r="IW30" s="84"/>
      <c r="IX30" s="84"/>
      <c r="IY30" s="84"/>
      <c r="IZ30" s="84"/>
      <c r="JA30" s="84"/>
      <c r="JB30" s="84"/>
    </row>
    <row r="31" spans="1:262" s="22" customFormat="1" ht="15" customHeight="1" x14ac:dyDescent="0.15">
      <c r="A31" s="176" t="str">
        <f t="shared" si="0"/>
        <v>20190905</v>
      </c>
      <c r="B31" s="26" t="s">
        <v>275</v>
      </c>
      <c r="C31" s="27" t="s">
        <v>339</v>
      </c>
      <c r="D31" s="28" t="s">
        <v>407</v>
      </c>
      <c r="E31" s="26" t="str">
        <f t="shared" si="8"/>
        <v>标准</v>
      </c>
      <c r="F31" s="29" t="str">
        <f>VLOOKUP(D31,[1]工单一览表!A:B,2,0)</f>
        <v>050-J220000121-532</v>
      </c>
      <c r="G31" s="30" t="str">
        <f>VLOOKUP(F31,[1]系列对照表!A:C,3,0)</f>
        <v>Jack</v>
      </c>
      <c r="H31" s="30" t="str">
        <f>VLOOKUP(F31,[1]系列对照表!A:D,4,0)</f>
        <v>KPCS</v>
      </c>
      <c r="I31" s="37">
        <f>VLOOKUP(D31,[1]工单一览表!A:G,7,0)</f>
        <v>600</v>
      </c>
      <c r="J31" s="38" t="s">
        <v>281</v>
      </c>
      <c r="K31" s="37">
        <f>VLOOKUP(D31,[1]工单一览表!A:H,8,0)</f>
        <v>600</v>
      </c>
      <c r="L31" s="26"/>
      <c r="M31" s="26"/>
      <c r="N31" s="26"/>
      <c r="O31" s="39" t="s">
        <v>56</v>
      </c>
      <c r="P31" s="40">
        <v>0.5</v>
      </c>
      <c r="Q31" s="40">
        <v>0.5</v>
      </c>
      <c r="R31" s="40">
        <f t="shared" ca="1" si="2"/>
        <v>2.4664031620553359</v>
      </c>
      <c r="S31" s="40">
        <f t="shared" ca="1" si="3"/>
        <v>2.4601366742596809</v>
      </c>
      <c r="T31" s="40">
        <v>3</v>
      </c>
      <c r="U31" s="40">
        <v>3</v>
      </c>
      <c r="V31" s="41">
        <v>12</v>
      </c>
      <c r="W31" s="42">
        <v>218</v>
      </c>
      <c r="X31" s="43">
        <v>350</v>
      </c>
      <c r="Y31" s="50">
        <v>1</v>
      </c>
      <c r="Z31" s="50">
        <v>1</v>
      </c>
      <c r="AA31" s="51"/>
      <c r="AB31" s="51"/>
      <c r="AC31" s="51"/>
      <c r="AD31" s="51"/>
      <c r="AE31" s="51"/>
      <c r="AF31" s="38">
        <f t="shared" si="9"/>
        <v>252</v>
      </c>
      <c r="AG31" s="61">
        <f t="shared" si="10"/>
        <v>10.380952380952381</v>
      </c>
      <c r="AH31" s="62">
        <f t="shared" si="11"/>
        <v>0.86507936507936511</v>
      </c>
      <c r="AI31" s="63"/>
      <c r="AJ31" s="64"/>
      <c r="AK31" s="65">
        <f t="shared" si="12"/>
        <v>0</v>
      </c>
      <c r="AL31" s="64" t="str">
        <f>IF(VLOOKUP(D31,[1]工单一览表!A:F,6,0)="结案","Y","N")</f>
        <v>Y</v>
      </c>
      <c r="AM31" s="66" t="s">
        <v>320</v>
      </c>
      <c r="AN31" s="26"/>
      <c r="AO31" s="66" t="s">
        <v>445</v>
      </c>
      <c r="AP31" s="74"/>
      <c r="AQ31" s="75"/>
      <c r="AR31" s="76"/>
      <c r="AS31" s="77"/>
      <c r="AT31" s="77"/>
      <c r="AU31" s="78"/>
      <c r="AV31" s="77"/>
      <c r="AW31" s="77"/>
      <c r="AX31" s="77"/>
      <c r="AY31" s="77"/>
      <c r="AZ31" s="77"/>
      <c r="BA31" s="77"/>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4"/>
      <c r="BZ31" s="84"/>
      <c r="CA31" s="84"/>
      <c r="CB31" s="84"/>
      <c r="CC31" s="84"/>
      <c r="CD31" s="84"/>
      <c r="CE31" s="84"/>
      <c r="CF31" s="84"/>
      <c r="CG31" s="84"/>
      <c r="CH31" s="84"/>
      <c r="CI31" s="84"/>
      <c r="CJ31" s="84"/>
      <c r="CK31" s="84"/>
      <c r="CL31" s="84"/>
      <c r="CM31" s="84"/>
      <c r="CN31" s="84"/>
      <c r="CO31" s="84"/>
      <c r="CP31" s="84"/>
      <c r="CQ31" s="84"/>
      <c r="CR31" s="84"/>
      <c r="CS31" s="84"/>
      <c r="CT31" s="84"/>
      <c r="CU31" s="84"/>
      <c r="CV31" s="84"/>
      <c r="CW31" s="84"/>
      <c r="CX31" s="84"/>
      <c r="CY31" s="84"/>
      <c r="CZ31" s="84"/>
      <c r="DA31" s="84"/>
      <c r="DB31" s="84"/>
      <c r="DC31" s="84"/>
      <c r="DD31" s="84"/>
      <c r="DE31" s="84"/>
      <c r="DF31" s="84"/>
      <c r="DG31" s="84"/>
      <c r="DH31" s="84"/>
      <c r="DI31" s="84"/>
      <c r="DJ31" s="84"/>
      <c r="DK31" s="84"/>
      <c r="DL31" s="84"/>
      <c r="DM31" s="84"/>
      <c r="DN31" s="84"/>
      <c r="DO31" s="84"/>
      <c r="DP31" s="84"/>
      <c r="DQ31" s="84"/>
      <c r="DR31" s="84"/>
      <c r="DS31" s="84"/>
      <c r="DT31" s="84"/>
      <c r="DU31" s="84"/>
      <c r="DV31" s="84"/>
      <c r="DW31" s="84"/>
      <c r="DX31" s="84"/>
      <c r="DY31" s="84"/>
      <c r="DZ31" s="84"/>
      <c r="EA31" s="84"/>
      <c r="EB31" s="84"/>
      <c r="EC31" s="84"/>
      <c r="ED31" s="84"/>
      <c r="EE31" s="84"/>
      <c r="EF31" s="84"/>
      <c r="EG31" s="84"/>
      <c r="EH31" s="84"/>
      <c r="EI31" s="84"/>
      <c r="EJ31" s="84"/>
      <c r="EK31" s="84"/>
      <c r="EL31" s="84"/>
      <c r="EM31" s="84"/>
      <c r="EN31" s="84"/>
      <c r="EO31" s="84"/>
      <c r="EP31" s="84"/>
      <c r="EQ31" s="84"/>
      <c r="ER31" s="84"/>
      <c r="ES31" s="84"/>
      <c r="ET31" s="84"/>
      <c r="EU31" s="84"/>
      <c r="EV31" s="84"/>
      <c r="EW31" s="84"/>
      <c r="EX31" s="84"/>
      <c r="EY31" s="84"/>
      <c r="EZ31" s="84"/>
      <c r="FA31" s="84"/>
      <c r="FB31" s="84"/>
      <c r="FC31" s="84"/>
      <c r="FD31" s="84"/>
      <c r="FE31" s="84"/>
      <c r="FF31" s="84"/>
      <c r="FG31" s="84"/>
      <c r="FH31" s="84"/>
      <c r="FI31" s="84"/>
      <c r="FJ31" s="84"/>
      <c r="FK31" s="84"/>
      <c r="FL31" s="84"/>
      <c r="FM31" s="84"/>
      <c r="FN31" s="84"/>
      <c r="FO31" s="84"/>
      <c r="FP31" s="84"/>
      <c r="FQ31" s="84"/>
      <c r="FR31" s="84"/>
      <c r="FS31" s="84"/>
      <c r="FT31" s="84"/>
      <c r="FU31" s="84"/>
      <c r="FV31" s="84"/>
      <c r="FW31" s="84"/>
      <c r="FX31" s="84"/>
      <c r="FY31" s="84"/>
      <c r="FZ31" s="84"/>
      <c r="GA31" s="84"/>
      <c r="GB31" s="84"/>
      <c r="GC31" s="84"/>
      <c r="GD31" s="84"/>
      <c r="GE31" s="84"/>
      <c r="GF31" s="84"/>
      <c r="GG31" s="84"/>
      <c r="GH31" s="84"/>
      <c r="GI31" s="84"/>
      <c r="GJ31" s="84"/>
      <c r="GK31" s="84"/>
      <c r="GL31" s="84"/>
      <c r="GM31" s="84"/>
      <c r="GN31" s="84"/>
      <c r="GO31" s="84"/>
      <c r="GP31" s="84"/>
      <c r="GQ31" s="84"/>
      <c r="GR31" s="84"/>
      <c r="GS31" s="84"/>
      <c r="GT31" s="84"/>
      <c r="GU31" s="84"/>
      <c r="GV31" s="84"/>
      <c r="GW31" s="84"/>
      <c r="GX31" s="84"/>
      <c r="GY31" s="84"/>
      <c r="GZ31" s="84"/>
      <c r="HA31" s="84"/>
      <c r="HB31" s="84"/>
      <c r="HC31" s="84"/>
      <c r="HD31" s="84"/>
      <c r="HE31" s="84"/>
      <c r="HF31" s="84"/>
      <c r="HG31" s="84"/>
      <c r="HH31" s="84"/>
      <c r="HI31" s="84"/>
      <c r="HJ31" s="84"/>
      <c r="HK31" s="84"/>
      <c r="HL31" s="84"/>
      <c r="HM31" s="84"/>
      <c r="HN31" s="84"/>
      <c r="HO31" s="84"/>
      <c r="HP31" s="84"/>
      <c r="HQ31" s="84"/>
      <c r="HR31" s="84"/>
      <c r="HS31" s="84"/>
      <c r="HT31" s="84"/>
      <c r="HU31" s="84"/>
      <c r="HV31" s="84"/>
      <c r="HW31" s="84"/>
      <c r="HX31" s="84"/>
      <c r="HY31" s="84"/>
      <c r="HZ31" s="84"/>
      <c r="IA31" s="84"/>
      <c r="IB31" s="84"/>
      <c r="IC31" s="84"/>
      <c r="ID31" s="84"/>
      <c r="IE31" s="84"/>
      <c r="IF31" s="84"/>
      <c r="IG31" s="84"/>
      <c r="IH31" s="84"/>
      <c r="II31" s="84"/>
      <c r="IJ31" s="84"/>
      <c r="IK31" s="84"/>
      <c r="IL31" s="84"/>
      <c r="IM31" s="84"/>
      <c r="IN31" s="84"/>
      <c r="IO31" s="84"/>
      <c r="IP31" s="84"/>
      <c r="IQ31" s="84"/>
      <c r="IR31" s="84"/>
      <c r="IS31" s="84"/>
      <c r="IT31" s="84"/>
      <c r="IU31" s="84"/>
      <c r="IV31" s="84"/>
      <c r="IW31" s="84"/>
      <c r="IX31" s="84"/>
      <c r="IY31" s="84"/>
      <c r="IZ31" s="84"/>
      <c r="JA31" s="84"/>
      <c r="JB31" s="84"/>
    </row>
    <row r="32" spans="1:262" s="22" customFormat="1" ht="15" customHeight="1" x14ac:dyDescent="0.15">
      <c r="A32" s="176" t="str">
        <f t="shared" si="0"/>
        <v>20190905</v>
      </c>
      <c r="B32" s="26" t="s">
        <v>285</v>
      </c>
      <c r="C32" s="27" t="s">
        <v>339</v>
      </c>
      <c r="D32" s="28" t="s">
        <v>407</v>
      </c>
      <c r="E32" s="26" t="str">
        <f t="shared" si="8"/>
        <v>标准</v>
      </c>
      <c r="F32" s="29" t="str">
        <f>VLOOKUP(D32,[1]工单一览表!A:B,2,0)</f>
        <v>050-J220000121-532</v>
      </c>
      <c r="G32" s="30" t="str">
        <f>VLOOKUP(F32,[1]系列对照表!A:C,3,0)</f>
        <v>Jack</v>
      </c>
      <c r="H32" s="30" t="str">
        <f>VLOOKUP(F32,[1]系列对照表!A:D,4,0)</f>
        <v>KPCS</v>
      </c>
      <c r="I32" s="37">
        <f>VLOOKUP(D32,[1]工单一览表!A:G,7,0)</f>
        <v>600</v>
      </c>
      <c r="J32" s="38" t="s">
        <v>281</v>
      </c>
      <c r="K32" s="37">
        <f>VLOOKUP(D32,[1]工单一览表!A:H,8,0)</f>
        <v>600</v>
      </c>
      <c r="L32" s="26"/>
      <c r="M32" s="26"/>
      <c r="N32" s="26"/>
      <c r="O32" s="39" t="s">
        <v>56</v>
      </c>
      <c r="P32" s="40">
        <v>0.5</v>
      </c>
      <c r="Q32" s="40">
        <v>0.5</v>
      </c>
      <c r="R32" s="40">
        <f t="shared" ca="1" si="2"/>
        <v>1.4193548387096775</v>
      </c>
      <c r="S32" s="40">
        <f t="shared" ca="1" si="3"/>
        <v>2.4601366742596809</v>
      </c>
      <c r="T32" s="40">
        <v>2</v>
      </c>
      <c r="U32" s="40">
        <v>2</v>
      </c>
      <c r="V32" s="41">
        <v>12</v>
      </c>
      <c r="W32" s="42">
        <v>228</v>
      </c>
      <c r="X32" s="43">
        <v>350</v>
      </c>
      <c r="Y32" s="50">
        <v>1</v>
      </c>
      <c r="Z32" s="50">
        <v>1</v>
      </c>
      <c r="AA32" s="51"/>
      <c r="AB32" s="51"/>
      <c r="AC32" s="51"/>
      <c r="AD32" s="51"/>
      <c r="AE32" s="51"/>
      <c r="AF32" s="38">
        <f t="shared" si="9"/>
        <v>252</v>
      </c>
      <c r="AG32" s="61">
        <f t="shared" si="10"/>
        <v>10.857142857142858</v>
      </c>
      <c r="AH32" s="62">
        <f t="shared" si="11"/>
        <v>0.90476190476190477</v>
      </c>
      <c r="AI32" s="63"/>
      <c r="AJ32" s="64"/>
      <c r="AK32" s="65">
        <f t="shared" si="12"/>
        <v>0</v>
      </c>
      <c r="AL32" s="64" t="str">
        <f>IF(VLOOKUP(D32,[1]工单一览表!A:F,6,0)="结案","Y","N")</f>
        <v>Y</v>
      </c>
      <c r="AM32" s="66" t="s">
        <v>331</v>
      </c>
      <c r="AN32" s="26"/>
      <c r="AO32" s="66" t="s">
        <v>127</v>
      </c>
      <c r="AP32" s="74"/>
      <c r="AQ32" s="75"/>
      <c r="AR32" s="76"/>
      <c r="AS32" s="77"/>
      <c r="AT32" s="77"/>
      <c r="AU32" s="78"/>
      <c r="AV32" s="77"/>
      <c r="AW32" s="77"/>
      <c r="AX32" s="77"/>
      <c r="AY32" s="77"/>
      <c r="AZ32" s="77"/>
      <c r="BA32" s="77"/>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84"/>
      <c r="CE32" s="84"/>
      <c r="CF32" s="84"/>
      <c r="CG32" s="84"/>
      <c r="CH32" s="84"/>
      <c r="CI32" s="84"/>
      <c r="CJ32" s="84"/>
      <c r="CK32" s="84"/>
      <c r="CL32" s="84"/>
      <c r="CM32" s="84"/>
      <c r="CN32" s="84"/>
      <c r="CO32" s="84"/>
      <c r="CP32" s="84"/>
      <c r="CQ32" s="84"/>
      <c r="CR32" s="84"/>
      <c r="CS32" s="84"/>
      <c r="CT32" s="84"/>
      <c r="CU32" s="84"/>
      <c r="CV32" s="84"/>
      <c r="CW32" s="84"/>
      <c r="CX32" s="84"/>
      <c r="CY32" s="84"/>
      <c r="CZ32" s="84"/>
      <c r="DA32" s="84"/>
      <c r="DB32" s="84"/>
      <c r="DC32" s="84"/>
      <c r="DD32" s="84"/>
      <c r="DE32" s="84"/>
      <c r="DF32" s="84"/>
      <c r="DG32" s="84"/>
      <c r="DH32" s="84"/>
      <c r="DI32" s="84"/>
      <c r="DJ32" s="84"/>
      <c r="DK32" s="84"/>
      <c r="DL32" s="84"/>
      <c r="DM32" s="84"/>
      <c r="DN32" s="84"/>
      <c r="DO32" s="84"/>
      <c r="DP32" s="84"/>
      <c r="DQ32" s="84"/>
      <c r="DR32" s="84"/>
      <c r="DS32" s="84"/>
      <c r="DT32" s="84"/>
      <c r="DU32" s="84"/>
      <c r="DV32" s="84"/>
      <c r="DW32" s="84"/>
      <c r="DX32" s="84"/>
      <c r="DY32" s="84"/>
      <c r="DZ32" s="84"/>
      <c r="EA32" s="84"/>
      <c r="EB32" s="84"/>
      <c r="EC32" s="84"/>
      <c r="ED32" s="84"/>
      <c r="EE32" s="84"/>
      <c r="EF32" s="84"/>
      <c r="EG32" s="84"/>
      <c r="EH32" s="84"/>
      <c r="EI32" s="84"/>
      <c r="EJ32" s="84"/>
      <c r="EK32" s="84"/>
      <c r="EL32" s="84"/>
      <c r="EM32" s="84"/>
      <c r="EN32" s="84"/>
      <c r="EO32" s="84"/>
      <c r="EP32" s="84"/>
      <c r="EQ32" s="84"/>
      <c r="ER32" s="84"/>
      <c r="ES32" s="84"/>
      <c r="ET32" s="84"/>
      <c r="EU32" s="84"/>
      <c r="EV32" s="84"/>
      <c r="EW32" s="84"/>
      <c r="EX32" s="84"/>
      <c r="EY32" s="84"/>
      <c r="EZ32" s="84"/>
      <c r="FA32" s="84"/>
      <c r="FB32" s="84"/>
      <c r="FC32" s="84"/>
      <c r="FD32" s="84"/>
      <c r="FE32" s="84"/>
      <c r="FF32" s="84"/>
      <c r="FG32" s="84"/>
      <c r="FH32" s="84"/>
      <c r="FI32" s="84"/>
      <c r="FJ32" s="84"/>
      <c r="FK32" s="84"/>
      <c r="FL32" s="84"/>
      <c r="FM32" s="84"/>
      <c r="FN32" s="84"/>
      <c r="FO32" s="84"/>
      <c r="FP32" s="84"/>
      <c r="FQ32" s="84"/>
      <c r="FR32" s="84"/>
      <c r="FS32" s="84"/>
      <c r="FT32" s="84"/>
      <c r="FU32" s="84"/>
      <c r="FV32" s="84"/>
      <c r="FW32" s="84"/>
      <c r="FX32" s="84"/>
      <c r="FY32" s="84"/>
      <c r="FZ32" s="84"/>
      <c r="GA32" s="84"/>
      <c r="GB32" s="84"/>
      <c r="GC32" s="84"/>
      <c r="GD32" s="84"/>
      <c r="GE32" s="84"/>
      <c r="GF32" s="84"/>
      <c r="GG32" s="84"/>
      <c r="GH32" s="84"/>
      <c r="GI32" s="84"/>
      <c r="GJ32" s="84"/>
      <c r="GK32" s="84"/>
      <c r="GL32" s="84"/>
      <c r="GM32" s="84"/>
      <c r="GN32" s="84"/>
      <c r="GO32" s="84"/>
      <c r="GP32" s="84"/>
      <c r="GQ32" s="84"/>
      <c r="GR32" s="84"/>
      <c r="GS32" s="84"/>
      <c r="GT32" s="84"/>
      <c r="GU32" s="84"/>
      <c r="GV32" s="84"/>
      <c r="GW32" s="84"/>
      <c r="GX32" s="84"/>
      <c r="GY32" s="84"/>
      <c r="GZ32" s="84"/>
      <c r="HA32" s="84"/>
      <c r="HB32" s="84"/>
      <c r="HC32" s="84"/>
      <c r="HD32" s="84"/>
      <c r="HE32" s="84"/>
      <c r="HF32" s="84"/>
      <c r="HG32" s="84"/>
      <c r="HH32" s="84"/>
      <c r="HI32" s="84"/>
      <c r="HJ32" s="84"/>
      <c r="HK32" s="84"/>
      <c r="HL32" s="84"/>
      <c r="HM32" s="84"/>
      <c r="HN32" s="84"/>
      <c r="HO32" s="84"/>
      <c r="HP32" s="84"/>
      <c r="HQ32" s="84"/>
      <c r="HR32" s="84"/>
      <c r="HS32" s="84"/>
      <c r="HT32" s="84"/>
      <c r="HU32" s="84"/>
      <c r="HV32" s="84"/>
      <c r="HW32" s="84"/>
      <c r="HX32" s="84"/>
      <c r="HY32" s="84"/>
      <c r="HZ32" s="84"/>
      <c r="IA32" s="84"/>
      <c r="IB32" s="84"/>
      <c r="IC32" s="84"/>
      <c r="ID32" s="84"/>
      <c r="IE32" s="84"/>
      <c r="IF32" s="84"/>
      <c r="IG32" s="84"/>
      <c r="IH32" s="84"/>
      <c r="II32" s="84"/>
      <c r="IJ32" s="84"/>
      <c r="IK32" s="84"/>
      <c r="IL32" s="84"/>
      <c r="IM32" s="84"/>
      <c r="IN32" s="84"/>
      <c r="IO32" s="84"/>
      <c r="IP32" s="84"/>
      <c r="IQ32" s="84"/>
      <c r="IR32" s="84"/>
      <c r="IS32" s="84"/>
      <c r="IT32" s="84"/>
      <c r="IU32" s="84"/>
      <c r="IV32" s="84"/>
      <c r="IW32" s="84"/>
      <c r="IX32" s="84"/>
      <c r="IY32" s="84"/>
      <c r="IZ32" s="84"/>
      <c r="JA32" s="84"/>
      <c r="JB32" s="84"/>
    </row>
    <row r="33" spans="1:262" s="22" customFormat="1" ht="15" customHeight="1" x14ac:dyDescent="0.15">
      <c r="A33" s="176" t="str">
        <f t="shared" si="0"/>
        <v>20190905</v>
      </c>
      <c r="B33" s="26" t="s">
        <v>275</v>
      </c>
      <c r="C33" s="27" t="s">
        <v>393</v>
      </c>
      <c r="D33" s="28" t="s">
        <v>456</v>
      </c>
      <c r="E33" s="26" t="str">
        <f t="shared" si="8"/>
        <v>标准</v>
      </c>
      <c r="F33" s="29" t="str">
        <f>VLOOKUP(D33,[1]工单一览表!A:B,2,0)</f>
        <v>050-C130000441-527</v>
      </c>
      <c r="G33" s="30" t="str">
        <f>VLOOKUP(F33,[1]系列对照表!A:C,3,0)</f>
        <v>PinPush</v>
      </c>
      <c r="H33" s="30" t="str">
        <f>VLOOKUP(F33,[1]系列对照表!A:D,4,0)</f>
        <v>KPCS</v>
      </c>
      <c r="I33" s="37">
        <f>VLOOKUP(D33,[1]工单一览表!A:G,7,0)</f>
        <v>1000</v>
      </c>
      <c r="J33" s="38" t="s">
        <v>281</v>
      </c>
      <c r="K33" s="37">
        <f>VLOOKUP(D33,[1]工单一览表!A:H,8,0)</f>
        <v>986</v>
      </c>
      <c r="L33" s="26"/>
      <c r="M33" s="26"/>
      <c r="N33" s="26"/>
      <c r="O33" s="39" t="s">
        <v>458</v>
      </c>
      <c r="P33" s="40">
        <v>0.5</v>
      </c>
      <c r="Q33" s="40">
        <v>0.5</v>
      </c>
      <c r="R33" s="40">
        <f t="shared" ca="1" si="2"/>
        <v>2.4664031620553359</v>
      </c>
      <c r="S33" s="40">
        <f t="shared" ca="1" si="3"/>
        <v>2.4601366742596809</v>
      </c>
      <c r="T33" s="40">
        <v>2</v>
      </c>
      <c r="U33" s="40">
        <v>2</v>
      </c>
      <c r="V33" s="41">
        <v>12</v>
      </c>
      <c r="W33" s="42">
        <v>240</v>
      </c>
      <c r="X33" s="43">
        <v>350</v>
      </c>
      <c r="Y33" s="50">
        <v>1</v>
      </c>
      <c r="Z33" s="50">
        <v>1</v>
      </c>
      <c r="AA33" s="51"/>
      <c r="AB33" s="51"/>
      <c r="AC33" s="51"/>
      <c r="AD33" s="51"/>
      <c r="AE33" s="51"/>
      <c r="AF33" s="38">
        <f t="shared" si="9"/>
        <v>252</v>
      </c>
      <c r="AG33" s="61">
        <f t="shared" si="10"/>
        <v>11.428571428571429</v>
      </c>
      <c r="AH33" s="62">
        <f t="shared" si="11"/>
        <v>0.95238095238095233</v>
      </c>
      <c r="AI33" s="63"/>
      <c r="AJ33" s="64"/>
      <c r="AK33" s="65">
        <f t="shared" si="12"/>
        <v>0</v>
      </c>
      <c r="AL33" s="64" t="str">
        <f>IF(VLOOKUP(D33,[1]工单一览表!A:F,6,0)="结案","Y","N")</f>
        <v>Y</v>
      </c>
      <c r="AM33" s="66" t="s">
        <v>320</v>
      </c>
      <c r="AN33" s="26"/>
      <c r="AO33" s="66" t="s">
        <v>445</v>
      </c>
      <c r="AP33" s="74"/>
      <c r="AQ33" s="75"/>
      <c r="AR33" s="76"/>
      <c r="AS33" s="77"/>
      <c r="AT33" s="77"/>
      <c r="AU33" s="78"/>
      <c r="AV33" s="77"/>
      <c r="AW33" s="77"/>
      <c r="AX33" s="77"/>
      <c r="AY33" s="77"/>
      <c r="AZ33" s="77"/>
      <c r="BA33" s="77"/>
      <c r="BB33" s="84"/>
      <c r="BC33" s="84"/>
      <c r="BD33" s="84"/>
      <c r="BE33" s="84"/>
      <c r="BF33" s="84"/>
      <c r="BG33" s="84"/>
      <c r="BH33" s="84"/>
      <c r="BI33" s="84"/>
      <c r="BJ33" s="84"/>
      <c r="BK33" s="84"/>
      <c r="BL33" s="84"/>
      <c r="BM33" s="84"/>
      <c r="BN33" s="84"/>
      <c r="BO33" s="84"/>
      <c r="BP33" s="84"/>
      <c r="BQ33" s="84"/>
      <c r="BR33" s="84"/>
      <c r="BS33" s="84"/>
      <c r="BT33" s="84"/>
      <c r="BU33" s="84"/>
      <c r="BV33" s="84"/>
      <c r="BW33" s="84"/>
      <c r="BX33" s="84"/>
      <c r="BY33" s="84"/>
      <c r="BZ33" s="84"/>
      <c r="CA33" s="84"/>
      <c r="CB33" s="84"/>
      <c r="CC33" s="84"/>
      <c r="CD33" s="84"/>
      <c r="CE33" s="84"/>
      <c r="CF33" s="84"/>
      <c r="CG33" s="84"/>
      <c r="CH33" s="84"/>
      <c r="CI33" s="84"/>
      <c r="CJ33" s="84"/>
      <c r="CK33" s="84"/>
      <c r="CL33" s="84"/>
      <c r="CM33" s="84"/>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c r="DS33" s="84"/>
      <c r="DT33" s="84"/>
      <c r="DU33" s="84"/>
      <c r="DV33" s="84"/>
      <c r="DW33" s="84"/>
      <c r="DX33" s="84"/>
      <c r="DY33" s="84"/>
      <c r="DZ33" s="84"/>
      <c r="EA33" s="84"/>
      <c r="EB33" s="84"/>
      <c r="EC33" s="84"/>
      <c r="ED33" s="84"/>
      <c r="EE33" s="84"/>
      <c r="EF33" s="84"/>
      <c r="EG33" s="84"/>
      <c r="EH33" s="84"/>
      <c r="EI33" s="84"/>
      <c r="EJ33" s="84"/>
      <c r="EK33" s="84"/>
      <c r="EL33" s="84"/>
      <c r="EM33" s="84"/>
      <c r="EN33" s="84"/>
      <c r="EO33" s="84"/>
      <c r="EP33" s="84"/>
      <c r="EQ33" s="84"/>
      <c r="ER33" s="84"/>
      <c r="ES33" s="84"/>
      <c r="ET33" s="84"/>
      <c r="EU33" s="84"/>
      <c r="EV33" s="84"/>
      <c r="EW33" s="84"/>
      <c r="EX33" s="84"/>
      <c r="EY33" s="84"/>
      <c r="EZ33" s="84"/>
      <c r="FA33" s="84"/>
      <c r="FB33" s="84"/>
      <c r="FC33" s="84"/>
      <c r="FD33" s="84"/>
      <c r="FE33" s="84"/>
      <c r="FF33" s="84"/>
      <c r="FG33" s="84"/>
      <c r="FH33" s="84"/>
      <c r="FI33" s="84"/>
      <c r="FJ33" s="84"/>
      <c r="FK33" s="84"/>
      <c r="FL33" s="84"/>
      <c r="FM33" s="84"/>
      <c r="FN33" s="84"/>
      <c r="FO33" s="84"/>
      <c r="FP33" s="84"/>
      <c r="FQ33" s="84"/>
      <c r="FR33" s="84"/>
      <c r="FS33" s="84"/>
      <c r="FT33" s="84"/>
      <c r="FU33" s="84"/>
      <c r="FV33" s="84"/>
      <c r="FW33" s="84"/>
      <c r="FX33" s="84"/>
      <c r="FY33" s="84"/>
      <c r="FZ33" s="84"/>
      <c r="GA33" s="84"/>
      <c r="GB33" s="84"/>
      <c r="GC33" s="84"/>
      <c r="GD33" s="84"/>
      <c r="GE33" s="84"/>
      <c r="GF33" s="84"/>
      <c r="GG33" s="84"/>
      <c r="GH33" s="84"/>
      <c r="GI33" s="84"/>
      <c r="GJ33" s="84"/>
      <c r="GK33" s="84"/>
      <c r="GL33" s="84"/>
      <c r="GM33" s="84"/>
      <c r="GN33" s="84"/>
      <c r="GO33" s="84"/>
      <c r="GP33" s="84"/>
      <c r="GQ33" s="84"/>
      <c r="GR33" s="84"/>
      <c r="GS33" s="84"/>
      <c r="GT33" s="84"/>
      <c r="GU33" s="84"/>
      <c r="GV33" s="84"/>
      <c r="GW33" s="84"/>
      <c r="GX33" s="84"/>
      <c r="GY33" s="84"/>
      <c r="GZ33" s="84"/>
      <c r="HA33" s="84"/>
      <c r="HB33" s="84"/>
      <c r="HC33" s="84"/>
      <c r="HD33" s="84"/>
      <c r="HE33" s="84"/>
      <c r="HF33" s="84"/>
      <c r="HG33" s="84"/>
      <c r="HH33" s="84"/>
      <c r="HI33" s="84"/>
      <c r="HJ33" s="84"/>
      <c r="HK33" s="84"/>
      <c r="HL33" s="84"/>
      <c r="HM33" s="84"/>
      <c r="HN33" s="84"/>
      <c r="HO33" s="84"/>
      <c r="HP33" s="84"/>
      <c r="HQ33" s="84"/>
      <c r="HR33" s="84"/>
      <c r="HS33" s="84"/>
      <c r="HT33" s="84"/>
      <c r="HU33" s="84"/>
      <c r="HV33" s="84"/>
      <c r="HW33" s="84"/>
      <c r="HX33" s="84"/>
      <c r="HY33" s="84"/>
      <c r="HZ33" s="84"/>
      <c r="IA33" s="84"/>
      <c r="IB33" s="84"/>
      <c r="IC33" s="84"/>
      <c r="ID33" s="84"/>
      <c r="IE33" s="84"/>
      <c r="IF33" s="84"/>
      <c r="IG33" s="84"/>
      <c r="IH33" s="84"/>
      <c r="II33" s="84"/>
      <c r="IJ33" s="84"/>
      <c r="IK33" s="84"/>
      <c r="IL33" s="84"/>
      <c r="IM33" s="84"/>
      <c r="IN33" s="84"/>
      <c r="IO33" s="84"/>
      <c r="IP33" s="84"/>
      <c r="IQ33" s="84"/>
      <c r="IR33" s="84"/>
      <c r="IS33" s="84"/>
      <c r="IT33" s="84"/>
      <c r="IU33" s="84"/>
      <c r="IV33" s="84"/>
      <c r="IW33" s="84"/>
      <c r="IX33" s="84"/>
      <c r="IY33" s="84"/>
      <c r="IZ33" s="84"/>
      <c r="JA33" s="84"/>
      <c r="JB33" s="84"/>
    </row>
    <row r="34" spans="1:262" s="22" customFormat="1" ht="15" customHeight="1" x14ac:dyDescent="0.15">
      <c r="A34" s="176" t="str">
        <f t="shared" si="0"/>
        <v>20190905</v>
      </c>
      <c r="B34" s="26" t="s">
        <v>285</v>
      </c>
      <c r="C34" s="27" t="s">
        <v>393</v>
      </c>
      <c r="D34" s="28" t="s">
        <v>456</v>
      </c>
      <c r="E34" s="26" t="str">
        <f t="shared" si="8"/>
        <v>标准</v>
      </c>
      <c r="F34" s="29" t="str">
        <f>VLOOKUP(D34,[1]工单一览表!A:B,2,0)</f>
        <v>050-C130000441-527</v>
      </c>
      <c r="G34" s="30" t="str">
        <f>VLOOKUP(F34,[1]系列对照表!A:C,3,0)</f>
        <v>PinPush</v>
      </c>
      <c r="H34" s="30" t="str">
        <f>VLOOKUP(F34,[1]系列对照表!A:D,4,0)</f>
        <v>KPCS</v>
      </c>
      <c r="I34" s="37">
        <f>VLOOKUP(D34,[1]工单一览表!A:G,7,0)</f>
        <v>1000</v>
      </c>
      <c r="J34" s="38" t="s">
        <v>281</v>
      </c>
      <c r="K34" s="37">
        <f>VLOOKUP(D34,[1]工单一览表!A:H,8,0)</f>
        <v>986</v>
      </c>
      <c r="L34" s="26"/>
      <c r="M34" s="26"/>
      <c r="N34" s="26"/>
      <c r="O34" s="39" t="s">
        <v>458</v>
      </c>
      <c r="P34" s="40">
        <v>0.5</v>
      </c>
      <c r="Q34" s="40">
        <v>0.5</v>
      </c>
      <c r="R34" s="40">
        <f t="shared" ca="1" si="2"/>
        <v>1.4193548387096775</v>
      </c>
      <c r="S34" s="40">
        <f t="shared" ca="1" si="3"/>
        <v>2.4601366742596809</v>
      </c>
      <c r="T34" s="40">
        <v>4</v>
      </c>
      <c r="U34" s="40">
        <v>4</v>
      </c>
      <c r="V34" s="41">
        <v>12</v>
      </c>
      <c r="W34" s="42">
        <v>246</v>
      </c>
      <c r="X34" s="43">
        <v>350</v>
      </c>
      <c r="Y34" s="50">
        <v>1</v>
      </c>
      <c r="Z34" s="50">
        <v>1</v>
      </c>
      <c r="AA34" s="51"/>
      <c r="AB34" s="51"/>
      <c r="AC34" s="51"/>
      <c r="AD34" s="51"/>
      <c r="AE34" s="51"/>
      <c r="AF34" s="38">
        <f t="shared" si="9"/>
        <v>252</v>
      </c>
      <c r="AG34" s="61">
        <f t="shared" si="10"/>
        <v>11.714285714285714</v>
      </c>
      <c r="AH34" s="62">
        <f t="shared" si="11"/>
        <v>0.97619047619047616</v>
      </c>
      <c r="AI34" s="63"/>
      <c r="AJ34" s="64"/>
      <c r="AK34" s="65">
        <f t="shared" si="12"/>
        <v>0</v>
      </c>
      <c r="AL34" s="64" t="str">
        <f>IF(VLOOKUP(D34,[1]工单一览表!A:F,6,0)="结案","Y","N")</f>
        <v>Y</v>
      </c>
      <c r="AM34" s="66" t="s">
        <v>326</v>
      </c>
      <c r="AN34" s="26"/>
      <c r="AO34" s="66" t="s">
        <v>332</v>
      </c>
      <c r="AP34" s="74"/>
      <c r="AQ34" s="75"/>
      <c r="AR34" s="76"/>
      <c r="AS34" s="77"/>
      <c r="AT34" s="77"/>
      <c r="AU34" s="78"/>
      <c r="AV34" s="77"/>
      <c r="AW34" s="77"/>
      <c r="AX34" s="77"/>
      <c r="AY34" s="77"/>
      <c r="AZ34" s="77"/>
      <c r="BA34" s="77"/>
      <c r="BB34" s="84"/>
      <c r="BC34" s="84"/>
      <c r="BD34" s="84"/>
      <c r="BE34" s="84"/>
      <c r="BF34" s="84"/>
      <c r="BG34" s="84"/>
      <c r="BH34" s="84"/>
      <c r="BI34" s="84"/>
      <c r="BJ34" s="84"/>
      <c r="BK34" s="84"/>
      <c r="BL34" s="84"/>
      <c r="BM34" s="84"/>
      <c r="BN34" s="84"/>
      <c r="BO34" s="84"/>
      <c r="BP34" s="84"/>
      <c r="BQ34" s="84"/>
      <c r="BR34" s="84"/>
      <c r="BS34" s="84"/>
      <c r="BT34" s="84"/>
      <c r="BU34" s="84"/>
      <c r="BV34" s="84"/>
      <c r="BW34" s="84"/>
      <c r="BX34" s="84"/>
      <c r="BY34" s="84"/>
      <c r="BZ34" s="84"/>
      <c r="CA34" s="84"/>
      <c r="CB34" s="84"/>
      <c r="CC34" s="84"/>
      <c r="CD34" s="84"/>
      <c r="CE34" s="84"/>
      <c r="CF34" s="84"/>
      <c r="CG34" s="84"/>
      <c r="CH34" s="84"/>
      <c r="CI34" s="84"/>
      <c r="CJ34" s="84"/>
      <c r="CK34" s="84"/>
      <c r="CL34" s="84"/>
      <c r="CM34" s="84"/>
      <c r="CN34" s="84"/>
      <c r="CO34" s="84"/>
      <c r="CP34" s="84"/>
      <c r="CQ34" s="84"/>
      <c r="CR34" s="84"/>
      <c r="CS34" s="84"/>
      <c r="CT34" s="84"/>
      <c r="CU34" s="84"/>
      <c r="CV34" s="84"/>
      <c r="CW34" s="84"/>
      <c r="CX34" s="84"/>
      <c r="CY34" s="84"/>
      <c r="CZ34" s="84"/>
      <c r="DA34" s="84"/>
      <c r="DB34" s="84"/>
      <c r="DC34" s="84"/>
      <c r="DD34" s="84"/>
      <c r="DE34" s="84"/>
      <c r="DF34" s="84"/>
      <c r="DG34" s="84"/>
      <c r="DH34" s="84"/>
      <c r="DI34" s="84"/>
      <c r="DJ34" s="84"/>
      <c r="DK34" s="84"/>
      <c r="DL34" s="84"/>
      <c r="DM34" s="84"/>
      <c r="DN34" s="84"/>
      <c r="DO34" s="84"/>
      <c r="DP34" s="84"/>
      <c r="DQ34" s="84"/>
      <c r="DR34" s="84"/>
      <c r="DS34" s="84"/>
      <c r="DT34" s="84"/>
      <c r="DU34" s="84"/>
      <c r="DV34" s="84"/>
      <c r="DW34" s="84"/>
      <c r="DX34" s="84"/>
      <c r="DY34" s="84"/>
      <c r="DZ34" s="84"/>
      <c r="EA34" s="84"/>
      <c r="EB34" s="84"/>
      <c r="EC34" s="84"/>
      <c r="ED34" s="84"/>
      <c r="EE34" s="84"/>
      <c r="EF34" s="84"/>
      <c r="EG34" s="84"/>
      <c r="EH34" s="84"/>
      <c r="EI34" s="84"/>
      <c r="EJ34" s="84"/>
      <c r="EK34" s="84"/>
      <c r="EL34" s="84"/>
      <c r="EM34" s="84"/>
      <c r="EN34" s="84"/>
      <c r="EO34" s="84"/>
      <c r="EP34" s="84"/>
      <c r="EQ34" s="84"/>
      <c r="ER34" s="84"/>
      <c r="ES34" s="84"/>
      <c r="ET34" s="84"/>
      <c r="EU34" s="84"/>
      <c r="EV34" s="84"/>
      <c r="EW34" s="84"/>
      <c r="EX34" s="84"/>
      <c r="EY34" s="84"/>
      <c r="EZ34" s="84"/>
      <c r="FA34" s="84"/>
      <c r="FB34" s="84"/>
      <c r="FC34" s="84"/>
      <c r="FD34" s="84"/>
      <c r="FE34" s="84"/>
      <c r="FF34" s="84"/>
      <c r="FG34" s="84"/>
      <c r="FH34" s="84"/>
      <c r="FI34" s="84"/>
      <c r="FJ34" s="84"/>
      <c r="FK34" s="84"/>
      <c r="FL34" s="84"/>
      <c r="FM34" s="84"/>
      <c r="FN34" s="84"/>
      <c r="FO34" s="84"/>
      <c r="FP34" s="84"/>
      <c r="FQ34" s="84"/>
      <c r="FR34" s="84"/>
      <c r="FS34" s="84"/>
      <c r="FT34" s="84"/>
      <c r="FU34" s="84"/>
      <c r="FV34" s="84"/>
      <c r="FW34" s="84"/>
      <c r="FX34" s="84"/>
      <c r="FY34" s="84"/>
      <c r="FZ34" s="84"/>
      <c r="GA34" s="84"/>
      <c r="GB34" s="84"/>
      <c r="GC34" s="84"/>
      <c r="GD34" s="84"/>
      <c r="GE34" s="84"/>
      <c r="GF34" s="84"/>
      <c r="GG34" s="84"/>
      <c r="GH34" s="84"/>
      <c r="GI34" s="84"/>
      <c r="GJ34" s="84"/>
      <c r="GK34" s="84"/>
      <c r="GL34" s="84"/>
      <c r="GM34" s="84"/>
      <c r="GN34" s="84"/>
      <c r="GO34" s="84"/>
      <c r="GP34" s="84"/>
      <c r="GQ34" s="84"/>
      <c r="GR34" s="84"/>
      <c r="GS34" s="84"/>
      <c r="GT34" s="84"/>
      <c r="GU34" s="84"/>
      <c r="GV34" s="84"/>
      <c r="GW34" s="84"/>
      <c r="GX34" s="84"/>
      <c r="GY34" s="84"/>
      <c r="GZ34" s="84"/>
      <c r="HA34" s="84"/>
      <c r="HB34" s="84"/>
      <c r="HC34" s="84"/>
      <c r="HD34" s="84"/>
      <c r="HE34" s="84"/>
      <c r="HF34" s="84"/>
      <c r="HG34" s="84"/>
      <c r="HH34" s="84"/>
      <c r="HI34" s="84"/>
      <c r="HJ34" s="84"/>
      <c r="HK34" s="84"/>
      <c r="HL34" s="84"/>
      <c r="HM34" s="84"/>
      <c r="HN34" s="84"/>
      <c r="HO34" s="84"/>
      <c r="HP34" s="84"/>
      <c r="HQ34" s="84"/>
      <c r="HR34" s="84"/>
      <c r="HS34" s="84"/>
      <c r="HT34" s="84"/>
      <c r="HU34" s="84"/>
      <c r="HV34" s="84"/>
      <c r="HW34" s="84"/>
      <c r="HX34" s="84"/>
      <c r="HY34" s="84"/>
      <c r="HZ34" s="84"/>
      <c r="IA34" s="84"/>
      <c r="IB34" s="84"/>
      <c r="IC34" s="84"/>
      <c r="ID34" s="84"/>
      <c r="IE34" s="84"/>
      <c r="IF34" s="84"/>
      <c r="IG34" s="84"/>
      <c r="IH34" s="84"/>
      <c r="II34" s="84"/>
      <c r="IJ34" s="84"/>
      <c r="IK34" s="84"/>
      <c r="IL34" s="84"/>
      <c r="IM34" s="84"/>
      <c r="IN34" s="84"/>
      <c r="IO34" s="84"/>
      <c r="IP34" s="84"/>
      <c r="IQ34" s="84"/>
      <c r="IR34" s="84"/>
      <c r="IS34" s="84"/>
      <c r="IT34" s="84"/>
      <c r="IU34" s="84"/>
      <c r="IV34" s="84"/>
      <c r="IW34" s="84"/>
      <c r="IX34" s="84"/>
      <c r="IY34" s="84"/>
      <c r="IZ34" s="84"/>
      <c r="JA34" s="84"/>
      <c r="JB34" s="84"/>
    </row>
    <row r="35" spans="1:262" s="22" customFormat="1" ht="15" customHeight="1" x14ac:dyDescent="0.15">
      <c r="A35" s="176" t="str">
        <f t="shared" si="0"/>
        <v>20190905</v>
      </c>
      <c r="B35" s="26" t="s">
        <v>275</v>
      </c>
      <c r="C35" s="27" t="s">
        <v>340</v>
      </c>
      <c r="D35" s="28" t="s">
        <v>441</v>
      </c>
      <c r="E35" s="26" t="str">
        <f t="shared" si="8"/>
        <v>标准</v>
      </c>
      <c r="F35" s="29" t="str">
        <f>VLOOKUP(D35,[1]工单一览表!A:B,2,0)</f>
        <v>025-C130000681-357</v>
      </c>
      <c r="G35" s="30" t="str">
        <f>VLOOKUP(F35,[1]系列对照表!A:C,3,0)</f>
        <v>PinPush</v>
      </c>
      <c r="H35" s="30" t="str">
        <f>VLOOKUP(F35,[1]系列对照表!A:D,4,0)</f>
        <v>PCS</v>
      </c>
      <c r="I35" s="37">
        <f>VLOOKUP(D35,[1]工单一览表!A:G,7,0)</f>
        <v>2000000</v>
      </c>
      <c r="J35" s="38" t="s">
        <v>281</v>
      </c>
      <c r="K35" s="37">
        <f>VLOOKUP(D35,[1]工单一览表!A:H,8,0)</f>
        <v>1227300</v>
      </c>
      <c r="L35" s="26"/>
      <c r="M35" s="26"/>
      <c r="N35" s="26"/>
      <c r="O35" s="39" t="s">
        <v>316</v>
      </c>
      <c r="P35" s="40">
        <v>0.5</v>
      </c>
      <c r="Q35" s="40">
        <v>0.5</v>
      </c>
      <c r="R35" s="40">
        <f t="shared" ca="1" si="2"/>
        <v>2.4664031620553359</v>
      </c>
      <c r="S35" s="40">
        <f t="shared" ca="1" si="3"/>
        <v>2.4601366742596809</v>
      </c>
      <c r="T35" s="40">
        <v>4</v>
      </c>
      <c r="U35" s="40">
        <v>4</v>
      </c>
      <c r="V35" s="41">
        <v>12</v>
      </c>
      <c r="W35" s="42">
        <v>180000</v>
      </c>
      <c r="X35" s="43">
        <v>300</v>
      </c>
      <c r="Y35" s="50">
        <v>1</v>
      </c>
      <c r="Z35" s="50">
        <v>1</v>
      </c>
      <c r="AA35" s="51"/>
      <c r="AB35" s="51"/>
      <c r="AC35" s="51"/>
      <c r="AD35" s="51"/>
      <c r="AE35" s="51"/>
      <c r="AF35" s="38">
        <f t="shared" si="9"/>
        <v>216000</v>
      </c>
      <c r="AG35" s="61">
        <f t="shared" si="10"/>
        <v>10</v>
      </c>
      <c r="AH35" s="62">
        <f t="shared" si="11"/>
        <v>0.83333333333333337</v>
      </c>
      <c r="AI35" s="63"/>
      <c r="AJ35" s="64"/>
      <c r="AK35" s="65">
        <f t="shared" si="12"/>
        <v>0</v>
      </c>
      <c r="AL35" s="64" t="str">
        <f>IF(VLOOKUP(D35,[1]工单一览表!A:F,6,0)="结案","Y","N")</f>
        <v>Y</v>
      </c>
      <c r="AM35" s="66" t="s">
        <v>337</v>
      </c>
      <c r="AN35" s="26"/>
      <c r="AO35" s="66" t="s">
        <v>61</v>
      </c>
      <c r="AP35" s="74"/>
      <c r="AQ35" s="75"/>
      <c r="AR35" s="76"/>
      <c r="AS35" s="77"/>
      <c r="AT35" s="77"/>
      <c r="AU35" s="78"/>
      <c r="AV35" s="77"/>
      <c r="AW35" s="77"/>
      <c r="AX35" s="77"/>
      <c r="AY35" s="77"/>
      <c r="AZ35" s="77"/>
      <c r="BA35" s="77"/>
      <c r="BB35" s="84"/>
      <c r="BC35" s="84"/>
      <c r="BD35" s="84"/>
      <c r="BE35" s="84"/>
      <c r="BF35" s="84"/>
      <c r="BG35" s="84"/>
      <c r="BH35" s="84"/>
      <c r="BI35" s="84"/>
      <c r="BJ35" s="84"/>
      <c r="BK35" s="84"/>
      <c r="BL35" s="84"/>
      <c r="BM35" s="84"/>
      <c r="BN35" s="84"/>
      <c r="BO35" s="84"/>
      <c r="BP35" s="84"/>
      <c r="BQ35" s="84"/>
      <c r="BR35" s="84"/>
      <c r="BS35" s="84"/>
      <c r="BT35" s="84"/>
      <c r="BU35" s="84"/>
      <c r="BV35" s="84"/>
      <c r="BW35" s="84"/>
      <c r="BX35" s="84"/>
      <c r="BY35" s="84"/>
      <c r="BZ35" s="84"/>
      <c r="CA35" s="84"/>
      <c r="CB35" s="84"/>
      <c r="CC35" s="84"/>
      <c r="CD35" s="84"/>
      <c r="CE35" s="84"/>
      <c r="CF35" s="84"/>
      <c r="CG35" s="84"/>
      <c r="CH35" s="84"/>
      <c r="CI35" s="84"/>
      <c r="CJ35" s="84"/>
      <c r="CK35" s="84"/>
      <c r="CL35" s="84"/>
      <c r="CM35" s="84"/>
      <c r="CN35" s="84"/>
      <c r="CO35" s="84"/>
      <c r="CP35" s="84"/>
      <c r="CQ35" s="84"/>
      <c r="CR35" s="84"/>
      <c r="CS35" s="84"/>
      <c r="CT35" s="84"/>
      <c r="CU35" s="84"/>
      <c r="CV35" s="84"/>
      <c r="CW35" s="84"/>
      <c r="CX35" s="84"/>
      <c r="CY35" s="84"/>
      <c r="CZ35" s="84"/>
      <c r="DA35" s="84"/>
      <c r="DB35" s="84"/>
      <c r="DC35" s="84"/>
      <c r="DD35" s="84"/>
      <c r="DE35" s="84"/>
      <c r="DF35" s="84"/>
      <c r="DG35" s="84"/>
      <c r="DH35" s="84"/>
      <c r="DI35" s="84"/>
      <c r="DJ35" s="84"/>
      <c r="DK35" s="84"/>
      <c r="DL35" s="84"/>
      <c r="DM35" s="84"/>
      <c r="DN35" s="84"/>
      <c r="DO35" s="84"/>
      <c r="DP35" s="84"/>
      <c r="DQ35" s="84"/>
      <c r="DR35" s="84"/>
      <c r="DS35" s="84"/>
      <c r="DT35" s="84"/>
      <c r="DU35" s="84"/>
      <c r="DV35" s="84"/>
      <c r="DW35" s="84"/>
      <c r="DX35" s="84"/>
      <c r="DY35" s="84"/>
      <c r="DZ35" s="84"/>
      <c r="EA35" s="84"/>
      <c r="EB35" s="84"/>
      <c r="EC35" s="84"/>
      <c r="ED35" s="84"/>
      <c r="EE35" s="84"/>
      <c r="EF35" s="84"/>
      <c r="EG35" s="84"/>
      <c r="EH35" s="84"/>
      <c r="EI35" s="84"/>
      <c r="EJ35" s="84"/>
      <c r="EK35" s="84"/>
      <c r="EL35" s="84"/>
      <c r="EM35" s="84"/>
      <c r="EN35" s="84"/>
      <c r="EO35" s="84"/>
      <c r="EP35" s="84"/>
      <c r="EQ35" s="84"/>
      <c r="ER35" s="84"/>
      <c r="ES35" s="84"/>
      <c r="ET35" s="84"/>
      <c r="EU35" s="84"/>
      <c r="EV35" s="84"/>
      <c r="EW35" s="84"/>
      <c r="EX35" s="84"/>
      <c r="EY35" s="84"/>
      <c r="EZ35" s="84"/>
      <c r="FA35" s="84"/>
      <c r="FB35" s="84"/>
      <c r="FC35" s="84"/>
      <c r="FD35" s="84"/>
      <c r="FE35" s="84"/>
      <c r="FF35" s="84"/>
      <c r="FG35" s="84"/>
      <c r="FH35" s="84"/>
      <c r="FI35" s="84"/>
      <c r="FJ35" s="84"/>
      <c r="FK35" s="84"/>
      <c r="FL35" s="84"/>
      <c r="FM35" s="84"/>
      <c r="FN35" s="84"/>
      <c r="FO35" s="84"/>
      <c r="FP35" s="84"/>
      <c r="FQ35" s="84"/>
      <c r="FR35" s="84"/>
      <c r="FS35" s="84"/>
      <c r="FT35" s="84"/>
      <c r="FU35" s="84"/>
      <c r="FV35" s="84"/>
      <c r="FW35" s="84"/>
      <c r="FX35" s="84"/>
      <c r="FY35" s="84"/>
      <c r="FZ35" s="84"/>
      <c r="GA35" s="84"/>
      <c r="GB35" s="84"/>
      <c r="GC35" s="84"/>
      <c r="GD35" s="84"/>
      <c r="GE35" s="84"/>
      <c r="GF35" s="84"/>
      <c r="GG35" s="84"/>
      <c r="GH35" s="84"/>
      <c r="GI35" s="84"/>
      <c r="GJ35" s="84"/>
      <c r="GK35" s="84"/>
      <c r="GL35" s="84"/>
      <c r="GM35" s="84"/>
      <c r="GN35" s="84"/>
      <c r="GO35" s="84"/>
      <c r="GP35" s="84"/>
      <c r="GQ35" s="84"/>
      <c r="GR35" s="84"/>
      <c r="GS35" s="84"/>
      <c r="GT35" s="84"/>
      <c r="GU35" s="84"/>
      <c r="GV35" s="84"/>
      <c r="GW35" s="84"/>
      <c r="GX35" s="84"/>
      <c r="GY35" s="84"/>
      <c r="GZ35" s="84"/>
      <c r="HA35" s="84"/>
      <c r="HB35" s="84"/>
      <c r="HC35" s="84"/>
      <c r="HD35" s="84"/>
      <c r="HE35" s="84"/>
      <c r="HF35" s="84"/>
      <c r="HG35" s="84"/>
      <c r="HH35" s="84"/>
      <c r="HI35" s="84"/>
      <c r="HJ35" s="84"/>
      <c r="HK35" s="84"/>
      <c r="HL35" s="84"/>
      <c r="HM35" s="84"/>
      <c r="HN35" s="84"/>
      <c r="HO35" s="84"/>
      <c r="HP35" s="84"/>
      <c r="HQ35" s="84"/>
      <c r="HR35" s="84"/>
      <c r="HS35" s="84"/>
      <c r="HT35" s="84"/>
      <c r="HU35" s="84"/>
      <c r="HV35" s="84"/>
      <c r="HW35" s="84"/>
      <c r="HX35" s="84"/>
      <c r="HY35" s="84"/>
      <c r="HZ35" s="84"/>
      <c r="IA35" s="84"/>
      <c r="IB35" s="84"/>
      <c r="IC35" s="84"/>
      <c r="ID35" s="84"/>
      <c r="IE35" s="84"/>
      <c r="IF35" s="84"/>
      <c r="IG35" s="84"/>
      <c r="IH35" s="84"/>
      <c r="II35" s="84"/>
      <c r="IJ35" s="84"/>
      <c r="IK35" s="84"/>
      <c r="IL35" s="84"/>
      <c r="IM35" s="84"/>
      <c r="IN35" s="84"/>
      <c r="IO35" s="84"/>
      <c r="IP35" s="84"/>
      <c r="IQ35" s="84"/>
      <c r="IR35" s="84"/>
      <c r="IS35" s="84"/>
      <c r="IT35" s="84"/>
      <c r="IU35" s="84"/>
      <c r="IV35" s="84"/>
      <c r="IW35" s="84"/>
      <c r="IX35" s="84"/>
      <c r="IY35" s="84"/>
      <c r="IZ35" s="84"/>
      <c r="JA35" s="84"/>
      <c r="JB35" s="84"/>
    </row>
    <row r="36" spans="1:262" s="22" customFormat="1" ht="15" customHeight="1" x14ac:dyDescent="0.15">
      <c r="A36" s="176" t="str">
        <f t="shared" si="0"/>
        <v>20190905</v>
      </c>
      <c r="B36" s="26" t="s">
        <v>285</v>
      </c>
      <c r="C36" s="27" t="s">
        <v>471</v>
      </c>
      <c r="D36" s="28" t="s">
        <v>472</v>
      </c>
      <c r="E36" s="26" t="str">
        <f t="shared" si="8"/>
        <v>标准</v>
      </c>
      <c r="F36" s="29" t="str">
        <f>VLOOKUP(D36,[1]工单一览表!A:B,2,0)</f>
        <v>025-U069500621-364</v>
      </c>
      <c r="G36" s="30" t="str">
        <f>VLOOKUP(F36,[1]系列对照表!A:C,3,0)</f>
        <v>5P Usb</v>
      </c>
      <c r="H36" s="30" t="str">
        <f>VLOOKUP(F36,[1]系列对照表!A:D,4,0)</f>
        <v>PCS</v>
      </c>
      <c r="I36" s="37">
        <f>VLOOKUP(D36,[1]工单一览表!A:G,7,0)</f>
        <v>400000</v>
      </c>
      <c r="J36" s="38" t="s">
        <v>281</v>
      </c>
      <c r="K36" s="37">
        <f>VLOOKUP(D36,[1]工单一览表!A:H,8,0)</f>
        <v>0</v>
      </c>
      <c r="L36" s="26"/>
      <c r="M36" s="26"/>
      <c r="N36" s="26"/>
      <c r="O36" s="39" t="s">
        <v>364</v>
      </c>
      <c r="P36" s="40">
        <v>0.5</v>
      </c>
      <c r="Q36" s="40">
        <v>0.5</v>
      </c>
      <c r="R36" s="40">
        <f t="shared" ca="1" si="2"/>
        <v>0.23655913978494625</v>
      </c>
      <c r="S36" s="40">
        <f t="shared" ca="1" si="3"/>
        <v>0.41002277904328016</v>
      </c>
      <c r="T36" s="40">
        <v>2</v>
      </c>
      <c r="U36" s="40">
        <v>2</v>
      </c>
      <c r="V36" s="41">
        <v>2</v>
      </c>
      <c r="W36" s="42">
        <v>14000</v>
      </c>
      <c r="X36" s="43">
        <v>200</v>
      </c>
      <c r="Y36" s="50">
        <v>1</v>
      </c>
      <c r="Z36" s="50">
        <v>1</v>
      </c>
      <c r="AA36" s="51"/>
      <c r="AB36" s="51"/>
      <c r="AC36" s="51"/>
      <c r="AD36" s="51"/>
      <c r="AE36" s="51"/>
      <c r="AF36" s="38">
        <f t="shared" si="9"/>
        <v>24000</v>
      </c>
      <c r="AG36" s="61">
        <f t="shared" si="10"/>
        <v>1.1666666666666667</v>
      </c>
      <c r="AH36" s="62">
        <f t="shared" si="11"/>
        <v>0.58333333333333337</v>
      </c>
      <c r="AI36" s="63"/>
      <c r="AJ36" s="64"/>
      <c r="AK36" s="65">
        <f t="shared" si="12"/>
        <v>0</v>
      </c>
      <c r="AL36" s="64" t="str">
        <f>IF(VLOOKUP(D36,[1]工单一览表!A:F,6,0)="结案","Y","N")</f>
        <v>Y</v>
      </c>
      <c r="AM36" s="66" t="s">
        <v>322</v>
      </c>
      <c r="AN36" s="26"/>
      <c r="AO36" s="66" t="s">
        <v>64</v>
      </c>
      <c r="AP36" s="74"/>
      <c r="AQ36" s="75"/>
      <c r="AR36" s="76"/>
      <c r="AS36" s="77"/>
      <c r="AT36" s="77"/>
      <c r="AU36" s="78"/>
      <c r="AV36" s="77"/>
      <c r="AW36" s="77"/>
      <c r="AX36" s="77"/>
      <c r="AY36" s="77"/>
      <c r="AZ36" s="77"/>
      <c r="BA36" s="77"/>
      <c r="BB36" s="84"/>
      <c r="BC36" s="84"/>
      <c r="BD36" s="84"/>
      <c r="BE36" s="84"/>
      <c r="BF36" s="84"/>
      <c r="BG36" s="84"/>
      <c r="BH36" s="84"/>
      <c r="BI36" s="84"/>
      <c r="BJ36" s="84"/>
      <c r="BK36" s="84"/>
      <c r="BL36" s="84"/>
      <c r="BM36" s="84"/>
      <c r="BN36" s="84"/>
      <c r="BO36" s="84"/>
      <c r="BP36" s="84"/>
      <c r="BQ36" s="84"/>
      <c r="BR36" s="84"/>
      <c r="BS36" s="84"/>
      <c r="BT36" s="84"/>
      <c r="BU36" s="84"/>
      <c r="BV36" s="84"/>
      <c r="BW36" s="84"/>
      <c r="BX36" s="84"/>
      <c r="BY36" s="84"/>
      <c r="BZ36" s="84"/>
      <c r="CA36" s="84"/>
      <c r="CB36" s="84"/>
      <c r="CC36" s="84"/>
      <c r="CD36" s="84"/>
      <c r="CE36" s="84"/>
      <c r="CF36" s="84"/>
      <c r="CG36" s="84"/>
      <c r="CH36" s="84"/>
      <c r="CI36" s="84"/>
      <c r="CJ36" s="84"/>
      <c r="CK36" s="84"/>
      <c r="CL36" s="84"/>
      <c r="CM36" s="84"/>
      <c r="CN36" s="84"/>
      <c r="CO36" s="84"/>
      <c r="CP36" s="84"/>
      <c r="CQ36" s="84"/>
      <c r="CR36" s="84"/>
      <c r="CS36" s="84"/>
      <c r="CT36" s="84"/>
      <c r="CU36" s="84"/>
      <c r="CV36" s="84"/>
      <c r="CW36" s="84"/>
      <c r="CX36" s="84"/>
      <c r="CY36" s="84"/>
      <c r="CZ36" s="84"/>
      <c r="DA36" s="84"/>
      <c r="DB36" s="84"/>
      <c r="DC36" s="84"/>
      <c r="DD36" s="84"/>
      <c r="DE36" s="84"/>
      <c r="DF36" s="84"/>
      <c r="DG36" s="84"/>
      <c r="DH36" s="84"/>
      <c r="DI36" s="84"/>
      <c r="DJ36" s="84"/>
      <c r="DK36" s="84"/>
      <c r="DL36" s="84"/>
      <c r="DM36" s="84"/>
      <c r="DN36" s="84"/>
      <c r="DO36" s="84"/>
      <c r="DP36" s="84"/>
      <c r="DQ36" s="84"/>
      <c r="DR36" s="84"/>
      <c r="DS36" s="84"/>
      <c r="DT36" s="84"/>
      <c r="DU36" s="84"/>
      <c r="DV36" s="84"/>
      <c r="DW36" s="84"/>
      <c r="DX36" s="84"/>
      <c r="DY36" s="84"/>
      <c r="DZ36" s="84"/>
      <c r="EA36" s="84"/>
      <c r="EB36" s="84"/>
      <c r="EC36" s="84"/>
      <c r="ED36" s="84"/>
      <c r="EE36" s="84"/>
      <c r="EF36" s="84"/>
      <c r="EG36" s="84"/>
      <c r="EH36" s="84"/>
      <c r="EI36" s="84"/>
      <c r="EJ36" s="84"/>
      <c r="EK36" s="84"/>
      <c r="EL36" s="84"/>
      <c r="EM36" s="84"/>
      <c r="EN36" s="84"/>
      <c r="EO36" s="84"/>
      <c r="EP36" s="84"/>
      <c r="EQ36" s="84"/>
      <c r="ER36" s="84"/>
      <c r="ES36" s="84"/>
      <c r="ET36" s="84"/>
      <c r="EU36" s="84"/>
      <c r="EV36" s="84"/>
      <c r="EW36" s="84"/>
      <c r="EX36" s="84"/>
      <c r="EY36" s="84"/>
      <c r="EZ36" s="84"/>
      <c r="FA36" s="84"/>
      <c r="FB36" s="84"/>
      <c r="FC36" s="84"/>
      <c r="FD36" s="84"/>
      <c r="FE36" s="84"/>
      <c r="FF36" s="84"/>
      <c r="FG36" s="84"/>
      <c r="FH36" s="84"/>
      <c r="FI36" s="84"/>
      <c r="FJ36" s="84"/>
      <c r="FK36" s="84"/>
      <c r="FL36" s="84"/>
      <c r="FM36" s="84"/>
      <c r="FN36" s="84"/>
      <c r="FO36" s="84"/>
      <c r="FP36" s="84"/>
      <c r="FQ36" s="84"/>
      <c r="FR36" s="84"/>
      <c r="FS36" s="84"/>
      <c r="FT36" s="84"/>
      <c r="FU36" s="84"/>
      <c r="FV36" s="84"/>
      <c r="FW36" s="84"/>
      <c r="FX36" s="84"/>
      <c r="FY36" s="84"/>
      <c r="FZ36" s="84"/>
      <c r="GA36" s="84"/>
      <c r="GB36" s="84"/>
      <c r="GC36" s="84"/>
      <c r="GD36" s="84"/>
      <c r="GE36" s="84"/>
      <c r="GF36" s="84"/>
      <c r="GG36" s="84"/>
      <c r="GH36" s="84"/>
      <c r="GI36" s="84"/>
      <c r="GJ36" s="84"/>
      <c r="GK36" s="84"/>
      <c r="GL36" s="84"/>
      <c r="GM36" s="84"/>
      <c r="GN36" s="84"/>
      <c r="GO36" s="84"/>
      <c r="GP36" s="84"/>
      <c r="GQ36" s="84"/>
      <c r="GR36" s="84"/>
      <c r="GS36" s="84"/>
      <c r="GT36" s="84"/>
      <c r="GU36" s="84"/>
      <c r="GV36" s="84"/>
      <c r="GW36" s="84"/>
      <c r="GX36" s="84"/>
      <c r="GY36" s="84"/>
      <c r="GZ36" s="84"/>
      <c r="HA36" s="84"/>
      <c r="HB36" s="84"/>
      <c r="HC36" s="84"/>
      <c r="HD36" s="84"/>
      <c r="HE36" s="84"/>
      <c r="HF36" s="84"/>
      <c r="HG36" s="84"/>
      <c r="HH36" s="84"/>
      <c r="HI36" s="84"/>
      <c r="HJ36" s="84"/>
      <c r="HK36" s="84"/>
      <c r="HL36" s="84"/>
      <c r="HM36" s="84"/>
      <c r="HN36" s="84"/>
      <c r="HO36" s="84"/>
      <c r="HP36" s="84"/>
      <c r="HQ36" s="84"/>
      <c r="HR36" s="84"/>
      <c r="HS36" s="84"/>
      <c r="HT36" s="84"/>
      <c r="HU36" s="84"/>
      <c r="HV36" s="84"/>
      <c r="HW36" s="84"/>
      <c r="HX36" s="84"/>
      <c r="HY36" s="84"/>
      <c r="HZ36" s="84"/>
      <c r="IA36" s="84"/>
      <c r="IB36" s="84"/>
      <c r="IC36" s="84"/>
      <c r="ID36" s="84"/>
      <c r="IE36" s="84"/>
      <c r="IF36" s="84"/>
      <c r="IG36" s="84"/>
      <c r="IH36" s="84"/>
      <c r="II36" s="84"/>
      <c r="IJ36" s="84"/>
      <c r="IK36" s="84"/>
      <c r="IL36" s="84"/>
      <c r="IM36" s="84"/>
      <c r="IN36" s="84"/>
      <c r="IO36" s="84"/>
      <c r="IP36" s="84"/>
      <c r="IQ36" s="84"/>
      <c r="IR36" s="84"/>
      <c r="IS36" s="84"/>
      <c r="IT36" s="84"/>
      <c r="IU36" s="84"/>
      <c r="IV36" s="84"/>
      <c r="IW36" s="84"/>
      <c r="IX36" s="84"/>
      <c r="IY36" s="84"/>
      <c r="IZ36" s="84"/>
      <c r="JA36" s="84"/>
      <c r="JB36" s="84"/>
    </row>
    <row r="37" spans="1:262" s="22" customFormat="1" ht="15" customHeight="1" x14ac:dyDescent="0.15">
      <c r="A37" s="176" t="str">
        <f t="shared" si="0"/>
        <v>20190905</v>
      </c>
      <c r="B37" s="26" t="s">
        <v>275</v>
      </c>
      <c r="C37" s="27" t="s">
        <v>344</v>
      </c>
      <c r="D37" s="28" t="s">
        <v>442</v>
      </c>
      <c r="E37" s="26" t="s">
        <v>278</v>
      </c>
      <c r="F37" s="29" t="str">
        <f>VLOOKUP(D37,[1]工单一览表!A:B,2,0)</f>
        <v>025-C130000641-0397</v>
      </c>
      <c r="G37" s="30" t="str">
        <f>VLOOKUP(F37,[1]系列对照表!A:C,3,0)</f>
        <v>PinPush</v>
      </c>
      <c r="H37" s="30" t="str">
        <f>VLOOKUP(F37,[1]系列对照表!A:D,4,0)</f>
        <v>PCS</v>
      </c>
      <c r="I37" s="37">
        <f>VLOOKUP(D37,[1]工单一览表!A:G,7,0)</f>
        <v>1500000</v>
      </c>
      <c r="J37" s="38" t="s">
        <v>281</v>
      </c>
      <c r="K37" s="37">
        <f>VLOOKUP(D37,[1]工单一览表!A:H,8,0)</f>
        <v>1500000</v>
      </c>
      <c r="L37" s="26"/>
      <c r="M37" s="26"/>
      <c r="N37" s="26"/>
      <c r="O37" s="39" t="s">
        <v>29</v>
      </c>
      <c r="P37" s="40">
        <v>0.5</v>
      </c>
      <c r="Q37" s="40">
        <v>0.5</v>
      </c>
      <c r="R37" s="40">
        <f t="shared" ca="1" si="2"/>
        <v>2.4664031620553359</v>
      </c>
      <c r="S37" s="40">
        <f t="shared" ca="1" si="3"/>
        <v>2.4601366742596809</v>
      </c>
      <c r="T37" s="40">
        <v>11</v>
      </c>
      <c r="U37" s="40">
        <v>0</v>
      </c>
      <c r="V37" s="41">
        <v>12</v>
      </c>
      <c r="W37" s="42">
        <v>80500</v>
      </c>
      <c r="X37" s="43">
        <v>200</v>
      </c>
      <c r="Y37" s="50">
        <v>1</v>
      </c>
      <c r="Z37" s="50">
        <v>1</v>
      </c>
      <c r="AA37" s="51"/>
      <c r="AB37" s="51"/>
      <c r="AC37" s="51"/>
      <c r="AD37" s="51"/>
      <c r="AE37" s="51"/>
      <c r="AF37" s="38">
        <f t="shared" si="9"/>
        <v>144000</v>
      </c>
      <c r="AG37" s="61">
        <f t="shared" si="10"/>
        <v>6.708333333333333</v>
      </c>
      <c r="AH37" s="62">
        <f t="shared" si="11"/>
        <v>0.55902777777777779</v>
      </c>
      <c r="AI37" s="63"/>
      <c r="AJ37" s="64"/>
      <c r="AK37" s="65">
        <v>0</v>
      </c>
      <c r="AL37" s="64" t="str">
        <f>IF(VLOOKUP(D37,[1]工单一览表!A:F,6,0)="结案","Y","N")</f>
        <v>Y</v>
      </c>
      <c r="AM37" s="66"/>
      <c r="AN37" s="26"/>
      <c r="AO37" s="66" t="s">
        <v>59</v>
      </c>
      <c r="AP37" s="74"/>
      <c r="AQ37" s="75"/>
      <c r="AR37" s="76"/>
      <c r="AS37" s="77"/>
      <c r="AT37" s="77"/>
      <c r="AU37" s="78"/>
      <c r="AV37" s="77"/>
      <c r="AW37" s="77"/>
      <c r="AX37" s="77"/>
      <c r="AY37" s="77"/>
      <c r="AZ37" s="77"/>
      <c r="BA37" s="77"/>
      <c r="BB37" s="84"/>
      <c r="BC37" s="84"/>
      <c r="BD37" s="84"/>
      <c r="BE37" s="84"/>
      <c r="BF37" s="84"/>
      <c r="BG37" s="84"/>
      <c r="BH37" s="84"/>
      <c r="BI37" s="84"/>
      <c r="BJ37" s="84"/>
      <c r="BK37" s="84"/>
      <c r="BL37" s="84"/>
      <c r="BM37" s="84"/>
      <c r="BN37" s="84"/>
      <c r="BO37" s="84"/>
      <c r="BP37" s="84"/>
      <c r="BQ37" s="84"/>
      <c r="BR37" s="84"/>
      <c r="BS37" s="84"/>
      <c r="BT37" s="84"/>
      <c r="BU37" s="84"/>
      <c r="BV37" s="84"/>
      <c r="BW37" s="84"/>
      <c r="BX37" s="84"/>
      <c r="BY37" s="84"/>
      <c r="BZ37" s="84"/>
      <c r="CA37" s="84"/>
      <c r="CB37" s="84"/>
      <c r="CC37" s="84"/>
      <c r="CD37" s="84"/>
      <c r="CE37" s="84"/>
      <c r="CF37" s="84"/>
      <c r="CG37" s="84"/>
      <c r="CH37" s="84"/>
      <c r="CI37" s="84"/>
      <c r="CJ37" s="84"/>
      <c r="CK37" s="84"/>
      <c r="CL37" s="84"/>
      <c r="CM37" s="84"/>
      <c r="CN37" s="84"/>
      <c r="CO37" s="84"/>
      <c r="CP37" s="84"/>
      <c r="CQ37" s="84"/>
      <c r="CR37" s="84"/>
      <c r="CS37" s="84"/>
      <c r="CT37" s="84"/>
      <c r="CU37" s="84"/>
      <c r="CV37" s="84"/>
      <c r="CW37" s="84"/>
      <c r="CX37" s="84"/>
      <c r="CY37" s="84"/>
      <c r="CZ37" s="84"/>
      <c r="DA37" s="84"/>
      <c r="DB37" s="84"/>
      <c r="DC37" s="84"/>
      <c r="DD37" s="84"/>
      <c r="DE37" s="84"/>
      <c r="DF37" s="84"/>
      <c r="DG37" s="84"/>
      <c r="DH37" s="84"/>
      <c r="DI37" s="84"/>
      <c r="DJ37" s="84"/>
      <c r="DK37" s="84"/>
      <c r="DL37" s="84"/>
      <c r="DM37" s="84"/>
      <c r="DN37" s="84"/>
      <c r="DO37" s="84"/>
      <c r="DP37" s="84"/>
      <c r="DQ37" s="84"/>
      <c r="DR37" s="84"/>
      <c r="DS37" s="84"/>
      <c r="DT37" s="84"/>
      <c r="DU37" s="84"/>
      <c r="DV37" s="84"/>
      <c r="DW37" s="84"/>
      <c r="DX37" s="84"/>
      <c r="DY37" s="84"/>
      <c r="DZ37" s="84"/>
      <c r="EA37" s="84"/>
      <c r="EB37" s="84"/>
      <c r="EC37" s="84"/>
      <c r="ED37" s="84"/>
      <c r="EE37" s="84"/>
      <c r="EF37" s="84"/>
      <c r="EG37" s="84"/>
      <c r="EH37" s="84"/>
      <c r="EI37" s="84"/>
      <c r="EJ37" s="84"/>
      <c r="EK37" s="84"/>
      <c r="EL37" s="84"/>
      <c r="EM37" s="84"/>
      <c r="EN37" s="84"/>
      <c r="EO37" s="84"/>
      <c r="EP37" s="84"/>
      <c r="EQ37" s="84"/>
      <c r="ER37" s="84"/>
      <c r="ES37" s="84"/>
      <c r="ET37" s="84"/>
      <c r="EU37" s="84"/>
      <c r="EV37" s="84"/>
      <c r="EW37" s="84"/>
      <c r="EX37" s="84"/>
      <c r="EY37" s="84"/>
      <c r="EZ37" s="84"/>
      <c r="FA37" s="84"/>
      <c r="FB37" s="84"/>
      <c r="FC37" s="84"/>
      <c r="FD37" s="84"/>
      <c r="FE37" s="84"/>
      <c r="FF37" s="84"/>
      <c r="FG37" s="84"/>
      <c r="FH37" s="84"/>
      <c r="FI37" s="84"/>
      <c r="FJ37" s="84"/>
      <c r="FK37" s="84"/>
      <c r="FL37" s="84"/>
      <c r="FM37" s="84"/>
      <c r="FN37" s="84"/>
      <c r="FO37" s="84"/>
      <c r="FP37" s="84"/>
      <c r="FQ37" s="84"/>
      <c r="FR37" s="84"/>
      <c r="FS37" s="84"/>
      <c r="FT37" s="84"/>
      <c r="FU37" s="84"/>
      <c r="FV37" s="84"/>
      <c r="FW37" s="84"/>
      <c r="FX37" s="84"/>
      <c r="FY37" s="84"/>
      <c r="FZ37" s="84"/>
      <c r="GA37" s="84"/>
      <c r="GB37" s="84"/>
      <c r="GC37" s="84"/>
      <c r="GD37" s="84"/>
      <c r="GE37" s="84"/>
      <c r="GF37" s="84"/>
      <c r="GG37" s="84"/>
      <c r="GH37" s="84"/>
      <c r="GI37" s="84"/>
      <c r="GJ37" s="84"/>
      <c r="GK37" s="84"/>
      <c r="GL37" s="84"/>
      <c r="GM37" s="84"/>
      <c r="GN37" s="84"/>
      <c r="GO37" s="84"/>
      <c r="GP37" s="84"/>
      <c r="GQ37" s="84"/>
      <c r="GR37" s="84"/>
      <c r="GS37" s="84"/>
      <c r="GT37" s="84"/>
      <c r="GU37" s="84"/>
      <c r="GV37" s="84"/>
      <c r="GW37" s="84"/>
      <c r="GX37" s="84"/>
      <c r="GY37" s="84"/>
      <c r="GZ37" s="84"/>
      <c r="HA37" s="84"/>
      <c r="HB37" s="84"/>
      <c r="HC37" s="84"/>
      <c r="HD37" s="84"/>
      <c r="HE37" s="84"/>
      <c r="HF37" s="84"/>
      <c r="HG37" s="84"/>
      <c r="HH37" s="84"/>
      <c r="HI37" s="84"/>
      <c r="HJ37" s="84"/>
      <c r="HK37" s="84"/>
      <c r="HL37" s="84"/>
      <c r="HM37" s="84"/>
      <c r="HN37" s="84"/>
      <c r="HO37" s="84"/>
      <c r="HP37" s="84"/>
      <c r="HQ37" s="84"/>
      <c r="HR37" s="84"/>
      <c r="HS37" s="84"/>
      <c r="HT37" s="84"/>
      <c r="HU37" s="84"/>
      <c r="HV37" s="84"/>
      <c r="HW37" s="84"/>
      <c r="HX37" s="84"/>
      <c r="HY37" s="84"/>
      <c r="HZ37" s="84"/>
      <c r="IA37" s="84"/>
      <c r="IB37" s="84"/>
      <c r="IC37" s="84"/>
      <c r="ID37" s="84"/>
      <c r="IE37" s="84"/>
      <c r="IF37" s="84"/>
      <c r="IG37" s="84"/>
      <c r="IH37" s="84"/>
      <c r="II37" s="84"/>
      <c r="IJ37" s="84"/>
      <c r="IK37" s="84"/>
      <c r="IL37" s="84"/>
      <c r="IM37" s="84"/>
      <c r="IN37" s="84"/>
      <c r="IO37" s="84"/>
      <c r="IP37" s="84"/>
      <c r="IQ37" s="84"/>
      <c r="IR37" s="84"/>
      <c r="IS37" s="84"/>
      <c r="IT37" s="84"/>
      <c r="IU37" s="84"/>
      <c r="IV37" s="84"/>
      <c r="IW37" s="84"/>
      <c r="IX37" s="84"/>
      <c r="IY37" s="84"/>
      <c r="IZ37" s="84"/>
      <c r="JA37" s="84"/>
      <c r="JB37" s="84"/>
    </row>
    <row r="38" spans="1:262" s="22" customFormat="1" ht="15" customHeight="1" x14ac:dyDescent="0.15">
      <c r="A38" s="176" t="str">
        <f t="shared" si="0"/>
        <v>20190905</v>
      </c>
      <c r="B38" s="26" t="s">
        <v>285</v>
      </c>
      <c r="C38" s="27" t="s">
        <v>344</v>
      </c>
      <c r="D38" s="28" t="s">
        <v>442</v>
      </c>
      <c r="E38" s="26" t="s">
        <v>278</v>
      </c>
      <c r="F38" s="29" t="str">
        <f>VLOOKUP(D38,[1]工单一览表!A:B,2,0)</f>
        <v>025-C130000641-0397</v>
      </c>
      <c r="G38" s="30" t="str">
        <f>VLOOKUP(F38,[1]系列对照表!A:C,3,0)</f>
        <v>PinPush</v>
      </c>
      <c r="H38" s="30" t="str">
        <f>VLOOKUP(F38,[1]系列对照表!A:D,4,0)</f>
        <v>PCS</v>
      </c>
      <c r="I38" s="37">
        <f>VLOOKUP(D38,[1]工单一览表!A:G,7,0)</f>
        <v>1500000</v>
      </c>
      <c r="J38" s="38" t="s">
        <v>281</v>
      </c>
      <c r="K38" s="37">
        <f>VLOOKUP(D38,[1]工单一览表!A:H,8,0)</f>
        <v>1500000</v>
      </c>
      <c r="L38" s="26"/>
      <c r="M38" s="26"/>
      <c r="N38" s="26"/>
      <c r="O38" s="39" t="s">
        <v>29</v>
      </c>
      <c r="P38" s="40">
        <v>0.5</v>
      </c>
      <c r="Q38" s="40">
        <v>0.5</v>
      </c>
      <c r="R38" s="40">
        <f t="shared" ca="1" si="2"/>
        <v>1.4193548387096775</v>
      </c>
      <c r="S38" s="40">
        <f t="shared" ca="1" si="3"/>
        <v>2.4601366742596809</v>
      </c>
      <c r="T38" s="40">
        <v>11</v>
      </c>
      <c r="U38" s="40">
        <v>0</v>
      </c>
      <c r="V38" s="41">
        <v>12</v>
      </c>
      <c r="W38" s="42">
        <v>105000</v>
      </c>
      <c r="X38" s="43">
        <v>200</v>
      </c>
      <c r="Y38" s="50">
        <v>1</v>
      </c>
      <c r="Z38" s="50">
        <v>1</v>
      </c>
      <c r="AA38" s="51"/>
      <c r="AB38" s="51"/>
      <c r="AC38" s="51"/>
      <c r="AD38" s="51"/>
      <c r="AE38" s="51"/>
      <c r="AF38" s="38">
        <f t="shared" si="9"/>
        <v>144000</v>
      </c>
      <c r="AG38" s="61">
        <f t="shared" si="10"/>
        <v>8.75</v>
      </c>
      <c r="AH38" s="62">
        <f t="shared" si="11"/>
        <v>0.72916666666666663</v>
      </c>
      <c r="AI38" s="63"/>
      <c r="AJ38" s="64"/>
      <c r="AK38" s="65">
        <v>0</v>
      </c>
      <c r="AL38" s="64" t="str">
        <f>IF(VLOOKUP(D38,[1]工单一览表!A:F,6,0)="结案","Y","N")</f>
        <v>Y</v>
      </c>
      <c r="AM38" s="66"/>
      <c r="AN38" s="26"/>
      <c r="AO38" s="66" t="s">
        <v>28</v>
      </c>
      <c r="AP38" s="74"/>
      <c r="AQ38" s="75"/>
      <c r="AR38" s="76"/>
      <c r="AS38" s="77"/>
      <c r="AT38" s="77"/>
      <c r="AU38" s="78"/>
      <c r="AV38" s="77"/>
      <c r="AW38" s="77"/>
      <c r="AX38" s="77"/>
      <c r="AY38" s="77"/>
      <c r="AZ38" s="77"/>
      <c r="BA38" s="77"/>
      <c r="BB38" s="84"/>
      <c r="BC38" s="84"/>
      <c r="BD38" s="84"/>
      <c r="BE38" s="84"/>
      <c r="BF38" s="84"/>
      <c r="BG38" s="84"/>
      <c r="BH38" s="84"/>
      <c r="BI38" s="84"/>
      <c r="BJ38" s="84"/>
      <c r="BK38" s="84"/>
      <c r="BL38" s="84"/>
      <c r="BM38" s="84"/>
      <c r="BN38" s="84"/>
      <c r="BO38" s="84"/>
      <c r="BP38" s="84"/>
      <c r="BQ38" s="84"/>
      <c r="BR38" s="84"/>
      <c r="BS38" s="84"/>
      <c r="BT38" s="84"/>
      <c r="BU38" s="84"/>
      <c r="BV38" s="84"/>
      <c r="BW38" s="84"/>
      <c r="BX38" s="84"/>
      <c r="BY38" s="84"/>
      <c r="BZ38" s="84"/>
      <c r="CA38" s="84"/>
      <c r="CB38" s="84"/>
      <c r="CC38" s="84"/>
      <c r="CD38" s="84"/>
      <c r="CE38" s="84"/>
      <c r="CF38" s="84"/>
      <c r="CG38" s="84"/>
      <c r="CH38" s="84"/>
      <c r="CI38" s="84"/>
      <c r="CJ38" s="84"/>
      <c r="CK38" s="84"/>
      <c r="CL38" s="84"/>
      <c r="CM38" s="84"/>
      <c r="CN38" s="84"/>
      <c r="CO38" s="84"/>
      <c r="CP38" s="84"/>
      <c r="CQ38" s="84"/>
      <c r="CR38" s="84"/>
      <c r="CS38" s="84"/>
      <c r="CT38" s="84"/>
      <c r="CU38" s="84"/>
      <c r="CV38" s="84"/>
      <c r="CW38" s="84"/>
      <c r="CX38" s="84"/>
      <c r="CY38" s="84"/>
      <c r="CZ38" s="84"/>
      <c r="DA38" s="84"/>
      <c r="DB38" s="84"/>
      <c r="DC38" s="84"/>
      <c r="DD38" s="84"/>
      <c r="DE38" s="84"/>
      <c r="DF38" s="84"/>
      <c r="DG38" s="84"/>
      <c r="DH38" s="84"/>
      <c r="DI38" s="84"/>
      <c r="DJ38" s="84"/>
      <c r="DK38" s="84"/>
      <c r="DL38" s="84"/>
      <c r="DM38" s="84"/>
      <c r="DN38" s="84"/>
      <c r="DO38" s="84"/>
      <c r="DP38" s="84"/>
      <c r="DQ38" s="84"/>
      <c r="DR38" s="84"/>
      <c r="DS38" s="84"/>
      <c r="DT38" s="84"/>
      <c r="DU38" s="84"/>
      <c r="DV38" s="84"/>
      <c r="DW38" s="84"/>
      <c r="DX38" s="84"/>
      <c r="DY38" s="84"/>
      <c r="DZ38" s="84"/>
      <c r="EA38" s="84"/>
      <c r="EB38" s="84"/>
      <c r="EC38" s="84"/>
      <c r="ED38" s="84"/>
      <c r="EE38" s="84"/>
      <c r="EF38" s="84"/>
      <c r="EG38" s="84"/>
      <c r="EH38" s="84"/>
      <c r="EI38" s="84"/>
      <c r="EJ38" s="84"/>
      <c r="EK38" s="84"/>
      <c r="EL38" s="84"/>
      <c r="EM38" s="84"/>
      <c r="EN38" s="84"/>
      <c r="EO38" s="84"/>
      <c r="EP38" s="84"/>
      <c r="EQ38" s="84"/>
      <c r="ER38" s="84"/>
      <c r="ES38" s="84"/>
      <c r="ET38" s="84"/>
      <c r="EU38" s="84"/>
      <c r="EV38" s="84"/>
      <c r="EW38" s="84"/>
      <c r="EX38" s="84"/>
      <c r="EY38" s="84"/>
      <c r="EZ38" s="84"/>
      <c r="FA38" s="84"/>
      <c r="FB38" s="84"/>
      <c r="FC38" s="84"/>
      <c r="FD38" s="84"/>
      <c r="FE38" s="84"/>
      <c r="FF38" s="84"/>
      <c r="FG38" s="84"/>
      <c r="FH38" s="84"/>
      <c r="FI38" s="84"/>
      <c r="FJ38" s="84"/>
      <c r="FK38" s="84"/>
      <c r="FL38" s="84"/>
      <c r="FM38" s="84"/>
      <c r="FN38" s="84"/>
      <c r="FO38" s="84"/>
      <c r="FP38" s="84"/>
      <c r="FQ38" s="84"/>
      <c r="FR38" s="84"/>
      <c r="FS38" s="84"/>
      <c r="FT38" s="84"/>
      <c r="FU38" s="84"/>
      <c r="FV38" s="84"/>
      <c r="FW38" s="84"/>
      <c r="FX38" s="84"/>
      <c r="FY38" s="84"/>
      <c r="FZ38" s="84"/>
      <c r="GA38" s="84"/>
      <c r="GB38" s="84"/>
      <c r="GC38" s="84"/>
      <c r="GD38" s="84"/>
      <c r="GE38" s="84"/>
      <c r="GF38" s="84"/>
      <c r="GG38" s="84"/>
      <c r="GH38" s="84"/>
      <c r="GI38" s="84"/>
      <c r="GJ38" s="84"/>
      <c r="GK38" s="84"/>
      <c r="GL38" s="84"/>
      <c r="GM38" s="84"/>
      <c r="GN38" s="84"/>
      <c r="GO38" s="84"/>
      <c r="GP38" s="84"/>
      <c r="GQ38" s="84"/>
      <c r="GR38" s="84"/>
      <c r="GS38" s="84"/>
      <c r="GT38" s="84"/>
      <c r="GU38" s="84"/>
      <c r="GV38" s="84"/>
      <c r="GW38" s="84"/>
      <c r="GX38" s="84"/>
      <c r="GY38" s="84"/>
      <c r="GZ38" s="84"/>
      <c r="HA38" s="84"/>
      <c r="HB38" s="84"/>
      <c r="HC38" s="84"/>
      <c r="HD38" s="84"/>
      <c r="HE38" s="84"/>
      <c r="HF38" s="84"/>
      <c r="HG38" s="84"/>
      <c r="HH38" s="84"/>
      <c r="HI38" s="84"/>
      <c r="HJ38" s="84"/>
      <c r="HK38" s="84"/>
      <c r="HL38" s="84"/>
      <c r="HM38" s="84"/>
      <c r="HN38" s="84"/>
      <c r="HO38" s="84"/>
      <c r="HP38" s="84"/>
      <c r="HQ38" s="84"/>
      <c r="HR38" s="84"/>
      <c r="HS38" s="84"/>
      <c r="HT38" s="84"/>
      <c r="HU38" s="84"/>
      <c r="HV38" s="84"/>
      <c r="HW38" s="84"/>
      <c r="HX38" s="84"/>
      <c r="HY38" s="84"/>
      <c r="HZ38" s="84"/>
      <c r="IA38" s="84"/>
      <c r="IB38" s="84"/>
      <c r="IC38" s="84"/>
      <c r="ID38" s="84"/>
      <c r="IE38" s="84"/>
      <c r="IF38" s="84"/>
      <c r="IG38" s="84"/>
      <c r="IH38" s="84"/>
      <c r="II38" s="84"/>
      <c r="IJ38" s="84"/>
      <c r="IK38" s="84"/>
      <c r="IL38" s="84"/>
      <c r="IM38" s="84"/>
      <c r="IN38" s="84"/>
      <c r="IO38" s="84"/>
      <c r="IP38" s="84"/>
      <c r="IQ38" s="84"/>
      <c r="IR38" s="84"/>
      <c r="IS38" s="84"/>
      <c r="IT38" s="84"/>
      <c r="IU38" s="84"/>
      <c r="IV38" s="84"/>
      <c r="IW38" s="84"/>
      <c r="IX38" s="84"/>
      <c r="IY38" s="84"/>
      <c r="IZ38" s="84"/>
      <c r="JA38" s="84"/>
      <c r="JB38" s="84"/>
    </row>
    <row r="39" spans="1:262" s="22" customFormat="1" ht="15" customHeight="1" x14ac:dyDescent="0.15">
      <c r="A39" s="176" t="str">
        <f t="shared" si="0"/>
        <v>20190905</v>
      </c>
      <c r="B39" s="26" t="s">
        <v>275</v>
      </c>
      <c r="C39" s="27" t="s">
        <v>189</v>
      </c>
      <c r="D39" s="28" t="s">
        <v>443</v>
      </c>
      <c r="E39" s="26" t="str">
        <f>IF(LEFT(D39,3)="ZVY","试产",IF(LEFT(D39,3)="XVK","重工","标准"))</f>
        <v>标准</v>
      </c>
      <c r="F39" s="29" t="str">
        <f>VLOOKUP(D39,[1]工单一览表!A:B,2,0)</f>
        <v>050-0009-481</v>
      </c>
      <c r="G39" s="30" t="str">
        <f>VLOOKUP(F39,[1]系列对照表!A:C,3,0)</f>
        <v>Sim卡</v>
      </c>
      <c r="H39" s="30" t="str">
        <f>VLOOKUP(F39,[1]系列对照表!A:D,4,0)</f>
        <v>KPCS</v>
      </c>
      <c r="I39" s="37">
        <f>VLOOKUP(D39,[1]工单一览表!A:G,7,0)</f>
        <v>1000</v>
      </c>
      <c r="J39" s="38" t="s">
        <v>281</v>
      </c>
      <c r="K39" s="37">
        <f>VLOOKUP(D39,[1]工单一览表!A:H,8,0)</f>
        <v>552</v>
      </c>
      <c r="L39" s="26"/>
      <c r="M39" s="26"/>
      <c r="N39" s="26"/>
      <c r="O39" s="39" t="s">
        <v>444</v>
      </c>
      <c r="P39" s="40">
        <v>0.5</v>
      </c>
      <c r="Q39" s="40">
        <v>0.5</v>
      </c>
      <c r="R39" s="40">
        <f t="shared" ca="1" si="2"/>
        <v>2.4664031620553359</v>
      </c>
      <c r="S39" s="40">
        <f t="shared" ca="1" si="3"/>
        <v>2.4601366742596809</v>
      </c>
      <c r="T39" s="40">
        <v>2</v>
      </c>
      <c r="U39" s="40">
        <v>2</v>
      </c>
      <c r="V39" s="41">
        <v>12</v>
      </c>
      <c r="W39" s="42">
        <v>188</v>
      </c>
      <c r="X39" s="43">
        <v>300</v>
      </c>
      <c r="Y39" s="50">
        <v>1</v>
      </c>
      <c r="Z39" s="50">
        <v>1</v>
      </c>
      <c r="AA39" s="51"/>
      <c r="AB39" s="51"/>
      <c r="AC39" s="51"/>
      <c r="AD39" s="51"/>
      <c r="AE39" s="51"/>
      <c r="AF39" s="38">
        <f t="shared" si="9"/>
        <v>216</v>
      </c>
      <c r="AG39" s="61">
        <f t="shared" si="10"/>
        <v>10.444444444444445</v>
      </c>
      <c r="AH39" s="62">
        <f t="shared" si="11"/>
        <v>0.87037037037037035</v>
      </c>
      <c r="AI39" s="63"/>
      <c r="AJ39" s="64"/>
      <c r="AK39" s="65">
        <f>AJ39/U39</f>
        <v>0</v>
      </c>
      <c r="AL39" s="64" t="str">
        <f>IF(VLOOKUP(D39,[1]工单一览表!A:F,6,0)="结案","Y","N")</f>
        <v>Y</v>
      </c>
      <c r="AM39" s="66" t="s">
        <v>317</v>
      </c>
      <c r="AN39" s="26"/>
      <c r="AO39" s="66" t="s">
        <v>399</v>
      </c>
      <c r="AP39" s="74"/>
      <c r="AQ39" s="75"/>
      <c r="AR39" s="76"/>
      <c r="AS39" s="77"/>
      <c r="AT39" s="77"/>
      <c r="AU39" s="78"/>
      <c r="AV39" s="77"/>
      <c r="AW39" s="77"/>
      <c r="AX39" s="77"/>
      <c r="AY39" s="77"/>
      <c r="AZ39" s="77"/>
      <c r="BA39" s="77"/>
      <c r="BB39" s="84"/>
      <c r="BC39" s="84"/>
      <c r="BD39" s="84"/>
      <c r="BE39" s="84"/>
      <c r="BF39" s="84"/>
      <c r="BG39" s="84"/>
      <c r="BH39" s="84"/>
      <c r="BI39" s="84"/>
      <c r="BJ39" s="84"/>
      <c r="BK39" s="84"/>
      <c r="BL39" s="84"/>
      <c r="BM39" s="84"/>
      <c r="BN39" s="84"/>
      <c r="BO39" s="84"/>
      <c r="BP39" s="84"/>
      <c r="BQ39" s="84"/>
      <c r="BR39" s="84"/>
      <c r="BS39" s="84"/>
      <c r="BT39" s="84"/>
      <c r="BU39" s="84"/>
      <c r="BV39" s="84"/>
      <c r="BW39" s="84"/>
      <c r="BX39" s="84"/>
      <c r="BY39" s="84"/>
      <c r="BZ39" s="84"/>
      <c r="CA39" s="84"/>
      <c r="CB39" s="84"/>
      <c r="CC39" s="84"/>
      <c r="CD39" s="84"/>
      <c r="CE39" s="84"/>
      <c r="CF39" s="84"/>
      <c r="CG39" s="84"/>
      <c r="CH39" s="84"/>
      <c r="CI39" s="84"/>
      <c r="CJ39" s="84"/>
      <c r="CK39" s="84"/>
      <c r="CL39" s="84"/>
      <c r="CM39" s="84"/>
      <c r="CN39" s="84"/>
      <c r="CO39" s="84"/>
      <c r="CP39" s="84"/>
      <c r="CQ39" s="84"/>
      <c r="CR39" s="84"/>
      <c r="CS39" s="84"/>
      <c r="CT39" s="84"/>
      <c r="CU39" s="84"/>
      <c r="CV39" s="84"/>
      <c r="CW39" s="84"/>
      <c r="CX39" s="84"/>
      <c r="CY39" s="84"/>
      <c r="CZ39" s="84"/>
      <c r="DA39" s="84"/>
      <c r="DB39" s="84"/>
      <c r="DC39" s="84"/>
      <c r="DD39" s="84"/>
      <c r="DE39" s="84"/>
      <c r="DF39" s="84"/>
      <c r="DG39" s="84"/>
      <c r="DH39" s="84"/>
      <c r="DI39" s="84"/>
      <c r="DJ39" s="84"/>
      <c r="DK39" s="84"/>
      <c r="DL39" s="84"/>
      <c r="DM39" s="84"/>
      <c r="DN39" s="84"/>
      <c r="DO39" s="84"/>
      <c r="DP39" s="84"/>
      <c r="DQ39" s="84"/>
      <c r="DR39" s="84"/>
      <c r="DS39" s="84"/>
      <c r="DT39" s="84"/>
      <c r="DU39" s="84"/>
      <c r="DV39" s="84"/>
      <c r="DW39" s="84"/>
      <c r="DX39" s="84"/>
      <c r="DY39" s="84"/>
      <c r="DZ39" s="84"/>
      <c r="EA39" s="84"/>
      <c r="EB39" s="84"/>
      <c r="EC39" s="84"/>
      <c r="ED39" s="84"/>
      <c r="EE39" s="84"/>
      <c r="EF39" s="84"/>
      <c r="EG39" s="84"/>
      <c r="EH39" s="84"/>
      <c r="EI39" s="84"/>
      <c r="EJ39" s="84"/>
      <c r="EK39" s="84"/>
      <c r="EL39" s="84"/>
      <c r="EM39" s="84"/>
      <c r="EN39" s="84"/>
      <c r="EO39" s="84"/>
      <c r="EP39" s="84"/>
      <c r="EQ39" s="84"/>
      <c r="ER39" s="84"/>
      <c r="ES39" s="84"/>
      <c r="ET39" s="84"/>
      <c r="EU39" s="84"/>
      <c r="EV39" s="84"/>
      <c r="EW39" s="84"/>
      <c r="EX39" s="84"/>
      <c r="EY39" s="84"/>
      <c r="EZ39" s="84"/>
      <c r="FA39" s="84"/>
      <c r="FB39" s="84"/>
      <c r="FC39" s="84"/>
      <c r="FD39" s="84"/>
      <c r="FE39" s="84"/>
      <c r="FF39" s="84"/>
      <c r="FG39" s="84"/>
      <c r="FH39" s="84"/>
      <c r="FI39" s="84"/>
      <c r="FJ39" s="84"/>
      <c r="FK39" s="84"/>
      <c r="FL39" s="84"/>
      <c r="FM39" s="84"/>
      <c r="FN39" s="84"/>
      <c r="FO39" s="84"/>
      <c r="FP39" s="84"/>
      <c r="FQ39" s="84"/>
      <c r="FR39" s="84"/>
      <c r="FS39" s="84"/>
      <c r="FT39" s="84"/>
      <c r="FU39" s="84"/>
      <c r="FV39" s="84"/>
      <c r="FW39" s="84"/>
      <c r="FX39" s="84"/>
      <c r="FY39" s="84"/>
      <c r="FZ39" s="84"/>
      <c r="GA39" s="84"/>
      <c r="GB39" s="84"/>
      <c r="GC39" s="84"/>
      <c r="GD39" s="84"/>
      <c r="GE39" s="84"/>
      <c r="GF39" s="84"/>
      <c r="GG39" s="84"/>
      <c r="GH39" s="84"/>
      <c r="GI39" s="84"/>
      <c r="GJ39" s="84"/>
      <c r="GK39" s="84"/>
      <c r="GL39" s="84"/>
      <c r="GM39" s="84"/>
      <c r="GN39" s="84"/>
      <c r="GO39" s="84"/>
      <c r="GP39" s="84"/>
      <c r="GQ39" s="84"/>
      <c r="GR39" s="84"/>
      <c r="GS39" s="84"/>
      <c r="GT39" s="84"/>
      <c r="GU39" s="84"/>
      <c r="GV39" s="84"/>
      <c r="GW39" s="84"/>
      <c r="GX39" s="84"/>
      <c r="GY39" s="84"/>
      <c r="GZ39" s="84"/>
      <c r="HA39" s="84"/>
      <c r="HB39" s="84"/>
      <c r="HC39" s="84"/>
      <c r="HD39" s="84"/>
      <c r="HE39" s="84"/>
      <c r="HF39" s="84"/>
      <c r="HG39" s="84"/>
      <c r="HH39" s="84"/>
      <c r="HI39" s="84"/>
      <c r="HJ39" s="84"/>
      <c r="HK39" s="84"/>
      <c r="HL39" s="84"/>
      <c r="HM39" s="84"/>
      <c r="HN39" s="84"/>
      <c r="HO39" s="84"/>
      <c r="HP39" s="84"/>
      <c r="HQ39" s="84"/>
      <c r="HR39" s="84"/>
      <c r="HS39" s="84"/>
      <c r="HT39" s="84"/>
      <c r="HU39" s="84"/>
      <c r="HV39" s="84"/>
      <c r="HW39" s="84"/>
      <c r="HX39" s="84"/>
      <c r="HY39" s="84"/>
      <c r="HZ39" s="84"/>
      <c r="IA39" s="84"/>
      <c r="IB39" s="84"/>
      <c r="IC39" s="84"/>
      <c r="ID39" s="84"/>
      <c r="IE39" s="84"/>
      <c r="IF39" s="84"/>
      <c r="IG39" s="84"/>
      <c r="IH39" s="84"/>
      <c r="II39" s="84"/>
      <c r="IJ39" s="84"/>
      <c r="IK39" s="84"/>
      <c r="IL39" s="84"/>
      <c r="IM39" s="84"/>
      <c r="IN39" s="84"/>
      <c r="IO39" s="84"/>
      <c r="IP39" s="84"/>
      <c r="IQ39" s="84"/>
      <c r="IR39" s="84"/>
      <c r="IS39" s="84"/>
      <c r="IT39" s="84"/>
      <c r="IU39" s="84"/>
      <c r="IV39" s="84"/>
      <c r="IW39" s="84"/>
      <c r="IX39" s="84"/>
      <c r="IY39" s="84"/>
      <c r="IZ39" s="84"/>
      <c r="JA39" s="84"/>
      <c r="JB39" s="84"/>
    </row>
    <row r="40" spans="1:262" s="22" customFormat="1" ht="15" customHeight="1" x14ac:dyDescent="0.15">
      <c r="A40" s="176" t="str">
        <f t="shared" si="0"/>
        <v>20190905</v>
      </c>
      <c r="B40" s="26" t="s">
        <v>275</v>
      </c>
      <c r="C40" s="27" t="s">
        <v>190</v>
      </c>
      <c r="D40" s="28" t="s">
        <v>408</v>
      </c>
      <c r="E40" s="26" t="s">
        <v>278</v>
      </c>
      <c r="F40" s="29" t="str">
        <f>VLOOKUP(D40,[1]工单一览表!A:B,2,0)</f>
        <v>025-C130000641-370</v>
      </c>
      <c r="G40" s="30" t="str">
        <f>VLOOKUP(F40,[1]系列对照表!A:C,3,0)</f>
        <v>PinPush</v>
      </c>
      <c r="H40" s="30" t="str">
        <f>VLOOKUP(F40,[1]系列对照表!A:D,4,0)</f>
        <v>PCS</v>
      </c>
      <c r="I40" s="37">
        <f>VLOOKUP(D40,[1]工单一览表!A:G,7,0)</f>
        <v>2000000</v>
      </c>
      <c r="J40" s="38" t="s">
        <v>281</v>
      </c>
      <c r="K40" s="37">
        <f>VLOOKUP(D40,[1]工单一览表!A:H,8,0)</f>
        <v>678000</v>
      </c>
      <c r="L40" s="26"/>
      <c r="M40" s="26"/>
      <c r="N40" s="26"/>
      <c r="O40" s="39" t="s">
        <v>396</v>
      </c>
      <c r="P40" s="40">
        <v>0.5</v>
      </c>
      <c r="Q40" s="40">
        <v>0.5</v>
      </c>
      <c r="R40" s="40">
        <f t="shared" ca="1" si="2"/>
        <v>2.4664031620553359</v>
      </c>
      <c r="S40" s="40">
        <f t="shared" ca="1" si="3"/>
        <v>2.4601366742596809</v>
      </c>
      <c r="T40" s="40">
        <v>4</v>
      </c>
      <c r="U40" s="40">
        <v>4</v>
      </c>
      <c r="V40" s="41">
        <v>12</v>
      </c>
      <c r="W40" s="42">
        <v>79000</v>
      </c>
      <c r="X40" s="43">
        <v>200</v>
      </c>
      <c r="Y40" s="50">
        <v>1</v>
      </c>
      <c r="Z40" s="50">
        <v>1</v>
      </c>
      <c r="AA40" s="51"/>
      <c r="AB40" s="51"/>
      <c r="AC40" s="51"/>
      <c r="AD40" s="51"/>
      <c r="AE40" s="51"/>
      <c r="AF40" s="38">
        <f t="shared" si="9"/>
        <v>144000</v>
      </c>
      <c r="AG40" s="61">
        <f t="shared" si="10"/>
        <v>6.583333333333333</v>
      </c>
      <c r="AH40" s="62">
        <f t="shared" si="11"/>
        <v>0.54861111111111116</v>
      </c>
      <c r="AI40" s="63"/>
      <c r="AJ40" s="64"/>
      <c r="AK40" s="65">
        <v>0</v>
      </c>
      <c r="AL40" s="64" t="str">
        <f>IF(VLOOKUP(D40,[1]工单一览表!A:F,6,0)="结案","Y","N")</f>
        <v>Y</v>
      </c>
      <c r="AM40" s="66" t="s">
        <v>337</v>
      </c>
      <c r="AN40" s="26"/>
      <c r="AO40" s="66" t="s">
        <v>61</v>
      </c>
      <c r="AP40" s="74"/>
      <c r="AQ40" s="75"/>
      <c r="AR40" s="76"/>
      <c r="AS40" s="77"/>
      <c r="AT40" s="77"/>
      <c r="AU40" s="78"/>
      <c r="AV40" s="77"/>
      <c r="AW40" s="77"/>
      <c r="AX40" s="77"/>
      <c r="AY40" s="77"/>
      <c r="AZ40" s="77"/>
      <c r="BA40" s="77"/>
      <c r="BB40" s="84"/>
      <c r="BC40" s="84"/>
      <c r="BD40" s="84"/>
      <c r="BE40" s="84"/>
      <c r="BF40" s="84"/>
      <c r="BG40" s="84"/>
      <c r="BH40" s="84"/>
      <c r="BI40" s="84"/>
      <c r="BJ40" s="84"/>
      <c r="BK40" s="84"/>
      <c r="BL40" s="84"/>
      <c r="BM40" s="84"/>
      <c r="BN40" s="84"/>
      <c r="BO40" s="84"/>
      <c r="BP40" s="84"/>
      <c r="BQ40" s="84"/>
      <c r="BR40" s="84"/>
      <c r="BS40" s="84"/>
      <c r="BT40" s="84"/>
      <c r="BU40" s="84"/>
      <c r="BV40" s="84"/>
      <c r="BW40" s="84"/>
      <c r="BX40" s="84"/>
      <c r="BY40" s="84"/>
      <c r="BZ40" s="84"/>
      <c r="CA40" s="84"/>
      <c r="CB40" s="84"/>
      <c r="CC40" s="84"/>
      <c r="CD40" s="84"/>
      <c r="CE40" s="84"/>
      <c r="CF40" s="84"/>
      <c r="CG40" s="84"/>
      <c r="CH40" s="84"/>
      <c r="CI40" s="84"/>
      <c r="CJ40" s="84"/>
      <c r="CK40" s="84"/>
      <c r="CL40" s="84"/>
      <c r="CM40" s="84"/>
      <c r="CN40" s="84"/>
      <c r="CO40" s="84"/>
      <c r="CP40" s="84"/>
      <c r="CQ40" s="84"/>
      <c r="CR40" s="84"/>
      <c r="CS40" s="84"/>
      <c r="CT40" s="84"/>
      <c r="CU40" s="84"/>
      <c r="CV40" s="84"/>
      <c r="CW40" s="84"/>
      <c r="CX40" s="84"/>
      <c r="CY40" s="84"/>
      <c r="CZ40" s="84"/>
      <c r="DA40" s="84"/>
      <c r="DB40" s="84"/>
      <c r="DC40" s="84"/>
      <c r="DD40" s="84"/>
      <c r="DE40" s="84"/>
      <c r="DF40" s="84"/>
      <c r="DG40" s="84"/>
      <c r="DH40" s="84"/>
      <c r="DI40" s="84"/>
      <c r="DJ40" s="84"/>
      <c r="DK40" s="84"/>
      <c r="DL40" s="84"/>
      <c r="DM40" s="84"/>
      <c r="DN40" s="84"/>
      <c r="DO40" s="84"/>
      <c r="DP40" s="84"/>
      <c r="DQ40" s="84"/>
      <c r="DR40" s="84"/>
      <c r="DS40" s="84"/>
      <c r="DT40" s="84"/>
      <c r="DU40" s="84"/>
      <c r="DV40" s="84"/>
      <c r="DW40" s="84"/>
      <c r="DX40" s="84"/>
      <c r="DY40" s="84"/>
      <c r="DZ40" s="84"/>
      <c r="EA40" s="84"/>
      <c r="EB40" s="84"/>
      <c r="EC40" s="84"/>
      <c r="ED40" s="84"/>
      <c r="EE40" s="84"/>
      <c r="EF40" s="84"/>
      <c r="EG40" s="84"/>
      <c r="EH40" s="84"/>
      <c r="EI40" s="84"/>
      <c r="EJ40" s="84"/>
      <c r="EK40" s="84"/>
      <c r="EL40" s="84"/>
      <c r="EM40" s="84"/>
      <c r="EN40" s="84"/>
      <c r="EO40" s="84"/>
      <c r="EP40" s="84"/>
      <c r="EQ40" s="84"/>
      <c r="ER40" s="84"/>
      <c r="ES40" s="84"/>
      <c r="ET40" s="84"/>
      <c r="EU40" s="84"/>
      <c r="EV40" s="84"/>
      <c r="EW40" s="84"/>
      <c r="EX40" s="84"/>
      <c r="EY40" s="84"/>
      <c r="EZ40" s="84"/>
      <c r="FA40" s="84"/>
      <c r="FB40" s="84"/>
      <c r="FC40" s="84"/>
      <c r="FD40" s="84"/>
      <c r="FE40" s="84"/>
      <c r="FF40" s="84"/>
      <c r="FG40" s="84"/>
      <c r="FH40" s="84"/>
      <c r="FI40" s="84"/>
      <c r="FJ40" s="84"/>
      <c r="FK40" s="84"/>
      <c r="FL40" s="84"/>
      <c r="FM40" s="84"/>
      <c r="FN40" s="84"/>
      <c r="FO40" s="84"/>
      <c r="FP40" s="84"/>
      <c r="FQ40" s="84"/>
      <c r="FR40" s="84"/>
      <c r="FS40" s="84"/>
      <c r="FT40" s="84"/>
      <c r="FU40" s="84"/>
      <c r="FV40" s="84"/>
      <c r="FW40" s="84"/>
      <c r="FX40" s="84"/>
      <c r="FY40" s="84"/>
      <c r="FZ40" s="84"/>
      <c r="GA40" s="84"/>
      <c r="GB40" s="84"/>
      <c r="GC40" s="84"/>
      <c r="GD40" s="84"/>
      <c r="GE40" s="84"/>
      <c r="GF40" s="84"/>
      <c r="GG40" s="84"/>
      <c r="GH40" s="84"/>
      <c r="GI40" s="84"/>
      <c r="GJ40" s="84"/>
      <c r="GK40" s="84"/>
      <c r="GL40" s="84"/>
      <c r="GM40" s="84"/>
      <c r="GN40" s="84"/>
      <c r="GO40" s="84"/>
      <c r="GP40" s="84"/>
      <c r="GQ40" s="84"/>
      <c r="GR40" s="84"/>
      <c r="GS40" s="84"/>
      <c r="GT40" s="84"/>
      <c r="GU40" s="84"/>
      <c r="GV40" s="84"/>
      <c r="GW40" s="84"/>
      <c r="GX40" s="84"/>
      <c r="GY40" s="84"/>
      <c r="GZ40" s="84"/>
      <c r="HA40" s="84"/>
      <c r="HB40" s="84"/>
      <c r="HC40" s="84"/>
      <c r="HD40" s="84"/>
      <c r="HE40" s="84"/>
      <c r="HF40" s="84"/>
      <c r="HG40" s="84"/>
      <c r="HH40" s="84"/>
      <c r="HI40" s="84"/>
      <c r="HJ40" s="84"/>
      <c r="HK40" s="84"/>
      <c r="HL40" s="84"/>
      <c r="HM40" s="84"/>
      <c r="HN40" s="84"/>
      <c r="HO40" s="84"/>
      <c r="HP40" s="84"/>
      <c r="HQ40" s="84"/>
      <c r="HR40" s="84"/>
      <c r="HS40" s="84"/>
      <c r="HT40" s="84"/>
      <c r="HU40" s="84"/>
      <c r="HV40" s="84"/>
      <c r="HW40" s="84"/>
      <c r="HX40" s="84"/>
      <c r="HY40" s="84"/>
      <c r="HZ40" s="84"/>
      <c r="IA40" s="84"/>
      <c r="IB40" s="84"/>
      <c r="IC40" s="84"/>
      <c r="ID40" s="84"/>
      <c r="IE40" s="84"/>
      <c r="IF40" s="84"/>
      <c r="IG40" s="84"/>
      <c r="IH40" s="84"/>
      <c r="II40" s="84"/>
      <c r="IJ40" s="84"/>
      <c r="IK40" s="84"/>
      <c r="IL40" s="84"/>
      <c r="IM40" s="84"/>
      <c r="IN40" s="84"/>
      <c r="IO40" s="84"/>
      <c r="IP40" s="84"/>
      <c r="IQ40" s="84"/>
      <c r="IR40" s="84"/>
      <c r="IS40" s="84"/>
      <c r="IT40" s="84"/>
      <c r="IU40" s="84"/>
      <c r="IV40" s="84"/>
      <c r="IW40" s="84"/>
      <c r="IX40" s="84"/>
      <c r="IY40" s="84"/>
      <c r="IZ40" s="84"/>
      <c r="JA40" s="84"/>
      <c r="JB40" s="84"/>
    </row>
    <row r="41" spans="1:262" s="22" customFormat="1" ht="15" customHeight="1" x14ac:dyDescent="0.15">
      <c r="A41" s="176" t="str">
        <f t="shared" si="0"/>
        <v>20190905</v>
      </c>
      <c r="B41" s="26" t="s">
        <v>285</v>
      </c>
      <c r="C41" s="27" t="s">
        <v>190</v>
      </c>
      <c r="D41" s="28" t="s">
        <v>408</v>
      </c>
      <c r="E41" s="26" t="s">
        <v>278</v>
      </c>
      <c r="F41" s="29" t="str">
        <f>VLOOKUP(D41,[1]工单一览表!A:B,2,0)</f>
        <v>025-C130000641-370</v>
      </c>
      <c r="G41" s="30" t="str">
        <f>VLOOKUP(F41,[1]系列对照表!A:C,3,0)</f>
        <v>PinPush</v>
      </c>
      <c r="H41" s="30" t="str">
        <f>VLOOKUP(F41,[1]系列对照表!A:D,4,0)</f>
        <v>PCS</v>
      </c>
      <c r="I41" s="37">
        <f>VLOOKUP(D41,[1]工单一览表!A:G,7,0)</f>
        <v>2000000</v>
      </c>
      <c r="J41" s="38" t="s">
        <v>281</v>
      </c>
      <c r="K41" s="37">
        <f>VLOOKUP(D41,[1]工单一览表!A:H,8,0)</f>
        <v>678000</v>
      </c>
      <c r="L41" s="26"/>
      <c r="M41" s="26"/>
      <c r="N41" s="26"/>
      <c r="O41" s="39" t="s">
        <v>396</v>
      </c>
      <c r="P41" s="40">
        <v>0.5</v>
      </c>
      <c r="Q41" s="40">
        <v>0.5</v>
      </c>
      <c r="R41" s="40">
        <f t="shared" ca="1" si="2"/>
        <v>1.4193548387096775</v>
      </c>
      <c r="S41" s="40">
        <f t="shared" ca="1" si="3"/>
        <v>2.4601366742596809</v>
      </c>
      <c r="T41" s="40">
        <v>3</v>
      </c>
      <c r="U41" s="40">
        <v>3</v>
      </c>
      <c r="V41" s="41">
        <v>12</v>
      </c>
      <c r="W41" s="42">
        <v>91000</v>
      </c>
      <c r="X41" s="43">
        <v>200</v>
      </c>
      <c r="Y41" s="50">
        <v>1</v>
      </c>
      <c r="Z41" s="50">
        <v>1</v>
      </c>
      <c r="AA41" s="51"/>
      <c r="AB41" s="51"/>
      <c r="AC41" s="51"/>
      <c r="AD41" s="51"/>
      <c r="AE41" s="51"/>
      <c r="AF41" s="38">
        <f t="shared" si="9"/>
        <v>144000</v>
      </c>
      <c r="AG41" s="61">
        <f t="shared" si="10"/>
        <v>7.583333333333333</v>
      </c>
      <c r="AH41" s="62">
        <f t="shared" si="11"/>
        <v>0.63194444444444442</v>
      </c>
      <c r="AI41" s="63"/>
      <c r="AJ41" s="64"/>
      <c r="AK41" s="65">
        <v>0</v>
      </c>
      <c r="AL41" s="64" t="str">
        <f>IF(VLOOKUP(D41,[1]工单一览表!A:F,6,0)="结案","Y","N")</f>
        <v>Y</v>
      </c>
      <c r="AM41" s="66" t="s">
        <v>331</v>
      </c>
      <c r="AN41" s="26"/>
      <c r="AO41" s="66" t="s">
        <v>127</v>
      </c>
      <c r="AP41" s="74"/>
      <c r="AQ41" s="75"/>
      <c r="AR41" s="76"/>
      <c r="AS41" s="77"/>
      <c r="AT41" s="77"/>
      <c r="AU41" s="78"/>
      <c r="AV41" s="77"/>
      <c r="AW41" s="77"/>
      <c r="AX41" s="77"/>
      <c r="AY41" s="77"/>
      <c r="AZ41" s="77"/>
      <c r="BA41" s="77"/>
      <c r="BB41" s="84"/>
      <c r="BC41" s="84"/>
      <c r="BD41" s="84"/>
      <c r="BE41" s="84"/>
      <c r="BF41" s="84"/>
      <c r="BG41" s="84"/>
      <c r="BH41" s="84"/>
      <c r="BI41" s="84"/>
      <c r="BJ41" s="84"/>
      <c r="BK41" s="84"/>
      <c r="BL41" s="84"/>
      <c r="BM41" s="84"/>
      <c r="BN41" s="84"/>
      <c r="BO41" s="84"/>
      <c r="BP41" s="84"/>
      <c r="BQ41" s="84"/>
      <c r="BR41" s="84"/>
      <c r="BS41" s="84"/>
      <c r="BT41" s="84"/>
      <c r="BU41" s="84"/>
      <c r="BV41" s="84"/>
      <c r="BW41" s="84"/>
      <c r="BX41" s="84"/>
      <c r="BY41" s="84"/>
      <c r="BZ41" s="84"/>
      <c r="CA41" s="84"/>
      <c r="CB41" s="84"/>
      <c r="CC41" s="84"/>
      <c r="CD41" s="84"/>
      <c r="CE41" s="84"/>
      <c r="CF41" s="84"/>
      <c r="CG41" s="84"/>
      <c r="CH41" s="84"/>
      <c r="CI41" s="84"/>
      <c r="CJ41" s="84"/>
      <c r="CK41" s="84"/>
      <c r="CL41" s="84"/>
      <c r="CM41" s="84"/>
      <c r="CN41" s="84"/>
      <c r="CO41" s="84"/>
      <c r="CP41" s="84"/>
      <c r="CQ41" s="84"/>
      <c r="CR41" s="84"/>
      <c r="CS41" s="84"/>
      <c r="CT41" s="84"/>
      <c r="CU41" s="84"/>
      <c r="CV41" s="84"/>
      <c r="CW41" s="84"/>
      <c r="CX41" s="84"/>
      <c r="CY41" s="84"/>
      <c r="CZ41" s="84"/>
      <c r="DA41" s="84"/>
      <c r="DB41" s="84"/>
      <c r="DC41" s="84"/>
      <c r="DD41" s="84"/>
      <c r="DE41" s="84"/>
      <c r="DF41" s="84"/>
      <c r="DG41" s="84"/>
      <c r="DH41" s="84"/>
      <c r="DI41" s="84"/>
      <c r="DJ41" s="84"/>
      <c r="DK41" s="84"/>
      <c r="DL41" s="84"/>
      <c r="DM41" s="84"/>
      <c r="DN41" s="84"/>
      <c r="DO41" s="84"/>
      <c r="DP41" s="84"/>
      <c r="DQ41" s="84"/>
      <c r="DR41" s="84"/>
      <c r="DS41" s="84"/>
      <c r="DT41" s="84"/>
      <c r="DU41" s="84"/>
      <c r="DV41" s="84"/>
      <c r="DW41" s="84"/>
      <c r="DX41" s="84"/>
      <c r="DY41" s="84"/>
      <c r="DZ41" s="84"/>
      <c r="EA41" s="84"/>
      <c r="EB41" s="84"/>
      <c r="EC41" s="84"/>
      <c r="ED41" s="84"/>
      <c r="EE41" s="84"/>
      <c r="EF41" s="84"/>
      <c r="EG41" s="84"/>
      <c r="EH41" s="84"/>
      <c r="EI41" s="84"/>
      <c r="EJ41" s="84"/>
      <c r="EK41" s="84"/>
      <c r="EL41" s="84"/>
      <c r="EM41" s="84"/>
      <c r="EN41" s="84"/>
      <c r="EO41" s="84"/>
      <c r="EP41" s="84"/>
      <c r="EQ41" s="84"/>
      <c r="ER41" s="84"/>
      <c r="ES41" s="84"/>
      <c r="ET41" s="84"/>
      <c r="EU41" s="84"/>
      <c r="EV41" s="84"/>
      <c r="EW41" s="84"/>
      <c r="EX41" s="84"/>
      <c r="EY41" s="84"/>
      <c r="EZ41" s="84"/>
      <c r="FA41" s="84"/>
      <c r="FB41" s="84"/>
      <c r="FC41" s="84"/>
      <c r="FD41" s="84"/>
      <c r="FE41" s="84"/>
      <c r="FF41" s="84"/>
      <c r="FG41" s="84"/>
      <c r="FH41" s="84"/>
      <c r="FI41" s="84"/>
      <c r="FJ41" s="84"/>
      <c r="FK41" s="84"/>
      <c r="FL41" s="84"/>
      <c r="FM41" s="84"/>
      <c r="FN41" s="84"/>
      <c r="FO41" s="84"/>
      <c r="FP41" s="84"/>
      <c r="FQ41" s="84"/>
      <c r="FR41" s="84"/>
      <c r="FS41" s="84"/>
      <c r="FT41" s="84"/>
      <c r="FU41" s="84"/>
      <c r="FV41" s="84"/>
      <c r="FW41" s="84"/>
      <c r="FX41" s="84"/>
      <c r="FY41" s="84"/>
      <c r="FZ41" s="84"/>
      <c r="GA41" s="84"/>
      <c r="GB41" s="84"/>
      <c r="GC41" s="84"/>
      <c r="GD41" s="84"/>
      <c r="GE41" s="84"/>
      <c r="GF41" s="84"/>
      <c r="GG41" s="84"/>
      <c r="GH41" s="84"/>
      <c r="GI41" s="84"/>
      <c r="GJ41" s="84"/>
      <c r="GK41" s="84"/>
      <c r="GL41" s="84"/>
      <c r="GM41" s="84"/>
      <c r="GN41" s="84"/>
      <c r="GO41" s="84"/>
      <c r="GP41" s="84"/>
      <c r="GQ41" s="84"/>
      <c r="GR41" s="84"/>
      <c r="GS41" s="84"/>
      <c r="GT41" s="84"/>
      <c r="GU41" s="84"/>
      <c r="GV41" s="84"/>
      <c r="GW41" s="84"/>
      <c r="GX41" s="84"/>
      <c r="GY41" s="84"/>
      <c r="GZ41" s="84"/>
      <c r="HA41" s="84"/>
      <c r="HB41" s="84"/>
      <c r="HC41" s="84"/>
      <c r="HD41" s="84"/>
      <c r="HE41" s="84"/>
      <c r="HF41" s="84"/>
      <c r="HG41" s="84"/>
      <c r="HH41" s="84"/>
      <c r="HI41" s="84"/>
      <c r="HJ41" s="84"/>
      <c r="HK41" s="84"/>
      <c r="HL41" s="84"/>
      <c r="HM41" s="84"/>
      <c r="HN41" s="84"/>
      <c r="HO41" s="84"/>
      <c r="HP41" s="84"/>
      <c r="HQ41" s="84"/>
      <c r="HR41" s="84"/>
      <c r="HS41" s="84"/>
      <c r="HT41" s="84"/>
      <c r="HU41" s="84"/>
      <c r="HV41" s="84"/>
      <c r="HW41" s="84"/>
      <c r="HX41" s="84"/>
      <c r="HY41" s="84"/>
      <c r="HZ41" s="84"/>
      <c r="IA41" s="84"/>
      <c r="IB41" s="84"/>
      <c r="IC41" s="84"/>
      <c r="ID41" s="84"/>
      <c r="IE41" s="84"/>
      <c r="IF41" s="84"/>
      <c r="IG41" s="84"/>
      <c r="IH41" s="84"/>
      <c r="II41" s="84"/>
      <c r="IJ41" s="84"/>
      <c r="IK41" s="84"/>
      <c r="IL41" s="84"/>
      <c r="IM41" s="84"/>
      <c r="IN41" s="84"/>
      <c r="IO41" s="84"/>
      <c r="IP41" s="84"/>
      <c r="IQ41" s="84"/>
      <c r="IR41" s="84"/>
      <c r="IS41" s="84"/>
      <c r="IT41" s="84"/>
      <c r="IU41" s="84"/>
      <c r="IV41" s="84"/>
      <c r="IW41" s="84"/>
      <c r="IX41" s="84"/>
      <c r="IY41" s="84"/>
      <c r="IZ41" s="84"/>
      <c r="JA41" s="84"/>
      <c r="JB41" s="84"/>
    </row>
    <row r="42" spans="1:262" s="22" customFormat="1" ht="15" customHeight="1" x14ac:dyDescent="0.15">
      <c r="A42" s="176" t="str">
        <f t="shared" si="0"/>
        <v>20190905</v>
      </c>
      <c r="B42" s="26" t="s">
        <v>275</v>
      </c>
      <c r="C42" s="27" t="s">
        <v>358</v>
      </c>
      <c r="D42" s="28" t="s">
        <v>459</v>
      </c>
      <c r="E42" s="26" t="s">
        <v>278</v>
      </c>
      <c r="F42" s="29" t="str">
        <f>VLOOKUP(D42,[1]工单一览表!A:B,2,0)</f>
        <v>050-C130000131-526</v>
      </c>
      <c r="G42" s="30" t="str">
        <f>VLOOKUP(F42,[1]系列对照表!A:C,3,0)</f>
        <v>PinPush</v>
      </c>
      <c r="H42" s="30" t="str">
        <f>VLOOKUP(F42,[1]系列对照表!A:D,4,0)</f>
        <v>KPCS</v>
      </c>
      <c r="I42" s="37">
        <f>VLOOKUP(D42,[1]工单一览表!A:G,7,0)</f>
        <v>1000</v>
      </c>
      <c r="J42" s="38" t="s">
        <v>281</v>
      </c>
      <c r="K42" s="37">
        <f>VLOOKUP(D42,[1]工单一览表!A:H,8,0)</f>
        <v>274.5</v>
      </c>
      <c r="L42" s="26"/>
      <c r="M42" s="26"/>
      <c r="N42" s="26"/>
      <c r="O42" s="39" t="s">
        <v>360</v>
      </c>
      <c r="P42" s="40">
        <v>0.5</v>
      </c>
      <c r="Q42" s="40">
        <v>0.5</v>
      </c>
      <c r="R42" s="40">
        <f t="shared" ca="1" si="2"/>
        <v>1.4387351778656128</v>
      </c>
      <c r="S42" s="40">
        <f t="shared" ca="1" si="3"/>
        <v>1.4350797266514805</v>
      </c>
      <c r="T42" s="40">
        <v>6</v>
      </c>
      <c r="U42" s="40">
        <v>2</v>
      </c>
      <c r="V42" s="41">
        <v>7</v>
      </c>
      <c r="W42" s="42">
        <v>70.5</v>
      </c>
      <c r="X42" s="43">
        <v>200</v>
      </c>
      <c r="Y42" s="50">
        <v>1</v>
      </c>
      <c r="Z42" s="50">
        <v>1</v>
      </c>
      <c r="AA42" s="51"/>
      <c r="AB42" s="51"/>
      <c r="AC42" s="51"/>
      <c r="AD42" s="51"/>
      <c r="AE42" s="51"/>
      <c r="AF42" s="38">
        <f t="shared" si="9"/>
        <v>84</v>
      </c>
      <c r="AG42" s="61">
        <f t="shared" si="10"/>
        <v>5.875</v>
      </c>
      <c r="AH42" s="62">
        <f t="shared" si="11"/>
        <v>0.8392857142857143</v>
      </c>
      <c r="AI42" s="63"/>
      <c r="AJ42" s="64"/>
      <c r="AK42" s="65">
        <v>0</v>
      </c>
      <c r="AL42" s="64" t="str">
        <f>IF(VLOOKUP(D42,[1]工单一览表!A:F,6,0)="结案","Y","N")</f>
        <v>Y</v>
      </c>
      <c r="AM42" s="66" t="s">
        <v>379</v>
      </c>
      <c r="AN42" s="26"/>
      <c r="AO42" s="66" t="s">
        <v>5</v>
      </c>
      <c r="AP42" s="74"/>
      <c r="AQ42" s="75"/>
      <c r="AR42" s="76"/>
      <c r="AS42" s="77"/>
      <c r="AT42" s="77"/>
      <c r="AU42" s="78"/>
      <c r="AV42" s="77"/>
      <c r="AW42" s="77"/>
      <c r="AX42" s="77"/>
      <c r="AY42" s="77"/>
      <c r="AZ42" s="77"/>
      <c r="BA42" s="77"/>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row>
    <row r="43" spans="1:262" s="22" customFormat="1" ht="15" customHeight="1" x14ac:dyDescent="0.15">
      <c r="A43" s="176" t="str">
        <f t="shared" si="0"/>
        <v>20190905</v>
      </c>
      <c r="B43" s="26" t="s">
        <v>285</v>
      </c>
      <c r="C43" s="27" t="s">
        <v>358</v>
      </c>
      <c r="D43" s="28" t="s">
        <v>459</v>
      </c>
      <c r="E43" s="26" t="s">
        <v>278</v>
      </c>
      <c r="F43" s="29" t="str">
        <f>VLOOKUP(D43,[1]工单一览表!A:B,2,0)</f>
        <v>050-C130000131-526</v>
      </c>
      <c r="G43" s="30" t="str">
        <f>VLOOKUP(F43,[1]系列对照表!A:C,3,0)</f>
        <v>PinPush</v>
      </c>
      <c r="H43" s="30" t="str">
        <f>VLOOKUP(F43,[1]系列对照表!A:D,4,0)</f>
        <v>KPCS</v>
      </c>
      <c r="I43" s="37">
        <f>VLOOKUP(D43,[1]工单一览表!A:G,7,0)</f>
        <v>1000</v>
      </c>
      <c r="J43" s="38" t="s">
        <v>281</v>
      </c>
      <c r="K43" s="37">
        <f>VLOOKUP(D43,[1]工单一览表!A:H,8,0)</f>
        <v>274.5</v>
      </c>
      <c r="L43" s="26"/>
      <c r="M43" s="26"/>
      <c r="N43" s="26"/>
      <c r="O43" s="39" t="s">
        <v>360</v>
      </c>
      <c r="P43" s="40">
        <v>0.5</v>
      </c>
      <c r="Q43" s="40">
        <v>0.5</v>
      </c>
      <c r="R43" s="40">
        <f t="shared" ca="1" si="2"/>
        <v>1.4193548387096775</v>
      </c>
      <c r="S43" s="40">
        <f t="shared" ca="1" si="3"/>
        <v>2.4601366742596809</v>
      </c>
      <c r="T43" s="40">
        <v>4</v>
      </c>
      <c r="U43" s="40">
        <v>4</v>
      </c>
      <c r="V43" s="41">
        <v>12</v>
      </c>
      <c r="W43" s="42">
        <v>143</v>
      </c>
      <c r="X43" s="43">
        <v>200</v>
      </c>
      <c r="Y43" s="50">
        <v>1</v>
      </c>
      <c r="Z43" s="50">
        <v>1</v>
      </c>
      <c r="AA43" s="51"/>
      <c r="AB43" s="51"/>
      <c r="AC43" s="51"/>
      <c r="AD43" s="51"/>
      <c r="AE43" s="51"/>
      <c r="AF43" s="38">
        <f t="shared" si="9"/>
        <v>144</v>
      </c>
      <c r="AG43" s="61">
        <f t="shared" si="10"/>
        <v>11.916666666666666</v>
      </c>
      <c r="AH43" s="62">
        <f t="shared" si="11"/>
        <v>0.99305555555555558</v>
      </c>
      <c r="AI43" s="63"/>
      <c r="AJ43" s="64"/>
      <c r="AK43" s="65">
        <v>0</v>
      </c>
      <c r="AL43" s="64" t="str">
        <f>IF(VLOOKUP(D43,[1]工单一览表!A:F,6,0)="结案","Y","N")</f>
        <v>Y</v>
      </c>
      <c r="AM43" s="66" t="s">
        <v>326</v>
      </c>
      <c r="AN43" s="26"/>
      <c r="AO43" s="66" t="s">
        <v>332</v>
      </c>
      <c r="AP43" s="74"/>
      <c r="AQ43" s="75"/>
      <c r="AR43" s="76"/>
      <c r="AS43" s="77"/>
      <c r="AT43" s="77"/>
      <c r="AU43" s="78"/>
      <c r="AV43" s="77"/>
      <c r="AW43" s="77"/>
      <c r="AX43" s="77"/>
      <c r="AY43" s="77"/>
      <c r="AZ43" s="77"/>
      <c r="BA43" s="77"/>
      <c r="BB43" s="84"/>
      <c r="BC43" s="84"/>
      <c r="BD43" s="84"/>
      <c r="BE43" s="84"/>
      <c r="BF43" s="84"/>
      <c r="BG43" s="84"/>
      <c r="BH43" s="84"/>
      <c r="BI43" s="84"/>
      <c r="BJ43" s="84"/>
      <c r="BK43" s="84"/>
      <c r="BL43" s="84"/>
      <c r="BM43" s="84"/>
      <c r="BN43" s="84"/>
      <c r="BO43" s="84"/>
      <c r="BP43" s="84"/>
      <c r="BQ43" s="84"/>
      <c r="BR43" s="84"/>
      <c r="BS43" s="84"/>
      <c r="BT43" s="84"/>
      <c r="BU43" s="84"/>
      <c r="BV43" s="84"/>
      <c r="BW43" s="84"/>
      <c r="BX43" s="84"/>
      <c r="BY43" s="84"/>
      <c r="BZ43" s="84"/>
      <c r="CA43" s="84"/>
      <c r="CB43" s="84"/>
      <c r="CC43" s="84"/>
      <c r="CD43" s="84"/>
      <c r="CE43" s="84"/>
      <c r="CF43" s="84"/>
      <c r="CG43" s="84"/>
      <c r="CH43" s="84"/>
      <c r="CI43" s="84"/>
      <c r="CJ43" s="84"/>
      <c r="CK43" s="84"/>
      <c r="CL43" s="84"/>
      <c r="CM43" s="84"/>
      <c r="CN43" s="84"/>
      <c r="CO43" s="84"/>
      <c r="CP43" s="84"/>
      <c r="CQ43" s="84"/>
      <c r="CR43" s="84"/>
      <c r="CS43" s="84"/>
      <c r="CT43" s="84"/>
      <c r="CU43" s="84"/>
      <c r="CV43" s="84"/>
      <c r="CW43" s="84"/>
      <c r="CX43" s="84"/>
      <c r="CY43" s="84"/>
      <c r="CZ43" s="84"/>
      <c r="DA43" s="84"/>
      <c r="DB43" s="84"/>
      <c r="DC43" s="84"/>
      <c r="DD43" s="84"/>
      <c r="DE43" s="84"/>
      <c r="DF43" s="84"/>
      <c r="DG43" s="84"/>
      <c r="DH43" s="84"/>
      <c r="DI43" s="84"/>
      <c r="DJ43" s="84"/>
      <c r="DK43" s="84"/>
      <c r="DL43" s="84"/>
      <c r="DM43" s="84"/>
      <c r="DN43" s="84"/>
      <c r="DO43" s="84"/>
      <c r="DP43" s="84"/>
      <c r="DQ43" s="84"/>
      <c r="DR43" s="84"/>
      <c r="DS43" s="84"/>
      <c r="DT43" s="84"/>
      <c r="DU43" s="84"/>
      <c r="DV43" s="84"/>
      <c r="DW43" s="84"/>
      <c r="DX43" s="84"/>
      <c r="DY43" s="84"/>
      <c r="DZ43" s="84"/>
      <c r="EA43" s="84"/>
      <c r="EB43" s="84"/>
      <c r="EC43" s="84"/>
      <c r="ED43" s="84"/>
      <c r="EE43" s="84"/>
      <c r="EF43" s="84"/>
      <c r="EG43" s="84"/>
      <c r="EH43" s="84"/>
      <c r="EI43" s="84"/>
      <c r="EJ43" s="84"/>
      <c r="EK43" s="84"/>
      <c r="EL43" s="84"/>
      <c r="EM43" s="84"/>
      <c r="EN43" s="84"/>
      <c r="EO43" s="84"/>
      <c r="EP43" s="84"/>
      <c r="EQ43" s="84"/>
      <c r="ER43" s="84"/>
      <c r="ES43" s="84"/>
      <c r="ET43" s="84"/>
      <c r="EU43" s="84"/>
      <c r="EV43" s="84"/>
      <c r="EW43" s="84"/>
      <c r="EX43" s="84"/>
      <c r="EY43" s="84"/>
      <c r="EZ43" s="84"/>
      <c r="FA43" s="84"/>
      <c r="FB43" s="84"/>
      <c r="FC43" s="84"/>
      <c r="FD43" s="84"/>
      <c r="FE43" s="84"/>
      <c r="FF43" s="84"/>
      <c r="FG43" s="84"/>
      <c r="FH43" s="84"/>
      <c r="FI43" s="84"/>
      <c r="FJ43" s="84"/>
      <c r="FK43" s="84"/>
      <c r="FL43" s="84"/>
      <c r="FM43" s="84"/>
      <c r="FN43" s="84"/>
      <c r="FO43" s="84"/>
      <c r="FP43" s="84"/>
      <c r="FQ43" s="84"/>
      <c r="FR43" s="84"/>
      <c r="FS43" s="84"/>
      <c r="FT43" s="84"/>
      <c r="FU43" s="84"/>
      <c r="FV43" s="84"/>
      <c r="FW43" s="84"/>
      <c r="FX43" s="84"/>
      <c r="FY43" s="84"/>
      <c r="FZ43" s="84"/>
      <c r="GA43" s="84"/>
      <c r="GB43" s="84"/>
      <c r="GC43" s="84"/>
      <c r="GD43" s="84"/>
      <c r="GE43" s="84"/>
      <c r="GF43" s="84"/>
      <c r="GG43" s="84"/>
      <c r="GH43" s="84"/>
      <c r="GI43" s="84"/>
      <c r="GJ43" s="84"/>
      <c r="GK43" s="84"/>
      <c r="GL43" s="84"/>
      <c r="GM43" s="84"/>
      <c r="GN43" s="84"/>
      <c r="GO43" s="84"/>
      <c r="GP43" s="84"/>
      <c r="GQ43" s="84"/>
      <c r="GR43" s="84"/>
      <c r="GS43" s="84"/>
      <c r="GT43" s="84"/>
      <c r="GU43" s="84"/>
      <c r="GV43" s="84"/>
      <c r="GW43" s="84"/>
      <c r="GX43" s="84"/>
      <c r="GY43" s="84"/>
      <c r="GZ43" s="84"/>
      <c r="HA43" s="84"/>
      <c r="HB43" s="84"/>
      <c r="HC43" s="84"/>
      <c r="HD43" s="84"/>
      <c r="HE43" s="84"/>
      <c r="HF43" s="84"/>
      <c r="HG43" s="84"/>
      <c r="HH43" s="84"/>
      <c r="HI43" s="84"/>
      <c r="HJ43" s="84"/>
      <c r="HK43" s="84"/>
      <c r="HL43" s="84"/>
      <c r="HM43" s="84"/>
      <c r="HN43" s="84"/>
      <c r="HO43" s="84"/>
      <c r="HP43" s="84"/>
      <c r="HQ43" s="84"/>
      <c r="HR43" s="84"/>
      <c r="HS43" s="84"/>
      <c r="HT43" s="84"/>
      <c r="HU43" s="84"/>
      <c r="HV43" s="84"/>
      <c r="HW43" s="84"/>
      <c r="HX43" s="84"/>
      <c r="HY43" s="84"/>
      <c r="HZ43" s="84"/>
      <c r="IA43" s="84"/>
      <c r="IB43" s="84"/>
      <c r="IC43" s="84"/>
      <c r="ID43" s="84"/>
      <c r="IE43" s="84"/>
      <c r="IF43" s="84"/>
      <c r="IG43" s="84"/>
      <c r="IH43" s="84"/>
      <c r="II43" s="84"/>
      <c r="IJ43" s="84"/>
      <c r="IK43" s="84"/>
      <c r="IL43" s="84"/>
      <c r="IM43" s="84"/>
      <c r="IN43" s="84"/>
      <c r="IO43" s="84"/>
      <c r="IP43" s="84"/>
      <c r="IQ43" s="84"/>
      <c r="IR43" s="84"/>
      <c r="IS43" s="84"/>
      <c r="IT43" s="84"/>
      <c r="IU43" s="84"/>
      <c r="IV43" s="84"/>
      <c r="IW43" s="84"/>
      <c r="IX43" s="84"/>
      <c r="IY43" s="84"/>
      <c r="IZ43" s="84"/>
      <c r="JA43" s="84"/>
      <c r="JB43" s="84"/>
    </row>
    <row r="44" spans="1:262" s="22" customFormat="1" ht="15" customHeight="1" x14ac:dyDescent="0.15">
      <c r="A44" s="176" t="str">
        <f t="shared" si="0"/>
        <v>20190905</v>
      </c>
      <c r="B44" s="26" t="s">
        <v>275</v>
      </c>
      <c r="C44" s="27" t="s">
        <v>350</v>
      </c>
      <c r="D44" s="28" t="s">
        <v>442</v>
      </c>
      <c r="E44" s="26" t="s">
        <v>278</v>
      </c>
      <c r="F44" s="29" t="str">
        <f>VLOOKUP(D44,[1]工单一览表!A:B,2,0)</f>
        <v>025-C130000641-0397</v>
      </c>
      <c r="G44" s="30" t="str">
        <f>VLOOKUP(F44,[1]系列对照表!A:C,3,0)</f>
        <v>PinPush</v>
      </c>
      <c r="H44" s="30" t="str">
        <f>VLOOKUP(F44,[1]系列对照表!A:D,4,0)</f>
        <v>PCS</v>
      </c>
      <c r="I44" s="37">
        <f>VLOOKUP(D44,[1]工单一览表!A:G,7,0)</f>
        <v>1500000</v>
      </c>
      <c r="J44" s="38" t="s">
        <v>281</v>
      </c>
      <c r="K44" s="37">
        <f>VLOOKUP(D44,[1]工单一览表!A:H,8,0)</f>
        <v>1500000</v>
      </c>
      <c r="L44" s="26"/>
      <c r="M44" s="26"/>
      <c r="N44" s="26"/>
      <c r="O44" s="39" t="s">
        <v>29</v>
      </c>
      <c r="P44" s="40">
        <v>0.5</v>
      </c>
      <c r="Q44" s="40">
        <v>0.5</v>
      </c>
      <c r="R44" s="40">
        <f t="shared" ca="1" si="2"/>
        <v>1.0276679841897234</v>
      </c>
      <c r="S44" s="40">
        <f t="shared" ca="1" si="3"/>
        <v>1.0250569476082003</v>
      </c>
      <c r="T44" s="40">
        <v>5</v>
      </c>
      <c r="U44" s="40">
        <v>0</v>
      </c>
      <c r="V44" s="41">
        <v>5</v>
      </c>
      <c r="W44" s="42">
        <v>45000</v>
      </c>
      <c r="X44" s="43">
        <v>200</v>
      </c>
      <c r="Y44" s="50">
        <v>1</v>
      </c>
      <c r="Z44" s="50">
        <v>1</v>
      </c>
      <c r="AA44" s="51"/>
      <c r="AB44" s="51"/>
      <c r="AC44" s="51"/>
      <c r="AD44" s="51"/>
      <c r="AE44" s="51"/>
      <c r="AF44" s="38">
        <f t="shared" si="9"/>
        <v>60000</v>
      </c>
      <c r="AG44" s="61">
        <f t="shared" si="10"/>
        <v>3.75</v>
      </c>
      <c r="AH44" s="62">
        <f t="shared" si="11"/>
        <v>0.75</v>
      </c>
      <c r="AI44" s="63"/>
      <c r="AJ44" s="64"/>
      <c r="AK44" s="65">
        <v>0</v>
      </c>
      <c r="AL44" s="64" t="str">
        <f>IF(VLOOKUP(D44,[1]工单一览表!A:F,6,0)="结案","Y","N")</f>
        <v>Y</v>
      </c>
      <c r="AM44" s="66"/>
      <c r="AN44" s="26"/>
      <c r="AO44" s="66" t="s">
        <v>5</v>
      </c>
      <c r="AP44" s="74"/>
      <c r="AQ44" s="75"/>
      <c r="AR44" s="76"/>
      <c r="AS44" s="77"/>
      <c r="AT44" s="77"/>
      <c r="AU44" s="78"/>
      <c r="AV44" s="77"/>
      <c r="AW44" s="77"/>
      <c r="AX44" s="77"/>
      <c r="AY44" s="77"/>
      <c r="AZ44" s="77"/>
      <c r="BA44" s="77"/>
      <c r="BB44" s="84"/>
      <c r="BC44" s="84"/>
      <c r="BD44" s="84"/>
      <c r="BE44" s="84"/>
      <c r="BF44" s="84"/>
      <c r="BG44" s="84"/>
      <c r="BH44" s="84"/>
      <c r="BI44" s="84"/>
      <c r="BJ44" s="84"/>
      <c r="BK44" s="84"/>
      <c r="BL44" s="84"/>
      <c r="BM44" s="84"/>
      <c r="BN44" s="84"/>
      <c r="BO44" s="84"/>
      <c r="BP44" s="84"/>
      <c r="BQ44" s="84"/>
      <c r="BR44" s="84"/>
      <c r="BS44" s="84"/>
      <c r="BT44" s="84"/>
      <c r="BU44" s="84"/>
      <c r="BV44" s="84"/>
      <c r="BW44" s="84"/>
      <c r="BX44" s="84"/>
      <c r="BY44" s="84"/>
      <c r="BZ44" s="84"/>
      <c r="CA44" s="84"/>
      <c r="CB44" s="84"/>
      <c r="CC44" s="84"/>
      <c r="CD44" s="84"/>
      <c r="CE44" s="84"/>
      <c r="CF44" s="84"/>
      <c r="CG44" s="84"/>
      <c r="CH44" s="84"/>
      <c r="CI44" s="84"/>
      <c r="CJ44" s="84"/>
      <c r="CK44" s="84"/>
      <c r="CL44" s="84"/>
      <c r="CM44" s="84"/>
      <c r="CN44" s="84"/>
      <c r="CO44" s="84"/>
      <c r="CP44" s="84"/>
      <c r="CQ44" s="84"/>
      <c r="CR44" s="84"/>
      <c r="CS44" s="84"/>
      <c r="CT44" s="84"/>
      <c r="CU44" s="84"/>
      <c r="CV44" s="84"/>
      <c r="CW44" s="84"/>
      <c r="CX44" s="84"/>
      <c r="CY44" s="84"/>
      <c r="CZ44" s="84"/>
      <c r="DA44" s="84"/>
      <c r="DB44" s="84"/>
      <c r="DC44" s="84"/>
      <c r="DD44" s="84"/>
      <c r="DE44" s="84"/>
      <c r="DF44" s="84"/>
      <c r="DG44" s="84"/>
      <c r="DH44" s="84"/>
      <c r="DI44" s="84"/>
      <c r="DJ44" s="84"/>
      <c r="DK44" s="84"/>
      <c r="DL44" s="84"/>
      <c r="DM44" s="84"/>
      <c r="DN44" s="84"/>
      <c r="DO44" s="84"/>
      <c r="DP44" s="84"/>
      <c r="DQ44" s="84"/>
      <c r="DR44" s="84"/>
      <c r="DS44" s="84"/>
      <c r="DT44" s="84"/>
      <c r="DU44" s="84"/>
      <c r="DV44" s="84"/>
      <c r="DW44" s="84"/>
      <c r="DX44" s="84"/>
      <c r="DY44" s="84"/>
      <c r="DZ44" s="84"/>
      <c r="EA44" s="84"/>
      <c r="EB44" s="84"/>
      <c r="EC44" s="84"/>
      <c r="ED44" s="84"/>
      <c r="EE44" s="84"/>
      <c r="EF44" s="84"/>
      <c r="EG44" s="84"/>
      <c r="EH44" s="84"/>
      <c r="EI44" s="84"/>
      <c r="EJ44" s="84"/>
      <c r="EK44" s="84"/>
      <c r="EL44" s="84"/>
      <c r="EM44" s="84"/>
      <c r="EN44" s="84"/>
      <c r="EO44" s="84"/>
      <c r="EP44" s="84"/>
      <c r="EQ44" s="84"/>
      <c r="ER44" s="84"/>
      <c r="ES44" s="84"/>
      <c r="ET44" s="84"/>
      <c r="EU44" s="84"/>
      <c r="EV44" s="84"/>
      <c r="EW44" s="84"/>
      <c r="EX44" s="84"/>
      <c r="EY44" s="84"/>
      <c r="EZ44" s="84"/>
      <c r="FA44" s="84"/>
      <c r="FB44" s="84"/>
      <c r="FC44" s="84"/>
      <c r="FD44" s="84"/>
      <c r="FE44" s="84"/>
      <c r="FF44" s="84"/>
      <c r="FG44" s="84"/>
      <c r="FH44" s="84"/>
      <c r="FI44" s="84"/>
      <c r="FJ44" s="84"/>
      <c r="FK44" s="84"/>
      <c r="FL44" s="84"/>
      <c r="FM44" s="84"/>
      <c r="FN44" s="84"/>
      <c r="FO44" s="84"/>
      <c r="FP44" s="84"/>
      <c r="FQ44" s="84"/>
      <c r="FR44" s="84"/>
      <c r="FS44" s="84"/>
      <c r="FT44" s="84"/>
      <c r="FU44" s="84"/>
      <c r="FV44" s="84"/>
      <c r="FW44" s="84"/>
      <c r="FX44" s="84"/>
      <c r="FY44" s="84"/>
      <c r="FZ44" s="84"/>
      <c r="GA44" s="84"/>
      <c r="GB44" s="84"/>
      <c r="GC44" s="84"/>
      <c r="GD44" s="84"/>
      <c r="GE44" s="84"/>
      <c r="GF44" s="84"/>
      <c r="GG44" s="84"/>
      <c r="GH44" s="84"/>
      <c r="GI44" s="84"/>
      <c r="GJ44" s="84"/>
      <c r="GK44" s="84"/>
      <c r="GL44" s="84"/>
      <c r="GM44" s="84"/>
      <c r="GN44" s="84"/>
      <c r="GO44" s="84"/>
      <c r="GP44" s="84"/>
      <c r="GQ44" s="84"/>
      <c r="GR44" s="84"/>
      <c r="GS44" s="84"/>
      <c r="GT44" s="84"/>
      <c r="GU44" s="84"/>
      <c r="GV44" s="84"/>
      <c r="GW44" s="84"/>
      <c r="GX44" s="84"/>
      <c r="GY44" s="84"/>
      <c r="GZ44" s="84"/>
      <c r="HA44" s="84"/>
      <c r="HB44" s="84"/>
      <c r="HC44" s="84"/>
      <c r="HD44" s="84"/>
      <c r="HE44" s="84"/>
      <c r="HF44" s="84"/>
      <c r="HG44" s="84"/>
      <c r="HH44" s="84"/>
      <c r="HI44" s="84"/>
      <c r="HJ44" s="84"/>
      <c r="HK44" s="84"/>
      <c r="HL44" s="84"/>
      <c r="HM44" s="84"/>
      <c r="HN44" s="84"/>
      <c r="HO44" s="84"/>
      <c r="HP44" s="84"/>
      <c r="HQ44" s="84"/>
      <c r="HR44" s="84"/>
      <c r="HS44" s="84"/>
      <c r="HT44" s="84"/>
      <c r="HU44" s="84"/>
      <c r="HV44" s="84"/>
      <c r="HW44" s="84"/>
      <c r="HX44" s="84"/>
      <c r="HY44" s="84"/>
      <c r="HZ44" s="84"/>
      <c r="IA44" s="84"/>
      <c r="IB44" s="84"/>
      <c r="IC44" s="84"/>
      <c r="ID44" s="84"/>
      <c r="IE44" s="84"/>
      <c r="IF44" s="84"/>
      <c r="IG44" s="84"/>
      <c r="IH44" s="84"/>
      <c r="II44" s="84"/>
      <c r="IJ44" s="84"/>
      <c r="IK44" s="84"/>
      <c r="IL44" s="84"/>
      <c r="IM44" s="84"/>
      <c r="IN44" s="84"/>
      <c r="IO44" s="84"/>
      <c r="IP44" s="84"/>
      <c r="IQ44" s="84"/>
      <c r="IR44" s="84"/>
      <c r="IS44" s="84"/>
      <c r="IT44" s="84"/>
      <c r="IU44" s="84"/>
      <c r="IV44" s="84"/>
      <c r="IW44" s="84"/>
      <c r="IX44" s="84"/>
      <c r="IY44" s="84"/>
      <c r="IZ44" s="84"/>
      <c r="JA44" s="84"/>
      <c r="JB44" s="84"/>
    </row>
    <row r="45" spans="1:262" s="22" customFormat="1" ht="15" customHeight="1" x14ac:dyDescent="0.15">
      <c r="A45" s="176" t="str">
        <f t="shared" si="0"/>
        <v>20190905</v>
      </c>
      <c r="B45" s="26" t="s">
        <v>285</v>
      </c>
      <c r="C45" s="27" t="s">
        <v>350</v>
      </c>
      <c r="D45" s="28" t="s">
        <v>442</v>
      </c>
      <c r="E45" s="26" t="s">
        <v>278</v>
      </c>
      <c r="F45" s="29" t="str">
        <f>VLOOKUP(D45,[1]工单一览表!A:B,2,0)</f>
        <v>025-C130000641-0397</v>
      </c>
      <c r="G45" s="30" t="str">
        <f>VLOOKUP(F45,[1]系列对照表!A:C,3,0)</f>
        <v>PinPush</v>
      </c>
      <c r="H45" s="30" t="str">
        <f>VLOOKUP(F45,[1]系列对照表!A:D,4,0)</f>
        <v>PCS</v>
      </c>
      <c r="I45" s="37">
        <f>VLOOKUP(D45,[1]工单一览表!A:G,7,0)</f>
        <v>1500000</v>
      </c>
      <c r="J45" s="38" t="s">
        <v>281</v>
      </c>
      <c r="K45" s="37">
        <f>VLOOKUP(D45,[1]工单一览表!A:H,8,0)</f>
        <v>1500000</v>
      </c>
      <c r="L45" s="26"/>
      <c r="M45" s="26"/>
      <c r="N45" s="26"/>
      <c r="O45" s="39" t="s">
        <v>29</v>
      </c>
      <c r="P45" s="40">
        <v>0.5</v>
      </c>
      <c r="Q45" s="40">
        <v>0.5</v>
      </c>
      <c r="R45" s="40">
        <f t="shared" ca="1" si="2"/>
        <v>1.4193548387096775</v>
      </c>
      <c r="S45" s="40">
        <f t="shared" ca="1" si="3"/>
        <v>2.4601366742596809</v>
      </c>
      <c r="T45" s="40">
        <v>11</v>
      </c>
      <c r="U45" s="40">
        <v>0</v>
      </c>
      <c r="V45" s="41">
        <v>12</v>
      </c>
      <c r="W45" s="42">
        <v>105000</v>
      </c>
      <c r="X45" s="43">
        <v>200</v>
      </c>
      <c r="Y45" s="50">
        <v>1</v>
      </c>
      <c r="Z45" s="50">
        <v>1</v>
      </c>
      <c r="AA45" s="51"/>
      <c r="AB45" s="51"/>
      <c r="AC45" s="51"/>
      <c r="AD45" s="51"/>
      <c r="AE45" s="51"/>
      <c r="AF45" s="38">
        <f t="shared" si="9"/>
        <v>144000</v>
      </c>
      <c r="AG45" s="61">
        <f t="shared" si="10"/>
        <v>8.75</v>
      </c>
      <c r="AH45" s="62">
        <f t="shared" si="11"/>
        <v>0.72916666666666663</v>
      </c>
      <c r="AI45" s="63"/>
      <c r="AJ45" s="64"/>
      <c r="AK45" s="65">
        <v>0</v>
      </c>
      <c r="AL45" s="64" t="str">
        <f>IF(VLOOKUP(D45,[1]工单一览表!A:F,6,0)="结案","Y","N")</f>
        <v>Y</v>
      </c>
      <c r="AM45" s="66"/>
      <c r="AN45" s="26"/>
      <c r="AO45" s="66" t="s">
        <v>33</v>
      </c>
      <c r="AP45" s="74"/>
      <c r="AQ45" s="75"/>
      <c r="AR45" s="76"/>
      <c r="AS45" s="77"/>
      <c r="AT45" s="77"/>
      <c r="AU45" s="78"/>
      <c r="AV45" s="77"/>
      <c r="AW45" s="77"/>
      <c r="AX45" s="77"/>
      <c r="AY45" s="77"/>
      <c r="AZ45" s="77"/>
      <c r="BA45" s="77"/>
      <c r="BB45" s="84"/>
      <c r="BC45" s="84"/>
      <c r="BD45" s="84"/>
      <c r="BE45" s="84"/>
      <c r="BF45" s="84"/>
      <c r="BG45" s="84"/>
      <c r="BH45" s="84"/>
      <c r="BI45" s="84"/>
      <c r="BJ45" s="84"/>
      <c r="BK45" s="84"/>
      <c r="BL45" s="84"/>
      <c r="BM45" s="84"/>
      <c r="BN45" s="84"/>
      <c r="BO45" s="84"/>
      <c r="BP45" s="84"/>
      <c r="BQ45" s="84"/>
      <c r="BR45" s="84"/>
      <c r="BS45" s="84"/>
      <c r="BT45" s="84"/>
      <c r="BU45" s="84"/>
      <c r="BV45" s="84"/>
      <c r="BW45" s="84"/>
      <c r="BX45" s="84"/>
      <c r="BY45" s="84"/>
      <c r="BZ45" s="84"/>
      <c r="CA45" s="84"/>
      <c r="CB45" s="84"/>
      <c r="CC45" s="84"/>
      <c r="CD45" s="84"/>
      <c r="CE45" s="84"/>
      <c r="CF45" s="84"/>
      <c r="CG45" s="84"/>
      <c r="CH45" s="84"/>
      <c r="CI45" s="84"/>
      <c r="CJ45" s="84"/>
      <c r="CK45" s="84"/>
      <c r="CL45" s="84"/>
      <c r="CM45" s="84"/>
      <c r="CN45" s="84"/>
      <c r="CO45" s="84"/>
      <c r="CP45" s="84"/>
      <c r="CQ45" s="84"/>
      <c r="CR45" s="84"/>
      <c r="CS45" s="84"/>
      <c r="CT45" s="84"/>
      <c r="CU45" s="84"/>
      <c r="CV45" s="84"/>
      <c r="CW45" s="84"/>
      <c r="CX45" s="84"/>
      <c r="CY45" s="84"/>
      <c r="CZ45" s="84"/>
      <c r="DA45" s="84"/>
      <c r="DB45" s="84"/>
      <c r="DC45" s="84"/>
      <c r="DD45" s="84"/>
      <c r="DE45" s="84"/>
      <c r="DF45" s="84"/>
      <c r="DG45" s="84"/>
      <c r="DH45" s="84"/>
      <c r="DI45" s="84"/>
      <c r="DJ45" s="84"/>
      <c r="DK45" s="84"/>
      <c r="DL45" s="84"/>
      <c r="DM45" s="84"/>
      <c r="DN45" s="84"/>
      <c r="DO45" s="84"/>
      <c r="DP45" s="84"/>
      <c r="DQ45" s="84"/>
      <c r="DR45" s="84"/>
      <c r="DS45" s="84"/>
      <c r="DT45" s="84"/>
      <c r="DU45" s="84"/>
      <c r="DV45" s="84"/>
      <c r="DW45" s="84"/>
      <c r="DX45" s="84"/>
      <c r="DY45" s="84"/>
      <c r="DZ45" s="84"/>
      <c r="EA45" s="84"/>
      <c r="EB45" s="84"/>
      <c r="EC45" s="84"/>
      <c r="ED45" s="84"/>
      <c r="EE45" s="84"/>
      <c r="EF45" s="84"/>
      <c r="EG45" s="84"/>
      <c r="EH45" s="84"/>
      <c r="EI45" s="84"/>
      <c r="EJ45" s="84"/>
      <c r="EK45" s="84"/>
      <c r="EL45" s="84"/>
      <c r="EM45" s="84"/>
      <c r="EN45" s="84"/>
      <c r="EO45" s="84"/>
      <c r="EP45" s="84"/>
      <c r="EQ45" s="84"/>
      <c r="ER45" s="84"/>
      <c r="ES45" s="84"/>
      <c r="ET45" s="84"/>
      <c r="EU45" s="84"/>
      <c r="EV45" s="84"/>
      <c r="EW45" s="84"/>
      <c r="EX45" s="84"/>
      <c r="EY45" s="84"/>
      <c r="EZ45" s="84"/>
      <c r="FA45" s="84"/>
      <c r="FB45" s="84"/>
      <c r="FC45" s="84"/>
      <c r="FD45" s="84"/>
      <c r="FE45" s="84"/>
      <c r="FF45" s="84"/>
      <c r="FG45" s="84"/>
      <c r="FH45" s="84"/>
      <c r="FI45" s="84"/>
      <c r="FJ45" s="84"/>
      <c r="FK45" s="84"/>
      <c r="FL45" s="84"/>
      <c r="FM45" s="84"/>
      <c r="FN45" s="84"/>
      <c r="FO45" s="84"/>
      <c r="FP45" s="84"/>
      <c r="FQ45" s="84"/>
      <c r="FR45" s="84"/>
      <c r="FS45" s="84"/>
      <c r="FT45" s="84"/>
      <c r="FU45" s="84"/>
      <c r="FV45" s="84"/>
      <c r="FW45" s="84"/>
      <c r="FX45" s="84"/>
      <c r="FY45" s="84"/>
      <c r="FZ45" s="84"/>
      <c r="GA45" s="84"/>
      <c r="GB45" s="84"/>
      <c r="GC45" s="84"/>
      <c r="GD45" s="84"/>
      <c r="GE45" s="84"/>
      <c r="GF45" s="84"/>
      <c r="GG45" s="84"/>
      <c r="GH45" s="84"/>
      <c r="GI45" s="84"/>
      <c r="GJ45" s="84"/>
      <c r="GK45" s="84"/>
      <c r="GL45" s="84"/>
      <c r="GM45" s="84"/>
      <c r="GN45" s="84"/>
      <c r="GO45" s="84"/>
      <c r="GP45" s="84"/>
      <c r="GQ45" s="84"/>
      <c r="GR45" s="84"/>
      <c r="GS45" s="84"/>
      <c r="GT45" s="84"/>
      <c r="GU45" s="84"/>
      <c r="GV45" s="84"/>
      <c r="GW45" s="84"/>
      <c r="GX45" s="84"/>
      <c r="GY45" s="84"/>
      <c r="GZ45" s="84"/>
      <c r="HA45" s="84"/>
      <c r="HB45" s="84"/>
      <c r="HC45" s="84"/>
      <c r="HD45" s="84"/>
      <c r="HE45" s="84"/>
      <c r="HF45" s="84"/>
      <c r="HG45" s="84"/>
      <c r="HH45" s="84"/>
      <c r="HI45" s="84"/>
      <c r="HJ45" s="84"/>
      <c r="HK45" s="84"/>
      <c r="HL45" s="84"/>
      <c r="HM45" s="84"/>
      <c r="HN45" s="84"/>
      <c r="HO45" s="84"/>
      <c r="HP45" s="84"/>
      <c r="HQ45" s="84"/>
      <c r="HR45" s="84"/>
      <c r="HS45" s="84"/>
      <c r="HT45" s="84"/>
      <c r="HU45" s="84"/>
      <c r="HV45" s="84"/>
      <c r="HW45" s="84"/>
      <c r="HX45" s="84"/>
      <c r="HY45" s="84"/>
      <c r="HZ45" s="84"/>
      <c r="IA45" s="84"/>
      <c r="IB45" s="84"/>
      <c r="IC45" s="84"/>
      <c r="ID45" s="84"/>
      <c r="IE45" s="84"/>
      <c r="IF45" s="84"/>
      <c r="IG45" s="84"/>
      <c r="IH45" s="84"/>
      <c r="II45" s="84"/>
      <c r="IJ45" s="84"/>
      <c r="IK45" s="84"/>
      <c r="IL45" s="84"/>
      <c r="IM45" s="84"/>
      <c r="IN45" s="84"/>
      <c r="IO45" s="84"/>
      <c r="IP45" s="84"/>
      <c r="IQ45" s="84"/>
      <c r="IR45" s="84"/>
      <c r="IS45" s="84"/>
      <c r="IT45" s="84"/>
      <c r="IU45" s="84"/>
      <c r="IV45" s="84"/>
      <c r="IW45" s="84"/>
      <c r="IX45" s="84"/>
      <c r="IY45" s="84"/>
      <c r="IZ45" s="84"/>
      <c r="JA45" s="84"/>
      <c r="JB45" s="84"/>
    </row>
    <row r="46" spans="1:262" s="23" customFormat="1" ht="17.100000000000001" customHeight="1" x14ac:dyDescent="0.15">
      <c r="A46" s="239" t="s">
        <v>183</v>
      </c>
      <c r="B46" s="218" t="s">
        <v>494</v>
      </c>
      <c r="C46" s="218"/>
      <c r="D46" s="218"/>
      <c r="E46" s="219">
        <f>E47+E48</f>
        <v>6566</v>
      </c>
      <c r="F46" s="220"/>
      <c r="G46" s="31" t="s">
        <v>495</v>
      </c>
      <c r="H46" s="31"/>
      <c r="I46" s="221">
        <f>I47+I48</f>
        <v>326.12706143063281</v>
      </c>
      <c r="J46" s="222"/>
      <c r="K46" s="218" t="s">
        <v>496</v>
      </c>
      <c r="L46" s="218"/>
      <c r="M46" s="218"/>
      <c r="N46" s="223">
        <f>N47+N48</f>
        <v>439</v>
      </c>
      <c r="O46" s="224"/>
      <c r="P46" s="225" t="s">
        <v>216</v>
      </c>
      <c r="Q46" s="225"/>
      <c r="R46" s="225"/>
      <c r="S46" s="44">
        <f>E46/N46</f>
        <v>14.956719817767654</v>
      </c>
      <c r="T46" s="226" t="s">
        <v>217</v>
      </c>
      <c r="U46" s="227"/>
      <c r="V46" s="228"/>
      <c r="W46" s="45">
        <f>I46/N46</f>
        <v>0.74288624471670339</v>
      </c>
      <c r="X46" s="46"/>
      <c r="Y46" s="46"/>
      <c r="Z46" s="52"/>
      <c r="AA46" s="46"/>
      <c r="AB46" s="46"/>
      <c r="AC46" s="46"/>
      <c r="AD46" s="46"/>
      <c r="AE46" s="46"/>
      <c r="AF46" s="53"/>
      <c r="AG46" s="67"/>
      <c r="AH46" s="67"/>
      <c r="AI46" s="68"/>
      <c r="AJ46" s="68"/>
      <c r="AK46" s="68"/>
      <c r="AL46" s="68"/>
      <c r="AM46" s="69"/>
      <c r="AN46" s="46"/>
      <c r="AO46" s="79"/>
      <c r="AP46" s="80"/>
      <c r="AQ46" s="80"/>
      <c r="AR46" s="80"/>
      <c r="AS46" s="80"/>
      <c r="AT46" s="80"/>
      <c r="AU46" s="80"/>
      <c r="AV46" s="80"/>
      <c r="AW46" s="80"/>
      <c r="AX46" s="80"/>
      <c r="AY46" s="80"/>
      <c r="AZ46" s="80"/>
      <c r="BA46" s="80"/>
    </row>
    <row r="47" spans="1:262" s="24" customFormat="1" ht="16.5" customHeight="1" x14ac:dyDescent="0.15">
      <c r="A47" s="229"/>
      <c r="B47" s="229" t="s">
        <v>497</v>
      </c>
      <c r="C47" s="229"/>
      <c r="D47" s="229"/>
      <c r="E47" s="219">
        <f>SUMIFS(W:W,B:B,LEFT(B47,2),H:H,"KPCS")+SUMIFS(W:W,B:B,LEFT(B47,2),H:H,"PCS")/1000</f>
        <v>3816</v>
      </c>
      <c r="F47" s="220"/>
      <c r="G47" s="32" t="s">
        <v>498</v>
      </c>
      <c r="H47" s="32"/>
      <c r="I47" s="230">
        <f>SUMIFS(AG:AG,B:B,LEFT(B47,2))</f>
        <v>194.11392839964267</v>
      </c>
      <c r="J47" s="231"/>
      <c r="K47" s="229" t="s">
        <v>499</v>
      </c>
      <c r="L47" s="229"/>
      <c r="M47" s="229"/>
      <c r="N47" s="232">
        <f>SUMIFS(V:V,B:B,LEFT(B47,2))</f>
        <v>253</v>
      </c>
      <c r="O47" s="233"/>
      <c r="P47" s="234" t="s">
        <v>500</v>
      </c>
      <c r="Q47" s="234"/>
      <c r="R47" s="234"/>
      <c r="S47" s="44">
        <f>IF(ISERR(E47/N47),,E47/N47)</f>
        <v>15.08300395256917</v>
      </c>
      <c r="T47" s="235" t="s">
        <v>501</v>
      </c>
      <c r="U47" s="236"/>
      <c r="V47" s="237"/>
      <c r="W47" s="47">
        <f>IF(ISERR(I47/N47),,I47/N47)</f>
        <v>0.76724872885234263</v>
      </c>
      <c r="X47" s="48"/>
      <c r="Y47" s="48"/>
      <c r="Z47" s="54"/>
      <c r="AA47" s="55"/>
      <c r="AB47" s="55"/>
      <c r="AC47" s="55"/>
      <c r="AD47" s="55"/>
      <c r="AE47" s="55"/>
      <c r="AF47" s="48"/>
      <c r="AG47" s="70"/>
      <c r="AH47" s="70"/>
      <c r="AI47" s="48"/>
      <c r="AJ47" s="48"/>
      <c r="AK47" s="48"/>
      <c r="AL47" s="48"/>
      <c r="AM47" s="48"/>
      <c r="AN47" s="55"/>
      <c r="AO47" s="81"/>
      <c r="AP47" s="82"/>
      <c r="AQ47" s="82"/>
      <c r="AR47" s="82"/>
      <c r="AS47" s="82"/>
      <c r="AT47" s="82"/>
      <c r="AU47" s="82"/>
      <c r="AV47" s="82"/>
      <c r="AW47" s="82"/>
      <c r="AX47" s="82"/>
      <c r="AY47" s="82"/>
      <c r="AZ47" s="82"/>
      <c r="BA47" s="82"/>
    </row>
    <row r="48" spans="1:262" s="24" customFormat="1" ht="16.5" customHeight="1" x14ac:dyDescent="0.15">
      <c r="A48" s="229"/>
      <c r="B48" s="229" t="s">
        <v>502</v>
      </c>
      <c r="C48" s="229"/>
      <c r="D48" s="229"/>
      <c r="E48" s="219">
        <f>SUMIFS(W:W,B:B,LEFT(B48,2),H:H,"KPCS")+SUMIFS(W:W,B:B,LEFT(B48,2),H:H,"PCS")/1000</f>
        <v>2750</v>
      </c>
      <c r="F48" s="220"/>
      <c r="G48" s="32" t="s">
        <v>503</v>
      </c>
      <c r="H48" s="32"/>
      <c r="I48" s="230">
        <f>SUMIFS(AG:AG,B:B,LEFT(B48,2))</f>
        <v>132.01313303099016</v>
      </c>
      <c r="J48" s="231"/>
      <c r="K48" s="229" t="s">
        <v>504</v>
      </c>
      <c r="L48" s="229"/>
      <c r="M48" s="229"/>
      <c r="N48" s="232">
        <f>SUMIFS(V:V,B:B,LEFT(B48,2))</f>
        <v>186</v>
      </c>
      <c r="O48" s="233"/>
      <c r="P48" s="234" t="s">
        <v>505</v>
      </c>
      <c r="Q48" s="234"/>
      <c r="R48" s="234"/>
      <c r="S48" s="44">
        <f>IF(ISERR(E48/N48),,E48/N48)</f>
        <v>14.78494623655914</v>
      </c>
      <c r="T48" s="235" t="s">
        <v>506</v>
      </c>
      <c r="U48" s="236"/>
      <c r="V48" s="237"/>
      <c r="W48" s="47">
        <f>IF(ISERR(I48/N48),,I48/N48)</f>
        <v>0.70974802704833417</v>
      </c>
      <c r="X48" s="48"/>
      <c r="Y48" s="48"/>
      <c r="Z48" s="56"/>
      <c r="AA48" s="48"/>
      <c r="AB48" s="48"/>
      <c r="AC48" s="48"/>
      <c r="AD48" s="48"/>
      <c r="AE48" s="48"/>
      <c r="AF48" s="48"/>
      <c r="AG48" s="70"/>
      <c r="AH48" s="70"/>
      <c r="AI48" s="48"/>
      <c r="AJ48" s="48"/>
      <c r="AK48" s="48"/>
      <c r="AL48" s="48"/>
      <c r="AM48" s="48"/>
      <c r="AN48" s="48"/>
      <c r="AO48" s="83"/>
      <c r="AP48" s="82"/>
      <c r="AQ48" s="82"/>
      <c r="AR48" s="82"/>
      <c r="AS48" s="82"/>
      <c r="AT48" s="82"/>
      <c r="AU48" s="82"/>
      <c r="AV48" s="82"/>
      <c r="AW48" s="82"/>
      <c r="AX48" s="82"/>
      <c r="AY48" s="82"/>
      <c r="AZ48" s="82"/>
      <c r="BA48" s="82"/>
    </row>
    <row r="50" spans="11:11" x14ac:dyDescent="0.15">
      <c r="K50" s="5" t="s">
        <v>507</v>
      </c>
    </row>
    <row r="54" spans="11:11" x14ac:dyDescent="0.15">
      <c r="K54" s="5" t="s">
        <v>508</v>
      </c>
    </row>
    <row r="65" spans="17:17" x14ac:dyDescent="0.15">
      <c r="Q65" s="5" t="s">
        <v>508</v>
      </c>
    </row>
  </sheetData>
  <autoFilter ref="A4:BA48" xr:uid="{00000000-0009-0000-0000-000013000000}"/>
  <mergeCells count="54">
    <mergeCell ref="AG3:AG4"/>
    <mergeCell ref="AH3:AH4"/>
    <mergeCell ref="AL3:AL4"/>
    <mergeCell ref="AM3:AM4"/>
    <mergeCell ref="W3:W4"/>
    <mergeCell ref="X3:X4"/>
    <mergeCell ref="Y3:Y4"/>
    <mergeCell ref="Z3:Z4"/>
    <mergeCell ref="AF3:AF4"/>
    <mergeCell ref="R3:R4"/>
    <mergeCell ref="S3:S4"/>
    <mergeCell ref="T3:T4"/>
    <mergeCell ref="U3:U4"/>
    <mergeCell ref="V3:V4"/>
    <mergeCell ref="J3:J4"/>
    <mergeCell ref="K3:K4"/>
    <mergeCell ref="O3:O4"/>
    <mergeCell ref="P3:P4"/>
    <mergeCell ref="Q3:Q4"/>
    <mergeCell ref="E3:E4"/>
    <mergeCell ref="F3:F4"/>
    <mergeCell ref="G3:G4"/>
    <mergeCell ref="H3:H4"/>
    <mergeCell ref="I3:I4"/>
    <mergeCell ref="P47:R47"/>
    <mergeCell ref="T47:V47"/>
    <mergeCell ref="B48:D48"/>
    <mergeCell ref="E48:F48"/>
    <mergeCell ref="I48:J48"/>
    <mergeCell ref="K48:M48"/>
    <mergeCell ref="N48:O48"/>
    <mergeCell ref="P48:R48"/>
    <mergeCell ref="T48:V48"/>
    <mergeCell ref="B47:D47"/>
    <mergeCell ref="E47:F47"/>
    <mergeCell ref="I47:J47"/>
    <mergeCell ref="K47:M47"/>
    <mergeCell ref="N47:O47"/>
    <mergeCell ref="A1:BA1"/>
    <mergeCell ref="A2:X2"/>
    <mergeCell ref="Y2:BA2"/>
    <mergeCell ref="AP3:BA3"/>
    <mergeCell ref="B46:D46"/>
    <mergeCell ref="E46:F46"/>
    <mergeCell ref="I46:J46"/>
    <mergeCell ref="K46:M46"/>
    <mergeCell ref="N46:O46"/>
    <mergeCell ref="P46:R46"/>
    <mergeCell ref="T46:V46"/>
    <mergeCell ref="A3:A4"/>
    <mergeCell ref="A46:A48"/>
    <mergeCell ref="B3:B4"/>
    <mergeCell ref="C3:C4"/>
    <mergeCell ref="D3:D4"/>
  </mergeCells>
  <phoneticPr fontId="26" type="noConversion"/>
  <conditionalFormatting sqref="P46:P48">
    <cfRule type="cellIs" dxfId="14" priority="1" stopIfTrue="1" operator="equal">
      <formula>"待令"</formula>
    </cfRule>
    <cfRule type="cellIs" dxfId="13" priority="2" stopIfTrue="1" operator="equal">
      <formula>"试模"</formula>
    </cfRule>
    <cfRule type="cellIs" dxfId="12" priority="3" stopIfTrue="1" operator="equal">
      <formula>"修模"</formula>
    </cfRule>
  </conditionalFormatting>
  <dataValidations count="5">
    <dataValidation type="list" allowBlank="1" showInputMessage="1" showErrorMessage="1" sqref="B5 B6 B7 B8 B9 B10 B11 B12 B13 B14 B15 B16 B17 B18 B19 B20 B21 B22 B23 B24 B25 B26 B27 B28 B29 B30 B31 B32 B33 B34 B35 B36 B37 B38 B39 B40 B41 B42 B43 B44 B45 B49:B190" xr:uid="{00000000-0002-0000-1300-000000000000}">
      <formula1>"白班,夜班"</formula1>
    </dataValidation>
    <dataValidation type="list" allowBlank="1" showInputMessage="1" showErrorMessage="1" sqref="J5 J6 J7 J8 J9 J10 J11 J12 J13 J14 J15 J16 J17 J18 J19 J20 J21 J22 J23 J24 J25 J26 J27 J28 J29 J30 J31 J32 J33 J34 J35 J36 J37 J38 J39 J40 J41 J42 J43 J44 J45 J49:J190" xr:uid="{00000000-0002-0000-1300-000001000000}">
      <formula1>"产成品,半成品"</formula1>
    </dataValidation>
    <dataValidation type="list" allowBlank="1" showInputMessage="1" showErrorMessage="1" sqref="M5 M6 M7 M8 M9 M10 M11 M12 M13 M14 M15 M16 M17 M18 M19 M20 M21 M22 M23 M24 M25 M26 M27 M28 M29 M30 M31 M32 M33 M34 M35 M36 M37 M38 M39 M40 M41 M42 M43 M44 M45 M49:M190" xr:uid="{00000000-0002-0000-1300-000002000000}">
      <formula1>"点焊,镭射,插端,电测,贴唛拉,检验,包装"</formula1>
    </dataValidation>
    <dataValidation type="list" allowBlank="1" showInputMessage="1" showErrorMessage="1" sqref="L5 L6 L7 L8 L9 L10 L11 L12 L13 L14 L15 L16 L17 L18 L19 L20 L21 L22 L23 L24 L25 L26 L27 L28 L29 L30 L31 L32 L33 L34 L35 L36 L37 L38 L39 L40 L41 L42 L43 L44 L45 L49:L190" xr:uid="{00000000-0002-0000-1300-000003000000}">
      <formula1>"手工,自动,半自动"</formula1>
    </dataValidation>
    <dataValidation type="list" allowBlank="1" showInputMessage="1" showErrorMessage="1" sqref="AL5 AL6 AL7 AL8 AL9 AL10 AL11 AL12 AL13 AL14 AL15 AL16 AL17 AL18 AL19 AL20 AL21 AL22 AL23 AL24 AL25 AL26 AL27 AL28 AL29 AL30 AL31 AL32 AL33 AL34 AL35 AL36 AL37 AL38 AL39 AL40 AL41 AL42 AL43 AL44 AL45 AL49:AL196" xr:uid="{00000000-0002-0000-1300-000004000000}">
      <formula1>"Y,N"</formula1>
    </dataValidation>
  </dataValidations>
  <pageMargins left="0.75" right="0.75" top="1" bottom="1" header="0.51180555555555596" footer="0.51180555555555596"/>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B60"/>
  <sheetViews>
    <sheetView workbookViewId="0">
      <pane xSplit="8" ySplit="2" topLeftCell="S19" activePane="bottomRight" state="frozen"/>
      <selection pane="topRight"/>
      <selection pane="bottomLeft"/>
      <selection pane="bottomRight" activeCell="X38" sqref="X38"/>
    </sheetView>
  </sheetViews>
  <sheetFormatPr defaultColWidth="9" defaultRowHeight="13.5" x14ac:dyDescent="0.15"/>
  <cols>
    <col min="1" max="1" width="8.375" style="5" customWidth="1"/>
    <col min="2" max="2" width="3.75" style="5" customWidth="1"/>
    <col min="3" max="3" width="4.875" style="5" customWidth="1"/>
    <col min="4" max="4" width="12.5" style="5" customWidth="1"/>
    <col min="5" max="5" width="4.25" style="5" customWidth="1"/>
    <col min="6" max="6" width="17.25" style="5" customWidth="1"/>
    <col min="7" max="7" width="8.5" style="5" customWidth="1"/>
    <col min="8" max="8" width="4.125" style="5" customWidth="1"/>
    <col min="9" max="9" width="10.25" style="5" customWidth="1"/>
    <col min="10" max="10" width="6.875" style="5" customWidth="1"/>
    <col min="11" max="11" width="10.375" style="5" customWidth="1"/>
    <col min="12" max="13" width="4.625" style="5" hidden="1" customWidth="1"/>
    <col min="14" max="14" width="0.75" style="5" hidden="1" customWidth="1"/>
    <col min="15" max="15" width="7.5" style="5" customWidth="1"/>
    <col min="16" max="17" width="5.375" style="5" customWidth="1"/>
    <col min="18" max="18" width="7" style="5" customWidth="1"/>
    <col min="19" max="19" width="7.5" style="5" customWidth="1"/>
    <col min="20" max="22" width="6.75" style="5" customWidth="1"/>
    <col min="23" max="23" width="10" style="5" customWidth="1"/>
    <col min="24" max="24" width="6" style="5" customWidth="1"/>
    <col min="25" max="26" width="6.125" style="5" customWidth="1"/>
    <col min="27" max="27" width="4.5" style="5" hidden="1" customWidth="1"/>
    <col min="28" max="28" width="5.25" style="5" hidden="1" customWidth="1"/>
    <col min="29" max="30" width="4.5" style="5" hidden="1" customWidth="1"/>
    <col min="31" max="31" width="7.375" style="5" hidden="1" customWidth="1"/>
    <col min="32" max="32" width="9.625" style="5" customWidth="1"/>
    <col min="33" max="33" width="8" style="5" customWidth="1"/>
    <col min="34" max="34" width="7.5" style="5" customWidth="1"/>
    <col min="35" max="35" width="5.5" style="5" hidden="1" customWidth="1"/>
    <col min="36" max="37" width="4.875" style="5" hidden="1" customWidth="1"/>
    <col min="38" max="38" width="4.625" style="5" hidden="1" customWidth="1"/>
    <col min="39" max="39" width="6.125" style="5" customWidth="1"/>
    <col min="40" max="40" width="6" style="5" hidden="1" customWidth="1"/>
    <col min="41" max="42" width="5.875" style="5" customWidth="1"/>
    <col min="43" max="53" width="7" style="5" customWidth="1"/>
    <col min="54" max="16384" width="9" style="5"/>
  </cols>
  <sheetData>
    <row r="1" spans="1:262" s="21" customFormat="1" ht="24.95" customHeight="1" x14ac:dyDescent="0.15">
      <c r="A1" s="209" t="s">
        <v>492</v>
      </c>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row>
    <row r="2" spans="1:262" s="21" customFormat="1" ht="24.95" customHeight="1" x14ac:dyDescent="0.25">
      <c r="A2" s="210" t="s">
        <v>493</v>
      </c>
      <c r="B2" s="211"/>
      <c r="C2" s="211"/>
      <c r="D2" s="211"/>
      <c r="E2" s="211"/>
      <c r="F2" s="211"/>
      <c r="G2" s="211"/>
      <c r="H2" s="211"/>
      <c r="I2" s="211"/>
      <c r="J2" s="211"/>
      <c r="K2" s="211"/>
      <c r="L2" s="211"/>
      <c r="M2" s="211"/>
      <c r="N2" s="211"/>
      <c r="O2" s="211"/>
      <c r="P2" s="211"/>
      <c r="Q2" s="211"/>
      <c r="R2" s="211"/>
      <c r="S2" s="211"/>
      <c r="T2" s="211"/>
      <c r="U2" s="211"/>
      <c r="V2" s="211"/>
      <c r="W2" s="211"/>
      <c r="X2" s="212"/>
      <c r="Y2" s="213" t="s">
        <v>138</v>
      </c>
      <c r="Z2" s="214"/>
      <c r="AA2" s="214"/>
      <c r="AB2" s="214"/>
      <c r="AC2" s="214"/>
      <c r="AD2" s="214"/>
      <c r="AE2" s="214"/>
      <c r="AF2" s="214"/>
      <c r="AG2" s="214"/>
      <c r="AH2" s="214"/>
      <c r="AI2" s="214"/>
      <c r="AJ2" s="214"/>
      <c r="AK2" s="214"/>
      <c r="AL2" s="214"/>
      <c r="AM2" s="214"/>
      <c r="AN2" s="214"/>
      <c r="AO2" s="214"/>
      <c r="AP2" s="214"/>
      <c r="AQ2" s="214"/>
      <c r="AR2" s="214"/>
      <c r="AS2" s="214"/>
      <c r="AT2" s="214"/>
      <c r="AU2" s="214"/>
      <c r="AV2" s="214"/>
      <c r="AW2" s="214"/>
      <c r="AX2" s="214"/>
      <c r="AY2" s="214"/>
      <c r="AZ2" s="214"/>
      <c r="BA2" s="21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row>
    <row r="3" spans="1:262" s="13" customFormat="1" ht="15" customHeight="1" x14ac:dyDescent="0.15">
      <c r="A3" s="186" t="s">
        <v>221</v>
      </c>
      <c r="B3" s="188" t="s">
        <v>222</v>
      </c>
      <c r="C3" s="190" t="s">
        <v>223</v>
      </c>
      <c r="D3" s="192" t="s">
        <v>224</v>
      </c>
      <c r="E3" s="194" t="s">
        <v>225</v>
      </c>
      <c r="F3" s="186" t="s">
        <v>3</v>
      </c>
      <c r="G3" s="196" t="s">
        <v>226</v>
      </c>
      <c r="H3" s="196" t="s">
        <v>227</v>
      </c>
      <c r="I3" s="186" t="s">
        <v>228</v>
      </c>
      <c r="J3" s="188" t="s">
        <v>229</v>
      </c>
      <c r="K3" s="198" t="s">
        <v>230</v>
      </c>
      <c r="L3" s="33" t="s">
        <v>231</v>
      </c>
      <c r="M3" s="33" t="s">
        <v>232</v>
      </c>
      <c r="N3" s="34" t="s">
        <v>233</v>
      </c>
      <c r="O3" s="200" t="s">
        <v>2</v>
      </c>
      <c r="P3" s="190" t="s">
        <v>234</v>
      </c>
      <c r="Q3" s="190" t="s">
        <v>235</v>
      </c>
      <c r="R3" s="194" t="s">
        <v>236</v>
      </c>
      <c r="S3" s="194" t="s">
        <v>237</v>
      </c>
      <c r="T3" s="190" t="s">
        <v>238</v>
      </c>
      <c r="U3" s="190" t="s">
        <v>239</v>
      </c>
      <c r="V3" s="190" t="s">
        <v>240</v>
      </c>
      <c r="W3" s="202" t="s">
        <v>241</v>
      </c>
      <c r="X3" s="204" t="s">
        <v>242</v>
      </c>
      <c r="Y3" s="205" t="s">
        <v>243</v>
      </c>
      <c r="Z3" s="205" t="s">
        <v>244</v>
      </c>
      <c r="AA3" s="34" t="s">
        <v>245</v>
      </c>
      <c r="AB3" s="34" t="s">
        <v>246</v>
      </c>
      <c r="AC3" s="34" t="s">
        <v>247</v>
      </c>
      <c r="AD3" s="34" t="s">
        <v>248</v>
      </c>
      <c r="AE3" s="49" t="s">
        <v>249</v>
      </c>
      <c r="AF3" s="194" t="s">
        <v>250</v>
      </c>
      <c r="AG3" s="194" t="s">
        <v>195</v>
      </c>
      <c r="AH3" s="194" t="s">
        <v>251</v>
      </c>
      <c r="AI3" s="57" t="s">
        <v>252</v>
      </c>
      <c r="AJ3" s="49" t="s">
        <v>253</v>
      </c>
      <c r="AK3" s="57" t="s">
        <v>254</v>
      </c>
      <c r="AL3" s="188" t="s">
        <v>255</v>
      </c>
      <c r="AM3" s="192" t="s">
        <v>256</v>
      </c>
      <c r="AN3" s="58" t="s">
        <v>257</v>
      </c>
      <c r="AO3" s="60" t="s">
        <v>1</v>
      </c>
      <c r="AP3" s="184" t="s">
        <v>258</v>
      </c>
      <c r="AQ3" s="185"/>
      <c r="AR3" s="185"/>
      <c r="AS3" s="185"/>
      <c r="AT3" s="185"/>
      <c r="AU3" s="185"/>
      <c r="AV3" s="185"/>
      <c r="AW3" s="185"/>
      <c r="AX3" s="185"/>
      <c r="AY3" s="185"/>
      <c r="AZ3" s="185"/>
      <c r="BA3" s="217"/>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c r="HJ3" s="84"/>
      <c r="HK3" s="84"/>
      <c r="HL3" s="84"/>
      <c r="HM3" s="84"/>
      <c r="HN3" s="84"/>
      <c r="HO3" s="84"/>
      <c r="HP3" s="84"/>
      <c r="HQ3" s="84"/>
      <c r="HR3" s="84"/>
      <c r="HS3" s="84"/>
      <c r="HT3" s="84"/>
      <c r="HU3" s="84"/>
      <c r="HV3" s="84"/>
      <c r="HW3" s="84"/>
      <c r="HX3" s="84"/>
      <c r="HY3" s="84"/>
      <c r="HZ3" s="84"/>
      <c r="IA3" s="84"/>
      <c r="IB3" s="84"/>
      <c r="IC3" s="84"/>
      <c r="ID3" s="84"/>
      <c r="IE3" s="84"/>
      <c r="IF3" s="84"/>
      <c r="IG3" s="84"/>
      <c r="IH3" s="84"/>
      <c r="II3" s="84"/>
      <c r="IJ3" s="84"/>
      <c r="IK3" s="84"/>
      <c r="IL3" s="84"/>
      <c r="IM3" s="84"/>
      <c r="IN3" s="84"/>
      <c r="IO3" s="84"/>
      <c r="IP3" s="84"/>
      <c r="IQ3" s="84"/>
      <c r="IR3" s="84"/>
      <c r="IS3" s="84"/>
      <c r="IT3" s="84"/>
      <c r="IU3" s="84"/>
      <c r="IV3" s="84"/>
      <c r="IW3" s="84"/>
      <c r="IX3" s="84"/>
      <c r="IY3" s="84"/>
      <c r="IZ3" s="84"/>
      <c r="JA3" s="84"/>
      <c r="JB3" s="84"/>
    </row>
    <row r="4" spans="1:262" s="13" customFormat="1" ht="15" customHeight="1" x14ac:dyDescent="0.15">
      <c r="A4" s="187"/>
      <c r="B4" s="189"/>
      <c r="C4" s="191"/>
      <c r="D4" s="193"/>
      <c r="E4" s="195"/>
      <c r="F4" s="187"/>
      <c r="G4" s="197"/>
      <c r="H4" s="197"/>
      <c r="I4" s="187"/>
      <c r="J4" s="189"/>
      <c r="K4" s="199"/>
      <c r="L4" s="35"/>
      <c r="M4" s="35"/>
      <c r="N4" s="36"/>
      <c r="O4" s="201"/>
      <c r="P4" s="191"/>
      <c r="Q4" s="191"/>
      <c r="R4" s="195"/>
      <c r="S4" s="195"/>
      <c r="T4" s="191"/>
      <c r="U4" s="191"/>
      <c r="V4" s="191"/>
      <c r="W4" s="203"/>
      <c r="X4" s="204"/>
      <c r="Y4" s="205"/>
      <c r="Z4" s="205"/>
      <c r="AA4" s="36"/>
      <c r="AB4" s="36"/>
      <c r="AC4" s="36"/>
      <c r="AD4" s="36"/>
      <c r="AE4" s="34"/>
      <c r="AF4" s="195"/>
      <c r="AG4" s="195"/>
      <c r="AH4" s="195"/>
      <c r="AI4" s="59"/>
      <c r="AJ4" s="34"/>
      <c r="AK4" s="59"/>
      <c r="AL4" s="189"/>
      <c r="AM4" s="193"/>
      <c r="AN4" s="60"/>
      <c r="AO4" s="71" t="s">
        <v>262</v>
      </c>
      <c r="AP4" s="71" t="s">
        <v>263</v>
      </c>
      <c r="AQ4" s="72" t="s">
        <v>264</v>
      </c>
      <c r="AR4" s="72" t="s">
        <v>265</v>
      </c>
      <c r="AS4" s="73" t="s">
        <v>266</v>
      </c>
      <c r="AT4" s="73" t="s">
        <v>267</v>
      </c>
      <c r="AU4" s="73" t="s">
        <v>268</v>
      </c>
      <c r="AV4" s="73" t="s">
        <v>269</v>
      </c>
      <c r="AW4" s="73" t="s">
        <v>270</v>
      </c>
      <c r="AX4" s="73" t="s">
        <v>271</v>
      </c>
      <c r="AY4" s="73" t="s">
        <v>272</v>
      </c>
      <c r="AZ4" s="73" t="s">
        <v>273</v>
      </c>
      <c r="BA4" s="73" t="s">
        <v>274</v>
      </c>
      <c r="BB4" s="84"/>
      <c r="BC4" s="84"/>
      <c r="BD4" s="84"/>
      <c r="BE4" s="84"/>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c r="EF4" s="84"/>
      <c r="EG4" s="84"/>
      <c r="EH4" s="84"/>
      <c r="EI4" s="84"/>
      <c r="EJ4" s="84"/>
      <c r="EK4" s="84"/>
      <c r="EL4" s="84"/>
      <c r="EM4" s="84"/>
      <c r="EN4" s="84"/>
      <c r="EO4" s="84"/>
      <c r="EP4" s="84"/>
      <c r="EQ4" s="84"/>
      <c r="ER4" s="84"/>
      <c r="ES4" s="84"/>
      <c r="ET4" s="84"/>
      <c r="EU4" s="84"/>
      <c r="EV4" s="84"/>
      <c r="EW4" s="84"/>
      <c r="EX4" s="84"/>
      <c r="EY4" s="84"/>
      <c r="EZ4" s="84"/>
      <c r="FA4" s="84"/>
      <c r="FB4" s="84"/>
      <c r="FC4" s="84"/>
      <c r="FD4" s="84"/>
      <c r="FE4" s="84"/>
      <c r="FF4" s="84"/>
      <c r="FG4" s="84"/>
      <c r="FH4" s="84"/>
      <c r="FI4" s="84"/>
      <c r="FJ4" s="84"/>
      <c r="FK4" s="84"/>
      <c r="FL4" s="84"/>
      <c r="FM4" s="84"/>
      <c r="FN4" s="84"/>
      <c r="FO4" s="84"/>
      <c r="FP4" s="84"/>
      <c r="FQ4" s="84"/>
      <c r="FR4" s="84"/>
      <c r="FS4" s="84"/>
      <c r="FT4" s="84"/>
      <c r="FU4" s="84"/>
      <c r="FV4" s="84"/>
      <c r="FW4" s="84"/>
      <c r="FX4" s="84"/>
      <c r="FY4" s="84"/>
      <c r="FZ4" s="84"/>
      <c r="GA4" s="84"/>
      <c r="GB4" s="84"/>
      <c r="GC4" s="84"/>
      <c r="GD4" s="84"/>
      <c r="GE4" s="84"/>
      <c r="GF4" s="84"/>
      <c r="GG4" s="84"/>
      <c r="GH4" s="84"/>
      <c r="GI4" s="84"/>
      <c r="GJ4" s="84"/>
      <c r="GK4" s="84"/>
      <c r="GL4" s="84"/>
      <c r="GM4" s="84"/>
      <c r="GN4" s="84"/>
      <c r="GO4" s="84"/>
      <c r="GP4" s="84"/>
      <c r="GQ4" s="84"/>
      <c r="GR4" s="84"/>
      <c r="GS4" s="84"/>
      <c r="GT4" s="84"/>
      <c r="GU4" s="84"/>
      <c r="GV4" s="84"/>
      <c r="GW4" s="84"/>
      <c r="GX4" s="84"/>
      <c r="GY4" s="84"/>
      <c r="GZ4" s="84"/>
      <c r="HA4" s="84"/>
      <c r="HB4" s="84"/>
      <c r="HC4" s="84"/>
      <c r="HD4" s="84"/>
      <c r="HE4" s="84"/>
      <c r="HF4" s="84"/>
      <c r="HG4" s="84"/>
      <c r="HH4" s="84"/>
      <c r="HI4" s="84"/>
      <c r="HJ4" s="84"/>
      <c r="HK4" s="84"/>
      <c r="HL4" s="84"/>
      <c r="HM4" s="84"/>
      <c r="HN4" s="84"/>
      <c r="HO4" s="84"/>
      <c r="HP4" s="84"/>
      <c r="HQ4" s="84"/>
      <c r="HR4" s="84"/>
      <c r="HS4" s="84"/>
      <c r="HT4" s="84"/>
      <c r="HU4" s="84"/>
      <c r="HV4" s="84"/>
      <c r="HW4" s="84"/>
      <c r="HX4" s="84"/>
      <c r="HY4" s="84"/>
      <c r="HZ4" s="84"/>
      <c r="IA4" s="84"/>
      <c r="IB4" s="84"/>
      <c r="IC4" s="84"/>
      <c r="ID4" s="84"/>
      <c r="IE4" s="84"/>
      <c r="IF4" s="84"/>
      <c r="IG4" s="84"/>
      <c r="IH4" s="84"/>
      <c r="II4" s="84"/>
      <c r="IJ4" s="84"/>
      <c r="IK4" s="84"/>
      <c r="IL4" s="84"/>
      <c r="IM4" s="84"/>
      <c r="IN4" s="84"/>
      <c r="IO4" s="84"/>
      <c r="IP4" s="84"/>
      <c r="IQ4" s="84"/>
      <c r="IR4" s="84"/>
      <c r="IS4" s="84"/>
      <c r="IT4" s="84"/>
      <c r="IU4" s="84"/>
      <c r="IV4" s="84"/>
      <c r="IW4" s="84"/>
      <c r="IX4" s="84"/>
      <c r="IY4" s="84"/>
      <c r="IZ4" s="84"/>
      <c r="JA4" s="84"/>
      <c r="JB4" s="84"/>
    </row>
    <row r="5" spans="1:262" s="22" customFormat="1" ht="15" customHeight="1" x14ac:dyDescent="0.15">
      <c r="A5" s="176" t="str">
        <f t="shared" ref="A5:A40" si="0">$Y$2</f>
        <v>20190904</v>
      </c>
      <c r="B5" s="26" t="s">
        <v>275</v>
      </c>
      <c r="C5" s="27" t="s">
        <v>375</v>
      </c>
      <c r="D5" s="28" t="s">
        <v>418</v>
      </c>
      <c r="E5" s="26" t="str">
        <f t="shared" ref="E5:E19" si="1">IF(LEFT(D5,3)="ZVY","试产",IF(LEFT(D5,3)="XVK","重工","标准"))</f>
        <v>标准</v>
      </c>
      <c r="F5" s="29" t="str">
        <f>VLOOKUP(D5,[1]工单一览表!A:B,2,0)</f>
        <v>025-C130000641-356</v>
      </c>
      <c r="G5" s="30" t="str">
        <f>VLOOKUP(F5,[1]系列对照表!A:C,3,0)</f>
        <v>PinPush</v>
      </c>
      <c r="H5" s="30" t="str">
        <f>VLOOKUP(F5,[1]系列对照表!A:D,4,0)</f>
        <v>PCS</v>
      </c>
      <c r="I5" s="37">
        <f>VLOOKUP(D5,[1]工单一览表!A:G,7,0)</f>
        <v>1500000</v>
      </c>
      <c r="J5" s="38" t="s">
        <v>281</v>
      </c>
      <c r="K5" s="37">
        <f>VLOOKUP(D5,[1]工单一览表!A:H,8,0)</f>
        <v>838000</v>
      </c>
      <c r="L5" s="26"/>
      <c r="M5" s="26"/>
      <c r="N5" s="26"/>
      <c r="O5" s="39" t="s">
        <v>420</v>
      </c>
      <c r="P5" s="40">
        <v>0.5</v>
      </c>
      <c r="Q5" s="40">
        <v>0.5</v>
      </c>
      <c r="R5" s="40">
        <f t="shared" ref="R5:R40" ca="1" si="2">SUMIFS(INDIRECT("'"&amp;"品质人力-"&amp;A5&amp;"'"&amp;"!D:D"),INDIRECT("'"&amp;"品质人力-"&amp;A5&amp;"'"&amp;"!C:C"),B5)/SUMIFS(V:V,B:B,B5)*V5</f>
        <v>0.60997067448680353</v>
      </c>
      <c r="S5" s="40">
        <f t="shared" ref="S5:S40" ca="1" si="3">SUM(INDIRECT("'"&amp;"管理人力-"&amp;A5&amp;"'"&amp;"!D:D"))/SUM(V:V)*V5</f>
        <v>0.5240174672489083</v>
      </c>
      <c r="T5" s="40">
        <v>1</v>
      </c>
      <c r="U5" s="40">
        <v>2</v>
      </c>
      <c r="V5" s="41">
        <v>2</v>
      </c>
      <c r="W5" s="42">
        <v>18000</v>
      </c>
      <c r="X5" s="43">
        <v>200</v>
      </c>
      <c r="Y5" s="50">
        <v>1</v>
      </c>
      <c r="Z5" s="50">
        <v>1</v>
      </c>
      <c r="AA5" s="51"/>
      <c r="AB5" s="51"/>
      <c r="AC5" s="51"/>
      <c r="AD5" s="51"/>
      <c r="AE5" s="51"/>
      <c r="AF5" s="38">
        <f t="shared" ref="AF5:AF19" si="4">IF(LEFT(F5,3)="025",X5*Y5*Z5*60*V5,X5*Y5*Z5*60*V5/1000)</f>
        <v>24000</v>
      </c>
      <c r="AG5" s="61">
        <f t="shared" ref="AG5:AG19" si="5">IF(LEFT(F5,3)="025",W5/(X5*Y5*Z5*60),W5*1000/(X5*Y5*Z5*60))</f>
        <v>1.5</v>
      </c>
      <c r="AH5" s="62">
        <f t="shared" ref="AH5:AH19" si="6">W5/AF5</f>
        <v>0.75</v>
      </c>
      <c r="AI5" s="63"/>
      <c r="AJ5" s="64"/>
      <c r="AK5" s="65">
        <f t="shared" ref="AK5:AK19" si="7">AJ5/U5</f>
        <v>0</v>
      </c>
      <c r="AL5" s="64" t="str">
        <f>IF(VLOOKUP(D5,[1]工单一览表!A:F,6,0)="结案","Y","N")</f>
        <v>Y</v>
      </c>
      <c r="AM5" s="66" t="s">
        <v>379</v>
      </c>
      <c r="AN5" s="26"/>
      <c r="AO5" s="66" t="s">
        <v>49</v>
      </c>
      <c r="AP5" s="74"/>
      <c r="AQ5" s="75"/>
      <c r="AR5" s="76"/>
      <c r="AS5" s="77"/>
      <c r="AT5" s="77"/>
      <c r="AU5" s="78"/>
      <c r="AV5" s="77"/>
      <c r="AW5" s="77"/>
      <c r="AX5" s="77"/>
      <c r="AY5" s="77"/>
      <c r="AZ5" s="77"/>
      <c r="BA5" s="77"/>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c r="CW5" s="84"/>
      <c r="CX5" s="84"/>
      <c r="CY5" s="84"/>
      <c r="CZ5" s="84"/>
      <c r="DA5" s="84"/>
      <c r="DB5" s="84"/>
      <c r="DC5" s="84"/>
      <c r="DD5" s="84"/>
      <c r="DE5" s="84"/>
      <c r="DF5" s="84"/>
      <c r="DG5" s="84"/>
      <c r="DH5" s="84"/>
      <c r="DI5" s="84"/>
      <c r="DJ5" s="84"/>
      <c r="DK5" s="84"/>
      <c r="DL5" s="84"/>
      <c r="DM5" s="84"/>
      <c r="DN5" s="84"/>
      <c r="DO5" s="84"/>
      <c r="DP5" s="84"/>
      <c r="DQ5" s="84"/>
      <c r="DR5" s="84"/>
      <c r="DS5" s="84"/>
      <c r="DT5" s="84"/>
      <c r="DU5" s="84"/>
      <c r="DV5" s="84"/>
      <c r="DW5" s="84"/>
      <c r="DX5" s="84"/>
      <c r="DY5" s="84"/>
      <c r="DZ5" s="84"/>
      <c r="EA5" s="84"/>
      <c r="EB5" s="84"/>
      <c r="EC5" s="84"/>
      <c r="ED5" s="84"/>
      <c r="EE5" s="84"/>
      <c r="EF5" s="84"/>
      <c r="EG5" s="84"/>
      <c r="EH5" s="84"/>
      <c r="EI5" s="84"/>
      <c r="EJ5" s="84"/>
      <c r="EK5" s="84"/>
      <c r="EL5" s="84"/>
      <c r="EM5" s="84"/>
      <c r="EN5" s="84"/>
      <c r="EO5" s="84"/>
      <c r="EP5" s="84"/>
      <c r="EQ5" s="84"/>
      <c r="ER5" s="84"/>
      <c r="ES5" s="84"/>
      <c r="ET5" s="84"/>
      <c r="EU5" s="84"/>
      <c r="EV5" s="84"/>
      <c r="EW5" s="84"/>
      <c r="EX5" s="84"/>
      <c r="EY5" s="84"/>
      <c r="EZ5" s="84"/>
      <c r="FA5" s="84"/>
      <c r="FB5" s="84"/>
      <c r="FC5" s="84"/>
      <c r="FD5" s="84"/>
      <c r="FE5" s="84"/>
      <c r="FF5" s="84"/>
      <c r="FG5" s="84"/>
      <c r="FH5" s="84"/>
      <c r="FI5" s="84"/>
      <c r="FJ5" s="84"/>
      <c r="FK5" s="84"/>
      <c r="FL5" s="84"/>
      <c r="FM5" s="84"/>
      <c r="FN5" s="84"/>
      <c r="FO5" s="84"/>
      <c r="FP5" s="84"/>
      <c r="FQ5" s="84"/>
      <c r="FR5" s="84"/>
      <c r="FS5" s="84"/>
      <c r="FT5" s="84"/>
      <c r="FU5" s="84"/>
      <c r="FV5" s="84"/>
      <c r="FW5" s="84"/>
      <c r="FX5" s="84"/>
      <c r="FY5" s="84"/>
      <c r="FZ5" s="84"/>
      <c r="GA5" s="84"/>
      <c r="GB5" s="84"/>
      <c r="GC5" s="84"/>
      <c r="GD5" s="84"/>
      <c r="GE5" s="84"/>
      <c r="GF5" s="84"/>
      <c r="GG5" s="84"/>
      <c r="GH5" s="84"/>
      <c r="GI5" s="84"/>
      <c r="GJ5" s="84"/>
      <c r="GK5" s="84"/>
      <c r="GL5" s="84"/>
      <c r="GM5" s="84"/>
      <c r="GN5" s="84"/>
      <c r="GO5" s="84"/>
      <c r="GP5" s="84"/>
      <c r="GQ5" s="84"/>
      <c r="GR5" s="84"/>
      <c r="GS5" s="84"/>
      <c r="GT5" s="84"/>
      <c r="GU5" s="84"/>
      <c r="GV5" s="84"/>
      <c r="GW5" s="84"/>
      <c r="GX5" s="84"/>
      <c r="GY5" s="84"/>
      <c r="GZ5" s="84"/>
      <c r="HA5" s="84"/>
      <c r="HB5" s="84"/>
      <c r="HC5" s="84"/>
      <c r="HD5" s="84"/>
      <c r="HE5" s="84"/>
      <c r="HF5" s="84"/>
      <c r="HG5" s="84"/>
      <c r="HH5" s="84"/>
      <c r="HI5" s="84"/>
      <c r="HJ5" s="84"/>
      <c r="HK5" s="84"/>
      <c r="HL5" s="84"/>
      <c r="HM5" s="84"/>
      <c r="HN5" s="84"/>
      <c r="HO5" s="84"/>
      <c r="HP5" s="84"/>
      <c r="HQ5" s="84"/>
      <c r="HR5" s="84"/>
      <c r="HS5" s="84"/>
      <c r="HT5" s="84"/>
      <c r="HU5" s="84"/>
      <c r="HV5" s="84"/>
      <c r="HW5" s="84"/>
      <c r="HX5" s="84"/>
      <c r="HY5" s="84"/>
      <c r="HZ5" s="84"/>
      <c r="IA5" s="84"/>
      <c r="IB5" s="84"/>
      <c r="IC5" s="84"/>
      <c r="ID5" s="84"/>
      <c r="IE5" s="84"/>
      <c r="IF5" s="84"/>
      <c r="IG5" s="84"/>
      <c r="IH5" s="84"/>
      <c r="II5" s="84"/>
      <c r="IJ5" s="84"/>
      <c r="IK5" s="84"/>
      <c r="IL5" s="84"/>
      <c r="IM5" s="84"/>
      <c r="IN5" s="84"/>
      <c r="IO5" s="84"/>
      <c r="IP5" s="84"/>
      <c r="IQ5" s="84"/>
      <c r="IR5" s="84"/>
      <c r="IS5" s="84"/>
      <c r="IT5" s="84"/>
      <c r="IU5" s="84"/>
      <c r="IV5" s="84"/>
      <c r="IW5" s="84"/>
      <c r="IX5" s="84"/>
      <c r="IY5" s="84"/>
      <c r="IZ5" s="84"/>
      <c r="JA5" s="84"/>
      <c r="JB5" s="84"/>
    </row>
    <row r="6" spans="1:262" s="22" customFormat="1" ht="15" customHeight="1" x14ac:dyDescent="0.15">
      <c r="A6" s="176" t="str">
        <f t="shared" si="0"/>
        <v>20190904</v>
      </c>
      <c r="B6" s="26" t="s">
        <v>275</v>
      </c>
      <c r="C6" s="27" t="s">
        <v>375</v>
      </c>
      <c r="D6" s="28" t="s">
        <v>421</v>
      </c>
      <c r="E6" s="26" t="str">
        <f t="shared" si="1"/>
        <v>标准</v>
      </c>
      <c r="F6" s="29" t="str">
        <f>VLOOKUP(D6,[1]工单一览表!A:B,2,0)</f>
        <v>025-C130000642-356</v>
      </c>
      <c r="G6" s="30" t="str">
        <f>VLOOKUP(F6,[1]系列对照表!A:C,3,0)</f>
        <v>PinPush</v>
      </c>
      <c r="H6" s="30" t="str">
        <f>VLOOKUP(F6,[1]系列对照表!A:D,4,0)</f>
        <v>PCS</v>
      </c>
      <c r="I6" s="37">
        <f>VLOOKUP(D6,[1]工单一览表!A:G,7,0)</f>
        <v>1500000</v>
      </c>
      <c r="J6" s="38" t="s">
        <v>281</v>
      </c>
      <c r="K6" s="37">
        <f>VLOOKUP(D6,[1]工单一览表!A:H,8,0)</f>
        <v>828000</v>
      </c>
      <c r="L6" s="26"/>
      <c r="M6" s="26"/>
      <c r="N6" s="26"/>
      <c r="O6" s="39" t="s">
        <v>420</v>
      </c>
      <c r="P6" s="40">
        <v>0.5</v>
      </c>
      <c r="Q6" s="40">
        <v>0.5</v>
      </c>
      <c r="R6" s="40">
        <f t="shared" ca="1" si="2"/>
        <v>0.60997067448680353</v>
      </c>
      <c r="S6" s="40">
        <f t="shared" ca="1" si="3"/>
        <v>0.5240174672489083</v>
      </c>
      <c r="T6" s="40">
        <v>1</v>
      </c>
      <c r="U6" s="40">
        <v>2</v>
      </c>
      <c r="V6" s="41">
        <v>2</v>
      </c>
      <c r="W6" s="42">
        <v>18000</v>
      </c>
      <c r="X6" s="43">
        <v>200</v>
      </c>
      <c r="Y6" s="50">
        <v>1</v>
      </c>
      <c r="Z6" s="50">
        <v>1</v>
      </c>
      <c r="AA6" s="51"/>
      <c r="AB6" s="51"/>
      <c r="AC6" s="51"/>
      <c r="AD6" s="51"/>
      <c r="AE6" s="51"/>
      <c r="AF6" s="38">
        <f t="shared" si="4"/>
        <v>24000</v>
      </c>
      <c r="AG6" s="61">
        <f t="shared" si="5"/>
        <v>1.5</v>
      </c>
      <c r="AH6" s="62">
        <f t="shared" si="6"/>
        <v>0.75</v>
      </c>
      <c r="AI6" s="63"/>
      <c r="AJ6" s="64"/>
      <c r="AK6" s="65">
        <f t="shared" si="7"/>
        <v>0</v>
      </c>
      <c r="AL6" s="64" t="str">
        <f>IF(VLOOKUP(D6,[1]工单一览表!A:F,6,0)="结案","Y","N")</f>
        <v>Y</v>
      </c>
      <c r="AM6" s="66" t="s">
        <v>379</v>
      </c>
      <c r="AN6" s="26"/>
      <c r="AO6" s="66" t="s">
        <v>49</v>
      </c>
      <c r="AP6" s="74"/>
      <c r="AQ6" s="75"/>
      <c r="AR6" s="76"/>
      <c r="AS6" s="77"/>
      <c r="AT6" s="77"/>
      <c r="AU6" s="78"/>
      <c r="AV6" s="77"/>
      <c r="AW6" s="77"/>
      <c r="AX6" s="77"/>
      <c r="AY6" s="77"/>
      <c r="AZ6" s="77"/>
      <c r="BA6" s="77"/>
      <c r="BB6" s="84"/>
      <c r="BC6" s="84"/>
      <c r="BD6" s="84"/>
      <c r="BE6" s="84"/>
      <c r="BF6" s="84"/>
      <c r="BG6" s="84"/>
      <c r="BH6" s="84"/>
      <c r="BI6" s="84"/>
      <c r="BJ6" s="84"/>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84"/>
      <c r="FT6" s="84"/>
      <c r="FU6" s="84"/>
      <c r="FV6" s="84"/>
      <c r="FW6" s="84"/>
      <c r="FX6" s="84"/>
      <c r="FY6" s="84"/>
      <c r="FZ6" s="84"/>
      <c r="GA6" s="84"/>
      <c r="GB6" s="84"/>
      <c r="GC6" s="84"/>
      <c r="GD6" s="84"/>
      <c r="GE6" s="84"/>
      <c r="GF6" s="84"/>
      <c r="GG6" s="84"/>
      <c r="GH6" s="84"/>
      <c r="GI6" s="84"/>
      <c r="GJ6" s="84"/>
      <c r="GK6" s="84"/>
      <c r="GL6" s="84"/>
      <c r="GM6" s="84"/>
      <c r="GN6" s="84"/>
      <c r="GO6" s="84"/>
      <c r="GP6" s="84"/>
      <c r="GQ6" s="84"/>
      <c r="GR6" s="84"/>
      <c r="GS6" s="84"/>
      <c r="GT6" s="84"/>
      <c r="GU6" s="84"/>
      <c r="GV6" s="84"/>
      <c r="GW6" s="84"/>
      <c r="GX6" s="84"/>
      <c r="GY6" s="84"/>
      <c r="GZ6" s="84"/>
      <c r="HA6" s="84"/>
      <c r="HB6" s="84"/>
      <c r="HC6" s="84"/>
      <c r="HD6" s="84"/>
      <c r="HE6" s="84"/>
      <c r="HF6" s="84"/>
      <c r="HG6" s="84"/>
      <c r="HH6" s="84"/>
      <c r="HI6" s="84"/>
      <c r="HJ6" s="84"/>
      <c r="HK6" s="84"/>
      <c r="HL6" s="84"/>
      <c r="HM6" s="84"/>
      <c r="HN6" s="84"/>
      <c r="HO6" s="84"/>
      <c r="HP6" s="84"/>
      <c r="HQ6" s="84"/>
      <c r="HR6" s="84"/>
      <c r="HS6" s="84"/>
      <c r="HT6" s="84"/>
      <c r="HU6" s="84"/>
      <c r="HV6" s="84"/>
      <c r="HW6" s="84"/>
      <c r="HX6" s="84"/>
      <c r="HY6" s="84"/>
      <c r="HZ6" s="84"/>
      <c r="IA6" s="84"/>
      <c r="IB6" s="84"/>
      <c r="IC6" s="84"/>
      <c r="ID6" s="84"/>
      <c r="IE6" s="84"/>
      <c r="IF6" s="84"/>
      <c r="IG6" s="84"/>
      <c r="IH6" s="84"/>
      <c r="II6" s="84"/>
      <c r="IJ6" s="84"/>
      <c r="IK6" s="84"/>
      <c r="IL6" s="84"/>
      <c r="IM6" s="84"/>
      <c r="IN6" s="84"/>
      <c r="IO6" s="84"/>
      <c r="IP6" s="84"/>
      <c r="IQ6" s="84"/>
      <c r="IR6" s="84"/>
      <c r="IS6" s="84"/>
      <c r="IT6" s="84"/>
      <c r="IU6" s="84"/>
      <c r="IV6" s="84"/>
      <c r="IW6" s="84"/>
      <c r="IX6" s="84"/>
      <c r="IY6" s="84"/>
      <c r="IZ6" s="84"/>
      <c r="JA6" s="84"/>
      <c r="JB6" s="84"/>
    </row>
    <row r="7" spans="1:262" s="22" customFormat="1" ht="15" customHeight="1" x14ac:dyDescent="0.15">
      <c r="A7" s="176" t="str">
        <f t="shared" si="0"/>
        <v>20190904</v>
      </c>
      <c r="B7" s="26" t="s">
        <v>275</v>
      </c>
      <c r="C7" s="27" t="s">
        <v>276</v>
      </c>
      <c r="D7" s="28" t="s">
        <v>423</v>
      </c>
      <c r="E7" s="26" t="str">
        <f t="shared" si="1"/>
        <v>标准</v>
      </c>
      <c r="F7" s="29" t="str">
        <f>VLOOKUP(D7,[1]工单一览表!A:B,2,0)</f>
        <v>025-C130000631-358</v>
      </c>
      <c r="G7" s="30" t="str">
        <f>VLOOKUP(F7,[1]系列对照表!A:C,3,0)</f>
        <v>PinPush</v>
      </c>
      <c r="H7" s="30" t="str">
        <f>VLOOKUP(F7,[1]系列对照表!A:D,4,0)</f>
        <v>PCS</v>
      </c>
      <c r="I7" s="37">
        <f>VLOOKUP(D7,[1]工单一览表!A:G,7,0)</f>
        <v>2000000</v>
      </c>
      <c r="J7" s="38" t="s">
        <v>281</v>
      </c>
      <c r="K7" s="37">
        <f>VLOOKUP(D7,[1]工单一览表!A:H,8,0)</f>
        <v>1939000</v>
      </c>
      <c r="L7" s="26"/>
      <c r="M7" s="26"/>
      <c r="N7" s="26"/>
      <c r="O7" s="39" t="s">
        <v>389</v>
      </c>
      <c r="P7" s="40">
        <v>0.5</v>
      </c>
      <c r="Q7" s="40">
        <v>0.5</v>
      </c>
      <c r="R7" s="40">
        <f t="shared" ca="1" si="2"/>
        <v>3.6598240469208214</v>
      </c>
      <c r="S7" s="40">
        <f t="shared" ca="1" si="3"/>
        <v>3.14410480349345</v>
      </c>
      <c r="T7" s="40">
        <v>3</v>
      </c>
      <c r="U7" s="40">
        <v>7</v>
      </c>
      <c r="V7" s="41">
        <v>12</v>
      </c>
      <c r="W7" s="42">
        <v>210000</v>
      </c>
      <c r="X7" s="43">
        <v>320</v>
      </c>
      <c r="Y7" s="50">
        <v>1</v>
      </c>
      <c r="Z7" s="50">
        <v>1</v>
      </c>
      <c r="AA7" s="51"/>
      <c r="AB7" s="51"/>
      <c r="AC7" s="51"/>
      <c r="AD7" s="51"/>
      <c r="AE7" s="51"/>
      <c r="AF7" s="38">
        <f t="shared" si="4"/>
        <v>230400</v>
      </c>
      <c r="AG7" s="61">
        <f t="shared" si="5"/>
        <v>10.9375</v>
      </c>
      <c r="AH7" s="62">
        <f t="shared" si="6"/>
        <v>0.91145833333333337</v>
      </c>
      <c r="AI7" s="63"/>
      <c r="AJ7" s="64"/>
      <c r="AK7" s="65">
        <f t="shared" si="7"/>
        <v>0</v>
      </c>
      <c r="AL7" s="64" t="str">
        <f>IF(VLOOKUP(D7,[1]工单一览表!A:F,6,0)="结案","Y","N")</f>
        <v>Y</v>
      </c>
      <c r="AM7" s="66" t="s">
        <v>379</v>
      </c>
      <c r="AN7" s="26"/>
      <c r="AO7" s="66" t="s">
        <v>399</v>
      </c>
      <c r="AP7" s="74"/>
      <c r="AQ7" s="75"/>
      <c r="AR7" s="76"/>
      <c r="AS7" s="77"/>
      <c r="AT7" s="77"/>
      <c r="AU7" s="78"/>
      <c r="AV7" s="77"/>
      <c r="AW7" s="77"/>
      <c r="AX7" s="77"/>
      <c r="AY7" s="77"/>
      <c r="AZ7" s="77"/>
      <c r="BA7" s="77"/>
      <c r="BB7" s="84"/>
      <c r="BC7" s="84"/>
      <c r="BD7" s="84"/>
      <c r="BE7" s="84"/>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4"/>
      <c r="DW7" s="84"/>
      <c r="DX7" s="84"/>
      <c r="DY7" s="84"/>
      <c r="DZ7" s="84"/>
      <c r="EA7" s="84"/>
      <c r="EB7" s="84"/>
      <c r="EC7" s="84"/>
      <c r="ED7" s="84"/>
      <c r="EE7" s="84"/>
      <c r="EF7" s="84"/>
      <c r="EG7" s="84"/>
      <c r="EH7" s="84"/>
      <c r="EI7" s="84"/>
      <c r="EJ7" s="84"/>
      <c r="EK7" s="84"/>
      <c r="EL7" s="84"/>
      <c r="EM7" s="84"/>
      <c r="EN7" s="84"/>
      <c r="EO7" s="84"/>
      <c r="EP7" s="84"/>
      <c r="EQ7" s="84"/>
      <c r="ER7" s="84"/>
      <c r="ES7" s="84"/>
      <c r="ET7" s="84"/>
      <c r="EU7" s="84"/>
      <c r="EV7" s="84"/>
      <c r="EW7" s="84"/>
      <c r="EX7" s="84"/>
      <c r="EY7" s="84"/>
      <c r="EZ7" s="84"/>
      <c r="FA7" s="84"/>
      <c r="FB7" s="84"/>
      <c r="FC7" s="84"/>
      <c r="FD7" s="84"/>
      <c r="FE7" s="84"/>
      <c r="FF7" s="84"/>
      <c r="FG7" s="84"/>
      <c r="FH7" s="84"/>
      <c r="FI7" s="84"/>
      <c r="FJ7" s="84"/>
      <c r="FK7" s="84"/>
      <c r="FL7" s="84"/>
      <c r="FM7" s="84"/>
      <c r="FN7" s="84"/>
      <c r="FO7" s="84"/>
      <c r="FP7" s="84"/>
      <c r="FQ7" s="84"/>
      <c r="FR7" s="84"/>
      <c r="FS7" s="84"/>
      <c r="FT7" s="84"/>
      <c r="FU7" s="84"/>
      <c r="FV7" s="84"/>
      <c r="FW7" s="84"/>
      <c r="FX7" s="84"/>
      <c r="FY7" s="84"/>
      <c r="FZ7" s="84"/>
      <c r="GA7" s="84"/>
      <c r="GB7" s="84"/>
      <c r="GC7" s="84"/>
      <c r="GD7" s="84"/>
      <c r="GE7" s="84"/>
      <c r="GF7" s="84"/>
      <c r="GG7" s="84"/>
      <c r="GH7" s="84"/>
      <c r="GI7" s="84"/>
      <c r="GJ7" s="84"/>
      <c r="GK7" s="84"/>
      <c r="GL7" s="84"/>
      <c r="GM7" s="84"/>
      <c r="GN7" s="84"/>
      <c r="GO7" s="84"/>
      <c r="GP7" s="84"/>
      <c r="GQ7" s="84"/>
      <c r="GR7" s="84"/>
      <c r="GS7" s="84"/>
      <c r="GT7" s="84"/>
      <c r="GU7" s="84"/>
      <c r="GV7" s="84"/>
      <c r="GW7" s="84"/>
      <c r="GX7" s="84"/>
      <c r="GY7" s="84"/>
      <c r="GZ7" s="84"/>
      <c r="HA7" s="84"/>
      <c r="HB7" s="84"/>
      <c r="HC7" s="84"/>
      <c r="HD7" s="84"/>
      <c r="HE7" s="84"/>
      <c r="HF7" s="84"/>
      <c r="HG7" s="84"/>
      <c r="HH7" s="84"/>
      <c r="HI7" s="84"/>
      <c r="HJ7" s="84"/>
      <c r="HK7" s="84"/>
      <c r="HL7" s="84"/>
      <c r="HM7" s="84"/>
      <c r="HN7" s="84"/>
      <c r="HO7" s="84"/>
      <c r="HP7" s="84"/>
      <c r="HQ7" s="84"/>
      <c r="HR7" s="84"/>
      <c r="HS7" s="84"/>
      <c r="HT7" s="84"/>
      <c r="HU7" s="84"/>
      <c r="HV7" s="84"/>
      <c r="HW7" s="84"/>
      <c r="HX7" s="84"/>
      <c r="HY7" s="84"/>
      <c r="HZ7" s="84"/>
      <c r="IA7" s="84"/>
      <c r="IB7" s="84"/>
      <c r="IC7" s="84"/>
      <c r="ID7" s="84"/>
      <c r="IE7" s="84"/>
      <c r="IF7" s="84"/>
      <c r="IG7" s="84"/>
      <c r="IH7" s="84"/>
      <c r="II7" s="84"/>
      <c r="IJ7" s="84"/>
      <c r="IK7" s="84"/>
      <c r="IL7" s="84"/>
      <c r="IM7" s="84"/>
      <c r="IN7" s="84"/>
      <c r="IO7" s="84"/>
      <c r="IP7" s="84"/>
      <c r="IQ7" s="84"/>
      <c r="IR7" s="84"/>
      <c r="IS7" s="84"/>
      <c r="IT7" s="84"/>
      <c r="IU7" s="84"/>
      <c r="IV7" s="84"/>
      <c r="IW7" s="84"/>
      <c r="IX7" s="84"/>
      <c r="IY7" s="84"/>
      <c r="IZ7" s="84"/>
      <c r="JA7" s="84"/>
      <c r="JB7" s="84"/>
    </row>
    <row r="8" spans="1:262" s="22" customFormat="1" ht="15" customHeight="1" x14ac:dyDescent="0.15">
      <c r="A8" s="176" t="str">
        <f t="shared" si="0"/>
        <v>20190904</v>
      </c>
      <c r="B8" s="26" t="s">
        <v>285</v>
      </c>
      <c r="C8" s="27" t="s">
        <v>276</v>
      </c>
      <c r="D8" s="28" t="s">
        <v>423</v>
      </c>
      <c r="E8" s="26" t="str">
        <f t="shared" si="1"/>
        <v>标准</v>
      </c>
      <c r="F8" s="29" t="str">
        <f>VLOOKUP(D8,[1]工单一览表!A:B,2,0)</f>
        <v>025-C130000631-358</v>
      </c>
      <c r="G8" s="30" t="str">
        <f>VLOOKUP(F8,[1]系列对照表!A:C,3,0)</f>
        <v>PinPush</v>
      </c>
      <c r="H8" s="30" t="str">
        <f>VLOOKUP(F8,[1]系列对照表!A:D,4,0)</f>
        <v>PCS</v>
      </c>
      <c r="I8" s="37">
        <f>VLOOKUP(D8,[1]工单一览表!A:G,7,0)</f>
        <v>2000000</v>
      </c>
      <c r="J8" s="38" t="s">
        <v>281</v>
      </c>
      <c r="K8" s="37">
        <f>VLOOKUP(D8,[1]工单一览表!A:H,8,0)</f>
        <v>1939000</v>
      </c>
      <c r="L8" s="26"/>
      <c r="M8" s="26"/>
      <c r="N8" s="26"/>
      <c r="O8" s="39" t="s">
        <v>389</v>
      </c>
      <c r="P8" s="40">
        <v>0.5</v>
      </c>
      <c r="Q8" s="40">
        <v>0.5</v>
      </c>
      <c r="R8" s="40">
        <f t="shared" ca="1" si="2"/>
        <v>1.5260115606936415</v>
      </c>
      <c r="S8" s="40">
        <f t="shared" ca="1" si="3"/>
        <v>3.14410480349345</v>
      </c>
      <c r="T8" s="40">
        <v>3</v>
      </c>
      <c r="U8" s="40">
        <v>3</v>
      </c>
      <c r="V8" s="41">
        <v>12</v>
      </c>
      <c r="W8" s="42">
        <v>140000</v>
      </c>
      <c r="X8" s="43">
        <v>320</v>
      </c>
      <c r="Y8" s="50">
        <v>1</v>
      </c>
      <c r="Z8" s="50">
        <v>1</v>
      </c>
      <c r="AA8" s="51"/>
      <c r="AB8" s="51"/>
      <c r="AC8" s="51"/>
      <c r="AD8" s="51"/>
      <c r="AE8" s="51"/>
      <c r="AF8" s="38">
        <f t="shared" si="4"/>
        <v>230400</v>
      </c>
      <c r="AG8" s="61">
        <f t="shared" si="5"/>
        <v>7.291666666666667</v>
      </c>
      <c r="AH8" s="62">
        <f t="shared" si="6"/>
        <v>0.60763888888888884</v>
      </c>
      <c r="AI8" s="63"/>
      <c r="AJ8" s="64"/>
      <c r="AK8" s="65">
        <f t="shared" si="7"/>
        <v>0</v>
      </c>
      <c r="AL8" s="64" t="str">
        <f>IF(VLOOKUP(D8,[1]工单一览表!A:F,6,0)="结案","Y","N")</f>
        <v>Y</v>
      </c>
      <c r="AM8" s="66" t="s">
        <v>331</v>
      </c>
      <c r="AN8" s="26"/>
      <c r="AO8" s="66" t="s">
        <v>127</v>
      </c>
      <c r="AP8" s="74"/>
      <c r="AQ8" s="75"/>
      <c r="AR8" s="76"/>
      <c r="AS8" s="77"/>
      <c r="AT8" s="77"/>
      <c r="AU8" s="78"/>
      <c r="AV8" s="77"/>
      <c r="AW8" s="77"/>
      <c r="AX8" s="77"/>
      <c r="AY8" s="77"/>
      <c r="AZ8" s="77"/>
      <c r="BA8" s="77"/>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c r="FE8" s="84"/>
      <c r="FF8" s="84"/>
      <c r="FG8" s="84"/>
      <c r="FH8" s="84"/>
      <c r="FI8" s="84"/>
      <c r="FJ8" s="84"/>
      <c r="FK8" s="84"/>
      <c r="FL8" s="84"/>
      <c r="FM8" s="84"/>
      <c r="FN8" s="84"/>
      <c r="FO8" s="84"/>
      <c r="FP8" s="84"/>
      <c r="FQ8" s="84"/>
      <c r="FR8" s="84"/>
      <c r="FS8" s="84"/>
      <c r="FT8" s="84"/>
      <c r="FU8" s="84"/>
      <c r="FV8" s="84"/>
      <c r="FW8" s="84"/>
      <c r="FX8" s="84"/>
      <c r="FY8" s="84"/>
      <c r="FZ8" s="84"/>
      <c r="GA8" s="84"/>
      <c r="GB8" s="84"/>
      <c r="GC8" s="84"/>
      <c r="GD8" s="84"/>
      <c r="GE8" s="84"/>
      <c r="GF8" s="84"/>
      <c r="GG8" s="84"/>
      <c r="GH8" s="84"/>
      <c r="GI8" s="84"/>
      <c r="GJ8" s="84"/>
      <c r="GK8" s="84"/>
      <c r="GL8" s="84"/>
      <c r="GM8" s="84"/>
      <c r="GN8" s="84"/>
      <c r="GO8" s="84"/>
      <c r="GP8" s="84"/>
      <c r="GQ8" s="84"/>
      <c r="GR8" s="84"/>
      <c r="GS8" s="84"/>
      <c r="GT8" s="84"/>
      <c r="GU8" s="84"/>
      <c r="GV8" s="84"/>
      <c r="GW8" s="84"/>
      <c r="GX8" s="84"/>
      <c r="GY8" s="84"/>
      <c r="GZ8" s="84"/>
      <c r="HA8" s="84"/>
      <c r="HB8" s="84"/>
      <c r="HC8" s="84"/>
      <c r="HD8" s="84"/>
      <c r="HE8" s="84"/>
      <c r="HF8" s="84"/>
      <c r="HG8" s="84"/>
      <c r="HH8" s="84"/>
      <c r="HI8" s="84"/>
      <c r="HJ8" s="84"/>
      <c r="HK8" s="84"/>
      <c r="HL8" s="84"/>
      <c r="HM8" s="84"/>
      <c r="HN8" s="84"/>
      <c r="HO8" s="84"/>
      <c r="HP8" s="84"/>
      <c r="HQ8" s="84"/>
      <c r="HR8" s="84"/>
      <c r="HS8" s="84"/>
      <c r="HT8" s="84"/>
      <c r="HU8" s="84"/>
      <c r="HV8" s="84"/>
      <c r="HW8" s="84"/>
      <c r="HX8" s="84"/>
      <c r="HY8" s="84"/>
      <c r="HZ8" s="84"/>
      <c r="IA8" s="84"/>
      <c r="IB8" s="84"/>
      <c r="IC8" s="84"/>
      <c r="ID8" s="84"/>
      <c r="IE8" s="84"/>
      <c r="IF8" s="84"/>
      <c r="IG8" s="84"/>
      <c r="IH8" s="84"/>
      <c r="II8" s="84"/>
      <c r="IJ8" s="84"/>
      <c r="IK8" s="84"/>
      <c r="IL8" s="84"/>
      <c r="IM8" s="84"/>
      <c r="IN8" s="84"/>
      <c r="IO8" s="84"/>
      <c r="IP8" s="84"/>
      <c r="IQ8" s="84"/>
      <c r="IR8" s="84"/>
      <c r="IS8" s="84"/>
      <c r="IT8" s="84"/>
      <c r="IU8" s="84"/>
      <c r="IV8" s="84"/>
      <c r="IW8" s="84"/>
      <c r="IX8" s="84"/>
      <c r="IY8" s="84"/>
      <c r="IZ8" s="84"/>
      <c r="JA8" s="84"/>
      <c r="JB8" s="84"/>
    </row>
    <row r="9" spans="1:262" s="13" customFormat="1" ht="15" customHeight="1" x14ac:dyDescent="0.15">
      <c r="A9" s="176" t="str">
        <f t="shared" si="0"/>
        <v>20190904</v>
      </c>
      <c r="B9" s="26" t="s">
        <v>285</v>
      </c>
      <c r="C9" s="27" t="s">
        <v>292</v>
      </c>
      <c r="D9" s="28" t="s">
        <v>446</v>
      </c>
      <c r="E9" s="26" t="str">
        <f t="shared" si="1"/>
        <v>标准</v>
      </c>
      <c r="F9" s="29" t="str">
        <f>VLOOKUP(D9,[1]工单一览表!A:B,2,0)</f>
        <v>025-U139500621-373</v>
      </c>
      <c r="G9" s="30" t="str">
        <f>VLOOKUP(F9,[1]系列对照表!A:C,3,0)</f>
        <v>5P Usb</v>
      </c>
      <c r="H9" s="30" t="str">
        <f>VLOOKUP(F9,[1]系列对照表!A:D,4,0)</f>
        <v>PCS</v>
      </c>
      <c r="I9" s="37">
        <f>VLOOKUP(D9,[1]工单一览表!A:G,7,0)</f>
        <v>600000</v>
      </c>
      <c r="J9" s="38" t="s">
        <v>281</v>
      </c>
      <c r="K9" s="37">
        <f>VLOOKUP(D9,[1]工单一览表!A:H,8,0)</f>
        <v>511000</v>
      </c>
      <c r="L9" s="26"/>
      <c r="M9" s="26"/>
      <c r="N9" s="26"/>
      <c r="O9" s="39" t="s">
        <v>295</v>
      </c>
      <c r="P9" s="40">
        <v>0.5</v>
      </c>
      <c r="Q9" s="40">
        <v>0.5</v>
      </c>
      <c r="R9" s="40">
        <f t="shared" ca="1" si="2"/>
        <v>1.5260115606936415</v>
      </c>
      <c r="S9" s="40">
        <f t="shared" ca="1" si="3"/>
        <v>3.14410480349345</v>
      </c>
      <c r="T9" s="40">
        <v>4</v>
      </c>
      <c r="U9" s="40">
        <v>4</v>
      </c>
      <c r="V9" s="41">
        <v>12</v>
      </c>
      <c r="W9" s="42">
        <v>71000</v>
      </c>
      <c r="X9" s="43">
        <v>200</v>
      </c>
      <c r="Y9" s="50">
        <v>1</v>
      </c>
      <c r="Z9" s="50">
        <v>1</v>
      </c>
      <c r="AA9" s="51"/>
      <c r="AB9" s="51"/>
      <c r="AC9" s="51"/>
      <c r="AD9" s="51"/>
      <c r="AE9" s="51"/>
      <c r="AF9" s="38">
        <f t="shared" si="4"/>
        <v>144000</v>
      </c>
      <c r="AG9" s="61">
        <f t="shared" si="5"/>
        <v>5.916666666666667</v>
      </c>
      <c r="AH9" s="62">
        <f t="shared" si="6"/>
        <v>0.49305555555555558</v>
      </c>
      <c r="AI9" s="63"/>
      <c r="AJ9" s="64"/>
      <c r="AK9" s="65">
        <f t="shared" si="7"/>
        <v>0</v>
      </c>
      <c r="AL9" s="64" t="str">
        <f>IF(VLOOKUP(D9,[1]工单一览表!A:F,6,0)="结案","Y","N")</f>
        <v>Y</v>
      </c>
      <c r="AM9" s="66" t="s">
        <v>313</v>
      </c>
      <c r="AN9" s="26"/>
      <c r="AO9" s="66" t="s">
        <v>298</v>
      </c>
      <c r="AP9" s="74"/>
      <c r="AQ9" s="75"/>
      <c r="AR9" s="76"/>
      <c r="AS9" s="77"/>
      <c r="AT9" s="77"/>
      <c r="AU9" s="78"/>
      <c r="AV9" s="77"/>
      <c r="AW9" s="77"/>
      <c r="AX9" s="77"/>
      <c r="AY9" s="77"/>
      <c r="AZ9" s="77"/>
      <c r="BA9" s="77"/>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c r="FK9" s="84"/>
      <c r="FL9" s="84"/>
      <c r="FM9" s="84"/>
      <c r="FN9" s="84"/>
      <c r="FO9" s="84"/>
      <c r="FP9" s="84"/>
      <c r="FQ9" s="84"/>
      <c r="FR9" s="84"/>
      <c r="FS9" s="84"/>
      <c r="FT9" s="84"/>
      <c r="FU9" s="84"/>
      <c r="FV9" s="84"/>
      <c r="FW9" s="84"/>
      <c r="FX9" s="84"/>
      <c r="FY9" s="84"/>
      <c r="FZ9" s="84"/>
      <c r="GA9" s="84"/>
      <c r="GB9" s="84"/>
      <c r="GC9" s="84"/>
      <c r="GD9" s="84"/>
      <c r="GE9" s="84"/>
      <c r="GF9" s="84"/>
      <c r="GG9" s="84"/>
      <c r="GH9" s="84"/>
      <c r="GI9" s="84"/>
      <c r="GJ9" s="84"/>
      <c r="GK9" s="84"/>
      <c r="GL9" s="84"/>
      <c r="GM9" s="84"/>
      <c r="GN9" s="84"/>
      <c r="GO9" s="84"/>
      <c r="GP9" s="84"/>
      <c r="GQ9" s="84"/>
      <c r="GR9" s="84"/>
      <c r="GS9" s="84"/>
      <c r="GT9" s="84"/>
      <c r="GU9" s="84"/>
      <c r="GV9" s="84"/>
      <c r="GW9" s="84"/>
      <c r="GX9" s="84"/>
      <c r="GY9" s="84"/>
      <c r="GZ9" s="84"/>
      <c r="HA9" s="84"/>
      <c r="HB9" s="84"/>
      <c r="HC9" s="84"/>
      <c r="HD9" s="84"/>
      <c r="HE9" s="84"/>
      <c r="HF9" s="84"/>
      <c r="HG9" s="84"/>
      <c r="HH9" s="84"/>
      <c r="HI9" s="84"/>
      <c r="HJ9" s="84"/>
      <c r="HK9" s="84"/>
      <c r="HL9" s="84"/>
      <c r="HM9" s="84"/>
      <c r="HN9" s="84"/>
      <c r="HO9" s="84"/>
      <c r="HP9" s="84"/>
      <c r="HQ9" s="84"/>
      <c r="HR9" s="84"/>
      <c r="HS9" s="84"/>
      <c r="HT9" s="84"/>
      <c r="HU9" s="84"/>
      <c r="HV9" s="84"/>
      <c r="HW9" s="84"/>
      <c r="HX9" s="84"/>
      <c r="HY9" s="84"/>
      <c r="HZ9" s="84"/>
      <c r="IA9" s="84"/>
      <c r="IB9" s="84"/>
      <c r="IC9" s="84"/>
      <c r="ID9" s="84"/>
      <c r="IE9" s="84"/>
      <c r="IF9" s="84"/>
      <c r="IG9" s="84"/>
      <c r="IH9" s="84"/>
      <c r="II9" s="84"/>
      <c r="IJ9" s="84"/>
      <c r="IK9" s="84"/>
      <c r="IL9" s="84"/>
      <c r="IM9" s="84"/>
      <c r="IN9" s="84"/>
      <c r="IO9" s="84"/>
      <c r="IP9" s="84"/>
      <c r="IQ9" s="84"/>
      <c r="IR9" s="84"/>
      <c r="IS9" s="84"/>
      <c r="IT9" s="84"/>
      <c r="IU9" s="84"/>
      <c r="IV9" s="84"/>
      <c r="IW9" s="84"/>
      <c r="IX9" s="84"/>
      <c r="IY9" s="84"/>
      <c r="IZ9" s="84"/>
      <c r="JA9" s="84"/>
      <c r="JB9" s="84"/>
    </row>
    <row r="10" spans="1:262" s="13" customFormat="1" ht="15" customHeight="1" x14ac:dyDescent="0.15">
      <c r="A10" s="176" t="str">
        <f t="shared" si="0"/>
        <v>20190904</v>
      </c>
      <c r="B10" s="26" t="s">
        <v>285</v>
      </c>
      <c r="C10" s="27" t="s">
        <v>361</v>
      </c>
      <c r="D10" s="28" t="s">
        <v>424</v>
      </c>
      <c r="E10" s="26" t="str">
        <f t="shared" si="1"/>
        <v>标准</v>
      </c>
      <c r="F10" s="29" t="str">
        <f>VLOOKUP(D10,[1]工单一览表!A:B,2,0)</f>
        <v>050-0009-482</v>
      </c>
      <c r="G10" s="30" t="str">
        <f>VLOOKUP(F10,[1]系列对照表!A:C,3,0)</f>
        <v>Sim卡</v>
      </c>
      <c r="H10" s="30" t="str">
        <f>VLOOKUP(F10,[1]系列对照表!A:D,4,0)</f>
        <v>KPCS</v>
      </c>
      <c r="I10" s="37">
        <f>VLOOKUP(D10,[1]工单一览表!A:G,7,0)</f>
        <v>1000</v>
      </c>
      <c r="J10" s="38" t="s">
        <v>281</v>
      </c>
      <c r="K10" s="37">
        <f>VLOOKUP(D10,[1]工单一览表!A:H,8,0)</f>
        <v>992.7</v>
      </c>
      <c r="L10" s="26"/>
      <c r="M10" s="26"/>
      <c r="N10" s="26"/>
      <c r="O10" s="39" t="s">
        <v>425</v>
      </c>
      <c r="P10" s="40">
        <v>0.5</v>
      </c>
      <c r="Q10" s="40">
        <v>0.5</v>
      </c>
      <c r="R10" s="40">
        <f t="shared" ca="1" si="2"/>
        <v>0.38150289017341038</v>
      </c>
      <c r="S10" s="40">
        <f t="shared" ca="1" si="3"/>
        <v>0.7860262008733625</v>
      </c>
      <c r="T10" s="40">
        <v>3</v>
      </c>
      <c r="U10" s="40">
        <v>3</v>
      </c>
      <c r="V10" s="41">
        <v>3</v>
      </c>
      <c r="W10" s="42">
        <v>41</v>
      </c>
      <c r="X10" s="43">
        <v>300</v>
      </c>
      <c r="Y10" s="50">
        <v>1</v>
      </c>
      <c r="Z10" s="50">
        <v>1</v>
      </c>
      <c r="AA10" s="51"/>
      <c r="AB10" s="51"/>
      <c r="AC10" s="51"/>
      <c r="AD10" s="51"/>
      <c r="AE10" s="51"/>
      <c r="AF10" s="38">
        <f t="shared" si="4"/>
        <v>54</v>
      </c>
      <c r="AG10" s="61">
        <f t="shared" si="5"/>
        <v>2.2777777777777777</v>
      </c>
      <c r="AH10" s="62">
        <f t="shared" si="6"/>
        <v>0.7592592592592593</v>
      </c>
      <c r="AI10" s="63"/>
      <c r="AJ10" s="64"/>
      <c r="AK10" s="65">
        <f t="shared" si="7"/>
        <v>0</v>
      </c>
      <c r="AL10" s="64" t="str">
        <f>IF(VLOOKUP(D10,[1]工单一览表!A:F,6,0)="结案","Y","N")</f>
        <v>Y</v>
      </c>
      <c r="AM10" s="66" t="s">
        <v>313</v>
      </c>
      <c r="AN10" s="26"/>
      <c r="AO10" s="66" t="s">
        <v>298</v>
      </c>
      <c r="AP10" s="74"/>
      <c r="AQ10" s="75"/>
      <c r="AR10" s="76"/>
      <c r="AS10" s="77"/>
      <c r="AT10" s="77"/>
      <c r="AU10" s="78"/>
      <c r="AV10" s="77"/>
      <c r="AW10" s="77"/>
      <c r="AX10" s="77"/>
      <c r="AY10" s="77"/>
      <c r="AZ10" s="77"/>
      <c r="BA10" s="77"/>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c r="GQ10" s="84"/>
      <c r="GR10" s="84"/>
      <c r="GS10" s="84"/>
      <c r="GT10" s="84"/>
      <c r="GU10" s="84"/>
      <c r="GV10" s="84"/>
      <c r="GW10" s="84"/>
      <c r="GX10" s="84"/>
      <c r="GY10" s="84"/>
      <c r="GZ10" s="84"/>
      <c r="HA10" s="84"/>
      <c r="HB10" s="84"/>
      <c r="HC10" s="84"/>
      <c r="HD10" s="84"/>
      <c r="HE10" s="84"/>
      <c r="HF10" s="84"/>
      <c r="HG10" s="84"/>
      <c r="HH10" s="84"/>
      <c r="HI10" s="84"/>
      <c r="HJ10" s="84"/>
      <c r="HK10" s="84"/>
      <c r="HL10" s="84"/>
      <c r="HM10" s="84"/>
      <c r="HN10" s="84"/>
      <c r="HO10" s="84"/>
      <c r="HP10" s="84"/>
      <c r="HQ10" s="84"/>
      <c r="HR10" s="84"/>
      <c r="HS10" s="84"/>
      <c r="HT10" s="84"/>
      <c r="HU10" s="84"/>
      <c r="HV10" s="84"/>
      <c r="HW10" s="84"/>
      <c r="HX10" s="84"/>
      <c r="HY10" s="84"/>
      <c r="HZ10" s="84"/>
      <c r="IA10" s="84"/>
      <c r="IB10" s="84"/>
      <c r="IC10" s="84"/>
      <c r="ID10" s="84"/>
      <c r="IE10" s="84"/>
      <c r="IF10" s="84"/>
      <c r="IG10" s="84"/>
      <c r="IH10" s="84"/>
      <c r="II10" s="84"/>
      <c r="IJ10" s="84"/>
      <c r="IK10" s="84"/>
      <c r="IL10" s="84"/>
      <c r="IM10" s="84"/>
      <c r="IN10" s="84"/>
      <c r="IO10" s="84"/>
      <c r="IP10" s="84"/>
      <c r="IQ10" s="84"/>
      <c r="IR10" s="84"/>
      <c r="IS10" s="84"/>
      <c r="IT10" s="84"/>
      <c r="IU10" s="84"/>
      <c r="IV10" s="84"/>
      <c r="IW10" s="84"/>
      <c r="IX10" s="84"/>
      <c r="IY10" s="84"/>
      <c r="IZ10" s="84"/>
      <c r="JA10" s="84"/>
      <c r="JB10" s="84"/>
    </row>
    <row r="11" spans="1:262" s="13" customFormat="1" ht="15" customHeight="1" x14ac:dyDescent="0.15">
      <c r="A11" s="176" t="str">
        <f t="shared" si="0"/>
        <v>20190904</v>
      </c>
      <c r="B11" s="26" t="s">
        <v>275</v>
      </c>
      <c r="C11" s="27" t="s">
        <v>121</v>
      </c>
      <c r="D11" s="28" t="s">
        <v>426</v>
      </c>
      <c r="E11" s="26" t="str">
        <f t="shared" si="1"/>
        <v>标准</v>
      </c>
      <c r="F11" s="29" t="str">
        <f>VLOOKUP(D11,[1]工单一览表!A:B,2,0)</f>
        <v>050-0009-335</v>
      </c>
      <c r="G11" s="30" t="str">
        <f>VLOOKUP(F11,[1]系列对照表!A:C,3,0)</f>
        <v>Battery</v>
      </c>
      <c r="H11" s="30" t="str">
        <f>VLOOKUP(F11,[1]系列对照表!A:D,4,0)</f>
        <v>KPCS</v>
      </c>
      <c r="I11" s="37">
        <f>VLOOKUP(D11,[1]工单一览表!A:G,7,0)</f>
        <v>700</v>
      </c>
      <c r="J11" s="38" t="s">
        <v>281</v>
      </c>
      <c r="K11" s="37">
        <f>VLOOKUP(D11,[1]工单一览表!A:H,8,0)</f>
        <v>692</v>
      </c>
      <c r="L11" s="26"/>
      <c r="M11" s="26"/>
      <c r="N11" s="26"/>
      <c r="O11" s="39" t="s">
        <v>367</v>
      </c>
      <c r="P11" s="40">
        <v>0.5</v>
      </c>
      <c r="Q11" s="40">
        <v>0.5</v>
      </c>
      <c r="R11" s="40">
        <f t="shared" ca="1" si="2"/>
        <v>3.6598240469208214</v>
      </c>
      <c r="S11" s="40">
        <f t="shared" ca="1" si="3"/>
        <v>3.14410480349345</v>
      </c>
      <c r="T11" s="40">
        <v>4</v>
      </c>
      <c r="U11" s="40">
        <v>5.5</v>
      </c>
      <c r="V11" s="41">
        <v>12</v>
      </c>
      <c r="W11" s="42">
        <v>124</v>
      </c>
      <c r="X11" s="43">
        <v>300</v>
      </c>
      <c r="Y11" s="50">
        <v>1</v>
      </c>
      <c r="Z11" s="50">
        <v>1</v>
      </c>
      <c r="AA11" s="51"/>
      <c r="AB11" s="51"/>
      <c r="AC11" s="51"/>
      <c r="AD11" s="51"/>
      <c r="AE11" s="51"/>
      <c r="AF11" s="38">
        <f t="shared" si="4"/>
        <v>216</v>
      </c>
      <c r="AG11" s="61">
        <f t="shared" si="5"/>
        <v>6.8888888888888893</v>
      </c>
      <c r="AH11" s="62">
        <f t="shared" si="6"/>
        <v>0.57407407407407407</v>
      </c>
      <c r="AI11" s="63"/>
      <c r="AJ11" s="64"/>
      <c r="AK11" s="65">
        <f t="shared" si="7"/>
        <v>0</v>
      </c>
      <c r="AL11" s="64" t="str">
        <f>IF(VLOOKUP(D11,[1]工单一览表!A:F,6,0)="结案","Y","N")</f>
        <v>Y</v>
      </c>
      <c r="AM11" s="66" t="s">
        <v>317</v>
      </c>
      <c r="AN11" s="26"/>
      <c r="AO11" s="66" t="s">
        <v>399</v>
      </c>
      <c r="AP11" s="74"/>
      <c r="AQ11" s="75"/>
      <c r="AR11" s="76"/>
      <c r="AS11" s="77"/>
      <c r="AT11" s="77"/>
      <c r="AU11" s="78"/>
      <c r="AV11" s="77"/>
      <c r="AW11" s="77"/>
      <c r="AX11" s="77"/>
      <c r="AY11" s="77"/>
      <c r="AZ11" s="77"/>
      <c r="BA11" s="77"/>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c r="FE11" s="84"/>
      <c r="FF11" s="84"/>
      <c r="FG11" s="84"/>
      <c r="FH11" s="84"/>
      <c r="FI11" s="84"/>
      <c r="FJ11" s="84"/>
      <c r="FK11" s="84"/>
      <c r="FL11" s="84"/>
      <c r="FM11" s="84"/>
      <c r="FN11" s="84"/>
      <c r="FO11" s="84"/>
      <c r="FP11" s="84"/>
      <c r="FQ11" s="84"/>
      <c r="FR11" s="84"/>
      <c r="FS11" s="84"/>
      <c r="FT11" s="84"/>
      <c r="FU11" s="84"/>
      <c r="FV11" s="84"/>
      <c r="FW11" s="84"/>
      <c r="FX11" s="84"/>
      <c r="FY11" s="84"/>
      <c r="FZ11" s="84"/>
      <c r="GA11" s="84"/>
      <c r="GB11" s="84"/>
      <c r="GC11" s="84"/>
      <c r="GD11" s="84"/>
      <c r="GE11" s="84"/>
      <c r="GF11" s="84"/>
      <c r="GG11" s="84"/>
      <c r="GH11" s="84"/>
      <c r="GI11" s="84"/>
      <c r="GJ11" s="84"/>
      <c r="GK11" s="84"/>
      <c r="GL11" s="84"/>
      <c r="GM11" s="84"/>
      <c r="GN11" s="84"/>
      <c r="GO11" s="84"/>
      <c r="GP11" s="84"/>
      <c r="GQ11" s="84"/>
      <c r="GR11" s="84"/>
      <c r="GS11" s="84"/>
      <c r="GT11" s="84"/>
      <c r="GU11" s="84"/>
      <c r="GV11" s="84"/>
      <c r="GW11" s="84"/>
      <c r="GX11" s="84"/>
      <c r="GY11" s="84"/>
      <c r="GZ11" s="84"/>
      <c r="HA11" s="84"/>
      <c r="HB11" s="84"/>
      <c r="HC11" s="84"/>
      <c r="HD11" s="84"/>
      <c r="HE11" s="84"/>
      <c r="HF11" s="84"/>
      <c r="HG11" s="84"/>
      <c r="HH11" s="84"/>
      <c r="HI11" s="84"/>
      <c r="HJ11" s="84"/>
      <c r="HK11" s="84"/>
      <c r="HL11" s="84"/>
      <c r="HM11" s="84"/>
      <c r="HN11" s="84"/>
      <c r="HO11" s="84"/>
      <c r="HP11" s="84"/>
      <c r="HQ11" s="84"/>
      <c r="HR11" s="84"/>
      <c r="HS11" s="84"/>
      <c r="HT11" s="84"/>
      <c r="HU11" s="84"/>
      <c r="HV11" s="84"/>
      <c r="HW11" s="84"/>
      <c r="HX11" s="84"/>
      <c r="HY11" s="84"/>
      <c r="HZ11" s="84"/>
      <c r="IA11" s="84"/>
      <c r="IB11" s="84"/>
      <c r="IC11" s="84"/>
      <c r="ID11" s="84"/>
      <c r="IE11" s="84"/>
      <c r="IF11" s="84"/>
      <c r="IG11" s="84"/>
      <c r="IH11" s="84"/>
      <c r="II11" s="84"/>
      <c r="IJ11" s="84"/>
      <c r="IK11" s="84"/>
      <c r="IL11" s="84"/>
      <c r="IM11" s="84"/>
      <c r="IN11" s="84"/>
      <c r="IO11" s="84"/>
      <c r="IP11" s="84"/>
      <c r="IQ11" s="84"/>
      <c r="IR11" s="84"/>
      <c r="IS11" s="84"/>
      <c r="IT11" s="84"/>
      <c r="IU11" s="84"/>
      <c r="IV11" s="84"/>
      <c r="IW11" s="84"/>
      <c r="IX11" s="84"/>
      <c r="IY11" s="84"/>
      <c r="IZ11" s="84"/>
      <c r="JA11" s="84"/>
      <c r="JB11" s="84"/>
    </row>
    <row r="12" spans="1:262" s="13" customFormat="1" ht="15" customHeight="1" x14ac:dyDescent="0.15">
      <c r="A12" s="176" t="str">
        <f t="shared" si="0"/>
        <v>20190904</v>
      </c>
      <c r="B12" s="26" t="s">
        <v>275</v>
      </c>
      <c r="C12" s="27" t="s">
        <v>122</v>
      </c>
      <c r="D12" s="28" t="s">
        <v>427</v>
      </c>
      <c r="E12" s="26" t="str">
        <f t="shared" si="1"/>
        <v>标准</v>
      </c>
      <c r="F12" s="29" t="str">
        <f>VLOOKUP(D12,[1]工单一览表!A:B,2,0)</f>
        <v>025-0009-325</v>
      </c>
      <c r="G12" s="30" t="str">
        <f>VLOOKUP(F12,[1]系列对照表!A:C,3,0)</f>
        <v>5P Usb</v>
      </c>
      <c r="H12" s="30" t="str">
        <f>VLOOKUP(F12,[1]系列对照表!A:D,4,0)</f>
        <v>PCS</v>
      </c>
      <c r="I12" s="37">
        <f>VLOOKUP(D12,[1]工单一览表!A:G,7,0)</f>
        <v>400</v>
      </c>
      <c r="J12" s="38" t="s">
        <v>281</v>
      </c>
      <c r="K12" s="37">
        <f>VLOOKUP(D12,[1]工单一览表!A:H,8,0)</f>
        <v>0</v>
      </c>
      <c r="L12" s="26"/>
      <c r="M12" s="26"/>
      <c r="N12" s="26"/>
      <c r="O12" s="39" t="s">
        <v>429</v>
      </c>
      <c r="P12" s="40">
        <v>0.5</v>
      </c>
      <c r="Q12" s="40">
        <v>0.5</v>
      </c>
      <c r="R12" s="40">
        <f t="shared" ca="1" si="2"/>
        <v>3.6598240469208214</v>
      </c>
      <c r="S12" s="40">
        <f t="shared" ca="1" si="3"/>
        <v>3.14410480349345</v>
      </c>
      <c r="T12" s="40">
        <v>4</v>
      </c>
      <c r="U12" s="40">
        <v>5.5</v>
      </c>
      <c r="V12" s="41">
        <v>12</v>
      </c>
      <c r="W12" s="42">
        <v>123600</v>
      </c>
      <c r="X12" s="43">
        <v>200</v>
      </c>
      <c r="Y12" s="50">
        <v>1</v>
      </c>
      <c r="Z12" s="50">
        <v>1</v>
      </c>
      <c r="AA12" s="51"/>
      <c r="AB12" s="51"/>
      <c r="AC12" s="51"/>
      <c r="AD12" s="51"/>
      <c r="AE12" s="51"/>
      <c r="AF12" s="38">
        <f t="shared" si="4"/>
        <v>144000</v>
      </c>
      <c r="AG12" s="61">
        <f t="shared" si="5"/>
        <v>10.3</v>
      </c>
      <c r="AH12" s="62">
        <f t="shared" si="6"/>
        <v>0.85833333333333328</v>
      </c>
      <c r="AI12" s="63"/>
      <c r="AJ12" s="64"/>
      <c r="AK12" s="65">
        <f t="shared" si="7"/>
        <v>0</v>
      </c>
      <c r="AL12" s="64" t="str">
        <f>IF(VLOOKUP(D12,[1]工单一览表!A:F,6,0)="结案","Y","N")</f>
        <v>N</v>
      </c>
      <c r="AM12" s="66" t="s">
        <v>284</v>
      </c>
      <c r="AN12" s="26"/>
      <c r="AO12" s="66" t="s">
        <v>49</v>
      </c>
      <c r="AP12" s="74"/>
      <c r="AQ12" s="75"/>
      <c r="AR12" s="76"/>
      <c r="AS12" s="77"/>
      <c r="AT12" s="77"/>
      <c r="AU12" s="78"/>
      <c r="AV12" s="77"/>
      <c r="AW12" s="77"/>
      <c r="AX12" s="77"/>
      <c r="AY12" s="77"/>
      <c r="AZ12" s="77"/>
      <c r="BA12" s="77"/>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c r="GZ12" s="84"/>
      <c r="HA12" s="84"/>
      <c r="HB12" s="84"/>
      <c r="HC12" s="84"/>
      <c r="HD12" s="84"/>
      <c r="HE12" s="84"/>
      <c r="HF12" s="84"/>
      <c r="HG12" s="84"/>
      <c r="HH12" s="84"/>
      <c r="HI12" s="84"/>
      <c r="HJ12" s="84"/>
      <c r="HK12" s="84"/>
      <c r="HL12" s="84"/>
      <c r="HM12" s="84"/>
      <c r="HN12" s="84"/>
      <c r="HO12" s="84"/>
      <c r="HP12" s="84"/>
      <c r="HQ12" s="84"/>
      <c r="HR12" s="84"/>
      <c r="HS12" s="84"/>
      <c r="HT12" s="84"/>
      <c r="HU12" s="84"/>
      <c r="HV12" s="84"/>
      <c r="HW12" s="84"/>
      <c r="HX12" s="84"/>
      <c r="HY12" s="84"/>
      <c r="HZ12" s="84"/>
      <c r="IA12" s="84"/>
      <c r="IB12" s="84"/>
      <c r="IC12" s="84"/>
      <c r="ID12" s="84"/>
      <c r="IE12" s="84"/>
      <c r="IF12" s="84"/>
      <c r="IG12" s="84"/>
      <c r="IH12" s="84"/>
      <c r="II12" s="84"/>
      <c r="IJ12" s="84"/>
      <c r="IK12" s="84"/>
      <c r="IL12" s="84"/>
      <c r="IM12" s="84"/>
      <c r="IN12" s="84"/>
      <c r="IO12" s="84"/>
      <c r="IP12" s="84"/>
      <c r="IQ12" s="84"/>
      <c r="IR12" s="84"/>
      <c r="IS12" s="84"/>
      <c r="IT12" s="84"/>
      <c r="IU12" s="84"/>
      <c r="IV12" s="84"/>
      <c r="IW12" s="84"/>
      <c r="IX12" s="84"/>
      <c r="IY12" s="84"/>
      <c r="IZ12" s="84"/>
      <c r="JA12" s="84"/>
      <c r="JB12" s="84"/>
    </row>
    <row r="13" spans="1:262" s="13" customFormat="1" ht="15" customHeight="1" x14ac:dyDescent="0.15">
      <c r="A13" s="176" t="str">
        <f t="shared" si="0"/>
        <v>20190904</v>
      </c>
      <c r="B13" s="26" t="s">
        <v>285</v>
      </c>
      <c r="C13" s="27" t="s">
        <v>122</v>
      </c>
      <c r="D13" s="28" t="s">
        <v>427</v>
      </c>
      <c r="E13" s="26" t="str">
        <f t="shared" si="1"/>
        <v>标准</v>
      </c>
      <c r="F13" s="29" t="str">
        <f>VLOOKUP(D13,[1]工单一览表!A:B,2,0)</f>
        <v>025-0009-325</v>
      </c>
      <c r="G13" s="30" t="str">
        <f>VLOOKUP(F13,[1]系列对照表!A:C,3,0)</f>
        <v>5P Usb</v>
      </c>
      <c r="H13" s="30" t="str">
        <f>VLOOKUP(F13,[1]系列对照表!A:D,4,0)</f>
        <v>PCS</v>
      </c>
      <c r="I13" s="37">
        <f>VLOOKUP(D13,[1]工单一览表!A:G,7,0)</f>
        <v>400</v>
      </c>
      <c r="J13" s="38" t="s">
        <v>281</v>
      </c>
      <c r="K13" s="37">
        <f>VLOOKUP(D13,[1]工单一览表!A:H,8,0)</f>
        <v>0</v>
      </c>
      <c r="L13" s="26"/>
      <c r="M13" s="26"/>
      <c r="N13" s="26"/>
      <c r="O13" s="39" t="s">
        <v>429</v>
      </c>
      <c r="P13" s="40">
        <v>0.5</v>
      </c>
      <c r="Q13" s="40">
        <v>0.5</v>
      </c>
      <c r="R13" s="40">
        <f t="shared" ca="1" si="2"/>
        <v>1.5260115606936415</v>
      </c>
      <c r="S13" s="40">
        <f t="shared" ca="1" si="3"/>
        <v>3.14410480349345</v>
      </c>
      <c r="T13" s="40">
        <v>4</v>
      </c>
      <c r="U13" s="40">
        <v>4</v>
      </c>
      <c r="V13" s="41">
        <v>12</v>
      </c>
      <c r="W13" s="42">
        <v>88000</v>
      </c>
      <c r="X13" s="43">
        <v>200</v>
      </c>
      <c r="Y13" s="50">
        <v>1</v>
      </c>
      <c r="Z13" s="50">
        <v>1</v>
      </c>
      <c r="AA13" s="51"/>
      <c r="AB13" s="51"/>
      <c r="AC13" s="51"/>
      <c r="AD13" s="51"/>
      <c r="AE13" s="51"/>
      <c r="AF13" s="38">
        <f t="shared" si="4"/>
        <v>144000</v>
      </c>
      <c r="AG13" s="61">
        <f t="shared" si="5"/>
        <v>7.333333333333333</v>
      </c>
      <c r="AH13" s="62">
        <f t="shared" si="6"/>
        <v>0.61111111111111116</v>
      </c>
      <c r="AI13" s="63"/>
      <c r="AJ13" s="64"/>
      <c r="AK13" s="65">
        <f t="shared" si="7"/>
        <v>0</v>
      </c>
      <c r="AL13" s="64" t="str">
        <f>IF(VLOOKUP(D13,[1]工单一览表!A:F,6,0)="结案","Y","N")</f>
        <v>N</v>
      </c>
      <c r="AM13" s="66" t="s">
        <v>331</v>
      </c>
      <c r="AN13" s="26"/>
      <c r="AO13" s="66" t="s">
        <v>127</v>
      </c>
      <c r="AP13" s="74"/>
      <c r="AQ13" s="75"/>
      <c r="AR13" s="76"/>
      <c r="AS13" s="77"/>
      <c r="AT13" s="77"/>
      <c r="AU13" s="78"/>
      <c r="AV13" s="77"/>
      <c r="AW13" s="77"/>
      <c r="AX13" s="77"/>
      <c r="AY13" s="77"/>
      <c r="AZ13" s="77"/>
      <c r="BA13" s="77"/>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c r="FE13" s="84"/>
      <c r="FF13" s="84"/>
      <c r="FG13" s="84"/>
      <c r="FH13" s="84"/>
      <c r="FI13" s="84"/>
      <c r="FJ13" s="84"/>
      <c r="FK13" s="84"/>
      <c r="FL13" s="84"/>
      <c r="FM13" s="84"/>
      <c r="FN13" s="84"/>
      <c r="FO13" s="84"/>
      <c r="FP13" s="84"/>
      <c r="FQ13" s="84"/>
      <c r="FR13" s="84"/>
      <c r="FS13" s="84"/>
      <c r="FT13" s="84"/>
      <c r="FU13" s="84"/>
      <c r="FV13" s="84"/>
      <c r="FW13" s="84"/>
      <c r="FX13" s="84"/>
      <c r="FY13" s="84"/>
      <c r="FZ13" s="84"/>
      <c r="GA13" s="84"/>
      <c r="GB13" s="84"/>
      <c r="GC13" s="84"/>
      <c r="GD13" s="84"/>
      <c r="GE13" s="84"/>
      <c r="GF13" s="84"/>
      <c r="GG13" s="84"/>
      <c r="GH13" s="84"/>
      <c r="GI13" s="84"/>
      <c r="GJ13" s="84"/>
      <c r="GK13" s="84"/>
      <c r="GL13" s="84"/>
      <c r="GM13" s="84"/>
      <c r="GN13" s="84"/>
      <c r="GO13" s="84"/>
      <c r="GP13" s="84"/>
      <c r="GQ13" s="84"/>
      <c r="GR13" s="84"/>
      <c r="GS13" s="84"/>
      <c r="GT13" s="84"/>
      <c r="GU13" s="84"/>
      <c r="GV13" s="84"/>
      <c r="GW13" s="84"/>
      <c r="GX13" s="84"/>
      <c r="GY13" s="84"/>
      <c r="GZ13" s="84"/>
      <c r="HA13" s="84"/>
      <c r="HB13" s="84"/>
      <c r="HC13" s="84"/>
      <c r="HD13" s="84"/>
      <c r="HE13" s="84"/>
      <c r="HF13" s="84"/>
      <c r="HG13" s="84"/>
      <c r="HH13" s="84"/>
      <c r="HI13" s="84"/>
      <c r="HJ13" s="84"/>
      <c r="HK13" s="84"/>
      <c r="HL13" s="84"/>
      <c r="HM13" s="84"/>
      <c r="HN13" s="84"/>
      <c r="HO13" s="84"/>
      <c r="HP13" s="84"/>
      <c r="HQ13" s="84"/>
      <c r="HR13" s="84"/>
      <c r="HS13" s="84"/>
      <c r="HT13" s="84"/>
      <c r="HU13" s="84"/>
      <c r="HV13" s="84"/>
      <c r="HW13" s="84"/>
      <c r="HX13" s="84"/>
      <c r="HY13" s="84"/>
      <c r="HZ13" s="84"/>
      <c r="IA13" s="84"/>
      <c r="IB13" s="84"/>
      <c r="IC13" s="84"/>
      <c r="ID13" s="84"/>
      <c r="IE13" s="84"/>
      <c r="IF13" s="84"/>
      <c r="IG13" s="84"/>
      <c r="IH13" s="84"/>
      <c r="II13" s="84"/>
      <c r="IJ13" s="84"/>
      <c r="IK13" s="84"/>
      <c r="IL13" s="84"/>
      <c r="IM13" s="84"/>
      <c r="IN13" s="84"/>
      <c r="IO13" s="84"/>
      <c r="IP13" s="84"/>
      <c r="IQ13" s="84"/>
      <c r="IR13" s="84"/>
      <c r="IS13" s="84"/>
      <c r="IT13" s="84"/>
      <c r="IU13" s="84"/>
      <c r="IV13" s="84"/>
      <c r="IW13" s="84"/>
      <c r="IX13" s="84"/>
      <c r="IY13" s="84"/>
      <c r="IZ13" s="84"/>
      <c r="JA13" s="84"/>
      <c r="JB13" s="84"/>
    </row>
    <row r="14" spans="1:262" s="13" customFormat="1" ht="15" customHeight="1" x14ac:dyDescent="0.15">
      <c r="A14" s="176" t="str">
        <f t="shared" si="0"/>
        <v>20190904</v>
      </c>
      <c r="B14" s="26" t="s">
        <v>275</v>
      </c>
      <c r="C14" s="27" t="s">
        <v>299</v>
      </c>
      <c r="D14" s="28" t="s">
        <v>430</v>
      </c>
      <c r="E14" s="26" t="str">
        <f t="shared" si="1"/>
        <v>标准</v>
      </c>
      <c r="F14" s="29" t="str">
        <f>VLOOKUP(D14,[1]工单一览表!A:B,2,0)</f>
        <v>050-S190000641-0550</v>
      </c>
      <c r="G14" s="30" t="str">
        <f>VLOOKUP(F14,[1]系列对照表!A:C,3,0)</f>
        <v>小天线</v>
      </c>
      <c r="H14" s="30" t="str">
        <f>VLOOKUP(F14,[1]系列对照表!A:D,4,0)</f>
        <v>KPCS</v>
      </c>
      <c r="I14" s="37">
        <f>VLOOKUP(D14,[1]工单一览表!A:G,7,0)</f>
        <v>2000</v>
      </c>
      <c r="J14" s="38" t="s">
        <v>281</v>
      </c>
      <c r="K14" s="37">
        <f>VLOOKUP(D14,[1]工单一览表!A:H,8,0)</f>
        <v>2000</v>
      </c>
      <c r="L14" s="26"/>
      <c r="M14" s="26"/>
      <c r="N14" s="26"/>
      <c r="O14" s="39" t="s">
        <v>36</v>
      </c>
      <c r="P14" s="40">
        <v>0.5</v>
      </c>
      <c r="Q14" s="40">
        <v>0.5</v>
      </c>
      <c r="R14" s="40">
        <f t="shared" ca="1" si="2"/>
        <v>3.6598240469208214</v>
      </c>
      <c r="S14" s="40">
        <f t="shared" ca="1" si="3"/>
        <v>3.14410480349345</v>
      </c>
      <c r="T14" s="40">
        <v>5</v>
      </c>
      <c r="U14" s="40">
        <v>5.5</v>
      </c>
      <c r="V14" s="41">
        <v>12</v>
      </c>
      <c r="W14" s="42">
        <v>320</v>
      </c>
      <c r="X14" s="43">
        <v>550</v>
      </c>
      <c r="Y14" s="50">
        <v>1</v>
      </c>
      <c r="Z14" s="50">
        <v>1</v>
      </c>
      <c r="AA14" s="51"/>
      <c r="AB14" s="51"/>
      <c r="AC14" s="51"/>
      <c r="AD14" s="51"/>
      <c r="AE14" s="51"/>
      <c r="AF14" s="38">
        <f t="shared" si="4"/>
        <v>396</v>
      </c>
      <c r="AG14" s="61">
        <f t="shared" si="5"/>
        <v>9.6969696969696972</v>
      </c>
      <c r="AH14" s="62">
        <f t="shared" si="6"/>
        <v>0.80808080808080807</v>
      </c>
      <c r="AI14" s="63"/>
      <c r="AJ14" s="64"/>
      <c r="AK14" s="65">
        <f t="shared" si="7"/>
        <v>0</v>
      </c>
      <c r="AL14" s="64" t="str">
        <f>IF(VLOOKUP(D14,[1]工单一览表!A:F,6,0)="结案","Y","N")</f>
        <v>Y</v>
      </c>
      <c r="AM14" s="66" t="s">
        <v>284</v>
      </c>
      <c r="AN14" s="26"/>
      <c r="AO14" s="66" t="s">
        <v>49</v>
      </c>
      <c r="AP14" s="74"/>
      <c r="AQ14" s="75"/>
      <c r="AR14" s="76"/>
      <c r="AS14" s="77"/>
      <c r="AT14" s="77"/>
      <c r="AU14" s="78"/>
      <c r="AV14" s="77"/>
      <c r="AW14" s="77"/>
      <c r="AX14" s="77"/>
      <c r="AY14" s="77"/>
      <c r="AZ14" s="77"/>
      <c r="BA14" s="77"/>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4"/>
      <c r="CE14" s="84"/>
      <c r="CF14" s="84"/>
      <c r="CG14" s="84"/>
      <c r="CH14" s="84"/>
      <c r="CI14" s="84"/>
      <c r="CJ14" s="84"/>
      <c r="CK14" s="84"/>
      <c r="CL14" s="84"/>
      <c r="CM14" s="84"/>
      <c r="CN14" s="84"/>
      <c r="CO14" s="84"/>
      <c r="CP14" s="84"/>
      <c r="CQ14" s="84"/>
      <c r="CR14" s="84"/>
      <c r="CS14" s="84"/>
      <c r="CT14" s="84"/>
      <c r="CU14" s="84"/>
      <c r="CV14" s="84"/>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c r="FE14" s="84"/>
      <c r="FF14" s="84"/>
      <c r="FG14" s="84"/>
      <c r="FH14" s="84"/>
      <c r="FI14" s="84"/>
      <c r="FJ14" s="84"/>
      <c r="FK14" s="84"/>
      <c r="FL14" s="84"/>
      <c r="FM14" s="84"/>
      <c r="FN14" s="84"/>
      <c r="FO14" s="84"/>
      <c r="FP14" s="84"/>
      <c r="FQ14" s="84"/>
      <c r="FR14" s="84"/>
      <c r="FS14" s="84"/>
      <c r="FT14" s="84"/>
      <c r="FU14" s="84"/>
      <c r="FV14" s="84"/>
      <c r="FW14" s="84"/>
      <c r="FX14" s="84"/>
      <c r="FY14" s="84"/>
      <c r="FZ14" s="84"/>
      <c r="GA14" s="84"/>
      <c r="GB14" s="84"/>
      <c r="GC14" s="84"/>
      <c r="GD14" s="84"/>
      <c r="GE14" s="84"/>
      <c r="GF14" s="84"/>
      <c r="GG14" s="84"/>
      <c r="GH14" s="84"/>
      <c r="GI14" s="84"/>
      <c r="GJ14" s="84"/>
      <c r="GK14" s="84"/>
      <c r="GL14" s="84"/>
      <c r="GM14" s="84"/>
      <c r="GN14" s="84"/>
      <c r="GO14" s="84"/>
      <c r="GP14" s="84"/>
      <c r="GQ14" s="84"/>
      <c r="GR14" s="84"/>
      <c r="GS14" s="84"/>
      <c r="GT14" s="84"/>
      <c r="GU14" s="84"/>
      <c r="GV14" s="84"/>
      <c r="GW14" s="84"/>
      <c r="GX14" s="84"/>
      <c r="GY14" s="84"/>
      <c r="GZ14" s="84"/>
      <c r="HA14" s="84"/>
      <c r="HB14" s="84"/>
      <c r="HC14" s="84"/>
      <c r="HD14" s="84"/>
      <c r="HE14" s="84"/>
      <c r="HF14" s="84"/>
      <c r="HG14" s="84"/>
      <c r="HH14" s="84"/>
      <c r="HI14" s="84"/>
      <c r="HJ14" s="84"/>
      <c r="HK14" s="84"/>
      <c r="HL14" s="84"/>
      <c r="HM14" s="84"/>
      <c r="HN14" s="84"/>
      <c r="HO14" s="84"/>
      <c r="HP14" s="84"/>
      <c r="HQ14" s="84"/>
      <c r="HR14" s="84"/>
      <c r="HS14" s="84"/>
      <c r="HT14" s="84"/>
      <c r="HU14" s="84"/>
      <c r="HV14" s="84"/>
      <c r="HW14" s="84"/>
      <c r="HX14" s="84"/>
      <c r="HY14" s="84"/>
      <c r="HZ14" s="84"/>
      <c r="IA14" s="84"/>
      <c r="IB14" s="84"/>
      <c r="IC14" s="84"/>
      <c r="ID14" s="84"/>
      <c r="IE14" s="84"/>
      <c r="IF14" s="84"/>
      <c r="IG14" s="84"/>
      <c r="IH14" s="84"/>
      <c r="II14" s="84"/>
      <c r="IJ14" s="84"/>
      <c r="IK14" s="84"/>
      <c r="IL14" s="84"/>
      <c r="IM14" s="84"/>
      <c r="IN14" s="84"/>
      <c r="IO14" s="84"/>
      <c r="IP14" s="84"/>
      <c r="IQ14" s="84"/>
      <c r="IR14" s="84"/>
      <c r="IS14" s="84"/>
      <c r="IT14" s="84"/>
      <c r="IU14" s="84"/>
      <c r="IV14" s="84"/>
      <c r="IW14" s="84"/>
      <c r="IX14" s="84"/>
      <c r="IY14" s="84"/>
      <c r="IZ14" s="84"/>
      <c r="JA14" s="84"/>
      <c r="JB14" s="84"/>
    </row>
    <row r="15" spans="1:262" s="13" customFormat="1" ht="15" customHeight="1" x14ac:dyDescent="0.15">
      <c r="A15" s="176" t="str">
        <f t="shared" si="0"/>
        <v>20190904</v>
      </c>
      <c r="B15" s="26" t="s">
        <v>285</v>
      </c>
      <c r="C15" s="27" t="s">
        <v>299</v>
      </c>
      <c r="D15" s="28" t="s">
        <v>430</v>
      </c>
      <c r="E15" s="26" t="str">
        <f t="shared" si="1"/>
        <v>标准</v>
      </c>
      <c r="F15" s="29" t="str">
        <f>VLOOKUP(D15,[1]工单一览表!A:B,2,0)</f>
        <v>050-S190000641-0550</v>
      </c>
      <c r="G15" s="30" t="str">
        <f>VLOOKUP(F15,[1]系列对照表!A:C,3,0)</f>
        <v>小天线</v>
      </c>
      <c r="H15" s="30" t="str">
        <f>VLOOKUP(F15,[1]系列对照表!A:D,4,0)</f>
        <v>KPCS</v>
      </c>
      <c r="I15" s="37">
        <f>VLOOKUP(D15,[1]工单一览表!A:G,7,0)</f>
        <v>2000</v>
      </c>
      <c r="J15" s="38" t="s">
        <v>281</v>
      </c>
      <c r="K15" s="37">
        <f>VLOOKUP(D15,[1]工单一览表!A:H,8,0)</f>
        <v>2000</v>
      </c>
      <c r="L15" s="26"/>
      <c r="M15" s="26"/>
      <c r="N15" s="26"/>
      <c r="O15" s="39" t="s">
        <v>36</v>
      </c>
      <c r="P15" s="40">
        <v>0.5</v>
      </c>
      <c r="Q15" s="40">
        <v>0.5</v>
      </c>
      <c r="R15" s="40">
        <f t="shared" ca="1" si="2"/>
        <v>1.5260115606936415</v>
      </c>
      <c r="S15" s="40">
        <f t="shared" ca="1" si="3"/>
        <v>3.14410480349345</v>
      </c>
      <c r="T15" s="40">
        <v>4</v>
      </c>
      <c r="U15" s="40">
        <v>4</v>
      </c>
      <c r="V15" s="41">
        <v>12</v>
      </c>
      <c r="W15" s="42">
        <v>312</v>
      </c>
      <c r="X15" s="43">
        <v>550</v>
      </c>
      <c r="Y15" s="50">
        <v>1</v>
      </c>
      <c r="Z15" s="50">
        <v>1</v>
      </c>
      <c r="AA15" s="51"/>
      <c r="AB15" s="51"/>
      <c r="AC15" s="51"/>
      <c r="AD15" s="51"/>
      <c r="AE15" s="51"/>
      <c r="AF15" s="38">
        <f t="shared" si="4"/>
        <v>396</v>
      </c>
      <c r="AG15" s="61">
        <f t="shared" si="5"/>
        <v>9.454545454545455</v>
      </c>
      <c r="AH15" s="62">
        <f t="shared" si="6"/>
        <v>0.78787878787878785</v>
      </c>
      <c r="AI15" s="63"/>
      <c r="AJ15" s="64"/>
      <c r="AK15" s="65">
        <f t="shared" si="7"/>
        <v>0</v>
      </c>
      <c r="AL15" s="64" t="str">
        <f>IF(VLOOKUP(D15,[1]工单一览表!A:F,6,0)="结案","Y","N")</f>
        <v>Y</v>
      </c>
      <c r="AM15" s="66" t="s">
        <v>313</v>
      </c>
      <c r="AN15" s="26"/>
      <c r="AO15" s="66" t="s">
        <v>298</v>
      </c>
      <c r="AP15" s="74"/>
      <c r="AQ15" s="75"/>
      <c r="AR15" s="76"/>
      <c r="AS15" s="77"/>
      <c r="AT15" s="77"/>
      <c r="AU15" s="78"/>
      <c r="AV15" s="77"/>
      <c r="AW15" s="77"/>
      <c r="AX15" s="77"/>
      <c r="AY15" s="77"/>
      <c r="AZ15" s="77"/>
      <c r="BA15" s="77"/>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84"/>
      <c r="CE15" s="84"/>
      <c r="CF15" s="84"/>
      <c r="CG15" s="84"/>
      <c r="CH15" s="84"/>
      <c r="CI15" s="84"/>
      <c r="CJ15" s="84"/>
      <c r="CK15" s="84"/>
      <c r="CL15" s="84"/>
      <c r="CM15" s="84"/>
      <c r="CN15" s="84"/>
      <c r="CO15" s="84"/>
      <c r="CP15" s="84"/>
      <c r="CQ15" s="84"/>
      <c r="CR15" s="84"/>
      <c r="CS15" s="84"/>
      <c r="CT15" s="84"/>
      <c r="CU15" s="84"/>
      <c r="CV15" s="84"/>
      <c r="CW15" s="84"/>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c r="FE15" s="84"/>
      <c r="FF15" s="84"/>
      <c r="FG15" s="84"/>
      <c r="FH15" s="84"/>
      <c r="FI15" s="84"/>
      <c r="FJ15" s="84"/>
      <c r="FK15" s="84"/>
      <c r="FL15" s="84"/>
      <c r="FM15" s="84"/>
      <c r="FN15" s="84"/>
      <c r="FO15" s="84"/>
      <c r="FP15" s="84"/>
      <c r="FQ15" s="84"/>
      <c r="FR15" s="84"/>
      <c r="FS15" s="84"/>
      <c r="FT15" s="84"/>
      <c r="FU15" s="84"/>
      <c r="FV15" s="84"/>
      <c r="FW15" s="84"/>
      <c r="FX15" s="84"/>
      <c r="FY15" s="84"/>
      <c r="FZ15" s="84"/>
      <c r="GA15" s="84"/>
      <c r="GB15" s="84"/>
      <c r="GC15" s="84"/>
      <c r="GD15" s="84"/>
      <c r="GE15" s="84"/>
      <c r="GF15" s="84"/>
      <c r="GG15" s="84"/>
      <c r="GH15" s="84"/>
      <c r="GI15" s="84"/>
      <c r="GJ15" s="84"/>
      <c r="GK15" s="84"/>
      <c r="GL15" s="84"/>
      <c r="GM15" s="84"/>
      <c r="GN15" s="84"/>
      <c r="GO15" s="84"/>
      <c r="GP15" s="84"/>
      <c r="GQ15" s="84"/>
      <c r="GR15" s="84"/>
      <c r="GS15" s="84"/>
      <c r="GT15" s="84"/>
      <c r="GU15" s="84"/>
      <c r="GV15" s="84"/>
      <c r="GW15" s="84"/>
      <c r="GX15" s="84"/>
      <c r="GY15" s="84"/>
      <c r="GZ15" s="84"/>
      <c r="HA15" s="84"/>
      <c r="HB15" s="84"/>
      <c r="HC15" s="84"/>
      <c r="HD15" s="84"/>
      <c r="HE15" s="84"/>
      <c r="HF15" s="84"/>
      <c r="HG15" s="84"/>
      <c r="HH15" s="84"/>
      <c r="HI15" s="84"/>
      <c r="HJ15" s="84"/>
      <c r="HK15" s="84"/>
      <c r="HL15" s="84"/>
      <c r="HM15" s="84"/>
      <c r="HN15" s="84"/>
      <c r="HO15" s="84"/>
      <c r="HP15" s="84"/>
      <c r="HQ15" s="84"/>
      <c r="HR15" s="84"/>
      <c r="HS15" s="84"/>
      <c r="HT15" s="84"/>
      <c r="HU15" s="84"/>
      <c r="HV15" s="84"/>
      <c r="HW15" s="84"/>
      <c r="HX15" s="84"/>
      <c r="HY15" s="84"/>
      <c r="HZ15" s="84"/>
      <c r="IA15" s="84"/>
      <c r="IB15" s="84"/>
      <c r="IC15" s="84"/>
      <c r="ID15" s="84"/>
      <c r="IE15" s="84"/>
      <c r="IF15" s="84"/>
      <c r="IG15" s="84"/>
      <c r="IH15" s="84"/>
      <c r="II15" s="84"/>
      <c r="IJ15" s="84"/>
      <c r="IK15" s="84"/>
      <c r="IL15" s="84"/>
      <c r="IM15" s="84"/>
      <c r="IN15" s="84"/>
      <c r="IO15" s="84"/>
      <c r="IP15" s="84"/>
      <c r="IQ15" s="84"/>
      <c r="IR15" s="84"/>
      <c r="IS15" s="84"/>
      <c r="IT15" s="84"/>
      <c r="IU15" s="84"/>
      <c r="IV15" s="84"/>
      <c r="IW15" s="84"/>
      <c r="IX15" s="84"/>
      <c r="IY15" s="84"/>
      <c r="IZ15" s="84"/>
      <c r="JA15" s="84"/>
      <c r="JB15" s="84"/>
    </row>
    <row r="16" spans="1:262" s="22" customFormat="1" ht="15" customHeight="1" x14ac:dyDescent="0.15">
      <c r="A16" s="176" t="str">
        <f t="shared" si="0"/>
        <v>20190904</v>
      </c>
      <c r="B16" s="26" t="s">
        <v>275</v>
      </c>
      <c r="C16" s="27" t="s">
        <v>368</v>
      </c>
      <c r="D16" s="28" t="s">
        <v>447</v>
      </c>
      <c r="E16" s="26" t="str">
        <f t="shared" si="1"/>
        <v>标准</v>
      </c>
      <c r="F16" s="29" t="str">
        <f>VLOOKUP(D16,[1]工单一览表!A:B,2,0)</f>
        <v>050-0009-467</v>
      </c>
      <c r="G16" s="30" t="str">
        <f>VLOOKUP(F16,[1]系列对照表!A:C,3,0)</f>
        <v>小天线</v>
      </c>
      <c r="H16" s="30" t="str">
        <f>VLOOKUP(F16,[1]系列对照表!A:D,4,0)</f>
        <v>KPCS</v>
      </c>
      <c r="I16" s="37">
        <f>VLOOKUP(D16,[1]工单一览表!A:G,7,0)</f>
        <v>2000</v>
      </c>
      <c r="J16" s="38" t="s">
        <v>281</v>
      </c>
      <c r="K16" s="37">
        <f>VLOOKUP(D16,[1]工单一览表!A:H,8,0)</f>
        <v>1983.5</v>
      </c>
      <c r="L16" s="26"/>
      <c r="M16" s="26"/>
      <c r="N16" s="26"/>
      <c r="O16" s="39" t="s">
        <v>370</v>
      </c>
      <c r="P16" s="40">
        <v>0.5</v>
      </c>
      <c r="Q16" s="40">
        <v>0.5</v>
      </c>
      <c r="R16" s="40">
        <f t="shared" ca="1" si="2"/>
        <v>3.6598240469208214</v>
      </c>
      <c r="S16" s="40">
        <f t="shared" ca="1" si="3"/>
        <v>3.14410480349345</v>
      </c>
      <c r="T16" s="40">
        <v>4</v>
      </c>
      <c r="U16" s="40">
        <v>4</v>
      </c>
      <c r="V16" s="41">
        <v>12</v>
      </c>
      <c r="W16" s="42">
        <v>336</v>
      </c>
      <c r="X16" s="43">
        <v>500</v>
      </c>
      <c r="Y16" s="50">
        <v>1</v>
      </c>
      <c r="Z16" s="50">
        <v>1</v>
      </c>
      <c r="AA16" s="51"/>
      <c r="AB16" s="51"/>
      <c r="AC16" s="51"/>
      <c r="AD16" s="51"/>
      <c r="AE16" s="51"/>
      <c r="AF16" s="38">
        <f t="shared" si="4"/>
        <v>360</v>
      </c>
      <c r="AG16" s="61">
        <f t="shared" si="5"/>
        <v>11.2</v>
      </c>
      <c r="AH16" s="62">
        <f t="shared" si="6"/>
        <v>0.93333333333333335</v>
      </c>
      <c r="AI16" s="63"/>
      <c r="AJ16" s="64"/>
      <c r="AK16" s="65">
        <f t="shared" si="7"/>
        <v>0</v>
      </c>
      <c r="AL16" s="64" t="str">
        <f>IF(VLOOKUP(D16,[1]工单一览表!A:F,6,0)="结案","Y","N")</f>
        <v>Y</v>
      </c>
      <c r="AM16" s="66" t="s">
        <v>320</v>
      </c>
      <c r="AN16" s="26"/>
      <c r="AO16" s="66" t="s">
        <v>445</v>
      </c>
      <c r="AP16" s="74"/>
      <c r="AQ16" s="75"/>
      <c r="AR16" s="76"/>
      <c r="AS16" s="77"/>
      <c r="AT16" s="77"/>
      <c r="AU16" s="78"/>
      <c r="AV16" s="77"/>
      <c r="AW16" s="77"/>
      <c r="AX16" s="77"/>
      <c r="AY16" s="77"/>
      <c r="AZ16" s="77"/>
      <c r="BA16" s="77"/>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84"/>
      <c r="CE16" s="84"/>
      <c r="CF16" s="84"/>
      <c r="CG16" s="84"/>
      <c r="CH16" s="84"/>
      <c r="CI16" s="84"/>
      <c r="CJ16" s="84"/>
      <c r="CK16" s="84"/>
      <c r="CL16" s="84"/>
      <c r="CM16" s="84"/>
      <c r="CN16" s="84"/>
      <c r="CO16" s="84"/>
      <c r="CP16" s="84"/>
      <c r="CQ16" s="84"/>
      <c r="CR16" s="84"/>
      <c r="CS16" s="84"/>
      <c r="CT16" s="84"/>
      <c r="CU16" s="84"/>
      <c r="CV16" s="84"/>
      <c r="CW16" s="84"/>
      <c r="CX16" s="84"/>
      <c r="CY16" s="84"/>
      <c r="CZ16" s="84"/>
      <c r="DA16" s="84"/>
      <c r="DB16" s="84"/>
      <c r="DC16" s="84"/>
      <c r="DD16" s="84"/>
      <c r="DE16" s="84"/>
      <c r="DF16" s="84"/>
      <c r="DG16" s="84"/>
      <c r="DH16" s="84"/>
      <c r="DI16" s="84"/>
      <c r="DJ16" s="84"/>
      <c r="DK16" s="84"/>
      <c r="DL16" s="84"/>
      <c r="DM16" s="84"/>
      <c r="DN16" s="84"/>
      <c r="DO16" s="84"/>
      <c r="DP16" s="84"/>
      <c r="DQ16" s="84"/>
      <c r="DR16" s="84"/>
      <c r="DS16" s="84"/>
      <c r="DT16" s="84"/>
      <c r="DU16" s="84"/>
      <c r="DV16" s="84"/>
      <c r="DW16" s="84"/>
      <c r="DX16" s="84"/>
      <c r="DY16" s="84"/>
      <c r="DZ16" s="84"/>
      <c r="EA16" s="84"/>
      <c r="EB16" s="84"/>
      <c r="EC16" s="84"/>
      <c r="ED16" s="84"/>
      <c r="EE16" s="84"/>
      <c r="EF16" s="84"/>
      <c r="EG16" s="84"/>
      <c r="EH16" s="84"/>
      <c r="EI16" s="84"/>
      <c r="EJ16" s="84"/>
      <c r="EK16" s="84"/>
      <c r="EL16" s="84"/>
      <c r="EM16" s="84"/>
      <c r="EN16" s="84"/>
      <c r="EO16" s="84"/>
      <c r="EP16" s="84"/>
      <c r="EQ16" s="84"/>
      <c r="ER16" s="84"/>
      <c r="ES16" s="84"/>
      <c r="ET16" s="84"/>
      <c r="EU16" s="84"/>
      <c r="EV16" s="84"/>
      <c r="EW16" s="84"/>
      <c r="EX16" s="84"/>
      <c r="EY16" s="84"/>
      <c r="EZ16" s="84"/>
      <c r="FA16" s="84"/>
      <c r="FB16" s="84"/>
      <c r="FC16" s="84"/>
      <c r="FD16" s="84"/>
      <c r="FE16" s="84"/>
      <c r="FF16" s="84"/>
      <c r="FG16" s="84"/>
      <c r="FH16" s="84"/>
      <c r="FI16" s="84"/>
      <c r="FJ16" s="84"/>
      <c r="FK16" s="84"/>
      <c r="FL16" s="84"/>
      <c r="FM16" s="84"/>
      <c r="FN16" s="84"/>
      <c r="FO16" s="84"/>
      <c r="FP16" s="84"/>
      <c r="FQ16" s="84"/>
      <c r="FR16" s="84"/>
      <c r="FS16" s="84"/>
      <c r="FT16" s="84"/>
      <c r="FU16" s="84"/>
      <c r="FV16" s="84"/>
      <c r="FW16" s="84"/>
      <c r="FX16" s="84"/>
      <c r="FY16" s="84"/>
      <c r="FZ16" s="84"/>
      <c r="GA16" s="84"/>
      <c r="GB16" s="84"/>
      <c r="GC16" s="84"/>
      <c r="GD16" s="84"/>
      <c r="GE16" s="84"/>
      <c r="GF16" s="84"/>
      <c r="GG16" s="84"/>
      <c r="GH16" s="84"/>
      <c r="GI16" s="84"/>
      <c r="GJ16" s="84"/>
      <c r="GK16" s="84"/>
      <c r="GL16" s="84"/>
      <c r="GM16" s="84"/>
      <c r="GN16" s="84"/>
      <c r="GO16" s="84"/>
      <c r="GP16" s="84"/>
      <c r="GQ16" s="84"/>
      <c r="GR16" s="84"/>
      <c r="GS16" s="84"/>
      <c r="GT16" s="84"/>
      <c r="GU16" s="84"/>
      <c r="GV16" s="84"/>
      <c r="GW16" s="84"/>
      <c r="GX16" s="84"/>
      <c r="GY16" s="84"/>
      <c r="GZ16" s="84"/>
      <c r="HA16" s="84"/>
      <c r="HB16" s="84"/>
      <c r="HC16" s="84"/>
      <c r="HD16" s="84"/>
      <c r="HE16" s="84"/>
      <c r="HF16" s="84"/>
      <c r="HG16" s="84"/>
      <c r="HH16" s="84"/>
      <c r="HI16" s="84"/>
      <c r="HJ16" s="84"/>
      <c r="HK16" s="84"/>
      <c r="HL16" s="84"/>
      <c r="HM16" s="84"/>
      <c r="HN16" s="84"/>
      <c r="HO16" s="84"/>
      <c r="HP16" s="84"/>
      <c r="HQ16" s="84"/>
      <c r="HR16" s="84"/>
      <c r="HS16" s="84"/>
      <c r="HT16" s="84"/>
      <c r="HU16" s="84"/>
      <c r="HV16" s="84"/>
      <c r="HW16" s="84"/>
      <c r="HX16" s="84"/>
      <c r="HY16" s="84"/>
      <c r="HZ16" s="84"/>
      <c r="IA16" s="84"/>
      <c r="IB16" s="84"/>
      <c r="IC16" s="84"/>
      <c r="ID16" s="84"/>
      <c r="IE16" s="84"/>
      <c r="IF16" s="84"/>
      <c r="IG16" s="84"/>
      <c r="IH16" s="84"/>
      <c r="II16" s="84"/>
      <c r="IJ16" s="84"/>
      <c r="IK16" s="84"/>
      <c r="IL16" s="84"/>
      <c r="IM16" s="84"/>
      <c r="IN16" s="84"/>
      <c r="IO16" s="84"/>
      <c r="IP16" s="84"/>
      <c r="IQ16" s="84"/>
      <c r="IR16" s="84"/>
      <c r="IS16" s="84"/>
      <c r="IT16" s="84"/>
      <c r="IU16" s="84"/>
      <c r="IV16" s="84"/>
      <c r="IW16" s="84"/>
      <c r="IX16" s="84"/>
      <c r="IY16" s="84"/>
      <c r="IZ16" s="84"/>
      <c r="JA16" s="84"/>
      <c r="JB16" s="84"/>
    </row>
    <row r="17" spans="1:262" s="22" customFormat="1" ht="15" customHeight="1" x14ac:dyDescent="0.15">
      <c r="A17" s="176" t="str">
        <f t="shared" si="0"/>
        <v>20190904</v>
      </c>
      <c r="B17" s="26" t="s">
        <v>285</v>
      </c>
      <c r="C17" s="27" t="s">
        <v>368</v>
      </c>
      <c r="D17" s="28" t="s">
        <v>447</v>
      </c>
      <c r="E17" s="26" t="str">
        <f t="shared" si="1"/>
        <v>标准</v>
      </c>
      <c r="F17" s="29" t="str">
        <f>VLOOKUP(D17,[1]工单一览表!A:B,2,0)</f>
        <v>050-0009-467</v>
      </c>
      <c r="G17" s="30" t="str">
        <f>VLOOKUP(F17,[1]系列对照表!A:C,3,0)</f>
        <v>小天线</v>
      </c>
      <c r="H17" s="30" t="str">
        <f>VLOOKUP(F17,[1]系列对照表!A:D,4,0)</f>
        <v>KPCS</v>
      </c>
      <c r="I17" s="37">
        <f>VLOOKUP(D17,[1]工单一览表!A:G,7,0)</f>
        <v>2000</v>
      </c>
      <c r="J17" s="38" t="s">
        <v>281</v>
      </c>
      <c r="K17" s="37">
        <f>VLOOKUP(D17,[1]工单一览表!A:H,8,0)</f>
        <v>1983.5</v>
      </c>
      <c r="L17" s="26"/>
      <c r="M17" s="26"/>
      <c r="N17" s="26"/>
      <c r="O17" s="39" t="s">
        <v>370</v>
      </c>
      <c r="P17" s="40">
        <v>0.5</v>
      </c>
      <c r="Q17" s="40">
        <v>0.5</v>
      </c>
      <c r="R17" s="40">
        <f t="shared" ca="1" si="2"/>
        <v>1.5260115606936415</v>
      </c>
      <c r="S17" s="40">
        <f t="shared" ca="1" si="3"/>
        <v>3.14410480349345</v>
      </c>
      <c r="T17" s="40">
        <v>5.5</v>
      </c>
      <c r="U17" s="40">
        <v>5.5</v>
      </c>
      <c r="V17" s="41">
        <v>12</v>
      </c>
      <c r="W17" s="42">
        <v>332</v>
      </c>
      <c r="X17" s="43">
        <v>500</v>
      </c>
      <c r="Y17" s="50">
        <v>1</v>
      </c>
      <c r="Z17" s="50">
        <v>1</v>
      </c>
      <c r="AA17" s="51"/>
      <c r="AB17" s="51"/>
      <c r="AC17" s="51"/>
      <c r="AD17" s="51"/>
      <c r="AE17" s="51"/>
      <c r="AF17" s="38">
        <f t="shared" si="4"/>
        <v>360</v>
      </c>
      <c r="AG17" s="61">
        <f t="shared" si="5"/>
        <v>11.066666666666666</v>
      </c>
      <c r="AH17" s="62">
        <f t="shared" si="6"/>
        <v>0.92222222222222228</v>
      </c>
      <c r="AI17" s="63"/>
      <c r="AJ17" s="64"/>
      <c r="AK17" s="65">
        <f t="shared" si="7"/>
        <v>0</v>
      </c>
      <c r="AL17" s="64" t="str">
        <f>IF(VLOOKUP(D17,[1]工单一览表!A:F,6,0)="结案","Y","N")</f>
        <v>Y</v>
      </c>
      <c r="AM17" s="66" t="s">
        <v>286</v>
      </c>
      <c r="AN17" s="26"/>
      <c r="AO17" s="66" t="s">
        <v>40</v>
      </c>
      <c r="AP17" s="74"/>
      <c r="AQ17" s="75"/>
      <c r="AR17" s="76"/>
      <c r="AS17" s="77"/>
      <c r="AT17" s="77"/>
      <c r="AU17" s="78"/>
      <c r="AV17" s="77"/>
      <c r="AW17" s="77"/>
      <c r="AX17" s="77"/>
      <c r="AY17" s="77"/>
      <c r="AZ17" s="77"/>
      <c r="BA17" s="77"/>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84"/>
      <c r="CE17" s="84"/>
      <c r="CF17" s="84"/>
      <c r="CG17" s="84"/>
      <c r="CH17" s="84"/>
      <c r="CI17" s="84"/>
      <c r="CJ17" s="84"/>
      <c r="CK17" s="84"/>
      <c r="CL17" s="84"/>
      <c r="CM17" s="84"/>
      <c r="CN17" s="84"/>
      <c r="CO17" s="84"/>
      <c r="CP17" s="84"/>
      <c r="CQ17" s="84"/>
      <c r="CR17" s="84"/>
      <c r="CS17" s="84"/>
      <c r="CT17" s="84"/>
      <c r="CU17" s="84"/>
      <c r="CV17" s="84"/>
      <c r="CW17" s="84"/>
      <c r="CX17" s="84"/>
      <c r="CY17" s="84"/>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c r="FE17" s="84"/>
      <c r="FF17" s="84"/>
      <c r="FG17" s="84"/>
      <c r="FH17" s="84"/>
      <c r="FI17" s="84"/>
      <c r="FJ17" s="84"/>
      <c r="FK17" s="84"/>
      <c r="FL17" s="84"/>
      <c r="FM17" s="84"/>
      <c r="FN17" s="84"/>
      <c r="FO17" s="84"/>
      <c r="FP17" s="84"/>
      <c r="FQ17" s="84"/>
      <c r="FR17" s="84"/>
      <c r="FS17" s="84"/>
      <c r="FT17" s="84"/>
      <c r="FU17" s="84"/>
      <c r="FV17" s="84"/>
      <c r="FW17" s="84"/>
      <c r="FX17" s="84"/>
      <c r="FY17" s="84"/>
      <c r="FZ17" s="84"/>
      <c r="GA17" s="84"/>
      <c r="GB17" s="84"/>
      <c r="GC17" s="84"/>
      <c r="GD17" s="84"/>
      <c r="GE17" s="84"/>
      <c r="GF17" s="84"/>
      <c r="GG17" s="84"/>
      <c r="GH17" s="84"/>
      <c r="GI17" s="84"/>
      <c r="GJ17" s="84"/>
      <c r="GK17" s="84"/>
      <c r="GL17" s="84"/>
      <c r="GM17" s="84"/>
      <c r="GN17" s="84"/>
      <c r="GO17" s="84"/>
      <c r="GP17" s="84"/>
      <c r="GQ17" s="84"/>
      <c r="GR17" s="84"/>
      <c r="GS17" s="84"/>
      <c r="GT17" s="84"/>
      <c r="GU17" s="84"/>
      <c r="GV17" s="84"/>
      <c r="GW17" s="84"/>
      <c r="GX17" s="84"/>
      <c r="GY17" s="84"/>
      <c r="GZ17" s="84"/>
      <c r="HA17" s="84"/>
      <c r="HB17" s="84"/>
      <c r="HC17" s="84"/>
      <c r="HD17" s="84"/>
      <c r="HE17" s="84"/>
      <c r="HF17" s="84"/>
      <c r="HG17" s="84"/>
      <c r="HH17" s="84"/>
      <c r="HI17" s="84"/>
      <c r="HJ17" s="84"/>
      <c r="HK17" s="84"/>
      <c r="HL17" s="84"/>
      <c r="HM17" s="84"/>
      <c r="HN17" s="84"/>
      <c r="HO17" s="84"/>
      <c r="HP17" s="84"/>
      <c r="HQ17" s="84"/>
      <c r="HR17" s="84"/>
      <c r="HS17" s="84"/>
      <c r="HT17" s="84"/>
      <c r="HU17" s="84"/>
      <c r="HV17" s="84"/>
      <c r="HW17" s="84"/>
      <c r="HX17" s="84"/>
      <c r="HY17" s="84"/>
      <c r="HZ17" s="84"/>
      <c r="IA17" s="84"/>
      <c r="IB17" s="84"/>
      <c r="IC17" s="84"/>
      <c r="ID17" s="84"/>
      <c r="IE17" s="84"/>
      <c r="IF17" s="84"/>
      <c r="IG17" s="84"/>
      <c r="IH17" s="84"/>
      <c r="II17" s="84"/>
      <c r="IJ17" s="84"/>
      <c r="IK17" s="84"/>
      <c r="IL17" s="84"/>
      <c r="IM17" s="84"/>
      <c r="IN17" s="84"/>
      <c r="IO17" s="84"/>
      <c r="IP17" s="84"/>
      <c r="IQ17" s="84"/>
      <c r="IR17" s="84"/>
      <c r="IS17" s="84"/>
      <c r="IT17" s="84"/>
      <c r="IU17" s="84"/>
      <c r="IV17" s="84"/>
      <c r="IW17" s="84"/>
      <c r="IX17" s="84"/>
      <c r="IY17" s="84"/>
      <c r="IZ17" s="84"/>
      <c r="JA17" s="84"/>
      <c r="JB17" s="84"/>
    </row>
    <row r="18" spans="1:262" s="22" customFormat="1" ht="15" customHeight="1" x14ac:dyDescent="0.15">
      <c r="A18" s="176" t="str">
        <f t="shared" si="0"/>
        <v>20190904</v>
      </c>
      <c r="B18" s="26" t="s">
        <v>275</v>
      </c>
      <c r="C18" s="27" t="s">
        <v>303</v>
      </c>
      <c r="D18" s="28" t="s">
        <v>431</v>
      </c>
      <c r="E18" s="26" t="str">
        <f t="shared" si="1"/>
        <v>标准</v>
      </c>
      <c r="F18" s="29" t="str">
        <f>VLOOKUP(D18,[1]工单一览表!A:B,2,0)</f>
        <v>025-0009-310</v>
      </c>
      <c r="G18" s="30" t="str">
        <f>VLOOKUP(F18,[1]系列对照表!A:C,3,0)</f>
        <v>Sim卡</v>
      </c>
      <c r="H18" s="30" t="str">
        <f>VLOOKUP(F18,[1]系列对照表!A:D,4,0)</f>
        <v>PCS</v>
      </c>
      <c r="I18" s="37">
        <f>VLOOKUP(D18,[1]工单一览表!A:G,7,0)</f>
        <v>300000</v>
      </c>
      <c r="J18" s="38" t="s">
        <v>281</v>
      </c>
      <c r="K18" s="37">
        <f>VLOOKUP(D18,[1]工单一览表!A:H,8,0)</f>
        <v>297000</v>
      </c>
      <c r="L18" s="26"/>
      <c r="M18" s="26"/>
      <c r="N18" s="26"/>
      <c r="O18" s="39" t="s">
        <v>433</v>
      </c>
      <c r="P18" s="40">
        <v>0.5</v>
      </c>
      <c r="Q18" s="40">
        <v>0.5</v>
      </c>
      <c r="R18" s="40">
        <f t="shared" ca="1" si="2"/>
        <v>0.76246334310850439</v>
      </c>
      <c r="S18" s="40">
        <f t="shared" ca="1" si="3"/>
        <v>0.65502183406113534</v>
      </c>
      <c r="T18" s="40">
        <v>2</v>
      </c>
      <c r="U18" s="40">
        <v>2</v>
      </c>
      <c r="V18" s="41">
        <v>2.5</v>
      </c>
      <c r="W18" s="42">
        <v>30000</v>
      </c>
      <c r="X18" s="43">
        <v>200</v>
      </c>
      <c r="Y18" s="50">
        <v>1</v>
      </c>
      <c r="Z18" s="50">
        <v>1</v>
      </c>
      <c r="AA18" s="51"/>
      <c r="AB18" s="51"/>
      <c r="AC18" s="51"/>
      <c r="AD18" s="51"/>
      <c r="AE18" s="51"/>
      <c r="AF18" s="38">
        <f t="shared" si="4"/>
        <v>30000</v>
      </c>
      <c r="AG18" s="61">
        <f t="shared" si="5"/>
        <v>2.5</v>
      </c>
      <c r="AH18" s="62">
        <f t="shared" si="6"/>
        <v>1</v>
      </c>
      <c r="AI18" s="63"/>
      <c r="AJ18" s="64"/>
      <c r="AK18" s="65">
        <f t="shared" si="7"/>
        <v>0</v>
      </c>
      <c r="AL18" s="64" t="str">
        <f>IF(VLOOKUP(D18,[1]工单一览表!A:F,6,0)="结案","Y","N")</f>
        <v>Y</v>
      </c>
      <c r="AM18" s="66" t="s">
        <v>337</v>
      </c>
      <c r="AN18" s="26"/>
      <c r="AO18" s="66" t="s">
        <v>61</v>
      </c>
      <c r="AP18" s="74"/>
      <c r="AQ18" s="75"/>
      <c r="AR18" s="76"/>
      <c r="AS18" s="77"/>
      <c r="AT18" s="77"/>
      <c r="AU18" s="78"/>
      <c r="AV18" s="77"/>
      <c r="AW18" s="77"/>
      <c r="AX18" s="77"/>
      <c r="AY18" s="77"/>
      <c r="AZ18" s="77"/>
      <c r="BA18" s="77"/>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84"/>
      <c r="CE18" s="84"/>
      <c r="CF18" s="84"/>
      <c r="CG18" s="84"/>
      <c r="CH18" s="84"/>
      <c r="CI18" s="84"/>
      <c r="CJ18" s="84"/>
      <c r="CK18" s="84"/>
      <c r="CL18" s="84"/>
      <c r="CM18" s="84"/>
      <c r="CN18" s="84"/>
      <c r="CO18" s="84"/>
      <c r="CP18" s="84"/>
      <c r="CQ18" s="84"/>
      <c r="CR18" s="84"/>
      <c r="CS18" s="84"/>
      <c r="CT18" s="84"/>
      <c r="CU18" s="84"/>
      <c r="CV18" s="84"/>
      <c r="CW18" s="84"/>
      <c r="CX18" s="84"/>
      <c r="CY18" s="84"/>
      <c r="CZ18" s="84"/>
      <c r="DA18" s="84"/>
      <c r="DB18" s="84"/>
      <c r="DC18" s="84"/>
      <c r="DD18" s="84"/>
      <c r="DE18" s="84"/>
      <c r="DF18" s="84"/>
      <c r="DG18" s="84"/>
      <c r="DH18" s="84"/>
      <c r="DI18" s="84"/>
      <c r="DJ18" s="84"/>
      <c r="DK18" s="84"/>
      <c r="DL18" s="84"/>
      <c r="DM18" s="84"/>
      <c r="DN18" s="84"/>
      <c r="DO18" s="84"/>
      <c r="DP18" s="84"/>
      <c r="DQ18" s="84"/>
      <c r="DR18" s="84"/>
      <c r="DS18" s="84"/>
      <c r="DT18" s="84"/>
      <c r="DU18" s="84"/>
      <c r="DV18" s="84"/>
      <c r="DW18" s="84"/>
      <c r="DX18" s="84"/>
      <c r="DY18" s="84"/>
      <c r="DZ18" s="84"/>
      <c r="EA18" s="84"/>
      <c r="EB18" s="84"/>
      <c r="EC18" s="84"/>
      <c r="ED18" s="84"/>
      <c r="EE18" s="84"/>
      <c r="EF18" s="84"/>
      <c r="EG18" s="84"/>
      <c r="EH18" s="84"/>
      <c r="EI18" s="84"/>
      <c r="EJ18" s="84"/>
      <c r="EK18" s="84"/>
      <c r="EL18" s="84"/>
      <c r="EM18" s="84"/>
      <c r="EN18" s="84"/>
      <c r="EO18" s="84"/>
      <c r="EP18" s="84"/>
      <c r="EQ18" s="84"/>
      <c r="ER18" s="84"/>
      <c r="ES18" s="84"/>
      <c r="ET18" s="84"/>
      <c r="EU18" s="84"/>
      <c r="EV18" s="84"/>
      <c r="EW18" s="84"/>
      <c r="EX18" s="84"/>
      <c r="EY18" s="84"/>
      <c r="EZ18" s="84"/>
      <c r="FA18" s="84"/>
      <c r="FB18" s="84"/>
      <c r="FC18" s="84"/>
      <c r="FD18" s="84"/>
      <c r="FE18" s="84"/>
      <c r="FF18" s="84"/>
      <c r="FG18" s="84"/>
      <c r="FH18" s="84"/>
      <c r="FI18" s="84"/>
      <c r="FJ18" s="84"/>
      <c r="FK18" s="84"/>
      <c r="FL18" s="84"/>
      <c r="FM18" s="84"/>
      <c r="FN18" s="84"/>
      <c r="FO18" s="84"/>
      <c r="FP18" s="84"/>
      <c r="FQ18" s="84"/>
      <c r="FR18" s="84"/>
      <c r="FS18" s="84"/>
      <c r="FT18" s="84"/>
      <c r="FU18" s="84"/>
      <c r="FV18" s="84"/>
      <c r="FW18" s="84"/>
      <c r="FX18" s="84"/>
      <c r="FY18" s="84"/>
      <c r="FZ18" s="84"/>
      <c r="GA18" s="84"/>
      <c r="GB18" s="84"/>
      <c r="GC18" s="84"/>
      <c r="GD18" s="84"/>
      <c r="GE18" s="84"/>
      <c r="GF18" s="84"/>
      <c r="GG18" s="84"/>
      <c r="GH18" s="84"/>
      <c r="GI18" s="84"/>
      <c r="GJ18" s="84"/>
      <c r="GK18" s="84"/>
      <c r="GL18" s="84"/>
      <c r="GM18" s="84"/>
      <c r="GN18" s="84"/>
      <c r="GO18" s="84"/>
      <c r="GP18" s="84"/>
      <c r="GQ18" s="84"/>
      <c r="GR18" s="84"/>
      <c r="GS18" s="84"/>
      <c r="GT18" s="84"/>
      <c r="GU18" s="84"/>
      <c r="GV18" s="84"/>
      <c r="GW18" s="84"/>
      <c r="GX18" s="84"/>
      <c r="GY18" s="84"/>
      <c r="GZ18" s="84"/>
      <c r="HA18" s="84"/>
      <c r="HB18" s="84"/>
      <c r="HC18" s="84"/>
      <c r="HD18" s="84"/>
      <c r="HE18" s="84"/>
      <c r="HF18" s="84"/>
      <c r="HG18" s="84"/>
      <c r="HH18" s="84"/>
      <c r="HI18" s="84"/>
      <c r="HJ18" s="84"/>
      <c r="HK18" s="84"/>
      <c r="HL18" s="84"/>
      <c r="HM18" s="84"/>
      <c r="HN18" s="84"/>
      <c r="HO18" s="84"/>
      <c r="HP18" s="84"/>
      <c r="HQ18" s="84"/>
      <c r="HR18" s="84"/>
      <c r="HS18" s="84"/>
      <c r="HT18" s="84"/>
      <c r="HU18" s="84"/>
      <c r="HV18" s="84"/>
      <c r="HW18" s="84"/>
      <c r="HX18" s="84"/>
      <c r="HY18" s="84"/>
      <c r="HZ18" s="84"/>
      <c r="IA18" s="84"/>
      <c r="IB18" s="84"/>
      <c r="IC18" s="84"/>
      <c r="ID18" s="84"/>
      <c r="IE18" s="84"/>
      <c r="IF18" s="84"/>
      <c r="IG18" s="84"/>
      <c r="IH18" s="84"/>
      <c r="II18" s="84"/>
      <c r="IJ18" s="84"/>
      <c r="IK18" s="84"/>
      <c r="IL18" s="84"/>
      <c r="IM18" s="84"/>
      <c r="IN18" s="84"/>
      <c r="IO18" s="84"/>
      <c r="IP18" s="84"/>
      <c r="IQ18" s="84"/>
      <c r="IR18" s="84"/>
      <c r="IS18" s="84"/>
      <c r="IT18" s="84"/>
      <c r="IU18" s="84"/>
      <c r="IV18" s="84"/>
      <c r="IW18" s="84"/>
      <c r="IX18" s="84"/>
      <c r="IY18" s="84"/>
      <c r="IZ18" s="84"/>
      <c r="JA18" s="84"/>
      <c r="JB18" s="84"/>
    </row>
    <row r="19" spans="1:262" s="22" customFormat="1" ht="15" customHeight="1" x14ac:dyDescent="0.15">
      <c r="A19" s="176" t="str">
        <f t="shared" si="0"/>
        <v>20190904</v>
      </c>
      <c r="B19" s="26" t="s">
        <v>285</v>
      </c>
      <c r="C19" s="27" t="s">
        <v>310</v>
      </c>
      <c r="D19" s="28" t="s">
        <v>448</v>
      </c>
      <c r="E19" s="26" t="str">
        <f t="shared" si="1"/>
        <v>标准</v>
      </c>
      <c r="F19" s="29" t="str">
        <f>VLOOKUP(D19,[1]工单一览表!A:B,2,0)</f>
        <v>050-C031100131-507</v>
      </c>
      <c r="G19" s="30" t="str">
        <f>VLOOKUP(F19,[1]系列对照表!A:C,3,0)</f>
        <v>PinPush</v>
      </c>
      <c r="H19" s="30" t="str">
        <f>VLOOKUP(F19,[1]系列对照表!A:D,4,0)</f>
        <v>KPCS</v>
      </c>
      <c r="I19" s="37">
        <f>VLOOKUP(D19,[1]工单一览表!A:G,7,0)</f>
        <v>2000</v>
      </c>
      <c r="J19" s="38" t="s">
        <v>281</v>
      </c>
      <c r="K19" s="37">
        <f>VLOOKUP(D19,[1]工单一览表!A:H,8,0)</f>
        <v>1269.5</v>
      </c>
      <c r="L19" s="26"/>
      <c r="M19" s="26"/>
      <c r="N19" s="26"/>
      <c r="O19" s="39" t="s">
        <v>312</v>
      </c>
      <c r="P19" s="40">
        <v>0.5</v>
      </c>
      <c r="Q19" s="40">
        <v>0.5</v>
      </c>
      <c r="R19" s="40">
        <f t="shared" ca="1" si="2"/>
        <v>1.5260115606936415</v>
      </c>
      <c r="S19" s="40">
        <f t="shared" ca="1" si="3"/>
        <v>3.14410480349345</v>
      </c>
      <c r="T19" s="40">
        <v>5.5</v>
      </c>
      <c r="U19" s="40">
        <v>5.5</v>
      </c>
      <c r="V19" s="41">
        <v>12</v>
      </c>
      <c r="W19" s="42">
        <v>252</v>
      </c>
      <c r="X19" s="43">
        <v>490</v>
      </c>
      <c r="Y19" s="50">
        <v>1</v>
      </c>
      <c r="Z19" s="50">
        <v>1</v>
      </c>
      <c r="AA19" s="51"/>
      <c r="AB19" s="51"/>
      <c r="AC19" s="51"/>
      <c r="AD19" s="51"/>
      <c r="AE19" s="51"/>
      <c r="AF19" s="38">
        <f t="shared" si="4"/>
        <v>352.8</v>
      </c>
      <c r="AG19" s="61">
        <f t="shared" si="5"/>
        <v>8.5714285714285712</v>
      </c>
      <c r="AH19" s="62">
        <f t="shared" si="6"/>
        <v>0.7142857142857143</v>
      </c>
      <c r="AI19" s="63"/>
      <c r="AJ19" s="64"/>
      <c r="AK19" s="65">
        <f t="shared" si="7"/>
        <v>0</v>
      </c>
      <c r="AL19" s="64" t="str">
        <f>IF(VLOOKUP(D19,[1]工单一览表!A:F,6,0)="结案","Y","N")</f>
        <v>Y</v>
      </c>
      <c r="AM19" s="66" t="s">
        <v>286</v>
      </c>
      <c r="AN19" s="26"/>
      <c r="AO19" s="66" t="s">
        <v>40</v>
      </c>
      <c r="AP19" s="74"/>
      <c r="AQ19" s="75"/>
      <c r="AR19" s="76"/>
      <c r="AS19" s="77"/>
      <c r="AT19" s="77"/>
      <c r="AU19" s="78"/>
      <c r="AV19" s="77"/>
      <c r="AW19" s="77"/>
      <c r="AX19" s="77"/>
      <c r="AY19" s="77"/>
      <c r="AZ19" s="77"/>
      <c r="BA19" s="77"/>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84"/>
      <c r="CE19" s="84"/>
      <c r="CF19" s="84"/>
      <c r="CG19" s="84"/>
      <c r="CH19" s="84"/>
      <c r="CI19" s="84"/>
      <c r="CJ19" s="84"/>
      <c r="CK19" s="84"/>
      <c r="CL19" s="84"/>
      <c r="CM19" s="84"/>
      <c r="CN19" s="84"/>
      <c r="CO19" s="84"/>
      <c r="CP19" s="84"/>
      <c r="CQ19" s="84"/>
      <c r="CR19" s="84"/>
      <c r="CS19" s="84"/>
      <c r="CT19" s="84"/>
      <c r="CU19" s="84"/>
      <c r="CV19" s="84"/>
      <c r="CW19" s="84"/>
      <c r="CX19" s="84"/>
      <c r="CY19" s="84"/>
      <c r="CZ19" s="84"/>
      <c r="DA19" s="84"/>
      <c r="DB19" s="84"/>
      <c r="DC19" s="84"/>
      <c r="DD19" s="84"/>
      <c r="DE19" s="84"/>
      <c r="DF19" s="84"/>
      <c r="DG19" s="84"/>
      <c r="DH19" s="84"/>
      <c r="DI19" s="84"/>
      <c r="DJ19" s="84"/>
      <c r="DK19" s="84"/>
      <c r="DL19" s="84"/>
      <c r="DM19" s="84"/>
      <c r="DN19" s="84"/>
      <c r="DO19" s="84"/>
      <c r="DP19" s="84"/>
      <c r="DQ19" s="84"/>
      <c r="DR19" s="84"/>
      <c r="DS19" s="84"/>
      <c r="DT19" s="84"/>
      <c r="DU19" s="84"/>
      <c r="DV19" s="84"/>
      <c r="DW19" s="84"/>
      <c r="DX19" s="84"/>
      <c r="DY19" s="84"/>
      <c r="DZ19" s="84"/>
      <c r="EA19" s="84"/>
      <c r="EB19" s="84"/>
      <c r="EC19" s="84"/>
      <c r="ED19" s="84"/>
      <c r="EE19" s="84"/>
      <c r="EF19" s="84"/>
      <c r="EG19" s="84"/>
      <c r="EH19" s="84"/>
      <c r="EI19" s="84"/>
      <c r="EJ19" s="84"/>
      <c r="EK19" s="84"/>
      <c r="EL19" s="84"/>
      <c r="EM19" s="84"/>
      <c r="EN19" s="84"/>
      <c r="EO19" s="84"/>
      <c r="EP19" s="84"/>
      <c r="EQ19" s="84"/>
      <c r="ER19" s="84"/>
      <c r="ES19" s="84"/>
      <c r="ET19" s="84"/>
      <c r="EU19" s="84"/>
      <c r="EV19" s="84"/>
      <c r="EW19" s="84"/>
      <c r="EX19" s="84"/>
      <c r="EY19" s="84"/>
      <c r="EZ19" s="84"/>
      <c r="FA19" s="84"/>
      <c r="FB19" s="84"/>
      <c r="FC19" s="84"/>
      <c r="FD19" s="84"/>
      <c r="FE19" s="84"/>
      <c r="FF19" s="84"/>
      <c r="FG19" s="84"/>
      <c r="FH19" s="84"/>
      <c r="FI19" s="84"/>
      <c r="FJ19" s="84"/>
      <c r="FK19" s="84"/>
      <c r="FL19" s="84"/>
      <c r="FM19" s="84"/>
      <c r="FN19" s="84"/>
      <c r="FO19" s="84"/>
      <c r="FP19" s="84"/>
      <c r="FQ19" s="84"/>
      <c r="FR19" s="84"/>
      <c r="FS19" s="84"/>
      <c r="FT19" s="84"/>
      <c r="FU19" s="84"/>
      <c r="FV19" s="84"/>
      <c r="FW19" s="84"/>
      <c r="FX19" s="84"/>
      <c r="FY19" s="84"/>
      <c r="FZ19" s="84"/>
      <c r="GA19" s="84"/>
      <c r="GB19" s="84"/>
      <c r="GC19" s="84"/>
      <c r="GD19" s="84"/>
      <c r="GE19" s="84"/>
      <c r="GF19" s="84"/>
      <c r="GG19" s="84"/>
      <c r="GH19" s="84"/>
      <c r="GI19" s="84"/>
      <c r="GJ19" s="84"/>
      <c r="GK19" s="84"/>
      <c r="GL19" s="84"/>
      <c r="GM19" s="84"/>
      <c r="GN19" s="84"/>
      <c r="GO19" s="84"/>
      <c r="GP19" s="84"/>
      <c r="GQ19" s="84"/>
      <c r="GR19" s="84"/>
      <c r="GS19" s="84"/>
      <c r="GT19" s="84"/>
      <c r="GU19" s="84"/>
      <c r="GV19" s="84"/>
      <c r="GW19" s="84"/>
      <c r="GX19" s="84"/>
      <c r="GY19" s="84"/>
      <c r="GZ19" s="84"/>
      <c r="HA19" s="84"/>
      <c r="HB19" s="84"/>
      <c r="HC19" s="84"/>
      <c r="HD19" s="84"/>
      <c r="HE19" s="84"/>
      <c r="HF19" s="84"/>
      <c r="HG19" s="84"/>
      <c r="HH19" s="84"/>
      <c r="HI19" s="84"/>
      <c r="HJ19" s="84"/>
      <c r="HK19" s="84"/>
      <c r="HL19" s="84"/>
      <c r="HM19" s="84"/>
      <c r="HN19" s="84"/>
      <c r="HO19" s="84"/>
      <c r="HP19" s="84"/>
      <c r="HQ19" s="84"/>
      <c r="HR19" s="84"/>
      <c r="HS19" s="84"/>
      <c r="HT19" s="84"/>
      <c r="HU19" s="84"/>
      <c r="HV19" s="84"/>
      <c r="HW19" s="84"/>
      <c r="HX19" s="84"/>
      <c r="HY19" s="84"/>
      <c r="HZ19" s="84"/>
      <c r="IA19" s="84"/>
      <c r="IB19" s="84"/>
      <c r="IC19" s="84"/>
      <c r="ID19" s="84"/>
      <c r="IE19" s="84"/>
      <c r="IF19" s="84"/>
      <c r="IG19" s="84"/>
      <c r="IH19" s="84"/>
      <c r="II19" s="84"/>
      <c r="IJ19" s="84"/>
      <c r="IK19" s="84"/>
      <c r="IL19" s="84"/>
      <c r="IM19" s="84"/>
      <c r="IN19" s="84"/>
      <c r="IO19" s="84"/>
      <c r="IP19" s="84"/>
      <c r="IQ19" s="84"/>
      <c r="IR19" s="84"/>
      <c r="IS19" s="84"/>
      <c r="IT19" s="84"/>
      <c r="IU19" s="84"/>
      <c r="IV19" s="84"/>
      <c r="IW19" s="84"/>
      <c r="IX19" s="84"/>
      <c r="IY19" s="84"/>
      <c r="IZ19" s="84"/>
      <c r="JA19" s="84"/>
      <c r="JB19" s="84"/>
    </row>
    <row r="20" spans="1:262" s="22" customFormat="1" ht="15" customHeight="1" x14ac:dyDescent="0.15">
      <c r="A20" s="176" t="str">
        <f t="shared" si="0"/>
        <v>20190904</v>
      </c>
      <c r="B20" s="26" t="s">
        <v>275</v>
      </c>
      <c r="C20" s="27" t="s">
        <v>318</v>
      </c>
      <c r="D20" s="28" t="s">
        <v>449</v>
      </c>
      <c r="E20" s="26" t="str">
        <f t="shared" ref="E20:E33" si="8">IF(LEFT(D20,3)="ZVY","试产",IF(LEFT(D20,3)="XVK","重工","标准"))</f>
        <v>标准</v>
      </c>
      <c r="F20" s="29" t="str">
        <f>VLOOKUP(D20,[1]工单一览表!A:B,2,0)</f>
        <v>050-J310000621-538</v>
      </c>
      <c r="G20" s="30" t="str">
        <f>VLOOKUP(F20,[1]系列对照表!A:C,3,0)</f>
        <v>Jack</v>
      </c>
      <c r="H20" s="30" t="str">
        <f>VLOOKUP(F20,[1]系列对照表!A:D,4,0)</f>
        <v>KPCS</v>
      </c>
      <c r="I20" s="37">
        <f>VLOOKUP(D20,[1]工单一览表!A:G,7,0)</f>
        <v>600</v>
      </c>
      <c r="J20" s="38" t="s">
        <v>281</v>
      </c>
      <c r="K20" s="37">
        <f>VLOOKUP(D20,[1]工单一览表!A:H,8,0)</f>
        <v>476.4</v>
      </c>
      <c r="L20" s="26"/>
      <c r="M20" s="26"/>
      <c r="N20" s="26"/>
      <c r="O20" s="39" t="s">
        <v>385</v>
      </c>
      <c r="P20" s="40">
        <v>0.5</v>
      </c>
      <c r="Q20" s="40">
        <v>0.5</v>
      </c>
      <c r="R20" s="40">
        <f t="shared" ca="1" si="2"/>
        <v>2.4398826979472141</v>
      </c>
      <c r="S20" s="40">
        <f t="shared" ca="1" si="3"/>
        <v>2.0960698689956332</v>
      </c>
      <c r="T20" s="40">
        <v>3.5</v>
      </c>
      <c r="U20" s="40">
        <v>3.5</v>
      </c>
      <c r="V20" s="41">
        <v>8</v>
      </c>
      <c r="W20" s="42">
        <v>120</v>
      </c>
      <c r="X20" s="43">
        <v>300</v>
      </c>
      <c r="Y20" s="50">
        <v>1</v>
      </c>
      <c r="Z20" s="50">
        <v>1</v>
      </c>
      <c r="AA20" s="51"/>
      <c r="AB20" s="51"/>
      <c r="AC20" s="51"/>
      <c r="AD20" s="51"/>
      <c r="AE20" s="51"/>
      <c r="AF20" s="38">
        <f t="shared" ref="AF20:AF40" si="9">IF(LEFT(F20,3)="025",X20*Y20*Z20*60*V20,X20*Y20*Z20*60*V20/1000)</f>
        <v>144</v>
      </c>
      <c r="AG20" s="61">
        <f t="shared" ref="AG20:AG40" si="10">IF(LEFT(F20,3)="025",W20/(X20*Y20*Z20*60),W20*1000/(X20*Y20*Z20*60))</f>
        <v>6.666666666666667</v>
      </c>
      <c r="AH20" s="62">
        <f t="shared" ref="AH20:AH40" si="11">W20/AF20</f>
        <v>0.83333333333333337</v>
      </c>
      <c r="AI20" s="63"/>
      <c r="AJ20" s="64"/>
      <c r="AK20" s="65">
        <f t="shared" ref="AK20:AK33" si="12">AJ20/U20</f>
        <v>0</v>
      </c>
      <c r="AL20" s="64" t="str">
        <f>IF(VLOOKUP(D20,[1]工单一览表!A:F,6,0)="结案","Y","N")</f>
        <v>Y</v>
      </c>
      <c r="AM20" s="66" t="s">
        <v>337</v>
      </c>
      <c r="AN20" s="26"/>
      <c r="AO20" s="66" t="s">
        <v>61</v>
      </c>
      <c r="AP20" s="74"/>
      <c r="AQ20" s="75"/>
      <c r="AR20" s="76"/>
      <c r="AS20" s="77"/>
      <c r="AT20" s="77"/>
      <c r="AU20" s="78"/>
      <c r="AV20" s="77"/>
      <c r="AW20" s="77"/>
      <c r="AX20" s="77"/>
      <c r="AY20" s="77"/>
      <c r="AZ20" s="77"/>
      <c r="BA20" s="77"/>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84"/>
      <c r="CE20" s="84"/>
      <c r="CF20" s="84"/>
      <c r="CG20" s="84"/>
      <c r="CH20" s="84"/>
      <c r="CI20" s="84"/>
      <c r="CJ20" s="84"/>
      <c r="CK20" s="84"/>
      <c r="CL20" s="84"/>
      <c r="CM20" s="84"/>
      <c r="CN20" s="84"/>
      <c r="CO20" s="84"/>
      <c r="CP20" s="84"/>
      <c r="CQ20" s="84"/>
      <c r="CR20" s="84"/>
      <c r="CS20" s="84"/>
      <c r="CT20" s="84"/>
      <c r="CU20" s="84"/>
      <c r="CV20" s="84"/>
      <c r="CW20" s="84"/>
      <c r="CX20" s="84"/>
      <c r="CY20" s="84"/>
      <c r="CZ20" s="84"/>
      <c r="DA20" s="84"/>
      <c r="DB20" s="84"/>
      <c r="DC20" s="84"/>
      <c r="DD20" s="84"/>
      <c r="DE20" s="84"/>
      <c r="DF20" s="84"/>
      <c r="DG20" s="84"/>
      <c r="DH20" s="84"/>
      <c r="DI20" s="84"/>
      <c r="DJ20" s="84"/>
      <c r="DK20" s="84"/>
      <c r="DL20" s="84"/>
      <c r="DM20" s="84"/>
      <c r="DN20" s="84"/>
      <c r="DO20" s="84"/>
      <c r="DP20" s="84"/>
      <c r="DQ20" s="84"/>
      <c r="DR20" s="84"/>
      <c r="DS20" s="84"/>
      <c r="DT20" s="84"/>
      <c r="DU20" s="84"/>
      <c r="DV20" s="84"/>
      <c r="DW20" s="84"/>
      <c r="DX20" s="84"/>
      <c r="DY20" s="84"/>
      <c r="DZ20" s="84"/>
      <c r="EA20" s="84"/>
      <c r="EB20" s="84"/>
      <c r="EC20" s="84"/>
      <c r="ED20" s="84"/>
      <c r="EE20" s="84"/>
      <c r="EF20" s="84"/>
      <c r="EG20" s="84"/>
      <c r="EH20" s="84"/>
      <c r="EI20" s="84"/>
      <c r="EJ20" s="84"/>
      <c r="EK20" s="84"/>
      <c r="EL20" s="84"/>
      <c r="EM20" s="84"/>
      <c r="EN20" s="84"/>
      <c r="EO20" s="84"/>
      <c r="EP20" s="84"/>
      <c r="EQ20" s="84"/>
      <c r="ER20" s="84"/>
      <c r="ES20" s="84"/>
      <c r="ET20" s="84"/>
      <c r="EU20" s="84"/>
      <c r="EV20" s="84"/>
      <c r="EW20" s="84"/>
      <c r="EX20" s="84"/>
      <c r="EY20" s="84"/>
      <c r="EZ20" s="84"/>
      <c r="FA20" s="84"/>
      <c r="FB20" s="84"/>
      <c r="FC20" s="84"/>
      <c r="FD20" s="84"/>
      <c r="FE20" s="84"/>
      <c r="FF20" s="84"/>
      <c r="FG20" s="84"/>
      <c r="FH20" s="84"/>
      <c r="FI20" s="84"/>
      <c r="FJ20" s="84"/>
      <c r="FK20" s="84"/>
      <c r="FL20" s="84"/>
      <c r="FM20" s="84"/>
      <c r="FN20" s="84"/>
      <c r="FO20" s="84"/>
      <c r="FP20" s="84"/>
      <c r="FQ20" s="84"/>
      <c r="FR20" s="84"/>
      <c r="FS20" s="84"/>
      <c r="FT20" s="84"/>
      <c r="FU20" s="84"/>
      <c r="FV20" s="84"/>
      <c r="FW20" s="84"/>
      <c r="FX20" s="84"/>
      <c r="FY20" s="84"/>
      <c r="FZ20" s="84"/>
      <c r="GA20" s="84"/>
      <c r="GB20" s="84"/>
      <c r="GC20" s="84"/>
      <c r="GD20" s="84"/>
      <c r="GE20" s="84"/>
      <c r="GF20" s="84"/>
      <c r="GG20" s="84"/>
      <c r="GH20" s="84"/>
      <c r="GI20" s="84"/>
      <c r="GJ20" s="84"/>
      <c r="GK20" s="84"/>
      <c r="GL20" s="84"/>
      <c r="GM20" s="84"/>
      <c r="GN20" s="84"/>
      <c r="GO20" s="84"/>
      <c r="GP20" s="84"/>
      <c r="GQ20" s="84"/>
      <c r="GR20" s="84"/>
      <c r="GS20" s="84"/>
      <c r="GT20" s="84"/>
      <c r="GU20" s="84"/>
      <c r="GV20" s="84"/>
      <c r="GW20" s="84"/>
      <c r="GX20" s="84"/>
      <c r="GY20" s="84"/>
      <c r="GZ20" s="84"/>
      <c r="HA20" s="84"/>
      <c r="HB20" s="84"/>
      <c r="HC20" s="84"/>
      <c r="HD20" s="84"/>
      <c r="HE20" s="84"/>
      <c r="HF20" s="84"/>
      <c r="HG20" s="84"/>
      <c r="HH20" s="84"/>
      <c r="HI20" s="84"/>
      <c r="HJ20" s="84"/>
      <c r="HK20" s="84"/>
      <c r="HL20" s="84"/>
      <c r="HM20" s="84"/>
      <c r="HN20" s="84"/>
      <c r="HO20" s="84"/>
      <c r="HP20" s="84"/>
      <c r="HQ20" s="84"/>
      <c r="HR20" s="84"/>
      <c r="HS20" s="84"/>
      <c r="HT20" s="84"/>
      <c r="HU20" s="84"/>
      <c r="HV20" s="84"/>
      <c r="HW20" s="84"/>
      <c r="HX20" s="84"/>
      <c r="HY20" s="84"/>
      <c r="HZ20" s="84"/>
      <c r="IA20" s="84"/>
      <c r="IB20" s="84"/>
      <c r="IC20" s="84"/>
      <c r="ID20" s="84"/>
      <c r="IE20" s="84"/>
      <c r="IF20" s="84"/>
      <c r="IG20" s="84"/>
      <c r="IH20" s="84"/>
      <c r="II20" s="84"/>
      <c r="IJ20" s="84"/>
      <c r="IK20" s="84"/>
      <c r="IL20" s="84"/>
      <c r="IM20" s="84"/>
      <c r="IN20" s="84"/>
      <c r="IO20" s="84"/>
      <c r="IP20" s="84"/>
      <c r="IQ20" s="84"/>
      <c r="IR20" s="84"/>
      <c r="IS20" s="84"/>
      <c r="IT20" s="84"/>
      <c r="IU20" s="84"/>
      <c r="IV20" s="84"/>
      <c r="IW20" s="84"/>
      <c r="IX20" s="84"/>
      <c r="IY20" s="84"/>
      <c r="IZ20" s="84"/>
      <c r="JA20" s="84"/>
      <c r="JB20" s="84"/>
    </row>
    <row r="21" spans="1:262" s="22" customFormat="1" ht="15" customHeight="1" x14ac:dyDescent="0.15">
      <c r="A21" s="176" t="str">
        <f t="shared" si="0"/>
        <v>20190904</v>
      </c>
      <c r="B21" s="26" t="s">
        <v>275</v>
      </c>
      <c r="C21" s="27" t="s">
        <v>318</v>
      </c>
      <c r="D21" s="28" t="s">
        <v>450</v>
      </c>
      <c r="E21" s="26" t="str">
        <f t="shared" si="8"/>
        <v>标准</v>
      </c>
      <c r="F21" s="29" t="str">
        <f>VLOOKUP(D21,[1]工单一览表!A:B,2,0)</f>
        <v>050-J310000622-538</v>
      </c>
      <c r="G21" s="30" t="str">
        <f>VLOOKUP(F21,[1]系列对照表!A:C,3,0)</f>
        <v>Jack</v>
      </c>
      <c r="H21" s="30" t="str">
        <f>VLOOKUP(F21,[1]系列对照表!A:D,4,0)</f>
        <v>KPCS</v>
      </c>
      <c r="I21" s="37">
        <f>VLOOKUP(D21,[1]工单一览表!A:G,7,0)</f>
        <v>600</v>
      </c>
      <c r="J21" s="38" t="s">
        <v>281</v>
      </c>
      <c r="K21" s="37">
        <f>VLOOKUP(D21,[1]工单一览表!A:H,8,0)</f>
        <v>463.4</v>
      </c>
      <c r="L21" s="26"/>
      <c r="M21" s="26"/>
      <c r="N21" s="26"/>
      <c r="O21" s="39" t="s">
        <v>385</v>
      </c>
      <c r="P21" s="40">
        <v>0.5</v>
      </c>
      <c r="Q21" s="40">
        <v>0.5</v>
      </c>
      <c r="R21" s="40">
        <f t="shared" ca="1" si="2"/>
        <v>2.4398826979472141</v>
      </c>
      <c r="S21" s="40">
        <f t="shared" ca="1" si="3"/>
        <v>2.0960698689956332</v>
      </c>
      <c r="T21" s="40">
        <v>3.5</v>
      </c>
      <c r="U21" s="40">
        <v>3.5</v>
      </c>
      <c r="V21" s="41">
        <v>8</v>
      </c>
      <c r="W21" s="42">
        <v>120</v>
      </c>
      <c r="X21" s="43">
        <v>300</v>
      </c>
      <c r="Y21" s="50">
        <v>1</v>
      </c>
      <c r="Z21" s="50">
        <v>1</v>
      </c>
      <c r="AA21" s="51"/>
      <c r="AB21" s="51"/>
      <c r="AC21" s="51"/>
      <c r="AD21" s="51"/>
      <c r="AE21" s="51"/>
      <c r="AF21" s="38">
        <f t="shared" si="9"/>
        <v>144</v>
      </c>
      <c r="AG21" s="61">
        <f t="shared" si="10"/>
        <v>6.666666666666667</v>
      </c>
      <c r="AH21" s="62">
        <f t="shared" si="11"/>
        <v>0.83333333333333337</v>
      </c>
      <c r="AI21" s="63"/>
      <c r="AJ21" s="64"/>
      <c r="AK21" s="65">
        <f t="shared" si="12"/>
        <v>0</v>
      </c>
      <c r="AL21" s="64" t="str">
        <f>IF(VLOOKUP(D21,[1]工单一览表!A:F,6,0)="结案","Y","N")</f>
        <v>Y</v>
      </c>
      <c r="AM21" s="66" t="s">
        <v>337</v>
      </c>
      <c r="AN21" s="26"/>
      <c r="AO21" s="66" t="s">
        <v>61</v>
      </c>
      <c r="AP21" s="74"/>
      <c r="AQ21" s="75"/>
      <c r="AR21" s="76"/>
      <c r="AS21" s="77"/>
      <c r="AT21" s="77"/>
      <c r="AU21" s="78"/>
      <c r="AV21" s="77"/>
      <c r="AW21" s="77"/>
      <c r="AX21" s="77"/>
      <c r="AY21" s="77"/>
      <c r="AZ21" s="77"/>
      <c r="BA21" s="77"/>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84"/>
      <c r="CE21" s="84"/>
      <c r="CF21" s="84"/>
      <c r="CG21" s="84"/>
      <c r="CH21" s="84"/>
      <c r="CI21" s="84"/>
      <c r="CJ21" s="84"/>
      <c r="CK21" s="84"/>
      <c r="CL21" s="84"/>
      <c r="CM21" s="84"/>
      <c r="CN21" s="84"/>
      <c r="CO21" s="84"/>
      <c r="CP21" s="84"/>
      <c r="CQ21" s="84"/>
      <c r="CR21" s="84"/>
      <c r="CS21" s="84"/>
      <c r="CT21" s="84"/>
      <c r="CU21" s="84"/>
      <c r="CV21" s="84"/>
      <c r="CW21" s="84"/>
      <c r="CX21" s="84"/>
      <c r="CY21" s="84"/>
      <c r="CZ21" s="84"/>
      <c r="DA21" s="84"/>
      <c r="DB21" s="84"/>
      <c r="DC21" s="84"/>
      <c r="DD21" s="84"/>
      <c r="DE21" s="84"/>
      <c r="DF21" s="84"/>
      <c r="DG21" s="84"/>
      <c r="DH21" s="84"/>
      <c r="DI21" s="84"/>
      <c r="DJ21" s="84"/>
      <c r="DK21" s="84"/>
      <c r="DL21" s="84"/>
      <c r="DM21" s="84"/>
      <c r="DN21" s="84"/>
      <c r="DO21" s="84"/>
      <c r="DP21" s="84"/>
      <c r="DQ21" s="84"/>
      <c r="DR21" s="84"/>
      <c r="DS21" s="84"/>
      <c r="DT21" s="84"/>
      <c r="DU21" s="84"/>
      <c r="DV21" s="84"/>
      <c r="DW21" s="84"/>
      <c r="DX21" s="84"/>
      <c r="DY21" s="84"/>
      <c r="DZ21" s="84"/>
      <c r="EA21" s="84"/>
      <c r="EB21" s="84"/>
      <c r="EC21" s="84"/>
      <c r="ED21" s="84"/>
      <c r="EE21" s="84"/>
      <c r="EF21" s="84"/>
      <c r="EG21" s="84"/>
      <c r="EH21" s="84"/>
      <c r="EI21" s="84"/>
      <c r="EJ21" s="84"/>
      <c r="EK21" s="84"/>
      <c r="EL21" s="84"/>
      <c r="EM21" s="84"/>
      <c r="EN21" s="84"/>
      <c r="EO21" s="84"/>
      <c r="EP21" s="84"/>
      <c r="EQ21" s="84"/>
      <c r="ER21" s="84"/>
      <c r="ES21" s="84"/>
      <c r="ET21" s="84"/>
      <c r="EU21" s="84"/>
      <c r="EV21" s="84"/>
      <c r="EW21" s="84"/>
      <c r="EX21" s="84"/>
      <c r="EY21" s="84"/>
      <c r="EZ21" s="84"/>
      <c r="FA21" s="84"/>
      <c r="FB21" s="84"/>
      <c r="FC21" s="84"/>
      <c r="FD21" s="84"/>
      <c r="FE21" s="84"/>
      <c r="FF21" s="84"/>
      <c r="FG21" s="84"/>
      <c r="FH21" s="84"/>
      <c r="FI21" s="84"/>
      <c r="FJ21" s="84"/>
      <c r="FK21" s="84"/>
      <c r="FL21" s="84"/>
      <c r="FM21" s="84"/>
      <c r="FN21" s="84"/>
      <c r="FO21" s="84"/>
      <c r="FP21" s="84"/>
      <c r="FQ21" s="84"/>
      <c r="FR21" s="84"/>
      <c r="FS21" s="84"/>
      <c r="FT21" s="84"/>
      <c r="FU21" s="84"/>
      <c r="FV21" s="84"/>
      <c r="FW21" s="84"/>
      <c r="FX21" s="84"/>
      <c r="FY21" s="84"/>
      <c r="FZ21" s="84"/>
      <c r="GA21" s="84"/>
      <c r="GB21" s="84"/>
      <c r="GC21" s="84"/>
      <c r="GD21" s="84"/>
      <c r="GE21" s="84"/>
      <c r="GF21" s="84"/>
      <c r="GG21" s="84"/>
      <c r="GH21" s="84"/>
      <c r="GI21" s="84"/>
      <c r="GJ21" s="84"/>
      <c r="GK21" s="84"/>
      <c r="GL21" s="84"/>
      <c r="GM21" s="84"/>
      <c r="GN21" s="84"/>
      <c r="GO21" s="84"/>
      <c r="GP21" s="84"/>
      <c r="GQ21" s="84"/>
      <c r="GR21" s="84"/>
      <c r="GS21" s="84"/>
      <c r="GT21" s="84"/>
      <c r="GU21" s="84"/>
      <c r="GV21" s="84"/>
      <c r="GW21" s="84"/>
      <c r="GX21" s="84"/>
      <c r="GY21" s="84"/>
      <c r="GZ21" s="84"/>
      <c r="HA21" s="84"/>
      <c r="HB21" s="84"/>
      <c r="HC21" s="84"/>
      <c r="HD21" s="84"/>
      <c r="HE21" s="84"/>
      <c r="HF21" s="84"/>
      <c r="HG21" s="84"/>
      <c r="HH21" s="84"/>
      <c r="HI21" s="84"/>
      <c r="HJ21" s="84"/>
      <c r="HK21" s="84"/>
      <c r="HL21" s="84"/>
      <c r="HM21" s="84"/>
      <c r="HN21" s="84"/>
      <c r="HO21" s="84"/>
      <c r="HP21" s="84"/>
      <c r="HQ21" s="84"/>
      <c r="HR21" s="84"/>
      <c r="HS21" s="84"/>
      <c r="HT21" s="84"/>
      <c r="HU21" s="84"/>
      <c r="HV21" s="84"/>
      <c r="HW21" s="84"/>
      <c r="HX21" s="84"/>
      <c r="HY21" s="84"/>
      <c r="HZ21" s="84"/>
      <c r="IA21" s="84"/>
      <c r="IB21" s="84"/>
      <c r="IC21" s="84"/>
      <c r="ID21" s="84"/>
      <c r="IE21" s="84"/>
      <c r="IF21" s="84"/>
      <c r="IG21" s="84"/>
      <c r="IH21" s="84"/>
      <c r="II21" s="84"/>
      <c r="IJ21" s="84"/>
      <c r="IK21" s="84"/>
      <c r="IL21" s="84"/>
      <c r="IM21" s="84"/>
      <c r="IN21" s="84"/>
      <c r="IO21" s="84"/>
      <c r="IP21" s="84"/>
      <c r="IQ21" s="84"/>
      <c r="IR21" s="84"/>
      <c r="IS21" s="84"/>
      <c r="IT21" s="84"/>
      <c r="IU21" s="84"/>
      <c r="IV21" s="84"/>
      <c r="IW21" s="84"/>
      <c r="IX21" s="84"/>
      <c r="IY21" s="84"/>
      <c r="IZ21" s="84"/>
      <c r="JA21" s="84"/>
      <c r="JB21" s="84"/>
    </row>
    <row r="22" spans="1:262" s="22" customFormat="1" ht="15" customHeight="1" x14ac:dyDescent="0.15">
      <c r="A22" s="176" t="str">
        <f t="shared" si="0"/>
        <v>20190904</v>
      </c>
      <c r="B22" s="26" t="s">
        <v>285</v>
      </c>
      <c r="C22" s="27" t="s">
        <v>318</v>
      </c>
      <c r="D22" s="28" t="s">
        <v>449</v>
      </c>
      <c r="E22" s="26" t="str">
        <f t="shared" si="8"/>
        <v>标准</v>
      </c>
      <c r="F22" s="29" t="str">
        <f>VLOOKUP(D22,[1]工单一览表!A:B,2,0)</f>
        <v>050-J310000621-538</v>
      </c>
      <c r="G22" s="30" t="str">
        <f>VLOOKUP(F22,[1]系列对照表!A:C,3,0)</f>
        <v>Jack</v>
      </c>
      <c r="H22" s="30" t="str">
        <f>VLOOKUP(F22,[1]系列对照表!A:D,4,0)</f>
        <v>KPCS</v>
      </c>
      <c r="I22" s="37">
        <f>VLOOKUP(D22,[1]工单一览表!A:G,7,0)</f>
        <v>600</v>
      </c>
      <c r="J22" s="38" t="s">
        <v>281</v>
      </c>
      <c r="K22" s="37">
        <f>VLOOKUP(D22,[1]工单一览表!A:H,8,0)</f>
        <v>476.4</v>
      </c>
      <c r="L22" s="26"/>
      <c r="M22" s="26"/>
      <c r="N22" s="26"/>
      <c r="O22" s="39" t="s">
        <v>385</v>
      </c>
      <c r="P22" s="40">
        <v>0.5</v>
      </c>
      <c r="Q22" s="40">
        <v>0.5</v>
      </c>
      <c r="R22" s="40">
        <f t="shared" ca="1" si="2"/>
        <v>1.5260115606936415</v>
      </c>
      <c r="S22" s="40">
        <f t="shared" ca="1" si="3"/>
        <v>3.14410480349345</v>
      </c>
      <c r="T22" s="40">
        <v>3</v>
      </c>
      <c r="U22" s="40">
        <v>3</v>
      </c>
      <c r="V22" s="41">
        <v>12</v>
      </c>
      <c r="W22" s="42">
        <v>134</v>
      </c>
      <c r="X22" s="43">
        <v>300</v>
      </c>
      <c r="Y22" s="50">
        <v>1</v>
      </c>
      <c r="Z22" s="50">
        <v>1</v>
      </c>
      <c r="AA22" s="51"/>
      <c r="AB22" s="51"/>
      <c r="AC22" s="51"/>
      <c r="AD22" s="51"/>
      <c r="AE22" s="51"/>
      <c r="AF22" s="38">
        <f t="shared" si="9"/>
        <v>216</v>
      </c>
      <c r="AG22" s="61">
        <f t="shared" si="10"/>
        <v>7.4444444444444446</v>
      </c>
      <c r="AH22" s="62">
        <f t="shared" si="11"/>
        <v>0.62037037037037035</v>
      </c>
      <c r="AI22" s="63"/>
      <c r="AJ22" s="64"/>
      <c r="AK22" s="65">
        <f t="shared" si="12"/>
        <v>0</v>
      </c>
      <c r="AL22" s="64" t="str">
        <f>IF(VLOOKUP(D22,[1]工单一览表!A:F,6,0)="结案","Y","N")</f>
        <v>Y</v>
      </c>
      <c r="AM22" s="66" t="s">
        <v>322</v>
      </c>
      <c r="AN22" s="26"/>
      <c r="AO22" s="66" t="s">
        <v>64</v>
      </c>
      <c r="AP22" s="74"/>
      <c r="AQ22" s="75"/>
      <c r="AR22" s="76"/>
      <c r="AS22" s="77"/>
      <c r="AT22" s="77"/>
      <c r="AU22" s="78"/>
      <c r="AV22" s="77"/>
      <c r="AW22" s="77"/>
      <c r="AX22" s="77"/>
      <c r="AY22" s="77"/>
      <c r="AZ22" s="77"/>
      <c r="BA22" s="77"/>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c r="CH22" s="84"/>
      <c r="CI22" s="84"/>
      <c r="CJ22" s="84"/>
      <c r="CK22" s="84"/>
      <c r="CL22" s="84"/>
      <c r="CM22" s="84"/>
      <c r="CN22" s="84"/>
      <c r="CO22" s="84"/>
      <c r="CP22" s="84"/>
      <c r="CQ22" s="84"/>
      <c r="CR22" s="84"/>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c r="GZ22" s="84"/>
      <c r="HA22" s="84"/>
      <c r="HB22" s="84"/>
      <c r="HC22" s="84"/>
      <c r="HD22" s="84"/>
      <c r="HE22" s="84"/>
      <c r="HF22" s="84"/>
      <c r="HG22" s="84"/>
      <c r="HH22" s="84"/>
      <c r="HI22" s="84"/>
      <c r="HJ22" s="84"/>
      <c r="HK22" s="84"/>
      <c r="HL22" s="84"/>
      <c r="HM22" s="84"/>
      <c r="HN22" s="84"/>
      <c r="HO22" s="84"/>
      <c r="HP22" s="84"/>
      <c r="HQ22" s="84"/>
      <c r="HR22" s="84"/>
      <c r="HS22" s="84"/>
      <c r="HT22" s="84"/>
      <c r="HU22" s="84"/>
      <c r="HV22" s="84"/>
      <c r="HW22" s="84"/>
      <c r="HX22" s="84"/>
      <c r="HY22" s="84"/>
      <c r="HZ22" s="84"/>
      <c r="IA22" s="84"/>
      <c r="IB22" s="84"/>
      <c r="IC22" s="84"/>
      <c r="ID22" s="84"/>
      <c r="IE22" s="84"/>
      <c r="IF22" s="84"/>
      <c r="IG22" s="84"/>
      <c r="IH22" s="84"/>
      <c r="II22" s="84"/>
      <c r="IJ22" s="84"/>
      <c r="IK22" s="84"/>
      <c r="IL22" s="84"/>
      <c r="IM22" s="84"/>
      <c r="IN22" s="84"/>
      <c r="IO22" s="84"/>
      <c r="IP22" s="84"/>
      <c r="IQ22" s="84"/>
      <c r="IR22" s="84"/>
      <c r="IS22" s="84"/>
      <c r="IT22" s="84"/>
      <c r="IU22" s="84"/>
      <c r="IV22" s="84"/>
      <c r="IW22" s="84"/>
      <c r="IX22" s="84"/>
      <c r="IY22" s="84"/>
      <c r="IZ22" s="84"/>
      <c r="JA22" s="84"/>
      <c r="JB22" s="84"/>
    </row>
    <row r="23" spans="1:262" s="22" customFormat="1" ht="15" customHeight="1" x14ac:dyDescent="0.15">
      <c r="A23" s="176" t="str">
        <f t="shared" si="0"/>
        <v>20190904</v>
      </c>
      <c r="B23" s="26" t="s">
        <v>285</v>
      </c>
      <c r="C23" s="27" t="s">
        <v>318</v>
      </c>
      <c r="D23" s="28" t="s">
        <v>450</v>
      </c>
      <c r="E23" s="26" t="str">
        <f t="shared" si="8"/>
        <v>标准</v>
      </c>
      <c r="F23" s="29" t="str">
        <f>VLOOKUP(D23,[1]工单一览表!A:B,2,0)</f>
        <v>050-J310000622-538</v>
      </c>
      <c r="G23" s="30" t="str">
        <f>VLOOKUP(F23,[1]系列对照表!A:C,3,0)</f>
        <v>Jack</v>
      </c>
      <c r="H23" s="30" t="str">
        <f>VLOOKUP(F23,[1]系列对照表!A:D,4,0)</f>
        <v>KPCS</v>
      </c>
      <c r="I23" s="37">
        <f>VLOOKUP(D23,[1]工单一览表!A:G,7,0)</f>
        <v>600</v>
      </c>
      <c r="J23" s="38" t="s">
        <v>281</v>
      </c>
      <c r="K23" s="37">
        <f>VLOOKUP(D23,[1]工单一览表!A:H,8,0)</f>
        <v>463.4</v>
      </c>
      <c r="L23" s="26"/>
      <c r="M23" s="26"/>
      <c r="N23" s="26"/>
      <c r="O23" s="39" t="s">
        <v>385</v>
      </c>
      <c r="P23" s="40">
        <v>0.5</v>
      </c>
      <c r="Q23" s="40">
        <v>0.5</v>
      </c>
      <c r="R23" s="40">
        <f t="shared" ca="1" si="2"/>
        <v>1.5260115606936415</v>
      </c>
      <c r="S23" s="40">
        <f t="shared" ca="1" si="3"/>
        <v>3.14410480349345</v>
      </c>
      <c r="T23" s="40">
        <v>4</v>
      </c>
      <c r="U23" s="40">
        <v>4</v>
      </c>
      <c r="V23" s="41">
        <v>12</v>
      </c>
      <c r="W23" s="42">
        <v>134</v>
      </c>
      <c r="X23" s="43">
        <v>300</v>
      </c>
      <c r="Y23" s="50">
        <v>1</v>
      </c>
      <c r="Z23" s="50">
        <v>1</v>
      </c>
      <c r="AA23" s="51"/>
      <c r="AB23" s="51"/>
      <c r="AC23" s="51"/>
      <c r="AD23" s="51"/>
      <c r="AE23" s="51"/>
      <c r="AF23" s="38">
        <f t="shared" si="9"/>
        <v>216</v>
      </c>
      <c r="AG23" s="61">
        <f t="shared" si="10"/>
        <v>7.4444444444444446</v>
      </c>
      <c r="AH23" s="62">
        <f t="shared" si="11"/>
        <v>0.62037037037037035</v>
      </c>
      <c r="AI23" s="63"/>
      <c r="AJ23" s="64"/>
      <c r="AK23" s="65">
        <f t="shared" si="12"/>
        <v>0</v>
      </c>
      <c r="AL23" s="64" t="str">
        <f>IF(VLOOKUP(D23,[1]工单一览表!A:F,6,0)="结案","Y","N")</f>
        <v>Y</v>
      </c>
      <c r="AM23" s="66" t="s">
        <v>322</v>
      </c>
      <c r="AN23" s="26"/>
      <c r="AO23" s="66" t="s">
        <v>64</v>
      </c>
      <c r="AP23" s="74"/>
      <c r="AQ23" s="75"/>
      <c r="AR23" s="76"/>
      <c r="AS23" s="77"/>
      <c r="AT23" s="77"/>
      <c r="AU23" s="78"/>
      <c r="AV23" s="77"/>
      <c r="AW23" s="77"/>
      <c r="AX23" s="77"/>
      <c r="AY23" s="77"/>
      <c r="AZ23" s="77"/>
      <c r="BA23" s="77"/>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84"/>
      <c r="CE23" s="84"/>
      <c r="CF23" s="84"/>
      <c r="CG23" s="84"/>
      <c r="CH23" s="84"/>
      <c r="CI23" s="84"/>
      <c r="CJ23" s="84"/>
      <c r="CK23" s="84"/>
      <c r="CL23" s="84"/>
      <c r="CM23" s="84"/>
      <c r="CN23" s="84"/>
      <c r="CO23" s="84"/>
      <c r="CP23" s="84"/>
      <c r="CQ23" s="84"/>
      <c r="CR23" s="84"/>
      <c r="CS23" s="84"/>
      <c r="CT23" s="84"/>
      <c r="CU23" s="84"/>
      <c r="CV23" s="84"/>
      <c r="CW23" s="84"/>
      <c r="CX23" s="84"/>
      <c r="CY23" s="84"/>
      <c r="CZ23" s="84"/>
      <c r="DA23" s="84"/>
      <c r="DB23" s="84"/>
      <c r="DC23" s="84"/>
      <c r="DD23" s="84"/>
      <c r="DE23" s="84"/>
      <c r="DF23" s="84"/>
      <c r="DG23" s="84"/>
      <c r="DH23" s="84"/>
      <c r="DI23" s="84"/>
      <c r="DJ23" s="84"/>
      <c r="DK23" s="84"/>
      <c r="DL23" s="84"/>
      <c r="DM23" s="84"/>
      <c r="DN23" s="84"/>
      <c r="DO23" s="84"/>
      <c r="DP23" s="84"/>
      <c r="DQ23" s="84"/>
      <c r="DR23" s="84"/>
      <c r="DS23" s="84"/>
      <c r="DT23" s="84"/>
      <c r="DU23" s="84"/>
      <c r="DV23" s="84"/>
      <c r="DW23" s="84"/>
      <c r="DX23" s="84"/>
      <c r="DY23" s="84"/>
      <c r="DZ23" s="84"/>
      <c r="EA23" s="84"/>
      <c r="EB23" s="84"/>
      <c r="EC23" s="84"/>
      <c r="ED23" s="84"/>
      <c r="EE23" s="84"/>
      <c r="EF23" s="84"/>
      <c r="EG23" s="84"/>
      <c r="EH23" s="84"/>
      <c r="EI23" s="84"/>
      <c r="EJ23" s="84"/>
      <c r="EK23" s="84"/>
      <c r="EL23" s="84"/>
      <c r="EM23" s="84"/>
      <c r="EN23" s="84"/>
      <c r="EO23" s="84"/>
      <c r="EP23" s="84"/>
      <c r="EQ23" s="84"/>
      <c r="ER23" s="84"/>
      <c r="ES23" s="84"/>
      <c r="ET23" s="84"/>
      <c r="EU23" s="84"/>
      <c r="EV23" s="84"/>
      <c r="EW23" s="84"/>
      <c r="EX23" s="84"/>
      <c r="EY23" s="84"/>
      <c r="EZ23" s="84"/>
      <c r="FA23" s="84"/>
      <c r="FB23" s="84"/>
      <c r="FC23" s="84"/>
      <c r="FD23" s="84"/>
      <c r="FE23" s="84"/>
      <c r="FF23" s="84"/>
      <c r="FG23" s="84"/>
      <c r="FH23" s="84"/>
      <c r="FI23" s="84"/>
      <c r="FJ23" s="84"/>
      <c r="FK23" s="84"/>
      <c r="FL23" s="84"/>
      <c r="FM23" s="84"/>
      <c r="FN23" s="84"/>
      <c r="FO23" s="84"/>
      <c r="FP23" s="84"/>
      <c r="FQ23" s="84"/>
      <c r="FR23" s="84"/>
      <c r="FS23" s="84"/>
      <c r="FT23" s="84"/>
      <c r="FU23" s="84"/>
      <c r="FV23" s="84"/>
      <c r="FW23" s="84"/>
      <c r="FX23" s="84"/>
      <c r="FY23" s="84"/>
      <c r="FZ23" s="84"/>
      <c r="GA23" s="84"/>
      <c r="GB23" s="84"/>
      <c r="GC23" s="84"/>
      <c r="GD23" s="84"/>
      <c r="GE23" s="84"/>
      <c r="GF23" s="84"/>
      <c r="GG23" s="84"/>
      <c r="GH23" s="84"/>
      <c r="GI23" s="84"/>
      <c r="GJ23" s="84"/>
      <c r="GK23" s="84"/>
      <c r="GL23" s="84"/>
      <c r="GM23" s="84"/>
      <c r="GN23" s="84"/>
      <c r="GO23" s="84"/>
      <c r="GP23" s="84"/>
      <c r="GQ23" s="84"/>
      <c r="GR23" s="84"/>
      <c r="GS23" s="84"/>
      <c r="GT23" s="84"/>
      <c r="GU23" s="84"/>
      <c r="GV23" s="84"/>
      <c r="GW23" s="84"/>
      <c r="GX23" s="84"/>
      <c r="GY23" s="84"/>
      <c r="GZ23" s="84"/>
      <c r="HA23" s="84"/>
      <c r="HB23" s="84"/>
      <c r="HC23" s="84"/>
      <c r="HD23" s="84"/>
      <c r="HE23" s="84"/>
      <c r="HF23" s="84"/>
      <c r="HG23" s="84"/>
      <c r="HH23" s="84"/>
      <c r="HI23" s="84"/>
      <c r="HJ23" s="84"/>
      <c r="HK23" s="84"/>
      <c r="HL23" s="84"/>
      <c r="HM23" s="84"/>
      <c r="HN23" s="84"/>
      <c r="HO23" s="84"/>
      <c r="HP23" s="84"/>
      <c r="HQ23" s="84"/>
      <c r="HR23" s="84"/>
      <c r="HS23" s="84"/>
      <c r="HT23" s="84"/>
      <c r="HU23" s="84"/>
      <c r="HV23" s="84"/>
      <c r="HW23" s="84"/>
      <c r="HX23" s="84"/>
      <c r="HY23" s="84"/>
      <c r="HZ23" s="84"/>
      <c r="IA23" s="84"/>
      <c r="IB23" s="84"/>
      <c r="IC23" s="84"/>
      <c r="ID23" s="84"/>
      <c r="IE23" s="84"/>
      <c r="IF23" s="84"/>
      <c r="IG23" s="84"/>
      <c r="IH23" s="84"/>
      <c r="II23" s="84"/>
      <c r="IJ23" s="84"/>
      <c r="IK23" s="84"/>
      <c r="IL23" s="84"/>
      <c r="IM23" s="84"/>
      <c r="IN23" s="84"/>
      <c r="IO23" s="84"/>
      <c r="IP23" s="84"/>
      <c r="IQ23" s="84"/>
      <c r="IR23" s="84"/>
      <c r="IS23" s="84"/>
      <c r="IT23" s="84"/>
      <c r="IU23" s="84"/>
      <c r="IV23" s="84"/>
      <c r="IW23" s="84"/>
      <c r="IX23" s="84"/>
      <c r="IY23" s="84"/>
      <c r="IZ23" s="84"/>
      <c r="JA23" s="84"/>
      <c r="JB23" s="84"/>
    </row>
    <row r="24" spans="1:262" s="22" customFormat="1" ht="15" customHeight="1" x14ac:dyDescent="0.15">
      <c r="A24" s="176" t="str">
        <f t="shared" si="0"/>
        <v>20190904</v>
      </c>
      <c r="B24" s="26" t="s">
        <v>275</v>
      </c>
      <c r="C24" s="27" t="s">
        <v>323</v>
      </c>
      <c r="D24" s="28" t="s">
        <v>451</v>
      </c>
      <c r="E24" s="26" t="str">
        <f t="shared" si="8"/>
        <v>标准</v>
      </c>
      <c r="F24" s="29" t="str">
        <f>VLOOKUP(D24,[1]工单一览表!A:B,2,0)</f>
        <v>025-C130000632-371</v>
      </c>
      <c r="G24" s="30" t="str">
        <f>VLOOKUP(F24,[1]系列对照表!A:C,3,0)</f>
        <v>拉杆</v>
      </c>
      <c r="H24" s="30" t="str">
        <f>VLOOKUP(F24,[1]系列对照表!A:D,4,0)</f>
        <v>PCS</v>
      </c>
      <c r="I24" s="37">
        <f>VLOOKUP(D24,[1]工单一览表!A:G,7,0)</f>
        <v>1500000</v>
      </c>
      <c r="J24" s="38" t="s">
        <v>281</v>
      </c>
      <c r="K24" s="37">
        <f>VLOOKUP(D24,[1]工单一览表!A:H,8,0)</f>
        <v>102500</v>
      </c>
      <c r="L24" s="26"/>
      <c r="M24" s="26"/>
      <c r="N24" s="26"/>
      <c r="O24" s="39" t="s">
        <v>330</v>
      </c>
      <c r="P24" s="40">
        <v>0.5</v>
      </c>
      <c r="Q24" s="40">
        <v>0.5</v>
      </c>
      <c r="R24" s="40">
        <f t="shared" ca="1" si="2"/>
        <v>0.60997067448680353</v>
      </c>
      <c r="S24" s="40">
        <f t="shared" ca="1" si="3"/>
        <v>0.5240174672489083</v>
      </c>
      <c r="T24" s="40">
        <v>2</v>
      </c>
      <c r="U24" s="40">
        <v>2</v>
      </c>
      <c r="V24" s="41">
        <v>2</v>
      </c>
      <c r="W24" s="42">
        <v>33000</v>
      </c>
      <c r="X24" s="43">
        <v>300</v>
      </c>
      <c r="Y24" s="50">
        <v>1</v>
      </c>
      <c r="Z24" s="50">
        <v>1</v>
      </c>
      <c r="AA24" s="51"/>
      <c r="AB24" s="51"/>
      <c r="AC24" s="51"/>
      <c r="AD24" s="51"/>
      <c r="AE24" s="51"/>
      <c r="AF24" s="38">
        <f t="shared" si="9"/>
        <v>36000</v>
      </c>
      <c r="AG24" s="61">
        <f t="shared" si="10"/>
        <v>1.8333333333333333</v>
      </c>
      <c r="AH24" s="62">
        <f t="shared" si="11"/>
        <v>0.91666666666666663</v>
      </c>
      <c r="AI24" s="63"/>
      <c r="AJ24" s="64"/>
      <c r="AK24" s="65">
        <f t="shared" si="12"/>
        <v>0</v>
      </c>
      <c r="AL24" s="64" t="str">
        <f>IF(VLOOKUP(D24,[1]工单一览表!A:F,6,0)="结案","Y","N")</f>
        <v>Y</v>
      </c>
      <c r="AM24" s="66" t="s">
        <v>337</v>
      </c>
      <c r="AN24" s="26"/>
      <c r="AO24" s="66" t="s">
        <v>61</v>
      </c>
      <c r="AP24" s="74"/>
      <c r="AQ24" s="75"/>
      <c r="AR24" s="76"/>
      <c r="AS24" s="77"/>
      <c r="AT24" s="77"/>
      <c r="AU24" s="78"/>
      <c r="AV24" s="77"/>
      <c r="AW24" s="77"/>
      <c r="AX24" s="77"/>
      <c r="AY24" s="77"/>
      <c r="AZ24" s="77"/>
      <c r="BA24" s="77"/>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c r="GZ24" s="84"/>
      <c r="HA24" s="84"/>
      <c r="HB24" s="84"/>
      <c r="HC24" s="84"/>
      <c r="HD24" s="84"/>
      <c r="HE24" s="84"/>
      <c r="HF24" s="84"/>
      <c r="HG24" s="84"/>
      <c r="HH24" s="84"/>
      <c r="HI24" s="84"/>
      <c r="HJ24" s="84"/>
      <c r="HK24" s="84"/>
      <c r="HL24" s="84"/>
      <c r="HM24" s="84"/>
      <c r="HN24" s="84"/>
      <c r="HO24" s="84"/>
      <c r="HP24" s="84"/>
      <c r="HQ24" s="84"/>
      <c r="HR24" s="84"/>
      <c r="HS24" s="84"/>
      <c r="HT24" s="84"/>
      <c r="HU24" s="84"/>
      <c r="HV24" s="84"/>
      <c r="HW24" s="84"/>
      <c r="HX24" s="84"/>
      <c r="HY24" s="84"/>
      <c r="HZ24" s="84"/>
      <c r="IA24" s="84"/>
      <c r="IB24" s="84"/>
      <c r="IC24" s="84"/>
      <c r="ID24" s="84"/>
      <c r="IE24" s="84"/>
      <c r="IF24" s="84"/>
      <c r="IG24" s="84"/>
      <c r="IH24" s="84"/>
      <c r="II24" s="84"/>
      <c r="IJ24" s="84"/>
      <c r="IK24" s="84"/>
      <c r="IL24" s="84"/>
      <c r="IM24" s="84"/>
      <c r="IN24" s="84"/>
      <c r="IO24" s="84"/>
      <c r="IP24" s="84"/>
      <c r="IQ24" s="84"/>
      <c r="IR24" s="84"/>
      <c r="IS24" s="84"/>
      <c r="IT24" s="84"/>
      <c r="IU24" s="84"/>
      <c r="IV24" s="84"/>
      <c r="IW24" s="84"/>
      <c r="IX24" s="84"/>
      <c r="IY24" s="84"/>
      <c r="IZ24" s="84"/>
      <c r="JA24" s="84"/>
      <c r="JB24" s="84"/>
    </row>
    <row r="25" spans="1:262" s="22" customFormat="1" ht="15" customHeight="1" x14ac:dyDescent="0.15">
      <c r="A25" s="176" t="str">
        <f t="shared" si="0"/>
        <v>20190904</v>
      </c>
      <c r="B25" s="26" t="s">
        <v>275</v>
      </c>
      <c r="C25" s="27" t="s">
        <v>333</v>
      </c>
      <c r="D25" s="28" t="s">
        <v>455</v>
      </c>
      <c r="E25" s="26" t="str">
        <f t="shared" si="8"/>
        <v>标准</v>
      </c>
      <c r="F25" s="29" t="str">
        <f>VLOOKUP(D25,[1]工单一览表!A:B,2,0)</f>
        <v>025-C130000631-362</v>
      </c>
      <c r="G25" s="30" t="str">
        <f>VLOOKUP(F25,[1]系列对照表!A:C,3,0)</f>
        <v>PinPush</v>
      </c>
      <c r="H25" s="30" t="str">
        <f>VLOOKUP(F25,[1]系列对照表!A:D,4,0)</f>
        <v>PCS</v>
      </c>
      <c r="I25" s="37">
        <f>VLOOKUP(D25,[1]工单一览表!A:G,7,0)</f>
        <v>2000000</v>
      </c>
      <c r="J25" s="38" t="s">
        <v>281</v>
      </c>
      <c r="K25" s="37">
        <f>VLOOKUP(D25,[1]工单一览表!A:H,8,0)</f>
        <v>992000</v>
      </c>
      <c r="L25" s="26"/>
      <c r="M25" s="26"/>
      <c r="N25" s="26"/>
      <c r="O25" s="39" t="s">
        <v>10</v>
      </c>
      <c r="P25" s="40">
        <v>0.5</v>
      </c>
      <c r="Q25" s="40">
        <v>0.5</v>
      </c>
      <c r="R25" s="40">
        <f t="shared" ca="1" si="2"/>
        <v>1.8299120234604107</v>
      </c>
      <c r="S25" s="40">
        <f t="shared" ca="1" si="3"/>
        <v>1.572052401746725</v>
      </c>
      <c r="T25" s="40">
        <v>2</v>
      </c>
      <c r="U25" s="40">
        <v>2</v>
      </c>
      <c r="V25" s="41">
        <v>6</v>
      </c>
      <c r="W25" s="42">
        <v>76000</v>
      </c>
      <c r="X25" s="43">
        <v>300</v>
      </c>
      <c r="Y25" s="50">
        <v>1</v>
      </c>
      <c r="Z25" s="50">
        <v>1</v>
      </c>
      <c r="AA25" s="51"/>
      <c r="AB25" s="51"/>
      <c r="AC25" s="51"/>
      <c r="AD25" s="51"/>
      <c r="AE25" s="51"/>
      <c r="AF25" s="38">
        <f t="shared" si="9"/>
        <v>108000</v>
      </c>
      <c r="AG25" s="61">
        <f t="shared" si="10"/>
        <v>4.2222222222222223</v>
      </c>
      <c r="AH25" s="62">
        <f t="shared" si="11"/>
        <v>0.70370370370370372</v>
      </c>
      <c r="AI25" s="63"/>
      <c r="AJ25" s="64"/>
      <c r="AK25" s="65">
        <f t="shared" si="12"/>
        <v>0</v>
      </c>
      <c r="AL25" s="64" t="str">
        <f>IF(VLOOKUP(D25,[1]工单一览表!A:F,6,0)="结案","Y","N")</f>
        <v>Y</v>
      </c>
      <c r="AM25" s="66" t="s">
        <v>302</v>
      </c>
      <c r="AN25" s="26"/>
      <c r="AO25" s="66" t="s">
        <v>68</v>
      </c>
      <c r="AP25" s="74"/>
      <c r="AQ25" s="75"/>
      <c r="AR25" s="76"/>
      <c r="AS25" s="77"/>
      <c r="AT25" s="77"/>
      <c r="AU25" s="78"/>
      <c r="AV25" s="77"/>
      <c r="AW25" s="77"/>
      <c r="AX25" s="77"/>
      <c r="AY25" s="77"/>
      <c r="AZ25" s="77"/>
      <c r="BA25" s="77"/>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84"/>
      <c r="CE25" s="84"/>
      <c r="CF25" s="84"/>
      <c r="CG25" s="84"/>
      <c r="CH25" s="84"/>
      <c r="CI25" s="84"/>
      <c r="CJ25" s="84"/>
      <c r="CK25" s="84"/>
      <c r="CL25" s="84"/>
      <c r="CM25" s="84"/>
      <c r="CN25" s="84"/>
      <c r="CO25" s="84"/>
      <c r="CP25" s="84"/>
      <c r="CQ25" s="84"/>
      <c r="CR25" s="84"/>
      <c r="CS25" s="84"/>
      <c r="CT25" s="84"/>
      <c r="CU25" s="84"/>
      <c r="CV25" s="84"/>
      <c r="CW25" s="84"/>
      <c r="CX25" s="84"/>
      <c r="CY25" s="84"/>
      <c r="CZ25" s="84"/>
      <c r="DA25" s="84"/>
      <c r="DB25" s="84"/>
      <c r="DC25" s="84"/>
      <c r="DD25" s="84"/>
      <c r="DE25" s="84"/>
      <c r="DF25" s="84"/>
      <c r="DG25" s="84"/>
      <c r="DH25" s="84"/>
      <c r="DI25" s="84"/>
      <c r="DJ25" s="84"/>
      <c r="DK25" s="84"/>
      <c r="DL25" s="84"/>
      <c r="DM25" s="84"/>
      <c r="DN25" s="84"/>
      <c r="DO25" s="84"/>
      <c r="DP25" s="84"/>
      <c r="DQ25" s="84"/>
      <c r="DR25" s="84"/>
      <c r="DS25" s="84"/>
      <c r="DT25" s="84"/>
      <c r="DU25" s="84"/>
      <c r="DV25" s="84"/>
      <c r="DW25" s="84"/>
      <c r="DX25" s="84"/>
      <c r="DY25" s="84"/>
      <c r="DZ25" s="84"/>
      <c r="EA25" s="84"/>
      <c r="EB25" s="84"/>
      <c r="EC25" s="84"/>
      <c r="ED25" s="84"/>
      <c r="EE25" s="84"/>
      <c r="EF25" s="84"/>
      <c r="EG25" s="84"/>
      <c r="EH25" s="84"/>
      <c r="EI25" s="84"/>
      <c r="EJ25" s="84"/>
      <c r="EK25" s="84"/>
      <c r="EL25" s="84"/>
      <c r="EM25" s="84"/>
      <c r="EN25" s="84"/>
      <c r="EO25" s="84"/>
      <c r="EP25" s="84"/>
      <c r="EQ25" s="84"/>
      <c r="ER25" s="84"/>
      <c r="ES25" s="84"/>
      <c r="ET25" s="84"/>
      <c r="EU25" s="84"/>
      <c r="EV25" s="84"/>
      <c r="EW25" s="84"/>
      <c r="EX25" s="84"/>
      <c r="EY25" s="84"/>
      <c r="EZ25" s="84"/>
      <c r="FA25" s="84"/>
      <c r="FB25" s="84"/>
      <c r="FC25" s="84"/>
      <c r="FD25" s="84"/>
      <c r="FE25" s="84"/>
      <c r="FF25" s="84"/>
      <c r="FG25" s="84"/>
      <c r="FH25" s="84"/>
      <c r="FI25" s="84"/>
      <c r="FJ25" s="84"/>
      <c r="FK25" s="84"/>
      <c r="FL25" s="84"/>
      <c r="FM25" s="84"/>
      <c r="FN25" s="84"/>
      <c r="FO25" s="84"/>
      <c r="FP25" s="84"/>
      <c r="FQ25" s="84"/>
      <c r="FR25" s="84"/>
      <c r="FS25" s="84"/>
      <c r="FT25" s="84"/>
      <c r="FU25" s="84"/>
      <c r="FV25" s="84"/>
      <c r="FW25" s="84"/>
      <c r="FX25" s="84"/>
      <c r="FY25" s="84"/>
      <c r="FZ25" s="84"/>
      <c r="GA25" s="84"/>
      <c r="GB25" s="84"/>
      <c r="GC25" s="84"/>
      <c r="GD25" s="84"/>
      <c r="GE25" s="84"/>
      <c r="GF25" s="84"/>
      <c r="GG25" s="84"/>
      <c r="GH25" s="84"/>
      <c r="GI25" s="84"/>
      <c r="GJ25" s="84"/>
      <c r="GK25" s="84"/>
      <c r="GL25" s="84"/>
      <c r="GM25" s="84"/>
      <c r="GN25" s="84"/>
      <c r="GO25" s="84"/>
      <c r="GP25" s="84"/>
      <c r="GQ25" s="84"/>
      <c r="GR25" s="84"/>
      <c r="GS25" s="84"/>
      <c r="GT25" s="84"/>
      <c r="GU25" s="84"/>
      <c r="GV25" s="84"/>
      <c r="GW25" s="84"/>
      <c r="GX25" s="84"/>
      <c r="GY25" s="84"/>
      <c r="GZ25" s="84"/>
      <c r="HA25" s="84"/>
      <c r="HB25" s="84"/>
      <c r="HC25" s="84"/>
      <c r="HD25" s="84"/>
      <c r="HE25" s="84"/>
      <c r="HF25" s="84"/>
      <c r="HG25" s="84"/>
      <c r="HH25" s="84"/>
      <c r="HI25" s="84"/>
      <c r="HJ25" s="84"/>
      <c r="HK25" s="84"/>
      <c r="HL25" s="84"/>
      <c r="HM25" s="84"/>
      <c r="HN25" s="84"/>
      <c r="HO25" s="84"/>
      <c r="HP25" s="84"/>
      <c r="HQ25" s="84"/>
      <c r="HR25" s="84"/>
      <c r="HS25" s="84"/>
      <c r="HT25" s="84"/>
      <c r="HU25" s="84"/>
      <c r="HV25" s="84"/>
      <c r="HW25" s="84"/>
      <c r="HX25" s="84"/>
      <c r="HY25" s="84"/>
      <c r="HZ25" s="84"/>
      <c r="IA25" s="84"/>
      <c r="IB25" s="84"/>
      <c r="IC25" s="84"/>
      <c r="ID25" s="84"/>
      <c r="IE25" s="84"/>
      <c r="IF25" s="84"/>
      <c r="IG25" s="84"/>
      <c r="IH25" s="84"/>
      <c r="II25" s="84"/>
      <c r="IJ25" s="84"/>
      <c r="IK25" s="84"/>
      <c r="IL25" s="84"/>
      <c r="IM25" s="84"/>
      <c r="IN25" s="84"/>
      <c r="IO25" s="84"/>
      <c r="IP25" s="84"/>
      <c r="IQ25" s="84"/>
      <c r="IR25" s="84"/>
      <c r="IS25" s="84"/>
      <c r="IT25" s="84"/>
      <c r="IU25" s="84"/>
      <c r="IV25" s="84"/>
      <c r="IW25" s="84"/>
      <c r="IX25" s="84"/>
      <c r="IY25" s="84"/>
      <c r="IZ25" s="84"/>
      <c r="JA25" s="84"/>
      <c r="JB25" s="84"/>
    </row>
    <row r="26" spans="1:262" s="22" customFormat="1" ht="15" customHeight="1" x14ac:dyDescent="0.15">
      <c r="A26" s="176" t="str">
        <f t="shared" si="0"/>
        <v>20190904</v>
      </c>
      <c r="B26" s="26" t="s">
        <v>285</v>
      </c>
      <c r="C26" s="27" t="s">
        <v>333</v>
      </c>
      <c r="D26" s="28" t="s">
        <v>455</v>
      </c>
      <c r="E26" s="26" t="str">
        <f t="shared" si="8"/>
        <v>标准</v>
      </c>
      <c r="F26" s="29" t="str">
        <f>VLOOKUP(D26,[1]工单一览表!A:B,2,0)</f>
        <v>025-C130000631-362</v>
      </c>
      <c r="G26" s="30" t="str">
        <f>VLOOKUP(F26,[1]系列对照表!A:C,3,0)</f>
        <v>PinPush</v>
      </c>
      <c r="H26" s="30" t="str">
        <f>VLOOKUP(F26,[1]系列对照表!A:D,4,0)</f>
        <v>PCS</v>
      </c>
      <c r="I26" s="37">
        <f>VLOOKUP(D26,[1]工单一览表!A:G,7,0)</f>
        <v>2000000</v>
      </c>
      <c r="J26" s="38" t="s">
        <v>281</v>
      </c>
      <c r="K26" s="37">
        <f>VLOOKUP(D26,[1]工单一览表!A:H,8,0)</f>
        <v>992000</v>
      </c>
      <c r="L26" s="26"/>
      <c r="M26" s="26"/>
      <c r="N26" s="26"/>
      <c r="O26" s="39" t="s">
        <v>10</v>
      </c>
      <c r="P26" s="40">
        <v>0.5</v>
      </c>
      <c r="Q26" s="40">
        <v>0.5</v>
      </c>
      <c r="R26" s="40">
        <f t="shared" ca="1" si="2"/>
        <v>1.5260115606936415</v>
      </c>
      <c r="S26" s="40">
        <f t="shared" ca="1" si="3"/>
        <v>3.14410480349345</v>
      </c>
      <c r="T26" s="40">
        <v>4</v>
      </c>
      <c r="U26" s="40">
        <v>4</v>
      </c>
      <c r="V26" s="41">
        <v>12</v>
      </c>
      <c r="W26" s="42">
        <v>135000</v>
      </c>
      <c r="X26" s="43">
        <v>300</v>
      </c>
      <c r="Y26" s="50">
        <v>1</v>
      </c>
      <c r="Z26" s="50">
        <v>1</v>
      </c>
      <c r="AA26" s="51"/>
      <c r="AB26" s="51"/>
      <c r="AC26" s="51"/>
      <c r="AD26" s="51"/>
      <c r="AE26" s="51"/>
      <c r="AF26" s="38">
        <f t="shared" si="9"/>
        <v>216000</v>
      </c>
      <c r="AG26" s="61">
        <f t="shared" si="10"/>
        <v>7.5</v>
      </c>
      <c r="AH26" s="62">
        <f t="shared" si="11"/>
        <v>0.625</v>
      </c>
      <c r="AI26" s="63"/>
      <c r="AJ26" s="64"/>
      <c r="AK26" s="65">
        <f t="shared" si="12"/>
        <v>0</v>
      </c>
      <c r="AL26" s="64" t="str">
        <f>IF(VLOOKUP(D26,[1]工单一览表!A:F,6,0)="结案","Y","N")</f>
        <v>Y</v>
      </c>
      <c r="AM26" s="66" t="s">
        <v>322</v>
      </c>
      <c r="AN26" s="26"/>
      <c r="AO26" s="66" t="s">
        <v>64</v>
      </c>
      <c r="AP26" s="74"/>
      <c r="AQ26" s="75"/>
      <c r="AR26" s="76"/>
      <c r="AS26" s="77"/>
      <c r="AT26" s="77"/>
      <c r="AU26" s="78"/>
      <c r="AV26" s="77"/>
      <c r="AW26" s="77"/>
      <c r="AX26" s="77"/>
      <c r="AY26" s="77"/>
      <c r="AZ26" s="77"/>
      <c r="BA26" s="77"/>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c r="CH26" s="84"/>
      <c r="CI26" s="84"/>
      <c r="CJ26" s="84"/>
      <c r="CK26" s="84"/>
      <c r="CL26" s="84"/>
      <c r="CM26" s="84"/>
      <c r="CN26" s="84"/>
      <c r="CO26" s="84"/>
      <c r="CP26" s="84"/>
      <c r="CQ26" s="84"/>
      <c r="CR26" s="84"/>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c r="GZ26" s="84"/>
      <c r="HA26" s="84"/>
      <c r="HB26" s="84"/>
      <c r="HC26" s="84"/>
      <c r="HD26" s="84"/>
      <c r="HE26" s="84"/>
      <c r="HF26" s="84"/>
      <c r="HG26" s="84"/>
      <c r="HH26" s="84"/>
      <c r="HI26" s="84"/>
      <c r="HJ26" s="84"/>
      <c r="HK26" s="84"/>
      <c r="HL26" s="84"/>
      <c r="HM26" s="84"/>
      <c r="HN26" s="84"/>
      <c r="HO26" s="84"/>
      <c r="HP26" s="84"/>
      <c r="HQ26" s="84"/>
      <c r="HR26" s="84"/>
      <c r="HS26" s="84"/>
      <c r="HT26" s="84"/>
      <c r="HU26" s="84"/>
      <c r="HV26" s="84"/>
      <c r="HW26" s="84"/>
      <c r="HX26" s="84"/>
      <c r="HY26" s="84"/>
      <c r="HZ26" s="84"/>
      <c r="IA26" s="84"/>
      <c r="IB26" s="84"/>
      <c r="IC26" s="84"/>
      <c r="ID26" s="84"/>
      <c r="IE26" s="84"/>
      <c r="IF26" s="84"/>
      <c r="IG26" s="84"/>
      <c r="IH26" s="84"/>
      <c r="II26" s="84"/>
      <c r="IJ26" s="84"/>
      <c r="IK26" s="84"/>
      <c r="IL26" s="84"/>
      <c r="IM26" s="84"/>
      <c r="IN26" s="84"/>
      <c r="IO26" s="84"/>
      <c r="IP26" s="84"/>
      <c r="IQ26" s="84"/>
      <c r="IR26" s="84"/>
      <c r="IS26" s="84"/>
      <c r="IT26" s="84"/>
      <c r="IU26" s="84"/>
      <c r="IV26" s="84"/>
      <c r="IW26" s="84"/>
      <c r="IX26" s="84"/>
      <c r="IY26" s="84"/>
      <c r="IZ26" s="84"/>
      <c r="JA26" s="84"/>
      <c r="JB26" s="84"/>
    </row>
    <row r="27" spans="1:262" s="22" customFormat="1" ht="15" customHeight="1" x14ac:dyDescent="0.15">
      <c r="A27" s="176" t="str">
        <f t="shared" si="0"/>
        <v>20190904</v>
      </c>
      <c r="B27" s="26" t="s">
        <v>275</v>
      </c>
      <c r="C27" s="27" t="s">
        <v>335</v>
      </c>
      <c r="D27" s="28" t="s">
        <v>439</v>
      </c>
      <c r="E27" s="26" t="str">
        <f t="shared" si="8"/>
        <v>标准</v>
      </c>
      <c r="F27" s="29" t="str">
        <f>VLOOKUP(D27,[1]工单一览表!A:B,2,0)</f>
        <v>025-C130000641-363</v>
      </c>
      <c r="G27" s="30" t="str">
        <f>VLOOKUP(F27,[1]系列对照表!A:C,3,0)</f>
        <v>PinPush</v>
      </c>
      <c r="H27" s="30" t="str">
        <f>VLOOKUP(F27,[1]系列对照表!A:D,4,0)</f>
        <v>PCS</v>
      </c>
      <c r="I27" s="37">
        <f>VLOOKUP(D27,[1]工单一览表!A:G,7,0)</f>
        <v>2000000</v>
      </c>
      <c r="J27" s="38" t="s">
        <v>281</v>
      </c>
      <c r="K27" s="37">
        <f>VLOOKUP(D27,[1]工单一览表!A:H,8,0)</f>
        <v>2000000</v>
      </c>
      <c r="L27" s="26"/>
      <c r="M27" s="26"/>
      <c r="N27" s="26"/>
      <c r="O27" s="39" t="s">
        <v>46</v>
      </c>
      <c r="P27" s="40">
        <v>0.5</v>
      </c>
      <c r="Q27" s="40">
        <v>0.5</v>
      </c>
      <c r="R27" s="40">
        <f t="shared" ca="1" si="2"/>
        <v>2.4398826979472141</v>
      </c>
      <c r="S27" s="40">
        <f t="shared" ca="1" si="3"/>
        <v>2.0960698689956332</v>
      </c>
      <c r="T27" s="40">
        <v>3</v>
      </c>
      <c r="U27" s="40">
        <v>3</v>
      </c>
      <c r="V27" s="41">
        <v>8</v>
      </c>
      <c r="W27" s="42">
        <v>150000</v>
      </c>
      <c r="X27" s="43">
        <v>350</v>
      </c>
      <c r="Y27" s="50">
        <v>1</v>
      </c>
      <c r="Z27" s="50">
        <v>1</v>
      </c>
      <c r="AA27" s="51"/>
      <c r="AB27" s="51"/>
      <c r="AC27" s="51"/>
      <c r="AD27" s="51"/>
      <c r="AE27" s="51"/>
      <c r="AF27" s="38">
        <f t="shared" si="9"/>
        <v>168000</v>
      </c>
      <c r="AG27" s="61">
        <f t="shared" si="10"/>
        <v>7.1428571428571432</v>
      </c>
      <c r="AH27" s="62">
        <f t="shared" si="11"/>
        <v>0.8928571428571429</v>
      </c>
      <c r="AI27" s="63"/>
      <c r="AJ27" s="64"/>
      <c r="AK27" s="65">
        <f t="shared" si="12"/>
        <v>0</v>
      </c>
      <c r="AL27" s="64" t="str">
        <f>IF(VLOOKUP(D27,[1]工单一览表!A:F,6,0)="结案","Y","N")</f>
        <v>Y</v>
      </c>
      <c r="AM27" s="66" t="s">
        <v>302</v>
      </c>
      <c r="AN27" s="26"/>
      <c r="AO27" s="66" t="s">
        <v>68</v>
      </c>
      <c r="AP27" s="74"/>
      <c r="AQ27" s="75"/>
      <c r="AR27" s="76"/>
      <c r="AS27" s="77"/>
      <c r="AT27" s="77"/>
      <c r="AU27" s="78"/>
      <c r="AV27" s="77"/>
      <c r="AW27" s="77"/>
      <c r="AX27" s="77"/>
      <c r="AY27" s="77"/>
      <c r="AZ27" s="77"/>
      <c r="BA27" s="77"/>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84"/>
      <c r="CE27" s="84"/>
      <c r="CF27" s="84"/>
      <c r="CG27" s="84"/>
      <c r="CH27" s="84"/>
      <c r="CI27" s="84"/>
      <c r="CJ27" s="84"/>
      <c r="CK27" s="84"/>
      <c r="CL27" s="84"/>
      <c r="CM27" s="84"/>
      <c r="CN27" s="84"/>
      <c r="CO27" s="84"/>
      <c r="CP27" s="84"/>
      <c r="CQ27" s="84"/>
      <c r="CR27" s="84"/>
      <c r="CS27" s="84"/>
      <c r="CT27" s="84"/>
      <c r="CU27" s="84"/>
      <c r="CV27" s="84"/>
      <c r="CW27" s="84"/>
      <c r="CX27" s="84"/>
      <c r="CY27" s="84"/>
      <c r="CZ27" s="84"/>
      <c r="DA27" s="84"/>
      <c r="DB27" s="84"/>
      <c r="DC27" s="84"/>
      <c r="DD27" s="84"/>
      <c r="DE27" s="84"/>
      <c r="DF27" s="84"/>
      <c r="DG27" s="84"/>
      <c r="DH27" s="84"/>
      <c r="DI27" s="84"/>
      <c r="DJ27" s="84"/>
      <c r="DK27" s="84"/>
      <c r="DL27" s="84"/>
      <c r="DM27" s="84"/>
      <c r="DN27" s="84"/>
      <c r="DO27" s="84"/>
      <c r="DP27" s="84"/>
      <c r="DQ27" s="84"/>
      <c r="DR27" s="84"/>
      <c r="DS27" s="84"/>
      <c r="DT27" s="84"/>
      <c r="DU27" s="84"/>
      <c r="DV27" s="84"/>
      <c r="DW27" s="84"/>
      <c r="DX27" s="84"/>
      <c r="DY27" s="84"/>
      <c r="DZ27" s="84"/>
      <c r="EA27" s="84"/>
      <c r="EB27" s="84"/>
      <c r="EC27" s="84"/>
      <c r="ED27" s="84"/>
      <c r="EE27" s="84"/>
      <c r="EF27" s="84"/>
      <c r="EG27" s="84"/>
      <c r="EH27" s="84"/>
      <c r="EI27" s="84"/>
      <c r="EJ27" s="84"/>
      <c r="EK27" s="84"/>
      <c r="EL27" s="84"/>
      <c r="EM27" s="84"/>
      <c r="EN27" s="84"/>
      <c r="EO27" s="84"/>
      <c r="EP27" s="84"/>
      <c r="EQ27" s="84"/>
      <c r="ER27" s="84"/>
      <c r="ES27" s="84"/>
      <c r="ET27" s="84"/>
      <c r="EU27" s="84"/>
      <c r="EV27" s="84"/>
      <c r="EW27" s="84"/>
      <c r="EX27" s="84"/>
      <c r="EY27" s="84"/>
      <c r="EZ27" s="84"/>
      <c r="FA27" s="84"/>
      <c r="FB27" s="84"/>
      <c r="FC27" s="84"/>
      <c r="FD27" s="84"/>
      <c r="FE27" s="84"/>
      <c r="FF27" s="84"/>
      <c r="FG27" s="84"/>
      <c r="FH27" s="84"/>
      <c r="FI27" s="84"/>
      <c r="FJ27" s="84"/>
      <c r="FK27" s="84"/>
      <c r="FL27" s="84"/>
      <c r="FM27" s="84"/>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c r="HJ27" s="84"/>
      <c r="HK27" s="84"/>
      <c r="HL27" s="84"/>
      <c r="HM27" s="84"/>
      <c r="HN27" s="84"/>
      <c r="HO27" s="84"/>
      <c r="HP27" s="84"/>
      <c r="HQ27" s="84"/>
      <c r="HR27" s="84"/>
      <c r="HS27" s="84"/>
      <c r="HT27" s="84"/>
      <c r="HU27" s="84"/>
      <c r="HV27" s="84"/>
      <c r="HW27" s="84"/>
      <c r="HX27" s="84"/>
      <c r="HY27" s="84"/>
      <c r="HZ27" s="84"/>
      <c r="IA27" s="84"/>
      <c r="IB27" s="84"/>
      <c r="IC27" s="84"/>
      <c r="ID27" s="84"/>
      <c r="IE27" s="84"/>
      <c r="IF27" s="84"/>
      <c r="IG27" s="84"/>
      <c r="IH27" s="84"/>
      <c r="II27" s="84"/>
      <c r="IJ27" s="84"/>
      <c r="IK27" s="84"/>
      <c r="IL27" s="84"/>
      <c r="IM27" s="84"/>
      <c r="IN27" s="84"/>
      <c r="IO27" s="84"/>
      <c r="IP27" s="84"/>
      <c r="IQ27" s="84"/>
      <c r="IR27" s="84"/>
      <c r="IS27" s="84"/>
      <c r="IT27" s="84"/>
      <c r="IU27" s="84"/>
      <c r="IV27" s="84"/>
      <c r="IW27" s="84"/>
      <c r="IX27" s="84"/>
      <c r="IY27" s="84"/>
      <c r="IZ27" s="84"/>
      <c r="JA27" s="84"/>
      <c r="JB27" s="84"/>
    </row>
    <row r="28" spans="1:262" s="22" customFormat="1" ht="15" customHeight="1" x14ac:dyDescent="0.15">
      <c r="A28" s="176" t="str">
        <f t="shared" si="0"/>
        <v>20190904</v>
      </c>
      <c r="B28" s="26" t="s">
        <v>285</v>
      </c>
      <c r="C28" s="27" t="s">
        <v>335</v>
      </c>
      <c r="D28" s="28" t="s">
        <v>439</v>
      </c>
      <c r="E28" s="26" t="str">
        <f t="shared" si="8"/>
        <v>标准</v>
      </c>
      <c r="F28" s="29" t="str">
        <f>VLOOKUP(D28,[1]工单一览表!A:B,2,0)</f>
        <v>025-C130000641-363</v>
      </c>
      <c r="G28" s="30" t="str">
        <f>VLOOKUP(F28,[1]系列对照表!A:C,3,0)</f>
        <v>PinPush</v>
      </c>
      <c r="H28" s="30" t="str">
        <f>VLOOKUP(F28,[1]系列对照表!A:D,4,0)</f>
        <v>PCS</v>
      </c>
      <c r="I28" s="37">
        <f>VLOOKUP(D28,[1]工单一览表!A:G,7,0)</f>
        <v>2000000</v>
      </c>
      <c r="J28" s="38" t="s">
        <v>281</v>
      </c>
      <c r="K28" s="37">
        <f>VLOOKUP(D28,[1]工单一览表!A:H,8,0)</f>
        <v>2000000</v>
      </c>
      <c r="L28" s="26"/>
      <c r="M28" s="26"/>
      <c r="N28" s="26"/>
      <c r="O28" s="39" t="s">
        <v>46</v>
      </c>
      <c r="P28" s="40">
        <v>0.5</v>
      </c>
      <c r="Q28" s="40">
        <v>0.5</v>
      </c>
      <c r="R28" s="40">
        <f t="shared" ca="1" si="2"/>
        <v>1.5260115606936415</v>
      </c>
      <c r="S28" s="40">
        <f t="shared" ca="1" si="3"/>
        <v>3.14410480349345</v>
      </c>
      <c r="T28" s="40">
        <v>4</v>
      </c>
      <c r="U28" s="40">
        <v>4</v>
      </c>
      <c r="V28" s="41">
        <v>12</v>
      </c>
      <c r="W28" s="42">
        <v>132000</v>
      </c>
      <c r="X28" s="43">
        <v>350</v>
      </c>
      <c r="Y28" s="50">
        <v>1</v>
      </c>
      <c r="Z28" s="50">
        <v>1</v>
      </c>
      <c r="AA28" s="51"/>
      <c r="AB28" s="51"/>
      <c r="AC28" s="51"/>
      <c r="AD28" s="51"/>
      <c r="AE28" s="51"/>
      <c r="AF28" s="38">
        <f t="shared" si="9"/>
        <v>252000</v>
      </c>
      <c r="AG28" s="61">
        <f t="shared" si="10"/>
        <v>6.2857142857142856</v>
      </c>
      <c r="AH28" s="62">
        <f t="shared" si="11"/>
        <v>0.52380952380952384</v>
      </c>
      <c r="AI28" s="63"/>
      <c r="AJ28" s="64"/>
      <c r="AK28" s="65">
        <f t="shared" si="12"/>
        <v>0</v>
      </c>
      <c r="AL28" s="64" t="str">
        <f>IF(VLOOKUP(D28,[1]工单一览表!A:F,6,0)="结案","Y","N")</f>
        <v>Y</v>
      </c>
      <c r="AM28" s="66" t="s">
        <v>326</v>
      </c>
      <c r="AN28" s="26"/>
      <c r="AO28" s="66" t="s">
        <v>332</v>
      </c>
      <c r="AP28" s="74"/>
      <c r="AQ28" s="75"/>
      <c r="AR28" s="76"/>
      <c r="AS28" s="77"/>
      <c r="AT28" s="77"/>
      <c r="AU28" s="78"/>
      <c r="AV28" s="77"/>
      <c r="AW28" s="77"/>
      <c r="AX28" s="77"/>
      <c r="AY28" s="77"/>
      <c r="AZ28" s="77"/>
      <c r="BA28" s="77"/>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84"/>
      <c r="CE28" s="84"/>
      <c r="CF28" s="84"/>
      <c r="CG28" s="84"/>
      <c r="CH28" s="84"/>
      <c r="CI28" s="84"/>
      <c r="CJ28" s="84"/>
      <c r="CK28" s="84"/>
      <c r="CL28" s="84"/>
      <c r="CM28" s="84"/>
      <c r="CN28" s="84"/>
      <c r="CO28" s="84"/>
      <c r="CP28" s="84"/>
      <c r="CQ28" s="84"/>
      <c r="CR28" s="84"/>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c r="DY28" s="84"/>
      <c r="DZ28" s="84"/>
      <c r="EA28" s="84"/>
      <c r="EB28" s="84"/>
      <c r="EC28" s="84"/>
      <c r="ED28" s="84"/>
      <c r="EE28" s="84"/>
      <c r="EF28" s="84"/>
      <c r="EG28" s="84"/>
      <c r="EH28" s="84"/>
      <c r="EI28" s="84"/>
      <c r="EJ28" s="84"/>
      <c r="EK28" s="84"/>
      <c r="EL28" s="84"/>
      <c r="EM28" s="84"/>
      <c r="EN28" s="84"/>
      <c r="EO28" s="84"/>
      <c r="EP28" s="84"/>
      <c r="EQ28" s="84"/>
      <c r="ER28" s="84"/>
      <c r="ES28" s="84"/>
      <c r="ET28" s="84"/>
      <c r="EU28" s="84"/>
      <c r="EV28" s="84"/>
      <c r="EW28" s="84"/>
      <c r="EX28" s="84"/>
      <c r="EY28" s="84"/>
      <c r="EZ28" s="84"/>
      <c r="FA28" s="84"/>
      <c r="FB28" s="84"/>
      <c r="FC28" s="84"/>
      <c r="FD28" s="84"/>
      <c r="FE28" s="84"/>
      <c r="FF28" s="84"/>
      <c r="FG28" s="84"/>
      <c r="FH28" s="84"/>
      <c r="FI28" s="84"/>
      <c r="FJ28" s="84"/>
      <c r="FK28" s="84"/>
      <c r="FL28" s="84"/>
      <c r="FM28" s="84"/>
      <c r="FN28" s="84"/>
      <c r="FO28" s="84"/>
      <c r="FP28" s="84"/>
      <c r="FQ28" s="84"/>
      <c r="FR28" s="84"/>
      <c r="FS28" s="84"/>
      <c r="FT28" s="84"/>
      <c r="FU28" s="84"/>
      <c r="FV28" s="84"/>
      <c r="FW28" s="84"/>
      <c r="FX28" s="84"/>
      <c r="FY28" s="84"/>
      <c r="FZ28" s="84"/>
      <c r="GA28" s="84"/>
      <c r="GB28" s="84"/>
      <c r="GC28" s="84"/>
      <c r="GD28" s="84"/>
      <c r="GE28" s="84"/>
      <c r="GF28" s="84"/>
      <c r="GG28" s="84"/>
      <c r="GH28" s="84"/>
      <c r="GI28" s="84"/>
      <c r="GJ28" s="84"/>
      <c r="GK28" s="84"/>
      <c r="GL28" s="84"/>
      <c r="GM28" s="84"/>
      <c r="GN28" s="84"/>
      <c r="GO28" s="84"/>
      <c r="GP28" s="84"/>
      <c r="GQ28" s="84"/>
      <c r="GR28" s="84"/>
      <c r="GS28" s="84"/>
      <c r="GT28" s="84"/>
      <c r="GU28" s="84"/>
      <c r="GV28" s="84"/>
      <c r="GW28" s="84"/>
      <c r="GX28" s="84"/>
      <c r="GY28" s="84"/>
      <c r="GZ28" s="84"/>
      <c r="HA28" s="84"/>
      <c r="HB28" s="84"/>
      <c r="HC28" s="84"/>
      <c r="HD28" s="84"/>
      <c r="HE28" s="84"/>
      <c r="HF28" s="84"/>
      <c r="HG28" s="84"/>
      <c r="HH28" s="84"/>
      <c r="HI28" s="84"/>
      <c r="HJ28" s="84"/>
      <c r="HK28" s="84"/>
      <c r="HL28" s="84"/>
      <c r="HM28" s="84"/>
      <c r="HN28" s="84"/>
      <c r="HO28" s="84"/>
      <c r="HP28" s="84"/>
      <c r="HQ28" s="84"/>
      <c r="HR28" s="84"/>
      <c r="HS28" s="84"/>
      <c r="HT28" s="84"/>
      <c r="HU28" s="84"/>
      <c r="HV28" s="84"/>
      <c r="HW28" s="84"/>
      <c r="HX28" s="84"/>
      <c r="HY28" s="84"/>
      <c r="HZ28" s="84"/>
      <c r="IA28" s="84"/>
      <c r="IB28" s="84"/>
      <c r="IC28" s="84"/>
      <c r="ID28" s="84"/>
      <c r="IE28" s="84"/>
      <c r="IF28" s="84"/>
      <c r="IG28" s="84"/>
      <c r="IH28" s="84"/>
      <c r="II28" s="84"/>
      <c r="IJ28" s="84"/>
      <c r="IK28" s="84"/>
      <c r="IL28" s="84"/>
      <c r="IM28" s="84"/>
      <c r="IN28" s="84"/>
      <c r="IO28" s="84"/>
      <c r="IP28" s="84"/>
      <c r="IQ28" s="84"/>
      <c r="IR28" s="84"/>
      <c r="IS28" s="84"/>
      <c r="IT28" s="84"/>
      <c r="IU28" s="84"/>
      <c r="IV28" s="84"/>
      <c r="IW28" s="84"/>
      <c r="IX28" s="84"/>
      <c r="IY28" s="84"/>
      <c r="IZ28" s="84"/>
      <c r="JA28" s="84"/>
      <c r="JB28" s="84"/>
    </row>
    <row r="29" spans="1:262" s="22" customFormat="1" ht="15" customHeight="1" x14ac:dyDescent="0.15">
      <c r="A29" s="176" t="str">
        <f t="shared" si="0"/>
        <v>20190904</v>
      </c>
      <c r="B29" s="26" t="s">
        <v>275</v>
      </c>
      <c r="C29" s="27" t="s">
        <v>339</v>
      </c>
      <c r="D29" s="28" t="s">
        <v>407</v>
      </c>
      <c r="E29" s="26" t="str">
        <f t="shared" si="8"/>
        <v>标准</v>
      </c>
      <c r="F29" s="29" t="str">
        <f>VLOOKUP(D29,[1]工单一览表!A:B,2,0)</f>
        <v>050-J220000121-532</v>
      </c>
      <c r="G29" s="30" t="str">
        <f>VLOOKUP(F29,[1]系列对照表!A:C,3,0)</f>
        <v>Jack</v>
      </c>
      <c r="H29" s="30" t="str">
        <f>VLOOKUP(F29,[1]系列对照表!A:D,4,0)</f>
        <v>KPCS</v>
      </c>
      <c r="I29" s="37">
        <f>VLOOKUP(D29,[1]工单一览表!A:G,7,0)</f>
        <v>600</v>
      </c>
      <c r="J29" s="38" t="s">
        <v>281</v>
      </c>
      <c r="K29" s="37">
        <f>VLOOKUP(D29,[1]工单一览表!A:H,8,0)</f>
        <v>600</v>
      </c>
      <c r="L29" s="26"/>
      <c r="M29" s="26"/>
      <c r="N29" s="26"/>
      <c r="O29" s="39" t="s">
        <v>56</v>
      </c>
      <c r="P29" s="40">
        <v>0.5</v>
      </c>
      <c r="Q29" s="40">
        <v>0.5</v>
      </c>
      <c r="R29" s="40">
        <f t="shared" ca="1" si="2"/>
        <v>3.6598240469208214</v>
      </c>
      <c r="S29" s="40">
        <f t="shared" ca="1" si="3"/>
        <v>3.14410480349345</v>
      </c>
      <c r="T29" s="40">
        <v>4</v>
      </c>
      <c r="U29" s="40">
        <v>4</v>
      </c>
      <c r="V29" s="41">
        <v>12</v>
      </c>
      <c r="W29" s="42">
        <v>140</v>
      </c>
      <c r="X29" s="43">
        <v>350</v>
      </c>
      <c r="Y29" s="50">
        <v>1</v>
      </c>
      <c r="Z29" s="50">
        <v>1</v>
      </c>
      <c r="AA29" s="51"/>
      <c r="AB29" s="51"/>
      <c r="AC29" s="51"/>
      <c r="AD29" s="51"/>
      <c r="AE29" s="51"/>
      <c r="AF29" s="38">
        <f t="shared" si="9"/>
        <v>252</v>
      </c>
      <c r="AG29" s="61">
        <f t="shared" si="10"/>
        <v>6.666666666666667</v>
      </c>
      <c r="AH29" s="62">
        <f t="shared" si="11"/>
        <v>0.55555555555555558</v>
      </c>
      <c r="AI29" s="63"/>
      <c r="AJ29" s="64"/>
      <c r="AK29" s="65">
        <f t="shared" si="12"/>
        <v>0</v>
      </c>
      <c r="AL29" s="64" t="str">
        <f>IF(VLOOKUP(D29,[1]工单一览表!A:F,6,0)="结案","Y","N")</f>
        <v>Y</v>
      </c>
      <c r="AM29" s="66" t="s">
        <v>320</v>
      </c>
      <c r="AN29" s="26"/>
      <c r="AO29" s="66" t="s">
        <v>445</v>
      </c>
      <c r="AP29" s="74"/>
      <c r="AQ29" s="75"/>
      <c r="AR29" s="76"/>
      <c r="AS29" s="77"/>
      <c r="AT29" s="77"/>
      <c r="AU29" s="78"/>
      <c r="AV29" s="77"/>
      <c r="AW29" s="77"/>
      <c r="AX29" s="77"/>
      <c r="AY29" s="77"/>
      <c r="AZ29" s="77"/>
      <c r="BA29" s="77"/>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84"/>
      <c r="CE29" s="84"/>
      <c r="CF29" s="84"/>
      <c r="CG29" s="84"/>
      <c r="CH29" s="84"/>
      <c r="CI29" s="84"/>
      <c r="CJ29" s="84"/>
      <c r="CK29" s="84"/>
      <c r="CL29" s="84"/>
      <c r="CM29" s="84"/>
      <c r="CN29" s="84"/>
      <c r="CO29" s="84"/>
      <c r="CP29" s="84"/>
      <c r="CQ29" s="84"/>
      <c r="CR29" s="84"/>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K29" s="84"/>
      <c r="FL29" s="84"/>
      <c r="FM29" s="84"/>
      <c r="FN29" s="84"/>
      <c r="FO29" s="84"/>
      <c r="FP29" s="84"/>
      <c r="FQ29" s="84"/>
      <c r="FR29" s="84"/>
      <c r="FS29" s="84"/>
      <c r="FT29" s="84"/>
      <c r="FU29" s="84"/>
      <c r="FV29" s="84"/>
      <c r="FW29" s="84"/>
      <c r="FX29" s="84"/>
      <c r="FY29" s="84"/>
      <c r="FZ29" s="84"/>
      <c r="GA29" s="84"/>
      <c r="GB29" s="84"/>
      <c r="GC29" s="84"/>
      <c r="GD29" s="84"/>
      <c r="GE29" s="84"/>
      <c r="GF29" s="84"/>
      <c r="GG29" s="84"/>
      <c r="GH29" s="84"/>
      <c r="GI29" s="84"/>
      <c r="GJ29" s="84"/>
      <c r="GK29" s="84"/>
      <c r="GL29" s="84"/>
      <c r="GM29" s="84"/>
      <c r="GN29" s="84"/>
      <c r="GO29" s="84"/>
      <c r="GP29" s="84"/>
      <c r="GQ29" s="84"/>
      <c r="GR29" s="84"/>
      <c r="GS29" s="84"/>
      <c r="GT29" s="84"/>
      <c r="GU29" s="84"/>
      <c r="GV29" s="84"/>
      <c r="GW29" s="84"/>
      <c r="GX29" s="84"/>
      <c r="GY29" s="84"/>
      <c r="GZ29" s="84"/>
      <c r="HA29" s="84"/>
      <c r="HB29" s="84"/>
      <c r="HC29" s="84"/>
      <c r="HD29" s="84"/>
      <c r="HE29" s="84"/>
      <c r="HF29" s="84"/>
      <c r="HG29" s="84"/>
      <c r="HH29" s="84"/>
      <c r="HI29" s="84"/>
      <c r="HJ29" s="84"/>
      <c r="HK29" s="84"/>
      <c r="HL29" s="84"/>
      <c r="HM29" s="84"/>
      <c r="HN29" s="84"/>
      <c r="HO29" s="84"/>
      <c r="HP29" s="84"/>
      <c r="HQ29" s="84"/>
      <c r="HR29" s="84"/>
      <c r="HS29" s="84"/>
      <c r="HT29" s="84"/>
      <c r="HU29" s="84"/>
      <c r="HV29" s="84"/>
      <c r="HW29" s="84"/>
      <c r="HX29" s="84"/>
      <c r="HY29" s="84"/>
      <c r="HZ29" s="84"/>
      <c r="IA29" s="84"/>
      <c r="IB29" s="84"/>
      <c r="IC29" s="84"/>
      <c r="ID29" s="84"/>
      <c r="IE29" s="84"/>
      <c r="IF29" s="84"/>
      <c r="IG29" s="84"/>
      <c r="IH29" s="84"/>
      <c r="II29" s="84"/>
      <c r="IJ29" s="84"/>
      <c r="IK29" s="84"/>
      <c r="IL29" s="84"/>
      <c r="IM29" s="84"/>
      <c r="IN29" s="84"/>
      <c r="IO29" s="84"/>
      <c r="IP29" s="84"/>
      <c r="IQ29" s="84"/>
      <c r="IR29" s="84"/>
      <c r="IS29" s="84"/>
      <c r="IT29" s="84"/>
      <c r="IU29" s="84"/>
      <c r="IV29" s="84"/>
      <c r="IW29" s="84"/>
      <c r="IX29" s="84"/>
      <c r="IY29" s="84"/>
      <c r="IZ29" s="84"/>
      <c r="JA29" s="84"/>
      <c r="JB29" s="84"/>
    </row>
    <row r="30" spans="1:262" s="22" customFormat="1" ht="15" customHeight="1" x14ac:dyDescent="0.15">
      <c r="A30" s="176" t="str">
        <f t="shared" si="0"/>
        <v>20190904</v>
      </c>
      <c r="B30" s="26" t="s">
        <v>285</v>
      </c>
      <c r="C30" s="27" t="s">
        <v>339</v>
      </c>
      <c r="D30" s="28" t="s">
        <v>407</v>
      </c>
      <c r="E30" s="26" t="str">
        <f t="shared" si="8"/>
        <v>标准</v>
      </c>
      <c r="F30" s="29" t="str">
        <f>VLOOKUP(D30,[1]工单一览表!A:B,2,0)</f>
        <v>050-J220000121-532</v>
      </c>
      <c r="G30" s="30" t="str">
        <f>VLOOKUP(F30,[1]系列对照表!A:C,3,0)</f>
        <v>Jack</v>
      </c>
      <c r="H30" s="30" t="str">
        <f>VLOOKUP(F30,[1]系列对照表!A:D,4,0)</f>
        <v>KPCS</v>
      </c>
      <c r="I30" s="37">
        <f>VLOOKUP(D30,[1]工单一览表!A:G,7,0)</f>
        <v>600</v>
      </c>
      <c r="J30" s="38" t="s">
        <v>281</v>
      </c>
      <c r="K30" s="37">
        <f>VLOOKUP(D30,[1]工单一览表!A:H,8,0)</f>
        <v>600</v>
      </c>
      <c r="L30" s="26"/>
      <c r="M30" s="26"/>
      <c r="N30" s="26"/>
      <c r="O30" s="39" t="s">
        <v>56</v>
      </c>
      <c r="P30" s="40">
        <v>0.5</v>
      </c>
      <c r="Q30" s="40">
        <v>0.5</v>
      </c>
      <c r="R30" s="40">
        <f t="shared" ca="1" si="2"/>
        <v>1.5260115606936415</v>
      </c>
      <c r="S30" s="40">
        <f t="shared" ca="1" si="3"/>
        <v>3.14410480349345</v>
      </c>
      <c r="T30" s="40">
        <v>4</v>
      </c>
      <c r="U30" s="40">
        <v>4</v>
      </c>
      <c r="V30" s="41">
        <v>12</v>
      </c>
      <c r="W30" s="42">
        <v>160</v>
      </c>
      <c r="X30" s="43">
        <v>350</v>
      </c>
      <c r="Y30" s="50">
        <v>1</v>
      </c>
      <c r="Z30" s="50">
        <v>1</v>
      </c>
      <c r="AA30" s="51"/>
      <c r="AB30" s="51"/>
      <c r="AC30" s="51"/>
      <c r="AD30" s="51"/>
      <c r="AE30" s="51"/>
      <c r="AF30" s="38">
        <f t="shared" si="9"/>
        <v>252</v>
      </c>
      <c r="AG30" s="61">
        <f t="shared" si="10"/>
        <v>7.6190476190476186</v>
      </c>
      <c r="AH30" s="62">
        <f t="shared" si="11"/>
        <v>0.63492063492063489</v>
      </c>
      <c r="AI30" s="63"/>
      <c r="AJ30" s="64"/>
      <c r="AK30" s="65">
        <f t="shared" si="12"/>
        <v>0</v>
      </c>
      <c r="AL30" s="64" t="str">
        <f>IF(VLOOKUP(D30,[1]工单一览表!A:F,6,0)="结案","Y","N")</f>
        <v>Y</v>
      </c>
      <c r="AM30" s="66" t="s">
        <v>331</v>
      </c>
      <c r="AN30" s="26"/>
      <c r="AO30" s="66" t="s">
        <v>127</v>
      </c>
      <c r="AP30" s="74"/>
      <c r="AQ30" s="75"/>
      <c r="AR30" s="76"/>
      <c r="AS30" s="77"/>
      <c r="AT30" s="77"/>
      <c r="AU30" s="78"/>
      <c r="AV30" s="77"/>
      <c r="AW30" s="77"/>
      <c r="AX30" s="77"/>
      <c r="AY30" s="77"/>
      <c r="AZ30" s="77"/>
      <c r="BA30" s="77"/>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84"/>
      <c r="CE30" s="84"/>
      <c r="CF30" s="84"/>
      <c r="CG30" s="84"/>
      <c r="CH30" s="84"/>
      <c r="CI30" s="84"/>
      <c r="CJ30" s="84"/>
      <c r="CK30" s="84"/>
      <c r="CL30" s="84"/>
      <c r="CM30" s="84"/>
      <c r="CN30" s="84"/>
      <c r="CO30" s="84"/>
      <c r="CP30" s="84"/>
      <c r="CQ30" s="84"/>
      <c r="CR30" s="84"/>
      <c r="CS30" s="84"/>
      <c r="CT30" s="84"/>
      <c r="CU30" s="84"/>
      <c r="CV30" s="84"/>
      <c r="CW30" s="84"/>
      <c r="CX30" s="84"/>
      <c r="CY30" s="84"/>
      <c r="CZ30" s="84"/>
      <c r="DA30" s="84"/>
      <c r="DB30" s="84"/>
      <c r="DC30" s="84"/>
      <c r="DD30" s="84"/>
      <c r="DE30" s="84"/>
      <c r="DF30" s="84"/>
      <c r="DG30" s="84"/>
      <c r="DH30" s="84"/>
      <c r="DI30" s="84"/>
      <c r="DJ30" s="84"/>
      <c r="DK30" s="84"/>
      <c r="DL30" s="84"/>
      <c r="DM30" s="84"/>
      <c r="DN30" s="84"/>
      <c r="DO30" s="84"/>
      <c r="DP30" s="84"/>
      <c r="DQ30" s="84"/>
      <c r="DR30" s="84"/>
      <c r="DS30" s="84"/>
      <c r="DT30" s="84"/>
      <c r="DU30" s="84"/>
      <c r="DV30" s="84"/>
      <c r="DW30" s="84"/>
      <c r="DX30" s="84"/>
      <c r="DY30" s="84"/>
      <c r="DZ30" s="84"/>
      <c r="EA30" s="84"/>
      <c r="EB30" s="84"/>
      <c r="EC30" s="84"/>
      <c r="ED30" s="84"/>
      <c r="EE30" s="84"/>
      <c r="EF30" s="84"/>
      <c r="EG30" s="84"/>
      <c r="EH30" s="84"/>
      <c r="EI30" s="84"/>
      <c r="EJ30" s="84"/>
      <c r="EK30" s="84"/>
      <c r="EL30" s="84"/>
      <c r="EM30" s="84"/>
      <c r="EN30" s="84"/>
      <c r="EO30" s="84"/>
      <c r="EP30" s="84"/>
      <c r="EQ30" s="84"/>
      <c r="ER30" s="84"/>
      <c r="ES30" s="84"/>
      <c r="ET30" s="84"/>
      <c r="EU30" s="84"/>
      <c r="EV30" s="84"/>
      <c r="EW30" s="84"/>
      <c r="EX30" s="84"/>
      <c r="EY30" s="84"/>
      <c r="EZ30" s="84"/>
      <c r="FA30" s="84"/>
      <c r="FB30" s="84"/>
      <c r="FC30" s="84"/>
      <c r="FD30" s="84"/>
      <c r="FE30" s="84"/>
      <c r="FF30" s="84"/>
      <c r="FG30" s="84"/>
      <c r="FH30" s="84"/>
      <c r="FI30" s="84"/>
      <c r="FJ30" s="84"/>
      <c r="FK30" s="84"/>
      <c r="FL30" s="84"/>
      <c r="FM30" s="84"/>
      <c r="FN30" s="84"/>
      <c r="FO30" s="84"/>
      <c r="FP30" s="84"/>
      <c r="FQ30" s="84"/>
      <c r="FR30" s="84"/>
      <c r="FS30" s="84"/>
      <c r="FT30" s="84"/>
      <c r="FU30" s="84"/>
      <c r="FV30" s="84"/>
      <c r="FW30" s="84"/>
      <c r="FX30" s="84"/>
      <c r="FY30" s="84"/>
      <c r="FZ30" s="84"/>
      <c r="GA30" s="84"/>
      <c r="GB30" s="84"/>
      <c r="GC30" s="84"/>
      <c r="GD30" s="84"/>
      <c r="GE30" s="84"/>
      <c r="GF30" s="84"/>
      <c r="GG30" s="84"/>
      <c r="GH30" s="84"/>
      <c r="GI30" s="84"/>
      <c r="GJ30" s="84"/>
      <c r="GK30" s="84"/>
      <c r="GL30" s="84"/>
      <c r="GM30" s="84"/>
      <c r="GN30" s="84"/>
      <c r="GO30" s="84"/>
      <c r="GP30" s="84"/>
      <c r="GQ30" s="84"/>
      <c r="GR30" s="84"/>
      <c r="GS30" s="84"/>
      <c r="GT30" s="84"/>
      <c r="GU30" s="84"/>
      <c r="GV30" s="84"/>
      <c r="GW30" s="84"/>
      <c r="GX30" s="84"/>
      <c r="GY30" s="84"/>
      <c r="GZ30" s="84"/>
      <c r="HA30" s="84"/>
      <c r="HB30" s="84"/>
      <c r="HC30" s="84"/>
      <c r="HD30" s="84"/>
      <c r="HE30" s="84"/>
      <c r="HF30" s="84"/>
      <c r="HG30" s="84"/>
      <c r="HH30" s="84"/>
      <c r="HI30" s="84"/>
      <c r="HJ30" s="84"/>
      <c r="HK30" s="84"/>
      <c r="HL30" s="84"/>
      <c r="HM30" s="84"/>
      <c r="HN30" s="84"/>
      <c r="HO30" s="84"/>
      <c r="HP30" s="84"/>
      <c r="HQ30" s="84"/>
      <c r="HR30" s="84"/>
      <c r="HS30" s="84"/>
      <c r="HT30" s="84"/>
      <c r="HU30" s="84"/>
      <c r="HV30" s="84"/>
      <c r="HW30" s="84"/>
      <c r="HX30" s="84"/>
      <c r="HY30" s="84"/>
      <c r="HZ30" s="84"/>
      <c r="IA30" s="84"/>
      <c r="IB30" s="84"/>
      <c r="IC30" s="84"/>
      <c r="ID30" s="84"/>
      <c r="IE30" s="84"/>
      <c r="IF30" s="84"/>
      <c r="IG30" s="84"/>
      <c r="IH30" s="84"/>
      <c r="II30" s="84"/>
      <c r="IJ30" s="84"/>
      <c r="IK30" s="84"/>
      <c r="IL30" s="84"/>
      <c r="IM30" s="84"/>
      <c r="IN30" s="84"/>
      <c r="IO30" s="84"/>
      <c r="IP30" s="84"/>
      <c r="IQ30" s="84"/>
      <c r="IR30" s="84"/>
      <c r="IS30" s="84"/>
      <c r="IT30" s="84"/>
      <c r="IU30" s="84"/>
      <c r="IV30" s="84"/>
      <c r="IW30" s="84"/>
      <c r="IX30" s="84"/>
      <c r="IY30" s="84"/>
      <c r="IZ30" s="84"/>
      <c r="JA30" s="84"/>
      <c r="JB30" s="84"/>
    </row>
    <row r="31" spans="1:262" s="22" customFormat="1" ht="15" customHeight="1" x14ac:dyDescent="0.15">
      <c r="A31" s="176" t="str">
        <f t="shared" si="0"/>
        <v>20190904</v>
      </c>
      <c r="B31" s="26" t="s">
        <v>275</v>
      </c>
      <c r="C31" s="27" t="s">
        <v>393</v>
      </c>
      <c r="D31" s="28" t="s">
        <v>456</v>
      </c>
      <c r="E31" s="26" t="str">
        <f t="shared" si="8"/>
        <v>标准</v>
      </c>
      <c r="F31" s="29" t="str">
        <f>VLOOKUP(D31,[1]工单一览表!A:B,2,0)</f>
        <v>050-C130000441-527</v>
      </c>
      <c r="G31" s="30" t="str">
        <f>VLOOKUP(F31,[1]系列对照表!A:C,3,0)</f>
        <v>PinPush</v>
      </c>
      <c r="H31" s="30" t="str">
        <f>VLOOKUP(F31,[1]系列对照表!A:D,4,0)</f>
        <v>KPCS</v>
      </c>
      <c r="I31" s="37">
        <f>VLOOKUP(D31,[1]工单一览表!A:G,7,0)</f>
        <v>1000</v>
      </c>
      <c r="J31" s="38" t="s">
        <v>281</v>
      </c>
      <c r="K31" s="37">
        <f>VLOOKUP(D31,[1]工单一览表!A:H,8,0)</f>
        <v>986</v>
      </c>
      <c r="L31" s="26"/>
      <c r="M31" s="26"/>
      <c r="N31" s="26"/>
      <c r="O31" s="39" t="s">
        <v>458</v>
      </c>
      <c r="P31" s="40">
        <v>0.5</v>
      </c>
      <c r="Q31" s="40">
        <v>0.5</v>
      </c>
      <c r="R31" s="40">
        <f t="shared" ca="1" si="2"/>
        <v>3.6598240469208214</v>
      </c>
      <c r="S31" s="40">
        <f t="shared" ca="1" si="3"/>
        <v>3.14410480349345</v>
      </c>
      <c r="T31" s="40">
        <v>3</v>
      </c>
      <c r="U31" s="40">
        <v>3</v>
      </c>
      <c r="V31" s="41">
        <v>12</v>
      </c>
      <c r="W31" s="42">
        <v>216</v>
      </c>
      <c r="X31" s="43">
        <v>350</v>
      </c>
      <c r="Y31" s="50">
        <v>1</v>
      </c>
      <c r="Z31" s="50">
        <v>1</v>
      </c>
      <c r="AA31" s="51"/>
      <c r="AB31" s="51"/>
      <c r="AC31" s="51"/>
      <c r="AD31" s="51"/>
      <c r="AE31" s="51"/>
      <c r="AF31" s="38">
        <f t="shared" si="9"/>
        <v>252</v>
      </c>
      <c r="AG31" s="61">
        <f t="shared" si="10"/>
        <v>10.285714285714286</v>
      </c>
      <c r="AH31" s="62">
        <f t="shared" si="11"/>
        <v>0.8571428571428571</v>
      </c>
      <c r="AI31" s="63"/>
      <c r="AJ31" s="64"/>
      <c r="AK31" s="65">
        <f t="shared" si="12"/>
        <v>0</v>
      </c>
      <c r="AL31" s="64" t="str">
        <f>IF(VLOOKUP(D31,[1]工单一览表!A:F,6,0)="结案","Y","N")</f>
        <v>Y</v>
      </c>
      <c r="AM31" s="66" t="s">
        <v>320</v>
      </c>
      <c r="AN31" s="26"/>
      <c r="AO31" s="66" t="s">
        <v>445</v>
      </c>
      <c r="AP31" s="74"/>
      <c r="AQ31" s="75"/>
      <c r="AR31" s="76"/>
      <c r="AS31" s="77"/>
      <c r="AT31" s="77"/>
      <c r="AU31" s="78"/>
      <c r="AV31" s="77"/>
      <c r="AW31" s="77"/>
      <c r="AX31" s="77"/>
      <c r="AY31" s="77"/>
      <c r="AZ31" s="77"/>
      <c r="BA31" s="77"/>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4"/>
      <c r="BZ31" s="84"/>
      <c r="CA31" s="84"/>
      <c r="CB31" s="84"/>
      <c r="CC31" s="84"/>
      <c r="CD31" s="84"/>
      <c r="CE31" s="84"/>
      <c r="CF31" s="84"/>
      <c r="CG31" s="84"/>
      <c r="CH31" s="84"/>
      <c r="CI31" s="84"/>
      <c r="CJ31" s="84"/>
      <c r="CK31" s="84"/>
      <c r="CL31" s="84"/>
      <c r="CM31" s="84"/>
      <c r="CN31" s="84"/>
      <c r="CO31" s="84"/>
      <c r="CP31" s="84"/>
      <c r="CQ31" s="84"/>
      <c r="CR31" s="84"/>
      <c r="CS31" s="84"/>
      <c r="CT31" s="84"/>
      <c r="CU31" s="84"/>
      <c r="CV31" s="84"/>
      <c r="CW31" s="84"/>
      <c r="CX31" s="84"/>
      <c r="CY31" s="84"/>
      <c r="CZ31" s="84"/>
      <c r="DA31" s="84"/>
      <c r="DB31" s="84"/>
      <c r="DC31" s="84"/>
      <c r="DD31" s="84"/>
      <c r="DE31" s="84"/>
      <c r="DF31" s="84"/>
      <c r="DG31" s="84"/>
      <c r="DH31" s="84"/>
      <c r="DI31" s="84"/>
      <c r="DJ31" s="84"/>
      <c r="DK31" s="84"/>
      <c r="DL31" s="84"/>
      <c r="DM31" s="84"/>
      <c r="DN31" s="84"/>
      <c r="DO31" s="84"/>
      <c r="DP31" s="84"/>
      <c r="DQ31" s="84"/>
      <c r="DR31" s="84"/>
      <c r="DS31" s="84"/>
      <c r="DT31" s="84"/>
      <c r="DU31" s="84"/>
      <c r="DV31" s="84"/>
      <c r="DW31" s="84"/>
      <c r="DX31" s="84"/>
      <c r="DY31" s="84"/>
      <c r="DZ31" s="84"/>
      <c r="EA31" s="84"/>
      <c r="EB31" s="84"/>
      <c r="EC31" s="84"/>
      <c r="ED31" s="84"/>
      <c r="EE31" s="84"/>
      <c r="EF31" s="84"/>
      <c r="EG31" s="84"/>
      <c r="EH31" s="84"/>
      <c r="EI31" s="84"/>
      <c r="EJ31" s="84"/>
      <c r="EK31" s="84"/>
      <c r="EL31" s="84"/>
      <c r="EM31" s="84"/>
      <c r="EN31" s="84"/>
      <c r="EO31" s="84"/>
      <c r="EP31" s="84"/>
      <c r="EQ31" s="84"/>
      <c r="ER31" s="84"/>
      <c r="ES31" s="84"/>
      <c r="ET31" s="84"/>
      <c r="EU31" s="84"/>
      <c r="EV31" s="84"/>
      <c r="EW31" s="84"/>
      <c r="EX31" s="84"/>
      <c r="EY31" s="84"/>
      <c r="EZ31" s="84"/>
      <c r="FA31" s="84"/>
      <c r="FB31" s="84"/>
      <c r="FC31" s="84"/>
      <c r="FD31" s="84"/>
      <c r="FE31" s="84"/>
      <c r="FF31" s="84"/>
      <c r="FG31" s="84"/>
      <c r="FH31" s="84"/>
      <c r="FI31" s="84"/>
      <c r="FJ31" s="84"/>
      <c r="FK31" s="84"/>
      <c r="FL31" s="84"/>
      <c r="FM31" s="84"/>
      <c r="FN31" s="84"/>
      <c r="FO31" s="84"/>
      <c r="FP31" s="84"/>
      <c r="FQ31" s="84"/>
      <c r="FR31" s="84"/>
      <c r="FS31" s="84"/>
      <c r="FT31" s="84"/>
      <c r="FU31" s="84"/>
      <c r="FV31" s="84"/>
      <c r="FW31" s="84"/>
      <c r="FX31" s="84"/>
      <c r="FY31" s="84"/>
      <c r="FZ31" s="84"/>
      <c r="GA31" s="84"/>
      <c r="GB31" s="84"/>
      <c r="GC31" s="84"/>
      <c r="GD31" s="84"/>
      <c r="GE31" s="84"/>
      <c r="GF31" s="84"/>
      <c r="GG31" s="84"/>
      <c r="GH31" s="84"/>
      <c r="GI31" s="84"/>
      <c r="GJ31" s="84"/>
      <c r="GK31" s="84"/>
      <c r="GL31" s="84"/>
      <c r="GM31" s="84"/>
      <c r="GN31" s="84"/>
      <c r="GO31" s="84"/>
      <c r="GP31" s="84"/>
      <c r="GQ31" s="84"/>
      <c r="GR31" s="84"/>
      <c r="GS31" s="84"/>
      <c r="GT31" s="84"/>
      <c r="GU31" s="84"/>
      <c r="GV31" s="84"/>
      <c r="GW31" s="84"/>
      <c r="GX31" s="84"/>
      <c r="GY31" s="84"/>
      <c r="GZ31" s="84"/>
      <c r="HA31" s="84"/>
      <c r="HB31" s="84"/>
      <c r="HC31" s="84"/>
      <c r="HD31" s="84"/>
      <c r="HE31" s="84"/>
      <c r="HF31" s="84"/>
      <c r="HG31" s="84"/>
      <c r="HH31" s="84"/>
      <c r="HI31" s="84"/>
      <c r="HJ31" s="84"/>
      <c r="HK31" s="84"/>
      <c r="HL31" s="84"/>
      <c r="HM31" s="84"/>
      <c r="HN31" s="84"/>
      <c r="HO31" s="84"/>
      <c r="HP31" s="84"/>
      <c r="HQ31" s="84"/>
      <c r="HR31" s="84"/>
      <c r="HS31" s="84"/>
      <c r="HT31" s="84"/>
      <c r="HU31" s="84"/>
      <c r="HV31" s="84"/>
      <c r="HW31" s="84"/>
      <c r="HX31" s="84"/>
      <c r="HY31" s="84"/>
      <c r="HZ31" s="84"/>
      <c r="IA31" s="84"/>
      <c r="IB31" s="84"/>
      <c r="IC31" s="84"/>
      <c r="ID31" s="84"/>
      <c r="IE31" s="84"/>
      <c r="IF31" s="84"/>
      <c r="IG31" s="84"/>
      <c r="IH31" s="84"/>
      <c r="II31" s="84"/>
      <c r="IJ31" s="84"/>
      <c r="IK31" s="84"/>
      <c r="IL31" s="84"/>
      <c r="IM31" s="84"/>
      <c r="IN31" s="84"/>
      <c r="IO31" s="84"/>
      <c r="IP31" s="84"/>
      <c r="IQ31" s="84"/>
      <c r="IR31" s="84"/>
      <c r="IS31" s="84"/>
      <c r="IT31" s="84"/>
      <c r="IU31" s="84"/>
      <c r="IV31" s="84"/>
      <c r="IW31" s="84"/>
      <c r="IX31" s="84"/>
      <c r="IY31" s="84"/>
      <c r="IZ31" s="84"/>
      <c r="JA31" s="84"/>
      <c r="JB31" s="84"/>
    </row>
    <row r="32" spans="1:262" s="22" customFormat="1" ht="15" customHeight="1" x14ac:dyDescent="0.15">
      <c r="A32" s="176" t="str">
        <f t="shared" si="0"/>
        <v>20190904</v>
      </c>
      <c r="B32" s="26" t="s">
        <v>285</v>
      </c>
      <c r="C32" s="27" t="s">
        <v>393</v>
      </c>
      <c r="D32" s="28" t="s">
        <v>456</v>
      </c>
      <c r="E32" s="26" t="str">
        <f t="shared" si="8"/>
        <v>标准</v>
      </c>
      <c r="F32" s="29" t="str">
        <f>VLOOKUP(D32,[1]工单一览表!A:B,2,0)</f>
        <v>050-C130000441-527</v>
      </c>
      <c r="G32" s="30" t="str">
        <f>VLOOKUP(F32,[1]系列对照表!A:C,3,0)</f>
        <v>PinPush</v>
      </c>
      <c r="H32" s="30" t="str">
        <f>VLOOKUP(F32,[1]系列对照表!A:D,4,0)</f>
        <v>KPCS</v>
      </c>
      <c r="I32" s="37">
        <f>VLOOKUP(D32,[1]工单一览表!A:G,7,0)</f>
        <v>1000</v>
      </c>
      <c r="J32" s="38" t="s">
        <v>281</v>
      </c>
      <c r="K32" s="37">
        <f>VLOOKUP(D32,[1]工单一览表!A:H,8,0)</f>
        <v>986</v>
      </c>
      <c r="L32" s="26"/>
      <c r="M32" s="26"/>
      <c r="N32" s="26"/>
      <c r="O32" s="39" t="s">
        <v>458</v>
      </c>
      <c r="P32" s="40">
        <v>0.5</v>
      </c>
      <c r="Q32" s="40">
        <v>0.5</v>
      </c>
      <c r="R32" s="40">
        <f t="shared" ca="1" si="2"/>
        <v>1.5260115606936415</v>
      </c>
      <c r="S32" s="40">
        <f t="shared" ca="1" si="3"/>
        <v>3.14410480349345</v>
      </c>
      <c r="T32" s="40">
        <v>5</v>
      </c>
      <c r="U32" s="40">
        <v>5</v>
      </c>
      <c r="V32" s="41">
        <v>12</v>
      </c>
      <c r="W32" s="42">
        <v>192</v>
      </c>
      <c r="X32" s="43">
        <v>350</v>
      </c>
      <c r="Y32" s="50">
        <v>1</v>
      </c>
      <c r="Z32" s="50">
        <v>1</v>
      </c>
      <c r="AA32" s="51"/>
      <c r="AB32" s="51"/>
      <c r="AC32" s="51"/>
      <c r="AD32" s="51"/>
      <c r="AE32" s="51"/>
      <c r="AF32" s="38">
        <f t="shared" si="9"/>
        <v>252</v>
      </c>
      <c r="AG32" s="61">
        <f t="shared" si="10"/>
        <v>9.1428571428571423</v>
      </c>
      <c r="AH32" s="62">
        <f t="shared" si="11"/>
        <v>0.76190476190476186</v>
      </c>
      <c r="AI32" s="63"/>
      <c r="AJ32" s="64"/>
      <c r="AK32" s="65">
        <f t="shared" si="12"/>
        <v>0</v>
      </c>
      <c r="AL32" s="64" t="str">
        <f>IF(VLOOKUP(D32,[1]工单一览表!A:F,6,0)="结案","Y","N")</f>
        <v>Y</v>
      </c>
      <c r="AM32" s="66" t="s">
        <v>326</v>
      </c>
      <c r="AN32" s="26"/>
      <c r="AO32" s="66" t="s">
        <v>332</v>
      </c>
      <c r="AP32" s="74"/>
      <c r="AQ32" s="75"/>
      <c r="AR32" s="76"/>
      <c r="AS32" s="77"/>
      <c r="AT32" s="77"/>
      <c r="AU32" s="78"/>
      <c r="AV32" s="77"/>
      <c r="AW32" s="77"/>
      <c r="AX32" s="77"/>
      <c r="AY32" s="77"/>
      <c r="AZ32" s="77"/>
      <c r="BA32" s="77"/>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84"/>
      <c r="CE32" s="84"/>
      <c r="CF32" s="84"/>
      <c r="CG32" s="84"/>
      <c r="CH32" s="84"/>
      <c r="CI32" s="84"/>
      <c r="CJ32" s="84"/>
      <c r="CK32" s="84"/>
      <c r="CL32" s="84"/>
      <c r="CM32" s="84"/>
      <c r="CN32" s="84"/>
      <c r="CO32" s="84"/>
      <c r="CP32" s="84"/>
      <c r="CQ32" s="84"/>
      <c r="CR32" s="84"/>
      <c r="CS32" s="84"/>
      <c r="CT32" s="84"/>
      <c r="CU32" s="84"/>
      <c r="CV32" s="84"/>
      <c r="CW32" s="84"/>
      <c r="CX32" s="84"/>
      <c r="CY32" s="84"/>
      <c r="CZ32" s="84"/>
      <c r="DA32" s="84"/>
      <c r="DB32" s="84"/>
      <c r="DC32" s="84"/>
      <c r="DD32" s="84"/>
      <c r="DE32" s="84"/>
      <c r="DF32" s="84"/>
      <c r="DG32" s="84"/>
      <c r="DH32" s="84"/>
      <c r="DI32" s="84"/>
      <c r="DJ32" s="84"/>
      <c r="DK32" s="84"/>
      <c r="DL32" s="84"/>
      <c r="DM32" s="84"/>
      <c r="DN32" s="84"/>
      <c r="DO32" s="84"/>
      <c r="DP32" s="84"/>
      <c r="DQ32" s="84"/>
      <c r="DR32" s="84"/>
      <c r="DS32" s="84"/>
      <c r="DT32" s="84"/>
      <c r="DU32" s="84"/>
      <c r="DV32" s="84"/>
      <c r="DW32" s="84"/>
      <c r="DX32" s="84"/>
      <c r="DY32" s="84"/>
      <c r="DZ32" s="84"/>
      <c r="EA32" s="84"/>
      <c r="EB32" s="84"/>
      <c r="EC32" s="84"/>
      <c r="ED32" s="84"/>
      <c r="EE32" s="84"/>
      <c r="EF32" s="84"/>
      <c r="EG32" s="84"/>
      <c r="EH32" s="84"/>
      <c r="EI32" s="84"/>
      <c r="EJ32" s="84"/>
      <c r="EK32" s="84"/>
      <c r="EL32" s="84"/>
      <c r="EM32" s="84"/>
      <c r="EN32" s="84"/>
      <c r="EO32" s="84"/>
      <c r="EP32" s="84"/>
      <c r="EQ32" s="84"/>
      <c r="ER32" s="84"/>
      <c r="ES32" s="84"/>
      <c r="ET32" s="84"/>
      <c r="EU32" s="84"/>
      <c r="EV32" s="84"/>
      <c r="EW32" s="84"/>
      <c r="EX32" s="84"/>
      <c r="EY32" s="84"/>
      <c r="EZ32" s="84"/>
      <c r="FA32" s="84"/>
      <c r="FB32" s="84"/>
      <c r="FC32" s="84"/>
      <c r="FD32" s="84"/>
      <c r="FE32" s="84"/>
      <c r="FF32" s="84"/>
      <c r="FG32" s="84"/>
      <c r="FH32" s="84"/>
      <c r="FI32" s="84"/>
      <c r="FJ32" s="84"/>
      <c r="FK32" s="84"/>
      <c r="FL32" s="84"/>
      <c r="FM32" s="84"/>
      <c r="FN32" s="84"/>
      <c r="FO32" s="84"/>
      <c r="FP32" s="84"/>
      <c r="FQ32" s="84"/>
      <c r="FR32" s="84"/>
      <c r="FS32" s="84"/>
      <c r="FT32" s="84"/>
      <c r="FU32" s="84"/>
      <c r="FV32" s="84"/>
      <c r="FW32" s="84"/>
      <c r="FX32" s="84"/>
      <c r="FY32" s="84"/>
      <c r="FZ32" s="84"/>
      <c r="GA32" s="84"/>
      <c r="GB32" s="84"/>
      <c r="GC32" s="84"/>
      <c r="GD32" s="84"/>
      <c r="GE32" s="84"/>
      <c r="GF32" s="84"/>
      <c r="GG32" s="84"/>
      <c r="GH32" s="84"/>
      <c r="GI32" s="84"/>
      <c r="GJ32" s="84"/>
      <c r="GK32" s="84"/>
      <c r="GL32" s="84"/>
      <c r="GM32" s="84"/>
      <c r="GN32" s="84"/>
      <c r="GO32" s="84"/>
      <c r="GP32" s="84"/>
      <c r="GQ32" s="84"/>
      <c r="GR32" s="84"/>
      <c r="GS32" s="84"/>
      <c r="GT32" s="84"/>
      <c r="GU32" s="84"/>
      <c r="GV32" s="84"/>
      <c r="GW32" s="84"/>
      <c r="GX32" s="84"/>
      <c r="GY32" s="84"/>
      <c r="GZ32" s="84"/>
      <c r="HA32" s="84"/>
      <c r="HB32" s="84"/>
      <c r="HC32" s="84"/>
      <c r="HD32" s="84"/>
      <c r="HE32" s="84"/>
      <c r="HF32" s="84"/>
      <c r="HG32" s="84"/>
      <c r="HH32" s="84"/>
      <c r="HI32" s="84"/>
      <c r="HJ32" s="84"/>
      <c r="HK32" s="84"/>
      <c r="HL32" s="84"/>
      <c r="HM32" s="84"/>
      <c r="HN32" s="84"/>
      <c r="HO32" s="84"/>
      <c r="HP32" s="84"/>
      <c r="HQ32" s="84"/>
      <c r="HR32" s="84"/>
      <c r="HS32" s="84"/>
      <c r="HT32" s="84"/>
      <c r="HU32" s="84"/>
      <c r="HV32" s="84"/>
      <c r="HW32" s="84"/>
      <c r="HX32" s="84"/>
      <c r="HY32" s="84"/>
      <c r="HZ32" s="84"/>
      <c r="IA32" s="84"/>
      <c r="IB32" s="84"/>
      <c r="IC32" s="84"/>
      <c r="ID32" s="84"/>
      <c r="IE32" s="84"/>
      <c r="IF32" s="84"/>
      <c r="IG32" s="84"/>
      <c r="IH32" s="84"/>
      <c r="II32" s="84"/>
      <c r="IJ32" s="84"/>
      <c r="IK32" s="84"/>
      <c r="IL32" s="84"/>
      <c r="IM32" s="84"/>
      <c r="IN32" s="84"/>
      <c r="IO32" s="84"/>
      <c r="IP32" s="84"/>
      <c r="IQ32" s="84"/>
      <c r="IR32" s="84"/>
      <c r="IS32" s="84"/>
      <c r="IT32" s="84"/>
      <c r="IU32" s="84"/>
      <c r="IV32" s="84"/>
      <c r="IW32" s="84"/>
      <c r="IX32" s="84"/>
      <c r="IY32" s="84"/>
      <c r="IZ32" s="84"/>
      <c r="JA32" s="84"/>
      <c r="JB32" s="84"/>
    </row>
    <row r="33" spans="1:262" s="22" customFormat="1" ht="15" customHeight="1" x14ac:dyDescent="0.15">
      <c r="A33" s="176" t="str">
        <f t="shared" si="0"/>
        <v>20190904</v>
      </c>
      <c r="B33" s="26" t="s">
        <v>275</v>
      </c>
      <c r="C33" s="27" t="s">
        <v>340</v>
      </c>
      <c r="D33" s="28" t="s">
        <v>441</v>
      </c>
      <c r="E33" s="26" t="str">
        <f t="shared" si="8"/>
        <v>标准</v>
      </c>
      <c r="F33" s="29" t="str">
        <f>VLOOKUP(D33,[1]工单一览表!A:B,2,0)</f>
        <v>025-C130000681-357</v>
      </c>
      <c r="G33" s="30" t="str">
        <f>VLOOKUP(F33,[1]系列对照表!A:C,3,0)</f>
        <v>PinPush</v>
      </c>
      <c r="H33" s="30" t="str">
        <f>VLOOKUP(F33,[1]系列对照表!A:D,4,0)</f>
        <v>PCS</v>
      </c>
      <c r="I33" s="37">
        <f>VLOOKUP(D33,[1]工单一览表!A:G,7,0)</f>
        <v>2000000</v>
      </c>
      <c r="J33" s="38" t="s">
        <v>281</v>
      </c>
      <c r="K33" s="37">
        <f>VLOOKUP(D33,[1]工单一览表!A:H,8,0)</f>
        <v>1227300</v>
      </c>
      <c r="L33" s="26"/>
      <c r="M33" s="26"/>
      <c r="N33" s="26"/>
      <c r="O33" s="39" t="s">
        <v>316</v>
      </c>
      <c r="P33" s="40">
        <v>0.5</v>
      </c>
      <c r="Q33" s="40">
        <v>0.5</v>
      </c>
      <c r="R33" s="40">
        <f t="shared" ca="1" si="2"/>
        <v>1.2199413489736071</v>
      </c>
      <c r="S33" s="40">
        <f t="shared" ca="1" si="3"/>
        <v>1.0480349344978166</v>
      </c>
      <c r="T33" s="40">
        <v>3</v>
      </c>
      <c r="U33" s="40">
        <v>3</v>
      </c>
      <c r="V33" s="41">
        <v>4</v>
      </c>
      <c r="W33" s="42">
        <v>60000</v>
      </c>
      <c r="X33" s="43">
        <v>300</v>
      </c>
      <c r="Y33" s="50">
        <v>1</v>
      </c>
      <c r="Z33" s="50">
        <v>1</v>
      </c>
      <c r="AA33" s="51"/>
      <c r="AB33" s="51"/>
      <c r="AC33" s="51"/>
      <c r="AD33" s="51"/>
      <c r="AE33" s="51"/>
      <c r="AF33" s="38">
        <f t="shared" si="9"/>
        <v>72000</v>
      </c>
      <c r="AG33" s="61">
        <f t="shared" si="10"/>
        <v>3.3333333333333335</v>
      </c>
      <c r="AH33" s="62">
        <f t="shared" si="11"/>
        <v>0.83333333333333337</v>
      </c>
      <c r="AI33" s="63"/>
      <c r="AJ33" s="64"/>
      <c r="AK33" s="65">
        <f t="shared" si="12"/>
        <v>0</v>
      </c>
      <c r="AL33" s="64" t="str">
        <f>IF(VLOOKUP(D33,[1]工单一览表!A:F,6,0)="结案","Y","N")</f>
        <v>Y</v>
      </c>
      <c r="AM33" s="66" t="s">
        <v>302</v>
      </c>
      <c r="AN33" s="26"/>
      <c r="AO33" s="66" t="s">
        <v>68</v>
      </c>
      <c r="AP33" s="74"/>
      <c r="AQ33" s="75"/>
      <c r="AR33" s="76"/>
      <c r="AS33" s="77"/>
      <c r="AT33" s="77"/>
      <c r="AU33" s="78"/>
      <c r="AV33" s="77"/>
      <c r="AW33" s="77"/>
      <c r="AX33" s="77"/>
      <c r="AY33" s="77"/>
      <c r="AZ33" s="77"/>
      <c r="BA33" s="77"/>
      <c r="BB33" s="84"/>
      <c r="BC33" s="84"/>
      <c r="BD33" s="84"/>
      <c r="BE33" s="84"/>
      <c r="BF33" s="84"/>
      <c r="BG33" s="84"/>
      <c r="BH33" s="84"/>
      <c r="BI33" s="84"/>
      <c r="BJ33" s="84"/>
      <c r="BK33" s="84"/>
      <c r="BL33" s="84"/>
      <c r="BM33" s="84"/>
      <c r="BN33" s="84"/>
      <c r="BO33" s="84"/>
      <c r="BP33" s="84"/>
      <c r="BQ33" s="84"/>
      <c r="BR33" s="84"/>
      <c r="BS33" s="84"/>
      <c r="BT33" s="84"/>
      <c r="BU33" s="84"/>
      <c r="BV33" s="84"/>
      <c r="BW33" s="84"/>
      <c r="BX33" s="84"/>
      <c r="BY33" s="84"/>
      <c r="BZ33" s="84"/>
      <c r="CA33" s="84"/>
      <c r="CB33" s="84"/>
      <c r="CC33" s="84"/>
      <c r="CD33" s="84"/>
      <c r="CE33" s="84"/>
      <c r="CF33" s="84"/>
      <c r="CG33" s="84"/>
      <c r="CH33" s="84"/>
      <c r="CI33" s="84"/>
      <c r="CJ33" s="84"/>
      <c r="CK33" s="84"/>
      <c r="CL33" s="84"/>
      <c r="CM33" s="84"/>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c r="DS33" s="84"/>
      <c r="DT33" s="84"/>
      <c r="DU33" s="84"/>
      <c r="DV33" s="84"/>
      <c r="DW33" s="84"/>
      <c r="DX33" s="84"/>
      <c r="DY33" s="84"/>
      <c r="DZ33" s="84"/>
      <c r="EA33" s="84"/>
      <c r="EB33" s="84"/>
      <c r="EC33" s="84"/>
      <c r="ED33" s="84"/>
      <c r="EE33" s="84"/>
      <c r="EF33" s="84"/>
      <c r="EG33" s="84"/>
      <c r="EH33" s="84"/>
      <c r="EI33" s="84"/>
      <c r="EJ33" s="84"/>
      <c r="EK33" s="84"/>
      <c r="EL33" s="84"/>
      <c r="EM33" s="84"/>
      <c r="EN33" s="84"/>
      <c r="EO33" s="84"/>
      <c r="EP33" s="84"/>
      <c r="EQ33" s="84"/>
      <c r="ER33" s="84"/>
      <c r="ES33" s="84"/>
      <c r="ET33" s="84"/>
      <c r="EU33" s="84"/>
      <c r="EV33" s="84"/>
      <c r="EW33" s="84"/>
      <c r="EX33" s="84"/>
      <c r="EY33" s="84"/>
      <c r="EZ33" s="84"/>
      <c r="FA33" s="84"/>
      <c r="FB33" s="84"/>
      <c r="FC33" s="84"/>
      <c r="FD33" s="84"/>
      <c r="FE33" s="84"/>
      <c r="FF33" s="84"/>
      <c r="FG33" s="84"/>
      <c r="FH33" s="84"/>
      <c r="FI33" s="84"/>
      <c r="FJ33" s="84"/>
      <c r="FK33" s="84"/>
      <c r="FL33" s="84"/>
      <c r="FM33" s="84"/>
      <c r="FN33" s="84"/>
      <c r="FO33" s="84"/>
      <c r="FP33" s="84"/>
      <c r="FQ33" s="84"/>
      <c r="FR33" s="84"/>
      <c r="FS33" s="84"/>
      <c r="FT33" s="84"/>
      <c r="FU33" s="84"/>
      <c r="FV33" s="84"/>
      <c r="FW33" s="84"/>
      <c r="FX33" s="84"/>
      <c r="FY33" s="84"/>
      <c r="FZ33" s="84"/>
      <c r="GA33" s="84"/>
      <c r="GB33" s="84"/>
      <c r="GC33" s="84"/>
      <c r="GD33" s="84"/>
      <c r="GE33" s="84"/>
      <c r="GF33" s="84"/>
      <c r="GG33" s="84"/>
      <c r="GH33" s="84"/>
      <c r="GI33" s="84"/>
      <c r="GJ33" s="84"/>
      <c r="GK33" s="84"/>
      <c r="GL33" s="84"/>
      <c r="GM33" s="84"/>
      <c r="GN33" s="84"/>
      <c r="GO33" s="84"/>
      <c r="GP33" s="84"/>
      <c r="GQ33" s="84"/>
      <c r="GR33" s="84"/>
      <c r="GS33" s="84"/>
      <c r="GT33" s="84"/>
      <c r="GU33" s="84"/>
      <c r="GV33" s="84"/>
      <c r="GW33" s="84"/>
      <c r="GX33" s="84"/>
      <c r="GY33" s="84"/>
      <c r="GZ33" s="84"/>
      <c r="HA33" s="84"/>
      <c r="HB33" s="84"/>
      <c r="HC33" s="84"/>
      <c r="HD33" s="84"/>
      <c r="HE33" s="84"/>
      <c r="HF33" s="84"/>
      <c r="HG33" s="84"/>
      <c r="HH33" s="84"/>
      <c r="HI33" s="84"/>
      <c r="HJ33" s="84"/>
      <c r="HK33" s="84"/>
      <c r="HL33" s="84"/>
      <c r="HM33" s="84"/>
      <c r="HN33" s="84"/>
      <c r="HO33" s="84"/>
      <c r="HP33" s="84"/>
      <c r="HQ33" s="84"/>
      <c r="HR33" s="84"/>
      <c r="HS33" s="84"/>
      <c r="HT33" s="84"/>
      <c r="HU33" s="84"/>
      <c r="HV33" s="84"/>
      <c r="HW33" s="84"/>
      <c r="HX33" s="84"/>
      <c r="HY33" s="84"/>
      <c r="HZ33" s="84"/>
      <c r="IA33" s="84"/>
      <c r="IB33" s="84"/>
      <c r="IC33" s="84"/>
      <c r="ID33" s="84"/>
      <c r="IE33" s="84"/>
      <c r="IF33" s="84"/>
      <c r="IG33" s="84"/>
      <c r="IH33" s="84"/>
      <c r="II33" s="84"/>
      <c r="IJ33" s="84"/>
      <c r="IK33" s="84"/>
      <c r="IL33" s="84"/>
      <c r="IM33" s="84"/>
      <c r="IN33" s="84"/>
      <c r="IO33" s="84"/>
      <c r="IP33" s="84"/>
      <c r="IQ33" s="84"/>
      <c r="IR33" s="84"/>
      <c r="IS33" s="84"/>
      <c r="IT33" s="84"/>
      <c r="IU33" s="84"/>
      <c r="IV33" s="84"/>
      <c r="IW33" s="84"/>
      <c r="IX33" s="84"/>
      <c r="IY33" s="84"/>
      <c r="IZ33" s="84"/>
      <c r="JA33" s="84"/>
      <c r="JB33" s="84"/>
    </row>
    <row r="34" spans="1:262" s="22" customFormat="1" ht="15" customHeight="1" x14ac:dyDescent="0.15">
      <c r="A34" s="176" t="str">
        <f t="shared" si="0"/>
        <v>20190904</v>
      </c>
      <c r="B34" s="26" t="s">
        <v>275</v>
      </c>
      <c r="C34" s="27" t="s">
        <v>344</v>
      </c>
      <c r="D34" s="28" t="s">
        <v>442</v>
      </c>
      <c r="E34" s="26" t="s">
        <v>278</v>
      </c>
      <c r="F34" s="29" t="str">
        <f>VLOOKUP(D34,[1]工单一览表!A:B,2,0)</f>
        <v>025-C130000641-0397</v>
      </c>
      <c r="G34" s="30" t="str">
        <f>VLOOKUP(F34,[1]系列对照表!A:C,3,0)</f>
        <v>PinPush</v>
      </c>
      <c r="H34" s="30" t="str">
        <f>VLOOKUP(F34,[1]系列对照表!A:D,4,0)</f>
        <v>PCS</v>
      </c>
      <c r="I34" s="37">
        <f>VLOOKUP(D34,[1]工单一览表!A:G,7,0)</f>
        <v>1500000</v>
      </c>
      <c r="J34" s="38" t="s">
        <v>281</v>
      </c>
      <c r="K34" s="37">
        <f>VLOOKUP(D34,[1]工单一览表!A:H,8,0)</f>
        <v>1500000</v>
      </c>
      <c r="L34" s="26"/>
      <c r="M34" s="26"/>
      <c r="N34" s="26"/>
      <c r="O34" s="39" t="s">
        <v>29</v>
      </c>
      <c r="P34" s="40">
        <v>0.5</v>
      </c>
      <c r="Q34" s="40">
        <v>0.5</v>
      </c>
      <c r="R34" s="40">
        <f t="shared" ca="1" si="2"/>
        <v>3.6598240469208214</v>
      </c>
      <c r="S34" s="40">
        <f t="shared" ca="1" si="3"/>
        <v>3.14410480349345</v>
      </c>
      <c r="T34" s="40">
        <v>11</v>
      </c>
      <c r="U34" s="40">
        <v>0</v>
      </c>
      <c r="V34" s="41">
        <v>12</v>
      </c>
      <c r="W34" s="42">
        <v>80000</v>
      </c>
      <c r="X34" s="43">
        <v>200</v>
      </c>
      <c r="Y34" s="50">
        <v>1</v>
      </c>
      <c r="Z34" s="50">
        <v>1</v>
      </c>
      <c r="AA34" s="51"/>
      <c r="AB34" s="51"/>
      <c r="AC34" s="51"/>
      <c r="AD34" s="51"/>
      <c r="AE34" s="51"/>
      <c r="AF34" s="38">
        <f t="shared" si="9"/>
        <v>144000</v>
      </c>
      <c r="AG34" s="61">
        <f t="shared" si="10"/>
        <v>6.666666666666667</v>
      </c>
      <c r="AH34" s="62">
        <f t="shared" si="11"/>
        <v>0.55555555555555558</v>
      </c>
      <c r="AI34" s="63"/>
      <c r="AJ34" s="64"/>
      <c r="AK34" s="65">
        <v>0</v>
      </c>
      <c r="AL34" s="64" t="str">
        <f>IF(VLOOKUP(D34,[1]工单一览表!A:F,6,0)="结案","Y","N")</f>
        <v>Y</v>
      </c>
      <c r="AM34" s="66"/>
      <c r="AN34" s="26"/>
      <c r="AO34" s="66" t="s">
        <v>59</v>
      </c>
      <c r="AP34" s="74"/>
      <c r="AQ34" s="75"/>
      <c r="AR34" s="76"/>
      <c r="AS34" s="77"/>
      <c r="AT34" s="77"/>
      <c r="AU34" s="78"/>
      <c r="AV34" s="77"/>
      <c r="AW34" s="77"/>
      <c r="AX34" s="77"/>
      <c r="AY34" s="77"/>
      <c r="AZ34" s="77"/>
      <c r="BA34" s="77"/>
      <c r="BB34" s="84"/>
      <c r="BC34" s="84"/>
      <c r="BD34" s="84"/>
      <c r="BE34" s="84"/>
      <c r="BF34" s="84"/>
      <c r="BG34" s="84"/>
      <c r="BH34" s="84"/>
      <c r="BI34" s="84"/>
      <c r="BJ34" s="84"/>
      <c r="BK34" s="84"/>
      <c r="BL34" s="84"/>
      <c r="BM34" s="84"/>
      <c r="BN34" s="84"/>
      <c r="BO34" s="84"/>
      <c r="BP34" s="84"/>
      <c r="BQ34" s="84"/>
      <c r="BR34" s="84"/>
      <c r="BS34" s="84"/>
      <c r="BT34" s="84"/>
      <c r="BU34" s="84"/>
      <c r="BV34" s="84"/>
      <c r="BW34" s="84"/>
      <c r="BX34" s="84"/>
      <c r="BY34" s="84"/>
      <c r="BZ34" s="84"/>
      <c r="CA34" s="84"/>
      <c r="CB34" s="84"/>
      <c r="CC34" s="84"/>
      <c r="CD34" s="84"/>
      <c r="CE34" s="84"/>
      <c r="CF34" s="84"/>
      <c r="CG34" s="84"/>
      <c r="CH34" s="84"/>
      <c r="CI34" s="84"/>
      <c r="CJ34" s="84"/>
      <c r="CK34" s="84"/>
      <c r="CL34" s="84"/>
      <c r="CM34" s="84"/>
      <c r="CN34" s="84"/>
      <c r="CO34" s="84"/>
      <c r="CP34" s="84"/>
      <c r="CQ34" s="84"/>
      <c r="CR34" s="84"/>
      <c r="CS34" s="84"/>
      <c r="CT34" s="84"/>
      <c r="CU34" s="84"/>
      <c r="CV34" s="84"/>
      <c r="CW34" s="84"/>
      <c r="CX34" s="84"/>
      <c r="CY34" s="84"/>
      <c r="CZ34" s="84"/>
      <c r="DA34" s="84"/>
      <c r="DB34" s="84"/>
      <c r="DC34" s="84"/>
      <c r="DD34" s="84"/>
      <c r="DE34" s="84"/>
      <c r="DF34" s="84"/>
      <c r="DG34" s="84"/>
      <c r="DH34" s="84"/>
      <c r="DI34" s="84"/>
      <c r="DJ34" s="84"/>
      <c r="DK34" s="84"/>
      <c r="DL34" s="84"/>
      <c r="DM34" s="84"/>
      <c r="DN34" s="84"/>
      <c r="DO34" s="84"/>
      <c r="DP34" s="84"/>
      <c r="DQ34" s="84"/>
      <c r="DR34" s="84"/>
      <c r="DS34" s="84"/>
      <c r="DT34" s="84"/>
      <c r="DU34" s="84"/>
      <c r="DV34" s="84"/>
      <c r="DW34" s="84"/>
      <c r="DX34" s="84"/>
      <c r="DY34" s="84"/>
      <c r="DZ34" s="84"/>
      <c r="EA34" s="84"/>
      <c r="EB34" s="84"/>
      <c r="EC34" s="84"/>
      <c r="ED34" s="84"/>
      <c r="EE34" s="84"/>
      <c r="EF34" s="84"/>
      <c r="EG34" s="84"/>
      <c r="EH34" s="84"/>
      <c r="EI34" s="84"/>
      <c r="EJ34" s="84"/>
      <c r="EK34" s="84"/>
      <c r="EL34" s="84"/>
      <c r="EM34" s="84"/>
      <c r="EN34" s="84"/>
      <c r="EO34" s="84"/>
      <c r="EP34" s="84"/>
      <c r="EQ34" s="84"/>
      <c r="ER34" s="84"/>
      <c r="ES34" s="84"/>
      <c r="ET34" s="84"/>
      <c r="EU34" s="84"/>
      <c r="EV34" s="84"/>
      <c r="EW34" s="84"/>
      <c r="EX34" s="84"/>
      <c r="EY34" s="84"/>
      <c r="EZ34" s="84"/>
      <c r="FA34" s="84"/>
      <c r="FB34" s="84"/>
      <c r="FC34" s="84"/>
      <c r="FD34" s="84"/>
      <c r="FE34" s="84"/>
      <c r="FF34" s="84"/>
      <c r="FG34" s="84"/>
      <c r="FH34" s="84"/>
      <c r="FI34" s="84"/>
      <c r="FJ34" s="84"/>
      <c r="FK34" s="84"/>
      <c r="FL34" s="84"/>
      <c r="FM34" s="84"/>
      <c r="FN34" s="84"/>
      <c r="FO34" s="84"/>
      <c r="FP34" s="84"/>
      <c r="FQ34" s="84"/>
      <c r="FR34" s="84"/>
      <c r="FS34" s="84"/>
      <c r="FT34" s="84"/>
      <c r="FU34" s="84"/>
      <c r="FV34" s="84"/>
      <c r="FW34" s="84"/>
      <c r="FX34" s="84"/>
      <c r="FY34" s="84"/>
      <c r="FZ34" s="84"/>
      <c r="GA34" s="84"/>
      <c r="GB34" s="84"/>
      <c r="GC34" s="84"/>
      <c r="GD34" s="84"/>
      <c r="GE34" s="84"/>
      <c r="GF34" s="84"/>
      <c r="GG34" s="84"/>
      <c r="GH34" s="84"/>
      <c r="GI34" s="84"/>
      <c r="GJ34" s="84"/>
      <c r="GK34" s="84"/>
      <c r="GL34" s="84"/>
      <c r="GM34" s="84"/>
      <c r="GN34" s="84"/>
      <c r="GO34" s="84"/>
      <c r="GP34" s="84"/>
      <c r="GQ34" s="84"/>
      <c r="GR34" s="84"/>
      <c r="GS34" s="84"/>
      <c r="GT34" s="84"/>
      <c r="GU34" s="84"/>
      <c r="GV34" s="84"/>
      <c r="GW34" s="84"/>
      <c r="GX34" s="84"/>
      <c r="GY34" s="84"/>
      <c r="GZ34" s="84"/>
      <c r="HA34" s="84"/>
      <c r="HB34" s="84"/>
      <c r="HC34" s="84"/>
      <c r="HD34" s="84"/>
      <c r="HE34" s="84"/>
      <c r="HF34" s="84"/>
      <c r="HG34" s="84"/>
      <c r="HH34" s="84"/>
      <c r="HI34" s="84"/>
      <c r="HJ34" s="84"/>
      <c r="HK34" s="84"/>
      <c r="HL34" s="84"/>
      <c r="HM34" s="84"/>
      <c r="HN34" s="84"/>
      <c r="HO34" s="84"/>
      <c r="HP34" s="84"/>
      <c r="HQ34" s="84"/>
      <c r="HR34" s="84"/>
      <c r="HS34" s="84"/>
      <c r="HT34" s="84"/>
      <c r="HU34" s="84"/>
      <c r="HV34" s="84"/>
      <c r="HW34" s="84"/>
      <c r="HX34" s="84"/>
      <c r="HY34" s="84"/>
      <c r="HZ34" s="84"/>
      <c r="IA34" s="84"/>
      <c r="IB34" s="84"/>
      <c r="IC34" s="84"/>
      <c r="ID34" s="84"/>
      <c r="IE34" s="84"/>
      <c r="IF34" s="84"/>
      <c r="IG34" s="84"/>
      <c r="IH34" s="84"/>
      <c r="II34" s="84"/>
      <c r="IJ34" s="84"/>
      <c r="IK34" s="84"/>
      <c r="IL34" s="84"/>
      <c r="IM34" s="84"/>
      <c r="IN34" s="84"/>
      <c r="IO34" s="84"/>
      <c r="IP34" s="84"/>
      <c r="IQ34" s="84"/>
      <c r="IR34" s="84"/>
      <c r="IS34" s="84"/>
      <c r="IT34" s="84"/>
      <c r="IU34" s="84"/>
      <c r="IV34" s="84"/>
      <c r="IW34" s="84"/>
      <c r="IX34" s="84"/>
      <c r="IY34" s="84"/>
      <c r="IZ34" s="84"/>
      <c r="JA34" s="84"/>
      <c r="JB34" s="84"/>
    </row>
    <row r="35" spans="1:262" s="22" customFormat="1" ht="15" customHeight="1" x14ac:dyDescent="0.15">
      <c r="A35" s="176" t="str">
        <f t="shared" si="0"/>
        <v>20190904</v>
      </c>
      <c r="B35" s="26" t="s">
        <v>285</v>
      </c>
      <c r="C35" s="27" t="s">
        <v>344</v>
      </c>
      <c r="D35" s="28" t="s">
        <v>442</v>
      </c>
      <c r="E35" s="26" t="s">
        <v>278</v>
      </c>
      <c r="F35" s="29" t="str">
        <f>VLOOKUP(D35,[1]工单一览表!A:B,2,0)</f>
        <v>025-C130000641-0397</v>
      </c>
      <c r="G35" s="30" t="str">
        <f>VLOOKUP(F35,[1]系列对照表!A:C,3,0)</f>
        <v>PinPush</v>
      </c>
      <c r="H35" s="30" t="str">
        <f>VLOOKUP(F35,[1]系列对照表!A:D,4,0)</f>
        <v>PCS</v>
      </c>
      <c r="I35" s="37">
        <f>VLOOKUP(D35,[1]工单一览表!A:G,7,0)</f>
        <v>1500000</v>
      </c>
      <c r="J35" s="38" t="s">
        <v>281</v>
      </c>
      <c r="K35" s="37">
        <f>VLOOKUP(D35,[1]工单一览表!A:H,8,0)</f>
        <v>1500000</v>
      </c>
      <c r="L35" s="26"/>
      <c r="M35" s="26"/>
      <c r="N35" s="26"/>
      <c r="O35" s="39" t="s">
        <v>29</v>
      </c>
      <c r="P35" s="40">
        <v>0.5</v>
      </c>
      <c r="Q35" s="40">
        <v>0.5</v>
      </c>
      <c r="R35" s="40">
        <f t="shared" ca="1" si="2"/>
        <v>1.5260115606936415</v>
      </c>
      <c r="S35" s="40">
        <f t="shared" ca="1" si="3"/>
        <v>3.14410480349345</v>
      </c>
      <c r="T35" s="40">
        <v>11</v>
      </c>
      <c r="U35" s="40">
        <v>0</v>
      </c>
      <c r="V35" s="41">
        <v>12</v>
      </c>
      <c r="W35" s="42">
        <v>140000</v>
      </c>
      <c r="X35" s="43">
        <v>200</v>
      </c>
      <c r="Y35" s="50">
        <v>1</v>
      </c>
      <c r="Z35" s="50">
        <v>1</v>
      </c>
      <c r="AA35" s="51"/>
      <c r="AB35" s="51"/>
      <c r="AC35" s="51"/>
      <c r="AD35" s="51"/>
      <c r="AE35" s="51"/>
      <c r="AF35" s="38">
        <f t="shared" si="9"/>
        <v>144000</v>
      </c>
      <c r="AG35" s="61">
        <f t="shared" si="10"/>
        <v>11.666666666666666</v>
      </c>
      <c r="AH35" s="62">
        <f t="shared" si="11"/>
        <v>0.97222222222222221</v>
      </c>
      <c r="AI35" s="63"/>
      <c r="AJ35" s="64"/>
      <c r="AK35" s="65">
        <v>0</v>
      </c>
      <c r="AL35" s="64" t="str">
        <f>IF(VLOOKUP(D35,[1]工单一览表!A:F,6,0)="结案","Y","N")</f>
        <v>Y</v>
      </c>
      <c r="AM35" s="66"/>
      <c r="AN35" s="26"/>
      <c r="AO35" s="66" t="s">
        <v>28</v>
      </c>
      <c r="AP35" s="74"/>
      <c r="AQ35" s="75"/>
      <c r="AR35" s="76"/>
      <c r="AS35" s="77"/>
      <c r="AT35" s="77"/>
      <c r="AU35" s="78"/>
      <c r="AV35" s="77"/>
      <c r="AW35" s="77"/>
      <c r="AX35" s="77"/>
      <c r="AY35" s="77"/>
      <c r="AZ35" s="77"/>
      <c r="BA35" s="77"/>
      <c r="BB35" s="84"/>
      <c r="BC35" s="84"/>
      <c r="BD35" s="84"/>
      <c r="BE35" s="84"/>
      <c r="BF35" s="84"/>
      <c r="BG35" s="84"/>
      <c r="BH35" s="84"/>
      <c r="BI35" s="84"/>
      <c r="BJ35" s="84"/>
      <c r="BK35" s="84"/>
      <c r="BL35" s="84"/>
      <c r="BM35" s="84"/>
      <c r="BN35" s="84"/>
      <c r="BO35" s="84"/>
      <c r="BP35" s="84"/>
      <c r="BQ35" s="84"/>
      <c r="BR35" s="84"/>
      <c r="BS35" s="84"/>
      <c r="BT35" s="84"/>
      <c r="BU35" s="84"/>
      <c r="BV35" s="84"/>
      <c r="BW35" s="84"/>
      <c r="BX35" s="84"/>
      <c r="BY35" s="84"/>
      <c r="BZ35" s="84"/>
      <c r="CA35" s="84"/>
      <c r="CB35" s="84"/>
      <c r="CC35" s="84"/>
      <c r="CD35" s="84"/>
      <c r="CE35" s="84"/>
      <c r="CF35" s="84"/>
      <c r="CG35" s="84"/>
      <c r="CH35" s="84"/>
      <c r="CI35" s="84"/>
      <c r="CJ35" s="84"/>
      <c r="CK35" s="84"/>
      <c r="CL35" s="84"/>
      <c r="CM35" s="84"/>
      <c r="CN35" s="84"/>
      <c r="CO35" s="84"/>
      <c r="CP35" s="84"/>
      <c r="CQ35" s="84"/>
      <c r="CR35" s="84"/>
      <c r="CS35" s="84"/>
      <c r="CT35" s="84"/>
      <c r="CU35" s="84"/>
      <c r="CV35" s="84"/>
      <c r="CW35" s="84"/>
      <c r="CX35" s="84"/>
      <c r="CY35" s="84"/>
      <c r="CZ35" s="84"/>
      <c r="DA35" s="84"/>
      <c r="DB35" s="84"/>
      <c r="DC35" s="84"/>
      <c r="DD35" s="84"/>
      <c r="DE35" s="84"/>
      <c r="DF35" s="84"/>
      <c r="DG35" s="84"/>
      <c r="DH35" s="84"/>
      <c r="DI35" s="84"/>
      <c r="DJ35" s="84"/>
      <c r="DK35" s="84"/>
      <c r="DL35" s="84"/>
      <c r="DM35" s="84"/>
      <c r="DN35" s="84"/>
      <c r="DO35" s="84"/>
      <c r="DP35" s="84"/>
      <c r="DQ35" s="84"/>
      <c r="DR35" s="84"/>
      <c r="DS35" s="84"/>
      <c r="DT35" s="84"/>
      <c r="DU35" s="84"/>
      <c r="DV35" s="84"/>
      <c r="DW35" s="84"/>
      <c r="DX35" s="84"/>
      <c r="DY35" s="84"/>
      <c r="DZ35" s="84"/>
      <c r="EA35" s="84"/>
      <c r="EB35" s="84"/>
      <c r="EC35" s="84"/>
      <c r="ED35" s="84"/>
      <c r="EE35" s="84"/>
      <c r="EF35" s="84"/>
      <c r="EG35" s="84"/>
      <c r="EH35" s="84"/>
      <c r="EI35" s="84"/>
      <c r="EJ35" s="84"/>
      <c r="EK35" s="84"/>
      <c r="EL35" s="84"/>
      <c r="EM35" s="84"/>
      <c r="EN35" s="84"/>
      <c r="EO35" s="84"/>
      <c r="EP35" s="84"/>
      <c r="EQ35" s="84"/>
      <c r="ER35" s="84"/>
      <c r="ES35" s="84"/>
      <c r="ET35" s="84"/>
      <c r="EU35" s="84"/>
      <c r="EV35" s="84"/>
      <c r="EW35" s="84"/>
      <c r="EX35" s="84"/>
      <c r="EY35" s="84"/>
      <c r="EZ35" s="84"/>
      <c r="FA35" s="84"/>
      <c r="FB35" s="84"/>
      <c r="FC35" s="84"/>
      <c r="FD35" s="84"/>
      <c r="FE35" s="84"/>
      <c r="FF35" s="84"/>
      <c r="FG35" s="84"/>
      <c r="FH35" s="84"/>
      <c r="FI35" s="84"/>
      <c r="FJ35" s="84"/>
      <c r="FK35" s="84"/>
      <c r="FL35" s="84"/>
      <c r="FM35" s="84"/>
      <c r="FN35" s="84"/>
      <c r="FO35" s="84"/>
      <c r="FP35" s="84"/>
      <c r="FQ35" s="84"/>
      <c r="FR35" s="84"/>
      <c r="FS35" s="84"/>
      <c r="FT35" s="84"/>
      <c r="FU35" s="84"/>
      <c r="FV35" s="84"/>
      <c r="FW35" s="84"/>
      <c r="FX35" s="84"/>
      <c r="FY35" s="84"/>
      <c r="FZ35" s="84"/>
      <c r="GA35" s="84"/>
      <c r="GB35" s="84"/>
      <c r="GC35" s="84"/>
      <c r="GD35" s="84"/>
      <c r="GE35" s="84"/>
      <c r="GF35" s="84"/>
      <c r="GG35" s="84"/>
      <c r="GH35" s="84"/>
      <c r="GI35" s="84"/>
      <c r="GJ35" s="84"/>
      <c r="GK35" s="84"/>
      <c r="GL35" s="84"/>
      <c r="GM35" s="84"/>
      <c r="GN35" s="84"/>
      <c r="GO35" s="84"/>
      <c r="GP35" s="84"/>
      <c r="GQ35" s="84"/>
      <c r="GR35" s="84"/>
      <c r="GS35" s="84"/>
      <c r="GT35" s="84"/>
      <c r="GU35" s="84"/>
      <c r="GV35" s="84"/>
      <c r="GW35" s="84"/>
      <c r="GX35" s="84"/>
      <c r="GY35" s="84"/>
      <c r="GZ35" s="84"/>
      <c r="HA35" s="84"/>
      <c r="HB35" s="84"/>
      <c r="HC35" s="84"/>
      <c r="HD35" s="84"/>
      <c r="HE35" s="84"/>
      <c r="HF35" s="84"/>
      <c r="HG35" s="84"/>
      <c r="HH35" s="84"/>
      <c r="HI35" s="84"/>
      <c r="HJ35" s="84"/>
      <c r="HK35" s="84"/>
      <c r="HL35" s="84"/>
      <c r="HM35" s="84"/>
      <c r="HN35" s="84"/>
      <c r="HO35" s="84"/>
      <c r="HP35" s="84"/>
      <c r="HQ35" s="84"/>
      <c r="HR35" s="84"/>
      <c r="HS35" s="84"/>
      <c r="HT35" s="84"/>
      <c r="HU35" s="84"/>
      <c r="HV35" s="84"/>
      <c r="HW35" s="84"/>
      <c r="HX35" s="84"/>
      <c r="HY35" s="84"/>
      <c r="HZ35" s="84"/>
      <c r="IA35" s="84"/>
      <c r="IB35" s="84"/>
      <c r="IC35" s="84"/>
      <c r="ID35" s="84"/>
      <c r="IE35" s="84"/>
      <c r="IF35" s="84"/>
      <c r="IG35" s="84"/>
      <c r="IH35" s="84"/>
      <c r="II35" s="84"/>
      <c r="IJ35" s="84"/>
      <c r="IK35" s="84"/>
      <c r="IL35" s="84"/>
      <c r="IM35" s="84"/>
      <c r="IN35" s="84"/>
      <c r="IO35" s="84"/>
      <c r="IP35" s="84"/>
      <c r="IQ35" s="84"/>
      <c r="IR35" s="84"/>
      <c r="IS35" s="84"/>
      <c r="IT35" s="84"/>
      <c r="IU35" s="84"/>
      <c r="IV35" s="84"/>
      <c r="IW35" s="84"/>
      <c r="IX35" s="84"/>
      <c r="IY35" s="84"/>
      <c r="IZ35" s="84"/>
      <c r="JA35" s="84"/>
      <c r="JB35" s="84"/>
    </row>
    <row r="36" spans="1:262" s="22" customFormat="1" ht="15" customHeight="1" x14ac:dyDescent="0.15">
      <c r="A36" s="176" t="str">
        <f t="shared" si="0"/>
        <v>20190904</v>
      </c>
      <c r="B36" s="26" t="s">
        <v>275</v>
      </c>
      <c r="C36" s="27" t="s">
        <v>189</v>
      </c>
      <c r="D36" s="28" t="s">
        <v>443</v>
      </c>
      <c r="E36" s="26" t="str">
        <f>IF(LEFT(D36,3)="ZVY","试产",IF(LEFT(D36,3)="XVK","重工","标准"))</f>
        <v>标准</v>
      </c>
      <c r="F36" s="29" t="str">
        <f>VLOOKUP(D36,[1]工单一览表!A:B,2,0)</f>
        <v>050-0009-481</v>
      </c>
      <c r="G36" s="30" t="str">
        <f>VLOOKUP(F36,[1]系列对照表!A:C,3,0)</f>
        <v>Sim卡</v>
      </c>
      <c r="H36" s="30" t="str">
        <f>VLOOKUP(F36,[1]系列对照表!A:D,4,0)</f>
        <v>KPCS</v>
      </c>
      <c r="I36" s="37">
        <f>VLOOKUP(D36,[1]工单一览表!A:G,7,0)</f>
        <v>1000</v>
      </c>
      <c r="J36" s="38" t="s">
        <v>281</v>
      </c>
      <c r="K36" s="37">
        <f>VLOOKUP(D36,[1]工单一览表!A:H,8,0)</f>
        <v>552</v>
      </c>
      <c r="L36" s="26"/>
      <c r="M36" s="26"/>
      <c r="N36" s="26"/>
      <c r="O36" s="39" t="s">
        <v>444</v>
      </c>
      <c r="P36" s="40">
        <v>0.5</v>
      </c>
      <c r="Q36" s="40">
        <v>0.5</v>
      </c>
      <c r="R36" s="40">
        <f t="shared" ca="1" si="2"/>
        <v>3.6598240469208214</v>
      </c>
      <c r="S36" s="40">
        <f t="shared" ca="1" si="3"/>
        <v>3.14410480349345</v>
      </c>
      <c r="T36" s="40">
        <v>4</v>
      </c>
      <c r="U36" s="40">
        <v>5.5</v>
      </c>
      <c r="V36" s="41">
        <v>12</v>
      </c>
      <c r="W36" s="42">
        <v>156</v>
      </c>
      <c r="X36" s="43">
        <v>300</v>
      </c>
      <c r="Y36" s="50">
        <v>1</v>
      </c>
      <c r="Z36" s="50">
        <v>1</v>
      </c>
      <c r="AA36" s="51"/>
      <c r="AB36" s="51"/>
      <c r="AC36" s="51"/>
      <c r="AD36" s="51"/>
      <c r="AE36" s="51"/>
      <c r="AF36" s="38">
        <f t="shared" si="9"/>
        <v>216</v>
      </c>
      <c r="AG36" s="61">
        <f t="shared" si="10"/>
        <v>8.6666666666666661</v>
      </c>
      <c r="AH36" s="62">
        <f t="shared" si="11"/>
        <v>0.72222222222222221</v>
      </c>
      <c r="AI36" s="63"/>
      <c r="AJ36" s="64"/>
      <c r="AK36" s="65">
        <f>AJ36/U36</f>
        <v>0</v>
      </c>
      <c r="AL36" s="64" t="str">
        <f>IF(VLOOKUP(D36,[1]工单一览表!A:F,6,0)="结案","Y","N")</f>
        <v>Y</v>
      </c>
      <c r="AM36" s="66" t="s">
        <v>317</v>
      </c>
      <c r="AN36" s="26"/>
      <c r="AO36" s="66" t="s">
        <v>399</v>
      </c>
      <c r="AP36" s="74"/>
      <c r="AQ36" s="75"/>
      <c r="AR36" s="76"/>
      <c r="AS36" s="77"/>
      <c r="AT36" s="77"/>
      <c r="AU36" s="78"/>
      <c r="AV36" s="77"/>
      <c r="AW36" s="77"/>
      <c r="AX36" s="77"/>
      <c r="AY36" s="77"/>
      <c r="AZ36" s="77"/>
      <c r="BA36" s="77"/>
      <c r="BB36" s="84"/>
      <c r="BC36" s="84"/>
      <c r="BD36" s="84"/>
      <c r="BE36" s="84"/>
      <c r="BF36" s="84"/>
      <c r="BG36" s="84"/>
      <c r="BH36" s="84"/>
      <c r="BI36" s="84"/>
      <c r="BJ36" s="84"/>
      <c r="BK36" s="84"/>
      <c r="BL36" s="84"/>
      <c r="BM36" s="84"/>
      <c r="BN36" s="84"/>
      <c r="BO36" s="84"/>
      <c r="BP36" s="84"/>
      <c r="BQ36" s="84"/>
      <c r="BR36" s="84"/>
      <c r="BS36" s="84"/>
      <c r="BT36" s="84"/>
      <c r="BU36" s="84"/>
      <c r="BV36" s="84"/>
      <c r="BW36" s="84"/>
      <c r="BX36" s="84"/>
      <c r="BY36" s="84"/>
      <c r="BZ36" s="84"/>
      <c r="CA36" s="84"/>
      <c r="CB36" s="84"/>
      <c r="CC36" s="84"/>
      <c r="CD36" s="84"/>
      <c r="CE36" s="84"/>
      <c r="CF36" s="84"/>
      <c r="CG36" s="84"/>
      <c r="CH36" s="84"/>
      <c r="CI36" s="84"/>
      <c r="CJ36" s="84"/>
      <c r="CK36" s="84"/>
      <c r="CL36" s="84"/>
      <c r="CM36" s="84"/>
      <c r="CN36" s="84"/>
      <c r="CO36" s="84"/>
      <c r="CP36" s="84"/>
      <c r="CQ36" s="84"/>
      <c r="CR36" s="84"/>
      <c r="CS36" s="84"/>
      <c r="CT36" s="84"/>
      <c r="CU36" s="84"/>
      <c r="CV36" s="84"/>
      <c r="CW36" s="84"/>
      <c r="CX36" s="84"/>
      <c r="CY36" s="84"/>
      <c r="CZ36" s="84"/>
      <c r="DA36" s="84"/>
      <c r="DB36" s="84"/>
      <c r="DC36" s="84"/>
      <c r="DD36" s="84"/>
      <c r="DE36" s="84"/>
      <c r="DF36" s="84"/>
      <c r="DG36" s="84"/>
      <c r="DH36" s="84"/>
      <c r="DI36" s="84"/>
      <c r="DJ36" s="84"/>
      <c r="DK36" s="84"/>
      <c r="DL36" s="84"/>
      <c r="DM36" s="84"/>
      <c r="DN36" s="84"/>
      <c r="DO36" s="84"/>
      <c r="DP36" s="84"/>
      <c r="DQ36" s="84"/>
      <c r="DR36" s="84"/>
      <c r="DS36" s="84"/>
      <c r="DT36" s="84"/>
      <c r="DU36" s="84"/>
      <c r="DV36" s="84"/>
      <c r="DW36" s="84"/>
      <c r="DX36" s="84"/>
      <c r="DY36" s="84"/>
      <c r="DZ36" s="84"/>
      <c r="EA36" s="84"/>
      <c r="EB36" s="84"/>
      <c r="EC36" s="84"/>
      <c r="ED36" s="84"/>
      <c r="EE36" s="84"/>
      <c r="EF36" s="84"/>
      <c r="EG36" s="84"/>
      <c r="EH36" s="84"/>
      <c r="EI36" s="84"/>
      <c r="EJ36" s="84"/>
      <c r="EK36" s="84"/>
      <c r="EL36" s="84"/>
      <c r="EM36" s="84"/>
      <c r="EN36" s="84"/>
      <c r="EO36" s="84"/>
      <c r="EP36" s="84"/>
      <c r="EQ36" s="84"/>
      <c r="ER36" s="84"/>
      <c r="ES36" s="84"/>
      <c r="ET36" s="84"/>
      <c r="EU36" s="84"/>
      <c r="EV36" s="84"/>
      <c r="EW36" s="84"/>
      <c r="EX36" s="84"/>
      <c r="EY36" s="84"/>
      <c r="EZ36" s="84"/>
      <c r="FA36" s="84"/>
      <c r="FB36" s="84"/>
      <c r="FC36" s="84"/>
      <c r="FD36" s="84"/>
      <c r="FE36" s="84"/>
      <c r="FF36" s="84"/>
      <c r="FG36" s="84"/>
      <c r="FH36" s="84"/>
      <c r="FI36" s="84"/>
      <c r="FJ36" s="84"/>
      <c r="FK36" s="84"/>
      <c r="FL36" s="84"/>
      <c r="FM36" s="84"/>
      <c r="FN36" s="84"/>
      <c r="FO36" s="84"/>
      <c r="FP36" s="84"/>
      <c r="FQ36" s="84"/>
      <c r="FR36" s="84"/>
      <c r="FS36" s="84"/>
      <c r="FT36" s="84"/>
      <c r="FU36" s="84"/>
      <c r="FV36" s="84"/>
      <c r="FW36" s="84"/>
      <c r="FX36" s="84"/>
      <c r="FY36" s="84"/>
      <c r="FZ36" s="84"/>
      <c r="GA36" s="84"/>
      <c r="GB36" s="84"/>
      <c r="GC36" s="84"/>
      <c r="GD36" s="84"/>
      <c r="GE36" s="84"/>
      <c r="GF36" s="84"/>
      <c r="GG36" s="84"/>
      <c r="GH36" s="84"/>
      <c r="GI36" s="84"/>
      <c r="GJ36" s="84"/>
      <c r="GK36" s="84"/>
      <c r="GL36" s="84"/>
      <c r="GM36" s="84"/>
      <c r="GN36" s="84"/>
      <c r="GO36" s="84"/>
      <c r="GP36" s="84"/>
      <c r="GQ36" s="84"/>
      <c r="GR36" s="84"/>
      <c r="GS36" s="84"/>
      <c r="GT36" s="84"/>
      <c r="GU36" s="84"/>
      <c r="GV36" s="84"/>
      <c r="GW36" s="84"/>
      <c r="GX36" s="84"/>
      <c r="GY36" s="84"/>
      <c r="GZ36" s="84"/>
      <c r="HA36" s="84"/>
      <c r="HB36" s="84"/>
      <c r="HC36" s="84"/>
      <c r="HD36" s="84"/>
      <c r="HE36" s="84"/>
      <c r="HF36" s="84"/>
      <c r="HG36" s="84"/>
      <c r="HH36" s="84"/>
      <c r="HI36" s="84"/>
      <c r="HJ36" s="84"/>
      <c r="HK36" s="84"/>
      <c r="HL36" s="84"/>
      <c r="HM36" s="84"/>
      <c r="HN36" s="84"/>
      <c r="HO36" s="84"/>
      <c r="HP36" s="84"/>
      <c r="HQ36" s="84"/>
      <c r="HR36" s="84"/>
      <c r="HS36" s="84"/>
      <c r="HT36" s="84"/>
      <c r="HU36" s="84"/>
      <c r="HV36" s="84"/>
      <c r="HW36" s="84"/>
      <c r="HX36" s="84"/>
      <c r="HY36" s="84"/>
      <c r="HZ36" s="84"/>
      <c r="IA36" s="84"/>
      <c r="IB36" s="84"/>
      <c r="IC36" s="84"/>
      <c r="ID36" s="84"/>
      <c r="IE36" s="84"/>
      <c r="IF36" s="84"/>
      <c r="IG36" s="84"/>
      <c r="IH36" s="84"/>
      <c r="II36" s="84"/>
      <c r="IJ36" s="84"/>
      <c r="IK36" s="84"/>
      <c r="IL36" s="84"/>
      <c r="IM36" s="84"/>
      <c r="IN36" s="84"/>
      <c r="IO36" s="84"/>
      <c r="IP36" s="84"/>
      <c r="IQ36" s="84"/>
      <c r="IR36" s="84"/>
      <c r="IS36" s="84"/>
      <c r="IT36" s="84"/>
      <c r="IU36" s="84"/>
      <c r="IV36" s="84"/>
      <c r="IW36" s="84"/>
      <c r="IX36" s="84"/>
      <c r="IY36" s="84"/>
      <c r="IZ36" s="84"/>
      <c r="JA36" s="84"/>
      <c r="JB36" s="84"/>
    </row>
    <row r="37" spans="1:262" s="22" customFormat="1" ht="15" customHeight="1" x14ac:dyDescent="0.15">
      <c r="A37" s="176" t="str">
        <f t="shared" si="0"/>
        <v>20190904</v>
      </c>
      <c r="B37" s="26" t="s">
        <v>275</v>
      </c>
      <c r="C37" s="27" t="s">
        <v>190</v>
      </c>
      <c r="D37" s="28" t="s">
        <v>408</v>
      </c>
      <c r="E37" s="26" t="s">
        <v>278</v>
      </c>
      <c r="F37" s="29" t="str">
        <f>VLOOKUP(D37,[1]工单一览表!A:B,2,0)</f>
        <v>025-C130000641-370</v>
      </c>
      <c r="G37" s="30" t="str">
        <f>VLOOKUP(F37,[1]系列对照表!A:C,3,0)</f>
        <v>PinPush</v>
      </c>
      <c r="H37" s="30" t="str">
        <f>VLOOKUP(F37,[1]系列对照表!A:D,4,0)</f>
        <v>PCS</v>
      </c>
      <c r="I37" s="37">
        <f>VLOOKUP(D37,[1]工单一览表!A:G,7,0)</f>
        <v>2000000</v>
      </c>
      <c r="J37" s="38" t="s">
        <v>281</v>
      </c>
      <c r="K37" s="37">
        <f>VLOOKUP(D37,[1]工单一览表!A:H,8,0)</f>
        <v>678000</v>
      </c>
      <c r="L37" s="26"/>
      <c r="M37" s="26"/>
      <c r="N37" s="26"/>
      <c r="O37" s="39" t="s">
        <v>396</v>
      </c>
      <c r="P37" s="40">
        <v>0.5</v>
      </c>
      <c r="Q37" s="40">
        <v>0.5</v>
      </c>
      <c r="R37" s="40">
        <f t="shared" ca="1" si="2"/>
        <v>2.4398826979472141</v>
      </c>
      <c r="S37" s="40">
        <f t="shared" ca="1" si="3"/>
        <v>2.0960698689956332</v>
      </c>
      <c r="T37" s="40">
        <v>3</v>
      </c>
      <c r="U37" s="40">
        <v>3</v>
      </c>
      <c r="V37" s="41">
        <v>8</v>
      </c>
      <c r="W37" s="42">
        <v>38500</v>
      </c>
      <c r="X37" s="43">
        <v>200</v>
      </c>
      <c r="Y37" s="50">
        <v>1</v>
      </c>
      <c r="Z37" s="50">
        <v>1</v>
      </c>
      <c r="AA37" s="51"/>
      <c r="AB37" s="51"/>
      <c r="AC37" s="51"/>
      <c r="AD37" s="51"/>
      <c r="AE37" s="51"/>
      <c r="AF37" s="38">
        <f t="shared" si="9"/>
        <v>96000</v>
      </c>
      <c r="AG37" s="61">
        <f t="shared" si="10"/>
        <v>3.2083333333333335</v>
      </c>
      <c r="AH37" s="62">
        <f t="shared" si="11"/>
        <v>0.40104166666666669</v>
      </c>
      <c r="AI37" s="63"/>
      <c r="AJ37" s="64"/>
      <c r="AK37" s="65">
        <v>0</v>
      </c>
      <c r="AL37" s="64" t="str">
        <f>IF(VLOOKUP(D37,[1]工单一览表!A:F,6,0)="结案","Y","N")</f>
        <v>Y</v>
      </c>
      <c r="AM37" s="66" t="s">
        <v>302</v>
      </c>
      <c r="AN37" s="26"/>
      <c r="AO37" s="66" t="s">
        <v>68</v>
      </c>
      <c r="AP37" s="74"/>
      <c r="AQ37" s="75"/>
      <c r="AR37" s="76"/>
      <c r="AS37" s="77"/>
      <c r="AT37" s="77"/>
      <c r="AU37" s="78"/>
      <c r="AV37" s="77"/>
      <c r="AW37" s="77"/>
      <c r="AX37" s="77"/>
      <c r="AY37" s="77"/>
      <c r="AZ37" s="77"/>
      <c r="BA37" s="77"/>
      <c r="BB37" s="84"/>
      <c r="BC37" s="84"/>
      <c r="BD37" s="84"/>
      <c r="BE37" s="84"/>
      <c r="BF37" s="84"/>
      <c r="BG37" s="84"/>
      <c r="BH37" s="84"/>
      <c r="BI37" s="84"/>
      <c r="BJ37" s="84"/>
      <c r="BK37" s="84"/>
      <c r="BL37" s="84"/>
      <c r="BM37" s="84"/>
      <c r="BN37" s="84"/>
      <c r="BO37" s="84"/>
      <c r="BP37" s="84"/>
      <c r="BQ37" s="84"/>
      <c r="BR37" s="84"/>
      <c r="BS37" s="84"/>
      <c r="BT37" s="84"/>
      <c r="BU37" s="84"/>
      <c r="BV37" s="84"/>
      <c r="BW37" s="84"/>
      <c r="BX37" s="84"/>
      <c r="BY37" s="84"/>
      <c r="BZ37" s="84"/>
      <c r="CA37" s="84"/>
      <c r="CB37" s="84"/>
      <c r="CC37" s="84"/>
      <c r="CD37" s="84"/>
      <c r="CE37" s="84"/>
      <c r="CF37" s="84"/>
      <c r="CG37" s="84"/>
      <c r="CH37" s="84"/>
      <c r="CI37" s="84"/>
      <c r="CJ37" s="84"/>
      <c r="CK37" s="84"/>
      <c r="CL37" s="84"/>
      <c r="CM37" s="84"/>
      <c r="CN37" s="84"/>
      <c r="CO37" s="84"/>
      <c r="CP37" s="84"/>
      <c r="CQ37" s="84"/>
      <c r="CR37" s="84"/>
      <c r="CS37" s="84"/>
      <c r="CT37" s="84"/>
      <c r="CU37" s="84"/>
      <c r="CV37" s="84"/>
      <c r="CW37" s="84"/>
      <c r="CX37" s="84"/>
      <c r="CY37" s="84"/>
      <c r="CZ37" s="84"/>
      <c r="DA37" s="84"/>
      <c r="DB37" s="84"/>
      <c r="DC37" s="84"/>
      <c r="DD37" s="84"/>
      <c r="DE37" s="84"/>
      <c r="DF37" s="84"/>
      <c r="DG37" s="84"/>
      <c r="DH37" s="84"/>
      <c r="DI37" s="84"/>
      <c r="DJ37" s="84"/>
      <c r="DK37" s="84"/>
      <c r="DL37" s="84"/>
      <c r="DM37" s="84"/>
      <c r="DN37" s="84"/>
      <c r="DO37" s="84"/>
      <c r="DP37" s="84"/>
      <c r="DQ37" s="84"/>
      <c r="DR37" s="84"/>
      <c r="DS37" s="84"/>
      <c r="DT37" s="84"/>
      <c r="DU37" s="84"/>
      <c r="DV37" s="84"/>
      <c r="DW37" s="84"/>
      <c r="DX37" s="84"/>
      <c r="DY37" s="84"/>
      <c r="DZ37" s="84"/>
      <c r="EA37" s="84"/>
      <c r="EB37" s="84"/>
      <c r="EC37" s="84"/>
      <c r="ED37" s="84"/>
      <c r="EE37" s="84"/>
      <c r="EF37" s="84"/>
      <c r="EG37" s="84"/>
      <c r="EH37" s="84"/>
      <c r="EI37" s="84"/>
      <c r="EJ37" s="84"/>
      <c r="EK37" s="84"/>
      <c r="EL37" s="84"/>
      <c r="EM37" s="84"/>
      <c r="EN37" s="84"/>
      <c r="EO37" s="84"/>
      <c r="EP37" s="84"/>
      <c r="EQ37" s="84"/>
      <c r="ER37" s="84"/>
      <c r="ES37" s="84"/>
      <c r="ET37" s="84"/>
      <c r="EU37" s="84"/>
      <c r="EV37" s="84"/>
      <c r="EW37" s="84"/>
      <c r="EX37" s="84"/>
      <c r="EY37" s="84"/>
      <c r="EZ37" s="84"/>
      <c r="FA37" s="84"/>
      <c r="FB37" s="84"/>
      <c r="FC37" s="84"/>
      <c r="FD37" s="84"/>
      <c r="FE37" s="84"/>
      <c r="FF37" s="84"/>
      <c r="FG37" s="84"/>
      <c r="FH37" s="84"/>
      <c r="FI37" s="84"/>
      <c r="FJ37" s="84"/>
      <c r="FK37" s="84"/>
      <c r="FL37" s="84"/>
      <c r="FM37" s="84"/>
      <c r="FN37" s="84"/>
      <c r="FO37" s="84"/>
      <c r="FP37" s="84"/>
      <c r="FQ37" s="84"/>
      <c r="FR37" s="84"/>
      <c r="FS37" s="84"/>
      <c r="FT37" s="84"/>
      <c r="FU37" s="84"/>
      <c r="FV37" s="84"/>
      <c r="FW37" s="84"/>
      <c r="FX37" s="84"/>
      <c r="FY37" s="84"/>
      <c r="FZ37" s="84"/>
      <c r="GA37" s="84"/>
      <c r="GB37" s="84"/>
      <c r="GC37" s="84"/>
      <c r="GD37" s="84"/>
      <c r="GE37" s="84"/>
      <c r="GF37" s="84"/>
      <c r="GG37" s="84"/>
      <c r="GH37" s="84"/>
      <c r="GI37" s="84"/>
      <c r="GJ37" s="84"/>
      <c r="GK37" s="84"/>
      <c r="GL37" s="84"/>
      <c r="GM37" s="84"/>
      <c r="GN37" s="84"/>
      <c r="GO37" s="84"/>
      <c r="GP37" s="84"/>
      <c r="GQ37" s="84"/>
      <c r="GR37" s="84"/>
      <c r="GS37" s="84"/>
      <c r="GT37" s="84"/>
      <c r="GU37" s="84"/>
      <c r="GV37" s="84"/>
      <c r="GW37" s="84"/>
      <c r="GX37" s="84"/>
      <c r="GY37" s="84"/>
      <c r="GZ37" s="84"/>
      <c r="HA37" s="84"/>
      <c r="HB37" s="84"/>
      <c r="HC37" s="84"/>
      <c r="HD37" s="84"/>
      <c r="HE37" s="84"/>
      <c r="HF37" s="84"/>
      <c r="HG37" s="84"/>
      <c r="HH37" s="84"/>
      <c r="HI37" s="84"/>
      <c r="HJ37" s="84"/>
      <c r="HK37" s="84"/>
      <c r="HL37" s="84"/>
      <c r="HM37" s="84"/>
      <c r="HN37" s="84"/>
      <c r="HO37" s="84"/>
      <c r="HP37" s="84"/>
      <c r="HQ37" s="84"/>
      <c r="HR37" s="84"/>
      <c r="HS37" s="84"/>
      <c r="HT37" s="84"/>
      <c r="HU37" s="84"/>
      <c r="HV37" s="84"/>
      <c r="HW37" s="84"/>
      <c r="HX37" s="84"/>
      <c r="HY37" s="84"/>
      <c r="HZ37" s="84"/>
      <c r="IA37" s="84"/>
      <c r="IB37" s="84"/>
      <c r="IC37" s="84"/>
      <c r="ID37" s="84"/>
      <c r="IE37" s="84"/>
      <c r="IF37" s="84"/>
      <c r="IG37" s="84"/>
      <c r="IH37" s="84"/>
      <c r="II37" s="84"/>
      <c r="IJ37" s="84"/>
      <c r="IK37" s="84"/>
      <c r="IL37" s="84"/>
      <c r="IM37" s="84"/>
      <c r="IN37" s="84"/>
      <c r="IO37" s="84"/>
      <c r="IP37" s="84"/>
      <c r="IQ37" s="84"/>
      <c r="IR37" s="84"/>
      <c r="IS37" s="84"/>
      <c r="IT37" s="84"/>
      <c r="IU37" s="84"/>
      <c r="IV37" s="84"/>
      <c r="IW37" s="84"/>
      <c r="IX37" s="84"/>
      <c r="IY37" s="84"/>
      <c r="IZ37" s="84"/>
      <c r="JA37" s="84"/>
      <c r="JB37" s="84"/>
    </row>
    <row r="38" spans="1:262" s="22" customFormat="1" ht="15" customHeight="1" x14ac:dyDescent="0.15">
      <c r="A38" s="176" t="str">
        <f t="shared" si="0"/>
        <v>20190904</v>
      </c>
      <c r="B38" s="26" t="s">
        <v>285</v>
      </c>
      <c r="C38" s="27" t="s">
        <v>358</v>
      </c>
      <c r="D38" s="28" t="s">
        <v>459</v>
      </c>
      <c r="E38" s="26" t="s">
        <v>278</v>
      </c>
      <c r="F38" s="29" t="str">
        <f>VLOOKUP(D38,[1]工单一览表!A:B,2,0)</f>
        <v>050-C130000131-526</v>
      </c>
      <c r="G38" s="30" t="str">
        <f>VLOOKUP(F38,[1]系列对照表!A:C,3,0)</f>
        <v>PinPush</v>
      </c>
      <c r="H38" s="30" t="str">
        <f>VLOOKUP(F38,[1]系列对照表!A:D,4,0)</f>
        <v>KPCS</v>
      </c>
      <c r="I38" s="37">
        <f>VLOOKUP(D38,[1]工单一览表!A:G,7,0)</f>
        <v>1000</v>
      </c>
      <c r="J38" s="38" t="s">
        <v>281</v>
      </c>
      <c r="K38" s="37">
        <f>VLOOKUP(D38,[1]工单一览表!A:H,8,0)</f>
        <v>274.5</v>
      </c>
      <c r="L38" s="26"/>
      <c r="M38" s="26"/>
      <c r="N38" s="26"/>
      <c r="O38" s="39" t="s">
        <v>360</v>
      </c>
      <c r="P38" s="40">
        <v>0.5</v>
      </c>
      <c r="Q38" s="40">
        <v>0.5</v>
      </c>
      <c r="R38" s="40">
        <f t="shared" ca="1" si="2"/>
        <v>0.25433526011560692</v>
      </c>
      <c r="S38" s="40">
        <f t="shared" ca="1" si="3"/>
        <v>0.5240174672489083</v>
      </c>
      <c r="T38" s="40">
        <v>2</v>
      </c>
      <c r="U38" s="40">
        <v>2</v>
      </c>
      <c r="V38" s="41">
        <v>2</v>
      </c>
      <c r="W38" s="42">
        <v>26.8</v>
      </c>
      <c r="X38" s="43">
        <v>300</v>
      </c>
      <c r="Y38" s="50">
        <v>1</v>
      </c>
      <c r="Z38" s="50">
        <v>1</v>
      </c>
      <c r="AA38" s="51"/>
      <c r="AB38" s="51"/>
      <c r="AC38" s="51"/>
      <c r="AD38" s="51"/>
      <c r="AE38" s="51"/>
      <c r="AF38" s="38">
        <f t="shared" si="9"/>
        <v>36</v>
      </c>
      <c r="AG38" s="61">
        <f t="shared" si="10"/>
        <v>1.4888888888888889</v>
      </c>
      <c r="AH38" s="62">
        <f t="shared" si="11"/>
        <v>0.74444444444444446</v>
      </c>
      <c r="AI38" s="63"/>
      <c r="AJ38" s="64"/>
      <c r="AK38" s="65">
        <v>0</v>
      </c>
      <c r="AL38" s="64" t="str">
        <f>IF(VLOOKUP(D38,[1]工单一览表!A:F,6,0)="结案","Y","N")</f>
        <v>Y</v>
      </c>
      <c r="AM38" s="66" t="s">
        <v>326</v>
      </c>
      <c r="AN38" s="26"/>
      <c r="AO38" s="66" t="s">
        <v>332</v>
      </c>
      <c r="AP38" s="74"/>
      <c r="AQ38" s="75"/>
      <c r="AR38" s="76"/>
      <c r="AS38" s="77"/>
      <c r="AT38" s="77"/>
      <c r="AU38" s="78"/>
      <c r="AV38" s="77"/>
      <c r="AW38" s="77"/>
      <c r="AX38" s="77"/>
      <c r="AY38" s="77"/>
      <c r="AZ38" s="77"/>
      <c r="BA38" s="77"/>
      <c r="BB38" s="84"/>
      <c r="BC38" s="84"/>
      <c r="BD38" s="84"/>
      <c r="BE38" s="84"/>
      <c r="BF38" s="84"/>
      <c r="BG38" s="84"/>
      <c r="BH38" s="84"/>
      <c r="BI38" s="84"/>
      <c r="BJ38" s="84"/>
      <c r="BK38" s="84"/>
      <c r="BL38" s="84"/>
      <c r="BM38" s="84"/>
      <c r="BN38" s="84"/>
      <c r="BO38" s="84"/>
      <c r="BP38" s="84"/>
      <c r="BQ38" s="84"/>
      <c r="BR38" s="84"/>
      <c r="BS38" s="84"/>
      <c r="BT38" s="84"/>
      <c r="BU38" s="84"/>
      <c r="BV38" s="84"/>
      <c r="BW38" s="84"/>
      <c r="BX38" s="84"/>
      <c r="BY38" s="84"/>
      <c r="BZ38" s="84"/>
      <c r="CA38" s="84"/>
      <c r="CB38" s="84"/>
      <c r="CC38" s="84"/>
      <c r="CD38" s="84"/>
      <c r="CE38" s="84"/>
      <c r="CF38" s="84"/>
      <c r="CG38" s="84"/>
      <c r="CH38" s="84"/>
      <c r="CI38" s="84"/>
      <c r="CJ38" s="84"/>
      <c r="CK38" s="84"/>
      <c r="CL38" s="84"/>
      <c r="CM38" s="84"/>
      <c r="CN38" s="84"/>
      <c r="CO38" s="84"/>
      <c r="CP38" s="84"/>
      <c r="CQ38" s="84"/>
      <c r="CR38" s="84"/>
      <c r="CS38" s="84"/>
      <c r="CT38" s="84"/>
      <c r="CU38" s="84"/>
      <c r="CV38" s="84"/>
      <c r="CW38" s="84"/>
      <c r="CX38" s="84"/>
      <c r="CY38" s="84"/>
      <c r="CZ38" s="84"/>
      <c r="DA38" s="84"/>
      <c r="DB38" s="84"/>
      <c r="DC38" s="84"/>
      <c r="DD38" s="84"/>
      <c r="DE38" s="84"/>
      <c r="DF38" s="84"/>
      <c r="DG38" s="84"/>
      <c r="DH38" s="84"/>
      <c r="DI38" s="84"/>
      <c r="DJ38" s="84"/>
      <c r="DK38" s="84"/>
      <c r="DL38" s="84"/>
      <c r="DM38" s="84"/>
      <c r="DN38" s="84"/>
      <c r="DO38" s="84"/>
      <c r="DP38" s="84"/>
      <c r="DQ38" s="84"/>
      <c r="DR38" s="84"/>
      <c r="DS38" s="84"/>
      <c r="DT38" s="84"/>
      <c r="DU38" s="84"/>
      <c r="DV38" s="84"/>
      <c r="DW38" s="84"/>
      <c r="DX38" s="84"/>
      <c r="DY38" s="84"/>
      <c r="DZ38" s="84"/>
      <c r="EA38" s="84"/>
      <c r="EB38" s="84"/>
      <c r="EC38" s="84"/>
      <c r="ED38" s="84"/>
      <c r="EE38" s="84"/>
      <c r="EF38" s="84"/>
      <c r="EG38" s="84"/>
      <c r="EH38" s="84"/>
      <c r="EI38" s="84"/>
      <c r="EJ38" s="84"/>
      <c r="EK38" s="84"/>
      <c r="EL38" s="84"/>
      <c r="EM38" s="84"/>
      <c r="EN38" s="84"/>
      <c r="EO38" s="84"/>
      <c r="EP38" s="84"/>
      <c r="EQ38" s="84"/>
      <c r="ER38" s="84"/>
      <c r="ES38" s="84"/>
      <c r="ET38" s="84"/>
      <c r="EU38" s="84"/>
      <c r="EV38" s="84"/>
      <c r="EW38" s="84"/>
      <c r="EX38" s="84"/>
      <c r="EY38" s="84"/>
      <c r="EZ38" s="84"/>
      <c r="FA38" s="84"/>
      <c r="FB38" s="84"/>
      <c r="FC38" s="84"/>
      <c r="FD38" s="84"/>
      <c r="FE38" s="84"/>
      <c r="FF38" s="84"/>
      <c r="FG38" s="84"/>
      <c r="FH38" s="84"/>
      <c r="FI38" s="84"/>
      <c r="FJ38" s="84"/>
      <c r="FK38" s="84"/>
      <c r="FL38" s="84"/>
      <c r="FM38" s="84"/>
      <c r="FN38" s="84"/>
      <c r="FO38" s="84"/>
      <c r="FP38" s="84"/>
      <c r="FQ38" s="84"/>
      <c r="FR38" s="84"/>
      <c r="FS38" s="84"/>
      <c r="FT38" s="84"/>
      <c r="FU38" s="84"/>
      <c r="FV38" s="84"/>
      <c r="FW38" s="84"/>
      <c r="FX38" s="84"/>
      <c r="FY38" s="84"/>
      <c r="FZ38" s="84"/>
      <c r="GA38" s="84"/>
      <c r="GB38" s="84"/>
      <c r="GC38" s="84"/>
      <c r="GD38" s="84"/>
      <c r="GE38" s="84"/>
      <c r="GF38" s="84"/>
      <c r="GG38" s="84"/>
      <c r="GH38" s="84"/>
      <c r="GI38" s="84"/>
      <c r="GJ38" s="84"/>
      <c r="GK38" s="84"/>
      <c r="GL38" s="84"/>
      <c r="GM38" s="84"/>
      <c r="GN38" s="84"/>
      <c r="GO38" s="84"/>
      <c r="GP38" s="84"/>
      <c r="GQ38" s="84"/>
      <c r="GR38" s="84"/>
      <c r="GS38" s="84"/>
      <c r="GT38" s="84"/>
      <c r="GU38" s="84"/>
      <c r="GV38" s="84"/>
      <c r="GW38" s="84"/>
      <c r="GX38" s="84"/>
      <c r="GY38" s="84"/>
      <c r="GZ38" s="84"/>
      <c r="HA38" s="84"/>
      <c r="HB38" s="84"/>
      <c r="HC38" s="84"/>
      <c r="HD38" s="84"/>
      <c r="HE38" s="84"/>
      <c r="HF38" s="84"/>
      <c r="HG38" s="84"/>
      <c r="HH38" s="84"/>
      <c r="HI38" s="84"/>
      <c r="HJ38" s="84"/>
      <c r="HK38" s="84"/>
      <c r="HL38" s="84"/>
      <c r="HM38" s="84"/>
      <c r="HN38" s="84"/>
      <c r="HO38" s="84"/>
      <c r="HP38" s="84"/>
      <c r="HQ38" s="84"/>
      <c r="HR38" s="84"/>
      <c r="HS38" s="84"/>
      <c r="HT38" s="84"/>
      <c r="HU38" s="84"/>
      <c r="HV38" s="84"/>
      <c r="HW38" s="84"/>
      <c r="HX38" s="84"/>
      <c r="HY38" s="84"/>
      <c r="HZ38" s="84"/>
      <c r="IA38" s="84"/>
      <c r="IB38" s="84"/>
      <c r="IC38" s="84"/>
      <c r="ID38" s="84"/>
      <c r="IE38" s="84"/>
      <c r="IF38" s="84"/>
      <c r="IG38" s="84"/>
      <c r="IH38" s="84"/>
      <c r="II38" s="84"/>
      <c r="IJ38" s="84"/>
      <c r="IK38" s="84"/>
      <c r="IL38" s="84"/>
      <c r="IM38" s="84"/>
      <c r="IN38" s="84"/>
      <c r="IO38" s="84"/>
      <c r="IP38" s="84"/>
      <c r="IQ38" s="84"/>
      <c r="IR38" s="84"/>
      <c r="IS38" s="84"/>
      <c r="IT38" s="84"/>
      <c r="IU38" s="84"/>
      <c r="IV38" s="84"/>
      <c r="IW38" s="84"/>
      <c r="IX38" s="84"/>
      <c r="IY38" s="84"/>
      <c r="IZ38" s="84"/>
      <c r="JA38" s="84"/>
      <c r="JB38" s="84"/>
    </row>
    <row r="39" spans="1:262" s="22" customFormat="1" ht="15" customHeight="1" x14ac:dyDescent="0.15">
      <c r="A39" s="176" t="str">
        <f t="shared" si="0"/>
        <v>20190904</v>
      </c>
      <c r="B39" s="26" t="s">
        <v>275</v>
      </c>
      <c r="C39" s="27" t="s">
        <v>350</v>
      </c>
      <c r="D39" s="28" t="s">
        <v>442</v>
      </c>
      <c r="E39" s="26" t="s">
        <v>278</v>
      </c>
      <c r="F39" s="29" t="str">
        <f>VLOOKUP(D39,[1]工单一览表!A:B,2,0)</f>
        <v>025-C130000641-0397</v>
      </c>
      <c r="G39" s="30" t="str">
        <f>VLOOKUP(F39,[1]系列对照表!A:C,3,0)</f>
        <v>PinPush</v>
      </c>
      <c r="H39" s="30" t="str">
        <f>VLOOKUP(F39,[1]系列对照表!A:D,4,0)</f>
        <v>PCS</v>
      </c>
      <c r="I39" s="37">
        <f>VLOOKUP(D39,[1]工单一览表!A:G,7,0)</f>
        <v>1500000</v>
      </c>
      <c r="J39" s="38" t="s">
        <v>281</v>
      </c>
      <c r="K39" s="37">
        <f>VLOOKUP(D39,[1]工单一览表!A:H,8,0)</f>
        <v>1500000</v>
      </c>
      <c r="L39" s="26"/>
      <c r="M39" s="26"/>
      <c r="N39" s="26"/>
      <c r="O39" s="39" t="s">
        <v>29</v>
      </c>
      <c r="P39" s="40">
        <v>0.5</v>
      </c>
      <c r="Q39" s="40">
        <v>0.5</v>
      </c>
      <c r="R39" s="40">
        <f t="shared" ca="1" si="2"/>
        <v>3.6598240469208214</v>
      </c>
      <c r="S39" s="40">
        <f t="shared" ca="1" si="3"/>
        <v>3.14410480349345</v>
      </c>
      <c r="T39" s="40">
        <v>11</v>
      </c>
      <c r="U39" s="40">
        <v>0</v>
      </c>
      <c r="V39" s="41">
        <v>12</v>
      </c>
      <c r="W39" s="42">
        <v>94500</v>
      </c>
      <c r="X39" s="43">
        <v>200</v>
      </c>
      <c r="Y39" s="50">
        <v>1</v>
      </c>
      <c r="Z39" s="50">
        <v>1</v>
      </c>
      <c r="AA39" s="51"/>
      <c r="AB39" s="51"/>
      <c r="AC39" s="51"/>
      <c r="AD39" s="51"/>
      <c r="AE39" s="51"/>
      <c r="AF39" s="38">
        <f t="shared" si="9"/>
        <v>144000</v>
      </c>
      <c r="AG39" s="61">
        <f t="shared" si="10"/>
        <v>7.875</v>
      </c>
      <c r="AH39" s="62">
        <f t="shared" si="11"/>
        <v>0.65625</v>
      </c>
      <c r="AI39" s="63"/>
      <c r="AJ39" s="64"/>
      <c r="AK39" s="65">
        <v>0</v>
      </c>
      <c r="AL39" s="64" t="str">
        <f>IF(VLOOKUP(D39,[1]工单一览表!A:F,6,0)="结案","Y","N")</f>
        <v>Y</v>
      </c>
      <c r="AM39" s="66"/>
      <c r="AN39" s="26"/>
      <c r="AO39" s="66" t="s">
        <v>5</v>
      </c>
      <c r="AP39" s="74"/>
      <c r="AQ39" s="75"/>
      <c r="AR39" s="76"/>
      <c r="AS39" s="77"/>
      <c r="AT39" s="77"/>
      <c r="AU39" s="78"/>
      <c r="AV39" s="77"/>
      <c r="AW39" s="77"/>
      <c r="AX39" s="77"/>
      <c r="AY39" s="77"/>
      <c r="AZ39" s="77"/>
      <c r="BA39" s="77"/>
      <c r="BB39" s="84"/>
      <c r="BC39" s="84"/>
      <c r="BD39" s="84"/>
      <c r="BE39" s="84"/>
      <c r="BF39" s="84"/>
      <c r="BG39" s="84"/>
      <c r="BH39" s="84"/>
      <c r="BI39" s="84"/>
      <c r="BJ39" s="84"/>
      <c r="BK39" s="84"/>
      <c r="BL39" s="84"/>
      <c r="BM39" s="84"/>
      <c r="BN39" s="84"/>
      <c r="BO39" s="84"/>
      <c r="BP39" s="84"/>
      <c r="BQ39" s="84"/>
      <c r="BR39" s="84"/>
      <c r="BS39" s="84"/>
      <c r="BT39" s="84"/>
      <c r="BU39" s="84"/>
      <c r="BV39" s="84"/>
      <c r="BW39" s="84"/>
      <c r="BX39" s="84"/>
      <c r="BY39" s="84"/>
      <c r="BZ39" s="84"/>
      <c r="CA39" s="84"/>
      <c r="CB39" s="84"/>
      <c r="CC39" s="84"/>
      <c r="CD39" s="84"/>
      <c r="CE39" s="84"/>
      <c r="CF39" s="84"/>
      <c r="CG39" s="84"/>
      <c r="CH39" s="84"/>
      <c r="CI39" s="84"/>
      <c r="CJ39" s="84"/>
      <c r="CK39" s="84"/>
      <c r="CL39" s="84"/>
      <c r="CM39" s="84"/>
      <c r="CN39" s="84"/>
      <c r="CO39" s="84"/>
      <c r="CP39" s="84"/>
      <c r="CQ39" s="84"/>
      <c r="CR39" s="84"/>
      <c r="CS39" s="84"/>
      <c r="CT39" s="84"/>
      <c r="CU39" s="84"/>
      <c r="CV39" s="84"/>
      <c r="CW39" s="84"/>
      <c r="CX39" s="84"/>
      <c r="CY39" s="84"/>
      <c r="CZ39" s="84"/>
      <c r="DA39" s="84"/>
      <c r="DB39" s="84"/>
      <c r="DC39" s="84"/>
      <c r="DD39" s="84"/>
      <c r="DE39" s="84"/>
      <c r="DF39" s="84"/>
      <c r="DG39" s="84"/>
      <c r="DH39" s="84"/>
      <c r="DI39" s="84"/>
      <c r="DJ39" s="84"/>
      <c r="DK39" s="84"/>
      <c r="DL39" s="84"/>
      <c r="DM39" s="84"/>
      <c r="DN39" s="84"/>
      <c r="DO39" s="84"/>
      <c r="DP39" s="84"/>
      <c r="DQ39" s="84"/>
      <c r="DR39" s="84"/>
      <c r="DS39" s="84"/>
      <c r="DT39" s="84"/>
      <c r="DU39" s="84"/>
      <c r="DV39" s="84"/>
      <c r="DW39" s="84"/>
      <c r="DX39" s="84"/>
      <c r="DY39" s="84"/>
      <c r="DZ39" s="84"/>
      <c r="EA39" s="84"/>
      <c r="EB39" s="84"/>
      <c r="EC39" s="84"/>
      <c r="ED39" s="84"/>
      <c r="EE39" s="84"/>
      <c r="EF39" s="84"/>
      <c r="EG39" s="84"/>
      <c r="EH39" s="84"/>
      <c r="EI39" s="84"/>
      <c r="EJ39" s="84"/>
      <c r="EK39" s="84"/>
      <c r="EL39" s="84"/>
      <c r="EM39" s="84"/>
      <c r="EN39" s="84"/>
      <c r="EO39" s="84"/>
      <c r="EP39" s="84"/>
      <c r="EQ39" s="84"/>
      <c r="ER39" s="84"/>
      <c r="ES39" s="84"/>
      <c r="ET39" s="84"/>
      <c r="EU39" s="84"/>
      <c r="EV39" s="84"/>
      <c r="EW39" s="84"/>
      <c r="EX39" s="84"/>
      <c r="EY39" s="84"/>
      <c r="EZ39" s="84"/>
      <c r="FA39" s="84"/>
      <c r="FB39" s="84"/>
      <c r="FC39" s="84"/>
      <c r="FD39" s="84"/>
      <c r="FE39" s="84"/>
      <c r="FF39" s="84"/>
      <c r="FG39" s="84"/>
      <c r="FH39" s="84"/>
      <c r="FI39" s="84"/>
      <c r="FJ39" s="84"/>
      <c r="FK39" s="84"/>
      <c r="FL39" s="84"/>
      <c r="FM39" s="84"/>
      <c r="FN39" s="84"/>
      <c r="FO39" s="84"/>
      <c r="FP39" s="84"/>
      <c r="FQ39" s="84"/>
      <c r="FR39" s="84"/>
      <c r="FS39" s="84"/>
      <c r="FT39" s="84"/>
      <c r="FU39" s="84"/>
      <c r="FV39" s="84"/>
      <c r="FW39" s="84"/>
      <c r="FX39" s="84"/>
      <c r="FY39" s="84"/>
      <c r="FZ39" s="84"/>
      <c r="GA39" s="84"/>
      <c r="GB39" s="84"/>
      <c r="GC39" s="84"/>
      <c r="GD39" s="84"/>
      <c r="GE39" s="84"/>
      <c r="GF39" s="84"/>
      <c r="GG39" s="84"/>
      <c r="GH39" s="84"/>
      <c r="GI39" s="84"/>
      <c r="GJ39" s="84"/>
      <c r="GK39" s="84"/>
      <c r="GL39" s="84"/>
      <c r="GM39" s="84"/>
      <c r="GN39" s="84"/>
      <c r="GO39" s="84"/>
      <c r="GP39" s="84"/>
      <c r="GQ39" s="84"/>
      <c r="GR39" s="84"/>
      <c r="GS39" s="84"/>
      <c r="GT39" s="84"/>
      <c r="GU39" s="84"/>
      <c r="GV39" s="84"/>
      <c r="GW39" s="84"/>
      <c r="GX39" s="84"/>
      <c r="GY39" s="84"/>
      <c r="GZ39" s="84"/>
      <c r="HA39" s="84"/>
      <c r="HB39" s="84"/>
      <c r="HC39" s="84"/>
      <c r="HD39" s="84"/>
      <c r="HE39" s="84"/>
      <c r="HF39" s="84"/>
      <c r="HG39" s="84"/>
      <c r="HH39" s="84"/>
      <c r="HI39" s="84"/>
      <c r="HJ39" s="84"/>
      <c r="HK39" s="84"/>
      <c r="HL39" s="84"/>
      <c r="HM39" s="84"/>
      <c r="HN39" s="84"/>
      <c r="HO39" s="84"/>
      <c r="HP39" s="84"/>
      <c r="HQ39" s="84"/>
      <c r="HR39" s="84"/>
      <c r="HS39" s="84"/>
      <c r="HT39" s="84"/>
      <c r="HU39" s="84"/>
      <c r="HV39" s="84"/>
      <c r="HW39" s="84"/>
      <c r="HX39" s="84"/>
      <c r="HY39" s="84"/>
      <c r="HZ39" s="84"/>
      <c r="IA39" s="84"/>
      <c r="IB39" s="84"/>
      <c r="IC39" s="84"/>
      <c r="ID39" s="84"/>
      <c r="IE39" s="84"/>
      <c r="IF39" s="84"/>
      <c r="IG39" s="84"/>
      <c r="IH39" s="84"/>
      <c r="II39" s="84"/>
      <c r="IJ39" s="84"/>
      <c r="IK39" s="84"/>
      <c r="IL39" s="84"/>
      <c r="IM39" s="84"/>
      <c r="IN39" s="84"/>
      <c r="IO39" s="84"/>
      <c r="IP39" s="84"/>
      <c r="IQ39" s="84"/>
      <c r="IR39" s="84"/>
      <c r="IS39" s="84"/>
      <c r="IT39" s="84"/>
      <c r="IU39" s="84"/>
      <c r="IV39" s="84"/>
      <c r="IW39" s="84"/>
      <c r="IX39" s="84"/>
      <c r="IY39" s="84"/>
      <c r="IZ39" s="84"/>
      <c r="JA39" s="84"/>
      <c r="JB39" s="84"/>
    </row>
    <row r="40" spans="1:262" s="22" customFormat="1" ht="15" customHeight="1" x14ac:dyDescent="0.15">
      <c r="A40" s="176" t="str">
        <f t="shared" si="0"/>
        <v>20190904</v>
      </c>
      <c r="B40" s="26" t="s">
        <v>285</v>
      </c>
      <c r="C40" s="27" t="s">
        <v>350</v>
      </c>
      <c r="D40" s="28" t="s">
        <v>442</v>
      </c>
      <c r="E40" s="26" t="s">
        <v>278</v>
      </c>
      <c r="F40" s="29" t="str">
        <f>VLOOKUP(D40,[1]工单一览表!A:B,2,0)</f>
        <v>025-C130000641-0397</v>
      </c>
      <c r="G40" s="30" t="str">
        <f>VLOOKUP(F40,[1]系列对照表!A:C,3,0)</f>
        <v>PinPush</v>
      </c>
      <c r="H40" s="30" t="str">
        <f>VLOOKUP(F40,[1]系列对照表!A:D,4,0)</f>
        <v>PCS</v>
      </c>
      <c r="I40" s="37">
        <f>VLOOKUP(D40,[1]工单一览表!A:G,7,0)</f>
        <v>1500000</v>
      </c>
      <c r="J40" s="38" t="s">
        <v>281</v>
      </c>
      <c r="K40" s="37">
        <f>VLOOKUP(D40,[1]工单一览表!A:H,8,0)</f>
        <v>1500000</v>
      </c>
      <c r="L40" s="26"/>
      <c r="M40" s="26"/>
      <c r="N40" s="26"/>
      <c r="O40" s="39" t="s">
        <v>29</v>
      </c>
      <c r="P40" s="40">
        <v>0.5</v>
      </c>
      <c r="Q40" s="40">
        <v>0.5</v>
      </c>
      <c r="R40" s="40">
        <f t="shared" ca="1" si="2"/>
        <v>1.5260115606936415</v>
      </c>
      <c r="S40" s="40">
        <f t="shared" ca="1" si="3"/>
        <v>3.14410480349345</v>
      </c>
      <c r="T40" s="40">
        <v>11</v>
      </c>
      <c r="U40" s="40">
        <v>0</v>
      </c>
      <c r="V40" s="41">
        <v>12</v>
      </c>
      <c r="W40" s="42">
        <v>100000</v>
      </c>
      <c r="X40" s="43">
        <v>200</v>
      </c>
      <c r="Y40" s="50">
        <v>1</v>
      </c>
      <c r="Z40" s="50">
        <v>1</v>
      </c>
      <c r="AA40" s="51"/>
      <c r="AB40" s="51"/>
      <c r="AC40" s="51"/>
      <c r="AD40" s="51"/>
      <c r="AE40" s="51"/>
      <c r="AF40" s="38">
        <f t="shared" si="9"/>
        <v>144000</v>
      </c>
      <c r="AG40" s="61">
        <f t="shared" si="10"/>
        <v>8.3333333333333339</v>
      </c>
      <c r="AH40" s="62">
        <f t="shared" si="11"/>
        <v>0.69444444444444442</v>
      </c>
      <c r="AI40" s="63"/>
      <c r="AJ40" s="64"/>
      <c r="AK40" s="65">
        <v>0</v>
      </c>
      <c r="AL40" s="64" t="str">
        <f>IF(VLOOKUP(D40,[1]工单一览表!A:F,6,0)="结案","Y","N")</f>
        <v>Y</v>
      </c>
      <c r="AM40" s="66"/>
      <c r="AN40" s="26"/>
      <c r="AO40" s="66" t="s">
        <v>33</v>
      </c>
      <c r="AP40" s="74"/>
      <c r="AQ40" s="75"/>
      <c r="AR40" s="76"/>
      <c r="AS40" s="77"/>
      <c r="AT40" s="77"/>
      <c r="AU40" s="78"/>
      <c r="AV40" s="77"/>
      <c r="AW40" s="77"/>
      <c r="AX40" s="77"/>
      <c r="AY40" s="77"/>
      <c r="AZ40" s="77"/>
      <c r="BA40" s="77"/>
      <c r="BB40" s="84"/>
      <c r="BC40" s="84"/>
      <c r="BD40" s="84"/>
      <c r="BE40" s="84"/>
      <c r="BF40" s="84"/>
      <c r="BG40" s="84"/>
      <c r="BH40" s="84"/>
      <c r="BI40" s="84"/>
      <c r="BJ40" s="84"/>
      <c r="BK40" s="84"/>
      <c r="BL40" s="84"/>
      <c r="BM40" s="84"/>
      <c r="BN40" s="84"/>
      <c r="BO40" s="84"/>
      <c r="BP40" s="84"/>
      <c r="BQ40" s="84"/>
      <c r="BR40" s="84"/>
      <c r="BS40" s="84"/>
      <c r="BT40" s="84"/>
      <c r="BU40" s="84"/>
      <c r="BV40" s="84"/>
      <c r="BW40" s="84"/>
      <c r="BX40" s="84"/>
      <c r="BY40" s="84"/>
      <c r="BZ40" s="84"/>
      <c r="CA40" s="84"/>
      <c r="CB40" s="84"/>
      <c r="CC40" s="84"/>
      <c r="CD40" s="84"/>
      <c r="CE40" s="84"/>
      <c r="CF40" s="84"/>
      <c r="CG40" s="84"/>
      <c r="CH40" s="84"/>
      <c r="CI40" s="84"/>
      <c r="CJ40" s="84"/>
      <c r="CK40" s="84"/>
      <c r="CL40" s="84"/>
      <c r="CM40" s="84"/>
      <c r="CN40" s="84"/>
      <c r="CO40" s="84"/>
      <c r="CP40" s="84"/>
      <c r="CQ40" s="84"/>
      <c r="CR40" s="84"/>
      <c r="CS40" s="84"/>
      <c r="CT40" s="84"/>
      <c r="CU40" s="84"/>
      <c r="CV40" s="84"/>
      <c r="CW40" s="84"/>
      <c r="CX40" s="84"/>
      <c r="CY40" s="84"/>
      <c r="CZ40" s="84"/>
      <c r="DA40" s="84"/>
      <c r="DB40" s="84"/>
      <c r="DC40" s="84"/>
      <c r="DD40" s="84"/>
      <c r="DE40" s="84"/>
      <c r="DF40" s="84"/>
      <c r="DG40" s="84"/>
      <c r="DH40" s="84"/>
      <c r="DI40" s="84"/>
      <c r="DJ40" s="84"/>
      <c r="DK40" s="84"/>
      <c r="DL40" s="84"/>
      <c r="DM40" s="84"/>
      <c r="DN40" s="84"/>
      <c r="DO40" s="84"/>
      <c r="DP40" s="84"/>
      <c r="DQ40" s="84"/>
      <c r="DR40" s="84"/>
      <c r="DS40" s="84"/>
      <c r="DT40" s="84"/>
      <c r="DU40" s="84"/>
      <c r="DV40" s="84"/>
      <c r="DW40" s="84"/>
      <c r="DX40" s="84"/>
      <c r="DY40" s="84"/>
      <c r="DZ40" s="84"/>
      <c r="EA40" s="84"/>
      <c r="EB40" s="84"/>
      <c r="EC40" s="84"/>
      <c r="ED40" s="84"/>
      <c r="EE40" s="84"/>
      <c r="EF40" s="84"/>
      <c r="EG40" s="84"/>
      <c r="EH40" s="84"/>
      <c r="EI40" s="84"/>
      <c r="EJ40" s="84"/>
      <c r="EK40" s="84"/>
      <c r="EL40" s="84"/>
      <c r="EM40" s="84"/>
      <c r="EN40" s="84"/>
      <c r="EO40" s="84"/>
      <c r="EP40" s="84"/>
      <c r="EQ40" s="84"/>
      <c r="ER40" s="84"/>
      <c r="ES40" s="84"/>
      <c r="ET40" s="84"/>
      <c r="EU40" s="84"/>
      <c r="EV40" s="84"/>
      <c r="EW40" s="84"/>
      <c r="EX40" s="84"/>
      <c r="EY40" s="84"/>
      <c r="EZ40" s="84"/>
      <c r="FA40" s="84"/>
      <c r="FB40" s="84"/>
      <c r="FC40" s="84"/>
      <c r="FD40" s="84"/>
      <c r="FE40" s="84"/>
      <c r="FF40" s="84"/>
      <c r="FG40" s="84"/>
      <c r="FH40" s="84"/>
      <c r="FI40" s="84"/>
      <c r="FJ40" s="84"/>
      <c r="FK40" s="84"/>
      <c r="FL40" s="84"/>
      <c r="FM40" s="84"/>
      <c r="FN40" s="84"/>
      <c r="FO40" s="84"/>
      <c r="FP40" s="84"/>
      <c r="FQ40" s="84"/>
      <c r="FR40" s="84"/>
      <c r="FS40" s="84"/>
      <c r="FT40" s="84"/>
      <c r="FU40" s="84"/>
      <c r="FV40" s="84"/>
      <c r="FW40" s="84"/>
      <c r="FX40" s="84"/>
      <c r="FY40" s="84"/>
      <c r="FZ40" s="84"/>
      <c r="GA40" s="84"/>
      <c r="GB40" s="84"/>
      <c r="GC40" s="84"/>
      <c r="GD40" s="84"/>
      <c r="GE40" s="84"/>
      <c r="GF40" s="84"/>
      <c r="GG40" s="84"/>
      <c r="GH40" s="84"/>
      <c r="GI40" s="84"/>
      <c r="GJ40" s="84"/>
      <c r="GK40" s="84"/>
      <c r="GL40" s="84"/>
      <c r="GM40" s="84"/>
      <c r="GN40" s="84"/>
      <c r="GO40" s="84"/>
      <c r="GP40" s="84"/>
      <c r="GQ40" s="84"/>
      <c r="GR40" s="84"/>
      <c r="GS40" s="84"/>
      <c r="GT40" s="84"/>
      <c r="GU40" s="84"/>
      <c r="GV40" s="84"/>
      <c r="GW40" s="84"/>
      <c r="GX40" s="84"/>
      <c r="GY40" s="84"/>
      <c r="GZ40" s="84"/>
      <c r="HA40" s="84"/>
      <c r="HB40" s="84"/>
      <c r="HC40" s="84"/>
      <c r="HD40" s="84"/>
      <c r="HE40" s="84"/>
      <c r="HF40" s="84"/>
      <c r="HG40" s="84"/>
      <c r="HH40" s="84"/>
      <c r="HI40" s="84"/>
      <c r="HJ40" s="84"/>
      <c r="HK40" s="84"/>
      <c r="HL40" s="84"/>
      <c r="HM40" s="84"/>
      <c r="HN40" s="84"/>
      <c r="HO40" s="84"/>
      <c r="HP40" s="84"/>
      <c r="HQ40" s="84"/>
      <c r="HR40" s="84"/>
      <c r="HS40" s="84"/>
      <c r="HT40" s="84"/>
      <c r="HU40" s="84"/>
      <c r="HV40" s="84"/>
      <c r="HW40" s="84"/>
      <c r="HX40" s="84"/>
      <c r="HY40" s="84"/>
      <c r="HZ40" s="84"/>
      <c r="IA40" s="84"/>
      <c r="IB40" s="84"/>
      <c r="IC40" s="84"/>
      <c r="ID40" s="84"/>
      <c r="IE40" s="84"/>
      <c r="IF40" s="84"/>
      <c r="IG40" s="84"/>
      <c r="IH40" s="84"/>
      <c r="II40" s="84"/>
      <c r="IJ40" s="84"/>
      <c r="IK40" s="84"/>
      <c r="IL40" s="84"/>
      <c r="IM40" s="84"/>
      <c r="IN40" s="84"/>
      <c r="IO40" s="84"/>
      <c r="IP40" s="84"/>
      <c r="IQ40" s="84"/>
      <c r="IR40" s="84"/>
      <c r="IS40" s="84"/>
      <c r="IT40" s="84"/>
      <c r="IU40" s="84"/>
      <c r="IV40" s="84"/>
      <c r="IW40" s="84"/>
      <c r="IX40" s="84"/>
      <c r="IY40" s="84"/>
      <c r="IZ40" s="84"/>
      <c r="JA40" s="84"/>
      <c r="JB40" s="84"/>
    </row>
    <row r="41" spans="1:262" s="23" customFormat="1" ht="17.100000000000001" customHeight="1" x14ac:dyDescent="0.15">
      <c r="A41" s="239" t="s">
        <v>183</v>
      </c>
      <c r="B41" s="218" t="s">
        <v>494</v>
      </c>
      <c r="C41" s="218"/>
      <c r="D41" s="218"/>
      <c r="E41" s="219">
        <f>E42+E43</f>
        <v>4853.3999999999996</v>
      </c>
      <c r="F41" s="220"/>
      <c r="G41" s="31" t="s">
        <v>495</v>
      </c>
      <c r="H41" s="31"/>
      <c r="I41" s="221">
        <f>I42+I43</f>
        <v>246.59496753246754</v>
      </c>
      <c r="J41" s="222"/>
      <c r="K41" s="218" t="s">
        <v>496</v>
      </c>
      <c r="L41" s="218"/>
      <c r="M41" s="218"/>
      <c r="N41" s="223">
        <f>N42+N43</f>
        <v>343.5</v>
      </c>
      <c r="O41" s="224"/>
      <c r="P41" s="225" t="s">
        <v>216</v>
      </c>
      <c r="Q41" s="225"/>
      <c r="R41" s="225"/>
      <c r="S41" s="44">
        <f>E41/N41</f>
        <v>14.129257641921397</v>
      </c>
      <c r="T41" s="226" t="s">
        <v>217</v>
      </c>
      <c r="U41" s="227"/>
      <c r="V41" s="228"/>
      <c r="W41" s="45">
        <f>I41/N41</f>
        <v>0.7178892795705023</v>
      </c>
      <c r="X41" s="46"/>
      <c r="Y41" s="46"/>
      <c r="Z41" s="52"/>
      <c r="AA41" s="46"/>
      <c r="AB41" s="46"/>
      <c r="AC41" s="46"/>
      <c r="AD41" s="46"/>
      <c r="AE41" s="46"/>
      <c r="AF41" s="53"/>
      <c r="AG41" s="67"/>
      <c r="AH41" s="67"/>
      <c r="AI41" s="68"/>
      <c r="AJ41" s="68"/>
      <c r="AK41" s="68"/>
      <c r="AL41" s="68"/>
      <c r="AM41" s="69"/>
      <c r="AN41" s="46"/>
      <c r="AO41" s="79"/>
      <c r="AP41" s="80"/>
      <c r="AQ41" s="80"/>
      <c r="AR41" s="80"/>
      <c r="AS41" s="80"/>
      <c r="AT41" s="80"/>
      <c r="AU41" s="80"/>
      <c r="AV41" s="80"/>
      <c r="AW41" s="80"/>
      <c r="AX41" s="80"/>
      <c r="AY41" s="80"/>
      <c r="AZ41" s="80"/>
      <c r="BA41" s="80"/>
    </row>
    <row r="42" spans="1:262" s="24" customFormat="1" ht="16.5" customHeight="1" x14ac:dyDescent="0.15">
      <c r="A42" s="229"/>
      <c r="B42" s="229" t="s">
        <v>497</v>
      </c>
      <c r="C42" s="229"/>
      <c r="D42" s="229"/>
      <c r="E42" s="219">
        <f>SUMIFS(W:W,B:B,LEFT(B42,2),H:H,"KPCS")+SUMIFS(W:W,B:B,LEFT(B42,2),H:H,"PCS")/1000</f>
        <v>2463.6</v>
      </c>
      <c r="F42" s="220"/>
      <c r="G42" s="32" t="s">
        <v>498</v>
      </c>
      <c r="H42" s="32"/>
      <c r="I42" s="230">
        <f>SUMIFS(AG:AG,B:B,LEFT(B42,2))</f>
        <v>127.75748556998558</v>
      </c>
      <c r="J42" s="231"/>
      <c r="K42" s="229" t="s">
        <v>499</v>
      </c>
      <c r="L42" s="229"/>
      <c r="M42" s="229"/>
      <c r="N42" s="232">
        <f>SUMIFS(V:V,B:B,LEFT(B42,2))</f>
        <v>170.5</v>
      </c>
      <c r="O42" s="233"/>
      <c r="P42" s="234" t="s">
        <v>500</v>
      </c>
      <c r="Q42" s="234"/>
      <c r="R42" s="234"/>
      <c r="S42" s="44">
        <f>IF(ISERR(E42/N42),,E42/N42)</f>
        <v>14.449266862170088</v>
      </c>
      <c r="T42" s="235" t="s">
        <v>501</v>
      </c>
      <c r="U42" s="236"/>
      <c r="V42" s="237"/>
      <c r="W42" s="47">
        <f>IF(ISERR(I42/N42),,I42/N42)</f>
        <v>0.74931076580636702</v>
      </c>
      <c r="X42" s="48"/>
      <c r="Y42" s="48"/>
      <c r="Z42" s="54"/>
      <c r="AA42" s="55"/>
      <c r="AB42" s="55"/>
      <c r="AC42" s="55"/>
      <c r="AD42" s="55"/>
      <c r="AE42" s="55"/>
      <c r="AF42" s="48"/>
      <c r="AG42" s="70"/>
      <c r="AH42" s="70"/>
      <c r="AI42" s="48"/>
      <c r="AJ42" s="48"/>
      <c r="AK42" s="48"/>
      <c r="AL42" s="48"/>
      <c r="AM42" s="48"/>
      <c r="AN42" s="55"/>
      <c r="AO42" s="81"/>
      <c r="AP42" s="82"/>
      <c r="AQ42" s="82"/>
      <c r="AR42" s="82"/>
      <c r="AS42" s="82"/>
      <c r="AT42" s="82"/>
      <c r="AU42" s="82"/>
      <c r="AV42" s="82"/>
      <c r="AW42" s="82"/>
      <c r="AX42" s="82"/>
      <c r="AY42" s="82"/>
      <c r="AZ42" s="82"/>
      <c r="BA42" s="82"/>
    </row>
    <row r="43" spans="1:262" s="24" customFormat="1" ht="16.5" customHeight="1" x14ac:dyDescent="0.15">
      <c r="A43" s="229"/>
      <c r="B43" s="229" t="s">
        <v>502</v>
      </c>
      <c r="C43" s="229"/>
      <c r="D43" s="229"/>
      <c r="E43" s="219">
        <f>SUMIFS(W:W,B:B,LEFT(B43,2),H:H,"KPCS")+SUMIFS(W:W,B:B,LEFT(B43,2),H:H,"PCS")/1000</f>
        <v>2389.8000000000002</v>
      </c>
      <c r="F43" s="220"/>
      <c r="G43" s="32" t="s">
        <v>503</v>
      </c>
      <c r="H43" s="32"/>
      <c r="I43" s="230">
        <f>SUMIFS(AG:AG,B:B,LEFT(B43,2))</f>
        <v>118.83748196248196</v>
      </c>
      <c r="J43" s="231"/>
      <c r="K43" s="229" t="s">
        <v>504</v>
      </c>
      <c r="L43" s="229"/>
      <c r="M43" s="229"/>
      <c r="N43" s="232">
        <f>SUMIFS(V:V,B:B,LEFT(B43,2))</f>
        <v>173</v>
      </c>
      <c r="O43" s="233"/>
      <c r="P43" s="234" t="s">
        <v>505</v>
      </c>
      <c r="Q43" s="234"/>
      <c r="R43" s="234"/>
      <c r="S43" s="44">
        <f>IF(ISERR(E43/N43),,E43/N43)</f>
        <v>13.813872832369944</v>
      </c>
      <c r="T43" s="235" t="s">
        <v>506</v>
      </c>
      <c r="U43" s="236"/>
      <c r="V43" s="237"/>
      <c r="W43" s="47">
        <f>IF(ISERR(I43/N43),,I43/N43)</f>
        <v>0.68692186105480901</v>
      </c>
      <c r="X43" s="48"/>
      <c r="Y43" s="48"/>
      <c r="Z43" s="56"/>
      <c r="AA43" s="48"/>
      <c r="AB43" s="48"/>
      <c r="AC43" s="48"/>
      <c r="AD43" s="48"/>
      <c r="AE43" s="48"/>
      <c r="AF43" s="48"/>
      <c r="AG43" s="70"/>
      <c r="AH43" s="70"/>
      <c r="AI43" s="48"/>
      <c r="AJ43" s="48"/>
      <c r="AK43" s="48"/>
      <c r="AL43" s="48"/>
      <c r="AM43" s="48"/>
      <c r="AN43" s="48"/>
      <c r="AO43" s="83"/>
      <c r="AP43" s="82"/>
      <c r="AQ43" s="82"/>
      <c r="AR43" s="82"/>
      <c r="AS43" s="82"/>
      <c r="AT43" s="82"/>
      <c r="AU43" s="82"/>
      <c r="AV43" s="82"/>
      <c r="AW43" s="82"/>
      <c r="AX43" s="82"/>
      <c r="AY43" s="82"/>
      <c r="AZ43" s="82"/>
      <c r="BA43" s="82"/>
    </row>
    <row r="45" spans="1:262" x14ac:dyDescent="0.15">
      <c r="K45" s="5" t="s">
        <v>507</v>
      </c>
    </row>
    <row r="49" spans="11:17" x14ac:dyDescent="0.15">
      <c r="K49" s="5" t="s">
        <v>508</v>
      </c>
    </row>
    <row r="60" spans="11:17" x14ac:dyDescent="0.15">
      <c r="Q60" s="5" t="s">
        <v>508</v>
      </c>
    </row>
  </sheetData>
  <autoFilter ref="A4:BA43" xr:uid="{00000000-0009-0000-0000-000014000000}"/>
  <mergeCells count="54">
    <mergeCell ref="AG3:AG4"/>
    <mergeCell ref="AH3:AH4"/>
    <mergeCell ref="AL3:AL4"/>
    <mergeCell ref="AM3:AM4"/>
    <mergeCell ref="W3:W4"/>
    <mergeCell ref="X3:X4"/>
    <mergeCell ref="Y3:Y4"/>
    <mergeCell ref="Z3:Z4"/>
    <mergeCell ref="AF3:AF4"/>
    <mergeCell ref="R3:R4"/>
    <mergeCell ref="S3:S4"/>
    <mergeCell ref="T3:T4"/>
    <mergeCell ref="U3:U4"/>
    <mergeCell ref="V3:V4"/>
    <mergeCell ref="J3:J4"/>
    <mergeCell ref="K3:K4"/>
    <mergeCell ref="O3:O4"/>
    <mergeCell ref="P3:P4"/>
    <mergeCell ref="Q3:Q4"/>
    <mergeCell ref="E3:E4"/>
    <mergeCell ref="F3:F4"/>
    <mergeCell ref="G3:G4"/>
    <mergeCell ref="H3:H4"/>
    <mergeCell ref="I3:I4"/>
    <mergeCell ref="P42:R42"/>
    <mergeCell ref="T42:V42"/>
    <mergeCell ref="B43:D43"/>
    <mergeCell ref="E43:F43"/>
    <mergeCell ref="I43:J43"/>
    <mergeCell ref="K43:M43"/>
    <mergeCell ref="N43:O43"/>
    <mergeCell ref="P43:R43"/>
    <mergeCell ref="T43:V43"/>
    <mergeCell ref="B42:D42"/>
    <mergeCell ref="E42:F42"/>
    <mergeCell ref="I42:J42"/>
    <mergeCell ref="K42:M42"/>
    <mergeCell ref="N42:O42"/>
    <mergeCell ref="A1:BA1"/>
    <mergeCell ref="A2:X2"/>
    <mergeCell ref="Y2:BA2"/>
    <mergeCell ref="AP3:BA3"/>
    <mergeCell ref="B41:D41"/>
    <mergeCell ref="E41:F41"/>
    <mergeCell ref="I41:J41"/>
    <mergeCell ref="K41:M41"/>
    <mergeCell ref="N41:O41"/>
    <mergeCell ref="P41:R41"/>
    <mergeCell ref="T41:V41"/>
    <mergeCell ref="A3:A4"/>
    <mergeCell ref="A41:A43"/>
    <mergeCell ref="B3:B4"/>
    <mergeCell ref="C3:C4"/>
    <mergeCell ref="D3:D4"/>
  </mergeCells>
  <phoneticPr fontId="26" type="noConversion"/>
  <conditionalFormatting sqref="P41:P43">
    <cfRule type="cellIs" dxfId="11" priority="1" stopIfTrue="1" operator="equal">
      <formula>"待令"</formula>
    </cfRule>
    <cfRule type="cellIs" dxfId="10" priority="2" stopIfTrue="1" operator="equal">
      <formula>"试模"</formula>
    </cfRule>
    <cfRule type="cellIs" dxfId="9" priority="3" stopIfTrue="1" operator="equal">
      <formula>"修模"</formula>
    </cfRule>
  </conditionalFormatting>
  <dataValidations count="5">
    <dataValidation type="list" allowBlank="1" showInputMessage="1" showErrorMessage="1" sqref="B5 B6 B7 B8 B9 B10 B11 B12 B13 B14 B15 B16 B17 B18 B19 B20 B21 B22 B23 B24 B25 B26 B27 B28 B29 B30 B31 B32 B33 B34 B35 B36 B37 B38 B39 B40 B44:B185" xr:uid="{00000000-0002-0000-1400-000000000000}">
      <formula1>"白班,夜班"</formula1>
    </dataValidation>
    <dataValidation type="list" allowBlank="1" showInputMessage="1" showErrorMessage="1" sqref="J5 J6 J7 J8 J9 J10 J11 J12 J13 J14 J15 J16 J17 J18 J19 J20 J21 J22 J23 J24 J25 J26 J27 J28 J29 J30 J31 J32 J33 J34 J35 J36 J37 J38 J39 J40 J44:J185" xr:uid="{00000000-0002-0000-1400-000001000000}">
      <formula1>"产成品,半成品"</formula1>
    </dataValidation>
    <dataValidation type="list" allowBlank="1" showInputMessage="1" showErrorMessage="1" sqref="M5 M6 M7 M8 M9 M10 M11 M12 M13 M14 M15 M16 M17 M18 M19 M20 M21 M22 M23 M24 M25 M26 M27 M28 M29 M30 M31 M32 M33 M34 M35 M36 M37 M38 M39 M40 M44:M185" xr:uid="{00000000-0002-0000-1400-000002000000}">
      <formula1>"点焊,镭射,插端,电测,贴唛拉,检验,包装"</formula1>
    </dataValidation>
    <dataValidation type="list" allowBlank="1" showInputMessage="1" showErrorMessage="1" sqref="L5 L6 L7 L8 L9 L10 L11 L12 L13 L14 L15 L16 L17 L18 L19 L20 L21 L22 L23 L24 L25 L26 L27 L28 L29 L30 L31 L32 L33 L34 L35 L36 L37 L38 L39 L40 L44:L185" xr:uid="{00000000-0002-0000-1400-000003000000}">
      <formula1>"手工,自动,半自动"</formula1>
    </dataValidation>
    <dataValidation type="list" allowBlank="1" showInputMessage="1" showErrorMessage="1" sqref="AL5 AL6 AL7 AL8 AL9 AL10 AL11 AL12 AL13 AL14 AL15 AL16 AL17 AL18 AL19 AL20 AL21 AL22 AL23 AL24 AL25 AL26 AL27 AL28 AL29 AL30 AL31 AL32 AL33 AL34 AL35 AL36 AL37 AL38 AL39 AL40 AL44:AL191" xr:uid="{00000000-0002-0000-1400-000004000000}">
      <formula1>"Y,N"</formula1>
    </dataValidation>
  </dataValidations>
  <pageMargins left="0.75" right="0.75" top="1" bottom="1" header="0.51180555555555596" footer="0.51180555555555596"/>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B53"/>
  <sheetViews>
    <sheetView workbookViewId="0">
      <pane xSplit="8" ySplit="2" topLeftCell="R5" activePane="bottomRight" state="frozen"/>
      <selection pane="topRight"/>
      <selection pane="bottomLeft"/>
      <selection pane="bottomRight" activeCell="X25" sqref="X25"/>
    </sheetView>
  </sheetViews>
  <sheetFormatPr defaultColWidth="9" defaultRowHeight="13.5" x14ac:dyDescent="0.15"/>
  <cols>
    <col min="1" max="1" width="8.375" style="5" customWidth="1"/>
    <col min="2" max="2" width="3.75" style="5" customWidth="1"/>
    <col min="3" max="3" width="4.875" style="5" customWidth="1"/>
    <col min="4" max="4" width="12.5" style="5" customWidth="1"/>
    <col min="5" max="5" width="4.25" style="5" customWidth="1"/>
    <col min="6" max="6" width="17.25" style="5" customWidth="1"/>
    <col min="7" max="7" width="8.5" style="5" customWidth="1"/>
    <col min="8" max="8" width="4.125" style="5" customWidth="1"/>
    <col min="9" max="9" width="10.25" style="5" customWidth="1"/>
    <col min="10" max="10" width="6.875" style="5" customWidth="1"/>
    <col min="11" max="11" width="10.375" style="5" customWidth="1"/>
    <col min="12" max="13" width="4.625" style="5" hidden="1" customWidth="1"/>
    <col min="14" max="14" width="0.75" style="5" hidden="1" customWidth="1"/>
    <col min="15" max="15" width="7.5" style="5" customWidth="1"/>
    <col min="16" max="17" width="5.375" style="5" customWidth="1"/>
    <col min="18" max="18" width="7" style="5" customWidth="1"/>
    <col min="19" max="19" width="7.5" style="5" customWidth="1"/>
    <col min="20" max="22" width="6.75" style="5" customWidth="1"/>
    <col min="23" max="23" width="10" style="5" customWidth="1"/>
    <col min="24" max="24" width="6" style="5" customWidth="1"/>
    <col min="25" max="26" width="6.125" style="5" customWidth="1"/>
    <col min="27" max="27" width="4.5" style="5" hidden="1" customWidth="1"/>
    <col min="28" max="28" width="5.25" style="5" hidden="1" customWidth="1"/>
    <col min="29" max="30" width="4.5" style="5" hidden="1" customWidth="1"/>
    <col min="31" max="31" width="7.375" style="5" hidden="1" customWidth="1"/>
    <col min="32" max="32" width="9.625" style="5" customWidth="1"/>
    <col min="33" max="33" width="8" style="5" customWidth="1"/>
    <col min="34" max="34" width="7.5" style="5" customWidth="1"/>
    <col min="35" max="35" width="5.5" style="5" hidden="1" customWidth="1"/>
    <col min="36" max="37" width="4.875" style="5" hidden="1" customWidth="1"/>
    <col min="38" max="38" width="4.625" style="5" hidden="1" customWidth="1"/>
    <col min="39" max="39" width="6.125" style="5" customWidth="1"/>
    <col min="40" max="40" width="6" style="5" hidden="1" customWidth="1"/>
    <col min="41" max="42" width="5.875" style="5" customWidth="1"/>
    <col min="43" max="53" width="7" style="5" customWidth="1"/>
    <col min="54" max="16384" width="9" style="5"/>
  </cols>
  <sheetData>
    <row r="1" spans="1:262" s="21" customFormat="1" ht="24.95" customHeight="1" x14ac:dyDescent="0.15">
      <c r="A1" s="209" t="s">
        <v>492</v>
      </c>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row>
    <row r="2" spans="1:262" s="21" customFormat="1" ht="24.95" customHeight="1" x14ac:dyDescent="0.25">
      <c r="A2" s="210" t="s">
        <v>493</v>
      </c>
      <c r="B2" s="211"/>
      <c r="C2" s="211"/>
      <c r="D2" s="211"/>
      <c r="E2" s="211"/>
      <c r="F2" s="211"/>
      <c r="G2" s="211"/>
      <c r="H2" s="211"/>
      <c r="I2" s="211"/>
      <c r="J2" s="211"/>
      <c r="K2" s="211"/>
      <c r="L2" s="211"/>
      <c r="M2" s="211"/>
      <c r="N2" s="211"/>
      <c r="O2" s="211"/>
      <c r="P2" s="211"/>
      <c r="Q2" s="211"/>
      <c r="R2" s="211"/>
      <c r="S2" s="211"/>
      <c r="T2" s="211"/>
      <c r="U2" s="211"/>
      <c r="V2" s="211"/>
      <c r="W2" s="211"/>
      <c r="X2" s="212"/>
      <c r="Y2" s="213" t="s">
        <v>135</v>
      </c>
      <c r="Z2" s="214"/>
      <c r="AA2" s="214"/>
      <c r="AB2" s="214"/>
      <c r="AC2" s="214"/>
      <c r="AD2" s="214"/>
      <c r="AE2" s="214"/>
      <c r="AF2" s="214"/>
      <c r="AG2" s="214"/>
      <c r="AH2" s="214"/>
      <c r="AI2" s="214"/>
      <c r="AJ2" s="214"/>
      <c r="AK2" s="214"/>
      <c r="AL2" s="214"/>
      <c r="AM2" s="214"/>
      <c r="AN2" s="214"/>
      <c r="AO2" s="214"/>
      <c r="AP2" s="214"/>
      <c r="AQ2" s="214"/>
      <c r="AR2" s="214"/>
      <c r="AS2" s="214"/>
      <c r="AT2" s="214"/>
      <c r="AU2" s="214"/>
      <c r="AV2" s="214"/>
      <c r="AW2" s="214"/>
      <c r="AX2" s="214"/>
      <c r="AY2" s="214"/>
      <c r="AZ2" s="214"/>
      <c r="BA2" s="21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row>
    <row r="3" spans="1:262" s="13" customFormat="1" ht="15" customHeight="1" x14ac:dyDescent="0.15">
      <c r="A3" s="186" t="s">
        <v>221</v>
      </c>
      <c r="B3" s="188" t="s">
        <v>222</v>
      </c>
      <c r="C3" s="190" t="s">
        <v>223</v>
      </c>
      <c r="D3" s="192" t="s">
        <v>224</v>
      </c>
      <c r="E3" s="194" t="s">
        <v>225</v>
      </c>
      <c r="F3" s="186" t="s">
        <v>3</v>
      </c>
      <c r="G3" s="196" t="s">
        <v>226</v>
      </c>
      <c r="H3" s="196" t="s">
        <v>227</v>
      </c>
      <c r="I3" s="186" t="s">
        <v>228</v>
      </c>
      <c r="J3" s="188" t="s">
        <v>229</v>
      </c>
      <c r="K3" s="198" t="s">
        <v>230</v>
      </c>
      <c r="L3" s="33" t="s">
        <v>231</v>
      </c>
      <c r="M3" s="33" t="s">
        <v>232</v>
      </c>
      <c r="N3" s="34" t="s">
        <v>233</v>
      </c>
      <c r="O3" s="200" t="s">
        <v>2</v>
      </c>
      <c r="P3" s="190" t="s">
        <v>234</v>
      </c>
      <c r="Q3" s="190" t="s">
        <v>235</v>
      </c>
      <c r="R3" s="194" t="s">
        <v>236</v>
      </c>
      <c r="S3" s="194" t="s">
        <v>237</v>
      </c>
      <c r="T3" s="190" t="s">
        <v>238</v>
      </c>
      <c r="U3" s="190" t="s">
        <v>239</v>
      </c>
      <c r="V3" s="190" t="s">
        <v>240</v>
      </c>
      <c r="W3" s="202" t="s">
        <v>241</v>
      </c>
      <c r="X3" s="204" t="s">
        <v>242</v>
      </c>
      <c r="Y3" s="205" t="s">
        <v>243</v>
      </c>
      <c r="Z3" s="205" t="s">
        <v>244</v>
      </c>
      <c r="AA3" s="34" t="s">
        <v>245</v>
      </c>
      <c r="AB3" s="34" t="s">
        <v>246</v>
      </c>
      <c r="AC3" s="34" t="s">
        <v>247</v>
      </c>
      <c r="AD3" s="34" t="s">
        <v>248</v>
      </c>
      <c r="AE3" s="49" t="s">
        <v>249</v>
      </c>
      <c r="AF3" s="194" t="s">
        <v>250</v>
      </c>
      <c r="AG3" s="194" t="s">
        <v>195</v>
      </c>
      <c r="AH3" s="194" t="s">
        <v>251</v>
      </c>
      <c r="AI3" s="57" t="s">
        <v>252</v>
      </c>
      <c r="AJ3" s="49" t="s">
        <v>253</v>
      </c>
      <c r="AK3" s="57" t="s">
        <v>254</v>
      </c>
      <c r="AL3" s="188" t="s">
        <v>255</v>
      </c>
      <c r="AM3" s="192" t="s">
        <v>256</v>
      </c>
      <c r="AN3" s="58" t="s">
        <v>257</v>
      </c>
      <c r="AO3" s="60" t="s">
        <v>1</v>
      </c>
      <c r="AP3" s="184" t="s">
        <v>258</v>
      </c>
      <c r="AQ3" s="185"/>
      <c r="AR3" s="185"/>
      <c r="AS3" s="185"/>
      <c r="AT3" s="185"/>
      <c r="AU3" s="185"/>
      <c r="AV3" s="185"/>
      <c r="AW3" s="185"/>
      <c r="AX3" s="185"/>
      <c r="AY3" s="185"/>
      <c r="AZ3" s="185"/>
      <c r="BA3" s="217"/>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c r="HJ3" s="84"/>
      <c r="HK3" s="84"/>
      <c r="HL3" s="84"/>
      <c r="HM3" s="84"/>
      <c r="HN3" s="84"/>
      <c r="HO3" s="84"/>
      <c r="HP3" s="84"/>
      <c r="HQ3" s="84"/>
      <c r="HR3" s="84"/>
      <c r="HS3" s="84"/>
      <c r="HT3" s="84"/>
      <c r="HU3" s="84"/>
      <c r="HV3" s="84"/>
      <c r="HW3" s="84"/>
      <c r="HX3" s="84"/>
      <c r="HY3" s="84"/>
      <c r="HZ3" s="84"/>
      <c r="IA3" s="84"/>
      <c r="IB3" s="84"/>
      <c r="IC3" s="84"/>
      <c r="ID3" s="84"/>
      <c r="IE3" s="84"/>
      <c r="IF3" s="84"/>
      <c r="IG3" s="84"/>
      <c r="IH3" s="84"/>
      <c r="II3" s="84"/>
      <c r="IJ3" s="84"/>
      <c r="IK3" s="84"/>
      <c r="IL3" s="84"/>
      <c r="IM3" s="84"/>
      <c r="IN3" s="84"/>
      <c r="IO3" s="84"/>
      <c r="IP3" s="84"/>
      <c r="IQ3" s="84"/>
      <c r="IR3" s="84"/>
      <c r="IS3" s="84"/>
      <c r="IT3" s="84"/>
      <c r="IU3" s="84"/>
      <c r="IV3" s="84"/>
      <c r="IW3" s="84"/>
      <c r="IX3" s="84"/>
      <c r="IY3" s="84"/>
      <c r="IZ3" s="84"/>
      <c r="JA3" s="84"/>
      <c r="JB3" s="84"/>
    </row>
    <row r="4" spans="1:262" s="13" customFormat="1" ht="15" customHeight="1" x14ac:dyDescent="0.15">
      <c r="A4" s="187"/>
      <c r="B4" s="189"/>
      <c r="C4" s="191"/>
      <c r="D4" s="193"/>
      <c r="E4" s="195"/>
      <c r="F4" s="187"/>
      <c r="G4" s="197"/>
      <c r="H4" s="197"/>
      <c r="I4" s="187"/>
      <c r="J4" s="189"/>
      <c r="K4" s="199"/>
      <c r="L4" s="35"/>
      <c r="M4" s="35"/>
      <c r="N4" s="36"/>
      <c r="O4" s="201"/>
      <c r="P4" s="191"/>
      <c r="Q4" s="191"/>
      <c r="R4" s="195"/>
      <c r="S4" s="195"/>
      <c r="T4" s="191"/>
      <c r="U4" s="191"/>
      <c r="V4" s="191"/>
      <c r="W4" s="203"/>
      <c r="X4" s="204"/>
      <c r="Y4" s="205"/>
      <c r="Z4" s="205"/>
      <c r="AA4" s="36"/>
      <c r="AB4" s="36"/>
      <c r="AC4" s="36"/>
      <c r="AD4" s="36"/>
      <c r="AE4" s="34"/>
      <c r="AF4" s="195"/>
      <c r="AG4" s="195"/>
      <c r="AH4" s="195"/>
      <c r="AI4" s="59"/>
      <c r="AJ4" s="34"/>
      <c r="AK4" s="59"/>
      <c r="AL4" s="189"/>
      <c r="AM4" s="193"/>
      <c r="AN4" s="60"/>
      <c r="AO4" s="71" t="s">
        <v>262</v>
      </c>
      <c r="AP4" s="71" t="s">
        <v>263</v>
      </c>
      <c r="AQ4" s="72" t="s">
        <v>264</v>
      </c>
      <c r="AR4" s="72" t="s">
        <v>265</v>
      </c>
      <c r="AS4" s="73" t="s">
        <v>266</v>
      </c>
      <c r="AT4" s="73" t="s">
        <v>267</v>
      </c>
      <c r="AU4" s="73" t="s">
        <v>268</v>
      </c>
      <c r="AV4" s="73" t="s">
        <v>269</v>
      </c>
      <c r="AW4" s="73" t="s">
        <v>270</v>
      </c>
      <c r="AX4" s="73" t="s">
        <v>271</v>
      </c>
      <c r="AY4" s="73" t="s">
        <v>272</v>
      </c>
      <c r="AZ4" s="73" t="s">
        <v>273</v>
      </c>
      <c r="BA4" s="73" t="s">
        <v>274</v>
      </c>
      <c r="BB4" s="84"/>
      <c r="BC4" s="84"/>
      <c r="BD4" s="84"/>
      <c r="BE4" s="84"/>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c r="EF4" s="84"/>
      <c r="EG4" s="84"/>
      <c r="EH4" s="84"/>
      <c r="EI4" s="84"/>
      <c r="EJ4" s="84"/>
      <c r="EK4" s="84"/>
      <c r="EL4" s="84"/>
      <c r="EM4" s="84"/>
      <c r="EN4" s="84"/>
      <c r="EO4" s="84"/>
      <c r="EP4" s="84"/>
      <c r="EQ4" s="84"/>
      <c r="ER4" s="84"/>
      <c r="ES4" s="84"/>
      <c r="ET4" s="84"/>
      <c r="EU4" s="84"/>
      <c r="EV4" s="84"/>
      <c r="EW4" s="84"/>
      <c r="EX4" s="84"/>
      <c r="EY4" s="84"/>
      <c r="EZ4" s="84"/>
      <c r="FA4" s="84"/>
      <c r="FB4" s="84"/>
      <c r="FC4" s="84"/>
      <c r="FD4" s="84"/>
      <c r="FE4" s="84"/>
      <c r="FF4" s="84"/>
      <c r="FG4" s="84"/>
      <c r="FH4" s="84"/>
      <c r="FI4" s="84"/>
      <c r="FJ4" s="84"/>
      <c r="FK4" s="84"/>
      <c r="FL4" s="84"/>
      <c r="FM4" s="84"/>
      <c r="FN4" s="84"/>
      <c r="FO4" s="84"/>
      <c r="FP4" s="84"/>
      <c r="FQ4" s="84"/>
      <c r="FR4" s="84"/>
      <c r="FS4" s="84"/>
      <c r="FT4" s="84"/>
      <c r="FU4" s="84"/>
      <c r="FV4" s="84"/>
      <c r="FW4" s="84"/>
      <c r="FX4" s="84"/>
      <c r="FY4" s="84"/>
      <c r="FZ4" s="84"/>
      <c r="GA4" s="84"/>
      <c r="GB4" s="84"/>
      <c r="GC4" s="84"/>
      <c r="GD4" s="84"/>
      <c r="GE4" s="84"/>
      <c r="GF4" s="84"/>
      <c r="GG4" s="84"/>
      <c r="GH4" s="84"/>
      <c r="GI4" s="84"/>
      <c r="GJ4" s="84"/>
      <c r="GK4" s="84"/>
      <c r="GL4" s="84"/>
      <c r="GM4" s="84"/>
      <c r="GN4" s="84"/>
      <c r="GO4" s="84"/>
      <c r="GP4" s="84"/>
      <c r="GQ4" s="84"/>
      <c r="GR4" s="84"/>
      <c r="GS4" s="84"/>
      <c r="GT4" s="84"/>
      <c r="GU4" s="84"/>
      <c r="GV4" s="84"/>
      <c r="GW4" s="84"/>
      <c r="GX4" s="84"/>
      <c r="GY4" s="84"/>
      <c r="GZ4" s="84"/>
      <c r="HA4" s="84"/>
      <c r="HB4" s="84"/>
      <c r="HC4" s="84"/>
      <c r="HD4" s="84"/>
      <c r="HE4" s="84"/>
      <c r="HF4" s="84"/>
      <c r="HG4" s="84"/>
      <c r="HH4" s="84"/>
      <c r="HI4" s="84"/>
      <c r="HJ4" s="84"/>
      <c r="HK4" s="84"/>
      <c r="HL4" s="84"/>
      <c r="HM4" s="84"/>
      <c r="HN4" s="84"/>
      <c r="HO4" s="84"/>
      <c r="HP4" s="84"/>
      <c r="HQ4" s="84"/>
      <c r="HR4" s="84"/>
      <c r="HS4" s="84"/>
      <c r="HT4" s="84"/>
      <c r="HU4" s="84"/>
      <c r="HV4" s="84"/>
      <c r="HW4" s="84"/>
      <c r="HX4" s="84"/>
      <c r="HY4" s="84"/>
      <c r="HZ4" s="84"/>
      <c r="IA4" s="84"/>
      <c r="IB4" s="84"/>
      <c r="IC4" s="84"/>
      <c r="ID4" s="84"/>
      <c r="IE4" s="84"/>
      <c r="IF4" s="84"/>
      <c r="IG4" s="84"/>
      <c r="IH4" s="84"/>
      <c r="II4" s="84"/>
      <c r="IJ4" s="84"/>
      <c r="IK4" s="84"/>
      <c r="IL4" s="84"/>
      <c r="IM4" s="84"/>
      <c r="IN4" s="84"/>
      <c r="IO4" s="84"/>
      <c r="IP4" s="84"/>
      <c r="IQ4" s="84"/>
      <c r="IR4" s="84"/>
      <c r="IS4" s="84"/>
      <c r="IT4" s="84"/>
      <c r="IU4" s="84"/>
      <c r="IV4" s="84"/>
      <c r="IW4" s="84"/>
      <c r="IX4" s="84"/>
      <c r="IY4" s="84"/>
      <c r="IZ4" s="84"/>
      <c r="JA4" s="84"/>
      <c r="JB4" s="84"/>
    </row>
    <row r="5" spans="1:262" s="22" customFormat="1" ht="15" customHeight="1" x14ac:dyDescent="0.15">
      <c r="A5" s="176" t="str">
        <f t="shared" ref="A5:A33" si="0">$Y$2</f>
        <v>20190903</v>
      </c>
      <c r="B5" s="26" t="s">
        <v>275</v>
      </c>
      <c r="C5" s="27" t="s">
        <v>375</v>
      </c>
      <c r="D5" s="28" t="s">
        <v>418</v>
      </c>
      <c r="E5" s="26" t="str">
        <f t="shared" ref="E5:E28" si="1">IF(LEFT(D5,3)="ZVY","试产",IF(LEFT(D5,3)="XVK","重工","标准"))</f>
        <v>标准</v>
      </c>
      <c r="F5" s="29" t="str">
        <f>VLOOKUP(D5,[1]工单一览表!A:B,2,0)</f>
        <v>025-C130000641-356</v>
      </c>
      <c r="G5" s="30" t="str">
        <f>VLOOKUP(F5,[1]系列对照表!A:C,3,0)</f>
        <v>PinPush</v>
      </c>
      <c r="H5" s="30" t="str">
        <f>VLOOKUP(F5,[1]系列对照表!A:D,4,0)</f>
        <v>PCS</v>
      </c>
      <c r="I5" s="37">
        <f>VLOOKUP(D5,[1]工单一览表!A:G,7,0)</f>
        <v>1500000</v>
      </c>
      <c r="J5" s="38" t="s">
        <v>281</v>
      </c>
      <c r="K5" s="37">
        <f>VLOOKUP(D5,[1]工单一览表!A:H,8,0)</f>
        <v>838000</v>
      </c>
      <c r="L5" s="26"/>
      <c r="M5" s="26"/>
      <c r="N5" s="26"/>
      <c r="O5" s="39" t="s">
        <v>420</v>
      </c>
      <c r="P5" s="40">
        <v>0.5</v>
      </c>
      <c r="Q5" s="40">
        <v>0.5</v>
      </c>
      <c r="R5" s="40">
        <f t="shared" ref="R5:R33" ca="1" si="2">SUMIFS(INDIRECT("'"&amp;"品质人力-"&amp;A5&amp;"'"&amp;"!D:D"),INDIRECT("'"&amp;"品质人力-"&amp;A5&amp;"'"&amp;"!C:C"),B5)/SUMIFS(V:V,B:B,B5)*V5</f>
        <v>3.1755725190839694</v>
      </c>
      <c r="S5" s="40">
        <f t="shared" ref="S5:S33" ca="1" si="3">SUM(INDIRECT("'"&amp;"管理人力-"&amp;A5&amp;"'"&amp;"!D:D"))/SUM(V:V)*V5</f>
        <v>2.4881889763779528</v>
      </c>
      <c r="T5" s="40">
        <v>3</v>
      </c>
      <c r="U5" s="40">
        <v>5</v>
      </c>
      <c r="V5" s="41">
        <v>8</v>
      </c>
      <c r="W5" s="42">
        <v>75000</v>
      </c>
      <c r="X5" s="43">
        <v>200</v>
      </c>
      <c r="Y5" s="50">
        <v>1</v>
      </c>
      <c r="Z5" s="50">
        <v>1</v>
      </c>
      <c r="AA5" s="51"/>
      <c r="AB5" s="51"/>
      <c r="AC5" s="51"/>
      <c r="AD5" s="51"/>
      <c r="AE5" s="51"/>
      <c r="AF5" s="38">
        <f t="shared" ref="AF5:AF33" si="4">IF(LEFT(F5,3)="025",X5*Y5*Z5*60*V5,X5*Y5*Z5*60*V5/1000)</f>
        <v>96000</v>
      </c>
      <c r="AG5" s="61">
        <f t="shared" ref="AG5:AG33" si="5">IF(LEFT(F5,3)="025",W5/(X5*Y5*Z5*60),W5*1000/(X5*Y5*Z5*60))</f>
        <v>6.25</v>
      </c>
      <c r="AH5" s="62">
        <f t="shared" ref="AH5:AH33" si="6">W5/AF5</f>
        <v>0.78125</v>
      </c>
      <c r="AI5" s="63"/>
      <c r="AJ5" s="64"/>
      <c r="AK5" s="65">
        <f t="shared" ref="AK5:AK28" si="7">AJ5/U5</f>
        <v>0</v>
      </c>
      <c r="AL5" s="64" t="str">
        <f>IF(VLOOKUP(D5,[1]工单一览表!A:F,6,0)="结案","Y","N")</f>
        <v>Y</v>
      </c>
      <c r="AM5" s="66" t="s">
        <v>317</v>
      </c>
      <c r="AN5" s="26"/>
      <c r="AO5" s="66" t="s">
        <v>445</v>
      </c>
      <c r="AP5" s="74"/>
      <c r="AQ5" s="75"/>
      <c r="AR5" s="76"/>
      <c r="AS5" s="77"/>
      <c r="AT5" s="77"/>
      <c r="AU5" s="78"/>
      <c r="AV5" s="77"/>
      <c r="AW5" s="77"/>
      <c r="AX5" s="77"/>
      <c r="AY5" s="77"/>
      <c r="AZ5" s="77"/>
      <c r="BA5" s="77"/>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c r="CW5" s="84"/>
      <c r="CX5" s="84"/>
      <c r="CY5" s="84"/>
      <c r="CZ5" s="84"/>
      <c r="DA5" s="84"/>
      <c r="DB5" s="84"/>
      <c r="DC5" s="84"/>
      <c r="DD5" s="84"/>
      <c r="DE5" s="84"/>
      <c r="DF5" s="84"/>
      <c r="DG5" s="84"/>
      <c r="DH5" s="84"/>
      <c r="DI5" s="84"/>
      <c r="DJ5" s="84"/>
      <c r="DK5" s="84"/>
      <c r="DL5" s="84"/>
      <c r="DM5" s="84"/>
      <c r="DN5" s="84"/>
      <c r="DO5" s="84"/>
      <c r="DP5" s="84"/>
      <c r="DQ5" s="84"/>
      <c r="DR5" s="84"/>
      <c r="DS5" s="84"/>
      <c r="DT5" s="84"/>
      <c r="DU5" s="84"/>
      <c r="DV5" s="84"/>
      <c r="DW5" s="84"/>
      <c r="DX5" s="84"/>
      <c r="DY5" s="84"/>
      <c r="DZ5" s="84"/>
      <c r="EA5" s="84"/>
      <c r="EB5" s="84"/>
      <c r="EC5" s="84"/>
      <c r="ED5" s="84"/>
      <c r="EE5" s="84"/>
      <c r="EF5" s="84"/>
      <c r="EG5" s="84"/>
      <c r="EH5" s="84"/>
      <c r="EI5" s="84"/>
      <c r="EJ5" s="84"/>
      <c r="EK5" s="84"/>
      <c r="EL5" s="84"/>
      <c r="EM5" s="84"/>
      <c r="EN5" s="84"/>
      <c r="EO5" s="84"/>
      <c r="EP5" s="84"/>
      <c r="EQ5" s="84"/>
      <c r="ER5" s="84"/>
      <c r="ES5" s="84"/>
      <c r="ET5" s="84"/>
      <c r="EU5" s="84"/>
      <c r="EV5" s="84"/>
      <c r="EW5" s="84"/>
      <c r="EX5" s="84"/>
      <c r="EY5" s="84"/>
      <c r="EZ5" s="84"/>
      <c r="FA5" s="84"/>
      <c r="FB5" s="84"/>
      <c r="FC5" s="84"/>
      <c r="FD5" s="84"/>
      <c r="FE5" s="84"/>
      <c r="FF5" s="84"/>
      <c r="FG5" s="84"/>
      <c r="FH5" s="84"/>
      <c r="FI5" s="84"/>
      <c r="FJ5" s="84"/>
      <c r="FK5" s="84"/>
      <c r="FL5" s="84"/>
      <c r="FM5" s="84"/>
      <c r="FN5" s="84"/>
      <c r="FO5" s="84"/>
      <c r="FP5" s="84"/>
      <c r="FQ5" s="84"/>
      <c r="FR5" s="84"/>
      <c r="FS5" s="84"/>
      <c r="FT5" s="84"/>
      <c r="FU5" s="84"/>
      <c r="FV5" s="84"/>
      <c r="FW5" s="84"/>
      <c r="FX5" s="84"/>
      <c r="FY5" s="84"/>
      <c r="FZ5" s="84"/>
      <c r="GA5" s="84"/>
      <c r="GB5" s="84"/>
      <c r="GC5" s="84"/>
      <c r="GD5" s="84"/>
      <c r="GE5" s="84"/>
      <c r="GF5" s="84"/>
      <c r="GG5" s="84"/>
      <c r="GH5" s="84"/>
      <c r="GI5" s="84"/>
      <c r="GJ5" s="84"/>
      <c r="GK5" s="84"/>
      <c r="GL5" s="84"/>
      <c r="GM5" s="84"/>
      <c r="GN5" s="84"/>
      <c r="GO5" s="84"/>
      <c r="GP5" s="84"/>
      <c r="GQ5" s="84"/>
      <c r="GR5" s="84"/>
      <c r="GS5" s="84"/>
      <c r="GT5" s="84"/>
      <c r="GU5" s="84"/>
      <c r="GV5" s="84"/>
      <c r="GW5" s="84"/>
      <c r="GX5" s="84"/>
      <c r="GY5" s="84"/>
      <c r="GZ5" s="84"/>
      <c r="HA5" s="84"/>
      <c r="HB5" s="84"/>
      <c r="HC5" s="84"/>
      <c r="HD5" s="84"/>
      <c r="HE5" s="84"/>
      <c r="HF5" s="84"/>
      <c r="HG5" s="84"/>
      <c r="HH5" s="84"/>
      <c r="HI5" s="84"/>
      <c r="HJ5" s="84"/>
      <c r="HK5" s="84"/>
      <c r="HL5" s="84"/>
      <c r="HM5" s="84"/>
      <c r="HN5" s="84"/>
      <c r="HO5" s="84"/>
      <c r="HP5" s="84"/>
      <c r="HQ5" s="84"/>
      <c r="HR5" s="84"/>
      <c r="HS5" s="84"/>
      <c r="HT5" s="84"/>
      <c r="HU5" s="84"/>
      <c r="HV5" s="84"/>
      <c r="HW5" s="84"/>
      <c r="HX5" s="84"/>
      <c r="HY5" s="84"/>
      <c r="HZ5" s="84"/>
      <c r="IA5" s="84"/>
      <c r="IB5" s="84"/>
      <c r="IC5" s="84"/>
      <c r="ID5" s="84"/>
      <c r="IE5" s="84"/>
      <c r="IF5" s="84"/>
      <c r="IG5" s="84"/>
      <c r="IH5" s="84"/>
      <c r="II5" s="84"/>
      <c r="IJ5" s="84"/>
      <c r="IK5" s="84"/>
      <c r="IL5" s="84"/>
      <c r="IM5" s="84"/>
      <c r="IN5" s="84"/>
      <c r="IO5" s="84"/>
      <c r="IP5" s="84"/>
      <c r="IQ5" s="84"/>
      <c r="IR5" s="84"/>
      <c r="IS5" s="84"/>
      <c r="IT5" s="84"/>
      <c r="IU5" s="84"/>
      <c r="IV5" s="84"/>
      <c r="IW5" s="84"/>
      <c r="IX5" s="84"/>
      <c r="IY5" s="84"/>
      <c r="IZ5" s="84"/>
      <c r="JA5" s="84"/>
      <c r="JB5" s="84"/>
    </row>
    <row r="6" spans="1:262" s="22" customFormat="1" ht="15" customHeight="1" x14ac:dyDescent="0.15">
      <c r="A6" s="176" t="str">
        <f t="shared" si="0"/>
        <v>20190903</v>
      </c>
      <c r="B6" s="26" t="s">
        <v>275</v>
      </c>
      <c r="C6" s="27" t="s">
        <v>375</v>
      </c>
      <c r="D6" s="28" t="s">
        <v>421</v>
      </c>
      <c r="E6" s="26" t="str">
        <f t="shared" si="1"/>
        <v>标准</v>
      </c>
      <c r="F6" s="29" t="str">
        <f>VLOOKUP(D6,[1]工单一览表!A:B,2,0)</f>
        <v>025-C130000642-356</v>
      </c>
      <c r="G6" s="30" t="str">
        <f>VLOOKUP(F6,[1]系列对照表!A:C,3,0)</f>
        <v>PinPush</v>
      </c>
      <c r="H6" s="30" t="str">
        <f>VLOOKUP(F6,[1]系列对照表!A:D,4,0)</f>
        <v>PCS</v>
      </c>
      <c r="I6" s="37">
        <f>VLOOKUP(D6,[1]工单一览表!A:G,7,0)</f>
        <v>1500000</v>
      </c>
      <c r="J6" s="38" t="s">
        <v>281</v>
      </c>
      <c r="K6" s="37">
        <f>VLOOKUP(D6,[1]工单一览表!A:H,8,0)</f>
        <v>828000</v>
      </c>
      <c r="L6" s="26"/>
      <c r="M6" s="26"/>
      <c r="N6" s="26"/>
      <c r="O6" s="39" t="s">
        <v>420</v>
      </c>
      <c r="P6" s="40">
        <v>0.5</v>
      </c>
      <c r="Q6" s="40">
        <v>0.5</v>
      </c>
      <c r="R6" s="40">
        <f t="shared" ca="1" si="2"/>
        <v>3.1755725190839694</v>
      </c>
      <c r="S6" s="40">
        <f t="shared" ca="1" si="3"/>
        <v>2.4881889763779528</v>
      </c>
      <c r="T6" s="40">
        <v>4</v>
      </c>
      <c r="U6" s="40">
        <v>4</v>
      </c>
      <c r="V6" s="41">
        <v>8</v>
      </c>
      <c r="W6" s="42">
        <v>75000</v>
      </c>
      <c r="X6" s="43">
        <v>200</v>
      </c>
      <c r="Y6" s="50">
        <v>1</v>
      </c>
      <c r="Z6" s="50">
        <v>1</v>
      </c>
      <c r="AA6" s="51"/>
      <c r="AB6" s="51"/>
      <c r="AC6" s="51"/>
      <c r="AD6" s="51"/>
      <c r="AE6" s="51"/>
      <c r="AF6" s="38">
        <f t="shared" si="4"/>
        <v>96000</v>
      </c>
      <c r="AG6" s="61">
        <f t="shared" si="5"/>
        <v>6.25</v>
      </c>
      <c r="AH6" s="62">
        <f t="shared" si="6"/>
        <v>0.78125</v>
      </c>
      <c r="AI6" s="63"/>
      <c r="AJ6" s="64"/>
      <c r="AK6" s="65">
        <f t="shared" si="7"/>
        <v>0</v>
      </c>
      <c r="AL6" s="64" t="str">
        <f>IF(VLOOKUP(D6,[1]工单一览表!A:F,6,0)="结案","Y","N")</f>
        <v>Y</v>
      </c>
      <c r="AM6" s="66" t="s">
        <v>317</v>
      </c>
      <c r="AN6" s="26"/>
      <c r="AO6" s="66" t="s">
        <v>445</v>
      </c>
      <c r="AP6" s="74"/>
      <c r="AQ6" s="75"/>
      <c r="AR6" s="76"/>
      <c r="AS6" s="77"/>
      <c r="AT6" s="77"/>
      <c r="AU6" s="78"/>
      <c r="AV6" s="77"/>
      <c r="AW6" s="77"/>
      <c r="AX6" s="77"/>
      <c r="AY6" s="77"/>
      <c r="AZ6" s="77"/>
      <c r="BA6" s="77"/>
      <c r="BB6" s="84"/>
      <c r="BC6" s="84"/>
      <c r="BD6" s="84"/>
      <c r="BE6" s="84"/>
      <c r="BF6" s="84"/>
      <c r="BG6" s="84"/>
      <c r="BH6" s="84"/>
      <c r="BI6" s="84"/>
      <c r="BJ6" s="84"/>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84"/>
      <c r="FT6" s="84"/>
      <c r="FU6" s="84"/>
      <c r="FV6" s="84"/>
      <c r="FW6" s="84"/>
      <c r="FX6" s="84"/>
      <c r="FY6" s="84"/>
      <c r="FZ6" s="84"/>
      <c r="GA6" s="84"/>
      <c r="GB6" s="84"/>
      <c r="GC6" s="84"/>
      <c r="GD6" s="84"/>
      <c r="GE6" s="84"/>
      <c r="GF6" s="84"/>
      <c r="GG6" s="84"/>
      <c r="GH6" s="84"/>
      <c r="GI6" s="84"/>
      <c r="GJ6" s="84"/>
      <c r="GK6" s="84"/>
      <c r="GL6" s="84"/>
      <c r="GM6" s="84"/>
      <c r="GN6" s="84"/>
      <c r="GO6" s="84"/>
      <c r="GP6" s="84"/>
      <c r="GQ6" s="84"/>
      <c r="GR6" s="84"/>
      <c r="GS6" s="84"/>
      <c r="GT6" s="84"/>
      <c r="GU6" s="84"/>
      <c r="GV6" s="84"/>
      <c r="GW6" s="84"/>
      <c r="GX6" s="84"/>
      <c r="GY6" s="84"/>
      <c r="GZ6" s="84"/>
      <c r="HA6" s="84"/>
      <c r="HB6" s="84"/>
      <c r="HC6" s="84"/>
      <c r="HD6" s="84"/>
      <c r="HE6" s="84"/>
      <c r="HF6" s="84"/>
      <c r="HG6" s="84"/>
      <c r="HH6" s="84"/>
      <c r="HI6" s="84"/>
      <c r="HJ6" s="84"/>
      <c r="HK6" s="84"/>
      <c r="HL6" s="84"/>
      <c r="HM6" s="84"/>
      <c r="HN6" s="84"/>
      <c r="HO6" s="84"/>
      <c r="HP6" s="84"/>
      <c r="HQ6" s="84"/>
      <c r="HR6" s="84"/>
      <c r="HS6" s="84"/>
      <c r="HT6" s="84"/>
      <c r="HU6" s="84"/>
      <c r="HV6" s="84"/>
      <c r="HW6" s="84"/>
      <c r="HX6" s="84"/>
      <c r="HY6" s="84"/>
      <c r="HZ6" s="84"/>
      <c r="IA6" s="84"/>
      <c r="IB6" s="84"/>
      <c r="IC6" s="84"/>
      <c r="ID6" s="84"/>
      <c r="IE6" s="84"/>
      <c r="IF6" s="84"/>
      <c r="IG6" s="84"/>
      <c r="IH6" s="84"/>
      <c r="II6" s="84"/>
      <c r="IJ6" s="84"/>
      <c r="IK6" s="84"/>
      <c r="IL6" s="84"/>
      <c r="IM6" s="84"/>
      <c r="IN6" s="84"/>
      <c r="IO6" s="84"/>
      <c r="IP6" s="84"/>
      <c r="IQ6" s="84"/>
      <c r="IR6" s="84"/>
      <c r="IS6" s="84"/>
      <c r="IT6" s="84"/>
      <c r="IU6" s="84"/>
      <c r="IV6" s="84"/>
      <c r="IW6" s="84"/>
      <c r="IX6" s="84"/>
      <c r="IY6" s="84"/>
      <c r="IZ6" s="84"/>
      <c r="JA6" s="84"/>
      <c r="JB6" s="84"/>
    </row>
    <row r="7" spans="1:262" s="22" customFormat="1" ht="15" customHeight="1" x14ac:dyDescent="0.15">
      <c r="A7" s="176" t="str">
        <f t="shared" si="0"/>
        <v>20190903</v>
      </c>
      <c r="B7" s="26" t="s">
        <v>275</v>
      </c>
      <c r="C7" s="27" t="s">
        <v>276</v>
      </c>
      <c r="D7" s="28" t="s">
        <v>423</v>
      </c>
      <c r="E7" s="26" t="str">
        <f t="shared" si="1"/>
        <v>标准</v>
      </c>
      <c r="F7" s="29" t="str">
        <f>VLOOKUP(D7,[1]工单一览表!A:B,2,0)</f>
        <v>025-C130000631-358</v>
      </c>
      <c r="G7" s="30" t="str">
        <f>VLOOKUP(F7,[1]系列对照表!A:C,3,0)</f>
        <v>PinPush</v>
      </c>
      <c r="H7" s="30" t="str">
        <f>VLOOKUP(F7,[1]系列对照表!A:D,4,0)</f>
        <v>PCS</v>
      </c>
      <c r="I7" s="37">
        <f>VLOOKUP(D7,[1]工单一览表!A:G,7,0)</f>
        <v>2000000</v>
      </c>
      <c r="J7" s="38" t="s">
        <v>281</v>
      </c>
      <c r="K7" s="37">
        <f>VLOOKUP(D7,[1]工单一览表!A:H,8,0)</f>
        <v>1939000</v>
      </c>
      <c r="L7" s="26"/>
      <c r="M7" s="26"/>
      <c r="N7" s="26"/>
      <c r="O7" s="39" t="s">
        <v>389</v>
      </c>
      <c r="P7" s="40">
        <v>0.5</v>
      </c>
      <c r="Q7" s="40">
        <v>0.5</v>
      </c>
      <c r="R7" s="40">
        <f t="shared" ca="1" si="2"/>
        <v>4.7633587786259541</v>
      </c>
      <c r="S7" s="40">
        <f t="shared" ca="1" si="3"/>
        <v>3.7322834645669292</v>
      </c>
      <c r="T7" s="40">
        <v>4</v>
      </c>
      <c r="U7" s="40">
        <v>8</v>
      </c>
      <c r="V7" s="41">
        <v>12</v>
      </c>
      <c r="W7" s="42">
        <v>225000</v>
      </c>
      <c r="X7" s="43">
        <v>320</v>
      </c>
      <c r="Y7" s="50">
        <v>1</v>
      </c>
      <c r="Z7" s="50">
        <v>1</v>
      </c>
      <c r="AA7" s="51"/>
      <c r="AB7" s="51"/>
      <c r="AC7" s="51"/>
      <c r="AD7" s="51"/>
      <c r="AE7" s="51"/>
      <c r="AF7" s="38">
        <f t="shared" si="4"/>
        <v>230400</v>
      </c>
      <c r="AG7" s="61">
        <f t="shared" si="5"/>
        <v>11.71875</v>
      </c>
      <c r="AH7" s="62">
        <f t="shared" si="6"/>
        <v>0.9765625</v>
      </c>
      <c r="AI7" s="63"/>
      <c r="AJ7" s="64"/>
      <c r="AK7" s="65">
        <f t="shared" si="7"/>
        <v>0</v>
      </c>
      <c r="AL7" s="64" t="str">
        <f>IF(VLOOKUP(D7,[1]工单一览表!A:F,6,0)="结案","Y","N")</f>
        <v>Y</v>
      </c>
      <c r="AM7" s="66" t="s">
        <v>379</v>
      </c>
      <c r="AN7" s="26"/>
      <c r="AO7" s="66" t="s">
        <v>445</v>
      </c>
      <c r="AP7" s="74"/>
      <c r="AQ7" s="75"/>
      <c r="AR7" s="76"/>
      <c r="AS7" s="77"/>
      <c r="AT7" s="77"/>
      <c r="AU7" s="78"/>
      <c r="AV7" s="77"/>
      <c r="AW7" s="77"/>
      <c r="AX7" s="77"/>
      <c r="AY7" s="77"/>
      <c r="AZ7" s="77"/>
      <c r="BA7" s="77"/>
      <c r="BB7" s="84"/>
      <c r="BC7" s="84"/>
      <c r="BD7" s="84"/>
      <c r="BE7" s="84"/>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4"/>
      <c r="DW7" s="84"/>
      <c r="DX7" s="84"/>
      <c r="DY7" s="84"/>
      <c r="DZ7" s="84"/>
      <c r="EA7" s="84"/>
      <c r="EB7" s="84"/>
      <c r="EC7" s="84"/>
      <c r="ED7" s="84"/>
      <c r="EE7" s="84"/>
      <c r="EF7" s="84"/>
      <c r="EG7" s="84"/>
      <c r="EH7" s="84"/>
      <c r="EI7" s="84"/>
      <c r="EJ7" s="84"/>
      <c r="EK7" s="84"/>
      <c r="EL7" s="84"/>
      <c r="EM7" s="84"/>
      <c r="EN7" s="84"/>
      <c r="EO7" s="84"/>
      <c r="EP7" s="84"/>
      <c r="EQ7" s="84"/>
      <c r="ER7" s="84"/>
      <c r="ES7" s="84"/>
      <c r="ET7" s="84"/>
      <c r="EU7" s="84"/>
      <c r="EV7" s="84"/>
      <c r="EW7" s="84"/>
      <c r="EX7" s="84"/>
      <c r="EY7" s="84"/>
      <c r="EZ7" s="84"/>
      <c r="FA7" s="84"/>
      <c r="FB7" s="84"/>
      <c r="FC7" s="84"/>
      <c r="FD7" s="84"/>
      <c r="FE7" s="84"/>
      <c r="FF7" s="84"/>
      <c r="FG7" s="84"/>
      <c r="FH7" s="84"/>
      <c r="FI7" s="84"/>
      <c r="FJ7" s="84"/>
      <c r="FK7" s="84"/>
      <c r="FL7" s="84"/>
      <c r="FM7" s="84"/>
      <c r="FN7" s="84"/>
      <c r="FO7" s="84"/>
      <c r="FP7" s="84"/>
      <c r="FQ7" s="84"/>
      <c r="FR7" s="84"/>
      <c r="FS7" s="84"/>
      <c r="FT7" s="84"/>
      <c r="FU7" s="84"/>
      <c r="FV7" s="84"/>
      <c r="FW7" s="84"/>
      <c r="FX7" s="84"/>
      <c r="FY7" s="84"/>
      <c r="FZ7" s="84"/>
      <c r="GA7" s="84"/>
      <c r="GB7" s="84"/>
      <c r="GC7" s="84"/>
      <c r="GD7" s="84"/>
      <c r="GE7" s="84"/>
      <c r="GF7" s="84"/>
      <c r="GG7" s="84"/>
      <c r="GH7" s="84"/>
      <c r="GI7" s="84"/>
      <c r="GJ7" s="84"/>
      <c r="GK7" s="84"/>
      <c r="GL7" s="84"/>
      <c r="GM7" s="84"/>
      <c r="GN7" s="84"/>
      <c r="GO7" s="84"/>
      <c r="GP7" s="84"/>
      <c r="GQ7" s="84"/>
      <c r="GR7" s="84"/>
      <c r="GS7" s="84"/>
      <c r="GT7" s="84"/>
      <c r="GU7" s="84"/>
      <c r="GV7" s="84"/>
      <c r="GW7" s="84"/>
      <c r="GX7" s="84"/>
      <c r="GY7" s="84"/>
      <c r="GZ7" s="84"/>
      <c r="HA7" s="84"/>
      <c r="HB7" s="84"/>
      <c r="HC7" s="84"/>
      <c r="HD7" s="84"/>
      <c r="HE7" s="84"/>
      <c r="HF7" s="84"/>
      <c r="HG7" s="84"/>
      <c r="HH7" s="84"/>
      <c r="HI7" s="84"/>
      <c r="HJ7" s="84"/>
      <c r="HK7" s="84"/>
      <c r="HL7" s="84"/>
      <c r="HM7" s="84"/>
      <c r="HN7" s="84"/>
      <c r="HO7" s="84"/>
      <c r="HP7" s="84"/>
      <c r="HQ7" s="84"/>
      <c r="HR7" s="84"/>
      <c r="HS7" s="84"/>
      <c r="HT7" s="84"/>
      <c r="HU7" s="84"/>
      <c r="HV7" s="84"/>
      <c r="HW7" s="84"/>
      <c r="HX7" s="84"/>
      <c r="HY7" s="84"/>
      <c r="HZ7" s="84"/>
      <c r="IA7" s="84"/>
      <c r="IB7" s="84"/>
      <c r="IC7" s="84"/>
      <c r="ID7" s="84"/>
      <c r="IE7" s="84"/>
      <c r="IF7" s="84"/>
      <c r="IG7" s="84"/>
      <c r="IH7" s="84"/>
      <c r="II7" s="84"/>
      <c r="IJ7" s="84"/>
      <c r="IK7" s="84"/>
      <c r="IL7" s="84"/>
      <c r="IM7" s="84"/>
      <c r="IN7" s="84"/>
      <c r="IO7" s="84"/>
      <c r="IP7" s="84"/>
      <c r="IQ7" s="84"/>
      <c r="IR7" s="84"/>
      <c r="IS7" s="84"/>
      <c r="IT7" s="84"/>
      <c r="IU7" s="84"/>
      <c r="IV7" s="84"/>
      <c r="IW7" s="84"/>
      <c r="IX7" s="84"/>
      <c r="IY7" s="84"/>
      <c r="IZ7" s="84"/>
      <c r="JA7" s="84"/>
      <c r="JB7" s="84"/>
    </row>
    <row r="8" spans="1:262" s="22" customFormat="1" ht="15" customHeight="1" x14ac:dyDescent="0.15">
      <c r="A8" s="176" t="str">
        <f t="shared" si="0"/>
        <v>20190903</v>
      </c>
      <c r="B8" s="26" t="s">
        <v>285</v>
      </c>
      <c r="C8" s="27" t="s">
        <v>276</v>
      </c>
      <c r="D8" s="28" t="s">
        <v>423</v>
      </c>
      <c r="E8" s="26" t="str">
        <f t="shared" si="1"/>
        <v>标准</v>
      </c>
      <c r="F8" s="29" t="str">
        <f>VLOOKUP(D8,[1]工单一览表!A:B,2,0)</f>
        <v>025-C130000631-358</v>
      </c>
      <c r="G8" s="30" t="str">
        <f>VLOOKUP(F8,[1]系列对照表!A:C,3,0)</f>
        <v>PinPush</v>
      </c>
      <c r="H8" s="30" t="str">
        <f>VLOOKUP(F8,[1]系列对照表!A:D,4,0)</f>
        <v>PCS</v>
      </c>
      <c r="I8" s="37">
        <f>VLOOKUP(D8,[1]工单一览表!A:G,7,0)</f>
        <v>2000000</v>
      </c>
      <c r="J8" s="38" t="s">
        <v>281</v>
      </c>
      <c r="K8" s="37">
        <f>VLOOKUP(D8,[1]工单一览表!A:H,8,0)</f>
        <v>1939000</v>
      </c>
      <c r="L8" s="26"/>
      <c r="M8" s="26"/>
      <c r="N8" s="26"/>
      <c r="O8" s="39" t="s">
        <v>389</v>
      </c>
      <c r="P8" s="40">
        <v>0.5</v>
      </c>
      <c r="Q8" s="40">
        <v>0.5</v>
      </c>
      <c r="R8" s="40">
        <f t="shared" ca="1" si="2"/>
        <v>2.1463414634146343</v>
      </c>
      <c r="S8" s="40">
        <f t="shared" ca="1" si="3"/>
        <v>3.7322834645669292</v>
      </c>
      <c r="T8" s="40">
        <v>3</v>
      </c>
      <c r="U8" s="40">
        <v>3</v>
      </c>
      <c r="V8" s="41">
        <v>12</v>
      </c>
      <c r="W8" s="42">
        <v>225000</v>
      </c>
      <c r="X8" s="43">
        <v>320</v>
      </c>
      <c r="Y8" s="50">
        <v>1</v>
      </c>
      <c r="Z8" s="50">
        <v>1</v>
      </c>
      <c r="AA8" s="51"/>
      <c r="AB8" s="51"/>
      <c r="AC8" s="51"/>
      <c r="AD8" s="51"/>
      <c r="AE8" s="51"/>
      <c r="AF8" s="38">
        <f t="shared" si="4"/>
        <v>230400</v>
      </c>
      <c r="AG8" s="61">
        <f t="shared" si="5"/>
        <v>11.71875</v>
      </c>
      <c r="AH8" s="62">
        <f t="shared" si="6"/>
        <v>0.9765625</v>
      </c>
      <c r="AI8" s="63"/>
      <c r="AJ8" s="64"/>
      <c r="AK8" s="65">
        <f t="shared" si="7"/>
        <v>0</v>
      </c>
      <c r="AL8" s="64" t="str">
        <f>IF(VLOOKUP(D8,[1]工单一览表!A:F,6,0)="结案","Y","N")</f>
        <v>Y</v>
      </c>
      <c r="AM8" s="66" t="s">
        <v>331</v>
      </c>
      <c r="AN8" s="26"/>
      <c r="AO8" s="66" t="s">
        <v>127</v>
      </c>
      <c r="AP8" s="74"/>
      <c r="AQ8" s="75"/>
      <c r="AR8" s="76"/>
      <c r="AS8" s="77"/>
      <c r="AT8" s="77"/>
      <c r="AU8" s="78"/>
      <c r="AV8" s="77"/>
      <c r="AW8" s="77"/>
      <c r="AX8" s="77"/>
      <c r="AY8" s="77"/>
      <c r="AZ8" s="77"/>
      <c r="BA8" s="77"/>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c r="FE8" s="84"/>
      <c r="FF8" s="84"/>
      <c r="FG8" s="84"/>
      <c r="FH8" s="84"/>
      <c r="FI8" s="84"/>
      <c r="FJ8" s="84"/>
      <c r="FK8" s="84"/>
      <c r="FL8" s="84"/>
      <c r="FM8" s="84"/>
      <c r="FN8" s="84"/>
      <c r="FO8" s="84"/>
      <c r="FP8" s="84"/>
      <c r="FQ8" s="84"/>
      <c r="FR8" s="84"/>
      <c r="FS8" s="84"/>
      <c r="FT8" s="84"/>
      <c r="FU8" s="84"/>
      <c r="FV8" s="84"/>
      <c r="FW8" s="84"/>
      <c r="FX8" s="84"/>
      <c r="FY8" s="84"/>
      <c r="FZ8" s="84"/>
      <c r="GA8" s="84"/>
      <c r="GB8" s="84"/>
      <c r="GC8" s="84"/>
      <c r="GD8" s="84"/>
      <c r="GE8" s="84"/>
      <c r="GF8" s="84"/>
      <c r="GG8" s="84"/>
      <c r="GH8" s="84"/>
      <c r="GI8" s="84"/>
      <c r="GJ8" s="84"/>
      <c r="GK8" s="84"/>
      <c r="GL8" s="84"/>
      <c r="GM8" s="84"/>
      <c r="GN8" s="84"/>
      <c r="GO8" s="84"/>
      <c r="GP8" s="84"/>
      <c r="GQ8" s="84"/>
      <c r="GR8" s="84"/>
      <c r="GS8" s="84"/>
      <c r="GT8" s="84"/>
      <c r="GU8" s="84"/>
      <c r="GV8" s="84"/>
      <c r="GW8" s="84"/>
      <c r="GX8" s="84"/>
      <c r="GY8" s="84"/>
      <c r="GZ8" s="84"/>
      <c r="HA8" s="84"/>
      <c r="HB8" s="84"/>
      <c r="HC8" s="84"/>
      <c r="HD8" s="84"/>
      <c r="HE8" s="84"/>
      <c r="HF8" s="84"/>
      <c r="HG8" s="84"/>
      <c r="HH8" s="84"/>
      <c r="HI8" s="84"/>
      <c r="HJ8" s="84"/>
      <c r="HK8" s="84"/>
      <c r="HL8" s="84"/>
      <c r="HM8" s="84"/>
      <c r="HN8" s="84"/>
      <c r="HO8" s="84"/>
      <c r="HP8" s="84"/>
      <c r="HQ8" s="84"/>
      <c r="HR8" s="84"/>
      <c r="HS8" s="84"/>
      <c r="HT8" s="84"/>
      <c r="HU8" s="84"/>
      <c r="HV8" s="84"/>
      <c r="HW8" s="84"/>
      <c r="HX8" s="84"/>
      <c r="HY8" s="84"/>
      <c r="HZ8" s="84"/>
      <c r="IA8" s="84"/>
      <c r="IB8" s="84"/>
      <c r="IC8" s="84"/>
      <c r="ID8" s="84"/>
      <c r="IE8" s="84"/>
      <c r="IF8" s="84"/>
      <c r="IG8" s="84"/>
      <c r="IH8" s="84"/>
      <c r="II8" s="84"/>
      <c r="IJ8" s="84"/>
      <c r="IK8" s="84"/>
      <c r="IL8" s="84"/>
      <c r="IM8" s="84"/>
      <c r="IN8" s="84"/>
      <c r="IO8" s="84"/>
      <c r="IP8" s="84"/>
      <c r="IQ8" s="84"/>
      <c r="IR8" s="84"/>
      <c r="IS8" s="84"/>
      <c r="IT8" s="84"/>
      <c r="IU8" s="84"/>
      <c r="IV8" s="84"/>
      <c r="IW8" s="84"/>
      <c r="IX8" s="84"/>
      <c r="IY8" s="84"/>
      <c r="IZ8" s="84"/>
      <c r="JA8" s="84"/>
      <c r="JB8" s="84"/>
    </row>
    <row r="9" spans="1:262" s="13" customFormat="1" ht="15" customHeight="1" x14ac:dyDescent="0.15">
      <c r="A9" s="176" t="str">
        <f t="shared" si="0"/>
        <v>20190903</v>
      </c>
      <c r="B9" s="26" t="s">
        <v>275</v>
      </c>
      <c r="C9" s="27" t="s">
        <v>292</v>
      </c>
      <c r="D9" s="28" t="s">
        <v>446</v>
      </c>
      <c r="E9" s="26" t="str">
        <f t="shared" si="1"/>
        <v>标准</v>
      </c>
      <c r="F9" s="29" t="str">
        <f>VLOOKUP(D9,[1]工单一览表!A:B,2,0)</f>
        <v>025-U139500621-373</v>
      </c>
      <c r="G9" s="30" t="str">
        <f>VLOOKUP(F9,[1]系列对照表!A:C,3,0)</f>
        <v>5P Usb</v>
      </c>
      <c r="H9" s="30" t="str">
        <f>VLOOKUP(F9,[1]系列对照表!A:D,4,0)</f>
        <v>PCS</v>
      </c>
      <c r="I9" s="37">
        <f>VLOOKUP(D9,[1]工单一览表!A:G,7,0)</f>
        <v>600000</v>
      </c>
      <c r="J9" s="38" t="s">
        <v>281</v>
      </c>
      <c r="K9" s="37">
        <f>VLOOKUP(D9,[1]工单一览表!A:H,8,0)</f>
        <v>511000</v>
      </c>
      <c r="L9" s="26"/>
      <c r="M9" s="26"/>
      <c r="N9" s="26"/>
      <c r="O9" s="39" t="s">
        <v>295</v>
      </c>
      <c r="P9" s="40">
        <v>0.5</v>
      </c>
      <c r="Q9" s="40">
        <v>0.5</v>
      </c>
      <c r="R9" s="40">
        <f t="shared" ca="1" si="2"/>
        <v>0.79389312977099236</v>
      </c>
      <c r="S9" s="40">
        <f t="shared" ca="1" si="3"/>
        <v>0.62204724409448819</v>
      </c>
      <c r="T9" s="40">
        <v>2</v>
      </c>
      <c r="U9" s="40">
        <v>2</v>
      </c>
      <c r="V9" s="41">
        <v>2</v>
      </c>
      <c r="W9" s="42">
        <v>14000</v>
      </c>
      <c r="X9" s="43">
        <v>200</v>
      </c>
      <c r="Y9" s="50">
        <v>1</v>
      </c>
      <c r="Z9" s="50">
        <v>1</v>
      </c>
      <c r="AA9" s="51"/>
      <c r="AB9" s="51"/>
      <c r="AC9" s="51"/>
      <c r="AD9" s="51"/>
      <c r="AE9" s="51"/>
      <c r="AF9" s="38">
        <f t="shared" si="4"/>
        <v>24000</v>
      </c>
      <c r="AG9" s="61">
        <f t="shared" si="5"/>
        <v>1.1666666666666667</v>
      </c>
      <c r="AH9" s="62">
        <f t="shared" si="6"/>
        <v>0.58333333333333337</v>
      </c>
      <c r="AI9" s="63"/>
      <c r="AJ9" s="64"/>
      <c r="AK9" s="65">
        <f t="shared" si="7"/>
        <v>0</v>
      </c>
      <c r="AL9" s="64" t="str">
        <f>IF(VLOOKUP(D9,[1]工单一览表!A:F,6,0)="结案","Y","N")</f>
        <v>Y</v>
      </c>
      <c r="AM9" s="66" t="s">
        <v>284</v>
      </c>
      <c r="AN9" s="26"/>
      <c r="AO9" s="66" t="s">
        <v>49</v>
      </c>
      <c r="AP9" s="74"/>
      <c r="AQ9" s="75"/>
      <c r="AR9" s="76"/>
      <c r="AS9" s="77"/>
      <c r="AT9" s="77"/>
      <c r="AU9" s="78"/>
      <c r="AV9" s="77"/>
      <c r="AW9" s="77"/>
      <c r="AX9" s="77"/>
      <c r="AY9" s="77"/>
      <c r="AZ9" s="77"/>
      <c r="BA9" s="77"/>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c r="FK9" s="84"/>
      <c r="FL9" s="84"/>
      <c r="FM9" s="84"/>
      <c r="FN9" s="84"/>
      <c r="FO9" s="84"/>
      <c r="FP9" s="84"/>
      <c r="FQ9" s="84"/>
      <c r="FR9" s="84"/>
      <c r="FS9" s="84"/>
      <c r="FT9" s="84"/>
      <c r="FU9" s="84"/>
      <c r="FV9" s="84"/>
      <c r="FW9" s="84"/>
      <c r="FX9" s="84"/>
      <c r="FY9" s="84"/>
      <c r="FZ9" s="84"/>
      <c r="GA9" s="84"/>
      <c r="GB9" s="84"/>
      <c r="GC9" s="84"/>
      <c r="GD9" s="84"/>
      <c r="GE9" s="84"/>
      <c r="GF9" s="84"/>
      <c r="GG9" s="84"/>
      <c r="GH9" s="84"/>
      <c r="GI9" s="84"/>
      <c r="GJ9" s="84"/>
      <c r="GK9" s="84"/>
      <c r="GL9" s="84"/>
      <c r="GM9" s="84"/>
      <c r="GN9" s="84"/>
      <c r="GO9" s="84"/>
      <c r="GP9" s="84"/>
      <c r="GQ9" s="84"/>
      <c r="GR9" s="84"/>
      <c r="GS9" s="84"/>
      <c r="GT9" s="84"/>
      <c r="GU9" s="84"/>
      <c r="GV9" s="84"/>
      <c r="GW9" s="84"/>
      <c r="GX9" s="84"/>
      <c r="GY9" s="84"/>
      <c r="GZ9" s="84"/>
      <c r="HA9" s="84"/>
      <c r="HB9" s="84"/>
      <c r="HC9" s="84"/>
      <c r="HD9" s="84"/>
      <c r="HE9" s="84"/>
      <c r="HF9" s="84"/>
      <c r="HG9" s="84"/>
      <c r="HH9" s="84"/>
      <c r="HI9" s="84"/>
      <c r="HJ9" s="84"/>
      <c r="HK9" s="84"/>
      <c r="HL9" s="84"/>
      <c r="HM9" s="84"/>
      <c r="HN9" s="84"/>
      <c r="HO9" s="84"/>
      <c r="HP9" s="84"/>
      <c r="HQ9" s="84"/>
      <c r="HR9" s="84"/>
      <c r="HS9" s="84"/>
      <c r="HT9" s="84"/>
      <c r="HU9" s="84"/>
      <c r="HV9" s="84"/>
      <c r="HW9" s="84"/>
      <c r="HX9" s="84"/>
      <c r="HY9" s="84"/>
      <c r="HZ9" s="84"/>
      <c r="IA9" s="84"/>
      <c r="IB9" s="84"/>
      <c r="IC9" s="84"/>
      <c r="ID9" s="84"/>
      <c r="IE9" s="84"/>
      <c r="IF9" s="84"/>
      <c r="IG9" s="84"/>
      <c r="IH9" s="84"/>
      <c r="II9" s="84"/>
      <c r="IJ9" s="84"/>
      <c r="IK9" s="84"/>
      <c r="IL9" s="84"/>
      <c r="IM9" s="84"/>
      <c r="IN9" s="84"/>
      <c r="IO9" s="84"/>
      <c r="IP9" s="84"/>
      <c r="IQ9" s="84"/>
      <c r="IR9" s="84"/>
      <c r="IS9" s="84"/>
      <c r="IT9" s="84"/>
      <c r="IU9" s="84"/>
      <c r="IV9" s="84"/>
      <c r="IW9" s="84"/>
      <c r="IX9" s="84"/>
      <c r="IY9" s="84"/>
      <c r="IZ9" s="84"/>
      <c r="JA9" s="84"/>
      <c r="JB9" s="84"/>
    </row>
    <row r="10" spans="1:262" s="13" customFormat="1" ht="15" customHeight="1" x14ac:dyDescent="0.15">
      <c r="A10" s="176" t="str">
        <f t="shared" si="0"/>
        <v>20190903</v>
      </c>
      <c r="B10" s="26" t="s">
        <v>285</v>
      </c>
      <c r="C10" s="27" t="s">
        <v>361</v>
      </c>
      <c r="D10" s="28" t="s">
        <v>424</v>
      </c>
      <c r="E10" s="26" t="str">
        <f t="shared" si="1"/>
        <v>标准</v>
      </c>
      <c r="F10" s="29" t="str">
        <f>VLOOKUP(D10,[1]工单一览表!A:B,2,0)</f>
        <v>050-0009-482</v>
      </c>
      <c r="G10" s="30" t="str">
        <f>VLOOKUP(F10,[1]系列对照表!A:C,3,0)</f>
        <v>Sim卡</v>
      </c>
      <c r="H10" s="30" t="str">
        <f>VLOOKUP(F10,[1]系列对照表!A:D,4,0)</f>
        <v>KPCS</v>
      </c>
      <c r="I10" s="37">
        <f>VLOOKUP(D10,[1]工单一览表!A:G,7,0)</f>
        <v>1000</v>
      </c>
      <c r="J10" s="38" t="s">
        <v>281</v>
      </c>
      <c r="K10" s="37">
        <f>VLOOKUP(D10,[1]工单一览表!A:H,8,0)</f>
        <v>992.7</v>
      </c>
      <c r="L10" s="26"/>
      <c r="M10" s="26"/>
      <c r="N10" s="26"/>
      <c r="O10" s="39" t="s">
        <v>425</v>
      </c>
      <c r="P10" s="40">
        <v>0.5</v>
      </c>
      <c r="Q10" s="40">
        <v>0.5</v>
      </c>
      <c r="R10" s="40">
        <f t="shared" ca="1" si="2"/>
        <v>1.4308943089430894</v>
      </c>
      <c r="S10" s="40">
        <f t="shared" ca="1" si="3"/>
        <v>2.4881889763779528</v>
      </c>
      <c r="T10" s="40">
        <v>5.5</v>
      </c>
      <c r="U10" s="40">
        <v>5.5</v>
      </c>
      <c r="V10" s="41">
        <v>8</v>
      </c>
      <c r="W10" s="42">
        <v>41</v>
      </c>
      <c r="X10" s="43">
        <v>300</v>
      </c>
      <c r="Y10" s="50">
        <v>1</v>
      </c>
      <c r="Z10" s="50">
        <v>1</v>
      </c>
      <c r="AA10" s="51"/>
      <c r="AB10" s="51"/>
      <c r="AC10" s="51"/>
      <c r="AD10" s="51"/>
      <c r="AE10" s="51"/>
      <c r="AF10" s="38">
        <f t="shared" si="4"/>
        <v>144</v>
      </c>
      <c r="AG10" s="61">
        <f t="shared" si="5"/>
        <v>2.2777777777777777</v>
      </c>
      <c r="AH10" s="62">
        <f t="shared" si="6"/>
        <v>0.28472222222222221</v>
      </c>
      <c r="AI10" s="63"/>
      <c r="AJ10" s="64"/>
      <c r="AK10" s="65">
        <f t="shared" si="7"/>
        <v>0</v>
      </c>
      <c r="AL10" s="64" t="str">
        <f>IF(VLOOKUP(D10,[1]工单一览表!A:F,6,0)="结案","Y","N")</f>
        <v>Y</v>
      </c>
      <c r="AM10" s="66" t="s">
        <v>313</v>
      </c>
      <c r="AN10" s="26"/>
      <c r="AO10" s="66" t="s">
        <v>298</v>
      </c>
      <c r="AP10" s="74"/>
      <c r="AQ10" s="75"/>
      <c r="AR10" s="76"/>
      <c r="AS10" s="77"/>
      <c r="AT10" s="77"/>
      <c r="AU10" s="78"/>
      <c r="AV10" s="77"/>
      <c r="AW10" s="77"/>
      <c r="AX10" s="77"/>
      <c r="AY10" s="77"/>
      <c r="AZ10" s="77"/>
      <c r="BA10" s="77"/>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c r="GQ10" s="84"/>
      <c r="GR10" s="84"/>
      <c r="GS10" s="84"/>
      <c r="GT10" s="84"/>
      <c r="GU10" s="84"/>
      <c r="GV10" s="84"/>
      <c r="GW10" s="84"/>
      <c r="GX10" s="84"/>
      <c r="GY10" s="84"/>
      <c r="GZ10" s="84"/>
      <c r="HA10" s="84"/>
      <c r="HB10" s="84"/>
      <c r="HC10" s="84"/>
      <c r="HD10" s="84"/>
      <c r="HE10" s="84"/>
      <c r="HF10" s="84"/>
      <c r="HG10" s="84"/>
      <c r="HH10" s="84"/>
      <c r="HI10" s="84"/>
      <c r="HJ10" s="84"/>
      <c r="HK10" s="84"/>
      <c r="HL10" s="84"/>
      <c r="HM10" s="84"/>
      <c r="HN10" s="84"/>
      <c r="HO10" s="84"/>
      <c r="HP10" s="84"/>
      <c r="HQ10" s="84"/>
      <c r="HR10" s="84"/>
      <c r="HS10" s="84"/>
      <c r="HT10" s="84"/>
      <c r="HU10" s="84"/>
      <c r="HV10" s="84"/>
      <c r="HW10" s="84"/>
      <c r="HX10" s="84"/>
      <c r="HY10" s="84"/>
      <c r="HZ10" s="84"/>
      <c r="IA10" s="84"/>
      <c r="IB10" s="84"/>
      <c r="IC10" s="84"/>
      <c r="ID10" s="84"/>
      <c r="IE10" s="84"/>
      <c r="IF10" s="84"/>
      <c r="IG10" s="84"/>
      <c r="IH10" s="84"/>
      <c r="II10" s="84"/>
      <c r="IJ10" s="84"/>
      <c r="IK10" s="84"/>
      <c r="IL10" s="84"/>
      <c r="IM10" s="84"/>
      <c r="IN10" s="84"/>
      <c r="IO10" s="84"/>
      <c r="IP10" s="84"/>
      <c r="IQ10" s="84"/>
      <c r="IR10" s="84"/>
      <c r="IS10" s="84"/>
      <c r="IT10" s="84"/>
      <c r="IU10" s="84"/>
      <c r="IV10" s="84"/>
      <c r="IW10" s="84"/>
      <c r="IX10" s="84"/>
      <c r="IY10" s="84"/>
      <c r="IZ10" s="84"/>
      <c r="JA10" s="84"/>
      <c r="JB10" s="84"/>
    </row>
    <row r="11" spans="1:262" s="13" customFormat="1" ht="15" customHeight="1" x14ac:dyDescent="0.15">
      <c r="A11" s="176" t="str">
        <f t="shared" si="0"/>
        <v>20190903</v>
      </c>
      <c r="B11" s="26" t="s">
        <v>275</v>
      </c>
      <c r="C11" s="27" t="s">
        <v>121</v>
      </c>
      <c r="D11" s="28" t="s">
        <v>426</v>
      </c>
      <c r="E11" s="26" t="str">
        <f t="shared" si="1"/>
        <v>标准</v>
      </c>
      <c r="F11" s="29" t="str">
        <f>VLOOKUP(D11,[1]工单一览表!A:B,2,0)</f>
        <v>050-0009-335</v>
      </c>
      <c r="G11" s="30" t="str">
        <f>VLOOKUP(F11,[1]系列对照表!A:C,3,0)</f>
        <v>Battery</v>
      </c>
      <c r="H11" s="30" t="str">
        <f>VLOOKUP(F11,[1]系列对照表!A:D,4,0)</f>
        <v>KPCS</v>
      </c>
      <c r="I11" s="37">
        <f>VLOOKUP(D11,[1]工单一览表!A:G,7,0)</f>
        <v>700</v>
      </c>
      <c r="J11" s="38" t="s">
        <v>281</v>
      </c>
      <c r="K11" s="37">
        <f>VLOOKUP(D11,[1]工单一览表!A:H,8,0)</f>
        <v>692</v>
      </c>
      <c r="L11" s="26"/>
      <c r="M11" s="26"/>
      <c r="N11" s="26"/>
      <c r="O11" s="39" t="s">
        <v>367</v>
      </c>
      <c r="P11" s="40">
        <v>0.5</v>
      </c>
      <c r="Q11" s="40">
        <v>0.5</v>
      </c>
      <c r="R11" s="40">
        <f t="shared" ca="1" si="2"/>
        <v>0.79389312977099236</v>
      </c>
      <c r="S11" s="40">
        <f t="shared" ca="1" si="3"/>
        <v>0.62204724409448819</v>
      </c>
      <c r="T11" s="40">
        <v>2</v>
      </c>
      <c r="U11" s="40">
        <v>2</v>
      </c>
      <c r="V11" s="41">
        <v>2</v>
      </c>
      <c r="W11" s="42">
        <v>15</v>
      </c>
      <c r="X11" s="43">
        <v>300</v>
      </c>
      <c r="Y11" s="50">
        <v>1</v>
      </c>
      <c r="Z11" s="50">
        <v>1</v>
      </c>
      <c r="AA11" s="51"/>
      <c r="AB11" s="51"/>
      <c r="AC11" s="51"/>
      <c r="AD11" s="51"/>
      <c r="AE11" s="51"/>
      <c r="AF11" s="38">
        <f t="shared" si="4"/>
        <v>36</v>
      </c>
      <c r="AG11" s="61">
        <f t="shared" si="5"/>
        <v>0.83333333333333337</v>
      </c>
      <c r="AH11" s="62">
        <f t="shared" si="6"/>
        <v>0.41666666666666669</v>
      </c>
      <c r="AI11" s="63"/>
      <c r="AJ11" s="64"/>
      <c r="AK11" s="65">
        <f t="shared" si="7"/>
        <v>0</v>
      </c>
      <c r="AL11" s="64" t="str">
        <f>IF(VLOOKUP(D11,[1]工单一览表!A:F,6,0)="结案","Y","N")</f>
        <v>Y</v>
      </c>
      <c r="AM11" s="66" t="s">
        <v>317</v>
      </c>
      <c r="AN11" s="26"/>
      <c r="AO11" s="66" t="s">
        <v>68</v>
      </c>
      <c r="AP11" s="74"/>
      <c r="AQ11" s="75"/>
      <c r="AR11" s="76"/>
      <c r="AS11" s="77"/>
      <c r="AT11" s="77"/>
      <c r="AU11" s="78"/>
      <c r="AV11" s="77"/>
      <c r="AW11" s="77"/>
      <c r="AX11" s="77"/>
      <c r="AY11" s="77"/>
      <c r="AZ11" s="77"/>
      <c r="BA11" s="77"/>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c r="FE11" s="84"/>
      <c r="FF11" s="84"/>
      <c r="FG11" s="84"/>
      <c r="FH11" s="84"/>
      <c r="FI11" s="84"/>
      <c r="FJ11" s="84"/>
      <c r="FK11" s="84"/>
      <c r="FL11" s="84"/>
      <c r="FM11" s="84"/>
      <c r="FN11" s="84"/>
      <c r="FO11" s="84"/>
      <c r="FP11" s="84"/>
      <c r="FQ11" s="84"/>
      <c r="FR11" s="84"/>
      <c r="FS11" s="84"/>
      <c r="FT11" s="84"/>
      <c r="FU11" s="84"/>
      <c r="FV11" s="84"/>
      <c r="FW11" s="84"/>
      <c r="FX11" s="84"/>
      <c r="FY11" s="84"/>
      <c r="FZ11" s="84"/>
      <c r="GA11" s="84"/>
      <c r="GB11" s="84"/>
      <c r="GC11" s="84"/>
      <c r="GD11" s="84"/>
      <c r="GE11" s="84"/>
      <c r="GF11" s="84"/>
      <c r="GG11" s="84"/>
      <c r="GH11" s="84"/>
      <c r="GI11" s="84"/>
      <c r="GJ11" s="84"/>
      <c r="GK11" s="84"/>
      <c r="GL11" s="84"/>
      <c r="GM11" s="84"/>
      <c r="GN11" s="84"/>
      <c r="GO11" s="84"/>
      <c r="GP11" s="84"/>
      <c r="GQ11" s="84"/>
      <c r="GR11" s="84"/>
      <c r="GS11" s="84"/>
      <c r="GT11" s="84"/>
      <c r="GU11" s="84"/>
      <c r="GV11" s="84"/>
      <c r="GW11" s="84"/>
      <c r="GX11" s="84"/>
      <c r="GY11" s="84"/>
      <c r="GZ11" s="84"/>
      <c r="HA11" s="84"/>
      <c r="HB11" s="84"/>
      <c r="HC11" s="84"/>
      <c r="HD11" s="84"/>
      <c r="HE11" s="84"/>
      <c r="HF11" s="84"/>
      <c r="HG11" s="84"/>
      <c r="HH11" s="84"/>
      <c r="HI11" s="84"/>
      <c r="HJ11" s="84"/>
      <c r="HK11" s="84"/>
      <c r="HL11" s="84"/>
      <c r="HM11" s="84"/>
      <c r="HN11" s="84"/>
      <c r="HO11" s="84"/>
      <c r="HP11" s="84"/>
      <c r="HQ11" s="84"/>
      <c r="HR11" s="84"/>
      <c r="HS11" s="84"/>
      <c r="HT11" s="84"/>
      <c r="HU11" s="84"/>
      <c r="HV11" s="84"/>
      <c r="HW11" s="84"/>
      <c r="HX11" s="84"/>
      <c r="HY11" s="84"/>
      <c r="HZ11" s="84"/>
      <c r="IA11" s="84"/>
      <c r="IB11" s="84"/>
      <c r="IC11" s="84"/>
      <c r="ID11" s="84"/>
      <c r="IE11" s="84"/>
      <c r="IF11" s="84"/>
      <c r="IG11" s="84"/>
      <c r="IH11" s="84"/>
      <c r="II11" s="84"/>
      <c r="IJ11" s="84"/>
      <c r="IK11" s="84"/>
      <c r="IL11" s="84"/>
      <c r="IM11" s="84"/>
      <c r="IN11" s="84"/>
      <c r="IO11" s="84"/>
      <c r="IP11" s="84"/>
      <c r="IQ11" s="84"/>
      <c r="IR11" s="84"/>
      <c r="IS11" s="84"/>
      <c r="IT11" s="84"/>
      <c r="IU11" s="84"/>
      <c r="IV11" s="84"/>
      <c r="IW11" s="84"/>
      <c r="IX11" s="84"/>
      <c r="IY11" s="84"/>
      <c r="IZ11" s="84"/>
      <c r="JA11" s="84"/>
      <c r="JB11" s="84"/>
    </row>
    <row r="12" spans="1:262" s="13" customFormat="1" ht="15" customHeight="1" x14ac:dyDescent="0.15">
      <c r="A12" s="176" t="str">
        <f t="shared" si="0"/>
        <v>20190903</v>
      </c>
      <c r="B12" s="26" t="s">
        <v>275</v>
      </c>
      <c r="C12" s="27" t="s">
        <v>122</v>
      </c>
      <c r="D12" s="28" t="s">
        <v>427</v>
      </c>
      <c r="E12" s="26" t="str">
        <f t="shared" si="1"/>
        <v>标准</v>
      </c>
      <c r="F12" s="29" t="str">
        <f>VLOOKUP(D12,[1]工单一览表!A:B,2,0)</f>
        <v>025-0009-325</v>
      </c>
      <c r="G12" s="30" t="str">
        <f>VLOOKUP(F12,[1]系列对照表!A:C,3,0)</f>
        <v>5P Usb</v>
      </c>
      <c r="H12" s="30" t="str">
        <f>VLOOKUP(F12,[1]系列对照表!A:D,4,0)</f>
        <v>PCS</v>
      </c>
      <c r="I12" s="37">
        <f>VLOOKUP(D12,[1]工单一览表!A:G,7,0)</f>
        <v>400</v>
      </c>
      <c r="J12" s="38" t="s">
        <v>281</v>
      </c>
      <c r="K12" s="37">
        <f>VLOOKUP(D12,[1]工单一览表!A:H,8,0)</f>
        <v>0</v>
      </c>
      <c r="L12" s="26"/>
      <c r="M12" s="26"/>
      <c r="N12" s="26"/>
      <c r="O12" s="39" t="s">
        <v>429</v>
      </c>
      <c r="P12" s="40">
        <v>0.5</v>
      </c>
      <c r="Q12" s="40">
        <v>0.5</v>
      </c>
      <c r="R12" s="40">
        <f t="shared" ca="1" si="2"/>
        <v>4.7633587786259541</v>
      </c>
      <c r="S12" s="40">
        <f t="shared" ca="1" si="3"/>
        <v>3.7322834645669292</v>
      </c>
      <c r="T12" s="40">
        <v>4</v>
      </c>
      <c r="U12" s="40">
        <v>4</v>
      </c>
      <c r="V12" s="41">
        <v>12</v>
      </c>
      <c r="W12" s="42">
        <v>63000</v>
      </c>
      <c r="X12" s="43">
        <v>200</v>
      </c>
      <c r="Y12" s="50">
        <v>1</v>
      </c>
      <c r="Z12" s="50">
        <v>1</v>
      </c>
      <c r="AA12" s="51"/>
      <c r="AB12" s="51"/>
      <c r="AC12" s="51"/>
      <c r="AD12" s="51"/>
      <c r="AE12" s="51"/>
      <c r="AF12" s="38">
        <f t="shared" si="4"/>
        <v>144000</v>
      </c>
      <c r="AG12" s="61">
        <f t="shared" si="5"/>
        <v>5.25</v>
      </c>
      <c r="AH12" s="62">
        <f t="shared" si="6"/>
        <v>0.4375</v>
      </c>
      <c r="AI12" s="63"/>
      <c r="AJ12" s="64"/>
      <c r="AK12" s="65">
        <f t="shared" si="7"/>
        <v>0</v>
      </c>
      <c r="AL12" s="64" t="str">
        <f>IF(VLOOKUP(D12,[1]工单一览表!A:F,6,0)="结案","Y","N")</f>
        <v>N</v>
      </c>
      <c r="AM12" s="66" t="s">
        <v>284</v>
      </c>
      <c r="AN12" s="26"/>
      <c r="AO12" s="66" t="s">
        <v>49</v>
      </c>
      <c r="AP12" s="74"/>
      <c r="AQ12" s="75"/>
      <c r="AR12" s="76"/>
      <c r="AS12" s="77"/>
      <c r="AT12" s="77"/>
      <c r="AU12" s="78"/>
      <c r="AV12" s="77"/>
      <c r="AW12" s="77"/>
      <c r="AX12" s="77"/>
      <c r="AY12" s="77"/>
      <c r="AZ12" s="77"/>
      <c r="BA12" s="77"/>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c r="GZ12" s="84"/>
      <c r="HA12" s="84"/>
      <c r="HB12" s="84"/>
      <c r="HC12" s="84"/>
      <c r="HD12" s="84"/>
      <c r="HE12" s="84"/>
      <c r="HF12" s="84"/>
      <c r="HG12" s="84"/>
      <c r="HH12" s="84"/>
      <c r="HI12" s="84"/>
      <c r="HJ12" s="84"/>
      <c r="HK12" s="84"/>
      <c r="HL12" s="84"/>
      <c r="HM12" s="84"/>
      <c r="HN12" s="84"/>
      <c r="HO12" s="84"/>
      <c r="HP12" s="84"/>
      <c r="HQ12" s="84"/>
      <c r="HR12" s="84"/>
      <c r="HS12" s="84"/>
      <c r="HT12" s="84"/>
      <c r="HU12" s="84"/>
      <c r="HV12" s="84"/>
      <c r="HW12" s="84"/>
      <c r="HX12" s="84"/>
      <c r="HY12" s="84"/>
      <c r="HZ12" s="84"/>
      <c r="IA12" s="84"/>
      <c r="IB12" s="84"/>
      <c r="IC12" s="84"/>
      <c r="ID12" s="84"/>
      <c r="IE12" s="84"/>
      <c r="IF12" s="84"/>
      <c r="IG12" s="84"/>
      <c r="IH12" s="84"/>
      <c r="II12" s="84"/>
      <c r="IJ12" s="84"/>
      <c r="IK12" s="84"/>
      <c r="IL12" s="84"/>
      <c r="IM12" s="84"/>
      <c r="IN12" s="84"/>
      <c r="IO12" s="84"/>
      <c r="IP12" s="84"/>
      <c r="IQ12" s="84"/>
      <c r="IR12" s="84"/>
      <c r="IS12" s="84"/>
      <c r="IT12" s="84"/>
      <c r="IU12" s="84"/>
      <c r="IV12" s="84"/>
      <c r="IW12" s="84"/>
      <c r="IX12" s="84"/>
      <c r="IY12" s="84"/>
      <c r="IZ12" s="84"/>
      <c r="JA12" s="84"/>
      <c r="JB12" s="84"/>
    </row>
    <row r="13" spans="1:262" s="13" customFormat="1" ht="15" customHeight="1" x14ac:dyDescent="0.15">
      <c r="A13" s="176" t="str">
        <f t="shared" si="0"/>
        <v>20190903</v>
      </c>
      <c r="B13" s="26" t="s">
        <v>275</v>
      </c>
      <c r="C13" s="27" t="s">
        <v>299</v>
      </c>
      <c r="D13" s="28" t="s">
        <v>430</v>
      </c>
      <c r="E13" s="26" t="str">
        <f t="shared" si="1"/>
        <v>标准</v>
      </c>
      <c r="F13" s="29" t="str">
        <f>VLOOKUP(D13,[1]工单一览表!A:B,2,0)</f>
        <v>050-S190000641-0550</v>
      </c>
      <c r="G13" s="30" t="str">
        <f>VLOOKUP(F13,[1]系列对照表!A:C,3,0)</f>
        <v>小天线</v>
      </c>
      <c r="H13" s="30" t="str">
        <f>VLOOKUP(F13,[1]系列对照表!A:D,4,0)</f>
        <v>KPCS</v>
      </c>
      <c r="I13" s="37">
        <f>VLOOKUP(D13,[1]工单一览表!A:G,7,0)</f>
        <v>2000</v>
      </c>
      <c r="J13" s="38" t="s">
        <v>281</v>
      </c>
      <c r="K13" s="37">
        <f>VLOOKUP(D13,[1]工单一览表!A:H,8,0)</f>
        <v>2000</v>
      </c>
      <c r="L13" s="26"/>
      <c r="M13" s="26"/>
      <c r="N13" s="26"/>
      <c r="O13" s="39" t="s">
        <v>36</v>
      </c>
      <c r="P13" s="40">
        <v>0.5</v>
      </c>
      <c r="Q13" s="40">
        <v>0.5</v>
      </c>
      <c r="R13" s="40">
        <f t="shared" ca="1" si="2"/>
        <v>4.7633587786259541</v>
      </c>
      <c r="S13" s="40">
        <f t="shared" ca="1" si="3"/>
        <v>3.7322834645669292</v>
      </c>
      <c r="T13" s="40">
        <v>5</v>
      </c>
      <c r="U13" s="40">
        <v>5</v>
      </c>
      <c r="V13" s="41">
        <v>12</v>
      </c>
      <c r="W13" s="42">
        <v>234.5</v>
      </c>
      <c r="X13" s="43">
        <v>550</v>
      </c>
      <c r="Y13" s="50">
        <v>1</v>
      </c>
      <c r="Z13" s="50">
        <v>1</v>
      </c>
      <c r="AA13" s="51"/>
      <c r="AB13" s="51"/>
      <c r="AC13" s="51"/>
      <c r="AD13" s="51"/>
      <c r="AE13" s="51"/>
      <c r="AF13" s="38">
        <f t="shared" si="4"/>
        <v>396</v>
      </c>
      <c r="AG13" s="61">
        <f t="shared" si="5"/>
        <v>7.1060606060606064</v>
      </c>
      <c r="AH13" s="62">
        <f t="shared" si="6"/>
        <v>0.59217171717171713</v>
      </c>
      <c r="AI13" s="63"/>
      <c r="AJ13" s="64"/>
      <c r="AK13" s="65">
        <f t="shared" si="7"/>
        <v>0</v>
      </c>
      <c r="AL13" s="64" t="str">
        <f>IF(VLOOKUP(D13,[1]工单一览表!A:F,6,0)="结案","Y","N")</f>
        <v>Y</v>
      </c>
      <c r="AM13" s="66" t="s">
        <v>284</v>
      </c>
      <c r="AN13" s="26"/>
      <c r="AO13" s="66" t="s">
        <v>49</v>
      </c>
      <c r="AP13" s="74"/>
      <c r="AQ13" s="75"/>
      <c r="AR13" s="76"/>
      <c r="AS13" s="77"/>
      <c r="AT13" s="77"/>
      <c r="AU13" s="78"/>
      <c r="AV13" s="77"/>
      <c r="AW13" s="77"/>
      <c r="AX13" s="77"/>
      <c r="AY13" s="77"/>
      <c r="AZ13" s="77"/>
      <c r="BA13" s="77"/>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c r="FE13" s="84"/>
      <c r="FF13" s="84"/>
      <c r="FG13" s="84"/>
      <c r="FH13" s="84"/>
      <c r="FI13" s="84"/>
      <c r="FJ13" s="84"/>
      <c r="FK13" s="84"/>
      <c r="FL13" s="84"/>
      <c r="FM13" s="84"/>
      <c r="FN13" s="84"/>
      <c r="FO13" s="84"/>
      <c r="FP13" s="84"/>
      <c r="FQ13" s="84"/>
      <c r="FR13" s="84"/>
      <c r="FS13" s="84"/>
      <c r="FT13" s="84"/>
      <c r="FU13" s="84"/>
      <c r="FV13" s="84"/>
      <c r="FW13" s="84"/>
      <c r="FX13" s="84"/>
      <c r="FY13" s="84"/>
      <c r="FZ13" s="84"/>
      <c r="GA13" s="84"/>
      <c r="GB13" s="84"/>
      <c r="GC13" s="84"/>
      <c r="GD13" s="84"/>
      <c r="GE13" s="84"/>
      <c r="GF13" s="84"/>
      <c r="GG13" s="84"/>
      <c r="GH13" s="84"/>
      <c r="GI13" s="84"/>
      <c r="GJ13" s="84"/>
      <c r="GK13" s="84"/>
      <c r="GL13" s="84"/>
      <c r="GM13" s="84"/>
      <c r="GN13" s="84"/>
      <c r="GO13" s="84"/>
      <c r="GP13" s="84"/>
      <c r="GQ13" s="84"/>
      <c r="GR13" s="84"/>
      <c r="GS13" s="84"/>
      <c r="GT13" s="84"/>
      <c r="GU13" s="84"/>
      <c r="GV13" s="84"/>
      <c r="GW13" s="84"/>
      <c r="GX13" s="84"/>
      <c r="GY13" s="84"/>
      <c r="GZ13" s="84"/>
      <c r="HA13" s="84"/>
      <c r="HB13" s="84"/>
      <c r="HC13" s="84"/>
      <c r="HD13" s="84"/>
      <c r="HE13" s="84"/>
      <c r="HF13" s="84"/>
      <c r="HG13" s="84"/>
      <c r="HH13" s="84"/>
      <c r="HI13" s="84"/>
      <c r="HJ13" s="84"/>
      <c r="HK13" s="84"/>
      <c r="HL13" s="84"/>
      <c r="HM13" s="84"/>
      <c r="HN13" s="84"/>
      <c r="HO13" s="84"/>
      <c r="HP13" s="84"/>
      <c r="HQ13" s="84"/>
      <c r="HR13" s="84"/>
      <c r="HS13" s="84"/>
      <c r="HT13" s="84"/>
      <c r="HU13" s="84"/>
      <c r="HV13" s="84"/>
      <c r="HW13" s="84"/>
      <c r="HX13" s="84"/>
      <c r="HY13" s="84"/>
      <c r="HZ13" s="84"/>
      <c r="IA13" s="84"/>
      <c r="IB13" s="84"/>
      <c r="IC13" s="84"/>
      <c r="ID13" s="84"/>
      <c r="IE13" s="84"/>
      <c r="IF13" s="84"/>
      <c r="IG13" s="84"/>
      <c r="IH13" s="84"/>
      <c r="II13" s="84"/>
      <c r="IJ13" s="84"/>
      <c r="IK13" s="84"/>
      <c r="IL13" s="84"/>
      <c r="IM13" s="84"/>
      <c r="IN13" s="84"/>
      <c r="IO13" s="84"/>
      <c r="IP13" s="84"/>
      <c r="IQ13" s="84"/>
      <c r="IR13" s="84"/>
      <c r="IS13" s="84"/>
      <c r="IT13" s="84"/>
      <c r="IU13" s="84"/>
      <c r="IV13" s="84"/>
      <c r="IW13" s="84"/>
      <c r="IX13" s="84"/>
      <c r="IY13" s="84"/>
      <c r="IZ13" s="84"/>
      <c r="JA13" s="84"/>
      <c r="JB13" s="84"/>
    </row>
    <row r="14" spans="1:262" s="13" customFormat="1" ht="15" customHeight="1" x14ac:dyDescent="0.15">
      <c r="A14" s="176" t="str">
        <f t="shared" si="0"/>
        <v>20190903</v>
      </c>
      <c r="B14" s="26" t="s">
        <v>285</v>
      </c>
      <c r="C14" s="27" t="s">
        <v>299</v>
      </c>
      <c r="D14" s="28" t="s">
        <v>430</v>
      </c>
      <c r="E14" s="26" t="str">
        <f t="shared" si="1"/>
        <v>标准</v>
      </c>
      <c r="F14" s="29" t="str">
        <f>VLOOKUP(D14,[1]工单一览表!A:B,2,0)</f>
        <v>050-S190000641-0550</v>
      </c>
      <c r="G14" s="30" t="str">
        <f>VLOOKUP(F14,[1]系列对照表!A:C,3,0)</f>
        <v>小天线</v>
      </c>
      <c r="H14" s="30" t="str">
        <f>VLOOKUP(F14,[1]系列对照表!A:D,4,0)</f>
        <v>KPCS</v>
      </c>
      <c r="I14" s="37">
        <f>VLOOKUP(D14,[1]工单一览表!A:G,7,0)</f>
        <v>2000</v>
      </c>
      <c r="J14" s="38" t="s">
        <v>281</v>
      </c>
      <c r="K14" s="37">
        <f>VLOOKUP(D14,[1]工单一览表!A:H,8,0)</f>
        <v>2000</v>
      </c>
      <c r="L14" s="26"/>
      <c r="M14" s="26"/>
      <c r="N14" s="26"/>
      <c r="O14" s="39" t="s">
        <v>36</v>
      </c>
      <c r="P14" s="40">
        <v>0.5</v>
      </c>
      <c r="Q14" s="40">
        <v>0.5</v>
      </c>
      <c r="R14" s="40">
        <f t="shared" ca="1" si="2"/>
        <v>2.1463414634146343</v>
      </c>
      <c r="S14" s="40">
        <f t="shared" ca="1" si="3"/>
        <v>3.7322834645669292</v>
      </c>
      <c r="T14" s="40">
        <v>5.5</v>
      </c>
      <c r="U14" s="40">
        <v>5.5</v>
      </c>
      <c r="V14" s="41">
        <v>12</v>
      </c>
      <c r="W14" s="42">
        <v>322.5</v>
      </c>
      <c r="X14" s="43">
        <v>550</v>
      </c>
      <c r="Y14" s="50">
        <v>1</v>
      </c>
      <c r="Z14" s="50">
        <v>1</v>
      </c>
      <c r="AA14" s="51"/>
      <c r="AB14" s="51"/>
      <c r="AC14" s="51"/>
      <c r="AD14" s="51"/>
      <c r="AE14" s="51"/>
      <c r="AF14" s="38">
        <f t="shared" si="4"/>
        <v>396</v>
      </c>
      <c r="AG14" s="61">
        <f t="shared" si="5"/>
        <v>9.7727272727272734</v>
      </c>
      <c r="AH14" s="62">
        <f t="shared" si="6"/>
        <v>0.81439393939393945</v>
      </c>
      <c r="AI14" s="63"/>
      <c r="AJ14" s="64"/>
      <c r="AK14" s="65">
        <f t="shared" si="7"/>
        <v>0</v>
      </c>
      <c r="AL14" s="64" t="str">
        <f>IF(VLOOKUP(D14,[1]工单一览表!A:F,6,0)="结案","Y","N")</f>
        <v>Y</v>
      </c>
      <c r="AM14" s="66" t="s">
        <v>313</v>
      </c>
      <c r="AN14" s="26"/>
      <c r="AO14" s="66" t="s">
        <v>298</v>
      </c>
      <c r="AP14" s="74"/>
      <c r="AQ14" s="75"/>
      <c r="AR14" s="76"/>
      <c r="AS14" s="77"/>
      <c r="AT14" s="77"/>
      <c r="AU14" s="78"/>
      <c r="AV14" s="77"/>
      <c r="AW14" s="77"/>
      <c r="AX14" s="77"/>
      <c r="AY14" s="77"/>
      <c r="AZ14" s="77"/>
      <c r="BA14" s="77"/>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4"/>
      <c r="CE14" s="84"/>
      <c r="CF14" s="84"/>
      <c r="CG14" s="84"/>
      <c r="CH14" s="84"/>
      <c r="CI14" s="84"/>
      <c r="CJ14" s="84"/>
      <c r="CK14" s="84"/>
      <c r="CL14" s="84"/>
      <c r="CM14" s="84"/>
      <c r="CN14" s="84"/>
      <c r="CO14" s="84"/>
      <c r="CP14" s="84"/>
      <c r="CQ14" s="84"/>
      <c r="CR14" s="84"/>
      <c r="CS14" s="84"/>
      <c r="CT14" s="84"/>
      <c r="CU14" s="84"/>
      <c r="CV14" s="84"/>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c r="FE14" s="84"/>
      <c r="FF14" s="84"/>
      <c r="FG14" s="84"/>
      <c r="FH14" s="84"/>
      <c r="FI14" s="84"/>
      <c r="FJ14" s="84"/>
      <c r="FK14" s="84"/>
      <c r="FL14" s="84"/>
      <c r="FM14" s="84"/>
      <c r="FN14" s="84"/>
      <c r="FO14" s="84"/>
      <c r="FP14" s="84"/>
      <c r="FQ14" s="84"/>
      <c r="FR14" s="84"/>
      <c r="FS14" s="84"/>
      <c r="FT14" s="84"/>
      <c r="FU14" s="84"/>
      <c r="FV14" s="84"/>
      <c r="FW14" s="84"/>
      <c r="FX14" s="84"/>
      <c r="FY14" s="84"/>
      <c r="FZ14" s="84"/>
      <c r="GA14" s="84"/>
      <c r="GB14" s="84"/>
      <c r="GC14" s="84"/>
      <c r="GD14" s="84"/>
      <c r="GE14" s="84"/>
      <c r="GF14" s="84"/>
      <c r="GG14" s="84"/>
      <c r="GH14" s="84"/>
      <c r="GI14" s="84"/>
      <c r="GJ14" s="84"/>
      <c r="GK14" s="84"/>
      <c r="GL14" s="84"/>
      <c r="GM14" s="84"/>
      <c r="GN14" s="84"/>
      <c r="GO14" s="84"/>
      <c r="GP14" s="84"/>
      <c r="GQ14" s="84"/>
      <c r="GR14" s="84"/>
      <c r="GS14" s="84"/>
      <c r="GT14" s="84"/>
      <c r="GU14" s="84"/>
      <c r="GV14" s="84"/>
      <c r="GW14" s="84"/>
      <c r="GX14" s="84"/>
      <c r="GY14" s="84"/>
      <c r="GZ14" s="84"/>
      <c r="HA14" s="84"/>
      <c r="HB14" s="84"/>
      <c r="HC14" s="84"/>
      <c r="HD14" s="84"/>
      <c r="HE14" s="84"/>
      <c r="HF14" s="84"/>
      <c r="HG14" s="84"/>
      <c r="HH14" s="84"/>
      <c r="HI14" s="84"/>
      <c r="HJ14" s="84"/>
      <c r="HK14" s="84"/>
      <c r="HL14" s="84"/>
      <c r="HM14" s="84"/>
      <c r="HN14" s="84"/>
      <c r="HO14" s="84"/>
      <c r="HP14" s="84"/>
      <c r="HQ14" s="84"/>
      <c r="HR14" s="84"/>
      <c r="HS14" s="84"/>
      <c r="HT14" s="84"/>
      <c r="HU14" s="84"/>
      <c r="HV14" s="84"/>
      <c r="HW14" s="84"/>
      <c r="HX14" s="84"/>
      <c r="HY14" s="84"/>
      <c r="HZ14" s="84"/>
      <c r="IA14" s="84"/>
      <c r="IB14" s="84"/>
      <c r="IC14" s="84"/>
      <c r="ID14" s="84"/>
      <c r="IE14" s="84"/>
      <c r="IF14" s="84"/>
      <c r="IG14" s="84"/>
      <c r="IH14" s="84"/>
      <c r="II14" s="84"/>
      <c r="IJ14" s="84"/>
      <c r="IK14" s="84"/>
      <c r="IL14" s="84"/>
      <c r="IM14" s="84"/>
      <c r="IN14" s="84"/>
      <c r="IO14" s="84"/>
      <c r="IP14" s="84"/>
      <c r="IQ14" s="84"/>
      <c r="IR14" s="84"/>
      <c r="IS14" s="84"/>
      <c r="IT14" s="84"/>
      <c r="IU14" s="84"/>
      <c r="IV14" s="84"/>
      <c r="IW14" s="84"/>
      <c r="IX14" s="84"/>
      <c r="IY14" s="84"/>
      <c r="IZ14" s="84"/>
      <c r="JA14" s="84"/>
      <c r="JB14" s="84"/>
    </row>
    <row r="15" spans="1:262" s="22" customFormat="1" ht="15" customHeight="1" x14ac:dyDescent="0.15">
      <c r="A15" s="176" t="str">
        <f t="shared" si="0"/>
        <v>20190903</v>
      </c>
      <c r="B15" s="26" t="s">
        <v>275</v>
      </c>
      <c r="C15" s="27" t="s">
        <v>368</v>
      </c>
      <c r="D15" s="28" t="s">
        <v>447</v>
      </c>
      <c r="E15" s="26" t="str">
        <f t="shared" si="1"/>
        <v>标准</v>
      </c>
      <c r="F15" s="29" t="str">
        <f>VLOOKUP(D15,[1]工单一览表!A:B,2,0)</f>
        <v>050-0009-467</v>
      </c>
      <c r="G15" s="30" t="str">
        <f>VLOOKUP(F15,[1]系列对照表!A:C,3,0)</f>
        <v>小天线</v>
      </c>
      <c r="H15" s="30" t="str">
        <f>VLOOKUP(F15,[1]系列对照表!A:D,4,0)</f>
        <v>KPCS</v>
      </c>
      <c r="I15" s="37">
        <f>VLOOKUP(D15,[1]工单一览表!A:G,7,0)</f>
        <v>2000</v>
      </c>
      <c r="J15" s="38" t="s">
        <v>281</v>
      </c>
      <c r="K15" s="37">
        <f>VLOOKUP(D15,[1]工单一览表!A:H,8,0)</f>
        <v>1983.5</v>
      </c>
      <c r="L15" s="26"/>
      <c r="M15" s="26"/>
      <c r="N15" s="26"/>
      <c r="O15" s="39" t="s">
        <v>370</v>
      </c>
      <c r="P15" s="40">
        <v>0.5</v>
      </c>
      <c r="Q15" s="40">
        <v>0.5</v>
      </c>
      <c r="R15" s="40">
        <f t="shared" ca="1" si="2"/>
        <v>1.1908396946564885</v>
      </c>
      <c r="S15" s="40">
        <f t="shared" ca="1" si="3"/>
        <v>0.93307086614173229</v>
      </c>
      <c r="T15" s="40">
        <v>3</v>
      </c>
      <c r="U15" s="40">
        <v>3</v>
      </c>
      <c r="V15" s="41">
        <v>3</v>
      </c>
      <c r="W15" s="42">
        <v>80</v>
      </c>
      <c r="X15" s="43">
        <v>500</v>
      </c>
      <c r="Y15" s="50">
        <v>1</v>
      </c>
      <c r="Z15" s="50">
        <v>1</v>
      </c>
      <c r="AA15" s="51"/>
      <c r="AB15" s="51"/>
      <c r="AC15" s="51"/>
      <c r="AD15" s="51"/>
      <c r="AE15" s="51"/>
      <c r="AF15" s="38">
        <f t="shared" si="4"/>
        <v>90</v>
      </c>
      <c r="AG15" s="61">
        <f t="shared" si="5"/>
        <v>2.6666666666666665</v>
      </c>
      <c r="AH15" s="62">
        <f t="shared" si="6"/>
        <v>0.88888888888888884</v>
      </c>
      <c r="AI15" s="63"/>
      <c r="AJ15" s="64"/>
      <c r="AK15" s="65">
        <f t="shared" si="7"/>
        <v>0</v>
      </c>
      <c r="AL15" s="64" t="str">
        <f>IF(VLOOKUP(D15,[1]工单一览表!A:F,6,0)="结案","Y","N")</f>
        <v>Y</v>
      </c>
      <c r="AM15" s="66" t="s">
        <v>379</v>
      </c>
      <c r="AN15" s="26"/>
      <c r="AO15" s="66" t="s">
        <v>68</v>
      </c>
      <c r="AP15" s="74"/>
      <c r="AQ15" s="75"/>
      <c r="AR15" s="76"/>
      <c r="AS15" s="77"/>
      <c r="AT15" s="77"/>
      <c r="AU15" s="78"/>
      <c r="AV15" s="77"/>
      <c r="AW15" s="77"/>
      <c r="AX15" s="77"/>
      <c r="AY15" s="77"/>
      <c r="AZ15" s="77"/>
      <c r="BA15" s="77"/>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84"/>
      <c r="CE15" s="84"/>
      <c r="CF15" s="84"/>
      <c r="CG15" s="84"/>
      <c r="CH15" s="84"/>
      <c r="CI15" s="84"/>
      <c r="CJ15" s="84"/>
      <c r="CK15" s="84"/>
      <c r="CL15" s="84"/>
      <c r="CM15" s="84"/>
      <c r="CN15" s="84"/>
      <c r="CO15" s="84"/>
      <c r="CP15" s="84"/>
      <c r="CQ15" s="84"/>
      <c r="CR15" s="84"/>
      <c r="CS15" s="84"/>
      <c r="CT15" s="84"/>
      <c r="CU15" s="84"/>
      <c r="CV15" s="84"/>
      <c r="CW15" s="84"/>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c r="FE15" s="84"/>
      <c r="FF15" s="84"/>
      <c r="FG15" s="84"/>
      <c r="FH15" s="84"/>
      <c r="FI15" s="84"/>
      <c r="FJ15" s="84"/>
      <c r="FK15" s="84"/>
      <c r="FL15" s="84"/>
      <c r="FM15" s="84"/>
      <c r="FN15" s="84"/>
      <c r="FO15" s="84"/>
      <c r="FP15" s="84"/>
      <c r="FQ15" s="84"/>
      <c r="FR15" s="84"/>
      <c r="FS15" s="84"/>
      <c r="FT15" s="84"/>
      <c r="FU15" s="84"/>
      <c r="FV15" s="84"/>
      <c r="FW15" s="84"/>
      <c r="FX15" s="84"/>
      <c r="FY15" s="84"/>
      <c r="FZ15" s="84"/>
      <c r="GA15" s="84"/>
      <c r="GB15" s="84"/>
      <c r="GC15" s="84"/>
      <c r="GD15" s="84"/>
      <c r="GE15" s="84"/>
      <c r="GF15" s="84"/>
      <c r="GG15" s="84"/>
      <c r="GH15" s="84"/>
      <c r="GI15" s="84"/>
      <c r="GJ15" s="84"/>
      <c r="GK15" s="84"/>
      <c r="GL15" s="84"/>
      <c r="GM15" s="84"/>
      <c r="GN15" s="84"/>
      <c r="GO15" s="84"/>
      <c r="GP15" s="84"/>
      <c r="GQ15" s="84"/>
      <c r="GR15" s="84"/>
      <c r="GS15" s="84"/>
      <c r="GT15" s="84"/>
      <c r="GU15" s="84"/>
      <c r="GV15" s="84"/>
      <c r="GW15" s="84"/>
      <c r="GX15" s="84"/>
      <c r="GY15" s="84"/>
      <c r="GZ15" s="84"/>
      <c r="HA15" s="84"/>
      <c r="HB15" s="84"/>
      <c r="HC15" s="84"/>
      <c r="HD15" s="84"/>
      <c r="HE15" s="84"/>
      <c r="HF15" s="84"/>
      <c r="HG15" s="84"/>
      <c r="HH15" s="84"/>
      <c r="HI15" s="84"/>
      <c r="HJ15" s="84"/>
      <c r="HK15" s="84"/>
      <c r="HL15" s="84"/>
      <c r="HM15" s="84"/>
      <c r="HN15" s="84"/>
      <c r="HO15" s="84"/>
      <c r="HP15" s="84"/>
      <c r="HQ15" s="84"/>
      <c r="HR15" s="84"/>
      <c r="HS15" s="84"/>
      <c r="HT15" s="84"/>
      <c r="HU15" s="84"/>
      <c r="HV15" s="84"/>
      <c r="HW15" s="84"/>
      <c r="HX15" s="84"/>
      <c r="HY15" s="84"/>
      <c r="HZ15" s="84"/>
      <c r="IA15" s="84"/>
      <c r="IB15" s="84"/>
      <c r="IC15" s="84"/>
      <c r="ID15" s="84"/>
      <c r="IE15" s="84"/>
      <c r="IF15" s="84"/>
      <c r="IG15" s="84"/>
      <c r="IH15" s="84"/>
      <c r="II15" s="84"/>
      <c r="IJ15" s="84"/>
      <c r="IK15" s="84"/>
      <c r="IL15" s="84"/>
      <c r="IM15" s="84"/>
      <c r="IN15" s="84"/>
      <c r="IO15" s="84"/>
      <c r="IP15" s="84"/>
      <c r="IQ15" s="84"/>
      <c r="IR15" s="84"/>
      <c r="IS15" s="84"/>
      <c r="IT15" s="84"/>
      <c r="IU15" s="84"/>
      <c r="IV15" s="84"/>
      <c r="IW15" s="84"/>
      <c r="IX15" s="84"/>
      <c r="IY15" s="84"/>
      <c r="IZ15" s="84"/>
      <c r="JA15" s="84"/>
      <c r="JB15" s="84"/>
    </row>
    <row r="16" spans="1:262" s="22" customFormat="1" ht="15" customHeight="1" x14ac:dyDescent="0.15">
      <c r="A16" s="176" t="str">
        <f t="shared" si="0"/>
        <v>20190903</v>
      </c>
      <c r="B16" s="26" t="s">
        <v>285</v>
      </c>
      <c r="C16" s="27" t="s">
        <v>368</v>
      </c>
      <c r="D16" s="28" t="s">
        <v>447</v>
      </c>
      <c r="E16" s="26" t="str">
        <f t="shared" si="1"/>
        <v>标准</v>
      </c>
      <c r="F16" s="29" t="str">
        <f>VLOOKUP(D16,[1]工单一览表!A:B,2,0)</f>
        <v>050-0009-467</v>
      </c>
      <c r="G16" s="30" t="str">
        <f>VLOOKUP(F16,[1]系列对照表!A:C,3,0)</f>
        <v>小天线</v>
      </c>
      <c r="H16" s="30" t="str">
        <f>VLOOKUP(F16,[1]系列对照表!A:D,4,0)</f>
        <v>KPCS</v>
      </c>
      <c r="I16" s="37">
        <f>VLOOKUP(D16,[1]工单一览表!A:G,7,0)</f>
        <v>2000</v>
      </c>
      <c r="J16" s="38" t="s">
        <v>281</v>
      </c>
      <c r="K16" s="37">
        <f>VLOOKUP(D16,[1]工单一览表!A:H,8,0)</f>
        <v>1983.5</v>
      </c>
      <c r="L16" s="26"/>
      <c r="M16" s="26"/>
      <c r="N16" s="26"/>
      <c r="O16" s="39" t="s">
        <v>370</v>
      </c>
      <c r="P16" s="40">
        <v>0.5</v>
      </c>
      <c r="Q16" s="40">
        <v>0.5</v>
      </c>
      <c r="R16" s="40">
        <f t="shared" ca="1" si="2"/>
        <v>2.1463414634146343</v>
      </c>
      <c r="S16" s="40">
        <f t="shared" ca="1" si="3"/>
        <v>3.7322834645669292</v>
      </c>
      <c r="T16" s="40">
        <v>9</v>
      </c>
      <c r="U16" s="40">
        <v>9</v>
      </c>
      <c r="V16" s="41">
        <v>12</v>
      </c>
      <c r="W16" s="42">
        <v>355</v>
      </c>
      <c r="X16" s="43">
        <v>500</v>
      </c>
      <c r="Y16" s="50">
        <v>1</v>
      </c>
      <c r="Z16" s="50">
        <v>1</v>
      </c>
      <c r="AA16" s="51"/>
      <c r="AB16" s="51"/>
      <c r="AC16" s="51"/>
      <c r="AD16" s="51"/>
      <c r="AE16" s="51"/>
      <c r="AF16" s="38">
        <f t="shared" si="4"/>
        <v>360</v>
      </c>
      <c r="AG16" s="61">
        <f t="shared" si="5"/>
        <v>11.833333333333334</v>
      </c>
      <c r="AH16" s="62">
        <f t="shared" si="6"/>
        <v>0.98611111111111116</v>
      </c>
      <c r="AI16" s="63"/>
      <c r="AJ16" s="64"/>
      <c r="AK16" s="65">
        <f t="shared" si="7"/>
        <v>0</v>
      </c>
      <c r="AL16" s="64" t="str">
        <f>IF(VLOOKUP(D16,[1]工单一览表!A:F,6,0)="结案","Y","N")</f>
        <v>Y</v>
      </c>
      <c r="AM16" s="66" t="s">
        <v>403</v>
      </c>
      <c r="AN16" s="26"/>
      <c r="AO16" s="66" t="s">
        <v>40</v>
      </c>
      <c r="AP16" s="74"/>
      <c r="AQ16" s="75"/>
      <c r="AR16" s="76"/>
      <c r="AS16" s="77"/>
      <c r="AT16" s="77"/>
      <c r="AU16" s="78"/>
      <c r="AV16" s="77"/>
      <c r="AW16" s="77"/>
      <c r="AX16" s="77"/>
      <c r="AY16" s="77"/>
      <c r="AZ16" s="77"/>
      <c r="BA16" s="77"/>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84"/>
      <c r="CE16" s="84"/>
      <c r="CF16" s="84"/>
      <c r="CG16" s="84"/>
      <c r="CH16" s="84"/>
      <c r="CI16" s="84"/>
      <c r="CJ16" s="84"/>
      <c r="CK16" s="84"/>
      <c r="CL16" s="84"/>
      <c r="CM16" s="84"/>
      <c r="CN16" s="84"/>
      <c r="CO16" s="84"/>
      <c r="CP16" s="84"/>
      <c r="CQ16" s="84"/>
      <c r="CR16" s="84"/>
      <c r="CS16" s="84"/>
      <c r="CT16" s="84"/>
      <c r="CU16" s="84"/>
      <c r="CV16" s="84"/>
      <c r="CW16" s="84"/>
      <c r="CX16" s="84"/>
      <c r="CY16" s="84"/>
      <c r="CZ16" s="84"/>
      <c r="DA16" s="84"/>
      <c r="DB16" s="84"/>
      <c r="DC16" s="84"/>
      <c r="DD16" s="84"/>
      <c r="DE16" s="84"/>
      <c r="DF16" s="84"/>
      <c r="DG16" s="84"/>
      <c r="DH16" s="84"/>
      <c r="DI16" s="84"/>
      <c r="DJ16" s="84"/>
      <c r="DK16" s="84"/>
      <c r="DL16" s="84"/>
      <c r="DM16" s="84"/>
      <c r="DN16" s="84"/>
      <c r="DO16" s="84"/>
      <c r="DP16" s="84"/>
      <c r="DQ16" s="84"/>
      <c r="DR16" s="84"/>
      <c r="DS16" s="84"/>
      <c r="DT16" s="84"/>
      <c r="DU16" s="84"/>
      <c r="DV16" s="84"/>
      <c r="DW16" s="84"/>
      <c r="DX16" s="84"/>
      <c r="DY16" s="84"/>
      <c r="DZ16" s="84"/>
      <c r="EA16" s="84"/>
      <c r="EB16" s="84"/>
      <c r="EC16" s="84"/>
      <c r="ED16" s="84"/>
      <c r="EE16" s="84"/>
      <c r="EF16" s="84"/>
      <c r="EG16" s="84"/>
      <c r="EH16" s="84"/>
      <c r="EI16" s="84"/>
      <c r="EJ16" s="84"/>
      <c r="EK16" s="84"/>
      <c r="EL16" s="84"/>
      <c r="EM16" s="84"/>
      <c r="EN16" s="84"/>
      <c r="EO16" s="84"/>
      <c r="EP16" s="84"/>
      <c r="EQ16" s="84"/>
      <c r="ER16" s="84"/>
      <c r="ES16" s="84"/>
      <c r="ET16" s="84"/>
      <c r="EU16" s="84"/>
      <c r="EV16" s="84"/>
      <c r="EW16" s="84"/>
      <c r="EX16" s="84"/>
      <c r="EY16" s="84"/>
      <c r="EZ16" s="84"/>
      <c r="FA16" s="84"/>
      <c r="FB16" s="84"/>
      <c r="FC16" s="84"/>
      <c r="FD16" s="84"/>
      <c r="FE16" s="84"/>
      <c r="FF16" s="84"/>
      <c r="FG16" s="84"/>
      <c r="FH16" s="84"/>
      <c r="FI16" s="84"/>
      <c r="FJ16" s="84"/>
      <c r="FK16" s="84"/>
      <c r="FL16" s="84"/>
      <c r="FM16" s="84"/>
      <c r="FN16" s="84"/>
      <c r="FO16" s="84"/>
      <c r="FP16" s="84"/>
      <c r="FQ16" s="84"/>
      <c r="FR16" s="84"/>
      <c r="FS16" s="84"/>
      <c r="FT16" s="84"/>
      <c r="FU16" s="84"/>
      <c r="FV16" s="84"/>
      <c r="FW16" s="84"/>
      <c r="FX16" s="84"/>
      <c r="FY16" s="84"/>
      <c r="FZ16" s="84"/>
      <c r="GA16" s="84"/>
      <c r="GB16" s="84"/>
      <c r="GC16" s="84"/>
      <c r="GD16" s="84"/>
      <c r="GE16" s="84"/>
      <c r="GF16" s="84"/>
      <c r="GG16" s="84"/>
      <c r="GH16" s="84"/>
      <c r="GI16" s="84"/>
      <c r="GJ16" s="84"/>
      <c r="GK16" s="84"/>
      <c r="GL16" s="84"/>
      <c r="GM16" s="84"/>
      <c r="GN16" s="84"/>
      <c r="GO16" s="84"/>
      <c r="GP16" s="84"/>
      <c r="GQ16" s="84"/>
      <c r="GR16" s="84"/>
      <c r="GS16" s="84"/>
      <c r="GT16" s="84"/>
      <c r="GU16" s="84"/>
      <c r="GV16" s="84"/>
      <c r="GW16" s="84"/>
      <c r="GX16" s="84"/>
      <c r="GY16" s="84"/>
      <c r="GZ16" s="84"/>
      <c r="HA16" s="84"/>
      <c r="HB16" s="84"/>
      <c r="HC16" s="84"/>
      <c r="HD16" s="84"/>
      <c r="HE16" s="84"/>
      <c r="HF16" s="84"/>
      <c r="HG16" s="84"/>
      <c r="HH16" s="84"/>
      <c r="HI16" s="84"/>
      <c r="HJ16" s="84"/>
      <c r="HK16" s="84"/>
      <c r="HL16" s="84"/>
      <c r="HM16" s="84"/>
      <c r="HN16" s="84"/>
      <c r="HO16" s="84"/>
      <c r="HP16" s="84"/>
      <c r="HQ16" s="84"/>
      <c r="HR16" s="84"/>
      <c r="HS16" s="84"/>
      <c r="HT16" s="84"/>
      <c r="HU16" s="84"/>
      <c r="HV16" s="84"/>
      <c r="HW16" s="84"/>
      <c r="HX16" s="84"/>
      <c r="HY16" s="84"/>
      <c r="HZ16" s="84"/>
      <c r="IA16" s="84"/>
      <c r="IB16" s="84"/>
      <c r="IC16" s="84"/>
      <c r="ID16" s="84"/>
      <c r="IE16" s="84"/>
      <c r="IF16" s="84"/>
      <c r="IG16" s="84"/>
      <c r="IH16" s="84"/>
      <c r="II16" s="84"/>
      <c r="IJ16" s="84"/>
      <c r="IK16" s="84"/>
      <c r="IL16" s="84"/>
      <c r="IM16" s="84"/>
      <c r="IN16" s="84"/>
      <c r="IO16" s="84"/>
      <c r="IP16" s="84"/>
      <c r="IQ16" s="84"/>
      <c r="IR16" s="84"/>
      <c r="IS16" s="84"/>
      <c r="IT16" s="84"/>
      <c r="IU16" s="84"/>
      <c r="IV16" s="84"/>
      <c r="IW16" s="84"/>
      <c r="IX16" s="84"/>
      <c r="IY16" s="84"/>
      <c r="IZ16" s="84"/>
      <c r="JA16" s="84"/>
      <c r="JB16" s="84"/>
    </row>
    <row r="17" spans="1:262" s="22" customFormat="1" ht="15" customHeight="1" x14ac:dyDescent="0.15">
      <c r="A17" s="176" t="str">
        <f t="shared" si="0"/>
        <v>20190903</v>
      </c>
      <c r="B17" s="26" t="s">
        <v>275</v>
      </c>
      <c r="C17" s="27" t="s">
        <v>303</v>
      </c>
      <c r="D17" s="28" t="s">
        <v>431</v>
      </c>
      <c r="E17" s="26" t="str">
        <f t="shared" si="1"/>
        <v>标准</v>
      </c>
      <c r="F17" s="29" t="str">
        <f>VLOOKUP(D17,[1]工单一览表!A:B,2,0)</f>
        <v>025-0009-310</v>
      </c>
      <c r="G17" s="30" t="str">
        <f>VLOOKUP(F17,[1]系列对照表!A:C,3,0)</f>
        <v>Sim卡</v>
      </c>
      <c r="H17" s="30" t="str">
        <f>VLOOKUP(F17,[1]系列对照表!A:D,4,0)</f>
        <v>PCS</v>
      </c>
      <c r="I17" s="37">
        <f>VLOOKUP(D17,[1]工单一览表!A:G,7,0)</f>
        <v>300000</v>
      </c>
      <c r="J17" s="38" t="s">
        <v>281</v>
      </c>
      <c r="K17" s="37">
        <f>VLOOKUP(D17,[1]工单一览表!A:H,8,0)</f>
        <v>297000</v>
      </c>
      <c r="L17" s="26"/>
      <c r="M17" s="26"/>
      <c r="N17" s="26"/>
      <c r="O17" s="39" t="s">
        <v>433</v>
      </c>
      <c r="P17" s="40">
        <v>0.5</v>
      </c>
      <c r="Q17" s="40">
        <v>0.5</v>
      </c>
      <c r="R17" s="40">
        <f t="shared" ca="1" si="2"/>
        <v>4.7633587786259541</v>
      </c>
      <c r="S17" s="40">
        <f t="shared" ca="1" si="3"/>
        <v>3.7322834645669292</v>
      </c>
      <c r="T17" s="40">
        <v>7</v>
      </c>
      <c r="U17" s="40">
        <v>7</v>
      </c>
      <c r="V17" s="41">
        <v>12</v>
      </c>
      <c r="W17" s="42">
        <v>126000</v>
      </c>
      <c r="X17" s="43">
        <v>200</v>
      </c>
      <c r="Y17" s="50">
        <v>1</v>
      </c>
      <c r="Z17" s="50">
        <v>1</v>
      </c>
      <c r="AA17" s="51"/>
      <c r="AB17" s="51"/>
      <c r="AC17" s="51"/>
      <c r="AD17" s="51"/>
      <c r="AE17" s="51"/>
      <c r="AF17" s="38">
        <f t="shared" si="4"/>
        <v>144000</v>
      </c>
      <c r="AG17" s="61">
        <f t="shared" si="5"/>
        <v>10.5</v>
      </c>
      <c r="AH17" s="62">
        <f t="shared" si="6"/>
        <v>0.875</v>
      </c>
      <c r="AI17" s="63"/>
      <c r="AJ17" s="64"/>
      <c r="AK17" s="65">
        <f t="shared" si="7"/>
        <v>0</v>
      </c>
      <c r="AL17" s="64" t="str">
        <f>IF(VLOOKUP(D17,[1]工单一览表!A:F,6,0)="结案","Y","N")</f>
        <v>Y</v>
      </c>
      <c r="AM17" s="66" t="s">
        <v>337</v>
      </c>
      <c r="AN17" s="26"/>
      <c r="AO17" s="66" t="s">
        <v>61</v>
      </c>
      <c r="AP17" s="74"/>
      <c r="AQ17" s="75"/>
      <c r="AR17" s="76"/>
      <c r="AS17" s="77"/>
      <c r="AT17" s="77"/>
      <c r="AU17" s="78"/>
      <c r="AV17" s="77"/>
      <c r="AW17" s="77"/>
      <c r="AX17" s="77"/>
      <c r="AY17" s="77"/>
      <c r="AZ17" s="77"/>
      <c r="BA17" s="77"/>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84"/>
      <c r="CE17" s="84"/>
      <c r="CF17" s="84"/>
      <c r="CG17" s="84"/>
      <c r="CH17" s="84"/>
      <c r="CI17" s="84"/>
      <c r="CJ17" s="84"/>
      <c r="CK17" s="84"/>
      <c r="CL17" s="84"/>
      <c r="CM17" s="84"/>
      <c r="CN17" s="84"/>
      <c r="CO17" s="84"/>
      <c r="CP17" s="84"/>
      <c r="CQ17" s="84"/>
      <c r="CR17" s="84"/>
      <c r="CS17" s="84"/>
      <c r="CT17" s="84"/>
      <c r="CU17" s="84"/>
      <c r="CV17" s="84"/>
      <c r="CW17" s="84"/>
      <c r="CX17" s="84"/>
      <c r="CY17" s="84"/>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c r="FE17" s="84"/>
      <c r="FF17" s="84"/>
      <c r="FG17" s="84"/>
      <c r="FH17" s="84"/>
      <c r="FI17" s="84"/>
      <c r="FJ17" s="84"/>
      <c r="FK17" s="84"/>
      <c r="FL17" s="84"/>
      <c r="FM17" s="84"/>
      <c r="FN17" s="84"/>
      <c r="FO17" s="84"/>
      <c r="FP17" s="84"/>
      <c r="FQ17" s="84"/>
      <c r="FR17" s="84"/>
      <c r="FS17" s="84"/>
      <c r="FT17" s="84"/>
      <c r="FU17" s="84"/>
      <c r="FV17" s="84"/>
      <c r="FW17" s="84"/>
      <c r="FX17" s="84"/>
      <c r="FY17" s="84"/>
      <c r="FZ17" s="84"/>
      <c r="GA17" s="84"/>
      <c r="GB17" s="84"/>
      <c r="GC17" s="84"/>
      <c r="GD17" s="84"/>
      <c r="GE17" s="84"/>
      <c r="GF17" s="84"/>
      <c r="GG17" s="84"/>
      <c r="GH17" s="84"/>
      <c r="GI17" s="84"/>
      <c r="GJ17" s="84"/>
      <c r="GK17" s="84"/>
      <c r="GL17" s="84"/>
      <c r="GM17" s="84"/>
      <c r="GN17" s="84"/>
      <c r="GO17" s="84"/>
      <c r="GP17" s="84"/>
      <c r="GQ17" s="84"/>
      <c r="GR17" s="84"/>
      <c r="GS17" s="84"/>
      <c r="GT17" s="84"/>
      <c r="GU17" s="84"/>
      <c r="GV17" s="84"/>
      <c r="GW17" s="84"/>
      <c r="GX17" s="84"/>
      <c r="GY17" s="84"/>
      <c r="GZ17" s="84"/>
      <c r="HA17" s="84"/>
      <c r="HB17" s="84"/>
      <c r="HC17" s="84"/>
      <c r="HD17" s="84"/>
      <c r="HE17" s="84"/>
      <c r="HF17" s="84"/>
      <c r="HG17" s="84"/>
      <c r="HH17" s="84"/>
      <c r="HI17" s="84"/>
      <c r="HJ17" s="84"/>
      <c r="HK17" s="84"/>
      <c r="HL17" s="84"/>
      <c r="HM17" s="84"/>
      <c r="HN17" s="84"/>
      <c r="HO17" s="84"/>
      <c r="HP17" s="84"/>
      <c r="HQ17" s="84"/>
      <c r="HR17" s="84"/>
      <c r="HS17" s="84"/>
      <c r="HT17" s="84"/>
      <c r="HU17" s="84"/>
      <c r="HV17" s="84"/>
      <c r="HW17" s="84"/>
      <c r="HX17" s="84"/>
      <c r="HY17" s="84"/>
      <c r="HZ17" s="84"/>
      <c r="IA17" s="84"/>
      <c r="IB17" s="84"/>
      <c r="IC17" s="84"/>
      <c r="ID17" s="84"/>
      <c r="IE17" s="84"/>
      <c r="IF17" s="84"/>
      <c r="IG17" s="84"/>
      <c r="IH17" s="84"/>
      <c r="II17" s="84"/>
      <c r="IJ17" s="84"/>
      <c r="IK17" s="84"/>
      <c r="IL17" s="84"/>
      <c r="IM17" s="84"/>
      <c r="IN17" s="84"/>
      <c r="IO17" s="84"/>
      <c r="IP17" s="84"/>
      <c r="IQ17" s="84"/>
      <c r="IR17" s="84"/>
      <c r="IS17" s="84"/>
      <c r="IT17" s="84"/>
      <c r="IU17" s="84"/>
      <c r="IV17" s="84"/>
      <c r="IW17" s="84"/>
      <c r="IX17" s="84"/>
      <c r="IY17" s="84"/>
      <c r="IZ17" s="84"/>
      <c r="JA17" s="84"/>
      <c r="JB17" s="84"/>
    </row>
    <row r="18" spans="1:262" s="22" customFormat="1" ht="15" customHeight="1" x14ac:dyDescent="0.15">
      <c r="A18" s="176" t="str">
        <f t="shared" si="0"/>
        <v>20190903</v>
      </c>
      <c r="B18" s="26" t="s">
        <v>285</v>
      </c>
      <c r="C18" s="27" t="s">
        <v>303</v>
      </c>
      <c r="D18" s="28" t="s">
        <v>431</v>
      </c>
      <c r="E18" s="26" t="str">
        <f t="shared" si="1"/>
        <v>标准</v>
      </c>
      <c r="F18" s="29" t="str">
        <f>VLOOKUP(D18,[1]工单一览表!A:B,2,0)</f>
        <v>025-0009-310</v>
      </c>
      <c r="G18" s="30" t="str">
        <f>VLOOKUP(F18,[1]系列对照表!A:C,3,0)</f>
        <v>Sim卡</v>
      </c>
      <c r="H18" s="30" t="str">
        <f>VLOOKUP(F18,[1]系列对照表!A:D,4,0)</f>
        <v>PCS</v>
      </c>
      <c r="I18" s="37">
        <f>VLOOKUP(D18,[1]工单一览表!A:G,7,0)</f>
        <v>300000</v>
      </c>
      <c r="J18" s="38" t="s">
        <v>281</v>
      </c>
      <c r="K18" s="37">
        <f>VLOOKUP(D18,[1]工单一览表!A:H,8,0)</f>
        <v>297000</v>
      </c>
      <c r="L18" s="26"/>
      <c r="M18" s="26"/>
      <c r="N18" s="26"/>
      <c r="O18" s="39" t="s">
        <v>433</v>
      </c>
      <c r="P18" s="40">
        <v>0.5</v>
      </c>
      <c r="Q18" s="40">
        <v>0.5</v>
      </c>
      <c r="R18" s="40">
        <f t="shared" ca="1" si="2"/>
        <v>2.1463414634146343</v>
      </c>
      <c r="S18" s="40">
        <f t="shared" ca="1" si="3"/>
        <v>3.7322834645669292</v>
      </c>
      <c r="T18" s="40">
        <v>4</v>
      </c>
      <c r="U18" s="40">
        <v>4</v>
      </c>
      <c r="V18" s="41">
        <v>12</v>
      </c>
      <c r="W18" s="42">
        <v>100000</v>
      </c>
      <c r="X18" s="43">
        <v>200</v>
      </c>
      <c r="Y18" s="50">
        <v>1</v>
      </c>
      <c r="Z18" s="50">
        <v>1</v>
      </c>
      <c r="AA18" s="51"/>
      <c r="AB18" s="51"/>
      <c r="AC18" s="51"/>
      <c r="AD18" s="51"/>
      <c r="AE18" s="51"/>
      <c r="AF18" s="38">
        <f t="shared" si="4"/>
        <v>144000</v>
      </c>
      <c r="AG18" s="61">
        <f t="shared" si="5"/>
        <v>8.3333333333333339</v>
      </c>
      <c r="AH18" s="62">
        <f t="shared" si="6"/>
        <v>0.69444444444444442</v>
      </c>
      <c r="AI18" s="63"/>
      <c r="AJ18" s="64"/>
      <c r="AK18" s="65">
        <f t="shared" si="7"/>
        <v>0</v>
      </c>
      <c r="AL18" s="64" t="str">
        <f>IF(VLOOKUP(D18,[1]工单一览表!A:F,6,0)="结案","Y","N")</f>
        <v>Y</v>
      </c>
      <c r="AM18" s="66" t="s">
        <v>322</v>
      </c>
      <c r="AN18" s="26"/>
      <c r="AO18" s="66" t="s">
        <v>64</v>
      </c>
      <c r="AP18" s="74"/>
      <c r="AQ18" s="75"/>
      <c r="AR18" s="76"/>
      <c r="AS18" s="77"/>
      <c r="AT18" s="77"/>
      <c r="AU18" s="78"/>
      <c r="AV18" s="77"/>
      <c r="AW18" s="77"/>
      <c r="AX18" s="77"/>
      <c r="AY18" s="77"/>
      <c r="AZ18" s="77"/>
      <c r="BA18" s="77"/>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84"/>
      <c r="CE18" s="84"/>
      <c r="CF18" s="84"/>
      <c r="CG18" s="84"/>
      <c r="CH18" s="84"/>
      <c r="CI18" s="84"/>
      <c r="CJ18" s="84"/>
      <c r="CK18" s="84"/>
      <c r="CL18" s="84"/>
      <c r="CM18" s="84"/>
      <c r="CN18" s="84"/>
      <c r="CO18" s="84"/>
      <c r="CP18" s="84"/>
      <c r="CQ18" s="84"/>
      <c r="CR18" s="84"/>
      <c r="CS18" s="84"/>
      <c r="CT18" s="84"/>
      <c r="CU18" s="84"/>
      <c r="CV18" s="84"/>
      <c r="CW18" s="84"/>
      <c r="CX18" s="84"/>
      <c r="CY18" s="84"/>
      <c r="CZ18" s="84"/>
      <c r="DA18" s="84"/>
      <c r="DB18" s="84"/>
      <c r="DC18" s="84"/>
      <c r="DD18" s="84"/>
      <c r="DE18" s="84"/>
      <c r="DF18" s="84"/>
      <c r="DG18" s="84"/>
      <c r="DH18" s="84"/>
      <c r="DI18" s="84"/>
      <c r="DJ18" s="84"/>
      <c r="DK18" s="84"/>
      <c r="DL18" s="84"/>
      <c r="DM18" s="84"/>
      <c r="DN18" s="84"/>
      <c r="DO18" s="84"/>
      <c r="DP18" s="84"/>
      <c r="DQ18" s="84"/>
      <c r="DR18" s="84"/>
      <c r="DS18" s="84"/>
      <c r="DT18" s="84"/>
      <c r="DU18" s="84"/>
      <c r="DV18" s="84"/>
      <c r="DW18" s="84"/>
      <c r="DX18" s="84"/>
      <c r="DY18" s="84"/>
      <c r="DZ18" s="84"/>
      <c r="EA18" s="84"/>
      <c r="EB18" s="84"/>
      <c r="EC18" s="84"/>
      <c r="ED18" s="84"/>
      <c r="EE18" s="84"/>
      <c r="EF18" s="84"/>
      <c r="EG18" s="84"/>
      <c r="EH18" s="84"/>
      <c r="EI18" s="84"/>
      <c r="EJ18" s="84"/>
      <c r="EK18" s="84"/>
      <c r="EL18" s="84"/>
      <c r="EM18" s="84"/>
      <c r="EN18" s="84"/>
      <c r="EO18" s="84"/>
      <c r="EP18" s="84"/>
      <c r="EQ18" s="84"/>
      <c r="ER18" s="84"/>
      <c r="ES18" s="84"/>
      <c r="ET18" s="84"/>
      <c r="EU18" s="84"/>
      <c r="EV18" s="84"/>
      <c r="EW18" s="84"/>
      <c r="EX18" s="84"/>
      <c r="EY18" s="84"/>
      <c r="EZ18" s="84"/>
      <c r="FA18" s="84"/>
      <c r="FB18" s="84"/>
      <c r="FC18" s="84"/>
      <c r="FD18" s="84"/>
      <c r="FE18" s="84"/>
      <c r="FF18" s="84"/>
      <c r="FG18" s="84"/>
      <c r="FH18" s="84"/>
      <c r="FI18" s="84"/>
      <c r="FJ18" s="84"/>
      <c r="FK18" s="84"/>
      <c r="FL18" s="84"/>
      <c r="FM18" s="84"/>
      <c r="FN18" s="84"/>
      <c r="FO18" s="84"/>
      <c r="FP18" s="84"/>
      <c r="FQ18" s="84"/>
      <c r="FR18" s="84"/>
      <c r="FS18" s="84"/>
      <c r="FT18" s="84"/>
      <c r="FU18" s="84"/>
      <c r="FV18" s="84"/>
      <c r="FW18" s="84"/>
      <c r="FX18" s="84"/>
      <c r="FY18" s="84"/>
      <c r="FZ18" s="84"/>
      <c r="GA18" s="84"/>
      <c r="GB18" s="84"/>
      <c r="GC18" s="84"/>
      <c r="GD18" s="84"/>
      <c r="GE18" s="84"/>
      <c r="GF18" s="84"/>
      <c r="GG18" s="84"/>
      <c r="GH18" s="84"/>
      <c r="GI18" s="84"/>
      <c r="GJ18" s="84"/>
      <c r="GK18" s="84"/>
      <c r="GL18" s="84"/>
      <c r="GM18" s="84"/>
      <c r="GN18" s="84"/>
      <c r="GO18" s="84"/>
      <c r="GP18" s="84"/>
      <c r="GQ18" s="84"/>
      <c r="GR18" s="84"/>
      <c r="GS18" s="84"/>
      <c r="GT18" s="84"/>
      <c r="GU18" s="84"/>
      <c r="GV18" s="84"/>
      <c r="GW18" s="84"/>
      <c r="GX18" s="84"/>
      <c r="GY18" s="84"/>
      <c r="GZ18" s="84"/>
      <c r="HA18" s="84"/>
      <c r="HB18" s="84"/>
      <c r="HC18" s="84"/>
      <c r="HD18" s="84"/>
      <c r="HE18" s="84"/>
      <c r="HF18" s="84"/>
      <c r="HG18" s="84"/>
      <c r="HH18" s="84"/>
      <c r="HI18" s="84"/>
      <c r="HJ18" s="84"/>
      <c r="HK18" s="84"/>
      <c r="HL18" s="84"/>
      <c r="HM18" s="84"/>
      <c r="HN18" s="84"/>
      <c r="HO18" s="84"/>
      <c r="HP18" s="84"/>
      <c r="HQ18" s="84"/>
      <c r="HR18" s="84"/>
      <c r="HS18" s="84"/>
      <c r="HT18" s="84"/>
      <c r="HU18" s="84"/>
      <c r="HV18" s="84"/>
      <c r="HW18" s="84"/>
      <c r="HX18" s="84"/>
      <c r="HY18" s="84"/>
      <c r="HZ18" s="84"/>
      <c r="IA18" s="84"/>
      <c r="IB18" s="84"/>
      <c r="IC18" s="84"/>
      <c r="ID18" s="84"/>
      <c r="IE18" s="84"/>
      <c r="IF18" s="84"/>
      <c r="IG18" s="84"/>
      <c r="IH18" s="84"/>
      <c r="II18" s="84"/>
      <c r="IJ18" s="84"/>
      <c r="IK18" s="84"/>
      <c r="IL18" s="84"/>
      <c r="IM18" s="84"/>
      <c r="IN18" s="84"/>
      <c r="IO18" s="84"/>
      <c r="IP18" s="84"/>
      <c r="IQ18" s="84"/>
      <c r="IR18" s="84"/>
      <c r="IS18" s="84"/>
      <c r="IT18" s="84"/>
      <c r="IU18" s="84"/>
      <c r="IV18" s="84"/>
      <c r="IW18" s="84"/>
      <c r="IX18" s="84"/>
      <c r="IY18" s="84"/>
      <c r="IZ18" s="84"/>
      <c r="JA18" s="84"/>
      <c r="JB18" s="84"/>
    </row>
    <row r="19" spans="1:262" s="22" customFormat="1" ht="15" customHeight="1" x14ac:dyDescent="0.15">
      <c r="A19" s="176" t="str">
        <f t="shared" si="0"/>
        <v>20190903</v>
      </c>
      <c r="B19" s="26" t="s">
        <v>285</v>
      </c>
      <c r="C19" s="27" t="s">
        <v>310</v>
      </c>
      <c r="D19" s="28" t="s">
        <v>448</v>
      </c>
      <c r="E19" s="26" t="str">
        <f t="shared" si="1"/>
        <v>标准</v>
      </c>
      <c r="F19" s="29" t="str">
        <f>VLOOKUP(D19,[1]工单一览表!A:B,2,0)</f>
        <v>050-C031100131-507</v>
      </c>
      <c r="G19" s="30" t="str">
        <f>VLOOKUP(F19,[1]系列对照表!A:C,3,0)</f>
        <v>PinPush</v>
      </c>
      <c r="H19" s="30" t="str">
        <f>VLOOKUP(F19,[1]系列对照表!A:D,4,0)</f>
        <v>KPCS</v>
      </c>
      <c r="I19" s="37">
        <f>VLOOKUP(D19,[1]工单一览表!A:G,7,0)</f>
        <v>2000</v>
      </c>
      <c r="J19" s="38" t="s">
        <v>281</v>
      </c>
      <c r="K19" s="37">
        <f>VLOOKUP(D19,[1]工单一览表!A:H,8,0)</f>
        <v>1269.5</v>
      </c>
      <c r="L19" s="26"/>
      <c r="M19" s="26"/>
      <c r="N19" s="26"/>
      <c r="O19" s="39" t="s">
        <v>312</v>
      </c>
      <c r="P19" s="40">
        <v>0.5</v>
      </c>
      <c r="Q19" s="40">
        <v>0.5</v>
      </c>
      <c r="R19" s="40">
        <f t="shared" ca="1" si="2"/>
        <v>0.35772357723577236</v>
      </c>
      <c r="S19" s="40">
        <f t="shared" ca="1" si="3"/>
        <v>0.62204724409448819</v>
      </c>
      <c r="T19" s="40">
        <v>2</v>
      </c>
      <c r="U19" s="40">
        <v>2</v>
      </c>
      <c r="V19" s="41">
        <v>2</v>
      </c>
      <c r="W19" s="42">
        <v>24</v>
      </c>
      <c r="X19" s="43">
        <v>490</v>
      </c>
      <c r="Y19" s="50">
        <v>1</v>
      </c>
      <c r="Z19" s="50">
        <v>1</v>
      </c>
      <c r="AA19" s="51"/>
      <c r="AB19" s="51"/>
      <c r="AC19" s="51"/>
      <c r="AD19" s="51"/>
      <c r="AE19" s="51"/>
      <c r="AF19" s="38">
        <f t="shared" si="4"/>
        <v>58.8</v>
      </c>
      <c r="AG19" s="61">
        <f t="shared" si="5"/>
        <v>0.81632653061224492</v>
      </c>
      <c r="AH19" s="62">
        <f t="shared" si="6"/>
        <v>0.40816326530612246</v>
      </c>
      <c r="AI19" s="63"/>
      <c r="AJ19" s="64"/>
      <c r="AK19" s="65">
        <f t="shared" si="7"/>
        <v>0</v>
      </c>
      <c r="AL19" s="64" t="str">
        <f>IF(VLOOKUP(D19,[1]工单一览表!A:F,6,0)="结案","Y","N")</f>
        <v>Y</v>
      </c>
      <c r="AM19" s="66" t="s">
        <v>403</v>
      </c>
      <c r="AN19" s="26"/>
      <c r="AO19" s="66" t="s">
        <v>40</v>
      </c>
      <c r="AP19" s="74"/>
      <c r="AQ19" s="75"/>
      <c r="AR19" s="76"/>
      <c r="AS19" s="77"/>
      <c r="AT19" s="77"/>
      <c r="AU19" s="78"/>
      <c r="AV19" s="77"/>
      <c r="AW19" s="77"/>
      <c r="AX19" s="77"/>
      <c r="AY19" s="77"/>
      <c r="AZ19" s="77"/>
      <c r="BA19" s="77"/>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84"/>
      <c r="CE19" s="84"/>
      <c r="CF19" s="84"/>
      <c r="CG19" s="84"/>
      <c r="CH19" s="84"/>
      <c r="CI19" s="84"/>
      <c r="CJ19" s="84"/>
      <c r="CK19" s="84"/>
      <c r="CL19" s="84"/>
      <c r="CM19" s="84"/>
      <c r="CN19" s="84"/>
      <c r="CO19" s="84"/>
      <c r="CP19" s="84"/>
      <c r="CQ19" s="84"/>
      <c r="CR19" s="84"/>
      <c r="CS19" s="84"/>
      <c r="CT19" s="84"/>
      <c r="CU19" s="84"/>
      <c r="CV19" s="84"/>
      <c r="CW19" s="84"/>
      <c r="CX19" s="84"/>
      <c r="CY19" s="84"/>
      <c r="CZ19" s="84"/>
      <c r="DA19" s="84"/>
      <c r="DB19" s="84"/>
      <c r="DC19" s="84"/>
      <c r="DD19" s="84"/>
      <c r="DE19" s="84"/>
      <c r="DF19" s="84"/>
      <c r="DG19" s="84"/>
      <c r="DH19" s="84"/>
      <c r="DI19" s="84"/>
      <c r="DJ19" s="84"/>
      <c r="DK19" s="84"/>
      <c r="DL19" s="84"/>
      <c r="DM19" s="84"/>
      <c r="DN19" s="84"/>
      <c r="DO19" s="84"/>
      <c r="DP19" s="84"/>
      <c r="DQ19" s="84"/>
      <c r="DR19" s="84"/>
      <c r="DS19" s="84"/>
      <c r="DT19" s="84"/>
      <c r="DU19" s="84"/>
      <c r="DV19" s="84"/>
      <c r="DW19" s="84"/>
      <c r="DX19" s="84"/>
      <c r="DY19" s="84"/>
      <c r="DZ19" s="84"/>
      <c r="EA19" s="84"/>
      <c r="EB19" s="84"/>
      <c r="EC19" s="84"/>
      <c r="ED19" s="84"/>
      <c r="EE19" s="84"/>
      <c r="EF19" s="84"/>
      <c r="EG19" s="84"/>
      <c r="EH19" s="84"/>
      <c r="EI19" s="84"/>
      <c r="EJ19" s="84"/>
      <c r="EK19" s="84"/>
      <c r="EL19" s="84"/>
      <c r="EM19" s="84"/>
      <c r="EN19" s="84"/>
      <c r="EO19" s="84"/>
      <c r="EP19" s="84"/>
      <c r="EQ19" s="84"/>
      <c r="ER19" s="84"/>
      <c r="ES19" s="84"/>
      <c r="ET19" s="84"/>
      <c r="EU19" s="84"/>
      <c r="EV19" s="84"/>
      <c r="EW19" s="84"/>
      <c r="EX19" s="84"/>
      <c r="EY19" s="84"/>
      <c r="EZ19" s="84"/>
      <c r="FA19" s="84"/>
      <c r="FB19" s="84"/>
      <c r="FC19" s="84"/>
      <c r="FD19" s="84"/>
      <c r="FE19" s="84"/>
      <c r="FF19" s="84"/>
      <c r="FG19" s="84"/>
      <c r="FH19" s="84"/>
      <c r="FI19" s="84"/>
      <c r="FJ19" s="84"/>
      <c r="FK19" s="84"/>
      <c r="FL19" s="84"/>
      <c r="FM19" s="84"/>
      <c r="FN19" s="84"/>
      <c r="FO19" s="84"/>
      <c r="FP19" s="84"/>
      <c r="FQ19" s="84"/>
      <c r="FR19" s="84"/>
      <c r="FS19" s="84"/>
      <c r="FT19" s="84"/>
      <c r="FU19" s="84"/>
      <c r="FV19" s="84"/>
      <c r="FW19" s="84"/>
      <c r="FX19" s="84"/>
      <c r="FY19" s="84"/>
      <c r="FZ19" s="84"/>
      <c r="GA19" s="84"/>
      <c r="GB19" s="84"/>
      <c r="GC19" s="84"/>
      <c r="GD19" s="84"/>
      <c r="GE19" s="84"/>
      <c r="GF19" s="84"/>
      <c r="GG19" s="84"/>
      <c r="GH19" s="84"/>
      <c r="GI19" s="84"/>
      <c r="GJ19" s="84"/>
      <c r="GK19" s="84"/>
      <c r="GL19" s="84"/>
      <c r="GM19" s="84"/>
      <c r="GN19" s="84"/>
      <c r="GO19" s="84"/>
      <c r="GP19" s="84"/>
      <c r="GQ19" s="84"/>
      <c r="GR19" s="84"/>
      <c r="GS19" s="84"/>
      <c r="GT19" s="84"/>
      <c r="GU19" s="84"/>
      <c r="GV19" s="84"/>
      <c r="GW19" s="84"/>
      <c r="GX19" s="84"/>
      <c r="GY19" s="84"/>
      <c r="GZ19" s="84"/>
      <c r="HA19" s="84"/>
      <c r="HB19" s="84"/>
      <c r="HC19" s="84"/>
      <c r="HD19" s="84"/>
      <c r="HE19" s="84"/>
      <c r="HF19" s="84"/>
      <c r="HG19" s="84"/>
      <c r="HH19" s="84"/>
      <c r="HI19" s="84"/>
      <c r="HJ19" s="84"/>
      <c r="HK19" s="84"/>
      <c r="HL19" s="84"/>
      <c r="HM19" s="84"/>
      <c r="HN19" s="84"/>
      <c r="HO19" s="84"/>
      <c r="HP19" s="84"/>
      <c r="HQ19" s="84"/>
      <c r="HR19" s="84"/>
      <c r="HS19" s="84"/>
      <c r="HT19" s="84"/>
      <c r="HU19" s="84"/>
      <c r="HV19" s="84"/>
      <c r="HW19" s="84"/>
      <c r="HX19" s="84"/>
      <c r="HY19" s="84"/>
      <c r="HZ19" s="84"/>
      <c r="IA19" s="84"/>
      <c r="IB19" s="84"/>
      <c r="IC19" s="84"/>
      <c r="ID19" s="84"/>
      <c r="IE19" s="84"/>
      <c r="IF19" s="84"/>
      <c r="IG19" s="84"/>
      <c r="IH19" s="84"/>
      <c r="II19" s="84"/>
      <c r="IJ19" s="84"/>
      <c r="IK19" s="84"/>
      <c r="IL19" s="84"/>
      <c r="IM19" s="84"/>
      <c r="IN19" s="84"/>
      <c r="IO19" s="84"/>
      <c r="IP19" s="84"/>
      <c r="IQ19" s="84"/>
      <c r="IR19" s="84"/>
      <c r="IS19" s="84"/>
      <c r="IT19" s="84"/>
      <c r="IU19" s="84"/>
      <c r="IV19" s="84"/>
      <c r="IW19" s="84"/>
      <c r="IX19" s="84"/>
      <c r="IY19" s="84"/>
      <c r="IZ19" s="84"/>
      <c r="JA19" s="84"/>
      <c r="JB19" s="84"/>
    </row>
    <row r="20" spans="1:262" s="22" customFormat="1" ht="15" customHeight="1" x14ac:dyDescent="0.15">
      <c r="A20" s="176" t="str">
        <f t="shared" si="0"/>
        <v>20190903</v>
      </c>
      <c r="B20" s="26" t="s">
        <v>275</v>
      </c>
      <c r="C20" s="27" t="s">
        <v>318</v>
      </c>
      <c r="D20" s="28" t="s">
        <v>449</v>
      </c>
      <c r="E20" s="26" t="str">
        <f t="shared" si="1"/>
        <v>标准</v>
      </c>
      <c r="F20" s="29" t="str">
        <f>VLOOKUP(D20,[1]工单一览表!A:B,2,0)</f>
        <v>050-J310000621-538</v>
      </c>
      <c r="G20" s="30" t="str">
        <f>VLOOKUP(F20,[1]系列对照表!A:C,3,0)</f>
        <v>Jack</v>
      </c>
      <c r="H20" s="30" t="str">
        <f>VLOOKUP(F20,[1]系列对照表!A:D,4,0)</f>
        <v>KPCS</v>
      </c>
      <c r="I20" s="37">
        <f>VLOOKUP(D20,[1]工单一览表!A:G,7,0)</f>
        <v>600</v>
      </c>
      <c r="J20" s="38" t="s">
        <v>281</v>
      </c>
      <c r="K20" s="37">
        <f>VLOOKUP(D20,[1]工单一览表!A:H,8,0)</f>
        <v>476.4</v>
      </c>
      <c r="L20" s="26"/>
      <c r="M20" s="26"/>
      <c r="N20" s="26"/>
      <c r="O20" s="39" t="s">
        <v>385</v>
      </c>
      <c r="P20" s="40">
        <v>0.5</v>
      </c>
      <c r="Q20" s="40">
        <v>0.5</v>
      </c>
      <c r="R20" s="40">
        <f t="shared" ca="1" si="2"/>
        <v>2.3816793893129771</v>
      </c>
      <c r="S20" s="40">
        <f t="shared" ca="1" si="3"/>
        <v>1.8661417322834646</v>
      </c>
      <c r="T20" s="40">
        <v>2</v>
      </c>
      <c r="U20" s="40">
        <v>2</v>
      </c>
      <c r="V20" s="41">
        <v>6</v>
      </c>
      <c r="W20" s="42">
        <v>103</v>
      </c>
      <c r="X20" s="43">
        <v>300</v>
      </c>
      <c r="Y20" s="50">
        <v>1</v>
      </c>
      <c r="Z20" s="50">
        <v>1</v>
      </c>
      <c r="AA20" s="51"/>
      <c r="AB20" s="51"/>
      <c r="AC20" s="51"/>
      <c r="AD20" s="51"/>
      <c r="AE20" s="51"/>
      <c r="AF20" s="38">
        <f t="shared" si="4"/>
        <v>108</v>
      </c>
      <c r="AG20" s="61">
        <f t="shared" si="5"/>
        <v>5.7222222222222223</v>
      </c>
      <c r="AH20" s="62">
        <f t="shared" si="6"/>
        <v>0.95370370370370372</v>
      </c>
      <c r="AI20" s="63"/>
      <c r="AJ20" s="64"/>
      <c r="AK20" s="65">
        <f t="shared" si="7"/>
        <v>0</v>
      </c>
      <c r="AL20" s="64" t="str">
        <f>IF(VLOOKUP(D20,[1]工单一览表!A:F,6,0)="结案","Y","N")</f>
        <v>Y</v>
      </c>
      <c r="AM20" s="66" t="s">
        <v>337</v>
      </c>
      <c r="AN20" s="26"/>
      <c r="AO20" s="66" t="s">
        <v>61</v>
      </c>
      <c r="AP20" s="74"/>
      <c r="AQ20" s="75"/>
      <c r="AR20" s="76"/>
      <c r="AS20" s="77"/>
      <c r="AT20" s="77"/>
      <c r="AU20" s="78"/>
      <c r="AV20" s="77"/>
      <c r="AW20" s="77"/>
      <c r="AX20" s="77"/>
      <c r="AY20" s="77"/>
      <c r="AZ20" s="77"/>
      <c r="BA20" s="77"/>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84"/>
      <c r="CE20" s="84"/>
      <c r="CF20" s="84"/>
      <c r="CG20" s="84"/>
      <c r="CH20" s="84"/>
      <c r="CI20" s="84"/>
      <c r="CJ20" s="84"/>
      <c r="CK20" s="84"/>
      <c r="CL20" s="84"/>
      <c r="CM20" s="84"/>
      <c r="CN20" s="84"/>
      <c r="CO20" s="84"/>
      <c r="CP20" s="84"/>
      <c r="CQ20" s="84"/>
      <c r="CR20" s="84"/>
      <c r="CS20" s="84"/>
      <c r="CT20" s="84"/>
      <c r="CU20" s="84"/>
      <c r="CV20" s="84"/>
      <c r="CW20" s="84"/>
      <c r="CX20" s="84"/>
      <c r="CY20" s="84"/>
      <c r="CZ20" s="84"/>
      <c r="DA20" s="84"/>
      <c r="DB20" s="84"/>
      <c r="DC20" s="84"/>
      <c r="DD20" s="84"/>
      <c r="DE20" s="84"/>
      <c r="DF20" s="84"/>
      <c r="DG20" s="84"/>
      <c r="DH20" s="84"/>
      <c r="DI20" s="84"/>
      <c r="DJ20" s="84"/>
      <c r="DK20" s="84"/>
      <c r="DL20" s="84"/>
      <c r="DM20" s="84"/>
      <c r="DN20" s="84"/>
      <c r="DO20" s="84"/>
      <c r="DP20" s="84"/>
      <c r="DQ20" s="84"/>
      <c r="DR20" s="84"/>
      <c r="DS20" s="84"/>
      <c r="DT20" s="84"/>
      <c r="DU20" s="84"/>
      <c r="DV20" s="84"/>
      <c r="DW20" s="84"/>
      <c r="DX20" s="84"/>
      <c r="DY20" s="84"/>
      <c r="DZ20" s="84"/>
      <c r="EA20" s="84"/>
      <c r="EB20" s="84"/>
      <c r="EC20" s="84"/>
      <c r="ED20" s="84"/>
      <c r="EE20" s="84"/>
      <c r="EF20" s="84"/>
      <c r="EG20" s="84"/>
      <c r="EH20" s="84"/>
      <c r="EI20" s="84"/>
      <c r="EJ20" s="84"/>
      <c r="EK20" s="84"/>
      <c r="EL20" s="84"/>
      <c r="EM20" s="84"/>
      <c r="EN20" s="84"/>
      <c r="EO20" s="84"/>
      <c r="EP20" s="84"/>
      <c r="EQ20" s="84"/>
      <c r="ER20" s="84"/>
      <c r="ES20" s="84"/>
      <c r="ET20" s="84"/>
      <c r="EU20" s="84"/>
      <c r="EV20" s="84"/>
      <c r="EW20" s="84"/>
      <c r="EX20" s="84"/>
      <c r="EY20" s="84"/>
      <c r="EZ20" s="84"/>
      <c r="FA20" s="84"/>
      <c r="FB20" s="84"/>
      <c r="FC20" s="84"/>
      <c r="FD20" s="84"/>
      <c r="FE20" s="84"/>
      <c r="FF20" s="84"/>
      <c r="FG20" s="84"/>
      <c r="FH20" s="84"/>
      <c r="FI20" s="84"/>
      <c r="FJ20" s="84"/>
      <c r="FK20" s="84"/>
      <c r="FL20" s="84"/>
      <c r="FM20" s="84"/>
      <c r="FN20" s="84"/>
      <c r="FO20" s="84"/>
      <c r="FP20" s="84"/>
      <c r="FQ20" s="84"/>
      <c r="FR20" s="84"/>
      <c r="FS20" s="84"/>
      <c r="FT20" s="84"/>
      <c r="FU20" s="84"/>
      <c r="FV20" s="84"/>
      <c r="FW20" s="84"/>
      <c r="FX20" s="84"/>
      <c r="FY20" s="84"/>
      <c r="FZ20" s="84"/>
      <c r="GA20" s="84"/>
      <c r="GB20" s="84"/>
      <c r="GC20" s="84"/>
      <c r="GD20" s="84"/>
      <c r="GE20" s="84"/>
      <c r="GF20" s="84"/>
      <c r="GG20" s="84"/>
      <c r="GH20" s="84"/>
      <c r="GI20" s="84"/>
      <c r="GJ20" s="84"/>
      <c r="GK20" s="84"/>
      <c r="GL20" s="84"/>
      <c r="GM20" s="84"/>
      <c r="GN20" s="84"/>
      <c r="GO20" s="84"/>
      <c r="GP20" s="84"/>
      <c r="GQ20" s="84"/>
      <c r="GR20" s="84"/>
      <c r="GS20" s="84"/>
      <c r="GT20" s="84"/>
      <c r="GU20" s="84"/>
      <c r="GV20" s="84"/>
      <c r="GW20" s="84"/>
      <c r="GX20" s="84"/>
      <c r="GY20" s="84"/>
      <c r="GZ20" s="84"/>
      <c r="HA20" s="84"/>
      <c r="HB20" s="84"/>
      <c r="HC20" s="84"/>
      <c r="HD20" s="84"/>
      <c r="HE20" s="84"/>
      <c r="HF20" s="84"/>
      <c r="HG20" s="84"/>
      <c r="HH20" s="84"/>
      <c r="HI20" s="84"/>
      <c r="HJ20" s="84"/>
      <c r="HK20" s="84"/>
      <c r="HL20" s="84"/>
      <c r="HM20" s="84"/>
      <c r="HN20" s="84"/>
      <c r="HO20" s="84"/>
      <c r="HP20" s="84"/>
      <c r="HQ20" s="84"/>
      <c r="HR20" s="84"/>
      <c r="HS20" s="84"/>
      <c r="HT20" s="84"/>
      <c r="HU20" s="84"/>
      <c r="HV20" s="84"/>
      <c r="HW20" s="84"/>
      <c r="HX20" s="84"/>
      <c r="HY20" s="84"/>
      <c r="HZ20" s="84"/>
      <c r="IA20" s="84"/>
      <c r="IB20" s="84"/>
      <c r="IC20" s="84"/>
      <c r="ID20" s="84"/>
      <c r="IE20" s="84"/>
      <c r="IF20" s="84"/>
      <c r="IG20" s="84"/>
      <c r="IH20" s="84"/>
      <c r="II20" s="84"/>
      <c r="IJ20" s="84"/>
      <c r="IK20" s="84"/>
      <c r="IL20" s="84"/>
      <c r="IM20" s="84"/>
      <c r="IN20" s="84"/>
      <c r="IO20" s="84"/>
      <c r="IP20" s="84"/>
      <c r="IQ20" s="84"/>
      <c r="IR20" s="84"/>
      <c r="IS20" s="84"/>
      <c r="IT20" s="84"/>
      <c r="IU20" s="84"/>
      <c r="IV20" s="84"/>
      <c r="IW20" s="84"/>
      <c r="IX20" s="84"/>
      <c r="IY20" s="84"/>
      <c r="IZ20" s="84"/>
      <c r="JA20" s="84"/>
      <c r="JB20" s="84"/>
    </row>
    <row r="21" spans="1:262" s="22" customFormat="1" ht="15" customHeight="1" x14ac:dyDescent="0.15">
      <c r="A21" s="176" t="str">
        <f t="shared" si="0"/>
        <v>20190903</v>
      </c>
      <c r="B21" s="26" t="s">
        <v>275</v>
      </c>
      <c r="C21" s="27" t="s">
        <v>318</v>
      </c>
      <c r="D21" s="28" t="s">
        <v>450</v>
      </c>
      <c r="E21" s="26" t="str">
        <f t="shared" si="1"/>
        <v>标准</v>
      </c>
      <c r="F21" s="29" t="str">
        <f>VLOOKUP(D21,[1]工单一览表!A:B,2,0)</f>
        <v>050-J310000622-538</v>
      </c>
      <c r="G21" s="30" t="str">
        <f>VLOOKUP(F21,[1]系列对照表!A:C,3,0)</f>
        <v>Jack</v>
      </c>
      <c r="H21" s="30" t="str">
        <f>VLOOKUP(F21,[1]系列对照表!A:D,4,0)</f>
        <v>KPCS</v>
      </c>
      <c r="I21" s="37">
        <f>VLOOKUP(D21,[1]工单一览表!A:G,7,0)</f>
        <v>600</v>
      </c>
      <c r="J21" s="38" t="s">
        <v>281</v>
      </c>
      <c r="K21" s="37">
        <f>VLOOKUP(D21,[1]工单一览表!A:H,8,0)</f>
        <v>463.4</v>
      </c>
      <c r="L21" s="26"/>
      <c r="M21" s="26"/>
      <c r="N21" s="26"/>
      <c r="O21" s="39" t="s">
        <v>385</v>
      </c>
      <c r="P21" s="40">
        <v>0.5</v>
      </c>
      <c r="Q21" s="40">
        <v>0.5</v>
      </c>
      <c r="R21" s="40">
        <f t="shared" ca="1" si="2"/>
        <v>2.3816793893129771</v>
      </c>
      <c r="S21" s="40">
        <f t="shared" ca="1" si="3"/>
        <v>1.8661417322834646</v>
      </c>
      <c r="T21" s="40">
        <v>2</v>
      </c>
      <c r="U21" s="40">
        <v>2</v>
      </c>
      <c r="V21" s="41">
        <v>6</v>
      </c>
      <c r="W21" s="42">
        <v>103</v>
      </c>
      <c r="X21" s="43">
        <v>300</v>
      </c>
      <c r="Y21" s="50">
        <v>1</v>
      </c>
      <c r="Z21" s="50">
        <v>1</v>
      </c>
      <c r="AA21" s="51"/>
      <c r="AB21" s="51"/>
      <c r="AC21" s="51"/>
      <c r="AD21" s="51"/>
      <c r="AE21" s="51"/>
      <c r="AF21" s="38">
        <f t="shared" si="4"/>
        <v>108</v>
      </c>
      <c r="AG21" s="61">
        <f t="shared" si="5"/>
        <v>5.7222222222222223</v>
      </c>
      <c r="AH21" s="62">
        <f t="shared" si="6"/>
        <v>0.95370370370370372</v>
      </c>
      <c r="AI21" s="63"/>
      <c r="AJ21" s="64"/>
      <c r="AK21" s="65">
        <f t="shared" si="7"/>
        <v>0</v>
      </c>
      <c r="AL21" s="64" t="str">
        <f>IF(VLOOKUP(D21,[1]工单一览表!A:F,6,0)="结案","Y","N")</f>
        <v>Y</v>
      </c>
      <c r="AM21" s="66" t="s">
        <v>337</v>
      </c>
      <c r="AN21" s="26"/>
      <c r="AO21" s="66" t="s">
        <v>61</v>
      </c>
      <c r="AP21" s="74"/>
      <c r="AQ21" s="75"/>
      <c r="AR21" s="76"/>
      <c r="AS21" s="77"/>
      <c r="AT21" s="77"/>
      <c r="AU21" s="78"/>
      <c r="AV21" s="77"/>
      <c r="AW21" s="77"/>
      <c r="AX21" s="77"/>
      <c r="AY21" s="77"/>
      <c r="AZ21" s="77"/>
      <c r="BA21" s="77"/>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84"/>
      <c r="CE21" s="84"/>
      <c r="CF21" s="84"/>
      <c r="CG21" s="84"/>
      <c r="CH21" s="84"/>
      <c r="CI21" s="84"/>
      <c r="CJ21" s="84"/>
      <c r="CK21" s="84"/>
      <c r="CL21" s="84"/>
      <c r="CM21" s="84"/>
      <c r="CN21" s="84"/>
      <c r="CO21" s="84"/>
      <c r="CP21" s="84"/>
      <c r="CQ21" s="84"/>
      <c r="CR21" s="84"/>
      <c r="CS21" s="84"/>
      <c r="CT21" s="84"/>
      <c r="CU21" s="84"/>
      <c r="CV21" s="84"/>
      <c r="CW21" s="84"/>
      <c r="CX21" s="84"/>
      <c r="CY21" s="84"/>
      <c r="CZ21" s="84"/>
      <c r="DA21" s="84"/>
      <c r="DB21" s="84"/>
      <c r="DC21" s="84"/>
      <c r="DD21" s="84"/>
      <c r="DE21" s="84"/>
      <c r="DF21" s="84"/>
      <c r="DG21" s="84"/>
      <c r="DH21" s="84"/>
      <c r="DI21" s="84"/>
      <c r="DJ21" s="84"/>
      <c r="DK21" s="84"/>
      <c r="DL21" s="84"/>
      <c r="DM21" s="84"/>
      <c r="DN21" s="84"/>
      <c r="DO21" s="84"/>
      <c r="DP21" s="84"/>
      <c r="DQ21" s="84"/>
      <c r="DR21" s="84"/>
      <c r="DS21" s="84"/>
      <c r="DT21" s="84"/>
      <c r="DU21" s="84"/>
      <c r="DV21" s="84"/>
      <c r="DW21" s="84"/>
      <c r="DX21" s="84"/>
      <c r="DY21" s="84"/>
      <c r="DZ21" s="84"/>
      <c r="EA21" s="84"/>
      <c r="EB21" s="84"/>
      <c r="EC21" s="84"/>
      <c r="ED21" s="84"/>
      <c r="EE21" s="84"/>
      <c r="EF21" s="84"/>
      <c r="EG21" s="84"/>
      <c r="EH21" s="84"/>
      <c r="EI21" s="84"/>
      <c r="EJ21" s="84"/>
      <c r="EK21" s="84"/>
      <c r="EL21" s="84"/>
      <c r="EM21" s="84"/>
      <c r="EN21" s="84"/>
      <c r="EO21" s="84"/>
      <c r="EP21" s="84"/>
      <c r="EQ21" s="84"/>
      <c r="ER21" s="84"/>
      <c r="ES21" s="84"/>
      <c r="ET21" s="84"/>
      <c r="EU21" s="84"/>
      <c r="EV21" s="84"/>
      <c r="EW21" s="84"/>
      <c r="EX21" s="84"/>
      <c r="EY21" s="84"/>
      <c r="EZ21" s="84"/>
      <c r="FA21" s="84"/>
      <c r="FB21" s="84"/>
      <c r="FC21" s="84"/>
      <c r="FD21" s="84"/>
      <c r="FE21" s="84"/>
      <c r="FF21" s="84"/>
      <c r="FG21" s="84"/>
      <c r="FH21" s="84"/>
      <c r="FI21" s="84"/>
      <c r="FJ21" s="84"/>
      <c r="FK21" s="84"/>
      <c r="FL21" s="84"/>
      <c r="FM21" s="84"/>
      <c r="FN21" s="84"/>
      <c r="FO21" s="84"/>
      <c r="FP21" s="84"/>
      <c r="FQ21" s="84"/>
      <c r="FR21" s="84"/>
      <c r="FS21" s="84"/>
      <c r="FT21" s="84"/>
      <c r="FU21" s="84"/>
      <c r="FV21" s="84"/>
      <c r="FW21" s="84"/>
      <c r="FX21" s="84"/>
      <c r="FY21" s="84"/>
      <c r="FZ21" s="84"/>
      <c r="GA21" s="84"/>
      <c r="GB21" s="84"/>
      <c r="GC21" s="84"/>
      <c r="GD21" s="84"/>
      <c r="GE21" s="84"/>
      <c r="GF21" s="84"/>
      <c r="GG21" s="84"/>
      <c r="GH21" s="84"/>
      <c r="GI21" s="84"/>
      <c r="GJ21" s="84"/>
      <c r="GK21" s="84"/>
      <c r="GL21" s="84"/>
      <c r="GM21" s="84"/>
      <c r="GN21" s="84"/>
      <c r="GO21" s="84"/>
      <c r="GP21" s="84"/>
      <c r="GQ21" s="84"/>
      <c r="GR21" s="84"/>
      <c r="GS21" s="84"/>
      <c r="GT21" s="84"/>
      <c r="GU21" s="84"/>
      <c r="GV21" s="84"/>
      <c r="GW21" s="84"/>
      <c r="GX21" s="84"/>
      <c r="GY21" s="84"/>
      <c r="GZ21" s="84"/>
      <c r="HA21" s="84"/>
      <c r="HB21" s="84"/>
      <c r="HC21" s="84"/>
      <c r="HD21" s="84"/>
      <c r="HE21" s="84"/>
      <c r="HF21" s="84"/>
      <c r="HG21" s="84"/>
      <c r="HH21" s="84"/>
      <c r="HI21" s="84"/>
      <c r="HJ21" s="84"/>
      <c r="HK21" s="84"/>
      <c r="HL21" s="84"/>
      <c r="HM21" s="84"/>
      <c r="HN21" s="84"/>
      <c r="HO21" s="84"/>
      <c r="HP21" s="84"/>
      <c r="HQ21" s="84"/>
      <c r="HR21" s="84"/>
      <c r="HS21" s="84"/>
      <c r="HT21" s="84"/>
      <c r="HU21" s="84"/>
      <c r="HV21" s="84"/>
      <c r="HW21" s="84"/>
      <c r="HX21" s="84"/>
      <c r="HY21" s="84"/>
      <c r="HZ21" s="84"/>
      <c r="IA21" s="84"/>
      <c r="IB21" s="84"/>
      <c r="IC21" s="84"/>
      <c r="ID21" s="84"/>
      <c r="IE21" s="84"/>
      <c r="IF21" s="84"/>
      <c r="IG21" s="84"/>
      <c r="IH21" s="84"/>
      <c r="II21" s="84"/>
      <c r="IJ21" s="84"/>
      <c r="IK21" s="84"/>
      <c r="IL21" s="84"/>
      <c r="IM21" s="84"/>
      <c r="IN21" s="84"/>
      <c r="IO21" s="84"/>
      <c r="IP21" s="84"/>
      <c r="IQ21" s="84"/>
      <c r="IR21" s="84"/>
      <c r="IS21" s="84"/>
      <c r="IT21" s="84"/>
      <c r="IU21" s="84"/>
      <c r="IV21" s="84"/>
      <c r="IW21" s="84"/>
      <c r="IX21" s="84"/>
      <c r="IY21" s="84"/>
      <c r="IZ21" s="84"/>
      <c r="JA21" s="84"/>
      <c r="JB21" s="84"/>
    </row>
    <row r="22" spans="1:262" s="22" customFormat="1" ht="15" customHeight="1" x14ac:dyDescent="0.15">
      <c r="A22" s="176" t="str">
        <f t="shared" si="0"/>
        <v>20190903</v>
      </c>
      <c r="B22" s="26" t="s">
        <v>285</v>
      </c>
      <c r="C22" s="27" t="s">
        <v>323</v>
      </c>
      <c r="D22" s="28" t="s">
        <v>451</v>
      </c>
      <c r="E22" s="26" t="str">
        <f t="shared" si="1"/>
        <v>标准</v>
      </c>
      <c r="F22" s="29" t="str">
        <f>VLOOKUP(D22,[1]工单一览表!A:B,2,0)</f>
        <v>025-C130000632-371</v>
      </c>
      <c r="G22" s="30" t="str">
        <f>VLOOKUP(F22,[1]系列对照表!A:C,3,0)</f>
        <v>拉杆</v>
      </c>
      <c r="H22" s="30" t="str">
        <f>VLOOKUP(F22,[1]系列对照表!A:D,4,0)</f>
        <v>PCS</v>
      </c>
      <c r="I22" s="37">
        <f>VLOOKUP(D22,[1]工单一览表!A:G,7,0)</f>
        <v>1500000</v>
      </c>
      <c r="J22" s="38" t="s">
        <v>281</v>
      </c>
      <c r="K22" s="37">
        <f>VLOOKUP(D22,[1]工单一览表!A:H,8,0)</f>
        <v>102500</v>
      </c>
      <c r="L22" s="26"/>
      <c r="M22" s="26"/>
      <c r="N22" s="26"/>
      <c r="O22" s="39" t="s">
        <v>330</v>
      </c>
      <c r="P22" s="40">
        <v>0.5</v>
      </c>
      <c r="Q22" s="40">
        <v>0.5</v>
      </c>
      <c r="R22" s="40">
        <f t="shared" ca="1" si="2"/>
        <v>0.53658536585365857</v>
      </c>
      <c r="S22" s="40">
        <f t="shared" ca="1" si="3"/>
        <v>0.93307086614173229</v>
      </c>
      <c r="T22" s="40">
        <v>3</v>
      </c>
      <c r="U22" s="40">
        <v>3</v>
      </c>
      <c r="V22" s="41">
        <v>3</v>
      </c>
      <c r="W22" s="42">
        <v>28000</v>
      </c>
      <c r="X22" s="43">
        <v>300</v>
      </c>
      <c r="Y22" s="50">
        <v>1</v>
      </c>
      <c r="Z22" s="50">
        <v>1</v>
      </c>
      <c r="AA22" s="51"/>
      <c r="AB22" s="51"/>
      <c r="AC22" s="51"/>
      <c r="AD22" s="51"/>
      <c r="AE22" s="51"/>
      <c r="AF22" s="38">
        <f t="shared" si="4"/>
        <v>54000</v>
      </c>
      <c r="AG22" s="61">
        <f t="shared" si="5"/>
        <v>1.5555555555555556</v>
      </c>
      <c r="AH22" s="62">
        <f t="shared" si="6"/>
        <v>0.51851851851851849</v>
      </c>
      <c r="AI22" s="63"/>
      <c r="AJ22" s="64"/>
      <c r="AK22" s="65">
        <f t="shared" si="7"/>
        <v>0</v>
      </c>
      <c r="AL22" s="64" t="str">
        <f>IF(VLOOKUP(D22,[1]工单一览表!A:F,6,0)="结案","Y","N")</f>
        <v>Y</v>
      </c>
      <c r="AM22" s="66" t="s">
        <v>326</v>
      </c>
      <c r="AN22" s="26"/>
      <c r="AO22" s="66" t="s">
        <v>332</v>
      </c>
      <c r="AP22" s="74"/>
      <c r="AQ22" s="75"/>
      <c r="AR22" s="76"/>
      <c r="AS22" s="77"/>
      <c r="AT22" s="77"/>
      <c r="AU22" s="78"/>
      <c r="AV22" s="77"/>
      <c r="AW22" s="77"/>
      <c r="AX22" s="77"/>
      <c r="AY22" s="77"/>
      <c r="AZ22" s="77"/>
      <c r="BA22" s="77"/>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c r="CH22" s="84"/>
      <c r="CI22" s="84"/>
      <c r="CJ22" s="84"/>
      <c r="CK22" s="84"/>
      <c r="CL22" s="84"/>
      <c r="CM22" s="84"/>
      <c r="CN22" s="84"/>
      <c r="CO22" s="84"/>
      <c r="CP22" s="84"/>
      <c r="CQ22" s="84"/>
      <c r="CR22" s="84"/>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c r="GZ22" s="84"/>
      <c r="HA22" s="84"/>
      <c r="HB22" s="84"/>
      <c r="HC22" s="84"/>
      <c r="HD22" s="84"/>
      <c r="HE22" s="84"/>
      <c r="HF22" s="84"/>
      <c r="HG22" s="84"/>
      <c r="HH22" s="84"/>
      <c r="HI22" s="84"/>
      <c r="HJ22" s="84"/>
      <c r="HK22" s="84"/>
      <c r="HL22" s="84"/>
      <c r="HM22" s="84"/>
      <c r="HN22" s="84"/>
      <c r="HO22" s="84"/>
      <c r="HP22" s="84"/>
      <c r="HQ22" s="84"/>
      <c r="HR22" s="84"/>
      <c r="HS22" s="84"/>
      <c r="HT22" s="84"/>
      <c r="HU22" s="84"/>
      <c r="HV22" s="84"/>
      <c r="HW22" s="84"/>
      <c r="HX22" s="84"/>
      <c r="HY22" s="84"/>
      <c r="HZ22" s="84"/>
      <c r="IA22" s="84"/>
      <c r="IB22" s="84"/>
      <c r="IC22" s="84"/>
      <c r="ID22" s="84"/>
      <c r="IE22" s="84"/>
      <c r="IF22" s="84"/>
      <c r="IG22" s="84"/>
      <c r="IH22" s="84"/>
      <c r="II22" s="84"/>
      <c r="IJ22" s="84"/>
      <c r="IK22" s="84"/>
      <c r="IL22" s="84"/>
      <c r="IM22" s="84"/>
      <c r="IN22" s="84"/>
      <c r="IO22" s="84"/>
      <c r="IP22" s="84"/>
      <c r="IQ22" s="84"/>
      <c r="IR22" s="84"/>
      <c r="IS22" s="84"/>
      <c r="IT22" s="84"/>
      <c r="IU22" s="84"/>
      <c r="IV22" s="84"/>
      <c r="IW22" s="84"/>
      <c r="IX22" s="84"/>
      <c r="IY22" s="84"/>
      <c r="IZ22" s="84"/>
      <c r="JA22" s="84"/>
      <c r="JB22" s="84"/>
    </row>
    <row r="23" spans="1:262" s="22" customFormat="1" ht="15" customHeight="1" x14ac:dyDescent="0.15">
      <c r="A23" s="176" t="str">
        <f t="shared" si="0"/>
        <v>20190903</v>
      </c>
      <c r="B23" s="26" t="s">
        <v>275</v>
      </c>
      <c r="C23" s="27" t="s">
        <v>327</v>
      </c>
      <c r="D23" s="28" t="s">
        <v>454</v>
      </c>
      <c r="E23" s="26" t="str">
        <f t="shared" si="1"/>
        <v>标准</v>
      </c>
      <c r="F23" s="29" t="str">
        <f>VLOOKUP(D23,[1]工单一览表!A:B,2,0)</f>
        <v>025-U139500622-373</v>
      </c>
      <c r="G23" s="30" t="str">
        <f>VLOOKUP(F23,[1]系列对照表!A:C,3,0)</f>
        <v>5P Usb</v>
      </c>
      <c r="H23" s="30" t="str">
        <f>VLOOKUP(F23,[1]系列对照表!A:D,4,0)</f>
        <v>PCS</v>
      </c>
      <c r="I23" s="37">
        <f>VLOOKUP(D23,[1]工单一览表!A:G,7,0)</f>
        <v>10000</v>
      </c>
      <c r="J23" s="38" t="s">
        <v>281</v>
      </c>
      <c r="K23" s="37">
        <f>VLOOKUP(D23,[1]工单一览表!A:H,8,0)</f>
        <v>8700</v>
      </c>
      <c r="L23" s="26"/>
      <c r="M23" s="26"/>
      <c r="N23" s="26"/>
      <c r="O23" s="39" t="s">
        <v>325</v>
      </c>
      <c r="P23" s="40">
        <v>0.5</v>
      </c>
      <c r="Q23" s="40">
        <v>0.5</v>
      </c>
      <c r="R23" s="40">
        <f t="shared" ca="1" si="2"/>
        <v>4.7633587786259541</v>
      </c>
      <c r="S23" s="40">
        <f t="shared" ca="1" si="3"/>
        <v>3.7322834645669292</v>
      </c>
      <c r="T23" s="40">
        <v>3</v>
      </c>
      <c r="U23" s="40">
        <v>5.5</v>
      </c>
      <c r="V23" s="41">
        <v>12</v>
      </c>
      <c r="W23" s="42">
        <v>118000</v>
      </c>
      <c r="X23" s="43">
        <v>300</v>
      </c>
      <c r="Y23" s="50">
        <v>1</v>
      </c>
      <c r="Z23" s="50">
        <v>1</v>
      </c>
      <c r="AA23" s="51"/>
      <c r="AB23" s="51"/>
      <c r="AC23" s="51"/>
      <c r="AD23" s="51"/>
      <c r="AE23" s="51"/>
      <c r="AF23" s="38">
        <f t="shared" si="4"/>
        <v>216000</v>
      </c>
      <c r="AG23" s="61">
        <f t="shared" si="5"/>
        <v>6.5555555555555554</v>
      </c>
      <c r="AH23" s="62">
        <f t="shared" si="6"/>
        <v>0.54629629629629628</v>
      </c>
      <c r="AI23" s="63"/>
      <c r="AJ23" s="64"/>
      <c r="AK23" s="65">
        <f t="shared" si="7"/>
        <v>0</v>
      </c>
      <c r="AL23" s="64" t="str">
        <f>IF(VLOOKUP(D23,[1]工单一览表!A:F,6,0)="结案","Y","N")</f>
        <v>Y</v>
      </c>
      <c r="AM23" s="66" t="s">
        <v>320</v>
      </c>
      <c r="AN23" s="26"/>
      <c r="AO23" s="66" t="s">
        <v>68</v>
      </c>
      <c r="AP23" s="74"/>
      <c r="AQ23" s="75"/>
      <c r="AR23" s="76"/>
      <c r="AS23" s="77"/>
      <c r="AT23" s="77"/>
      <c r="AU23" s="78"/>
      <c r="AV23" s="77"/>
      <c r="AW23" s="77"/>
      <c r="AX23" s="77"/>
      <c r="AY23" s="77"/>
      <c r="AZ23" s="77"/>
      <c r="BA23" s="77"/>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84"/>
      <c r="CE23" s="84"/>
      <c r="CF23" s="84"/>
      <c r="CG23" s="84"/>
      <c r="CH23" s="84"/>
      <c r="CI23" s="84"/>
      <c r="CJ23" s="84"/>
      <c r="CK23" s="84"/>
      <c r="CL23" s="84"/>
      <c r="CM23" s="84"/>
      <c r="CN23" s="84"/>
      <c r="CO23" s="84"/>
      <c r="CP23" s="84"/>
      <c r="CQ23" s="84"/>
      <c r="CR23" s="84"/>
      <c r="CS23" s="84"/>
      <c r="CT23" s="84"/>
      <c r="CU23" s="84"/>
      <c r="CV23" s="84"/>
      <c r="CW23" s="84"/>
      <c r="CX23" s="84"/>
      <c r="CY23" s="84"/>
      <c r="CZ23" s="84"/>
      <c r="DA23" s="84"/>
      <c r="DB23" s="84"/>
      <c r="DC23" s="84"/>
      <c r="DD23" s="84"/>
      <c r="DE23" s="84"/>
      <c r="DF23" s="84"/>
      <c r="DG23" s="84"/>
      <c r="DH23" s="84"/>
      <c r="DI23" s="84"/>
      <c r="DJ23" s="84"/>
      <c r="DK23" s="84"/>
      <c r="DL23" s="84"/>
      <c r="DM23" s="84"/>
      <c r="DN23" s="84"/>
      <c r="DO23" s="84"/>
      <c r="DP23" s="84"/>
      <c r="DQ23" s="84"/>
      <c r="DR23" s="84"/>
      <c r="DS23" s="84"/>
      <c r="DT23" s="84"/>
      <c r="DU23" s="84"/>
      <c r="DV23" s="84"/>
      <c r="DW23" s="84"/>
      <c r="DX23" s="84"/>
      <c r="DY23" s="84"/>
      <c r="DZ23" s="84"/>
      <c r="EA23" s="84"/>
      <c r="EB23" s="84"/>
      <c r="EC23" s="84"/>
      <c r="ED23" s="84"/>
      <c r="EE23" s="84"/>
      <c r="EF23" s="84"/>
      <c r="EG23" s="84"/>
      <c r="EH23" s="84"/>
      <c r="EI23" s="84"/>
      <c r="EJ23" s="84"/>
      <c r="EK23" s="84"/>
      <c r="EL23" s="84"/>
      <c r="EM23" s="84"/>
      <c r="EN23" s="84"/>
      <c r="EO23" s="84"/>
      <c r="EP23" s="84"/>
      <c r="EQ23" s="84"/>
      <c r="ER23" s="84"/>
      <c r="ES23" s="84"/>
      <c r="ET23" s="84"/>
      <c r="EU23" s="84"/>
      <c r="EV23" s="84"/>
      <c r="EW23" s="84"/>
      <c r="EX23" s="84"/>
      <c r="EY23" s="84"/>
      <c r="EZ23" s="84"/>
      <c r="FA23" s="84"/>
      <c r="FB23" s="84"/>
      <c r="FC23" s="84"/>
      <c r="FD23" s="84"/>
      <c r="FE23" s="84"/>
      <c r="FF23" s="84"/>
      <c r="FG23" s="84"/>
      <c r="FH23" s="84"/>
      <c r="FI23" s="84"/>
      <c r="FJ23" s="84"/>
      <c r="FK23" s="84"/>
      <c r="FL23" s="84"/>
      <c r="FM23" s="84"/>
      <c r="FN23" s="84"/>
      <c r="FO23" s="84"/>
      <c r="FP23" s="84"/>
      <c r="FQ23" s="84"/>
      <c r="FR23" s="84"/>
      <c r="FS23" s="84"/>
      <c r="FT23" s="84"/>
      <c r="FU23" s="84"/>
      <c r="FV23" s="84"/>
      <c r="FW23" s="84"/>
      <c r="FX23" s="84"/>
      <c r="FY23" s="84"/>
      <c r="FZ23" s="84"/>
      <c r="GA23" s="84"/>
      <c r="GB23" s="84"/>
      <c r="GC23" s="84"/>
      <c r="GD23" s="84"/>
      <c r="GE23" s="84"/>
      <c r="GF23" s="84"/>
      <c r="GG23" s="84"/>
      <c r="GH23" s="84"/>
      <c r="GI23" s="84"/>
      <c r="GJ23" s="84"/>
      <c r="GK23" s="84"/>
      <c r="GL23" s="84"/>
      <c r="GM23" s="84"/>
      <c r="GN23" s="84"/>
      <c r="GO23" s="84"/>
      <c r="GP23" s="84"/>
      <c r="GQ23" s="84"/>
      <c r="GR23" s="84"/>
      <c r="GS23" s="84"/>
      <c r="GT23" s="84"/>
      <c r="GU23" s="84"/>
      <c r="GV23" s="84"/>
      <c r="GW23" s="84"/>
      <c r="GX23" s="84"/>
      <c r="GY23" s="84"/>
      <c r="GZ23" s="84"/>
      <c r="HA23" s="84"/>
      <c r="HB23" s="84"/>
      <c r="HC23" s="84"/>
      <c r="HD23" s="84"/>
      <c r="HE23" s="84"/>
      <c r="HF23" s="84"/>
      <c r="HG23" s="84"/>
      <c r="HH23" s="84"/>
      <c r="HI23" s="84"/>
      <c r="HJ23" s="84"/>
      <c r="HK23" s="84"/>
      <c r="HL23" s="84"/>
      <c r="HM23" s="84"/>
      <c r="HN23" s="84"/>
      <c r="HO23" s="84"/>
      <c r="HP23" s="84"/>
      <c r="HQ23" s="84"/>
      <c r="HR23" s="84"/>
      <c r="HS23" s="84"/>
      <c r="HT23" s="84"/>
      <c r="HU23" s="84"/>
      <c r="HV23" s="84"/>
      <c r="HW23" s="84"/>
      <c r="HX23" s="84"/>
      <c r="HY23" s="84"/>
      <c r="HZ23" s="84"/>
      <c r="IA23" s="84"/>
      <c r="IB23" s="84"/>
      <c r="IC23" s="84"/>
      <c r="ID23" s="84"/>
      <c r="IE23" s="84"/>
      <c r="IF23" s="84"/>
      <c r="IG23" s="84"/>
      <c r="IH23" s="84"/>
      <c r="II23" s="84"/>
      <c r="IJ23" s="84"/>
      <c r="IK23" s="84"/>
      <c r="IL23" s="84"/>
      <c r="IM23" s="84"/>
      <c r="IN23" s="84"/>
      <c r="IO23" s="84"/>
      <c r="IP23" s="84"/>
      <c r="IQ23" s="84"/>
      <c r="IR23" s="84"/>
      <c r="IS23" s="84"/>
      <c r="IT23" s="84"/>
      <c r="IU23" s="84"/>
      <c r="IV23" s="84"/>
      <c r="IW23" s="84"/>
      <c r="IX23" s="84"/>
      <c r="IY23" s="84"/>
      <c r="IZ23" s="84"/>
      <c r="JA23" s="84"/>
      <c r="JB23" s="84"/>
    </row>
    <row r="24" spans="1:262" s="22" customFormat="1" ht="15" customHeight="1" x14ac:dyDescent="0.15">
      <c r="A24" s="176" t="str">
        <f t="shared" si="0"/>
        <v>20190903</v>
      </c>
      <c r="B24" s="26" t="s">
        <v>285</v>
      </c>
      <c r="C24" s="27" t="s">
        <v>327</v>
      </c>
      <c r="D24" s="28" t="s">
        <v>454</v>
      </c>
      <c r="E24" s="26" t="str">
        <f t="shared" si="1"/>
        <v>标准</v>
      </c>
      <c r="F24" s="29" t="str">
        <f>VLOOKUP(D24,[1]工单一览表!A:B,2,0)</f>
        <v>025-U139500622-373</v>
      </c>
      <c r="G24" s="30" t="str">
        <f>VLOOKUP(F24,[1]系列对照表!A:C,3,0)</f>
        <v>5P Usb</v>
      </c>
      <c r="H24" s="30" t="str">
        <f>VLOOKUP(F24,[1]系列对照表!A:D,4,0)</f>
        <v>PCS</v>
      </c>
      <c r="I24" s="37">
        <f>VLOOKUP(D24,[1]工单一览表!A:G,7,0)</f>
        <v>10000</v>
      </c>
      <c r="J24" s="38" t="s">
        <v>281</v>
      </c>
      <c r="K24" s="37">
        <f>VLOOKUP(D24,[1]工单一览表!A:H,8,0)</f>
        <v>8700</v>
      </c>
      <c r="L24" s="26"/>
      <c r="M24" s="26"/>
      <c r="N24" s="26"/>
      <c r="O24" s="39" t="s">
        <v>325</v>
      </c>
      <c r="P24" s="40">
        <v>0.5</v>
      </c>
      <c r="Q24" s="40">
        <v>0.5</v>
      </c>
      <c r="R24" s="40">
        <f t="shared" ca="1" si="2"/>
        <v>2.1463414634146343</v>
      </c>
      <c r="S24" s="40">
        <f t="shared" ca="1" si="3"/>
        <v>3.7322834645669292</v>
      </c>
      <c r="T24" s="40">
        <v>4</v>
      </c>
      <c r="U24" s="40">
        <v>4</v>
      </c>
      <c r="V24" s="41">
        <v>12</v>
      </c>
      <c r="W24" s="42">
        <v>71500</v>
      </c>
      <c r="X24" s="43">
        <v>300</v>
      </c>
      <c r="Y24" s="50">
        <v>1</v>
      </c>
      <c r="Z24" s="50">
        <v>1</v>
      </c>
      <c r="AA24" s="51"/>
      <c r="AB24" s="51"/>
      <c r="AC24" s="51"/>
      <c r="AD24" s="51"/>
      <c r="AE24" s="51"/>
      <c r="AF24" s="38">
        <f t="shared" si="4"/>
        <v>216000</v>
      </c>
      <c r="AG24" s="61">
        <f t="shared" si="5"/>
        <v>3.9722222222222223</v>
      </c>
      <c r="AH24" s="62">
        <f t="shared" si="6"/>
        <v>0.33101851851851855</v>
      </c>
      <c r="AI24" s="63"/>
      <c r="AJ24" s="64"/>
      <c r="AK24" s="65">
        <f t="shared" si="7"/>
        <v>0</v>
      </c>
      <c r="AL24" s="64" t="str">
        <f>IF(VLOOKUP(D24,[1]工单一览表!A:F,6,0)="结案","Y","N")</f>
        <v>Y</v>
      </c>
      <c r="AM24" s="66" t="s">
        <v>331</v>
      </c>
      <c r="AN24" s="26"/>
      <c r="AO24" s="66" t="s">
        <v>127</v>
      </c>
      <c r="AP24" s="74"/>
      <c r="AQ24" s="75"/>
      <c r="AR24" s="76"/>
      <c r="AS24" s="77"/>
      <c r="AT24" s="77"/>
      <c r="AU24" s="78"/>
      <c r="AV24" s="77"/>
      <c r="AW24" s="77"/>
      <c r="AX24" s="77"/>
      <c r="AY24" s="77"/>
      <c r="AZ24" s="77"/>
      <c r="BA24" s="77"/>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c r="GZ24" s="84"/>
      <c r="HA24" s="84"/>
      <c r="HB24" s="84"/>
      <c r="HC24" s="84"/>
      <c r="HD24" s="84"/>
      <c r="HE24" s="84"/>
      <c r="HF24" s="84"/>
      <c r="HG24" s="84"/>
      <c r="HH24" s="84"/>
      <c r="HI24" s="84"/>
      <c r="HJ24" s="84"/>
      <c r="HK24" s="84"/>
      <c r="HL24" s="84"/>
      <c r="HM24" s="84"/>
      <c r="HN24" s="84"/>
      <c r="HO24" s="84"/>
      <c r="HP24" s="84"/>
      <c r="HQ24" s="84"/>
      <c r="HR24" s="84"/>
      <c r="HS24" s="84"/>
      <c r="HT24" s="84"/>
      <c r="HU24" s="84"/>
      <c r="HV24" s="84"/>
      <c r="HW24" s="84"/>
      <c r="HX24" s="84"/>
      <c r="HY24" s="84"/>
      <c r="HZ24" s="84"/>
      <c r="IA24" s="84"/>
      <c r="IB24" s="84"/>
      <c r="IC24" s="84"/>
      <c r="ID24" s="84"/>
      <c r="IE24" s="84"/>
      <c r="IF24" s="84"/>
      <c r="IG24" s="84"/>
      <c r="IH24" s="84"/>
      <c r="II24" s="84"/>
      <c r="IJ24" s="84"/>
      <c r="IK24" s="84"/>
      <c r="IL24" s="84"/>
      <c r="IM24" s="84"/>
      <c r="IN24" s="84"/>
      <c r="IO24" s="84"/>
      <c r="IP24" s="84"/>
      <c r="IQ24" s="84"/>
      <c r="IR24" s="84"/>
      <c r="IS24" s="84"/>
      <c r="IT24" s="84"/>
      <c r="IU24" s="84"/>
      <c r="IV24" s="84"/>
      <c r="IW24" s="84"/>
      <c r="IX24" s="84"/>
      <c r="IY24" s="84"/>
      <c r="IZ24" s="84"/>
      <c r="JA24" s="84"/>
      <c r="JB24" s="84"/>
    </row>
    <row r="25" spans="1:262" s="22" customFormat="1" ht="15" customHeight="1" x14ac:dyDescent="0.15">
      <c r="A25" s="176" t="str">
        <f t="shared" si="0"/>
        <v>20190903</v>
      </c>
      <c r="B25" s="26" t="s">
        <v>285</v>
      </c>
      <c r="C25" s="27" t="s">
        <v>333</v>
      </c>
      <c r="D25" s="28" t="s">
        <v>455</v>
      </c>
      <c r="E25" s="26" t="str">
        <f t="shared" si="1"/>
        <v>标准</v>
      </c>
      <c r="F25" s="29" t="str">
        <f>VLOOKUP(D25,[1]工单一览表!A:B,2,0)</f>
        <v>025-C130000631-362</v>
      </c>
      <c r="G25" s="30" t="str">
        <f>VLOOKUP(F25,[1]系列对照表!A:C,3,0)</f>
        <v>PinPush</v>
      </c>
      <c r="H25" s="30" t="str">
        <f>VLOOKUP(F25,[1]系列对照表!A:D,4,0)</f>
        <v>PCS</v>
      </c>
      <c r="I25" s="37">
        <f>VLOOKUP(D25,[1]工单一览表!A:G,7,0)</f>
        <v>2000000</v>
      </c>
      <c r="J25" s="38" t="s">
        <v>281</v>
      </c>
      <c r="K25" s="37">
        <f>VLOOKUP(D25,[1]工单一览表!A:H,8,0)</f>
        <v>992000</v>
      </c>
      <c r="L25" s="26"/>
      <c r="M25" s="26"/>
      <c r="N25" s="26"/>
      <c r="O25" s="39" t="s">
        <v>10</v>
      </c>
      <c r="P25" s="40">
        <v>0.5</v>
      </c>
      <c r="Q25" s="40">
        <v>0.5</v>
      </c>
      <c r="R25" s="40">
        <f t="shared" ca="1" si="2"/>
        <v>0.35772357723577236</v>
      </c>
      <c r="S25" s="40">
        <f t="shared" ca="1" si="3"/>
        <v>0.62204724409448819</v>
      </c>
      <c r="T25" s="40">
        <v>2</v>
      </c>
      <c r="U25" s="40">
        <v>2</v>
      </c>
      <c r="V25" s="41">
        <v>2</v>
      </c>
      <c r="W25" s="42">
        <v>15000</v>
      </c>
      <c r="X25" s="43">
        <v>300</v>
      </c>
      <c r="Y25" s="50">
        <v>1</v>
      </c>
      <c r="Z25" s="50">
        <v>1</v>
      </c>
      <c r="AA25" s="51"/>
      <c r="AB25" s="51"/>
      <c r="AC25" s="51"/>
      <c r="AD25" s="51"/>
      <c r="AE25" s="51"/>
      <c r="AF25" s="38">
        <f t="shared" si="4"/>
        <v>36000</v>
      </c>
      <c r="AG25" s="61">
        <f t="shared" si="5"/>
        <v>0.83333333333333337</v>
      </c>
      <c r="AH25" s="62">
        <f t="shared" si="6"/>
        <v>0.41666666666666669</v>
      </c>
      <c r="AI25" s="63"/>
      <c r="AJ25" s="64"/>
      <c r="AK25" s="65">
        <f t="shared" si="7"/>
        <v>0</v>
      </c>
      <c r="AL25" s="64" t="str">
        <f>IF(VLOOKUP(D25,[1]工单一览表!A:F,6,0)="结案","Y","N")</f>
        <v>Y</v>
      </c>
      <c r="AM25" s="66" t="s">
        <v>322</v>
      </c>
      <c r="AN25" s="26"/>
      <c r="AO25" s="66" t="s">
        <v>64</v>
      </c>
      <c r="AP25" s="74"/>
      <c r="AQ25" s="75"/>
      <c r="AR25" s="76"/>
      <c r="AS25" s="77"/>
      <c r="AT25" s="77"/>
      <c r="AU25" s="78"/>
      <c r="AV25" s="77"/>
      <c r="AW25" s="77"/>
      <c r="AX25" s="77"/>
      <c r="AY25" s="77"/>
      <c r="AZ25" s="77"/>
      <c r="BA25" s="77"/>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84"/>
      <c r="CE25" s="84"/>
      <c r="CF25" s="84"/>
      <c r="CG25" s="84"/>
      <c r="CH25" s="84"/>
      <c r="CI25" s="84"/>
      <c r="CJ25" s="84"/>
      <c r="CK25" s="84"/>
      <c r="CL25" s="84"/>
      <c r="CM25" s="84"/>
      <c r="CN25" s="84"/>
      <c r="CO25" s="84"/>
      <c r="CP25" s="84"/>
      <c r="CQ25" s="84"/>
      <c r="CR25" s="84"/>
      <c r="CS25" s="84"/>
      <c r="CT25" s="84"/>
      <c r="CU25" s="84"/>
      <c r="CV25" s="84"/>
      <c r="CW25" s="84"/>
      <c r="CX25" s="84"/>
      <c r="CY25" s="84"/>
      <c r="CZ25" s="84"/>
      <c r="DA25" s="84"/>
      <c r="DB25" s="84"/>
      <c r="DC25" s="84"/>
      <c r="DD25" s="84"/>
      <c r="DE25" s="84"/>
      <c r="DF25" s="84"/>
      <c r="DG25" s="84"/>
      <c r="DH25" s="84"/>
      <c r="DI25" s="84"/>
      <c r="DJ25" s="84"/>
      <c r="DK25" s="84"/>
      <c r="DL25" s="84"/>
      <c r="DM25" s="84"/>
      <c r="DN25" s="84"/>
      <c r="DO25" s="84"/>
      <c r="DP25" s="84"/>
      <c r="DQ25" s="84"/>
      <c r="DR25" s="84"/>
      <c r="DS25" s="84"/>
      <c r="DT25" s="84"/>
      <c r="DU25" s="84"/>
      <c r="DV25" s="84"/>
      <c r="DW25" s="84"/>
      <c r="DX25" s="84"/>
      <c r="DY25" s="84"/>
      <c r="DZ25" s="84"/>
      <c r="EA25" s="84"/>
      <c r="EB25" s="84"/>
      <c r="EC25" s="84"/>
      <c r="ED25" s="84"/>
      <c r="EE25" s="84"/>
      <c r="EF25" s="84"/>
      <c r="EG25" s="84"/>
      <c r="EH25" s="84"/>
      <c r="EI25" s="84"/>
      <c r="EJ25" s="84"/>
      <c r="EK25" s="84"/>
      <c r="EL25" s="84"/>
      <c r="EM25" s="84"/>
      <c r="EN25" s="84"/>
      <c r="EO25" s="84"/>
      <c r="EP25" s="84"/>
      <c r="EQ25" s="84"/>
      <c r="ER25" s="84"/>
      <c r="ES25" s="84"/>
      <c r="ET25" s="84"/>
      <c r="EU25" s="84"/>
      <c r="EV25" s="84"/>
      <c r="EW25" s="84"/>
      <c r="EX25" s="84"/>
      <c r="EY25" s="84"/>
      <c r="EZ25" s="84"/>
      <c r="FA25" s="84"/>
      <c r="FB25" s="84"/>
      <c r="FC25" s="84"/>
      <c r="FD25" s="84"/>
      <c r="FE25" s="84"/>
      <c r="FF25" s="84"/>
      <c r="FG25" s="84"/>
      <c r="FH25" s="84"/>
      <c r="FI25" s="84"/>
      <c r="FJ25" s="84"/>
      <c r="FK25" s="84"/>
      <c r="FL25" s="84"/>
      <c r="FM25" s="84"/>
      <c r="FN25" s="84"/>
      <c r="FO25" s="84"/>
      <c r="FP25" s="84"/>
      <c r="FQ25" s="84"/>
      <c r="FR25" s="84"/>
      <c r="FS25" s="84"/>
      <c r="FT25" s="84"/>
      <c r="FU25" s="84"/>
      <c r="FV25" s="84"/>
      <c r="FW25" s="84"/>
      <c r="FX25" s="84"/>
      <c r="FY25" s="84"/>
      <c r="FZ25" s="84"/>
      <c r="GA25" s="84"/>
      <c r="GB25" s="84"/>
      <c r="GC25" s="84"/>
      <c r="GD25" s="84"/>
      <c r="GE25" s="84"/>
      <c r="GF25" s="84"/>
      <c r="GG25" s="84"/>
      <c r="GH25" s="84"/>
      <c r="GI25" s="84"/>
      <c r="GJ25" s="84"/>
      <c r="GK25" s="84"/>
      <c r="GL25" s="84"/>
      <c r="GM25" s="84"/>
      <c r="GN25" s="84"/>
      <c r="GO25" s="84"/>
      <c r="GP25" s="84"/>
      <c r="GQ25" s="84"/>
      <c r="GR25" s="84"/>
      <c r="GS25" s="84"/>
      <c r="GT25" s="84"/>
      <c r="GU25" s="84"/>
      <c r="GV25" s="84"/>
      <c r="GW25" s="84"/>
      <c r="GX25" s="84"/>
      <c r="GY25" s="84"/>
      <c r="GZ25" s="84"/>
      <c r="HA25" s="84"/>
      <c r="HB25" s="84"/>
      <c r="HC25" s="84"/>
      <c r="HD25" s="84"/>
      <c r="HE25" s="84"/>
      <c r="HF25" s="84"/>
      <c r="HG25" s="84"/>
      <c r="HH25" s="84"/>
      <c r="HI25" s="84"/>
      <c r="HJ25" s="84"/>
      <c r="HK25" s="84"/>
      <c r="HL25" s="84"/>
      <c r="HM25" s="84"/>
      <c r="HN25" s="84"/>
      <c r="HO25" s="84"/>
      <c r="HP25" s="84"/>
      <c r="HQ25" s="84"/>
      <c r="HR25" s="84"/>
      <c r="HS25" s="84"/>
      <c r="HT25" s="84"/>
      <c r="HU25" s="84"/>
      <c r="HV25" s="84"/>
      <c r="HW25" s="84"/>
      <c r="HX25" s="84"/>
      <c r="HY25" s="84"/>
      <c r="HZ25" s="84"/>
      <c r="IA25" s="84"/>
      <c r="IB25" s="84"/>
      <c r="IC25" s="84"/>
      <c r="ID25" s="84"/>
      <c r="IE25" s="84"/>
      <c r="IF25" s="84"/>
      <c r="IG25" s="84"/>
      <c r="IH25" s="84"/>
      <c r="II25" s="84"/>
      <c r="IJ25" s="84"/>
      <c r="IK25" s="84"/>
      <c r="IL25" s="84"/>
      <c r="IM25" s="84"/>
      <c r="IN25" s="84"/>
      <c r="IO25" s="84"/>
      <c r="IP25" s="84"/>
      <c r="IQ25" s="84"/>
      <c r="IR25" s="84"/>
      <c r="IS25" s="84"/>
      <c r="IT25" s="84"/>
      <c r="IU25" s="84"/>
      <c r="IV25" s="84"/>
      <c r="IW25" s="84"/>
      <c r="IX25" s="84"/>
      <c r="IY25" s="84"/>
      <c r="IZ25" s="84"/>
      <c r="JA25" s="84"/>
      <c r="JB25" s="84"/>
    </row>
    <row r="26" spans="1:262" s="22" customFormat="1" ht="15" customHeight="1" x14ac:dyDescent="0.15">
      <c r="A26" s="176" t="str">
        <f t="shared" si="0"/>
        <v>20190903</v>
      </c>
      <c r="B26" s="26" t="s">
        <v>285</v>
      </c>
      <c r="C26" s="27" t="s">
        <v>393</v>
      </c>
      <c r="D26" s="28" t="s">
        <v>456</v>
      </c>
      <c r="E26" s="26" t="str">
        <f t="shared" si="1"/>
        <v>标准</v>
      </c>
      <c r="F26" s="29" t="str">
        <f>VLOOKUP(D26,[1]工单一览表!A:B,2,0)</f>
        <v>050-C130000441-527</v>
      </c>
      <c r="G26" s="30" t="str">
        <f>VLOOKUP(F26,[1]系列对照表!A:C,3,0)</f>
        <v>PinPush</v>
      </c>
      <c r="H26" s="30" t="str">
        <f>VLOOKUP(F26,[1]系列对照表!A:D,4,0)</f>
        <v>KPCS</v>
      </c>
      <c r="I26" s="37">
        <f>VLOOKUP(D26,[1]工单一览表!A:G,7,0)</f>
        <v>1000</v>
      </c>
      <c r="J26" s="38" t="s">
        <v>281</v>
      </c>
      <c r="K26" s="37">
        <f>VLOOKUP(D26,[1]工单一览表!A:H,8,0)</f>
        <v>986</v>
      </c>
      <c r="L26" s="26"/>
      <c r="M26" s="26"/>
      <c r="N26" s="26"/>
      <c r="O26" s="39" t="s">
        <v>458</v>
      </c>
      <c r="P26" s="40">
        <v>0.5</v>
      </c>
      <c r="Q26" s="40">
        <v>0.5</v>
      </c>
      <c r="R26" s="40">
        <f t="shared" ca="1" si="2"/>
        <v>1.2520325203252032</v>
      </c>
      <c r="S26" s="40">
        <f t="shared" ca="1" si="3"/>
        <v>2.1771653543307088</v>
      </c>
      <c r="T26" s="40">
        <v>4</v>
      </c>
      <c r="U26" s="40">
        <v>4</v>
      </c>
      <c r="V26" s="41">
        <v>7</v>
      </c>
      <c r="W26" s="42">
        <v>120</v>
      </c>
      <c r="X26" s="43">
        <v>300</v>
      </c>
      <c r="Y26" s="50">
        <v>1</v>
      </c>
      <c r="Z26" s="50">
        <v>1</v>
      </c>
      <c r="AA26" s="51"/>
      <c r="AB26" s="51"/>
      <c r="AC26" s="51"/>
      <c r="AD26" s="51"/>
      <c r="AE26" s="51"/>
      <c r="AF26" s="38">
        <f t="shared" si="4"/>
        <v>126</v>
      </c>
      <c r="AG26" s="61">
        <f t="shared" si="5"/>
        <v>6.666666666666667</v>
      </c>
      <c r="AH26" s="62">
        <f t="shared" si="6"/>
        <v>0.95238095238095233</v>
      </c>
      <c r="AI26" s="63"/>
      <c r="AJ26" s="64"/>
      <c r="AK26" s="65">
        <f t="shared" si="7"/>
        <v>0</v>
      </c>
      <c r="AL26" s="64" t="str">
        <f>IF(VLOOKUP(D26,[1]工单一览表!A:F,6,0)="结案","Y","N")</f>
        <v>Y</v>
      </c>
      <c r="AM26" s="66" t="s">
        <v>326</v>
      </c>
      <c r="AN26" s="26"/>
      <c r="AO26" s="66" t="s">
        <v>332</v>
      </c>
      <c r="AP26" s="74"/>
      <c r="AQ26" s="75"/>
      <c r="AR26" s="76"/>
      <c r="AS26" s="77"/>
      <c r="AT26" s="77"/>
      <c r="AU26" s="78"/>
      <c r="AV26" s="77"/>
      <c r="AW26" s="77"/>
      <c r="AX26" s="77"/>
      <c r="AY26" s="77"/>
      <c r="AZ26" s="77"/>
      <c r="BA26" s="77"/>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c r="CH26" s="84"/>
      <c r="CI26" s="84"/>
      <c r="CJ26" s="84"/>
      <c r="CK26" s="84"/>
      <c r="CL26" s="84"/>
      <c r="CM26" s="84"/>
      <c r="CN26" s="84"/>
      <c r="CO26" s="84"/>
      <c r="CP26" s="84"/>
      <c r="CQ26" s="84"/>
      <c r="CR26" s="84"/>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c r="GZ26" s="84"/>
      <c r="HA26" s="84"/>
      <c r="HB26" s="84"/>
      <c r="HC26" s="84"/>
      <c r="HD26" s="84"/>
      <c r="HE26" s="84"/>
      <c r="HF26" s="84"/>
      <c r="HG26" s="84"/>
      <c r="HH26" s="84"/>
      <c r="HI26" s="84"/>
      <c r="HJ26" s="84"/>
      <c r="HK26" s="84"/>
      <c r="HL26" s="84"/>
      <c r="HM26" s="84"/>
      <c r="HN26" s="84"/>
      <c r="HO26" s="84"/>
      <c r="HP26" s="84"/>
      <c r="HQ26" s="84"/>
      <c r="HR26" s="84"/>
      <c r="HS26" s="84"/>
      <c r="HT26" s="84"/>
      <c r="HU26" s="84"/>
      <c r="HV26" s="84"/>
      <c r="HW26" s="84"/>
      <c r="HX26" s="84"/>
      <c r="HY26" s="84"/>
      <c r="HZ26" s="84"/>
      <c r="IA26" s="84"/>
      <c r="IB26" s="84"/>
      <c r="IC26" s="84"/>
      <c r="ID26" s="84"/>
      <c r="IE26" s="84"/>
      <c r="IF26" s="84"/>
      <c r="IG26" s="84"/>
      <c r="IH26" s="84"/>
      <c r="II26" s="84"/>
      <c r="IJ26" s="84"/>
      <c r="IK26" s="84"/>
      <c r="IL26" s="84"/>
      <c r="IM26" s="84"/>
      <c r="IN26" s="84"/>
      <c r="IO26" s="84"/>
      <c r="IP26" s="84"/>
      <c r="IQ26" s="84"/>
      <c r="IR26" s="84"/>
      <c r="IS26" s="84"/>
      <c r="IT26" s="84"/>
      <c r="IU26" s="84"/>
      <c r="IV26" s="84"/>
      <c r="IW26" s="84"/>
      <c r="IX26" s="84"/>
      <c r="IY26" s="84"/>
      <c r="IZ26" s="84"/>
      <c r="JA26" s="84"/>
      <c r="JB26" s="84"/>
    </row>
    <row r="27" spans="1:262" s="22" customFormat="1" ht="15" customHeight="1" x14ac:dyDescent="0.15">
      <c r="A27" s="176" t="str">
        <f t="shared" si="0"/>
        <v>20190903</v>
      </c>
      <c r="B27" s="26" t="s">
        <v>275</v>
      </c>
      <c r="C27" s="27" t="s">
        <v>340</v>
      </c>
      <c r="D27" s="28" t="s">
        <v>441</v>
      </c>
      <c r="E27" s="26" t="str">
        <f t="shared" si="1"/>
        <v>标准</v>
      </c>
      <c r="F27" s="29" t="str">
        <f>VLOOKUP(D27,[1]工单一览表!A:B,2,0)</f>
        <v>025-C130000681-357</v>
      </c>
      <c r="G27" s="30" t="str">
        <f>VLOOKUP(F27,[1]系列对照表!A:C,3,0)</f>
        <v>PinPush</v>
      </c>
      <c r="H27" s="30" t="str">
        <f>VLOOKUP(F27,[1]系列对照表!A:D,4,0)</f>
        <v>PCS</v>
      </c>
      <c r="I27" s="37">
        <f>VLOOKUP(D27,[1]工单一览表!A:G,7,0)</f>
        <v>2000000</v>
      </c>
      <c r="J27" s="38" t="s">
        <v>281</v>
      </c>
      <c r="K27" s="37">
        <f>VLOOKUP(D27,[1]工单一览表!A:H,8,0)</f>
        <v>1227300</v>
      </c>
      <c r="L27" s="26"/>
      <c r="M27" s="26"/>
      <c r="N27" s="26"/>
      <c r="O27" s="39" t="s">
        <v>316</v>
      </c>
      <c r="P27" s="40">
        <v>0.5</v>
      </c>
      <c r="Q27" s="40">
        <v>0.5</v>
      </c>
      <c r="R27" s="40">
        <f t="shared" ca="1" si="2"/>
        <v>4.7633587786259541</v>
      </c>
      <c r="S27" s="40">
        <f t="shared" ca="1" si="3"/>
        <v>3.7322834645669292</v>
      </c>
      <c r="T27" s="40">
        <v>3</v>
      </c>
      <c r="U27" s="40">
        <v>5.5</v>
      </c>
      <c r="V27" s="41">
        <v>12</v>
      </c>
      <c r="W27" s="42">
        <v>221000</v>
      </c>
      <c r="X27" s="43">
        <v>320</v>
      </c>
      <c r="Y27" s="50">
        <v>1</v>
      </c>
      <c r="Z27" s="50">
        <v>1</v>
      </c>
      <c r="AA27" s="51"/>
      <c r="AB27" s="51"/>
      <c r="AC27" s="51"/>
      <c r="AD27" s="51"/>
      <c r="AE27" s="51"/>
      <c r="AF27" s="38">
        <f t="shared" si="4"/>
        <v>230400</v>
      </c>
      <c r="AG27" s="61">
        <f t="shared" si="5"/>
        <v>11.510416666666666</v>
      </c>
      <c r="AH27" s="62">
        <f t="shared" si="6"/>
        <v>0.95920138888888884</v>
      </c>
      <c r="AI27" s="63"/>
      <c r="AJ27" s="64"/>
      <c r="AK27" s="65">
        <f t="shared" si="7"/>
        <v>0</v>
      </c>
      <c r="AL27" s="64" t="str">
        <f>IF(VLOOKUP(D27,[1]工单一览表!A:F,6,0)="结案","Y","N")</f>
        <v>Y</v>
      </c>
      <c r="AM27" s="66" t="s">
        <v>320</v>
      </c>
      <c r="AN27" s="26"/>
      <c r="AO27" s="66" t="s">
        <v>68</v>
      </c>
      <c r="AP27" s="74"/>
      <c r="AQ27" s="75"/>
      <c r="AR27" s="76"/>
      <c r="AS27" s="77"/>
      <c r="AT27" s="77"/>
      <c r="AU27" s="78"/>
      <c r="AV27" s="77"/>
      <c r="AW27" s="77"/>
      <c r="AX27" s="77"/>
      <c r="AY27" s="77"/>
      <c r="AZ27" s="77"/>
      <c r="BA27" s="77"/>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84"/>
      <c r="CE27" s="84"/>
      <c r="CF27" s="84"/>
      <c r="CG27" s="84"/>
      <c r="CH27" s="84"/>
      <c r="CI27" s="84"/>
      <c r="CJ27" s="84"/>
      <c r="CK27" s="84"/>
      <c r="CL27" s="84"/>
      <c r="CM27" s="84"/>
      <c r="CN27" s="84"/>
      <c r="CO27" s="84"/>
      <c r="CP27" s="84"/>
      <c r="CQ27" s="84"/>
      <c r="CR27" s="84"/>
      <c r="CS27" s="84"/>
      <c r="CT27" s="84"/>
      <c r="CU27" s="84"/>
      <c r="CV27" s="84"/>
      <c r="CW27" s="84"/>
      <c r="CX27" s="84"/>
      <c r="CY27" s="84"/>
      <c r="CZ27" s="84"/>
      <c r="DA27" s="84"/>
      <c r="DB27" s="84"/>
      <c r="DC27" s="84"/>
      <c r="DD27" s="84"/>
      <c r="DE27" s="84"/>
      <c r="DF27" s="84"/>
      <c r="DG27" s="84"/>
      <c r="DH27" s="84"/>
      <c r="DI27" s="84"/>
      <c r="DJ27" s="84"/>
      <c r="DK27" s="84"/>
      <c r="DL27" s="84"/>
      <c r="DM27" s="84"/>
      <c r="DN27" s="84"/>
      <c r="DO27" s="84"/>
      <c r="DP27" s="84"/>
      <c r="DQ27" s="84"/>
      <c r="DR27" s="84"/>
      <c r="DS27" s="84"/>
      <c r="DT27" s="84"/>
      <c r="DU27" s="84"/>
      <c r="DV27" s="84"/>
      <c r="DW27" s="84"/>
      <c r="DX27" s="84"/>
      <c r="DY27" s="84"/>
      <c r="DZ27" s="84"/>
      <c r="EA27" s="84"/>
      <c r="EB27" s="84"/>
      <c r="EC27" s="84"/>
      <c r="ED27" s="84"/>
      <c r="EE27" s="84"/>
      <c r="EF27" s="84"/>
      <c r="EG27" s="84"/>
      <c r="EH27" s="84"/>
      <c r="EI27" s="84"/>
      <c r="EJ27" s="84"/>
      <c r="EK27" s="84"/>
      <c r="EL27" s="84"/>
      <c r="EM27" s="84"/>
      <c r="EN27" s="84"/>
      <c r="EO27" s="84"/>
      <c r="EP27" s="84"/>
      <c r="EQ27" s="84"/>
      <c r="ER27" s="84"/>
      <c r="ES27" s="84"/>
      <c r="ET27" s="84"/>
      <c r="EU27" s="84"/>
      <c r="EV27" s="84"/>
      <c r="EW27" s="84"/>
      <c r="EX27" s="84"/>
      <c r="EY27" s="84"/>
      <c r="EZ27" s="84"/>
      <c r="FA27" s="84"/>
      <c r="FB27" s="84"/>
      <c r="FC27" s="84"/>
      <c r="FD27" s="84"/>
      <c r="FE27" s="84"/>
      <c r="FF27" s="84"/>
      <c r="FG27" s="84"/>
      <c r="FH27" s="84"/>
      <c r="FI27" s="84"/>
      <c r="FJ27" s="84"/>
      <c r="FK27" s="84"/>
      <c r="FL27" s="84"/>
      <c r="FM27" s="84"/>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c r="HJ27" s="84"/>
      <c r="HK27" s="84"/>
      <c r="HL27" s="84"/>
      <c r="HM27" s="84"/>
      <c r="HN27" s="84"/>
      <c r="HO27" s="84"/>
      <c r="HP27" s="84"/>
      <c r="HQ27" s="84"/>
      <c r="HR27" s="84"/>
      <c r="HS27" s="84"/>
      <c r="HT27" s="84"/>
      <c r="HU27" s="84"/>
      <c r="HV27" s="84"/>
      <c r="HW27" s="84"/>
      <c r="HX27" s="84"/>
      <c r="HY27" s="84"/>
      <c r="HZ27" s="84"/>
      <c r="IA27" s="84"/>
      <c r="IB27" s="84"/>
      <c r="IC27" s="84"/>
      <c r="ID27" s="84"/>
      <c r="IE27" s="84"/>
      <c r="IF27" s="84"/>
      <c r="IG27" s="84"/>
      <c r="IH27" s="84"/>
      <c r="II27" s="84"/>
      <c r="IJ27" s="84"/>
      <c r="IK27" s="84"/>
      <c r="IL27" s="84"/>
      <c r="IM27" s="84"/>
      <c r="IN27" s="84"/>
      <c r="IO27" s="84"/>
      <c r="IP27" s="84"/>
      <c r="IQ27" s="84"/>
      <c r="IR27" s="84"/>
      <c r="IS27" s="84"/>
      <c r="IT27" s="84"/>
      <c r="IU27" s="84"/>
      <c r="IV27" s="84"/>
      <c r="IW27" s="84"/>
      <c r="IX27" s="84"/>
      <c r="IY27" s="84"/>
      <c r="IZ27" s="84"/>
      <c r="JA27" s="84"/>
      <c r="JB27" s="84"/>
    </row>
    <row r="28" spans="1:262" s="22" customFormat="1" ht="15" customHeight="1" x14ac:dyDescent="0.15">
      <c r="A28" s="176" t="str">
        <f t="shared" si="0"/>
        <v>20190903</v>
      </c>
      <c r="B28" s="26" t="s">
        <v>285</v>
      </c>
      <c r="C28" s="27" t="s">
        <v>340</v>
      </c>
      <c r="D28" s="28" t="s">
        <v>441</v>
      </c>
      <c r="E28" s="26" t="str">
        <f t="shared" si="1"/>
        <v>标准</v>
      </c>
      <c r="F28" s="29" t="str">
        <f>VLOOKUP(D28,[1]工单一览表!A:B,2,0)</f>
        <v>025-C130000681-357</v>
      </c>
      <c r="G28" s="30" t="str">
        <f>VLOOKUP(F28,[1]系列对照表!A:C,3,0)</f>
        <v>PinPush</v>
      </c>
      <c r="H28" s="30" t="str">
        <f>VLOOKUP(F28,[1]系列对照表!A:D,4,0)</f>
        <v>PCS</v>
      </c>
      <c r="I28" s="37">
        <f>VLOOKUP(D28,[1]工单一览表!A:G,7,0)</f>
        <v>2000000</v>
      </c>
      <c r="J28" s="38" t="s">
        <v>281</v>
      </c>
      <c r="K28" s="37">
        <f>VLOOKUP(D28,[1]工单一览表!A:H,8,0)</f>
        <v>1227300</v>
      </c>
      <c r="L28" s="26"/>
      <c r="M28" s="26"/>
      <c r="N28" s="26"/>
      <c r="O28" s="39" t="s">
        <v>316</v>
      </c>
      <c r="P28" s="40">
        <v>0.5</v>
      </c>
      <c r="Q28" s="40">
        <v>0.5</v>
      </c>
      <c r="R28" s="40">
        <f t="shared" ca="1" si="2"/>
        <v>2.1463414634146343</v>
      </c>
      <c r="S28" s="40">
        <f t="shared" ca="1" si="3"/>
        <v>3.7322834645669292</v>
      </c>
      <c r="T28" s="40">
        <v>5</v>
      </c>
      <c r="U28" s="40">
        <v>5</v>
      </c>
      <c r="V28" s="41">
        <v>12</v>
      </c>
      <c r="W28" s="42">
        <v>226000</v>
      </c>
      <c r="X28" s="43">
        <v>320</v>
      </c>
      <c r="Y28" s="50">
        <v>1</v>
      </c>
      <c r="Z28" s="50">
        <v>1</v>
      </c>
      <c r="AA28" s="51"/>
      <c r="AB28" s="51"/>
      <c r="AC28" s="51"/>
      <c r="AD28" s="51"/>
      <c r="AE28" s="51"/>
      <c r="AF28" s="38">
        <f t="shared" si="4"/>
        <v>230400</v>
      </c>
      <c r="AG28" s="61">
        <f t="shared" si="5"/>
        <v>11.770833333333334</v>
      </c>
      <c r="AH28" s="62">
        <f t="shared" si="6"/>
        <v>0.98090277777777779</v>
      </c>
      <c r="AI28" s="63"/>
      <c r="AJ28" s="64"/>
      <c r="AK28" s="65">
        <f t="shared" si="7"/>
        <v>0</v>
      </c>
      <c r="AL28" s="64" t="str">
        <f>IF(VLOOKUP(D28,[1]工单一览表!A:F,6,0)="结案","Y","N")</f>
        <v>Y</v>
      </c>
      <c r="AM28" s="66" t="s">
        <v>322</v>
      </c>
      <c r="AN28" s="26"/>
      <c r="AO28" s="66" t="s">
        <v>64</v>
      </c>
      <c r="AP28" s="74"/>
      <c r="AQ28" s="75"/>
      <c r="AR28" s="76"/>
      <c r="AS28" s="77"/>
      <c r="AT28" s="77"/>
      <c r="AU28" s="78"/>
      <c r="AV28" s="77"/>
      <c r="AW28" s="77"/>
      <c r="AX28" s="77"/>
      <c r="AY28" s="77"/>
      <c r="AZ28" s="77"/>
      <c r="BA28" s="77"/>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84"/>
      <c r="CE28" s="84"/>
      <c r="CF28" s="84"/>
      <c r="CG28" s="84"/>
      <c r="CH28" s="84"/>
      <c r="CI28" s="84"/>
      <c r="CJ28" s="84"/>
      <c r="CK28" s="84"/>
      <c r="CL28" s="84"/>
      <c r="CM28" s="84"/>
      <c r="CN28" s="84"/>
      <c r="CO28" s="84"/>
      <c r="CP28" s="84"/>
      <c r="CQ28" s="84"/>
      <c r="CR28" s="84"/>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c r="DY28" s="84"/>
      <c r="DZ28" s="84"/>
      <c r="EA28" s="84"/>
      <c r="EB28" s="84"/>
      <c r="EC28" s="84"/>
      <c r="ED28" s="84"/>
      <c r="EE28" s="84"/>
      <c r="EF28" s="84"/>
      <c r="EG28" s="84"/>
      <c r="EH28" s="84"/>
      <c r="EI28" s="84"/>
      <c r="EJ28" s="84"/>
      <c r="EK28" s="84"/>
      <c r="EL28" s="84"/>
      <c r="EM28" s="84"/>
      <c r="EN28" s="84"/>
      <c r="EO28" s="84"/>
      <c r="EP28" s="84"/>
      <c r="EQ28" s="84"/>
      <c r="ER28" s="84"/>
      <c r="ES28" s="84"/>
      <c r="ET28" s="84"/>
      <c r="EU28" s="84"/>
      <c r="EV28" s="84"/>
      <c r="EW28" s="84"/>
      <c r="EX28" s="84"/>
      <c r="EY28" s="84"/>
      <c r="EZ28" s="84"/>
      <c r="FA28" s="84"/>
      <c r="FB28" s="84"/>
      <c r="FC28" s="84"/>
      <c r="FD28" s="84"/>
      <c r="FE28" s="84"/>
      <c r="FF28" s="84"/>
      <c r="FG28" s="84"/>
      <c r="FH28" s="84"/>
      <c r="FI28" s="84"/>
      <c r="FJ28" s="84"/>
      <c r="FK28" s="84"/>
      <c r="FL28" s="84"/>
      <c r="FM28" s="84"/>
      <c r="FN28" s="84"/>
      <c r="FO28" s="84"/>
      <c r="FP28" s="84"/>
      <c r="FQ28" s="84"/>
      <c r="FR28" s="84"/>
      <c r="FS28" s="84"/>
      <c r="FT28" s="84"/>
      <c r="FU28" s="84"/>
      <c r="FV28" s="84"/>
      <c r="FW28" s="84"/>
      <c r="FX28" s="84"/>
      <c r="FY28" s="84"/>
      <c r="FZ28" s="84"/>
      <c r="GA28" s="84"/>
      <c r="GB28" s="84"/>
      <c r="GC28" s="84"/>
      <c r="GD28" s="84"/>
      <c r="GE28" s="84"/>
      <c r="GF28" s="84"/>
      <c r="GG28" s="84"/>
      <c r="GH28" s="84"/>
      <c r="GI28" s="84"/>
      <c r="GJ28" s="84"/>
      <c r="GK28" s="84"/>
      <c r="GL28" s="84"/>
      <c r="GM28" s="84"/>
      <c r="GN28" s="84"/>
      <c r="GO28" s="84"/>
      <c r="GP28" s="84"/>
      <c r="GQ28" s="84"/>
      <c r="GR28" s="84"/>
      <c r="GS28" s="84"/>
      <c r="GT28" s="84"/>
      <c r="GU28" s="84"/>
      <c r="GV28" s="84"/>
      <c r="GW28" s="84"/>
      <c r="GX28" s="84"/>
      <c r="GY28" s="84"/>
      <c r="GZ28" s="84"/>
      <c r="HA28" s="84"/>
      <c r="HB28" s="84"/>
      <c r="HC28" s="84"/>
      <c r="HD28" s="84"/>
      <c r="HE28" s="84"/>
      <c r="HF28" s="84"/>
      <c r="HG28" s="84"/>
      <c r="HH28" s="84"/>
      <c r="HI28" s="84"/>
      <c r="HJ28" s="84"/>
      <c r="HK28" s="84"/>
      <c r="HL28" s="84"/>
      <c r="HM28" s="84"/>
      <c r="HN28" s="84"/>
      <c r="HO28" s="84"/>
      <c r="HP28" s="84"/>
      <c r="HQ28" s="84"/>
      <c r="HR28" s="84"/>
      <c r="HS28" s="84"/>
      <c r="HT28" s="84"/>
      <c r="HU28" s="84"/>
      <c r="HV28" s="84"/>
      <c r="HW28" s="84"/>
      <c r="HX28" s="84"/>
      <c r="HY28" s="84"/>
      <c r="HZ28" s="84"/>
      <c r="IA28" s="84"/>
      <c r="IB28" s="84"/>
      <c r="IC28" s="84"/>
      <c r="ID28" s="84"/>
      <c r="IE28" s="84"/>
      <c r="IF28" s="84"/>
      <c r="IG28" s="84"/>
      <c r="IH28" s="84"/>
      <c r="II28" s="84"/>
      <c r="IJ28" s="84"/>
      <c r="IK28" s="84"/>
      <c r="IL28" s="84"/>
      <c r="IM28" s="84"/>
      <c r="IN28" s="84"/>
      <c r="IO28" s="84"/>
      <c r="IP28" s="84"/>
      <c r="IQ28" s="84"/>
      <c r="IR28" s="84"/>
      <c r="IS28" s="84"/>
      <c r="IT28" s="84"/>
      <c r="IU28" s="84"/>
      <c r="IV28" s="84"/>
      <c r="IW28" s="84"/>
      <c r="IX28" s="84"/>
      <c r="IY28" s="84"/>
      <c r="IZ28" s="84"/>
      <c r="JA28" s="84"/>
      <c r="JB28" s="84"/>
    </row>
    <row r="29" spans="1:262" s="22" customFormat="1" ht="15" customHeight="1" x14ac:dyDescent="0.15">
      <c r="A29" s="176" t="str">
        <f t="shared" si="0"/>
        <v>20190903</v>
      </c>
      <c r="B29" s="26" t="s">
        <v>275</v>
      </c>
      <c r="C29" s="27" t="s">
        <v>344</v>
      </c>
      <c r="D29" s="28" t="s">
        <v>442</v>
      </c>
      <c r="E29" s="26" t="s">
        <v>278</v>
      </c>
      <c r="F29" s="29" t="str">
        <f>VLOOKUP(D29,[1]工单一览表!A:B,2,0)</f>
        <v>025-C130000641-0397</v>
      </c>
      <c r="G29" s="30" t="str">
        <f>VLOOKUP(F29,[1]系列对照表!A:C,3,0)</f>
        <v>PinPush</v>
      </c>
      <c r="H29" s="30" t="str">
        <f>VLOOKUP(F29,[1]系列对照表!A:D,4,0)</f>
        <v>PCS</v>
      </c>
      <c r="I29" s="37">
        <f>VLOOKUP(D29,[1]工单一览表!A:G,7,0)</f>
        <v>1500000</v>
      </c>
      <c r="J29" s="38" t="s">
        <v>281</v>
      </c>
      <c r="K29" s="37">
        <f>VLOOKUP(D29,[1]工单一览表!A:H,8,0)</f>
        <v>1500000</v>
      </c>
      <c r="L29" s="26"/>
      <c r="M29" s="26"/>
      <c r="N29" s="26"/>
      <c r="O29" s="39" t="s">
        <v>29</v>
      </c>
      <c r="P29" s="40">
        <v>0.5</v>
      </c>
      <c r="Q29" s="40">
        <v>0.5</v>
      </c>
      <c r="R29" s="40">
        <f t="shared" ca="1" si="2"/>
        <v>4.7633587786259541</v>
      </c>
      <c r="S29" s="40">
        <f t="shared" ca="1" si="3"/>
        <v>3.7322834645669292</v>
      </c>
      <c r="T29" s="40">
        <v>11</v>
      </c>
      <c r="U29" s="40">
        <v>5.5</v>
      </c>
      <c r="V29" s="41">
        <v>12</v>
      </c>
      <c r="W29" s="42">
        <v>122500</v>
      </c>
      <c r="X29" s="43">
        <v>200</v>
      </c>
      <c r="Y29" s="50">
        <v>1</v>
      </c>
      <c r="Z29" s="50">
        <v>1</v>
      </c>
      <c r="AA29" s="51"/>
      <c r="AB29" s="51"/>
      <c r="AC29" s="51"/>
      <c r="AD29" s="51"/>
      <c r="AE29" s="51"/>
      <c r="AF29" s="38">
        <f t="shared" si="4"/>
        <v>144000</v>
      </c>
      <c r="AG29" s="61">
        <f t="shared" si="5"/>
        <v>10.208333333333334</v>
      </c>
      <c r="AH29" s="62">
        <f t="shared" si="6"/>
        <v>0.85069444444444442</v>
      </c>
      <c r="AI29" s="63"/>
      <c r="AJ29" s="64"/>
      <c r="AK29" s="65">
        <v>0</v>
      </c>
      <c r="AL29" s="64" t="str">
        <f>IF(VLOOKUP(D29,[1]工单一览表!A:F,6,0)="结案","Y","N")</f>
        <v>Y</v>
      </c>
      <c r="AM29" s="66" t="s">
        <v>302</v>
      </c>
      <c r="AN29" s="26"/>
      <c r="AO29" s="66" t="s">
        <v>59</v>
      </c>
      <c r="AP29" s="74"/>
      <c r="AQ29" s="75"/>
      <c r="AR29" s="76"/>
      <c r="AS29" s="77"/>
      <c r="AT29" s="77"/>
      <c r="AU29" s="78"/>
      <c r="AV29" s="77"/>
      <c r="AW29" s="77"/>
      <c r="AX29" s="77"/>
      <c r="AY29" s="77"/>
      <c r="AZ29" s="77"/>
      <c r="BA29" s="77"/>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84"/>
      <c r="CE29" s="84"/>
      <c r="CF29" s="84"/>
      <c r="CG29" s="84"/>
      <c r="CH29" s="84"/>
      <c r="CI29" s="84"/>
      <c r="CJ29" s="84"/>
      <c r="CK29" s="84"/>
      <c r="CL29" s="84"/>
      <c r="CM29" s="84"/>
      <c r="CN29" s="84"/>
      <c r="CO29" s="84"/>
      <c r="CP29" s="84"/>
      <c r="CQ29" s="84"/>
      <c r="CR29" s="84"/>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K29" s="84"/>
      <c r="FL29" s="84"/>
      <c r="FM29" s="84"/>
      <c r="FN29" s="84"/>
      <c r="FO29" s="84"/>
      <c r="FP29" s="84"/>
      <c r="FQ29" s="84"/>
      <c r="FR29" s="84"/>
      <c r="FS29" s="84"/>
      <c r="FT29" s="84"/>
      <c r="FU29" s="84"/>
      <c r="FV29" s="84"/>
      <c r="FW29" s="84"/>
      <c r="FX29" s="84"/>
      <c r="FY29" s="84"/>
      <c r="FZ29" s="84"/>
      <c r="GA29" s="84"/>
      <c r="GB29" s="84"/>
      <c r="GC29" s="84"/>
      <c r="GD29" s="84"/>
      <c r="GE29" s="84"/>
      <c r="GF29" s="84"/>
      <c r="GG29" s="84"/>
      <c r="GH29" s="84"/>
      <c r="GI29" s="84"/>
      <c r="GJ29" s="84"/>
      <c r="GK29" s="84"/>
      <c r="GL29" s="84"/>
      <c r="GM29" s="84"/>
      <c r="GN29" s="84"/>
      <c r="GO29" s="84"/>
      <c r="GP29" s="84"/>
      <c r="GQ29" s="84"/>
      <c r="GR29" s="84"/>
      <c r="GS29" s="84"/>
      <c r="GT29" s="84"/>
      <c r="GU29" s="84"/>
      <c r="GV29" s="84"/>
      <c r="GW29" s="84"/>
      <c r="GX29" s="84"/>
      <c r="GY29" s="84"/>
      <c r="GZ29" s="84"/>
      <c r="HA29" s="84"/>
      <c r="HB29" s="84"/>
      <c r="HC29" s="84"/>
      <c r="HD29" s="84"/>
      <c r="HE29" s="84"/>
      <c r="HF29" s="84"/>
      <c r="HG29" s="84"/>
      <c r="HH29" s="84"/>
      <c r="HI29" s="84"/>
      <c r="HJ29" s="84"/>
      <c r="HK29" s="84"/>
      <c r="HL29" s="84"/>
      <c r="HM29" s="84"/>
      <c r="HN29" s="84"/>
      <c r="HO29" s="84"/>
      <c r="HP29" s="84"/>
      <c r="HQ29" s="84"/>
      <c r="HR29" s="84"/>
      <c r="HS29" s="84"/>
      <c r="HT29" s="84"/>
      <c r="HU29" s="84"/>
      <c r="HV29" s="84"/>
      <c r="HW29" s="84"/>
      <c r="HX29" s="84"/>
      <c r="HY29" s="84"/>
      <c r="HZ29" s="84"/>
      <c r="IA29" s="84"/>
      <c r="IB29" s="84"/>
      <c r="IC29" s="84"/>
      <c r="ID29" s="84"/>
      <c r="IE29" s="84"/>
      <c r="IF29" s="84"/>
      <c r="IG29" s="84"/>
      <c r="IH29" s="84"/>
      <c r="II29" s="84"/>
      <c r="IJ29" s="84"/>
      <c r="IK29" s="84"/>
      <c r="IL29" s="84"/>
      <c r="IM29" s="84"/>
      <c r="IN29" s="84"/>
      <c r="IO29" s="84"/>
      <c r="IP29" s="84"/>
      <c r="IQ29" s="84"/>
      <c r="IR29" s="84"/>
      <c r="IS29" s="84"/>
      <c r="IT29" s="84"/>
      <c r="IU29" s="84"/>
      <c r="IV29" s="84"/>
      <c r="IW29" s="84"/>
      <c r="IX29" s="84"/>
      <c r="IY29" s="84"/>
      <c r="IZ29" s="84"/>
      <c r="JA29" s="84"/>
      <c r="JB29" s="84"/>
    </row>
    <row r="30" spans="1:262" s="22" customFormat="1" ht="15" customHeight="1" x14ac:dyDescent="0.15">
      <c r="A30" s="176" t="str">
        <f t="shared" si="0"/>
        <v>20190903</v>
      </c>
      <c r="B30" s="26" t="s">
        <v>285</v>
      </c>
      <c r="C30" s="27" t="s">
        <v>344</v>
      </c>
      <c r="D30" s="28" t="s">
        <v>442</v>
      </c>
      <c r="E30" s="26" t="s">
        <v>278</v>
      </c>
      <c r="F30" s="29" t="str">
        <f>VLOOKUP(D30,[1]工单一览表!A:B,2,0)</f>
        <v>025-C130000641-0397</v>
      </c>
      <c r="G30" s="30" t="str">
        <f>VLOOKUP(F30,[1]系列对照表!A:C,3,0)</f>
        <v>PinPush</v>
      </c>
      <c r="H30" s="30" t="str">
        <f>VLOOKUP(F30,[1]系列对照表!A:D,4,0)</f>
        <v>PCS</v>
      </c>
      <c r="I30" s="37">
        <f>VLOOKUP(D30,[1]工单一览表!A:G,7,0)</f>
        <v>1500000</v>
      </c>
      <c r="J30" s="38" t="s">
        <v>281</v>
      </c>
      <c r="K30" s="37">
        <f>VLOOKUP(D30,[1]工单一览表!A:H,8,0)</f>
        <v>1500000</v>
      </c>
      <c r="L30" s="26"/>
      <c r="M30" s="26"/>
      <c r="N30" s="26"/>
      <c r="O30" s="39" t="s">
        <v>29</v>
      </c>
      <c r="P30" s="40">
        <v>0.5</v>
      </c>
      <c r="Q30" s="40">
        <v>0.5</v>
      </c>
      <c r="R30" s="40">
        <f t="shared" ca="1" si="2"/>
        <v>2.1463414634146343</v>
      </c>
      <c r="S30" s="40">
        <f t="shared" ca="1" si="3"/>
        <v>3.7322834645669292</v>
      </c>
      <c r="T30" s="40">
        <v>11</v>
      </c>
      <c r="U30" s="40">
        <v>11</v>
      </c>
      <c r="V30" s="41">
        <v>12</v>
      </c>
      <c r="W30" s="42">
        <v>46000</v>
      </c>
      <c r="X30" s="43">
        <v>200</v>
      </c>
      <c r="Y30" s="50">
        <v>1</v>
      </c>
      <c r="Z30" s="50">
        <v>1</v>
      </c>
      <c r="AA30" s="51"/>
      <c r="AB30" s="51"/>
      <c r="AC30" s="51"/>
      <c r="AD30" s="51"/>
      <c r="AE30" s="51"/>
      <c r="AF30" s="38">
        <f t="shared" si="4"/>
        <v>144000</v>
      </c>
      <c r="AG30" s="61">
        <f t="shared" si="5"/>
        <v>3.8333333333333335</v>
      </c>
      <c r="AH30" s="62">
        <f t="shared" si="6"/>
        <v>0.31944444444444442</v>
      </c>
      <c r="AI30" s="63"/>
      <c r="AJ30" s="64"/>
      <c r="AK30" s="65">
        <v>0</v>
      </c>
      <c r="AL30" s="64" t="str">
        <f>IF(VLOOKUP(D30,[1]工单一览表!A:F,6,0)="结案","Y","N")</f>
        <v>Y</v>
      </c>
      <c r="AM30" s="66" t="s">
        <v>286</v>
      </c>
      <c r="AN30" s="26"/>
      <c r="AO30" s="66" t="s">
        <v>28</v>
      </c>
      <c r="AP30" s="74"/>
      <c r="AQ30" s="75"/>
      <c r="AR30" s="76"/>
      <c r="AS30" s="77"/>
      <c r="AT30" s="77"/>
      <c r="AU30" s="78"/>
      <c r="AV30" s="77"/>
      <c r="AW30" s="77"/>
      <c r="AX30" s="77"/>
      <c r="AY30" s="77"/>
      <c r="AZ30" s="77"/>
      <c r="BA30" s="77"/>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84"/>
      <c r="CE30" s="84"/>
      <c r="CF30" s="84"/>
      <c r="CG30" s="84"/>
      <c r="CH30" s="84"/>
      <c r="CI30" s="84"/>
      <c r="CJ30" s="84"/>
      <c r="CK30" s="84"/>
      <c r="CL30" s="84"/>
      <c r="CM30" s="84"/>
      <c r="CN30" s="84"/>
      <c r="CO30" s="84"/>
      <c r="CP30" s="84"/>
      <c r="CQ30" s="84"/>
      <c r="CR30" s="84"/>
      <c r="CS30" s="84"/>
      <c r="CT30" s="84"/>
      <c r="CU30" s="84"/>
      <c r="CV30" s="84"/>
      <c r="CW30" s="84"/>
      <c r="CX30" s="84"/>
      <c r="CY30" s="84"/>
      <c r="CZ30" s="84"/>
      <c r="DA30" s="84"/>
      <c r="DB30" s="84"/>
      <c r="DC30" s="84"/>
      <c r="DD30" s="84"/>
      <c r="DE30" s="84"/>
      <c r="DF30" s="84"/>
      <c r="DG30" s="84"/>
      <c r="DH30" s="84"/>
      <c r="DI30" s="84"/>
      <c r="DJ30" s="84"/>
      <c r="DK30" s="84"/>
      <c r="DL30" s="84"/>
      <c r="DM30" s="84"/>
      <c r="DN30" s="84"/>
      <c r="DO30" s="84"/>
      <c r="DP30" s="84"/>
      <c r="DQ30" s="84"/>
      <c r="DR30" s="84"/>
      <c r="DS30" s="84"/>
      <c r="DT30" s="84"/>
      <c r="DU30" s="84"/>
      <c r="DV30" s="84"/>
      <c r="DW30" s="84"/>
      <c r="DX30" s="84"/>
      <c r="DY30" s="84"/>
      <c r="DZ30" s="84"/>
      <c r="EA30" s="84"/>
      <c r="EB30" s="84"/>
      <c r="EC30" s="84"/>
      <c r="ED30" s="84"/>
      <c r="EE30" s="84"/>
      <c r="EF30" s="84"/>
      <c r="EG30" s="84"/>
      <c r="EH30" s="84"/>
      <c r="EI30" s="84"/>
      <c r="EJ30" s="84"/>
      <c r="EK30" s="84"/>
      <c r="EL30" s="84"/>
      <c r="EM30" s="84"/>
      <c r="EN30" s="84"/>
      <c r="EO30" s="84"/>
      <c r="EP30" s="84"/>
      <c r="EQ30" s="84"/>
      <c r="ER30" s="84"/>
      <c r="ES30" s="84"/>
      <c r="ET30" s="84"/>
      <c r="EU30" s="84"/>
      <c r="EV30" s="84"/>
      <c r="EW30" s="84"/>
      <c r="EX30" s="84"/>
      <c r="EY30" s="84"/>
      <c r="EZ30" s="84"/>
      <c r="FA30" s="84"/>
      <c r="FB30" s="84"/>
      <c r="FC30" s="84"/>
      <c r="FD30" s="84"/>
      <c r="FE30" s="84"/>
      <c r="FF30" s="84"/>
      <c r="FG30" s="84"/>
      <c r="FH30" s="84"/>
      <c r="FI30" s="84"/>
      <c r="FJ30" s="84"/>
      <c r="FK30" s="84"/>
      <c r="FL30" s="84"/>
      <c r="FM30" s="84"/>
      <c r="FN30" s="84"/>
      <c r="FO30" s="84"/>
      <c r="FP30" s="84"/>
      <c r="FQ30" s="84"/>
      <c r="FR30" s="84"/>
      <c r="FS30" s="84"/>
      <c r="FT30" s="84"/>
      <c r="FU30" s="84"/>
      <c r="FV30" s="84"/>
      <c r="FW30" s="84"/>
      <c r="FX30" s="84"/>
      <c r="FY30" s="84"/>
      <c r="FZ30" s="84"/>
      <c r="GA30" s="84"/>
      <c r="GB30" s="84"/>
      <c r="GC30" s="84"/>
      <c r="GD30" s="84"/>
      <c r="GE30" s="84"/>
      <c r="GF30" s="84"/>
      <c r="GG30" s="84"/>
      <c r="GH30" s="84"/>
      <c r="GI30" s="84"/>
      <c r="GJ30" s="84"/>
      <c r="GK30" s="84"/>
      <c r="GL30" s="84"/>
      <c r="GM30" s="84"/>
      <c r="GN30" s="84"/>
      <c r="GO30" s="84"/>
      <c r="GP30" s="84"/>
      <c r="GQ30" s="84"/>
      <c r="GR30" s="84"/>
      <c r="GS30" s="84"/>
      <c r="GT30" s="84"/>
      <c r="GU30" s="84"/>
      <c r="GV30" s="84"/>
      <c r="GW30" s="84"/>
      <c r="GX30" s="84"/>
      <c r="GY30" s="84"/>
      <c r="GZ30" s="84"/>
      <c r="HA30" s="84"/>
      <c r="HB30" s="84"/>
      <c r="HC30" s="84"/>
      <c r="HD30" s="84"/>
      <c r="HE30" s="84"/>
      <c r="HF30" s="84"/>
      <c r="HG30" s="84"/>
      <c r="HH30" s="84"/>
      <c r="HI30" s="84"/>
      <c r="HJ30" s="84"/>
      <c r="HK30" s="84"/>
      <c r="HL30" s="84"/>
      <c r="HM30" s="84"/>
      <c r="HN30" s="84"/>
      <c r="HO30" s="84"/>
      <c r="HP30" s="84"/>
      <c r="HQ30" s="84"/>
      <c r="HR30" s="84"/>
      <c r="HS30" s="84"/>
      <c r="HT30" s="84"/>
      <c r="HU30" s="84"/>
      <c r="HV30" s="84"/>
      <c r="HW30" s="84"/>
      <c r="HX30" s="84"/>
      <c r="HY30" s="84"/>
      <c r="HZ30" s="84"/>
      <c r="IA30" s="84"/>
      <c r="IB30" s="84"/>
      <c r="IC30" s="84"/>
      <c r="ID30" s="84"/>
      <c r="IE30" s="84"/>
      <c r="IF30" s="84"/>
      <c r="IG30" s="84"/>
      <c r="IH30" s="84"/>
      <c r="II30" s="84"/>
      <c r="IJ30" s="84"/>
      <c r="IK30" s="84"/>
      <c r="IL30" s="84"/>
      <c r="IM30" s="84"/>
      <c r="IN30" s="84"/>
      <c r="IO30" s="84"/>
      <c r="IP30" s="84"/>
      <c r="IQ30" s="84"/>
      <c r="IR30" s="84"/>
      <c r="IS30" s="84"/>
      <c r="IT30" s="84"/>
      <c r="IU30" s="84"/>
      <c r="IV30" s="84"/>
      <c r="IW30" s="84"/>
      <c r="IX30" s="84"/>
      <c r="IY30" s="84"/>
      <c r="IZ30" s="84"/>
      <c r="JA30" s="84"/>
      <c r="JB30" s="84"/>
    </row>
    <row r="31" spans="1:262" s="22" customFormat="1" ht="15" customHeight="1" x14ac:dyDescent="0.15">
      <c r="A31" s="176" t="str">
        <f t="shared" si="0"/>
        <v>20190903</v>
      </c>
      <c r="B31" s="26" t="s">
        <v>285</v>
      </c>
      <c r="C31" s="27" t="s">
        <v>189</v>
      </c>
      <c r="D31" s="28" t="s">
        <v>443</v>
      </c>
      <c r="E31" s="26" t="str">
        <f>IF(LEFT(D31,3)="ZVY","试产",IF(LEFT(D31,3)="XVK","重工","标准"))</f>
        <v>标准</v>
      </c>
      <c r="F31" s="29" t="str">
        <f>VLOOKUP(D31,[1]工单一览表!A:B,2,0)</f>
        <v>050-0009-481</v>
      </c>
      <c r="G31" s="30" t="str">
        <f>VLOOKUP(F31,[1]系列对照表!A:C,3,0)</f>
        <v>Sim卡</v>
      </c>
      <c r="H31" s="30" t="str">
        <f>VLOOKUP(F31,[1]系列对照表!A:D,4,0)</f>
        <v>KPCS</v>
      </c>
      <c r="I31" s="37">
        <f>VLOOKUP(D31,[1]工单一览表!A:G,7,0)</f>
        <v>1000</v>
      </c>
      <c r="J31" s="38" t="s">
        <v>281</v>
      </c>
      <c r="K31" s="37">
        <f>VLOOKUP(D31,[1]工单一览表!A:H,8,0)</f>
        <v>552</v>
      </c>
      <c r="L31" s="26"/>
      <c r="M31" s="26"/>
      <c r="N31" s="26"/>
      <c r="O31" s="39" t="s">
        <v>444</v>
      </c>
      <c r="P31" s="40">
        <v>0.5</v>
      </c>
      <c r="Q31" s="40">
        <v>0.5</v>
      </c>
      <c r="R31" s="40">
        <f t="shared" ca="1" si="2"/>
        <v>0.89430894308943087</v>
      </c>
      <c r="S31" s="40">
        <f t="shared" ca="1" si="3"/>
        <v>1.5551181102362204</v>
      </c>
      <c r="T31" s="40">
        <v>4</v>
      </c>
      <c r="U31" s="40">
        <v>4</v>
      </c>
      <c r="V31" s="41">
        <v>5</v>
      </c>
      <c r="W31" s="42">
        <v>75</v>
      </c>
      <c r="X31" s="43">
        <v>300</v>
      </c>
      <c r="Y31" s="50">
        <v>1</v>
      </c>
      <c r="Z31" s="50">
        <v>1</v>
      </c>
      <c r="AA31" s="51"/>
      <c r="AB31" s="51"/>
      <c r="AC31" s="51"/>
      <c r="AD31" s="51"/>
      <c r="AE31" s="51"/>
      <c r="AF31" s="38">
        <f t="shared" si="4"/>
        <v>90</v>
      </c>
      <c r="AG31" s="61">
        <f t="shared" si="5"/>
        <v>4.166666666666667</v>
      </c>
      <c r="AH31" s="62">
        <f t="shared" si="6"/>
        <v>0.83333333333333337</v>
      </c>
      <c r="AI31" s="63"/>
      <c r="AJ31" s="64"/>
      <c r="AK31" s="65">
        <f>AJ31/U31</f>
        <v>0</v>
      </c>
      <c r="AL31" s="64" t="str">
        <f>IF(VLOOKUP(D31,[1]工单一览表!A:F,6,0)="结案","Y","N")</f>
        <v>Y</v>
      </c>
      <c r="AM31" s="66" t="s">
        <v>326</v>
      </c>
      <c r="AN31" s="26"/>
      <c r="AO31" s="66" t="s">
        <v>332</v>
      </c>
      <c r="AP31" s="74"/>
      <c r="AQ31" s="75"/>
      <c r="AR31" s="76"/>
      <c r="AS31" s="77"/>
      <c r="AT31" s="77"/>
      <c r="AU31" s="78"/>
      <c r="AV31" s="77"/>
      <c r="AW31" s="77"/>
      <c r="AX31" s="77"/>
      <c r="AY31" s="77"/>
      <c r="AZ31" s="77"/>
      <c r="BA31" s="77"/>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4"/>
      <c r="BZ31" s="84"/>
      <c r="CA31" s="84"/>
      <c r="CB31" s="84"/>
      <c r="CC31" s="84"/>
      <c r="CD31" s="84"/>
      <c r="CE31" s="84"/>
      <c r="CF31" s="84"/>
      <c r="CG31" s="84"/>
      <c r="CH31" s="84"/>
      <c r="CI31" s="84"/>
      <c r="CJ31" s="84"/>
      <c r="CK31" s="84"/>
      <c r="CL31" s="84"/>
      <c r="CM31" s="84"/>
      <c r="CN31" s="84"/>
      <c r="CO31" s="84"/>
      <c r="CP31" s="84"/>
      <c r="CQ31" s="84"/>
      <c r="CR31" s="84"/>
      <c r="CS31" s="84"/>
      <c r="CT31" s="84"/>
      <c r="CU31" s="84"/>
      <c r="CV31" s="84"/>
      <c r="CW31" s="84"/>
      <c r="CX31" s="84"/>
      <c r="CY31" s="84"/>
      <c r="CZ31" s="84"/>
      <c r="DA31" s="84"/>
      <c r="DB31" s="84"/>
      <c r="DC31" s="84"/>
      <c r="DD31" s="84"/>
      <c r="DE31" s="84"/>
      <c r="DF31" s="84"/>
      <c r="DG31" s="84"/>
      <c r="DH31" s="84"/>
      <c r="DI31" s="84"/>
      <c r="DJ31" s="84"/>
      <c r="DK31" s="84"/>
      <c r="DL31" s="84"/>
      <c r="DM31" s="84"/>
      <c r="DN31" s="84"/>
      <c r="DO31" s="84"/>
      <c r="DP31" s="84"/>
      <c r="DQ31" s="84"/>
      <c r="DR31" s="84"/>
      <c r="DS31" s="84"/>
      <c r="DT31" s="84"/>
      <c r="DU31" s="84"/>
      <c r="DV31" s="84"/>
      <c r="DW31" s="84"/>
      <c r="DX31" s="84"/>
      <c r="DY31" s="84"/>
      <c r="DZ31" s="84"/>
      <c r="EA31" s="84"/>
      <c r="EB31" s="84"/>
      <c r="EC31" s="84"/>
      <c r="ED31" s="84"/>
      <c r="EE31" s="84"/>
      <c r="EF31" s="84"/>
      <c r="EG31" s="84"/>
      <c r="EH31" s="84"/>
      <c r="EI31" s="84"/>
      <c r="EJ31" s="84"/>
      <c r="EK31" s="84"/>
      <c r="EL31" s="84"/>
      <c r="EM31" s="84"/>
      <c r="EN31" s="84"/>
      <c r="EO31" s="84"/>
      <c r="EP31" s="84"/>
      <c r="EQ31" s="84"/>
      <c r="ER31" s="84"/>
      <c r="ES31" s="84"/>
      <c r="ET31" s="84"/>
      <c r="EU31" s="84"/>
      <c r="EV31" s="84"/>
      <c r="EW31" s="84"/>
      <c r="EX31" s="84"/>
      <c r="EY31" s="84"/>
      <c r="EZ31" s="84"/>
      <c r="FA31" s="84"/>
      <c r="FB31" s="84"/>
      <c r="FC31" s="84"/>
      <c r="FD31" s="84"/>
      <c r="FE31" s="84"/>
      <c r="FF31" s="84"/>
      <c r="FG31" s="84"/>
      <c r="FH31" s="84"/>
      <c r="FI31" s="84"/>
      <c r="FJ31" s="84"/>
      <c r="FK31" s="84"/>
      <c r="FL31" s="84"/>
      <c r="FM31" s="84"/>
      <c r="FN31" s="84"/>
      <c r="FO31" s="84"/>
      <c r="FP31" s="84"/>
      <c r="FQ31" s="84"/>
      <c r="FR31" s="84"/>
      <c r="FS31" s="84"/>
      <c r="FT31" s="84"/>
      <c r="FU31" s="84"/>
      <c r="FV31" s="84"/>
      <c r="FW31" s="84"/>
      <c r="FX31" s="84"/>
      <c r="FY31" s="84"/>
      <c r="FZ31" s="84"/>
      <c r="GA31" s="84"/>
      <c r="GB31" s="84"/>
      <c r="GC31" s="84"/>
      <c r="GD31" s="84"/>
      <c r="GE31" s="84"/>
      <c r="GF31" s="84"/>
      <c r="GG31" s="84"/>
      <c r="GH31" s="84"/>
      <c r="GI31" s="84"/>
      <c r="GJ31" s="84"/>
      <c r="GK31" s="84"/>
      <c r="GL31" s="84"/>
      <c r="GM31" s="84"/>
      <c r="GN31" s="84"/>
      <c r="GO31" s="84"/>
      <c r="GP31" s="84"/>
      <c r="GQ31" s="84"/>
      <c r="GR31" s="84"/>
      <c r="GS31" s="84"/>
      <c r="GT31" s="84"/>
      <c r="GU31" s="84"/>
      <c r="GV31" s="84"/>
      <c r="GW31" s="84"/>
      <c r="GX31" s="84"/>
      <c r="GY31" s="84"/>
      <c r="GZ31" s="84"/>
      <c r="HA31" s="84"/>
      <c r="HB31" s="84"/>
      <c r="HC31" s="84"/>
      <c r="HD31" s="84"/>
      <c r="HE31" s="84"/>
      <c r="HF31" s="84"/>
      <c r="HG31" s="84"/>
      <c r="HH31" s="84"/>
      <c r="HI31" s="84"/>
      <c r="HJ31" s="84"/>
      <c r="HK31" s="84"/>
      <c r="HL31" s="84"/>
      <c r="HM31" s="84"/>
      <c r="HN31" s="84"/>
      <c r="HO31" s="84"/>
      <c r="HP31" s="84"/>
      <c r="HQ31" s="84"/>
      <c r="HR31" s="84"/>
      <c r="HS31" s="84"/>
      <c r="HT31" s="84"/>
      <c r="HU31" s="84"/>
      <c r="HV31" s="84"/>
      <c r="HW31" s="84"/>
      <c r="HX31" s="84"/>
      <c r="HY31" s="84"/>
      <c r="HZ31" s="84"/>
      <c r="IA31" s="84"/>
      <c r="IB31" s="84"/>
      <c r="IC31" s="84"/>
      <c r="ID31" s="84"/>
      <c r="IE31" s="84"/>
      <c r="IF31" s="84"/>
      <c r="IG31" s="84"/>
      <c r="IH31" s="84"/>
      <c r="II31" s="84"/>
      <c r="IJ31" s="84"/>
      <c r="IK31" s="84"/>
      <c r="IL31" s="84"/>
      <c r="IM31" s="84"/>
      <c r="IN31" s="84"/>
      <c r="IO31" s="84"/>
      <c r="IP31" s="84"/>
      <c r="IQ31" s="84"/>
      <c r="IR31" s="84"/>
      <c r="IS31" s="84"/>
      <c r="IT31" s="84"/>
      <c r="IU31" s="84"/>
      <c r="IV31" s="84"/>
      <c r="IW31" s="84"/>
      <c r="IX31" s="84"/>
      <c r="IY31" s="84"/>
      <c r="IZ31" s="84"/>
      <c r="JA31" s="84"/>
      <c r="JB31" s="84"/>
    </row>
    <row r="32" spans="1:262" s="22" customFormat="1" ht="15" customHeight="1" x14ac:dyDescent="0.15">
      <c r="A32" s="176" t="str">
        <f t="shared" si="0"/>
        <v>20190903</v>
      </c>
      <c r="B32" s="26" t="s">
        <v>285</v>
      </c>
      <c r="C32" s="27" t="s">
        <v>190</v>
      </c>
      <c r="D32" s="28" t="s">
        <v>408</v>
      </c>
      <c r="E32" s="26" t="s">
        <v>278</v>
      </c>
      <c r="F32" s="29" t="str">
        <f>VLOOKUP(D32,[1]工单一览表!A:B,2,0)</f>
        <v>025-C130000641-370</v>
      </c>
      <c r="G32" s="30" t="str">
        <f>VLOOKUP(F32,[1]系列对照表!A:C,3,0)</f>
        <v>PinPush</v>
      </c>
      <c r="H32" s="30" t="str">
        <f>VLOOKUP(F32,[1]系列对照表!A:D,4,0)</f>
        <v>PCS</v>
      </c>
      <c r="I32" s="37">
        <f>VLOOKUP(D32,[1]工单一览表!A:G,7,0)</f>
        <v>2000000</v>
      </c>
      <c r="J32" s="38" t="s">
        <v>281</v>
      </c>
      <c r="K32" s="37">
        <f>VLOOKUP(D32,[1]工单一览表!A:H,8,0)</f>
        <v>678000</v>
      </c>
      <c r="L32" s="26"/>
      <c r="M32" s="26"/>
      <c r="N32" s="26"/>
      <c r="O32" s="39" t="s">
        <v>396</v>
      </c>
      <c r="P32" s="40">
        <v>0.5</v>
      </c>
      <c r="Q32" s="40">
        <v>0.5</v>
      </c>
      <c r="R32" s="40">
        <f t="shared" ca="1" si="2"/>
        <v>2.1463414634146343</v>
      </c>
      <c r="S32" s="40">
        <f t="shared" ca="1" si="3"/>
        <v>3.7322834645669292</v>
      </c>
      <c r="T32" s="40">
        <v>4</v>
      </c>
      <c r="U32" s="40">
        <v>4</v>
      </c>
      <c r="V32" s="41">
        <v>12</v>
      </c>
      <c r="W32" s="42">
        <v>67000</v>
      </c>
      <c r="X32" s="43">
        <v>200</v>
      </c>
      <c r="Y32" s="50">
        <v>1</v>
      </c>
      <c r="Z32" s="50">
        <v>1</v>
      </c>
      <c r="AA32" s="51"/>
      <c r="AB32" s="51"/>
      <c r="AC32" s="51"/>
      <c r="AD32" s="51"/>
      <c r="AE32" s="51"/>
      <c r="AF32" s="38">
        <f t="shared" si="4"/>
        <v>144000</v>
      </c>
      <c r="AG32" s="61">
        <f t="shared" si="5"/>
        <v>5.583333333333333</v>
      </c>
      <c r="AH32" s="62">
        <f t="shared" si="6"/>
        <v>0.46527777777777779</v>
      </c>
      <c r="AI32" s="63"/>
      <c r="AJ32" s="64"/>
      <c r="AK32" s="65">
        <v>0</v>
      </c>
      <c r="AL32" s="64" t="str">
        <f>IF(VLOOKUP(D32,[1]工单一览表!A:F,6,0)="结案","Y","N")</f>
        <v>Y</v>
      </c>
      <c r="AM32" s="66" t="s">
        <v>331</v>
      </c>
      <c r="AN32" s="26"/>
      <c r="AO32" s="66" t="s">
        <v>127</v>
      </c>
      <c r="AP32" s="74"/>
      <c r="AQ32" s="75"/>
      <c r="AR32" s="76"/>
      <c r="AS32" s="77"/>
      <c r="AT32" s="77"/>
      <c r="AU32" s="78"/>
      <c r="AV32" s="77"/>
      <c r="AW32" s="77"/>
      <c r="AX32" s="77"/>
      <c r="AY32" s="77"/>
      <c r="AZ32" s="77"/>
      <c r="BA32" s="77"/>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84"/>
      <c r="CE32" s="84"/>
      <c r="CF32" s="84"/>
      <c r="CG32" s="84"/>
      <c r="CH32" s="84"/>
      <c r="CI32" s="84"/>
      <c r="CJ32" s="84"/>
      <c r="CK32" s="84"/>
      <c r="CL32" s="84"/>
      <c r="CM32" s="84"/>
      <c r="CN32" s="84"/>
      <c r="CO32" s="84"/>
      <c r="CP32" s="84"/>
      <c r="CQ32" s="84"/>
      <c r="CR32" s="84"/>
      <c r="CS32" s="84"/>
      <c r="CT32" s="84"/>
      <c r="CU32" s="84"/>
      <c r="CV32" s="84"/>
      <c r="CW32" s="84"/>
      <c r="CX32" s="84"/>
      <c r="CY32" s="84"/>
      <c r="CZ32" s="84"/>
      <c r="DA32" s="84"/>
      <c r="DB32" s="84"/>
      <c r="DC32" s="84"/>
      <c r="DD32" s="84"/>
      <c r="DE32" s="84"/>
      <c r="DF32" s="84"/>
      <c r="DG32" s="84"/>
      <c r="DH32" s="84"/>
      <c r="DI32" s="84"/>
      <c r="DJ32" s="84"/>
      <c r="DK32" s="84"/>
      <c r="DL32" s="84"/>
      <c r="DM32" s="84"/>
      <c r="DN32" s="84"/>
      <c r="DO32" s="84"/>
      <c r="DP32" s="84"/>
      <c r="DQ32" s="84"/>
      <c r="DR32" s="84"/>
      <c r="DS32" s="84"/>
      <c r="DT32" s="84"/>
      <c r="DU32" s="84"/>
      <c r="DV32" s="84"/>
      <c r="DW32" s="84"/>
      <c r="DX32" s="84"/>
      <c r="DY32" s="84"/>
      <c r="DZ32" s="84"/>
      <c r="EA32" s="84"/>
      <c r="EB32" s="84"/>
      <c r="EC32" s="84"/>
      <c r="ED32" s="84"/>
      <c r="EE32" s="84"/>
      <c r="EF32" s="84"/>
      <c r="EG32" s="84"/>
      <c r="EH32" s="84"/>
      <c r="EI32" s="84"/>
      <c r="EJ32" s="84"/>
      <c r="EK32" s="84"/>
      <c r="EL32" s="84"/>
      <c r="EM32" s="84"/>
      <c r="EN32" s="84"/>
      <c r="EO32" s="84"/>
      <c r="EP32" s="84"/>
      <c r="EQ32" s="84"/>
      <c r="ER32" s="84"/>
      <c r="ES32" s="84"/>
      <c r="ET32" s="84"/>
      <c r="EU32" s="84"/>
      <c r="EV32" s="84"/>
      <c r="EW32" s="84"/>
      <c r="EX32" s="84"/>
      <c r="EY32" s="84"/>
      <c r="EZ32" s="84"/>
      <c r="FA32" s="84"/>
      <c r="FB32" s="84"/>
      <c r="FC32" s="84"/>
      <c r="FD32" s="84"/>
      <c r="FE32" s="84"/>
      <c r="FF32" s="84"/>
      <c r="FG32" s="84"/>
      <c r="FH32" s="84"/>
      <c r="FI32" s="84"/>
      <c r="FJ32" s="84"/>
      <c r="FK32" s="84"/>
      <c r="FL32" s="84"/>
      <c r="FM32" s="84"/>
      <c r="FN32" s="84"/>
      <c r="FO32" s="84"/>
      <c r="FP32" s="84"/>
      <c r="FQ32" s="84"/>
      <c r="FR32" s="84"/>
      <c r="FS32" s="84"/>
      <c r="FT32" s="84"/>
      <c r="FU32" s="84"/>
      <c r="FV32" s="84"/>
      <c r="FW32" s="84"/>
      <c r="FX32" s="84"/>
      <c r="FY32" s="84"/>
      <c r="FZ32" s="84"/>
      <c r="GA32" s="84"/>
      <c r="GB32" s="84"/>
      <c r="GC32" s="84"/>
      <c r="GD32" s="84"/>
      <c r="GE32" s="84"/>
      <c r="GF32" s="84"/>
      <c r="GG32" s="84"/>
      <c r="GH32" s="84"/>
      <c r="GI32" s="84"/>
      <c r="GJ32" s="84"/>
      <c r="GK32" s="84"/>
      <c r="GL32" s="84"/>
      <c r="GM32" s="84"/>
      <c r="GN32" s="84"/>
      <c r="GO32" s="84"/>
      <c r="GP32" s="84"/>
      <c r="GQ32" s="84"/>
      <c r="GR32" s="84"/>
      <c r="GS32" s="84"/>
      <c r="GT32" s="84"/>
      <c r="GU32" s="84"/>
      <c r="GV32" s="84"/>
      <c r="GW32" s="84"/>
      <c r="GX32" s="84"/>
      <c r="GY32" s="84"/>
      <c r="GZ32" s="84"/>
      <c r="HA32" s="84"/>
      <c r="HB32" s="84"/>
      <c r="HC32" s="84"/>
      <c r="HD32" s="84"/>
      <c r="HE32" s="84"/>
      <c r="HF32" s="84"/>
      <c r="HG32" s="84"/>
      <c r="HH32" s="84"/>
      <c r="HI32" s="84"/>
      <c r="HJ32" s="84"/>
      <c r="HK32" s="84"/>
      <c r="HL32" s="84"/>
      <c r="HM32" s="84"/>
      <c r="HN32" s="84"/>
      <c r="HO32" s="84"/>
      <c r="HP32" s="84"/>
      <c r="HQ32" s="84"/>
      <c r="HR32" s="84"/>
      <c r="HS32" s="84"/>
      <c r="HT32" s="84"/>
      <c r="HU32" s="84"/>
      <c r="HV32" s="84"/>
      <c r="HW32" s="84"/>
      <c r="HX32" s="84"/>
      <c r="HY32" s="84"/>
      <c r="HZ32" s="84"/>
      <c r="IA32" s="84"/>
      <c r="IB32" s="84"/>
      <c r="IC32" s="84"/>
      <c r="ID32" s="84"/>
      <c r="IE32" s="84"/>
      <c r="IF32" s="84"/>
      <c r="IG32" s="84"/>
      <c r="IH32" s="84"/>
      <c r="II32" s="84"/>
      <c r="IJ32" s="84"/>
      <c r="IK32" s="84"/>
      <c r="IL32" s="84"/>
      <c r="IM32" s="84"/>
      <c r="IN32" s="84"/>
      <c r="IO32" s="84"/>
      <c r="IP32" s="84"/>
      <c r="IQ32" s="84"/>
      <c r="IR32" s="84"/>
      <c r="IS32" s="84"/>
      <c r="IT32" s="84"/>
      <c r="IU32" s="84"/>
      <c r="IV32" s="84"/>
      <c r="IW32" s="84"/>
      <c r="IX32" s="84"/>
      <c r="IY32" s="84"/>
      <c r="IZ32" s="84"/>
      <c r="JA32" s="84"/>
      <c r="JB32" s="84"/>
    </row>
    <row r="33" spans="1:262" s="22" customFormat="1" ht="15" customHeight="1" x14ac:dyDescent="0.15">
      <c r="A33" s="176" t="str">
        <f t="shared" si="0"/>
        <v>20190903</v>
      </c>
      <c r="B33" s="26" t="s">
        <v>275</v>
      </c>
      <c r="C33" s="27" t="s">
        <v>350</v>
      </c>
      <c r="D33" s="28" t="s">
        <v>442</v>
      </c>
      <c r="E33" s="26" t="s">
        <v>278</v>
      </c>
      <c r="F33" s="29" t="str">
        <f>VLOOKUP(D33,[1]工单一览表!A:B,2,0)</f>
        <v>025-C130000641-0397</v>
      </c>
      <c r="G33" s="30" t="str">
        <f>VLOOKUP(F33,[1]系列对照表!A:C,3,0)</f>
        <v>PinPush</v>
      </c>
      <c r="H33" s="30" t="str">
        <f>VLOOKUP(F33,[1]系列对照表!A:D,4,0)</f>
        <v>PCS</v>
      </c>
      <c r="I33" s="37">
        <f>VLOOKUP(D33,[1]工单一览表!A:G,7,0)</f>
        <v>1500000</v>
      </c>
      <c r="J33" s="38" t="s">
        <v>281</v>
      </c>
      <c r="K33" s="37">
        <f>VLOOKUP(D33,[1]工单一览表!A:H,8,0)</f>
        <v>1500000</v>
      </c>
      <c r="L33" s="26"/>
      <c r="M33" s="26"/>
      <c r="N33" s="26"/>
      <c r="O33" s="39" t="s">
        <v>29</v>
      </c>
      <c r="P33" s="40">
        <v>0.5</v>
      </c>
      <c r="Q33" s="40">
        <v>0.5</v>
      </c>
      <c r="R33" s="40">
        <f t="shared" ca="1" si="2"/>
        <v>4.7633587786259541</v>
      </c>
      <c r="S33" s="40">
        <f t="shared" ca="1" si="3"/>
        <v>3.7322834645669292</v>
      </c>
      <c r="T33" s="40">
        <v>11</v>
      </c>
      <c r="U33" s="40">
        <v>5.5</v>
      </c>
      <c r="V33" s="41">
        <v>12</v>
      </c>
      <c r="W33" s="42">
        <v>100000</v>
      </c>
      <c r="X33" s="43">
        <v>200</v>
      </c>
      <c r="Y33" s="50">
        <v>1</v>
      </c>
      <c r="Z33" s="50">
        <v>1</v>
      </c>
      <c r="AA33" s="51"/>
      <c r="AB33" s="51"/>
      <c r="AC33" s="51"/>
      <c r="AD33" s="51"/>
      <c r="AE33" s="51"/>
      <c r="AF33" s="38">
        <f t="shared" si="4"/>
        <v>144000</v>
      </c>
      <c r="AG33" s="61">
        <f t="shared" si="5"/>
        <v>8.3333333333333339</v>
      </c>
      <c r="AH33" s="62">
        <f t="shared" si="6"/>
        <v>0.69444444444444442</v>
      </c>
      <c r="AI33" s="63"/>
      <c r="AJ33" s="64"/>
      <c r="AK33" s="65">
        <v>0</v>
      </c>
      <c r="AL33" s="64" t="str">
        <f>IF(VLOOKUP(D33,[1]工单一览表!A:F,6,0)="结案","Y","N")</f>
        <v>Y</v>
      </c>
      <c r="AM33" s="66" t="s">
        <v>302</v>
      </c>
      <c r="AN33" s="26"/>
      <c r="AO33" s="66" t="s">
        <v>5</v>
      </c>
      <c r="AP33" s="74"/>
      <c r="AQ33" s="75"/>
      <c r="AR33" s="76"/>
      <c r="AS33" s="77"/>
      <c r="AT33" s="77"/>
      <c r="AU33" s="78"/>
      <c r="AV33" s="77"/>
      <c r="AW33" s="77"/>
      <c r="AX33" s="77"/>
      <c r="AY33" s="77"/>
      <c r="AZ33" s="77"/>
      <c r="BA33" s="77"/>
      <c r="BB33" s="84"/>
      <c r="BC33" s="84"/>
      <c r="BD33" s="84"/>
      <c r="BE33" s="84"/>
      <c r="BF33" s="84"/>
      <c r="BG33" s="84"/>
      <c r="BH33" s="84"/>
      <c r="BI33" s="84"/>
      <c r="BJ33" s="84"/>
      <c r="BK33" s="84"/>
      <c r="BL33" s="84"/>
      <c r="BM33" s="84"/>
      <c r="BN33" s="84"/>
      <c r="BO33" s="84"/>
      <c r="BP33" s="84"/>
      <c r="BQ33" s="84"/>
      <c r="BR33" s="84"/>
      <c r="BS33" s="84"/>
      <c r="BT33" s="84"/>
      <c r="BU33" s="84"/>
      <c r="BV33" s="84"/>
      <c r="BW33" s="84"/>
      <c r="BX33" s="84"/>
      <c r="BY33" s="84"/>
      <c r="BZ33" s="84"/>
      <c r="CA33" s="84"/>
      <c r="CB33" s="84"/>
      <c r="CC33" s="84"/>
      <c r="CD33" s="84"/>
      <c r="CE33" s="84"/>
      <c r="CF33" s="84"/>
      <c r="CG33" s="84"/>
      <c r="CH33" s="84"/>
      <c r="CI33" s="84"/>
      <c r="CJ33" s="84"/>
      <c r="CK33" s="84"/>
      <c r="CL33" s="84"/>
      <c r="CM33" s="84"/>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c r="DS33" s="84"/>
      <c r="DT33" s="84"/>
      <c r="DU33" s="84"/>
      <c r="DV33" s="84"/>
      <c r="DW33" s="84"/>
      <c r="DX33" s="84"/>
      <c r="DY33" s="84"/>
      <c r="DZ33" s="84"/>
      <c r="EA33" s="84"/>
      <c r="EB33" s="84"/>
      <c r="EC33" s="84"/>
      <c r="ED33" s="84"/>
      <c r="EE33" s="84"/>
      <c r="EF33" s="84"/>
      <c r="EG33" s="84"/>
      <c r="EH33" s="84"/>
      <c r="EI33" s="84"/>
      <c r="EJ33" s="84"/>
      <c r="EK33" s="84"/>
      <c r="EL33" s="84"/>
      <c r="EM33" s="84"/>
      <c r="EN33" s="84"/>
      <c r="EO33" s="84"/>
      <c r="EP33" s="84"/>
      <c r="EQ33" s="84"/>
      <c r="ER33" s="84"/>
      <c r="ES33" s="84"/>
      <c r="ET33" s="84"/>
      <c r="EU33" s="84"/>
      <c r="EV33" s="84"/>
      <c r="EW33" s="84"/>
      <c r="EX33" s="84"/>
      <c r="EY33" s="84"/>
      <c r="EZ33" s="84"/>
      <c r="FA33" s="84"/>
      <c r="FB33" s="84"/>
      <c r="FC33" s="84"/>
      <c r="FD33" s="84"/>
      <c r="FE33" s="84"/>
      <c r="FF33" s="84"/>
      <c r="FG33" s="84"/>
      <c r="FH33" s="84"/>
      <c r="FI33" s="84"/>
      <c r="FJ33" s="84"/>
      <c r="FK33" s="84"/>
      <c r="FL33" s="84"/>
      <c r="FM33" s="84"/>
      <c r="FN33" s="84"/>
      <c r="FO33" s="84"/>
      <c r="FP33" s="84"/>
      <c r="FQ33" s="84"/>
      <c r="FR33" s="84"/>
      <c r="FS33" s="84"/>
      <c r="FT33" s="84"/>
      <c r="FU33" s="84"/>
      <c r="FV33" s="84"/>
      <c r="FW33" s="84"/>
      <c r="FX33" s="84"/>
      <c r="FY33" s="84"/>
      <c r="FZ33" s="84"/>
      <c r="GA33" s="84"/>
      <c r="GB33" s="84"/>
      <c r="GC33" s="84"/>
      <c r="GD33" s="84"/>
      <c r="GE33" s="84"/>
      <c r="GF33" s="84"/>
      <c r="GG33" s="84"/>
      <c r="GH33" s="84"/>
      <c r="GI33" s="84"/>
      <c r="GJ33" s="84"/>
      <c r="GK33" s="84"/>
      <c r="GL33" s="84"/>
      <c r="GM33" s="84"/>
      <c r="GN33" s="84"/>
      <c r="GO33" s="84"/>
      <c r="GP33" s="84"/>
      <c r="GQ33" s="84"/>
      <c r="GR33" s="84"/>
      <c r="GS33" s="84"/>
      <c r="GT33" s="84"/>
      <c r="GU33" s="84"/>
      <c r="GV33" s="84"/>
      <c r="GW33" s="84"/>
      <c r="GX33" s="84"/>
      <c r="GY33" s="84"/>
      <c r="GZ33" s="84"/>
      <c r="HA33" s="84"/>
      <c r="HB33" s="84"/>
      <c r="HC33" s="84"/>
      <c r="HD33" s="84"/>
      <c r="HE33" s="84"/>
      <c r="HF33" s="84"/>
      <c r="HG33" s="84"/>
      <c r="HH33" s="84"/>
      <c r="HI33" s="84"/>
      <c r="HJ33" s="84"/>
      <c r="HK33" s="84"/>
      <c r="HL33" s="84"/>
      <c r="HM33" s="84"/>
      <c r="HN33" s="84"/>
      <c r="HO33" s="84"/>
      <c r="HP33" s="84"/>
      <c r="HQ33" s="84"/>
      <c r="HR33" s="84"/>
      <c r="HS33" s="84"/>
      <c r="HT33" s="84"/>
      <c r="HU33" s="84"/>
      <c r="HV33" s="84"/>
      <c r="HW33" s="84"/>
      <c r="HX33" s="84"/>
      <c r="HY33" s="84"/>
      <c r="HZ33" s="84"/>
      <c r="IA33" s="84"/>
      <c r="IB33" s="84"/>
      <c r="IC33" s="84"/>
      <c r="ID33" s="84"/>
      <c r="IE33" s="84"/>
      <c r="IF33" s="84"/>
      <c r="IG33" s="84"/>
      <c r="IH33" s="84"/>
      <c r="II33" s="84"/>
      <c r="IJ33" s="84"/>
      <c r="IK33" s="84"/>
      <c r="IL33" s="84"/>
      <c r="IM33" s="84"/>
      <c r="IN33" s="84"/>
      <c r="IO33" s="84"/>
      <c r="IP33" s="84"/>
      <c r="IQ33" s="84"/>
      <c r="IR33" s="84"/>
      <c r="IS33" s="84"/>
      <c r="IT33" s="84"/>
      <c r="IU33" s="84"/>
      <c r="IV33" s="84"/>
      <c r="IW33" s="84"/>
      <c r="IX33" s="84"/>
      <c r="IY33" s="84"/>
      <c r="IZ33" s="84"/>
      <c r="JA33" s="84"/>
      <c r="JB33" s="84"/>
    </row>
    <row r="34" spans="1:262" s="23" customFormat="1" ht="17.100000000000001" customHeight="1" x14ac:dyDescent="0.15">
      <c r="A34" s="239" t="s">
        <v>183</v>
      </c>
      <c r="B34" s="218" t="s">
        <v>494</v>
      </c>
      <c r="C34" s="218"/>
      <c r="D34" s="218"/>
      <c r="E34" s="219">
        <f>E35+E36</f>
        <v>3391</v>
      </c>
      <c r="F34" s="220"/>
      <c r="G34" s="31" t="s">
        <v>495</v>
      </c>
      <c r="H34" s="31"/>
      <c r="I34" s="221">
        <f>I35+I36</f>
        <v>182.92775329828902</v>
      </c>
      <c r="J34" s="222"/>
      <c r="K34" s="218" t="s">
        <v>496</v>
      </c>
      <c r="L34" s="218"/>
      <c r="M34" s="218"/>
      <c r="N34" s="223">
        <f>N35+N36</f>
        <v>254</v>
      </c>
      <c r="O34" s="224"/>
      <c r="P34" s="225" t="s">
        <v>216</v>
      </c>
      <c r="Q34" s="225"/>
      <c r="R34" s="225"/>
      <c r="S34" s="44">
        <f>E34/N34</f>
        <v>13.350393700787402</v>
      </c>
      <c r="T34" s="226" t="s">
        <v>217</v>
      </c>
      <c r="U34" s="227"/>
      <c r="V34" s="228"/>
      <c r="W34" s="45">
        <f>I34/N34</f>
        <v>0.72018800511137404</v>
      </c>
      <c r="X34" s="46"/>
      <c r="Y34" s="46"/>
      <c r="Z34" s="52"/>
      <c r="AA34" s="46"/>
      <c r="AB34" s="46"/>
      <c r="AC34" s="46"/>
      <c r="AD34" s="46"/>
      <c r="AE34" s="46"/>
      <c r="AF34" s="53"/>
      <c r="AG34" s="67"/>
      <c r="AH34" s="67"/>
      <c r="AI34" s="68"/>
      <c r="AJ34" s="68"/>
      <c r="AK34" s="68"/>
      <c r="AL34" s="68"/>
      <c r="AM34" s="69"/>
      <c r="AN34" s="46"/>
      <c r="AO34" s="79"/>
      <c r="AP34" s="80"/>
      <c r="AQ34" s="80"/>
      <c r="AR34" s="80"/>
      <c r="AS34" s="80"/>
      <c r="AT34" s="80"/>
      <c r="AU34" s="80"/>
      <c r="AV34" s="80"/>
      <c r="AW34" s="80"/>
      <c r="AX34" s="80"/>
      <c r="AY34" s="80"/>
      <c r="AZ34" s="80"/>
      <c r="BA34" s="80"/>
    </row>
    <row r="35" spans="1:262" s="24" customFormat="1" ht="16.5" customHeight="1" x14ac:dyDescent="0.15">
      <c r="A35" s="229"/>
      <c r="B35" s="229" t="s">
        <v>497</v>
      </c>
      <c r="C35" s="229"/>
      <c r="D35" s="229"/>
      <c r="E35" s="219">
        <f>SUMIFS(W:W,B:B,LEFT(B35,2),H:H,"KPCS")+SUMIFS(W:W,B:B,LEFT(B35,2),H:H,"PCS")/1000</f>
        <v>1675</v>
      </c>
      <c r="F35" s="220"/>
      <c r="G35" s="32" t="s">
        <v>498</v>
      </c>
      <c r="H35" s="32"/>
      <c r="I35" s="230">
        <f>SUMIFS(AG:AG,B:B,LEFT(B35,2))</f>
        <v>99.793560606060595</v>
      </c>
      <c r="J35" s="231"/>
      <c r="K35" s="229" t="s">
        <v>499</v>
      </c>
      <c r="L35" s="229"/>
      <c r="M35" s="229"/>
      <c r="N35" s="232">
        <f>SUMIFS(V:V,B:B,LEFT(B35,2))</f>
        <v>131</v>
      </c>
      <c r="O35" s="233"/>
      <c r="P35" s="234" t="s">
        <v>500</v>
      </c>
      <c r="Q35" s="234"/>
      <c r="R35" s="234"/>
      <c r="S35" s="44">
        <f>IF(ISERR(E35/N35),,E35/N35)</f>
        <v>12.786259541984732</v>
      </c>
      <c r="T35" s="235" t="s">
        <v>501</v>
      </c>
      <c r="U35" s="236"/>
      <c r="V35" s="237"/>
      <c r="W35" s="47">
        <f>IF(ISERR(I35/N35),,I35/N35)</f>
        <v>0.76178290538977556</v>
      </c>
      <c r="X35" s="48"/>
      <c r="Y35" s="48"/>
      <c r="Z35" s="54"/>
      <c r="AA35" s="55"/>
      <c r="AB35" s="55"/>
      <c r="AC35" s="55"/>
      <c r="AD35" s="55"/>
      <c r="AE35" s="55"/>
      <c r="AF35" s="48"/>
      <c r="AG35" s="70"/>
      <c r="AH35" s="70"/>
      <c r="AI35" s="48"/>
      <c r="AJ35" s="48"/>
      <c r="AK35" s="48"/>
      <c r="AL35" s="48"/>
      <c r="AM35" s="48"/>
      <c r="AN35" s="55"/>
      <c r="AO35" s="81"/>
      <c r="AP35" s="82"/>
      <c r="AQ35" s="82"/>
      <c r="AR35" s="82"/>
      <c r="AS35" s="82"/>
      <c r="AT35" s="82"/>
      <c r="AU35" s="82"/>
      <c r="AV35" s="82"/>
      <c r="AW35" s="82"/>
      <c r="AX35" s="82"/>
      <c r="AY35" s="82"/>
      <c r="AZ35" s="82"/>
      <c r="BA35" s="82"/>
    </row>
    <row r="36" spans="1:262" s="24" customFormat="1" ht="16.5" customHeight="1" x14ac:dyDescent="0.15">
      <c r="A36" s="229"/>
      <c r="B36" s="229" t="s">
        <v>502</v>
      </c>
      <c r="C36" s="229"/>
      <c r="D36" s="229"/>
      <c r="E36" s="219">
        <f>SUMIFS(W:W,B:B,LEFT(B36,2),H:H,"KPCS")+SUMIFS(W:W,B:B,LEFT(B36,2),H:H,"PCS")/1000</f>
        <v>1716</v>
      </c>
      <c r="F36" s="220"/>
      <c r="G36" s="32" t="s">
        <v>503</v>
      </c>
      <c r="H36" s="32"/>
      <c r="I36" s="230">
        <f>SUMIFS(AG:AG,B:B,LEFT(B36,2))</f>
        <v>83.13419269222841</v>
      </c>
      <c r="J36" s="231"/>
      <c r="K36" s="229" t="s">
        <v>504</v>
      </c>
      <c r="L36" s="229"/>
      <c r="M36" s="229"/>
      <c r="N36" s="232">
        <f>SUMIFS(V:V,B:B,LEFT(B36,2))</f>
        <v>123</v>
      </c>
      <c r="O36" s="233"/>
      <c r="P36" s="234" t="s">
        <v>505</v>
      </c>
      <c r="Q36" s="234"/>
      <c r="R36" s="234"/>
      <c r="S36" s="44">
        <f>IF(ISERR(E36/N36),,E36/N36)</f>
        <v>13.951219512195122</v>
      </c>
      <c r="T36" s="235" t="s">
        <v>506</v>
      </c>
      <c r="U36" s="236"/>
      <c r="V36" s="237"/>
      <c r="W36" s="47">
        <f>IF(ISERR(I36/N36),,I36/N36)</f>
        <v>0.67588774546527164</v>
      </c>
      <c r="X36" s="48"/>
      <c r="Y36" s="48"/>
      <c r="Z36" s="56"/>
      <c r="AA36" s="48"/>
      <c r="AB36" s="48"/>
      <c r="AC36" s="48"/>
      <c r="AD36" s="48"/>
      <c r="AE36" s="48"/>
      <c r="AF36" s="48"/>
      <c r="AG36" s="70"/>
      <c r="AH36" s="70"/>
      <c r="AI36" s="48"/>
      <c r="AJ36" s="48"/>
      <c r="AK36" s="48"/>
      <c r="AL36" s="48"/>
      <c r="AM36" s="48"/>
      <c r="AN36" s="48"/>
      <c r="AO36" s="83"/>
      <c r="AP36" s="82"/>
      <c r="AQ36" s="82"/>
      <c r="AR36" s="82"/>
      <c r="AS36" s="82"/>
      <c r="AT36" s="82"/>
      <c r="AU36" s="82"/>
      <c r="AV36" s="82"/>
      <c r="AW36" s="82"/>
      <c r="AX36" s="82"/>
      <c r="AY36" s="82"/>
      <c r="AZ36" s="82"/>
      <c r="BA36" s="82"/>
    </row>
    <row r="38" spans="1:262" x14ac:dyDescent="0.15">
      <c r="K38" s="5" t="s">
        <v>507</v>
      </c>
    </row>
    <row r="42" spans="1:262" x14ac:dyDescent="0.15">
      <c r="K42" s="5" t="s">
        <v>508</v>
      </c>
    </row>
    <row r="53" spans="17:17" x14ac:dyDescent="0.15">
      <c r="Q53" s="5" t="s">
        <v>508</v>
      </c>
    </row>
  </sheetData>
  <autoFilter ref="A4:BA36" xr:uid="{00000000-0009-0000-0000-000015000000}"/>
  <mergeCells count="54">
    <mergeCell ref="AG3:AG4"/>
    <mergeCell ref="AH3:AH4"/>
    <mergeCell ref="AL3:AL4"/>
    <mergeCell ref="AM3:AM4"/>
    <mergeCell ref="W3:W4"/>
    <mergeCell ref="X3:X4"/>
    <mergeCell ref="Y3:Y4"/>
    <mergeCell ref="Z3:Z4"/>
    <mergeCell ref="AF3:AF4"/>
    <mergeCell ref="R3:R4"/>
    <mergeCell ref="S3:S4"/>
    <mergeCell ref="T3:T4"/>
    <mergeCell ref="U3:U4"/>
    <mergeCell ref="V3:V4"/>
    <mergeCell ref="J3:J4"/>
    <mergeCell ref="K3:K4"/>
    <mergeCell ref="O3:O4"/>
    <mergeCell ref="P3:P4"/>
    <mergeCell ref="Q3:Q4"/>
    <mergeCell ref="E3:E4"/>
    <mergeCell ref="F3:F4"/>
    <mergeCell ref="G3:G4"/>
    <mergeCell ref="H3:H4"/>
    <mergeCell ref="I3:I4"/>
    <mergeCell ref="P35:R35"/>
    <mergeCell ref="T35:V35"/>
    <mergeCell ref="B36:D36"/>
    <mergeCell ref="E36:F36"/>
    <mergeCell ref="I36:J36"/>
    <mergeCell ref="K36:M36"/>
    <mergeCell ref="N36:O36"/>
    <mergeCell ref="P36:R36"/>
    <mergeCell ref="T36:V36"/>
    <mergeCell ref="B35:D35"/>
    <mergeCell ref="E35:F35"/>
    <mergeCell ref="I35:J35"/>
    <mergeCell ref="K35:M35"/>
    <mergeCell ref="N35:O35"/>
    <mergeCell ref="A1:BA1"/>
    <mergeCell ref="A2:X2"/>
    <mergeCell ref="Y2:BA2"/>
    <mergeCell ref="AP3:BA3"/>
    <mergeCell ref="B34:D34"/>
    <mergeCell ref="E34:F34"/>
    <mergeCell ref="I34:J34"/>
    <mergeCell ref="K34:M34"/>
    <mergeCell ref="N34:O34"/>
    <mergeCell ref="P34:R34"/>
    <mergeCell ref="T34:V34"/>
    <mergeCell ref="A3:A4"/>
    <mergeCell ref="A34:A36"/>
    <mergeCell ref="B3:B4"/>
    <mergeCell ref="C3:C4"/>
    <mergeCell ref="D3:D4"/>
  </mergeCells>
  <phoneticPr fontId="26" type="noConversion"/>
  <conditionalFormatting sqref="P34:P36">
    <cfRule type="cellIs" dxfId="8" priority="1" stopIfTrue="1" operator="equal">
      <formula>"待令"</formula>
    </cfRule>
    <cfRule type="cellIs" dxfId="7" priority="2" stopIfTrue="1" operator="equal">
      <formula>"试模"</formula>
    </cfRule>
    <cfRule type="cellIs" dxfId="6" priority="3" stopIfTrue="1" operator="equal">
      <formula>"修模"</formula>
    </cfRule>
  </conditionalFormatting>
  <dataValidations count="5">
    <dataValidation type="list" allowBlank="1" showInputMessage="1" showErrorMessage="1" sqref="B5 B6 B7 B8 B9 B10 B11 B12 B13 B14 B15 B16 B17 B18 B19 B20 B21 B22 B23 B24 B25 B26 B27 B28 B29 B30 B31 B32 B33 B37:B178" xr:uid="{00000000-0002-0000-1500-000000000000}">
      <formula1>"白班,夜班"</formula1>
    </dataValidation>
    <dataValidation type="list" allowBlank="1" showInputMessage="1" showErrorMessage="1" sqref="J5 J6 J7 J8 J9 J10 J11 J12 J13 J14 J15 J16 J17 J18 J19 J20 J21 J22 J23 J24 J25 J26 J27 J28 J29 J30 J31 J32 J33 J37:J178" xr:uid="{00000000-0002-0000-1500-000001000000}">
      <formula1>"产成品,半成品"</formula1>
    </dataValidation>
    <dataValidation type="list" allowBlank="1" showInputMessage="1" showErrorMessage="1" sqref="M5 M6 M7 M8 M9 M10 M11 M12 M13 M14 M15 M16 M17 M18 M19 M20 M21 M22 M23 M24 M25 M26 M27 M28 M29 M30 M31 M32 M33 M37:M178" xr:uid="{00000000-0002-0000-1500-000002000000}">
      <formula1>"点焊,镭射,插端,电测,贴唛拉,检验,包装"</formula1>
    </dataValidation>
    <dataValidation type="list" allowBlank="1" showInputMessage="1" showErrorMessage="1" sqref="L5 L6 L7 L8 L9 L10 L11 L12 L13 L14 L15 L16 L17 L18 L19 L20 L21 L22 L23 L24 L25 L26 L27 L28 L29 L30 L31 L32 L33 L37:L178" xr:uid="{00000000-0002-0000-1500-000003000000}">
      <formula1>"手工,自动,半自动"</formula1>
    </dataValidation>
    <dataValidation type="list" allowBlank="1" showInputMessage="1" showErrorMessage="1" sqref="AL5 AL6 AL7 AL8 AL9 AL10 AL11 AL12 AL13 AL14 AL15 AL16 AL17 AL18 AL19 AL20 AL21 AL22 AL23 AL24 AL25 AL26 AL27 AL28 AL29 AL30 AL31 AL32 AL33 AL37:AL184" xr:uid="{00000000-0002-0000-1500-000004000000}">
      <formula1>"Y,N"</formula1>
    </dataValidation>
  </dataValidations>
  <pageMargins left="0.75" right="0.75" top="1" bottom="1" header="0.51180555555555596" footer="0.51180555555555596"/>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B52"/>
  <sheetViews>
    <sheetView workbookViewId="0">
      <pane xSplit="8" ySplit="2" topLeftCell="S4" activePane="bottomRight" state="frozen"/>
      <selection pane="topRight"/>
      <selection pane="bottomLeft"/>
      <selection pane="bottomRight" activeCell="A5" sqref="A5:XFD32"/>
    </sheetView>
  </sheetViews>
  <sheetFormatPr defaultColWidth="9" defaultRowHeight="13.5" x14ac:dyDescent="0.15"/>
  <cols>
    <col min="1" max="1" width="8.375" style="5" customWidth="1"/>
    <col min="2" max="2" width="3.75" style="5" customWidth="1"/>
    <col min="3" max="3" width="4.875" style="5" customWidth="1"/>
    <col min="4" max="4" width="12.5" style="5" customWidth="1"/>
    <col min="5" max="5" width="4.25" style="5" customWidth="1"/>
    <col min="6" max="6" width="17.25" style="5" customWidth="1"/>
    <col min="7" max="7" width="8.5" style="5" customWidth="1"/>
    <col min="8" max="8" width="4.125" style="5" customWidth="1"/>
    <col min="9" max="9" width="10.25" style="5" customWidth="1"/>
    <col min="10" max="10" width="6.875" style="5" customWidth="1"/>
    <col min="11" max="11" width="10.375" style="5" customWidth="1"/>
    <col min="12" max="13" width="4.625" style="5" hidden="1" customWidth="1"/>
    <col min="14" max="14" width="0.75" style="5" hidden="1" customWidth="1"/>
    <col min="15" max="15" width="7.5" style="5" customWidth="1"/>
    <col min="16" max="17" width="5.375" style="5" customWidth="1"/>
    <col min="18" max="18" width="7" style="5" customWidth="1"/>
    <col min="19" max="19" width="7.5" style="5" customWidth="1"/>
    <col min="20" max="22" width="6.75" style="5" customWidth="1"/>
    <col min="23" max="23" width="10" style="5" customWidth="1"/>
    <col min="24" max="24" width="6" style="5" customWidth="1"/>
    <col min="25" max="26" width="6.125" style="5" customWidth="1"/>
    <col min="27" max="27" width="4.5" style="5" hidden="1" customWidth="1"/>
    <col min="28" max="28" width="5.25" style="5" hidden="1" customWidth="1"/>
    <col min="29" max="30" width="4.5" style="5" hidden="1" customWidth="1"/>
    <col min="31" max="31" width="7.375" style="5" hidden="1" customWidth="1"/>
    <col min="32" max="32" width="9.625" style="5" customWidth="1"/>
    <col min="33" max="33" width="8" style="5" customWidth="1"/>
    <col min="34" max="34" width="7.5" style="5" customWidth="1"/>
    <col min="35" max="35" width="5.5" style="5" hidden="1" customWidth="1"/>
    <col min="36" max="37" width="4.875" style="5" hidden="1" customWidth="1"/>
    <col min="38" max="38" width="4.625" style="5" hidden="1" customWidth="1"/>
    <col min="39" max="39" width="6.125" style="5" customWidth="1"/>
    <col min="40" max="40" width="6" style="5" hidden="1" customWidth="1"/>
    <col min="41" max="42" width="5.875" style="5" customWidth="1"/>
    <col min="43" max="53" width="7" style="5" customWidth="1"/>
    <col min="54" max="16384" width="9" style="5"/>
  </cols>
  <sheetData>
    <row r="1" spans="1:262" s="21" customFormat="1" ht="24.95" customHeight="1" x14ac:dyDescent="0.15">
      <c r="A1" s="209" t="s">
        <v>492</v>
      </c>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row>
    <row r="2" spans="1:262" s="21" customFormat="1" ht="24.95" customHeight="1" x14ac:dyDescent="0.25">
      <c r="A2" s="210" t="s">
        <v>493</v>
      </c>
      <c r="B2" s="211"/>
      <c r="C2" s="211"/>
      <c r="D2" s="211"/>
      <c r="E2" s="211"/>
      <c r="F2" s="211"/>
      <c r="G2" s="211"/>
      <c r="H2" s="211"/>
      <c r="I2" s="211"/>
      <c r="J2" s="211"/>
      <c r="K2" s="211"/>
      <c r="L2" s="211"/>
      <c r="M2" s="211"/>
      <c r="N2" s="211"/>
      <c r="O2" s="211"/>
      <c r="P2" s="211"/>
      <c r="Q2" s="211"/>
      <c r="R2" s="211"/>
      <c r="S2" s="211"/>
      <c r="T2" s="211"/>
      <c r="U2" s="211"/>
      <c r="V2" s="211"/>
      <c r="W2" s="211"/>
      <c r="X2" s="212"/>
      <c r="Y2" s="213" t="s">
        <v>132</v>
      </c>
      <c r="Z2" s="214"/>
      <c r="AA2" s="214"/>
      <c r="AB2" s="214"/>
      <c r="AC2" s="214"/>
      <c r="AD2" s="214"/>
      <c r="AE2" s="214"/>
      <c r="AF2" s="214"/>
      <c r="AG2" s="214"/>
      <c r="AH2" s="214"/>
      <c r="AI2" s="214"/>
      <c r="AJ2" s="214"/>
      <c r="AK2" s="214"/>
      <c r="AL2" s="214"/>
      <c r="AM2" s="214"/>
      <c r="AN2" s="214"/>
      <c r="AO2" s="214"/>
      <c r="AP2" s="214"/>
      <c r="AQ2" s="214"/>
      <c r="AR2" s="214"/>
      <c r="AS2" s="214"/>
      <c r="AT2" s="214"/>
      <c r="AU2" s="214"/>
      <c r="AV2" s="214"/>
      <c r="AW2" s="214"/>
      <c r="AX2" s="214"/>
      <c r="AY2" s="214"/>
      <c r="AZ2" s="214"/>
      <c r="BA2" s="21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row>
    <row r="3" spans="1:262" s="13" customFormat="1" ht="15" customHeight="1" x14ac:dyDescent="0.15">
      <c r="A3" s="186" t="s">
        <v>221</v>
      </c>
      <c r="B3" s="188" t="s">
        <v>222</v>
      </c>
      <c r="C3" s="190" t="s">
        <v>223</v>
      </c>
      <c r="D3" s="192" t="s">
        <v>224</v>
      </c>
      <c r="E3" s="194" t="s">
        <v>225</v>
      </c>
      <c r="F3" s="186" t="s">
        <v>3</v>
      </c>
      <c r="G3" s="196" t="s">
        <v>226</v>
      </c>
      <c r="H3" s="196" t="s">
        <v>227</v>
      </c>
      <c r="I3" s="186" t="s">
        <v>228</v>
      </c>
      <c r="J3" s="188" t="s">
        <v>229</v>
      </c>
      <c r="K3" s="198" t="s">
        <v>230</v>
      </c>
      <c r="L3" s="33" t="s">
        <v>231</v>
      </c>
      <c r="M3" s="33" t="s">
        <v>232</v>
      </c>
      <c r="N3" s="34" t="s">
        <v>233</v>
      </c>
      <c r="O3" s="200" t="s">
        <v>2</v>
      </c>
      <c r="P3" s="190" t="s">
        <v>234</v>
      </c>
      <c r="Q3" s="190" t="s">
        <v>235</v>
      </c>
      <c r="R3" s="194" t="s">
        <v>236</v>
      </c>
      <c r="S3" s="194" t="s">
        <v>237</v>
      </c>
      <c r="T3" s="190" t="s">
        <v>238</v>
      </c>
      <c r="U3" s="190" t="s">
        <v>239</v>
      </c>
      <c r="V3" s="190" t="s">
        <v>240</v>
      </c>
      <c r="W3" s="202" t="s">
        <v>241</v>
      </c>
      <c r="X3" s="204" t="s">
        <v>242</v>
      </c>
      <c r="Y3" s="205" t="s">
        <v>243</v>
      </c>
      <c r="Z3" s="205" t="s">
        <v>244</v>
      </c>
      <c r="AA3" s="34" t="s">
        <v>245</v>
      </c>
      <c r="AB3" s="34" t="s">
        <v>246</v>
      </c>
      <c r="AC3" s="34" t="s">
        <v>247</v>
      </c>
      <c r="AD3" s="34" t="s">
        <v>248</v>
      </c>
      <c r="AE3" s="49" t="s">
        <v>249</v>
      </c>
      <c r="AF3" s="194" t="s">
        <v>250</v>
      </c>
      <c r="AG3" s="194" t="s">
        <v>195</v>
      </c>
      <c r="AH3" s="194" t="s">
        <v>251</v>
      </c>
      <c r="AI3" s="57" t="s">
        <v>252</v>
      </c>
      <c r="AJ3" s="49" t="s">
        <v>253</v>
      </c>
      <c r="AK3" s="57" t="s">
        <v>254</v>
      </c>
      <c r="AL3" s="188" t="s">
        <v>255</v>
      </c>
      <c r="AM3" s="192" t="s">
        <v>256</v>
      </c>
      <c r="AN3" s="58" t="s">
        <v>257</v>
      </c>
      <c r="AO3" s="60" t="s">
        <v>1</v>
      </c>
      <c r="AP3" s="184" t="s">
        <v>258</v>
      </c>
      <c r="AQ3" s="185"/>
      <c r="AR3" s="185"/>
      <c r="AS3" s="185"/>
      <c r="AT3" s="185"/>
      <c r="AU3" s="185"/>
      <c r="AV3" s="185"/>
      <c r="AW3" s="185"/>
      <c r="AX3" s="185"/>
      <c r="AY3" s="185"/>
      <c r="AZ3" s="185"/>
      <c r="BA3" s="217"/>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c r="HJ3" s="84"/>
      <c r="HK3" s="84"/>
      <c r="HL3" s="84"/>
      <c r="HM3" s="84"/>
      <c r="HN3" s="84"/>
      <c r="HO3" s="84"/>
      <c r="HP3" s="84"/>
      <c r="HQ3" s="84"/>
      <c r="HR3" s="84"/>
      <c r="HS3" s="84"/>
      <c r="HT3" s="84"/>
      <c r="HU3" s="84"/>
      <c r="HV3" s="84"/>
      <c r="HW3" s="84"/>
      <c r="HX3" s="84"/>
      <c r="HY3" s="84"/>
      <c r="HZ3" s="84"/>
      <c r="IA3" s="84"/>
      <c r="IB3" s="84"/>
      <c r="IC3" s="84"/>
      <c r="ID3" s="84"/>
      <c r="IE3" s="84"/>
      <c r="IF3" s="84"/>
      <c r="IG3" s="84"/>
      <c r="IH3" s="84"/>
      <c r="II3" s="84"/>
      <c r="IJ3" s="84"/>
      <c r="IK3" s="84"/>
      <c r="IL3" s="84"/>
      <c r="IM3" s="84"/>
      <c r="IN3" s="84"/>
      <c r="IO3" s="84"/>
      <c r="IP3" s="84"/>
      <c r="IQ3" s="84"/>
      <c r="IR3" s="84"/>
      <c r="IS3" s="84"/>
      <c r="IT3" s="84"/>
      <c r="IU3" s="84"/>
      <c r="IV3" s="84"/>
      <c r="IW3" s="84"/>
      <c r="IX3" s="84"/>
      <c r="IY3" s="84"/>
      <c r="IZ3" s="84"/>
      <c r="JA3" s="84"/>
      <c r="JB3" s="84"/>
    </row>
    <row r="4" spans="1:262" s="13" customFormat="1" ht="15" customHeight="1" x14ac:dyDescent="0.15">
      <c r="A4" s="187"/>
      <c r="B4" s="189"/>
      <c r="C4" s="191"/>
      <c r="D4" s="193"/>
      <c r="E4" s="195"/>
      <c r="F4" s="187"/>
      <c r="G4" s="197"/>
      <c r="H4" s="197"/>
      <c r="I4" s="187"/>
      <c r="J4" s="189"/>
      <c r="K4" s="199"/>
      <c r="L4" s="35"/>
      <c r="M4" s="35"/>
      <c r="N4" s="36"/>
      <c r="O4" s="201"/>
      <c r="P4" s="191"/>
      <c r="Q4" s="191"/>
      <c r="R4" s="195"/>
      <c r="S4" s="195"/>
      <c r="T4" s="191"/>
      <c r="U4" s="191"/>
      <c r="V4" s="191"/>
      <c r="W4" s="203"/>
      <c r="X4" s="204"/>
      <c r="Y4" s="205"/>
      <c r="Z4" s="205"/>
      <c r="AA4" s="36"/>
      <c r="AB4" s="36"/>
      <c r="AC4" s="36"/>
      <c r="AD4" s="36"/>
      <c r="AE4" s="34"/>
      <c r="AF4" s="195"/>
      <c r="AG4" s="195"/>
      <c r="AH4" s="195"/>
      <c r="AI4" s="59"/>
      <c r="AJ4" s="34"/>
      <c r="AK4" s="59"/>
      <c r="AL4" s="189"/>
      <c r="AM4" s="193"/>
      <c r="AN4" s="60"/>
      <c r="AO4" s="71" t="s">
        <v>262</v>
      </c>
      <c r="AP4" s="71" t="s">
        <v>263</v>
      </c>
      <c r="AQ4" s="72" t="s">
        <v>264</v>
      </c>
      <c r="AR4" s="72" t="s">
        <v>265</v>
      </c>
      <c r="AS4" s="73" t="s">
        <v>266</v>
      </c>
      <c r="AT4" s="73" t="s">
        <v>267</v>
      </c>
      <c r="AU4" s="73" t="s">
        <v>268</v>
      </c>
      <c r="AV4" s="73" t="s">
        <v>269</v>
      </c>
      <c r="AW4" s="73" t="s">
        <v>270</v>
      </c>
      <c r="AX4" s="73" t="s">
        <v>271</v>
      </c>
      <c r="AY4" s="73" t="s">
        <v>272</v>
      </c>
      <c r="AZ4" s="73" t="s">
        <v>273</v>
      </c>
      <c r="BA4" s="73" t="s">
        <v>274</v>
      </c>
      <c r="BB4" s="84"/>
      <c r="BC4" s="84"/>
      <c r="BD4" s="84"/>
      <c r="BE4" s="84"/>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c r="EF4" s="84"/>
      <c r="EG4" s="84"/>
      <c r="EH4" s="84"/>
      <c r="EI4" s="84"/>
      <c r="EJ4" s="84"/>
      <c r="EK4" s="84"/>
      <c r="EL4" s="84"/>
      <c r="EM4" s="84"/>
      <c r="EN4" s="84"/>
      <c r="EO4" s="84"/>
      <c r="EP4" s="84"/>
      <c r="EQ4" s="84"/>
      <c r="ER4" s="84"/>
      <c r="ES4" s="84"/>
      <c r="ET4" s="84"/>
      <c r="EU4" s="84"/>
      <c r="EV4" s="84"/>
      <c r="EW4" s="84"/>
      <c r="EX4" s="84"/>
      <c r="EY4" s="84"/>
      <c r="EZ4" s="84"/>
      <c r="FA4" s="84"/>
      <c r="FB4" s="84"/>
      <c r="FC4" s="84"/>
      <c r="FD4" s="84"/>
      <c r="FE4" s="84"/>
      <c r="FF4" s="84"/>
      <c r="FG4" s="84"/>
      <c r="FH4" s="84"/>
      <c r="FI4" s="84"/>
      <c r="FJ4" s="84"/>
      <c r="FK4" s="84"/>
      <c r="FL4" s="84"/>
      <c r="FM4" s="84"/>
      <c r="FN4" s="84"/>
      <c r="FO4" s="84"/>
      <c r="FP4" s="84"/>
      <c r="FQ4" s="84"/>
      <c r="FR4" s="84"/>
      <c r="FS4" s="84"/>
      <c r="FT4" s="84"/>
      <c r="FU4" s="84"/>
      <c r="FV4" s="84"/>
      <c r="FW4" s="84"/>
      <c r="FX4" s="84"/>
      <c r="FY4" s="84"/>
      <c r="FZ4" s="84"/>
      <c r="GA4" s="84"/>
      <c r="GB4" s="84"/>
      <c r="GC4" s="84"/>
      <c r="GD4" s="84"/>
      <c r="GE4" s="84"/>
      <c r="GF4" s="84"/>
      <c r="GG4" s="84"/>
      <c r="GH4" s="84"/>
      <c r="GI4" s="84"/>
      <c r="GJ4" s="84"/>
      <c r="GK4" s="84"/>
      <c r="GL4" s="84"/>
      <c r="GM4" s="84"/>
      <c r="GN4" s="84"/>
      <c r="GO4" s="84"/>
      <c r="GP4" s="84"/>
      <c r="GQ4" s="84"/>
      <c r="GR4" s="84"/>
      <c r="GS4" s="84"/>
      <c r="GT4" s="84"/>
      <c r="GU4" s="84"/>
      <c r="GV4" s="84"/>
      <c r="GW4" s="84"/>
      <c r="GX4" s="84"/>
      <c r="GY4" s="84"/>
      <c r="GZ4" s="84"/>
      <c r="HA4" s="84"/>
      <c r="HB4" s="84"/>
      <c r="HC4" s="84"/>
      <c r="HD4" s="84"/>
      <c r="HE4" s="84"/>
      <c r="HF4" s="84"/>
      <c r="HG4" s="84"/>
      <c r="HH4" s="84"/>
      <c r="HI4" s="84"/>
      <c r="HJ4" s="84"/>
      <c r="HK4" s="84"/>
      <c r="HL4" s="84"/>
      <c r="HM4" s="84"/>
      <c r="HN4" s="84"/>
      <c r="HO4" s="84"/>
      <c r="HP4" s="84"/>
      <c r="HQ4" s="84"/>
      <c r="HR4" s="84"/>
      <c r="HS4" s="84"/>
      <c r="HT4" s="84"/>
      <c r="HU4" s="84"/>
      <c r="HV4" s="84"/>
      <c r="HW4" s="84"/>
      <c r="HX4" s="84"/>
      <c r="HY4" s="84"/>
      <c r="HZ4" s="84"/>
      <c r="IA4" s="84"/>
      <c r="IB4" s="84"/>
      <c r="IC4" s="84"/>
      <c r="ID4" s="84"/>
      <c r="IE4" s="84"/>
      <c r="IF4" s="84"/>
      <c r="IG4" s="84"/>
      <c r="IH4" s="84"/>
      <c r="II4" s="84"/>
      <c r="IJ4" s="84"/>
      <c r="IK4" s="84"/>
      <c r="IL4" s="84"/>
      <c r="IM4" s="84"/>
      <c r="IN4" s="84"/>
      <c r="IO4" s="84"/>
      <c r="IP4" s="84"/>
      <c r="IQ4" s="84"/>
      <c r="IR4" s="84"/>
      <c r="IS4" s="84"/>
      <c r="IT4" s="84"/>
      <c r="IU4" s="84"/>
      <c r="IV4" s="84"/>
      <c r="IW4" s="84"/>
      <c r="IX4" s="84"/>
      <c r="IY4" s="84"/>
      <c r="IZ4" s="84"/>
      <c r="JA4" s="84"/>
      <c r="JB4" s="84"/>
    </row>
    <row r="5" spans="1:262" s="22" customFormat="1" ht="15" customHeight="1" x14ac:dyDescent="0.15">
      <c r="A5" s="176" t="str">
        <f t="shared" ref="A5:A32" si="0">$Y$2</f>
        <v>20190902</v>
      </c>
      <c r="B5" s="26" t="s">
        <v>275</v>
      </c>
      <c r="C5" s="27" t="s">
        <v>375</v>
      </c>
      <c r="D5" s="28" t="s">
        <v>415</v>
      </c>
      <c r="E5" s="26" t="str">
        <f t="shared" ref="E5:E16" si="1">IF(LEFT(D5,3)="ZVY","试产",IF(LEFT(D5,3)="XVK","重工","标准"))</f>
        <v>标准</v>
      </c>
      <c r="F5" s="29" t="str">
        <f>VLOOKUP(D5,[1]工单一览表!A:B,2,0)</f>
        <v>050-1009-358</v>
      </c>
      <c r="G5" s="30" t="str">
        <f>VLOOKUP(F5,[1]系列对照表!A:C,3,0)</f>
        <v>Jack</v>
      </c>
      <c r="H5" s="30" t="str">
        <f>VLOOKUP(F5,[1]系列对照表!A:D,4,0)</f>
        <v>KPCS</v>
      </c>
      <c r="I5" s="37">
        <f>VLOOKUP(D5,[1]工单一览表!A:G,7,0)</f>
        <v>600</v>
      </c>
      <c r="J5" s="38" t="s">
        <v>281</v>
      </c>
      <c r="K5" s="37">
        <f>VLOOKUP(D5,[1]工单一览表!A:H,8,0)</f>
        <v>60</v>
      </c>
      <c r="L5" s="26"/>
      <c r="M5" s="26"/>
      <c r="N5" s="26"/>
      <c r="O5" s="39" t="s">
        <v>417</v>
      </c>
      <c r="P5" s="40">
        <v>0.5</v>
      </c>
      <c r="Q5" s="40">
        <v>0.5</v>
      </c>
      <c r="R5" s="40">
        <f t="shared" ref="R5:R32" ca="1" si="2">SUMIFS(INDIRECT("'"&amp;"品质人力-"&amp;A5&amp;"'"&amp;"!D:D"),INDIRECT("'"&amp;"品质人力-"&amp;A5&amp;"'"&amp;"!C:C"),B5)/SUMIFS(V:V,B:B,B5)*V5</f>
        <v>2.6163522012578615</v>
      </c>
      <c r="S5" s="40">
        <f t="shared" ref="S5:S32" ca="1" si="3">SUM(INDIRECT("'"&amp;"管理人力-"&amp;A5&amp;"'"&amp;"!D:D"))/SUM(V:V)*V5</f>
        <v>2.5531914893617023</v>
      </c>
      <c r="T5" s="40">
        <v>2</v>
      </c>
      <c r="U5" s="40">
        <v>5.5</v>
      </c>
      <c r="V5" s="41">
        <v>8</v>
      </c>
      <c r="W5" s="42">
        <v>75</v>
      </c>
      <c r="X5" s="43">
        <v>350</v>
      </c>
      <c r="Y5" s="50">
        <v>1</v>
      </c>
      <c r="Z5" s="50">
        <v>1</v>
      </c>
      <c r="AA5" s="51"/>
      <c r="AB5" s="51"/>
      <c r="AC5" s="51"/>
      <c r="AD5" s="51"/>
      <c r="AE5" s="51"/>
      <c r="AF5" s="38">
        <f t="shared" ref="AF5:AF21" si="4">IF(LEFT(F5,3)="025",X5*Y5*Z5*60*V5,X5*Y5*Z5*60*V5/1000)</f>
        <v>168</v>
      </c>
      <c r="AG5" s="61">
        <f t="shared" ref="AG5:AG21" si="5">IF(LEFT(F5,3)="025",W5/(X5*Y5*Z5*60),W5*1000/(X5*Y5*Z5*60))</f>
        <v>3.5714285714285716</v>
      </c>
      <c r="AH5" s="62">
        <f t="shared" ref="AH5:AH21" si="6">W5/AF5</f>
        <v>0.44642857142857145</v>
      </c>
      <c r="AI5" s="63"/>
      <c r="AJ5" s="64"/>
      <c r="AK5" s="65">
        <f t="shared" ref="AK5:AK16" si="7">AJ5/U5</f>
        <v>0</v>
      </c>
      <c r="AL5" s="64" t="str">
        <f>IF(VLOOKUP(D5,[1]工单一览表!A:F,6,0)="结案","Y","N")</f>
        <v>Y</v>
      </c>
      <c r="AM5" s="66" t="s">
        <v>317</v>
      </c>
      <c r="AN5" s="26"/>
      <c r="AO5" s="66" t="s">
        <v>399</v>
      </c>
      <c r="AP5" s="74"/>
      <c r="AQ5" s="75"/>
      <c r="AR5" s="76"/>
      <c r="AS5" s="77"/>
      <c r="AT5" s="77"/>
      <c r="AU5" s="78"/>
      <c r="AV5" s="77"/>
      <c r="AW5" s="77"/>
      <c r="AX5" s="77"/>
      <c r="AY5" s="77"/>
      <c r="AZ5" s="77"/>
      <c r="BA5" s="77"/>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c r="CW5" s="84"/>
      <c r="CX5" s="84"/>
      <c r="CY5" s="84"/>
      <c r="CZ5" s="84"/>
      <c r="DA5" s="84"/>
      <c r="DB5" s="84"/>
      <c r="DC5" s="84"/>
      <c r="DD5" s="84"/>
      <c r="DE5" s="84"/>
      <c r="DF5" s="84"/>
      <c r="DG5" s="84"/>
      <c r="DH5" s="84"/>
      <c r="DI5" s="84"/>
      <c r="DJ5" s="84"/>
      <c r="DK5" s="84"/>
      <c r="DL5" s="84"/>
      <c r="DM5" s="84"/>
      <c r="DN5" s="84"/>
      <c r="DO5" s="84"/>
      <c r="DP5" s="84"/>
      <c r="DQ5" s="84"/>
      <c r="DR5" s="84"/>
      <c r="DS5" s="84"/>
      <c r="DT5" s="84"/>
      <c r="DU5" s="84"/>
      <c r="DV5" s="84"/>
      <c r="DW5" s="84"/>
      <c r="DX5" s="84"/>
      <c r="DY5" s="84"/>
      <c r="DZ5" s="84"/>
      <c r="EA5" s="84"/>
      <c r="EB5" s="84"/>
      <c r="EC5" s="84"/>
      <c r="ED5" s="84"/>
      <c r="EE5" s="84"/>
      <c r="EF5" s="84"/>
      <c r="EG5" s="84"/>
      <c r="EH5" s="84"/>
      <c r="EI5" s="84"/>
      <c r="EJ5" s="84"/>
      <c r="EK5" s="84"/>
      <c r="EL5" s="84"/>
      <c r="EM5" s="84"/>
      <c r="EN5" s="84"/>
      <c r="EO5" s="84"/>
      <c r="EP5" s="84"/>
      <c r="EQ5" s="84"/>
      <c r="ER5" s="84"/>
      <c r="ES5" s="84"/>
      <c r="ET5" s="84"/>
      <c r="EU5" s="84"/>
      <c r="EV5" s="84"/>
      <c r="EW5" s="84"/>
      <c r="EX5" s="84"/>
      <c r="EY5" s="84"/>
      <c r="EZ5" s="84"/>
      <c r="FA5" s="84"/>
      <c r="FB5" s="84"/>
      <c r="FC5" s="84"/>
      <c r="FD5" s="84"/>
      <c r="FE5" s="84"/>
      <c r="FF5" s="84"/>
      <c r="FG5" s="84"/>
      <c r="FH5" s="84"/>
      <c r="FI5" s="84"/>
      <c r="FJ5" s="84"/>
      <c r="FK5" s="84"/>
      <c r="FL5" s="84"/>
      <c r="FM5" s="84"/>
      <c r="FN5" s="84"/>
      <c r="FO5" s="84"/>
      <c r="FP5" s="84"/>
      <c r="FQ5" s="84"/>
      <c r="FR5" s="84"/>
      <c r="FS5" s="84"/>
      <c r="FT5" s="84"/>
      <c r="FU5" s="84"/>
      <c r="FV5" s="84"/>
      <c r="FW5" s="84"/>
      <c r="FX5" s="84"/>
      <c r="FY5" s="84"/>
      <c r="FZ5" s="84"/>
      <c r="GA5" s="84"/>
      <c r="GB5" s="84"/>
      <c r="GC5" s="84"/>
      <c r="GD5" s="84"/>
      <c r="GE5" s="84"/>
      <c r="GF5" s="84"/>
      <c r="GG5" s="84"/>
      <c r="GH5" s="84"/>
      <c r="GI5" s="84"/>
      <c r="GJ5" s="84"/>
      <c r="GK5" s="84"/>
      <c r="GL5" s="84"/>
      <c r="GM5" s="84"/>
      <c r="GN5" s="84"/>
      <c r="GO5" s="84"/>
      <c r="GP5" s="84"/>
      <c r="GQ5" s="84"/>
      <c r="GR5" s="84"/>
      <c r="GS5" s="84"/>
      <c r="GT5" s="84"/>
      <c r="GU5" s="84"/>
      <c r="GV5" s="84"/>
      <c r="GW5" s="84"/>
      <c r="GX5" s="84"/>
      <c r="GY5" s="84"/>
      <c r="GZ5" s="84"/>
      <c r="HA5" s="84"/>
      <c r="HB5" s="84"/>
      <c r="HC5" s="84"/>
      <c r="HD5" s="84"/>
      <c r="HE5" s="84"/>
      <c r="HF5" s="84"/>
      <c r="HG5" s="84"/>
      <c r="HH5" s="84"/>
      <c r="HI5" s="84"/>
      <c r="HJ5" s="84"/>
      <c r="HK5" s="84"/>
      <c r="HL5" s="84"/>
      <c r="HM5" s="84"/>
      <c r="HN5" s="84"/>
      <c r="HO5" s="84"/>
      <c r="HP5" s="84"/>
      <c r="HQ5" s="84"/>
      <c r="HR5" s="84"/>
      <c r="HS5" s="84"/>
      <c r="HT5" s="84"/>
      <c r="HU5" s="84"/>
      <c r="HV5" s="84"/>
      <c r="HW5" s="84"/>
      <c r="HX5" s="84"/>
      <c r="HY5" s="84"/>
      <c r="HZ5" s="84"/>
      <c r="IA5" s="84"/>
      <c r="IB5" s="84"/>
      <c r="IC5" s="84"/>
      <c r="ID5" s="84"/>
      <c r="IE5" s="84"/>
      <c r="IF5" s="84"/>
      <c r="IG5" s="84"/>
      <c r="IH5" s="84"/>
      <c r="II5" s="84"/>
      <c r="IJ5" s="84"/>
      <c r="IK5" s="84"/>
      <c r="IL5" s="84"/>
      <c r="IM5" s="84"/>
      <c r="IN5" s="84"/>
      <c r="IO5" s="84"/>
      <c r="IP5" s="84"/>
      <c r="IQ5" s="84"/>
      <c r="IR5" s="84"/>
      <c r="IS5" s="84"/>
      <c r="IT5" s="84"/>
      <c r="IU5" s="84"/>
      <c r="IV5" s="84"/>
      <c r="IW5" s="84"/>
      <c r="IX5" s="84"/>
      <c r="IY5" s="84"/>
      <c r="IZ5" s="84"/>
      <c r="JA5" s="84"/>
      <c r="JB5" s="84"/>
    </row>
    <row r="6" spans="1:262" s="22" customFormat="1" ht="15" customHeight="1" x14ac:dyDescent="0.15">
      <c r="A6" s="176" t="str">
        <f t="shared" si="0"/>
        <v>20190902</v>
      </c>
      <c r="B6" s="26" t="s">
        <v>275</v>
      </c>
      <c r="C6" s="27" t="s">
        <v>375</v>
      </c>
      <c r="D6" s="28" t="s">
        <v>418</v>
      </c>
      <c r="E6" s="26" t="str">
        <f t="shared" si="1"/>
        <v>标准</v>
      </c>
      <c r="F6" s="29" t="str">
        <f>VLOOKUP(D6,[1]工单一览表!A:B,2,0)</f>
        <v>025-C130000641-356</v>
      </c>
      <c r="G6" s="30" t="str">
        <f>VLOOKUP(F6,[1]系列对照表!A:C,3,0)</f>
        <v>PinPush</v>
      </c>
      <c r="H6" s="30" t="str">
        <f>VLOOKUP(F6,[1]系列对照表!A:D,4,0)</f>
        <v>PCS</v>
      </c>
      <c r="I6" s="37">
        <f>VLOOKUP(D6,[1]工单一览表!A:G,7,0)</f>
        <v>1500000</v>
      </c>
      <c r="J6" s="38" t="s">
        <v>281</v>
      </c>
      <c r="K6" s="37">
        <f>VLOOKUP(D6,[1]工单一览表!A:H,8,0)</f>
        <v>838000</v>
      </c>
      <c r="L6" s="26"/>
      <c r="M6" s="26"/>
      <c r="N6" s="26"/>
      <c r="O6" s="39" t="s">
        <v>420</v>
      </c>
      <c r="P6" s="40">
        <v>0.5</v>
      </c>
      <c r="Q6" s="40">
        <v>0.5</v>
      </c>
      <c r="R6" s="40">
        <f t="shared" ca="1" si="2"/>
        <v>3.9245283018867925</v>
      </c>
      <c r="S6" s="40">
        <f t="shared" ca="1" si="3"/>
        <v>3.8297872340425534</v>
      </c>
      <c r="T6" s="40">
        <v>3</v>
      </c>
      <c r="U6" s="40">
        <v>5.5</v>
      </c>
      <c r="V6" s="41">
        <v>12</v>
      </c>
      <c r="W6" s="42">
        <v>80000</v>
      </c>
      <c r="X6" s="43">
        <v>200</v>
      </c>
      <c r="Y6" s="50">
        <v>1</v>
      </c>
      <c r="Z6" s="50">
        <v>1</v>
      </c>
      <c r="AA6" s="51"/>
      <c r="AB6" s="51"/>
      <c r="AC6" s="51"/>
      <c r="AD6" s="51"/>
      <c r="AE6" s="51"/>
      <c r="AF6" s="38">
        <f t="shared" si="4"/>
        <v>144000</v>
      </c>
      <c r="AG6" s="61">
        <f t="shared" si="5"/>
        <v>6.666666666666667</v>
      </c>
      <c r="AH6" s="62">
        <f t="shared" si="6"/>
        <v>0.55555555555555558</v>
      </c>
      <c r="AI6" s="63"/>
      <c r="AJ6" s="64"/>
      <c r="AK6" s="65">
        <f t="shared" si="7"/>
        <v>0</v>
      </c>
      <c r="AL6" s="64" t="str">
        <f>IF(VLOOKUP(D6,[1]工单一览表!A:F,6,0)="结案","Y","N")</f>
        <v>Y</v>
      </c>
      <c r="AM6" s="66" t="s">
        <v>379</v>
      </c>
      <c r="AN6" s="26"/>
      <c r="AO6" s="66" t="s">
        <v>399</v>
      </c>
      <c r="AP6" s="74"/>
      <c r="AQ6" s="75"/>
      <c r="AR6" s="76"/>
      <c r="AS6" s="77"/>
      <c r="AT6" s="77"/>
      <c r="AU6" s="78"/>
      <c r="AV6" s="77"/>
      <c r="AW6" s="77"/>
      <c r="AX6" s="77"/>
      <c r="AY6" s="77"/>
      <c r="AZ6" s="77"/>
      <c r="BA6" s="77"/>
      <c r="BB6" s="84"/>
      <c r="BC6" s="84"/>
      <c r="BD6" s="84"/>
      <c r="BE6" s="84"/>
      <c r="BF6" s="84"/>
      <c r="BG6" s="84"/>
      <c r="BH6" s="84"/>
      <c r="BI6" s="84"/>
      <c r="BJ6" s="84"/>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84"/>
      <c r="FT6" s="84"/>
      <c r="FU6" s="84"/>
      <c r="FV6" s="84"/>
      <c r="FW6" s="84"/>
      <c r="FX6" s="84"/>
      <c r="FY6" s="84"/>
      <c r="FZ6" s="84"/>
      <c r="GA6" s="84"/>
      <c r="GB6" s="84"/>
      <c r="GC6" s="84"/>
      <c r="GD6" s="84"/>
      <c r="GE6" s="84"/>
      <c r="GF6" s="84"/>
      <c r="GG6" s="84"/>
      <c r="GH6" s="84"/>
      <c r="GI6" s="84"/>
      <c r="GJ6" s="84"/>
      <c r="GK6" s="84"/>
      <c r="GL6" s="84"/>
      <c r="GM6" s="84"/>
      <c r="GN6" s="84"/>
      <c r="GO6" s="84"/>
      <c r="GP6" s="84"/>
      <c r="GQ6" s="84"/>
      <c r="GR6" s="84"/>
      <c r="GS6" s="84"/>
      <c r="GT6" s="84"/>
      <c r="GU6" s="84"/>
      <c r="GV6" s="84"/>
      <c r="GW6" s="84"/>
      <c r="GX6" s="84"/>
      <c r="GY6" s="84"/>
      <c r="GZ6" s="84"/>
      <c r="HA6" s="84"/>
      <c r="HB6" s="84"/>
      <c r="HC6" s="84"/>
      <c r="HD6" s="84"/>
      <c r="HE6" s="84"/>
      <c r="HF6" s="84"/>
      <c r="HG6" s="84"/>
      <c r="HH6" s="84"/>
      <c r="HI6" s="84"/>
      <c r="HJ6" s="84"/>
      <c r="HK6" s="84"/>
      <c r="HL6" s="84"/>
      <c r="HM6" s="84"/>
      <c r="HN6" s="84"/>
      <c r="HO6" s="84"/>
      <c r="HP6" s="84"/>
      <c r="HQ6" s="84"/>
      <c r="HR6" s="84"/>
      <c r="HS6" s="84"/>
      <c r="HT6" s="84"/>
      <c r="HU6" s="84"/>
      <c r="HV6" s="84"/>
      <c r="HW6" s="84"/>
      <c r="HX6" s="84"/>
      <c r="HY6" s="84"/>
      <c r="HZ6" s="84"/>
      <c r="IA6" s="84"/>
      <c r="IB6" s="84"/>
      <c r="IC6" s="84"/>
      <c r="ID6" s="84"/>
      <c r="IE6" s="84"/>
      <c r="IF6" s="84"/>
      <c r="IG6" s="84"/>
      <c r="IH6" s="84"/>
      <c r="II6" s="84"/>
      <c r="IJ6" s="84"/>
      <c r="IK6" s="84"/>
      <c r="IL6" s="84"/>
      <c r="IM6" s="84"/>
      <c r="IN6" s="84"/>
      <c r="IO6" s="84"/>
      <c r="IP6" s="84"/>
      <c r="IQ6" s="84"/>
      <c r="IR6" s="84"/>
      <c r="IS6" s="84"/>
      <c r="IT6" s="84"/>
      <c r="IU6" s="84"/>
      <c r="IV6" s="84"/>
      <c r="IW6" s="84"/>
      <c r="IX6" s="84"/>
      <c r="IY6" s="84"/>
      <c r="IZ6" s="84"/>
      <c r="JA6" s="84"/>
      <c r="JB6" s="84"/>
    </row>
    <row r="7" spans="1:262" s="22" customFormat="1" ht="15" customHeight="1" x14ac:dyDescent="0.15">
      <c r="A7" s="176" t="str">
        <f t="shared" si="0"/>
        <v>20190902</v>
      </c>
      <c r="B7" s="26" t="s">
        <v>275</v>
      </c>
      <c r="C7" s="27" t="s">
        <v>375</v>
      </c>
      <c r="D7" s="28" t="s">
        <v>421</v>
      </c>
      <c r="E7" s="26" t="str">
        <f t="shared" si="1"/>
        <v>标准</v>
      </c>
      <c r="F7" s="29" t="str">
        <f>VLOOKUP(D7,[1]工单一览表!A:B,2,0)</f>
        <v>025-C130000642-356</v>
      </c>
      <c r="G7" s="30" t="str">
        <f>VLOOKUP(F7,[1]系列对照表!A:C,3,0)</f>
        <v>PinPush</v>
      </c>
      <c r="H7" s="30" t="str">
        <f>VLOOKUP(F7,[1]系列对照表!A:D,4,0)</f>
        <v>PCS</v>
      </c>
      <c r="I7" s="37">
        <f>VLOOKUP(D7,[1]工单一览表!A:G,7,0)</f>
        <v>1500000</v>
      </c>
      <c r="J7" s="38" t="s">
        <v>281</v>
      </c>
      <c r="K7" s="37">
        <f>VLOOKUP(D7,[1]工单一览表!A:H,8,0)</f>
        <v>828000</v>
      </c>
      <c r="L7" s="26"/>
      <c r="M7" s="26"/>
      <c r="N7" s="26"/>
      <c r="O7" s="39" t="s">
        <v>420</v>
      </c>
      <c r="P7" s="40">
        <v>0.5</v>
      </c>
      <c r="Q7" s="40">
        <v>0.5</v>
      </c>
      <c r="R7" s="40">
        <f t="shared" ca="1" si="2"/>
        <v>3.9245283018867925</v>
      </c>
      <c r="S7" s="40">
        <f t="shared" ca="1" si="3"/>
        <v>3.8297872340425534</v>
      </c>
      <c r="T7" s="40">
        <v>3</v>
      </c>
      <c r="U7" s="40">
        <v>5.5</v>
      </c>
      <c r="V7" s="41">
        <v>12</v>
      </c>
      <c r="W7" s="42">
        <v>80000</v>
      </c>
      <c r="X7" s="43">
        <v>200</v>
      </c>
      <c r="Y7" s="50">
        <v>1</v>
      </c>
      <c r="Z7" s="50">
        <v>1</v>
      </c>
      <c r="AA7" s="51"/>
      <c r="AB7" s="51"/>
      <c r="AC7" s="51"/>
      <c r="AD7" s="51"/>
      <c r="AE7" s="51"/>
      <c r="AF7" s="38">
        <f t="shared" si="4"/>
        <v>144000</v>
      </c>
      <c r="AG7" s="61">
        <f t="shared" si="5"/>
        <v>6.666666666666667</v>
      </c>
      <c r="AH7" s="62">
        <f t="shared" si="6"/>
        <v>0.55555555555555558</v>
      </c>
      <c r="AI7" s="63"/>
      <c r="AJ7" s="64"/>
      <c r="AK7" s="65">
        <f t="shared" si="7"/>
        <v>0</v>
      </c>
      <c r="AL7" s="64" t="str">
        <f>IF(VLOOKUP(D7,[1]工单一览表!A:F,6,0)="结案","Y","N")</f>
        <v>Y</v>
      </c>
      <c r="AM7" s="66" t="s">
        <v>379</v>
      </c>
      <c r="AN7" s="26"/>
      <c r="AO7" s="66" t="s">
        <v>399</v>
      </c>
      <c r="AP7" s="74"/>
      <c r="AQ7" s="75"/>
      <c r="AR7" s="76"/>
      <c r="AS7" s="77"/>
      <c r="AT7" s="77"/>
      <c r="AU7" s="78"/>
      <c r="AV7" s="77"/>
      <c r="AW7" s="77"/>
      <c r="AX7" s="77"/>
      <c r="AY7" s="77"/>
      <c r="AZ7" s="77"/>
      <c r="BA7" s="77"/>
      <c r="BB7" s="84"/>
      <c r="BC7" s="84"/>
      <c r="BD7" s="84"/>
      <c r="BE7" s="84"/>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4"/>
      <c r="DW7" s="84"/>
      <c r="DX7" s="84"/>
      <c r="DY7" s="84"/>
      <c r="DZ7" s="84"/>
      <c r="EA7" s="84"/>
      <c r="EB7" s="84"/>
      <c r="EC7" s="84"/>
      <c r="ED7" s="84"/>
      <c r="EE7" s="84"/>
      <c r="EF7" s="84"/>
      <c r="EG7" s="84"/>
      <c r="EH7" s="84"/>
      <c r="EI7" s="84"/>
      <c r="EJ7" s="84"/>
      <c r="EK7" s="84"/>
      <c r="EL7" s="84"/>
      <c r="EM7" s="84"/>
      <c r="EN7" s="84"/>
      <c r="EO7" s="84"/>
      <c r="EP7" s="84"/>
      <c r="EQ7" s="84"/>
      <c r="ER7" s="84"/>
      <c r="ES7" s="84"/>
      <c r="ET7" s="84"/>
      <c r="EU7" s="84"/>
      <c r="EV7" s="84"/>
      <c r="EW7" s="84"/>
      <c r="EX7" s="84"/>
      <c r="EY7" s="84"/>
      <c r="EZ7" s="84"/>
      <c r="FA7" s="84"/>
      <c r="FB7" s="84"/>
      <c r="FC7" s="84"/>
      <c r="FD7" s="84"/>
      <c r="FE7" s="84"/>
      <c r="FF7" s="84"/>
      <c r="FG7" s="84"/>
      <c r="FH7" s="84"/>
      <c r="FI7" s="84"/>
      <c r="FJ7" s="84"/>
      <c r="FK7" s="84"/>
      <c r="FL7" s="84"/>
      <c r="FM7" s="84"/>
      <c r="FN7" s="84"/>
      <c r="FO7" s="84"/>
      <c r="FP7" s="84"/>
      <c r="FQ7" s="84"/>
      <c r="FR7" s="84"/>
      <c r="FS7" s="84"/>
      <c r="FT7" s="84"/>
      <c r="FU7" s="84"/>
      <c r="FV7" s="84"/>
      <c r="FW7" s="84"/>
      <c r="FX7" s="84"/>
      <c r="FY7" s="84"/>
      <c r="FZ7" s="84"/>
      <c r="GA7" s="84"/>
      <c r="GB7" s="84"/>
      <c r="GC7" s="84"/>
      <c r="GD7" s="84"/>
      <c r="GE7" s="84"/>
      <c r="GF7" s="84"/>
      <c r="GG7" s="84"/>
      <c r="GH7" s="84"/>
      <c r="GI7" s="84"/>
      <c r="GJ7" s="84"/>
      <c r="GK7" s="84"/>
      <c r="GL7" s="84"/>
      <c r="GM7" s="84"/>
      <c r="GN7" s="84"/>
      <c r="GO7" s="84"/>
      <c r="GP7" s="84"/>
      <c r="GQ7" s="84"/>
      <c r="GR7" s="84"/>
      <c r="GS7" s="84"/>
      <c r="GT7" s="84"/>
      <c r="GU7" s="84"/>
      <c r="GV7" s="84"/>
      <c r="GW7" s="84"/>
      <c r="GX7" s="84"/>
      <c r="GY7" s="84"/>
      <c r="GZ7" s="84"/>
      <c r="HA7" s="84"/>
      <c r="HB7" s="84"/>
      <c r="HC7" s="84"/>
      <c r="HD7" s="84"/>
      <c r="HE7" s="84"/>
      <c r="HF7" s="84"/>
      <c r="HG7" s="84"/>
      <c r="HH7" s="84"/>
      <c r="HI7" s="84"/>
      <c r="HJ7" s="84"/>
      <c r="HK7" s="84"/>
      <c r="HL7" s="84"/>
      <c r="HM7" s="84"/>
      <c r="HN7" s="84"/>
      <c r="HO7" s="84"/>
      <c r="HP7" s="84"/>
      <c r="HQ7" s="84"/>
      <c r="HR7" s="84"/>
      <c r="HS7" s="84"/>
      <c r="HT7" s="84"/>
      <c r="HU7" s="84"/>
      <c r="HV7" s="84"/>
      <c r="HW7" s="84"/>
      <c r="HX7" s="84"/>
      <c r="HY7" s="84"/>
      <c r="HZ7" s="84"/>
      <c r="IA7" s="84"/>
      <c r="IB7" s="84"/>
      <c r="IC7" s="84"/>
      <c r="ID7" s="84"/>
      <c r="IE7" s="84"/>
      <c r="IF7" s="84"/>
      <c r="IG7" s="84"/>
      <c r="IH7" s="84"/>
      <c r="II7" s="84"/>
      <c r="IJ7" s="84"/>
      <c r="IK7" s="84"/>
      <c r="IL7" s="84"/>
      <c r="IM7" s="84"/>
      <c r="IN7" s="84"/>
      <c r="IO7" s="84"/>
      <c r="IP7" s="84"/>
      <c r="IQ7" s="84"/>
      <c r="IR7" s="84"/>
      <c r="IS7" s="84"/>
      <c r="IT7" s="84"/>
      <c r="IU7" s="84"/>
      <c r="IV7" s="84"/>
      <c r="IW7" s="84"/>
      <c r="IX7" s="84"/>
      <c r="IY7" s="84"/>
      <c r="IZ7" s="84"/>
      <c r="JA7" s="84"/>
      <c r="JB7" s="84"/>
    </row>
    <row r="8" spans="1:262" s="22" customFormat="1" ht="15" customHeight="1" x14ac:dyDescent="0.15">
      <c r="A8" s="176" t="str">
        <f t="shared" si="0"/>
        <v>20190902</v>
      </c>
      <c r="B8" s="26" t="s">
        <v>275</v>
      </c>
      <c r="C8" s="27" t="s">
        <v>276</v>
      </c>
      <c r="D8" s="28" t="s">
        <v>423</v>
      </c>
      <c r="E8" s="26" t="str">
        <f t="shared" si="1"/>
        <v>标准</v>
      </c>
      <c r="F8" s="29" t="str">
        <f>VLOOKUP(D8,[1]工单一览表!A:B,2,0)</f>
        <v>025-C130000631-358</v>
      </c>
      <c r="G8" s="30" t="str">
        <f>VLOOKUP(F8,[1]系列对照表!A:C,3,0)</f>
        <v>PinPush</v>
      </c>
      <c r="H8" s="30" t="str">
        <f>VLOOKUP(F8,[1]系列对照表!A:D,4,0)</f>
        <v>PCS</v>
      </c>
      <c r="I8" s="37">
        <f>VLOOKUP(D8,[1]工单一览表!A:G,7,0)</f>
        <v>2000000</v>
      </c>
      <c r="J8" s="38" t="s">
        <v>281</v>
      </c>
      <c r="K8" s="37">
        <f>VLOOKUP(D8,[1]工单一览表!A:H,8,0)</f>
        <v>1939000</v>
      </c>
      <c r="L8" s="26"/>
      <c r="M8" s="26"/>
      <c r="N8" s="26"/>
      <c r="O8" s="39" t="s">
        <v>389</v>
      </c>
      <c r="P8" s="40">
        <v>0.5</v>
      </c>
      <c r="Q8" s="40">
        <v>0.5</v>
      </c>
      <c r="R8" s="40">
        <f t="shared" ca="1" si="2"/>
        <v>3.9245283018867925</v>
      </c>
      <c r="S8" s="40">
        <f t="shared" ca="1" si="3"/>
        <v>3.8297872340425534</v>
      </c>
      <c r="T8" s="40">
        <v>3</v>
      </c>
      <c r="U8" s="40">
        <v>3</v>
      </c>
      <c r="V8" s="41">
        <v>12</v>
      </c>
      <c r="W8" s="42">
        <v>130000</v>
      </c>
      <c r="X8" s="43">
        <v>300</v>
      </c>
      <c r="Y8" s="50">
        <v>1</v>
      </c>
      <c r="Z8" s="50">
        <v>1</v>
      </c>
      <c r="AA8" s="51"/>
      <c r="AB8" s="51"/>
      <c r="AC8" s="51"/>
      <c r="AD8" s="51"/>
      <c r="AE8" s="51"/>
      <c r="AF8" s="38">
        <f t="shared" si="4"/>
        <v>216000</v>
      </c>
      <c r="AG8" s="61">
        <f t="shared" si="5"/>
        <v>7.2222222222222223</v>
      </c>
      <c r="AH8" s="62">
        <f t="shared" si="6"/>
        <v>0.60185185185185186</v>
      </c>
      <c r="AI8" s="63"/>
      <c r="AJ8" s="64"/>
      <c r="AK8" s="65">
        <f t="shared" si="7"/>
        <v>0</v>
      </c>
      <c r="AL8" s="64" t="str">
        <f>IF(VLOOKUP(D8,[1]工单一览表!A:F,6,0)="结案","Y","N")</f>
        <v>Y</v>
      </c>
      <c r="AM8" s="66" t="s">
        <v>337</v>
      </c>
      <c r="AN8" s="26"/>
      <c r="AO8" s="66" t="s">
        <v>61</v>
      </c>
      <c r="AP8" s="74"/>
      <c r="AQ8" s="75"/>
      <c r="AR8" s="76"/>
      <c r="AS8" s="77"/>
      <c r="AT8" s="77"/>
      <c r="AU8" s="78"/>
      <c r="AV8" s="77"/>
      <c r="AW8" s="77"/>
      <c r="AX8" s="77"/>
      <c r="AY8" s="77"/>
      <c r="AZ8" s="77"/>
      <c r="BA8" s="77"/>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c r="FE8" s="84"/>
      <c r="FF8" s="84"/>
      <c r="FG8" s="84"/>
      <c r="FH8" s="84"/>
      <c r="FI8" s="84"/>
      <c r="FJ8" s="84"/>
      <c r="FK8" s="84"/>
      <c r="FL8" s="84"/>
      <c r="FM8" s="84"/>
      <c r="FN8" s="84"/>
      <c r="FO8" s="84"/>
      <c r="FP8" s="84"/>
      <c r="FQ8" s="84"/>
      <c r="FR8" s="84"/>
      <c r="FS8" s="84"/>
      <c r="FT8" s="84"/>
      <c r="FU8" s="84"/>
      <c r="FV8" s="84"/>
      <c r="FW8" s="84"/>
      <c r="FX8" s="84"/>
      <c r="FY8" s="84"/>
      <c r="FZ8" s="84"/>
      <c r="GA8" s="84"/>
      <c r="GB8" s="84"/>
      <c r="GC8" s="84"/>
      <c r="GD8" s="84"/>
      <c r="GE8" s="84"/>
      <c r="GF8" s="84"/>
      <c r="GG8" s="84"/>
      <c r="GH8" s="84"/>
      <c r="GI8" s="84"/>
      <c r="GJ8" s="84"/>
      <c r="GK8" s="84"/>
      <c r="GL8" s="84"/>
      <c r="GM8" s="84"/>
      <c r="GN8" s="84"/>
      <c r="GO8" s="84"/>
      <c r="GP8" s="84"/>
      <c r="GQ8" s="84"/>
      <c r="GR8" s="84"/>
      <c r="GS8" s="84"/>
      <c r="GT8" s="84"/>
      <c r="GU8" s="84"/>
      <c r="GV8" s="84"/>
      <c r="GW8" s="84"/>
      <c r="GX8" s="84"/>
      <c r="GY8" s="84"/>
      <c r="GZ8" s="84"/>
      <c r="HA8" s="84"/>
      <c r="HB8" s="84"/>
      <c r="HC8" s="84"/>
      <c r="HD8" s="84"/>
      <c r="HE8" s="84"/>
      <c r="HF8" s="84"/>
      <c r="HG8" s="84"/>
      <c r="HH8" s="84"/>
      <c r="HI8" s="84"/>
      <c r="HJ8" s="84"/>
      <c r="HK8" s="84"/>
      <c r="HL8" s="84"/>
      <c r="HM8" s="84"/>
      <c r="HN8" s="84"/>
      <c r="HO8" s="84"/>
      <c r="HP8" s="84"/>
      <c r="HQ8" s="84"/>
      <c r="HR8" s="84"/>
      <c r="HS8" s="84"/>
      <c r="HT8" s="84"/>
      <c r="HU8" s="84"/>
      <c r="HV8" s="84"/>
      <c r="HW8" s="84"/>
      <c r="HX8" s="84"/>
      <c r="HY8" s="84"/>
      <c r="HZ8" s="84"/>
      <c r="IA8" s="84"/>
      <c r="IB8" s="84"/>
      <c r="IC8" s="84"/>
      <c r="ID8" s="84"/>
      <c r="IE8" s="84"/>
      <c r="IF8" s="84"/>
      <c r="IG8" s="84"/>
      <c r="IH8" s="84"/>
      <c r="II8" s="84"/>
      <c r="IJ8" s="84"/>
      <c r="IK8" s="84"/>
      <c r="IL8" s="84"/>
      <c r="IM8" s="84"/>
      <c r="IN8" s="84"/>
      <c r="IO8" s="84"/>
      <c r="IP8" s="84"/>
      <c r="IQ8" s="84"/>
      <c r="IR8" s="84"/>
      <c r="IS8" s="84"/>
      <c r="IT8" s="84"/>
      <c r="IU8" s="84"/>
      <c r="IV8" s="84"/>
      <c r="IW8" s="84"/>
      <c r="IX8" s="84"/>
      <c r="IY8" s="84"/>
      <c r="IZ8" s="84"/>
      <c r="JA8" s="84"/>
      <c r="JB8" s="84"/>
    </row>
    <row r="9" spans="1:262" s="13" customFormat="1" ht="15" customHeight="1" x14ac:dyDescent="0.15">
      <c r="A9" s="176" t="str">
        <f t="shared" si="0"/>
        <v>20190902</v>
      </c>
      <c r="B9" s="26" t="s">
        <v>285</v>
      </c>
      <c r="C9" s="27" t="s">
        <v>361</v>
      </c>
      <c r="D9" s="28" t="s">
        <v>424</v>
      </c>
      <c r="E9" s="26" t="str">
        <f t="shared" si="1"/>
        <v>标准</v>
      </c>
      <c r="F9" s="29" t="str">
        <f>VLOOKUP(D9,[1]工单一览表!A:B,2,0)</f>
        <v>050-0009-482</v>
      </c>
      <c r="G9" s="30" t="str">
        <f>VLOOKUP(F9,[1]系列对照表!A:C,3,0)</f>
        <v>Sim卡</v>
      </c>
      <c r="H9" s="30" t="str">
        <f>VLOOKUP(F9,[1]系列对照表!A:D,4,0)</f>
        <v>KPCS</v>
      </c>
      <c r="I9" s="37">
        <f>VLOOKUP(D9,[1]工单一览表!A:G,7,0)</f>
        <v>1000</v>
      </c>
      <c r="J9" s="38" t="s">
        <v>281</v>
      </c>
      <c r="K9" s="37">
        <f>VLOOKUP(D9,[1]工单一览表!A:H,8,0)</f>
        <v>992.7</v>
      </c>
      <c r="L9" s="26"/>
      <c r="M9" s="26"/>
      <c r="N9" s="26"/>
      <c r="O9" s="39" t="s">
        <v>425</v>
      </c>
      <c r="P9" s="40">
        <v>0.5</v>
      </c>
      <c r="Q9" s="40">
        <v>0.5</v>
      </c>
      <c r="R9" s="40">
        <f t="shared" ca="1" si="2"/>
        <v>1.4308943089430894</v>
      </c>
      <c r="S9" s="40">
        <f t="shared" ca="1" si="3"/>
        <v>2.5531914893617023</v>
      </c>
      <c r="T9" s="40">
        <v>5.5</v>
      </c>
      <c r="U9" s="40">
        <v>5.5</v>
      </c>
      <c r="V9" s="41">
        <v>8</v>
      </c>
      <c r="W9" s="42">
        <v>30</v>
      </c>
      <c r="X9" s="43">
        <v>200</v>
      </c>
      <c r="Y9" s="50">
        <v>1</v>
      </c>
      <c r="Z9" s="50">
        <v>1</v>
      </c>
      <c r="AA9" s="51"/>
      <c r="AB9" s="51"/>
      <c r="AC9" s="51"/>
      <c r="AD9" s="51"/>
      <c r="AE9" s="51"/>
      <c r="AF9" s="38">
        <f t="shared" si="4"/>
        <v>96</v>
      </c>
      <c r="AG9" s="61">
        <f t="shared" si="5"/>
        <v>2.5</v>
      </c>
      <c r="AH9" s="62">
        <f t="shared" si="6"/>
        <v>0.3125</v>
      </c>
      <c r="AI9" s="63"/>
      <c r="AJ9" s="64"/>
      <c r="AK9" s="65">
        <f t="shared" si="7"/>
        <v>0</v>
      </c>
      <c r="AL9" s="64" t="str">
        <f>IF(VLOOKUP(D9,[1]工单一览表!A:F,6,0)="结案","Y","N")</f>
        <v>Y</v>
      </c>
      <c r="AM9" s="66" t="s">
        <v>313</v>
      </c>
      <c r="AN9" s="26"/>
      <c r="AO9" s="66" t="s">
        <v>298</v>
      </c>
      <c r="AP9" s="74"/>
      <c r="AQ9" s="75"/>
      <c r="AR9" s="76"/>
      <c r="AS9" s="77"/>
      <c r="AT9" s="77"/>
      <c r="AU9" s="78"/>
      <c r="AV9" s="77"/>
      <c r="AW9" s="77"/>
      <c r="AX9" s="77"/>
      <c r="AY9" s="77"/>
      <c r="AZ9" s="77"/>
      <c r="BA9" s="77"/>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c r="FK9" s="84"/>
      <c r="FL9" s="84"/>
      <c r="FM9" s="84"/>
      <c r="FN9" s="84"/>
      <c r="FO9" s="84"/>
      <c r="FP9" s="84"/>
      <c r="FQ9" s="84"/>
      <c r="FR9" s="84"/>
      <c r="FS9" s="84"/>
      <c r="FT9" s="84"/>
      <c r="FU9" s="84"/>
      <c r="FV9" s="84"/>
      <c r="FW9" s="84"/>
      <c r="FX9" s="84"/>
      <c r="FY9" s="84"/>
      <c r="FZ9" s="84"/>
      <c r="GA9" s="84"/>
      <c r="GB9" s="84"/>
      <c r="GC9" s="84"/>
      <c r="GD9" s="84"/>
      <c r="GE9" s="84"/>
      <c r="GF9" s="84"/>
      <c r="GG9" s="84"/>
      <c r="GH9" s="84"/>
      <c r="GI9" s="84"/>
      <c r="GJ9" s="84"/>
      <c r="GK9" s="84"/>
      <c r="GL9" s="84"/>
      <c r="GM9" s="84"/>
      <c r="GN9" s="84"/>
      <c r="GO9" s="84"/>
      <c r="GP9" s="84"/>
      <c r="GQ9" s="84"/>
      <c r="GR9" s="84"/>
      <c r="GS9" s="84"/>
      <c r="GT9" s="84"/>
      <c r="GU9" s="84"/>
      <c r="GV9" s="84"/>
      <c r="GW9" s="84"/>
      <c r="GX9" s="84"/>
      <c r="GY9" s="84"/>
      <c r="GZ9" s="84"/>
      <c r="HA9" s="84"/>
      <c r="HB9" s="84"/>
      <c r="HC9" s="84"/>
      <c r="HD9" s="84"/>
      <c r="HE9" s="84"/>
      <c r="HF9" s="84"/>
      <c r="HG9" s="84"/>
      <c r="HH9" s="84"/>
      <c r="HI9" s="84"/>
      <c r="HJ9" s="84"/>
      <c r="HK9" s="84"/>
      <c r="HL9" s="84"/>
      <c r="HM9" s="84"/>
      <c r="HN9" s="84"/>
      <c r="HO9" s="84"/>
      <c r="HP9" s="84"/>
      <c r="HQ9" s="84"/>
      <c r="HR9" s="84"/>
      <c r="HS9" s="84"/>
      <c r="HT9" s="84"/>
      <c r="HU9" s="84"/>
      <c r="HV9" s="84"/>
      <c r="HW9" s="84"/>
      <c r="HX9" s="84"/>
      <c r="HY9" s="84"/>
      <c r="HZ9" s="84"/>
      <c r="IA9" s="84"/>
      <c r="IB9" s="84"/>
      <c r="IC9" s="84"/>
      <c r="ID9" s="84"/>
      <c r="IE9" s="84"/>
      <c r="IF9" s="84"/>
      <c r="IG9" s="84"/>
      <c r="IH9" s="84"/>
      <c r="II9" s="84"/>
      <c r="IJ9" s="84"/>
      <c r="IK9" s="84"/>
      <c r="IL9" s="84"/>
      <c r="IM9" s="84"/>
      <c r="IN9" s="84"/>
      <c r="IO9" s="84"/>
      <c r="IP9" s="84"/>
      <c r="IQ9" s="84"/>
      <c r="IR9" s="84"/>
      <c r="IS9" s="84"/>
      <c r="IT9" s="84"/>
      <c r="IU9" s="84"/>
      <c r="IV9" s="84"/>
      <c r="IW9" s="84"/>
      <c r="IX9" s="84"/>
      <c r="IY9" s="84"/>
      <c r="IZ9" s="84"/>
      <c r="JA9" s="84"/>
      <c r="JB9" s="84"/>
    </row>
    <row r="10" spans="1:262" s="13" customFormat="1" ht="15" customHeight="1" x14ac:dyDescent="0.15">
      <c r="A10" s="176" t="str">
        <f t="shared" si="0"/>
        <v>20190902</v>
      </c>
      <c r="B10" s="26" t="s">
        <v>275</v>
      </c>
      <c r="C10" s="27" t="s">
        <v>121</v>
      </c>
      <c r="D10" s="28" t="s">
        <v>426</v>
      </c>
      <c r="E10" s="26" t="str">
        <f t="shared" si="1"/>
        <v>标准</v>
      </c>
      <c r="F10" s="29" t="str">
        <f>VLOOKUP(D10,[1]工单一览表!A:B,2,0)</f>
        <v>050-0009-335</v>
      </c>
      <c r="G10" s="30" t="str">
        <f>VLOOKUP(F10,[1]系列对照表!A:C,3,0)</f>
        <v>Battery</v>
      </c>
      <c r="H10" s="30" t="str">
        <f>VLOOKUP(F10,[1]系列对照表!A:D,4,0)</f>
        <v>KPCS</v>
      </c>
      <c r="I10" s="37">
        <f>VLOOKUP(D10,[1]工单一览表!A:G,7,0)</f>
        <v>700</v>
      </c>
      <c r="J10" s="38" t="s">
        <v>281</v>
      </c>
      <c r="K10" s="37">
        <f>VLOOKUP(D10,[1]工单一览表!A:H,8,0)</f>
        <v>692</v>
      </c>
      <c r="L10" s="26"/>
      <c r="M10" s="26"/>
      <c r="N10" s="26"/>
      <c r="O10" s="39" t="s">
        <v>367</v>
      </c>
      <c r="P10" s="40">
        <v>0.5</v>
      </c>
      <c r="Q10" s="40">
        <v>0.5</v>
      </c>
      <c r="R10" s="40">
        <f t="shared" ca="1" si="2"/>
        <v>3.9245283018867925</v>
      </c>
      <c r="S10" s="40">
        <f t="shared" ca="1" si="3"/>
        <v>3.8297872340425534</v>
      </c>
      <c r="T10" s="40">
        <v>3</v>
      </c>
      <c r="U10" s="40">
        <v>5.5</v>
      </c>
      <c r="V10" s="41">
        <v>12</v>
      </c>
      <c r="W10" s="42">
        <v>95</v>
      </c>
      <c r="X10" s="43">
        <v>350</v>
      </c>
      <c r="Y10" s="50">
        <v>1</v>
      </c>
      <c r="Z10" s="50">
        <v>1</v>
      </c>
      <c r="AA10" s="51"/>
      <c r="AB10" s="51"/>
      <c r="AC10" s="51"/>
      <c r="AD10" s="51"/>
      <c r="AE10" s="51"/>
      <c r="AF10" s="38">
        <f t="shared" si="4"/>
        <v>252</v>
      </c>
      <c r="AG10" s="61">
        <f t="shared" si="5"/>
        <v>4.5238095238095237</v>
      </c>
      <c r="AH10" s="62">
        <f t="shared" si="6"/>
        <v>0.37698412698412698</v>
      </c>
      <c r="AI10" s="63"/>
      <c r="AJ10" s="64"/>
      <c r="AK10" s="65">
        <f t="shared" si="7"/>
        <v>0</v>
      </c>
      <c r="AL10" s="64" t="str">
        <f>IF(VLOOKUP(D10,[1]工单一览表!A:F,6,0)="结案","Y","N")</f>
        <v>Y</v>
      </c>
      <c r="AM10" s="66" t="s">
        <v>317</v>
      </c>
      <c r="AN10" s="26"/>
      <c r="AO10" s="66" t="s">
        <v>399</v>
      </c>
      <c r="AP10" s="74"/>
      <c r="AQ10" s="75"/>
      <c r="AR10" s="76"/>
      <c r="AS10" s="77"/>
      <c r="AT10" s="77"/>
      <c r="AU10" s="78"/>
      <c r="AV10" s="77"/>
      <c r="AW10" s="77"/>
      <c r="AX10" s="77"/>
      <c r="AY10" s="77"/>
      <c r="AZ10" s="77"/>
      <c r="BA10" s="77"/>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c r="GQ10" s="84"/>
      <c r="GR10" s="84"/>
      <c r="GS10" s="84"/>
      <c r="GT10" s="84"/>
      <c r="GU10" s="84"/>
      <c r="GV10" s="84"/>
      <c r="GW10" s="84"/>
      <c r="GX10" s="84"/>
      <c r="GY10" s="84"/>
      <c r="GZ10" s="84"/>
      <c r="HA10" s="84"/>
      <c r="HB10" s="84"/>
      <c r="HC10" s="84"/>
      <c r="HD10" s="84"/>
      <c r="HE10" s="84"/>
      <c r="HF10" s="84"/>
      <c r="HG10" s="84"/>
      <c r="HH10" s="84"/>
      <c r="HI10" s="84"/>
      <c r="HJ10" s="84"/>
      <c r="HK10" s="84"/>
      <c r="HL10" s="84"/>
      <c r="HM10" s="84"/>
      <c r="HN10" s="84"/>
      <c r="HO10" s="84"/>
      <c r="HP10" s="84"/>
      <c r="HQ10" s="84"/>
      <c r="HR10" s="84"/>
      <c r="HS10" s="84"/>
      <c r="HT10" s="84"/>
      <c r="HU10" s="84"/>
      <c r="HV10" s="84"/>
      <c r="HW10" s="84"/>
      <c r="HX10" s="84"/>
      <c r="HY10" s="84"/>
      <c r="HZ10" s="84"/>
      <c r="IA10" s="84"/>
      <c r="IB10" s="84"/>
      <c r="IC10" s="84"/>
      <c r="ID10" s="84"/>
      <c r="IE10" s="84"/>
      <c r="IF10" s="84"/>
      <c r="IG10" s="84"/>
      <c r="IH10" s="84"/>
      <c r="II10" s="84"/>
      <c r="IJ10" s="84"/>
      <c r="IK10" s="84"/>
      <c r="IL10" s="84"/>
      <c r="IM10" s="84"/>
      <c r="IN10" s="84"/>
      <c r="IO10" s="84"/>
      <c r="IP10" s="84"/>
      <c r="IQ10" s="84"/>
      <c r="IR10" s="84"/>
      <c r="IS10" s="84"/>
      <c r="IT10" s="84"/>
      <c r="IU10" s="84"/>
      <c r="IV10" s="84"/>
      <c r="IW10" s="84"/>
      <c r="IX10" s="84"/>
      <c r="IY10" s="84"/>
      <c r="IZ10" s="84"/>
      <c r="JA10" s="84"/>
      <c r="JB10" s="84"/>
    </row>
    <row r="11" spans="1:262" s="13" customFormat="1" ht="15" customHeight="1" x14ac:dyDescent="0.15">
      <c r="A11" s="176" t="str">
        <f t="shared" si="0"/>
        <v>20190902</v>
      </c>
      <c r="B11" s="26" t="s">
        <v>275</v>
      </c>
      <c r="C11" s="27" t="s">
        <v>122</v>
      </c>
      <c r="D11" s="28" t="s">
        <v>427</v>
      </c>
      <c r="E11" s="26" t="str">
        <f t="shared" si="1"/>
        <v>标准</v>
      </c>
      <c r="F11" s="29" t="str">
        <f>VLOOKUP(D11,[1]工单一览表!A:B,2,0)</f>
        <v>025-0009-325</v>
      </c>
      <c r="G11" s="30" t="str">
        <f>VLOOKUP(F11,[1]系列对照表!A:C,3,0)</f>
        <v>5P Usb</v>
      </c>
      <c r="H11" s="30" t="str">
        <f>VLOOKUP(F11,[1]系列对照表!A:D,4,0)</f>
        <v>PCS</v>
      </c>
      <c r="I11" s="37">
        <f>VLOOKUP(D11,[1]工单一览表!A:G,7,0)</f>
        <v>400</v>
      </c>
      <c r="J11" s="38" t="s">
        <v>281</v>
      </c>
      <c r="K11" s="37">
        <f>VLOOKUP(D11,[1]工单一览表!A:H,8,0)</f>
        <v>0</v>
      </c>
      <c r="L11" s="26"/>
      <c r="M11" s="26"/>
      <c r="N11" s="26"/>
      <c r="O11" s="39" t="s">
        <v>429</v>
      </c>
      <c r="P11" s="40">
        <v>0.5</v>
      </c>
      <c r="Q11" s="40">
        <v>0.5</v>
      </c>
      <c r="R11" s="40">
        <f t="shared" ca="1" si="2"/>
        <v>1.9622641509433962</v>
      </c>
      <c r="S11" s="40">
        <f t="shared" ca="1" si="3"/>
        <v>1.9148936170212767</v>
      </c>
      <c r="T11" s="40">
        <v>3</v>
      </c>
      <c r="U11" s="40">
        <v>3</v>
      </c>
      <c r="V11" s="41">
        <v>6</v>
      </c>
      <c r="W11" s="42">
        <v>14500</v>
      </c>
      <c r="X11" s="43">
        <v>200</v>
      </c>
      <c r="Y11" s="50">
        <v>1</v>
      </c>
      <c r="Z11" s="50">
        <v>1</v>
      </c>
      <c r="AA11" s="51"/>
      <c r="AB11" s="51"/>
      <c r="AC11" s="51"/>
      <c r="AD11" s="51"/>
      <c r="AE11" s="51"/>
      <c r="AF11" s="38">
        <f t="shared" si="4"/>
        <v>72000</v>
      </c>
      <c r="AG11" s="61">
        <f t="shared" si="5"/>
        <v>1.2083333333333333</v>
      </c>
      <c r="AH11" s="62">
        <f t="shared" si="6"/>
        <v>0.2013888888888889</v>
      </c>
      <c r="AI11" s="63"/>
      <c r="AJ11" s="64"/>
      <c r="AK11" s="65">
        <f t="shared" si="7"/>
        <v>0</v>
      </c>
      <c r="AL11" s="64" t="str">
        <f>IF(VLOOKUP(D11,[1]工单一览表!A:F,6,0)="结案","Y","N")</f>
        <v>N</v>
      </c>
      <c r="AM11" s="66" t="s">
        <v>320</v>
      </c>
      <c r="AN11" s="26"/>
      <c r="AO11" s="66" t="s">
        <v>49</v>
      </c>
      <c r="AP11" s="74"/>
      <c r="AQ11" s="75"/>
      <c r="AR11" s="76"/>
      <c r="AS11" s="77"/>
      <c r="AT11" s="77"/>
      <c r="AU11" s="78"/>
      <c r="AV11" s="77"/>
      <c r="AW11" s="77"/>
      <c r="AX11" s="77"/>
      <c r="AY11" s="77"/>
      <c r="AZ11" s="77"/>
      <c r="BA11" s="77"/>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c r="FE11" s="84"/>
      <c r="FF11" s="84"/>
      <c r="FG11" s="84"/>
      <c r="FH11" s="84"/>
      <c r="FI11" s="84"/>
      <c r="FJ11" s="84"/>
      <c r="FK11" s="84"/>
      <c r="FL11" s="84"/>
      <c r="FM11" s="84"/>
      <c r="FN11" s="84"/>
      <c r="FO11" s="84"/>
      <c r="FP11" s="84"/>
      <c r="FQ11" s="84"/>
      <c r="FR11" s="84"/>
      <c r="FS11" s="84"/>
      <c r="FT11" s="84"/>
      <c r="FU11" s="84"/>
      <c r="FV11" s="84"/>
      <c r="FW11" s="84"/>
      <c r="FX11" s="84"/>
      <c r="FY11" s="84"/>
      <c r="FZ11" s="84"/>
      <c r="GA11" s="84"/>
      <c r="GB11" s="84"/>
      <c r="GC11" s="84"/>
      <c r="GD11" s="84"/>
      <c r="GE11" s="84"/>
      <c r="GF11" s="84"/>
      <c r="GG11" s="84"/>
      <c r="GH11" s="84"/>
      <c r="GI11" s="84"/>
      <c r="GJ11" s="84"/>
      <c r="GK11" s="84"/>
      <c r="GL11" s="84"/>
      <c r="GM11" s="84"/>
      <c r="GN11" s="84"/>
      <c r="GO11" s="84"/>
      <c r="GP11" s="84"/>
      <c r="GQ11" s="84"/>
      <c r="GR11" s="84"/>
      <c r="GS11" s="84"/>
      <c r="GT11" s="84"/>
      <c r="GU11" s="84"/>
      <c r="GV11" s="84"/>
      <c r="GW11" s="84"/>
      <c r="GX11" s="84"/>
      <c r="GY11" s="84"/>
      <c r="GZ11" s="84"/>
      <c r="HA11" s="84"/>
      <c r="HB11" s="84"/>
      <c r="HC11" s="84"/>
      <c r="HD11" s="84"/>
      <c r="HE11" s="84"/>
      <c r="HF11" s="84"/>
      <c r="HG11" s="84"/>
      <c r="HH11" s="84"/>
      <c r="HI11" s="84"/>
      <c r="HJ11" s="84"/>
      <c r="HK11" s="84"/>
      <c r="HL11" s="84"/>
      <c r="HM11" s="84"/>
      <c r="HN11" s="84"/>
      <c r="HO11" s="84"/>
      <c r="HP11" s="84"/>
      <c r="HQ11" s="84"/>
      <c r="HR11" s="84"/>
      <c r="HS11" s="84"/>
      <c r="HT11" s="84"/>
      <c r="HU11" s="84"/>
      <c r="HV11" s="84"/>
      <c r="HW11" s="84"/>
      <c r="HX11" s="84"/>
      <c r="HY11" s="84"/>
      <c r="HZ11" s="84"/>
      <c r="IA11" s="84"/>
      <c r="IB11" s="84"/>
      <c r="IC11" s="84"/>
      <c r="ID11" s="84"/>
      <c r="IE11" s="84"/>
      <c r="IF11" s="84"/>
      <c r="IG11" s="84"/>
      <c r="IH11" s="84"/>
      <c r="II11" s="84"/>
      <c r="IJ11" s="84"/>
      <c r="IK11" s="84"/>
      <c r="IL11" s="84"/>
      <c r="IM11" s="84"/>
      <c r="IN11" s="84"/>
      <c r="IO11" s="84"/>
      <c r="IP11" s="84"/>
      <c r="IQ11" s="84"/>
      <c r="IR11" s="84"/>
      <c r="IS11" s="84"/>
      <c r="IT11" s="84"/>
      <c r="IU11" s="84"/>
      <c r="IV11" s="84"/>
      <c r="IW11" s="84"/>
      <c r="IX11" s="84"/>
      <c r="IY11" s="84"/>
      <c r="IZ11" s="84"/>
      <c r="JA11" s="84"/>
      <c r="JB11" s="84"/>
    </row>
    <row r="12" spans="1:262" s="13" customFormat="1" ht="15" customHeight="1" x14ac:dyDescent="0.15">
      <c r="A12" s="176" t="str">
        <f t="shared" si="0"/>
        <v>20190902</v>
      </c>
      <c r="B12" s="26" t="s">
        <v>275</v>
      </c>
      <c r="C12" s="27" t="s">
        <v>299</v>
      </c>
      <c r="D12" s="28" t="s">
        <v>430</v>
      </c>
      <c r="E12" s="26" t="str">
        <f t="shared" si="1"/>
        <v>标准</v>
      </c>
      <c r="F12" s="29" t="str">
        <f>VLOOKUP(D12,[1]工单一览表!A:B,2,0)</f>
        <v>050-S190000641-0550</v>
      </c>
      <c r="G12" s="30" t="str">
        <f>VLOOKUP(F12,[1]系列对照表!A:C,3,0)</f>
        <v>小天线</v>
      </c>
      <c r="H12" s="30" t="str">
        <f>VLOOKUP(F12,[1]系列对照表!A:D,4,0)</f>
        <v>KPCS</v>
      </c>
      <c r="I12" s="37">
        <f>VLOOKUP(D12,[1]工单一览表!A:G,7,0)</f>
        <v>2000</v>
      </c>
      <c r="J12" s="38" t="s">
        <v>281</v>
      </c>
      <c r="K12" s="37">
        <f>VLOOKUP(D12,[1]工单一览表!A:H,8,0)</f>
        <v>2000</v>
      </c>
      <c r="L12" s="26"/>
      <c r="M12" s="26"/>
      <c r="N12" s="26"/>
      <c r="O12" s="39" t="s">
        <v>36</v>
      </c>
      <c r="P12" s="40">
        <v>0.5</v>
      </c>
      <c r="Q12" s="40">
        <v>0.5</v>
      </c>
      <c r="R12" s="40">
        <f t="shared" ca="1" si="2"/>
        <v>3.9245283018867925</v>
      </c>
      <c r="S12" s="40">
        <f t="shared" ca="1" si="3"/>
        <v>3.8297872340425534</v>
      </c>
      <c r="T12" s="40">
        <v>4</v>
      </c>
      <c r="U12" s="40">
        <v>4</v>
      </c>
      <c r="V12" s="41">
        <v>12</v>
      </c>
      <c r="W12" s="42">
        <v>380</v>
      </c>
      <c r="X12" s="43">
        <v>550</v>
      </c>
      <c r="Y12" s="50">
        <v>1</v>
      </c>
      <c r="Z12" s="50">
        <v>1</v>
      </c>
      <c r="AA12" s="51"/>
      <c r="AB12" s="51"/>
      <c r="AC12" s="51"/>
      <c r="AD12" s="51"/>
      <c r="AE12" s="51"/>
      <c r="AF12" s="38">
        <f t="shared" si="4"/>
        <v>396</v>
      </c>
      <c r="AG12" s="61">
        <f t="shared" si="5"/>
        <v>11.515151515151516</v>
      </c>
      <c r="AH12" s="62">
        <f t="shared" si="6"/>
        <v>0.95959595959595956</v>
      </c>
      <c r="AI12" s="63"/>
      <c r="AJ12" s="64"/>
      <c r="AK12" s="65">
        <f t="shared" si="7"/>
        <v>0</v>
      </c>
      <c r="AL12" s="64" t="str">
        <f>IF(VLOOKUP(D12,[1]工单一览表!A:F,6,0)="结案","Y","N")</f>
        <v>Y</v>
      </c>
      <c r="AM12" s="66" t="s">
        <v>320</v>
      </c>
      <c r="AN12" s="26"/>
      <c r="AO12" s="66" t="s">
        <v>49</v>
      </c>
      <c r="AP12" s="74"/>
      <c r="AQ12" s="75"/>
      <c r="AR12" s="76"/>
      <c r="AS12" s="77"/>
      <c r="AT12" s="77"/>
      <c r="AU12" s="78"/>
      <c r="AV12" s="77"/>
      <c r="AW12" s="77"/>
      <c r="AX12" s="77"/>
      <c r="AY12" s="77"/>
      <c r="AZ12" s="77"/>
      <c r="BA12" s="77"/>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c r="GZ12" s="84"/>
      <c r="HA12" s="84"/>
      <c r="HB12" s="84"/>
      <c r="HC12" s="84"/>
      <c r="HD12" s="84"/>
      <c r="HE12" s="84"/>
      <c r="HF12" s="84"/>
      <c r="HG12" s="84"/>
      <c r="HH12" s="84"/>
      <c r="HI12" s="84"/>
      <c r="HJ12" s="84"/>
      <c r="HK12" s="84"/>
      <c r="HL12" s="84"/>
      <c r="HM12" s="84"/>
      <c r="HN12" s="84"/>
      <c r="HO12" s="84"/>
      <c r="HP12" s="84"/>
      <c r="HQ12" s="84"/>
      <c r="HR12" s="84"/>
      <c r="HS12" s="84"/>
      <c r="HT12" s="84"/>
      <c r="HU12" s="84"/>
      <c r="HV12" s="84"/>
      <c r="HW12" s="84"/>
      <c r="HX12" s="84"/>
      <c r="HY12" s="84"/>
      <c r="HZ12" s="84"/>
      <c r="IA12" s="84"/>
      <c r="IB12" s="84"/>
      <c r="IC12" s="84"/>
      <c r="ID12" s="84"/>
      <c r="IE12" s="84"/>
      <c r="IF12" s="84"/>
      <c r="IG12" s="84"/>
      <c r="IH12" s="84"/>
      <c r="II12" s="84"/>
      <c r="IJ12" s="84"/>
      <c r="IK12" s="84"/>
      <c r="IL12" s="84"/>
      <c r="IM12" s="84"/>
      <c r="IN12" s="84"/>
      <c r="IO12" s="84"/>
      <c r="IP12" s="84"/>
      <c r="IQ12" s="84"/>
      <c r="IR12" s="84"/>
      <c r="IS12" s="84"/>
      <c r="IT12" s="84"/>
      <c r="IU12" s="84"/>
      <c r="IV12" s="84"/>
      <c r="IW12" s="84"/>
      <c r="IX12" s="84"/>
      <c r="IY12" s="84"/>
      <c r="IZ12" s="84"/>
      <c r="JA12" s="84"/>
      <c r="JB12" s="84"/>
    </row>
    <row r="13" spans="1:262" s="13" customFormat="1" ht="15" customHeight="1" x14ac:dyDescent="0.15">
      <c r="A13" s="176" t="str">
        <f t="shared" si="0"/>
        <v>20190902</v>
      </c>
      <c r="B13" s="26" t="s">
        <v>285</v>
      </c>
      <c r="C13" s="27" t="s">
        <v>299</v>
      </c>
      <c r="D13" s="28" t="s">
        <v>430</v>
      </c>
      <c r="E13" s="26" t="str">
        <f t="shared" si="1"/>
        <v>标准</v>
      </c>
      <c r="F13" s="29" t="str">
        <f>VLOOKUP(D13,[1]工单一览表!A:B,2,0)</f>
        <v>050-S190000641-0550</v>
      </c>
      <c r="G13" s="30" t="str">
        <f>VLOOKUP(F13,[1]系列对照表!A:C,3,0)</f>
        <v>小天线</v>
      </c>
      <c r="H13" s="30" t="str">
        <f>VLOOKUP(F13,[1]系列对照表!A:D,4,0)</f>
        <v>KPCS</v>
      </c>
      <c r="I13" s="37">
        <f>VLOOKUP(D13,[1]工单一览表!A:G,7,0)</f>
        <v>2000</v>
      </c>
      <c r="J13" s="38" t="s">
        <v>281</v>
      </c>
      <c r="K13" s="37">
        <f>VLOOKUP(D13,[1]工单一览表!A:H,8,0)</f>
        <v>2000</v>
      </c>
      <c r="L13" s="26"/>
      <c r="M13" s="26"/>
      <c r="N13" s="26"/>
      <c r="O13" s="39" t="s">
        <v>36</v>
      </c>
      <c r="P13" s="40">
        <v>0.5</v>
      </c>
      <c r="Q13" s="40">
        <v>0.5</v>
      </c>
      <c r="R13" s="40">
        <f t="shared" ca="1" si="2"/>
        <v>2.1463414634146343</v>
      </c>
      <c r="S13" s="40">
        <f t="shared" ca="1" si="3"/>
        <v>3.8297872340425534</v>
      </c>
      <c r="T13" s="40">
        <v>5.5</v>
      </c>
      <c r="U13" s="40">
        <v>5.5</v>
      </c>
      <c r="V13" s="41">
        <v>12</v>
      </c>
      <c r="W13" s="42">
        <v>320</v>
      </c>
      <c r="X13" s="43">
        <v>550</v>
      </c>
      <c r="Y13" s="50">
        <v>1</v>
      </c>
      <c r="Z13" s="50">
        <v>1</v>
      </c>
      <c r="AA13" s="51"/>
      <c r="AB13" s="51"/>
      <c r="AC13" s="51"/>
      <c r="AD13" s="51"/>
      <c r="AE13" s="51"/>
      <c r="AF13" s="38">
        <f t="shared" si="4"/>
        <v>396</v>
      </c>
      <c r="AG13" s="61">
        <f t="shared" si="5"/>
        <v>9.6969696969696972</v>
      </c>
      <c r="AH13" s="62">
        <f t="shared" si="6"/>
        <v>0.80808080808080807</v>
      </c>
      <c r="AI13" s="63"/>
      <c r="AJ13" s="64"/>
      <c r="AK13" s="65">
        <f t="shared" si="7"/>
        <v>0</v>
      </c>
      <c r="AL13" s="64" t="str">
        <f>IF(VLOOKUP(D13,[1]工单一览表!A:F,6,0)="结案","Y","N")</f>
        <v>Y</v>
      </c>
      <c r="AM13" s="66" t="s">
        <v>313</v>
      </c>
      <c r="AN13" s="26"/>
      <c r="AO13" s="66" t="s">
        <v>298</v>
      </c>
      <c r="AP13" s="74"/>
      <c r="AQ13" s="75"/>
      <c r="AR13" s="76"/>
      <c r="AS13" s="77"/>
      <c r="AT13" s="77"/>
      <c r="AU13" s="78"/>
      <c r="AV13" s="77"/>
      <c r="AW13" s="77"/>
      <c r="AX13" s="77"/>
      <c r="AY13" s="77"/>
      <c r="AZ13" s="77"/>
      <c r="BA13" s="77"/>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c r="FE13" s="84"/>
      <c r="FF13" s="84"/>
      <c r="FG13" s="84"/>
      <c r="FH13" s="84"/>
      <c r="FI13" s="84"/>
      <c r="FJ13" s="84"/>
      <c r="FK13" s="84"/>
      <c r="FL13" s="84"/>
      <c r="FM13" s="84"/>
      <c r="FN13" s="84"/>
      <c r="FO13" s="84"/>
      <c r="FP13" s="84"/>
      <c r="FQ13" s="84"/>
      <c r="FR13" s="84"/>
      <c r="FS13" s="84"/>
      <c r="FT13" s="84"/>
      <c r="FU13" s="84"/>
      <c r="FV13" s="84"/>
      <c r="FW13" s="84"/>
      <c r="FX13" s="84"/>
      <c r="FY13" s="84"/>
      <c r="FZ13" s="84"/>
      <c r="GA13" s="84"/>
      <c r="GB13" s="84"/>
      <c r="GC13" s="84"/>
      <c r="GD13" s="84"/>
      <c r="GE13" s="84"/>
      <c r="GF13" s="84"/>
      <c r="GG13" s="84"/>
      <c r="GH13" s="84"/>
      <c r="GI13" s="84"/>
      <c r="GJ13" s="84"/>
      <c r="GK13" s="84"/>
      <c r="GL13" s="84"/>
      <c r="GM13" s="84"/>
      <c r="GN13" s="84"/>
      <c r="GO13" s="84"/>
      <c r="GP13" s="84"/>
      <c r="GQ13" s="84"/>
      <c r="GR13" s="84"/>
      <c r="GS13" s="84"/>
      <c r="GT13" s="84"/>
      <c r="GU13" s="84"/>
      <c r="GV13" s="84"/>
      <c r="GW13" s="84"/>
      <c r="GX13" s="84"/>
      <c r="GY13" s="84"/>
      <c r="GZ13" s="84"/>
      <c r="HA13" s="84"/>
      <c r="HB13" s="84"/>
      <c r="HC13" s="84"/>
      <c r="HD13" s="84"/>
      <c r="HE13" s="84"/>
      <c r="HF13" s="84"/>
      <c r="HG13" s="84"/>
      <c r="HH13" s="84"/>
      <c r="HI13" s="84"/>
      <c r="HJ13" s="84"/>
      <c r="HK13" s="84"/>
      <c r="HL13" s="84"/>
      <c r="HM13" s="84"/>
      <c r="HN13" s="84"/>
      <c r="HO13" s="84"/>
      <c r="HP13" s="84"/>
      <c r="HQ13" s="84"/>
      <c r="HR13" s="84"/>
      <c r="HS13" s="84"/>
      <c r="HT13" s="84"/>
      <c r="HU13" s="84"/>
      <c r="HV13" s="84"/>
      <c r="HW13" s="84"/>
      <c r="HX13" s="84"/>
      <c r="HY13" s="84"/>
      <c r="HZ13" s="84"/>
      <c r="IA13" s="84"/>
      <c r="IB13" s="84"/>
      <c r="IC13" s="84"/>
      <c r="ID13" s="84"/>
      <c r="IE13" s="84"/>
      <c r="IF13" s="84"/>
      <c r="IG13" s="84"/>
      <c r="IH13" s="84"/>
      <c r="II13" s="84"/>
      <c r="IJ13" s="84"/>
      <c r="IK13" s="84"/>
      <c r="IL13" s="84"/>
      <c r="IM13" s="84"/>
      <c r="IN13" s="84"/>
      <c r="IO13" s="84"/>
      <c r="IP13" s="84"/>
      <c r="IQ13" s="84"/>
      <c r="IR13" s="84"/>
      <c r="IS13" s="84"/>
      <c r="IT13" s="84"/>
      <c r="IU13" s="84"/>
      <c r="IV13" s="84"/>
      <c r="IW13" s="84"/>
      <c r="IX13" s="84"/>
      <c r="IY13" s="84"/>
      <c r="IZ13" s="84"/>
      <c r="JA13" s="84"/>
      <c r="JB13" s="84"/>
    </row>
    <row r="14" spans="1:262" s="22" customFormat="1" ht="15" customHeight="1" x14ac:dyDescent="0.15">
      <c r="A14" s="176" t="str">
        <f t="shared" si="0"/>
        <v>20190902</v>
      </c>
      <c r="B14" s="26" t="s">
        <v>285</v>
      </c>
      <c r="C14" s="27" t="s">
        <v>303</v>
      </c>
      <c r="D14" s="28" t="s">
        <v>431</v>
      </c>
      <c r="E14" s="26" t="str">
        <f t="shared" si="1"/>
        <v>标准</v>
      </c>
      <c r="F14" s="29" t="str">
        <f>VLOOKUP(D14,[1]工单一览表!A:B,2,0)</f>
        <v>025-0009-310</v>
      </c>
      <c r="G14" s="30" t="str">
        <f>VLOOKUP(F14,[1]系列对照表!A:C,3,0)</f>
        <v>Sim卡</v>
      </c>
      <c r="H14" s="30" t="str">
        <f>VLOOKUP(F14,[1]系列对照表!A:D,4,0)</f>
        <v>PCS</v>
      </c>
      <c r="I14" s="37">
        <f>VLOOKUP(D14,[1]工单一览表!A:G,7,0)</f>
        <v>300000</v>
      </c>
      <c r="J14" s="38" t="s">
        <v>281</v>
      </c>
      <c r="K14" s="37">
        <f>VLOOKUP(D14,[1]工单一览表!A:H,8,0)</f>
        <v>297000</v>
      </c>
      <c r="L14" s="26"/>
      <c r="M14" s="26"/>
      <c r="N14" s="26"/>
      <c r="O14" s="39" t="s">
        <v>433</v>
      </c>
      <c r="P14" s="40">
        <v>0.5</v>
      </c>
      <c r="Q14" s="40">
        <v>0.5</v>
      </c>
      <c r="R14" s="40">
        <f t="shared" ca="1" si="2"/>
        <v>2.1463414634146343</v>
      </c>
      <c r="S14" s="40">
        <f t="shared" ca="1" si="3"/>
        <v>3.8297872340425534</v>
      </c>
      <c r="T14" s="40">
        <v>5.5</v>
      </c>
      <c r="U14" s="40">
        <v>5.5</v>
      </c>
      <c r="V14" s="41">
        <v>12</v>
      </c>
      <c r="W14" s="42">
        <v>60500</v>
      </c>
      <c r="X14" s="43">
        <v>200</v>
      </c>
      <c r="Y14" s="50">
        <v>1</v>
      </c>
      <c r="Z14" s="50">
        <v>1</v>
      </c>
      <c r="AA14" s="51"/>
      <c r="AB14" s="51"/>
      <c r="AC14" s="51"/>
      <c r="AD14" s="51"/>
      <c r="AE14" s="51"/>
      <c r="AF14" s="38">
        <f t="shared" si="4"/>
        <v>144000</v>
      </c>
      <c r="AG14" s="61">
        <f t="shared" si="5"/>
        <v>5.041666666666667</v>
      </c>
      <c r="AH14" s="62">
        <f t="shared" si="6"/>
        <v>0.4201388888888889</v>
      </c>
      <c r="AI14" s="63"/>
      <c r="AJ14" s="64"/>
      <c r="AK14" s="65">
        <f t="shared" si="7"/>
        <v>0</v>
      </c>
      <c r="AL14" s="64" t="str">
        <f>IF(VLOOKUP(D14,[1]工单一览表!A:F,6,0)="结案","Y","N")</f>
        <v>Y</v>
      </c>
      <c r="AM14" s="66" t="s">
        <v>322</v>
      </c>
      <c r="AN14" s="26"/>
      <c r="AO14" s="66" t="s">
        <v>64</v>
      </c>
      <c r="AP14" s="74"/>
      <c r="AQ14" s="75"/>
      <c r="AR14" s="76"/>
      <c r="AS14" s="77"/>
      <c r="AT14" s="77"/>
      <c r="AU14" s="78"/>
      <c r="AV14" s="77"/>
      <c r="AW14" s="77"/>
      <c r="AX14" s="77"/>
      <c r="AY14" s="77"/>
      <c r="AZ14" s="77"/>
      <c r="BA14" s="77"/>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4"/>
      <c r="CE14" s="84"/>
      <c r="CF14" s="84"/>
      <c r="CG14" s="84"/>
      <c r="CH14" s="84"/>
      <c r="CI14" s="84"/>
      <c r="CJ14" s="84"/>
      <c r="CK14" s="84"/>
      <c r="CL14" s="84"/>
      <c r="CM14" s="84"/>
      <c r="CN14" s="84"/>
      <c r="CO14" s="84"/>
      <c r="CP14" s="84"/>
      <c r="CQ14" s="84"/>
      <c r="CR14" s="84"/>
      <c r="CS14" s="84"/>
      <c r="CT14" s="84"/>
      <c r="CU14" s="84"/>
      <c r="CV14" s="84"/>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c r="FE14" s="84"/>
      <c r="FF14" s="84"/>
      <c r="FG14" s="84"/>
      <c r="FH14" s="84"/>
      <c r="FI14" s="84"/>
      <c r="FJ14" s="84"/>
      <c r="FK14" s="84"/>
      <c r="FL14" s="84"/>
      <c r="FM14" s="84"/>
      <c r="FN14" s="84"/>
      <c r="FO14" s="84"/>
      <c r="FP14" s="84"/>
      <c r="FQ14" s="84"/>
      <c r="FR14" s="84"/>
      <c r="FS14" s="84"/>
      <c r="FT14" s="84"/>
      <c r="FU14" s="84"/>
      <c r="FV14" s="84"/>
      <c r="FW14" s="84"/>
      <c r="FX14" s="84"/>
      <c r="FY14" s="84"/>
      <c r="FZ14" s="84"/>
      <c r="GA14" s="84"/>
      <c r="GB14" s="84"/>
      <c r="GC14" s="84"/>
      <c r="GD14" s="84"/>
      <c r="GE14" s="84"/>
      <c r="GF14" s="84"/>
      <c r="GG14" s="84"/>
      <c r="GH14" s="84"/>
      <c r="GI14" s="84"/>
      <c r="GJ14" s="84"/>
      <c r="GK14" s="84"/>
      <c r="GL14" s="84"/>
      <c r="GM14" s="84"/>
      <c r="GN14" s="84"/>
      <c r="GO14" s="84"/>
      <c r="GP14" s="84"/>
      <c r="GQ14" s="84"/>
      <c r="GR14" s="84"/>
      <c r="GS14" s="84"/>
      <c r="GT14" s="84"/>
      <c r="GU14" s="84"/>
      <c r="GV14" s="84"/>
      <c r="GW14" s="84"/>
      <c r="GX14" s="84"/>
      <c r="GY14" s="84"/>
      <c r="GZ14" s="84"/>
      <c r="HA14" s="84"/>
      <c r="HB14" s="84"/>
      <c r="HC14" s="84"/>
      <c r="HD14" s="84"/>
      <c r="HE14" s="84"/>
      <c r="HF14" s="84"/>
      <c r="HG14" s="84"/>
      <c r="HH14" s="84"/>
      <c r="HI14" s="84"/>
      <c r="HJ14" s="84"/>
      <c r="HK14" s="84"/>
      <c r="HL14" s="84"/>
      <c r="HM14" s="84"/>
      <c r="HN14" s="84"/>
      <c r="HO14" s="84"/>
      <c r="HP14" s="84"/>
      <c r="HQ14" s="84"/>
      <c r="HR14" s="84"/>
      <c r="HS14" s="84"/>
      <c r="HT14" s="84"/>
      <c r="HU14" s="84"/>
      <c r="HV14" s="84"/>
      <c r="HW14" s="84"/>
      <c r="HX14" s="84"/>
      <c r="HY14" s="84"/>
      <c r="HZ14" s="84"/>
      <c r="IA14" s="84"/>
      <c r="IB14" s="84"/>
      <c r="IC14" s="84"/>
      <c r="ID14" s="84"/>
      <c r="IE14" s="84"/>
      <c r="IF14" s="84"/>
      <c r="IG14" s="84"/>
      <c r="IH14" s="84"/>
      <c r="II14" s="84"/>
      <c r="IJ14" s="84"/>
      <c r="IK14" s="84"/>
      <c r="IL14" s="84"/>
      <c r="IM14" s="84"/>
      <c r="IN14" s="84"/>
      <c r="IO14" s="84"/>
      <c r="IP14" s="84"/>
      <c r="IQ14" s="84"/>
      <c r="IR14" s="84"/>
      <c r="IS14" s="84"/>
      <c r="IT14" s="84"/>
      <c r="IU14" s="84"/>
      <c r="IV14" s="84"/>
      <c r="IW14" s="84"/>
      <c r="IX14" s="84"/>
      <c r="IY14" s="84"/>
      <c r="IZ14" s="84"/>
      <c r="JA14" s="84"/>
      <c r="JB14" s="84"/>
    </row>
    <row r="15" spans="1:262" s="22" customFormat="1" ht="15" customHeight="1" x14ac:dyDescent="0.15">
      <c r="A15" s="176" t="str">
        <f t="shared" si="0"/>
        <v>20190902</v>
      </c>
      <c r="B15" s="26" t="s">
        <v>275</v>
      </c>
      <c r="C15" s="27" t="s">
        <v>371</v>
      </c>
      <c r="D15" s="28" t="s">
        <v>434</v>
      </c>
      <c r="E15" s="26" t="str">
        <f t="shared" si="1"/>
        <v>标准</v>
      </c>
      <c r="F15" s="29" t="str">
        <f>VLOOKUP(D15,[1]工单一览表!A:B,2,0)</f>
        <v>050-C130000141-508</v>
      </c>
      <c r="G15" s="30" t="str">
        <f>VLOOKUP(F15,[1]系列对照表!A:C,3,0)</f>
        <v>PinPush</v>
      </c>
      <c r="H15" s="30" t="str">
        <f>VLOOKUP(F15,[1]系列对照表!A:D,4,0)</f>
        <v>KPCS</v>
      </c>
      <c r="I15" s="37">
        <f>VLOOKUP(D15,[1]工单一览表!A:G,7,0)</f>
        <v>2000</v>
      </c>
      <c r="J15" s="38" t="s">
        <v>281</v>
      </c>
      <c r="K15" s="37">
        <f>VLOOKUP(D15,[1]工单一览表!A:H,8,0)</f>
        <v>1999.5</v>
      </c>
      <c r="L15" s="26"/>
      <c r="M15" s="26"/>
      <c r="N15" s="26"/>
      <c r="O15" s="39" t="s">
        <v>54</v>
      </c>
      <c r="P15" s="40">
        <v>0.5</v>
      </c>
      <c r="Q15" s="40">
        <v>0.5</v>
      </c>
      <c r="R15" s="40">
        <f t="shared" ca="1" si="2"/>
        <v>3.9245283018867925</v>
      </c>
      <c r="S15" s="40">
        <f t="shared" ca="1" si="3"/>
        <v>3.8297872340425534</v>
      </c>
      <c r="T15" s="40">
        <v>4</v>
      </c>
      <c r="U15" s="40">
        <v>4</v>
      </c>
      <c r="V15" s="41">
        <v>12</v>
      </c>
      <c r="W15" s="42">
        <v>396</v>
      </c>
      <c r="X15" s="43">
        <v>600</v>
      </c>
      <c r="Y15" s="50">
        <v>1</v>
      </c>
      <c r="Z15" s="50">
        <v>1</v>
      </c>
      <c r="AA15" s="51"/>
      <c r="AB15" s="51"/>
      <c r="AC15" s="51"/>
      <c r="AD15" s="51"/>
      <c r="AE15" s="51"/>
      <c r="AF15" s="38">
        <f t="shared" si="4"/>
        <v>432</v>
      </c>
      <c r="AG15" s="61">
        <f t="shared" si="5"/>
        <v>11</v>
      </c>
      <c r="AH15" s="62">
        <f t="shared" si="6"/>
        <v>0.91666666666666663</v>
      </c>
      <c r="AI15" s="63"/>
      <c r="AJ15" s="64"/>
      <c r="AK15" s="65">
        <f t="shared" si="7"/>
        <v>0</v>
      </c>
      <c r="AL15" s="64" t="str">
        <f>IF(VLOOKUP(D15,[1]工单一览表!A:F,6,0)="结案","Y","N")</f>
        <v>Y</v>
      </c>
      <c r="AM15" s="66" t="s">
        <v>302</v>
      </c>
      <c r="AN15" s="26"/>
      <c r="AO15" s="66" t="s">
        <v>68</v>
      </c>
      <c r="AP15" s="74"/>
      <c r="AQ15" s="75"/>
      <c r="AR15" s="76"/>
      <c r="AS15" s="77"/>
      <c r="AT15" s="77"/>
      <c r="AU15" s="78"/>
      <c r="AV15" s="77"/>
      <c r="AW15" s="77"/>
      <c r="AX15" s="77"/>
      <c r="AY15" s="77"/>
      <c r="AZ15" s="77"/>
      <c r="BA15" s="77"/>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84"/>
      <c r="CE15" s="84"/>
      <c r="CF15" s="84"/>
      <c r="CG15" s="84"/>
      <c r="CH15" s="84"/>
      <c r="CI15" s="84"/>
      <c r="CJ15" s="84"/>
      <c r="CK15" s="84"/>
      <c r="CL15" s="84"/>
      <c r="CM15" s="84"/>
      <c r="CN15" s="84"/>
      <c r="CO15" s="84"/>
      <c r="CP15" s="84"/>
      <c r="CQ15" s="84"/>
      <c r="CR15" s="84"/>
      <c r="CS15" s="84"/>
      <c r="CT15" s="84"/>
      <c r="CU15" s="84"/>
      <c r="CV15" s="84"/>
      <c r="CW15" s="84"/>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c r="FE15" s="84"/>
      <c r="FF15" s="84"/>
      <c r="FG15" s="84"/>
      <c r="FH15" s="84"/>
      <c r="FI15" s="84"/>
      <c r="FJ15" s="84"/>
      <c r="FK15" s="84"/>
      <c r="FL15" s="84"/>
      <c r="FM15" s="84"/>
      <c r="FN15" s="84"/>
      <c r="FO15" s="84"/>
      <c r="FP15" s="84"/>
      <c r="FQ15" s="84"/>
      <c r="FR15" s="84"/>
      <c r="FS15" s="84"/>
      <c r="FT15" s="84"/>
      <c r="FU15" s="84"/>
      <c r="FV15" s="84"/>
      <c r="FW15" s="84"/>
      <c r="FX15" s="84"/>
      <c r="FY15" s="84"/>
      <c r="FZ15" s="84"/>
      <c r="GA15" s="84"/>
      <c r="GB15" s="84"/>
      <c r="GC15" s="84"/>
      <c r="GD15" s="84"/>
      <c r="GE15" s="84"/>
      <c r="GF15" s="84"/>
      <c r="GG15" s="84"/>
      <c r="GH15" s="84"/>
      <c r="GI15" s="84"/>
      <c r="GJ15" s="84"/>
      <c r="GK15" s="84"/>
      <c r="GL15" s="84"/>
      <c r="GM15" s="84"/>
      <c r="GN15" s="84"/>
      <c r="GO15" s="84"/>
      <c r="GP15" s="84"/>
      <c r="GQ15" s="84"/>
      <c r="GR15" s="84"/>
      <c r="GS15" s="84"/>
      <c r="GT15" s="84"/>
      <c r="GU15" s="84"/>
      <c r="GV15" s="84"/>
      <c r="GW15" s="84"/>
      <c r="GX15" s="84"/>
      <c r="GY15" s="84"/>
      <c r="GZ15" s="84"/>
      <c r="HA15" s="84"/>
      <c r="HB15" s="84"/>
      <c r="HC15" s="84"/>
      <c r="HD15" s="84"/>
      <c r="HE15" s="84"/>
      <c r="HF15" s="84"/>
      <c r="HG15" s="84"/>
      <c r="HH15" s="84"/>
      <c r="HI15" s="84"/>
      <c r="HJ15" s="84"/>
      <c r="HK15" s="84"/>
      <c r="HL15" s="84"/>
      <c r="HM15" s="84"/>
      <c r="HN15" s="84"/>
      <c r="HO15" s="84"/>
      <c r="HP15" s="84"/>
      <c r="HQ15" s="84"/>
      <c r="HR15" s="84"/>
      <c r="HS15" s="84"/>
      <c r="HT15" s="84"/>
      <c r="HU15" s="84"/>
      <c r="HV15" s="84"/>
      <c r="HW15" s="84"/>
      <c r="HX15" s="84"/>
      <c r="HY15" s="84"/>
      <c r="HZ15" s="84"/>
      <c r="IA15" s="84"/>
      <c r="IB15" s="84"/>
      <c r="IC15" s="84"/>
      <c r="ID15" s="84"/>
      <c r="IE15" s="84"/>
      <c r="IF15" s="84"/>
      <c r="IG15" s="84"/>
      <c r="IH15" s="84"/>
      <c r="II15" s="84"/>
      <c r="IJ15" s="84"/>
      <c r="IK15" s="84"/>
      <c r="IL15" s="84"/>
      <c r="IM15" s="84"/>
      <c r="IN15" s="84"/>
      <c r="IO15" s="84"/>
      <c r="IP15" s="84"/>
      <c r="IQ15" s="84"/>
      <c r="IR15" s="84"/>
      <c r="IS15" s="84"/>
      <c r="IT15" s="84"/>
      <c r="IU15" s="84"/>
      <c r="IV15" s="84"/>
      <c r="IW15" s="84"/>
      <c r="IX15" s="84"/>
      <c r="IY15" s="84"/>
      <c r="IZ15" s="84"/>
      <c r="JA15" s="84"/>
      <c r="JB15" s="84"/>
    </row>
    <row r="16" spans="1:262" s="22" customFormat="1" ht="15" customHeight="1" x14ac:dyDescent="0.15">
      <c r="A16" s="176" t="str">
        <f t="shared" si="0"/>
        <v>20190902</v>
      </c>
      <c r="B16" s="26" t="s">
        <v>285</v>
      </c>
      <c r="C16" s="27" t="s">
        <v>371</v>
      </c>
      <c r="D16" s="28" t="s">
        <v>434</v>
      </c>
      <c r="E16" s="26" t="str">
        <f t="shared" si="1"/>
        <v>标准</v>
      </c>
      <c r="F16" s="29" t="str">
        <f>VLOOKUP(D16,[1]工单一览表!A:B,2,0)</f>
        <v>050-C130000141-508</v>
      </c>
      <c r="G16" s="30" t="str">
        <f>VLOOKUP(F16,[1]系列对照表!A:C,3,0)</f>
        <v>PinPush</v>
      </c>
      <c r="H16" s="30" t="str">
        <f>VLOOKUP(F16,[1]系列对照表!A:D,4,0)</f>
        <v>KPCS</v>
      </c>
      <c r="I16" s="37">
        <f>VLOOKUP(D16,[1]工单一览表!A:G,7,0)</f>
        <v>2000</v>
      </c>
      <c r="J16" s="38" t="s">
        <v>281</v>
      </c>
      <c r="K16" s="37">
        <f>VLOOKUP(D16,[1]工单一览表!A:H,8,0)</f>
        <v>1999.5</v>
      </c>
      <c r="L16" s="26"/>
      <c r="M16" s="26"/>
      <c r="N16" s="26"/>
      <c r="O16" s="39" t="s">
        <v>54</v>
      </c>
      <c r="P16" s="40">
        <v>0.5</v>
      </c>
      <c r="Q16" s="40">
        <v>0.5</v>
      </c>
      <c r="R16" s="40">
        <f t="shared" ca="1" si="2"/>
        <v>2.1463414634146343</v>
      </c>
      <c r="S16" s="40">
        <f t="shared" ca="1" si="3"/>
        <v>3.8297872340425534</v>
      </c>
      <c r="T16" s="40">
        <v>5.5</v>
      </c>
      <c r="U16" s="40">
        <v>5.5</v>
      </c>
      <c r="V16" s="41">
        <v>12</v>
      </c>
      <c r="W16" s="42">
        <v>325</v>
      </c>
      <c r="X16" s="43">
        <v>600</v>
      </c>
      <c r="Y16" s="50">
        <v>1</v>
      </c>
      <c r="Z16" s="50">
        <v>1</v>
      </c>
      <c r="AA16" s="51"/>
      <c r="AB16" s="51"/>
      <c r="AC16" s="51"/>
      <c r="AD16" s="51"/>
      <c r="AE16" s="51"/>
      <c r="AF16" s="38">
        <f t="shared" si="4"/>
        <v>432</v>
      </c>
      <c r="AG16" s="61">
        <f t="shared" si="5"/>
        <v>9.0277777777777786</v>
      </c>
      <c r="AH16" s="62">
        <f t="shared" si="6"/>
        <v>0.75231481481481477</v>
      </c>
      <c r="AI16" s="63"/>
      <c r="AJ16" s="64"/>
      <c r="AK16" s="65">
        <f t="shared" si="7"/>
        <v>0</v>
      </c>
      <c r="AL16" s="64" t="str">
        <f>IF(VLOOKUP(D16,[1]工单一览表!A:F,6,0)="结案","Y","N")</f>
        <v>Y</v>
      </c>
      <c r="AM16" s="66" t="s">
        <v>403</v>
      </c>
      <c r="AN16" s="26"/>
      <c r="AO16" s="66" t="s">
        <v>40</v>
      </c>
      <c r="AP16" s="74"/>
      <c r="AQ16" s="75"/>
      <c r="AR16" s="76"/>
      <c r="AS16" s="77"/>
      <c r="AT16" s="77"/>
      <c r="AU16" s="78"/>
      <c r="AV16" s="77"/>
      <c r="AW16" s="77"/>
      <c r="AX16" s="77"/>
      <c r="AY16" s="77"/>
      <c r="AZ16" s="77"/>
      <c r="BA16" s="77"/>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84"/>
      <c r="CE16" s="84"/>
      <c r="CF16" s="84"/>
      <c r="CG16" s="84"/>
      <c r="CH16" s="84"/>
      <c r="CI16" s="84"/>
      <c r="CJ16" s="84"/>
      <c r="CK16" s="84"/>
      <c r="CL16" s="84"/>
      <c r="CM16" s="84"/>
      <c r="CN16" s="84"/>
      <c r="CO16" s="84"/>
      <c r="CP16" s="84"/>
      <c r="CQ16" s="84"/>
      <c r="CR16" s="84"/>
      <c r="CS16" s="84"/>
      <c r="CT16" s="84"/>
      <c r="CU16" s="84"/>
      <c r="CV16" s="84"/>
      <c r="CW16" s="84"/>
      <c r="CX16" s="84"/>
      <c r="CY16" s="84"/>
      <c r="CZ16" s="84"/>
      <c r="DA16" s="84"/>
      <c r="DB16" s="84"/>
      <c r="DC16" s="84"/>
      <c r="DD16" s="84"/>
      <c r="DE16" s="84"/>
      <c r="DF16" s="84"/>
      <c r="DG16" s="84"/>
      <c r="DH16" s="84"/>
      <c r="DI16" s="84"/>
      <c r="DJ16" s="84"/>
      <c r="DK16" s="84"/>
      <c r="DL16" s="84"/>
      <c r="DM16" s="84"/>
      <c r="DN16" s="84"/>
      <c r="DO16" s="84"/>
      <c r="DP16" s="84"/>
      <c r="DQ16" s="84"/>
      <c r="DR16" s="84"/>
      <c r="DS16" s="84"/>
      <c r="DT16" s="84"/>
      <c r="DU16" s="84"/>
      <c r="DV16" s="84"/>
      <c r="DW16" s="84"/>
      <c r="DX16" s="84"/>
      <c r="DY16" s="84"/>
      <c r="DZ16" s="84"/>
      <c r="EA16" s="84"/>
      <c r="EB16" s="84"/>
      <c r="EC16" s="84"/>
      <c r="ED16" s="84"/>
      <c r="EE16" s="84"/>
      <c r="EF16" s="84"/>
      <c r="EG16" s="84"/>
      <c r="EH16" s="84"/>
      <c r="EI16" s="84"/>
      <c r="EJ16" s="84"/>
      <c r="EK16" s="84"/>
      <c r="EL16" s="84"/>
      <c r="EM16" s="84"/>
      <c r="EN16" s="84"/>
      <c r="EO16" s="84"/>
      <c r="EP16" s="84"/>
      <c r="EQ16" s="84"/>
      <c r="ER16" s="84"/>
      <c r="ES16" s="84"/>
      <c r="ET16" s="84"/>
      <c r="EU16" s="84"/>
      <c r="EV16" s="84"/>
      <c r="EW16" s="84"/>
      <c r="EX16" s="84"/>
      <c r="EY16" s="84"/>
      <c r="EZ16" s="84"/>
      <c r="FA16" s="84"/>
      <c r="FB16" s="84"/>
      <c r="FC16" s="84"/>
      <c r="FD16" s="84"/>
      <c r="FE16" s="84"/>
      <c r="FF16" s="84"/>
      <c r="FG16" s="84"/>
      <c r="FH16" s="84"/>
      <c r="FI16" s="84"/>
      <c r="FJ16" s="84"/>
      <c r="FK16" s="84"/>
      <c r="FL16" s="84"/>
      <c r="FM16" s="84"/>
      <c r="FN16" s="84"/>
      <c r="FO16" s="84"/>
      <c r="FP16" s="84"/>
      <c r="FQ16" s="84"/>
      <c r="FR16" s="84"/>
      <c r="FS16" s="84"/>
      <c r="FT16" s="84"/>
      <c r="FU16" s="84"/>
      <c r="FV16" s="84"/>
      <c r="FW16" s="84"/>
      <c r="FX16" s="84"/>
      <c r="FY16" s="84"/>
      <c r="FZ16" s="84"/>
      <c r="GA16" s="84"/>
      <c r="GB16" s="84"/>
      <c r="GC16" s="84"/>
      <c r="GD16" s="84"/>
      <c r="GE16" s="84"/>
      <c r="GF16" s="84"/>
      <c r="GG16" s="84"/>
      <c r="GH16" s="84"/>
      <c r="GI16" s="84"/>
      <c r="GJ16" s="84"/>
      <c r="GK16" s="84"/>
      <c r="GL16" s="84"/>
      <c r="GM16" s="84"/>
      <c r="GN16" s="84"/>
      <c r="GO16" s="84"/>
      <c r="GP16" s="84"/>
      <c r="GQ16" s="84"/>
      <c r="GR16" s="84"/>
      <c r="GS16" s="84"/>
      <c r="GT16" s="84"/>
      <c r="GU16" s="84"/>
      <c r="GV16" s="84"/>
      <c r="GW16" s="84"/>
      <c r="GX16" s="84"/>
      <c r="GY16" s="84"/>
      <c r="GZ16" s="84"/>
      <c r="HA16" s="84"/>
      <c r="HB16" s="84"/>
      <c r="HC16" s="84"/>
      <c r="HD16" s="84"/>
      <c r="HE16" s="84"/>
      <c r="HF16" s="84"/>
      <c r="HG16" s="84"/>
      <c r="HH16" s="84"/>
      <c r="HI16" s="84"/>
      <c r="HJ16" s="84"/>
      <c r="HK16" s="84"/>
      <c r="HL16" s="84"/>
      <c r="HM16" s="84"/>
      <c r="HN16" s="84"/>
      <c r="HO16" s="84"/>
      <c r="HP16" s="84"/>
      <c r="HQ16" s="84"/>
      <c r="HR16" s="84"/>
      <c r="HS16" s="84"/>
      <c r="HT16" s="84"/>
      <c r="HU16" s="84"/>
      <c r="HV16" s="84"/>
      <c r="HW16" s="84"/>
      <c r="HX16" s="84"/>
      <c r="HY16" s="84"/>
      <c r="HZ16" s="84"/>
      <c r="IA16" s="84"/>
      <c r="IB16" s="84"/>
      <c r="IC16" s="84"/>
      <c r="ID16" s="84"/>
      <c r="IE16" s="84"/>
      <c r="IF16" s="84"/>
      <c r="IG16" s="84"/>
      <c r="IH16" s="84"/>
      <c r="II16" s="84"/>
      <c r="IJ16" s="84"/>
      <c r="IK16" s="84"/>
      <c r="IL16" s="84"/>
      <c r="IM16" s="84"/>
      <c r="IN16" s="84"/>
      <c r="IO16" s="84"/>
      <c r="IP16" s="84"/>
      <c r="IQ16" s="84"/>
      <c r="IR16" s="84"/>
      <c r="IS16" s="84"/>
      <c r="IT16" s="84"/>
      <c r="IU16" s="84"/>
      <c r="IV16" s="84"/>
      <c r="IW16" s="84"/>
      <c r="IX16" s="84"/>
      <c r="IY16" s="84"/>
      <c r="IZ16" s="84"/>
      <c r="JA16" s="84"/>
      <c r="JB16" s="84"/>
    </row>
    <row r="17" spans="1:262" s="22" customFormat="1" ht="15" customHeight="1" x14ac:dyDescent="0.15">
      <c r="A17" s="176" t="str">
        <f t="shared" si="0"/>
        <v>20190902</v>
      </c>
      <c r="B17" s="26" t="s">
        <v>285</v>
      </c>
      <c r="C17" s="27" t="s">
        <v>318</v>
      </c>
      <c r="D17" s="28" t="s">
        <v>435</v>
      </c>
      <c r="E17" s="26" t="str">
        <f t="shared" ref="E17:E26" si="8">IF(LEFT(D17,3)="ZVY","试产",IF(LEFT(D17,3)="XVK","重工","标准"))</f>
        <v>标准</v>
      </c>
      <c r="F17" s="29" t="str">
        <f>VLOOKUP(D17,[1]工单一览表!A:B,2,0)</f>
        <v>050-3009-429</v>
      </c>
      <c r="G17" s="30" t="str">
        <f>VLOOKUP(F17,[1]系列对照表!A:C,3,0)</f>
        <v>Jack</v>
      </c>
      <c r="H17" s="30" t="str">
        <f>VLOOKUP(F17,[1]系列对照表!A:D,4,0)</f>
        <v>KPCS</v>
      </c>
      <c r="I17" s="37">
        <f>VLOOKUP(D17,[1]工单一览表!A:G,7,0)</f>
        <v>200</v>
      </c>
      <c r="J17" s="38" t="s">
        <v>281</v>
      </c>
      <c r="K17" s="37">
        <f>VLOOKUP(D17,[1]工单一览表!A:H,8,0)</f>
        <v>163</v>
      </c>
      <c r="L17" s="26"/>
      <c r="M17" s="26"/>
      <c r="N17" s="26"/>
      <c r="O17" s="39" t="s">
        <v>385</v>
      </c>
      <c r="P17" s="40">
        <v>0.5</v>
      </c>
      <c r="Q17" s="40">
        <v>0.5</v>
      </c>
      <c r="R17" s="40">
        <f t="shared" ca="1" si="2"/>
        <v>2.1463414634146343</v>
      </c>
      <c r="S17" s="40">
        <f t="shared" ca="1" si="3"/>
        <v>3.8297872340425534</v>
      </c>
      <c r="T17" s="40">
        <v>4</v>
      </c>
      <c r="U17" s="40">
        <v>4</v>
      </c>
      <c r="V17" s="41">
        <v>12</v>
      </c>
      <c r="W17" s="42">
        <v>252</v>
      </c>
      <c r="X17" s="43">
        <v>350</v>
      </c>
      <c r="Y17" s="50">
        <v>1</v>
      </c>
      <c r="Z17" s="50">
        <v>1</v>
      </c>
      <c r="AA17" s="51"/>
      <c r="AB17" s="51"/>
      <c r="AC17" s="51"/>
      <c r="AD17" s="51"/>
      <c r="AE17" s="51"/>
      <c r="AF17" s="38">
        <f t="shared" si="4"/>
        <v>252</v>
      </c>
      <c r="AG17" s="61">
        <f t="shared" si="5"/>
        <v>12</v>
      </c>
      <c r="AH17" s="62">
        <f t="shared" si="6"/>
        <v>1</v>
      </c>
      <c r="AI17" s="63"/>
      <c r="AJ17" s="64"/>
      <c r="AK17" s="65">
        <f t="shared" ref="AK17:AK26" si="9">AJ17/U17</f>
        <v>0</v>
      </c>
      <c r="AL17" s="64" t="str">
        <f>IF(VLOOKUP(D17,[1]工单一览表!A:F,6,0)="结案","Y","N")</f>
        <v>Y</v>
      </c>
      <c r="AM17" s="66" t="s">
        <v>326</v>
      </c>
      <c r="AN17" s="26"/>
      <c r="AO17" s="66" t="s">
        <v>332</v>
      </c>
      <c r="AP17" s="74"/>
      <c r="AQ17" s="75"/>
      <c r="AR17" s="76"/>
      <c r="AS17" s="77"/>
      <c r="AT17" s="77"/>
      <c r="AU17" s="78"/>
      <c r="AV17" s="77"/>
      <c r="AW17" s="77"/>
      <c r="AX17" s="77"/>
      <c r="AY17" s="77"/>
      <c r="AZ17" s="77"/>
      <c r="BA17" s="77"/>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84"/>
      <c r="CE17" s="84"/>
      <c r="CF17" s="84"/>
      <c r="CG17" s="84"/>
      <c r="CH17" s="84"/>
      <c r="CI17" s="84"/>
      <c r="CJ17" s="84"/>
      <c r="CK17" s="84"/>
      <c r="CL17" s="84"/>
      <c r="CM17" s="84"/>
      <c r="CN17" s="84"/>
      <c r="CO17" s="84"/>
      <c r="CP17" s="84"/>
      <c r="CQ17" s="84"/>
      <c r="CR17" s="84"/>
      <c r="CS17" s="84"/>
      <c r="CT17" s="84"/>
      <c r="CU17" s="84"/>
      <c r="CV17" s="84"/>
      <c r="CW17" s="84"/>
      <c r="CX17" s="84"/>
      <c r="CY17" s="84"/>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c r="FE17" s="84"/>
      <c r="FF17" s="84"/>
      <c r="FG17" s="84"/>
      <c r="FH17" s="84"/>
      <c r="FI17" s="84"/>
      <c r="FJ17" s="84"/>
      <c r="FK17" s="84"/>
      <c r="FL17" s="84"/>
      <c r="FM17" s="84"/>
      <c r="FN17" s="84"/>
      <c r="FO17" s="84"/>
      <c r="FP17" s="84"/>
      <c r="FQ17" s="84"/>
      <c r="FR17" s="84"/>
      <c r="FS17" s="84"/>
      <c r="FT17" s="84"/>
      <c r="FU17" s="84"/>
      <c r="FV17" s="84"/>
      <c r="FW17" s="84"/>
      <c r="FX17" s="84"/>
      <c r="FY17" s="84"/>
      <c r="FZ17" s="84"/>
      <c r="GA17" s="84"/>
      <c r="GB17" s="84"/>
      <c r="GC17" s="84"/>
      <c r="GD17" s="84"/>
      <c r="GE17" s="84"/>
      <c r="GF17" s="84"/>
      <c r="GG17" s="84"/>
      <c r="GH17" s="84"/>
      <c r="GI17" s="84"/>
      <c r="GJ17" s="84"/>
      <c r="GK17" s="84"/>
      <c r="GL17" s="84"/>
      <c r="GM17" s="84"/>
      <c r="GN17" s="84"/>
      <c r="GO17" s="84"/>
      <c r="GP17" s="84"/>
      <c r="GQ17" s="84"/>
      <c r="GR17" s="84"/>
      <c r="GS17" s="84"/>
      <c r="GT17" s="84"/>
      <c r="GU17" s="84"/>
      <c r="GV17" s="84"/>
      <c r="GW17" s="84"/>
      <c r="GX17" s="84"/>
      <c r="GY17" s="84"/>
      <c r="GZ17" s="84"/>
      <c r="HA17" s="84"/>
      <c r="HB17" s="84"/>
      <c r="HC17" s="84"/>
      <c r="HD17" s="84"/>
      <c r="HE17" s="84"/>
      <c r="HF17" s="84"/>
      <c r="HG17" s="84"/>
      <c r="HH17" s="84"/>
      <c r="HI17" s="84"/>
      <c r="HJ17" s="84"/>
      <c r="HK17" s="84"/>
      <c r="HL17" s="84"/>
      <c r="HM17" s="84"/>
      <c r="HN17" s="84"/>
      <c r="HO17" s="84"/>
      <c r="HP17" s="84"/>
      <c r="HQ17" s="84"/>
      <c r="HR17" s="84"/>
      <c r="HS17" s="84"/>
      <c r="HT17" s="84"/>
      <c r="HU17" s="84"/>
      <c r="HV17" s="84"/>
      <c r="HW17" s="84"/>
      <c r="HX17" s="84"/>
      <c r="HY17" s="84"/>
      <c r="HZ17" s="84"/>
      <c r="IA17" s="84"/>
      <c r="IB17" s="84"/>
      <c r="IC17" s="84"/>
      <c r="ID17" s="84"/>
      <c r="IE17" s="84"/>
      <c r="IF17" s="84"/>
      <c r="IG17" s="84"/>
      <c r="IH17" s="84"/>
      <c r="II17" s="84"/>
      <c r="IJ17" s="84"/>
      <c r="IK17" s="84"/>
      <c r="IL17" s="84"/>
      <c r="IM17" s="84"/>
      <c r="IN17" s="84"/>
      <c r="IO17" s="84"/>
      <c r="IP17" s="84"/>
      <c r="IQ17" s="84"/>
      <c r="IR17" s="84"/>
      <c r="IS17" s="84"/>
      <c r="IT17" s="84"/>
      <c r="IU17" s="84"/>
      <c r="IV17" s="84"/>
      <c r="IW17" s="84"/>
      <c r="IX17" s="84"/>
      <c r="IY17" s="84"/>
      <c r="IZ17" s="84"/>
      <c r="JA17" s="84"/>
      <c r="JB17" s="84"/>
    </row>
    <row r="18" spans="1:262" s="22" customFormat="1" ht="15" customHeight="1" x14ac:dyDescent="0.15">
      <c r="A18" s="176" t="str">
        <f t="shared" si="0"/>
        <v>20190902</v>
      </c>
      <c r="B18" s="26" t="s">
        <v>285</v>
      </c>
      <c r="C18" s="27" t="s">
        <v>318</v>
      </c>
      <c r="D18" s="28" t="s">
        <v>437</v>
      </c>
      <c r="E18" s="26" t="str">
        <f t="shared" si="8"/>
        <v>标准</v>
      </c>
      <c r="F18" s="29" t="str">
        <f>VLOOKUP(D18,[1]工单一览表!A:B,2,0)</f>
        <v>050-4009-429</v>
      </c>
      <c r="G18" s="30" t="str">
        <f>VLOOKUP(F18,[1]系列对照表!A:C,3,0)</f>
        <v>Jack</v>
      </c>
      <c r="H18" s="30" t="str">
        <f>VLOOKUP(F18,[1]系列对照表!A:D,4,0)</f>
        <v>KPCS</v>
      </c>
      <c r="I18" s="37">
        <f>VLOOKUP(D18,[1]工单一览表!A:G,7,0)</f>
        <v>200</v>
      </c>
      <c r="J18" s="38" t="s">
        <v>281</v>
      </c>
      <c r="K18" s="37">
        <f>VLOOKUP(D18,[1]工单一览表!A:H,8,0)</f>
        <v>163</v>
      </c>
      <c r="L18" s="26"/>
      <c r="M18" s="26"/>
      <c r="N18" s="26"/>
      <c r="O18" s="39" t="s">
        <v>385</v>
      </c>
      <c r="P18" s="40">
        <v>0.5</v>
      </c>
      <c r="Q18" s="40">
        <v>0.5</v>
      </c>
      <c r="R18" s="40">
        <f t="shared" ca="1" si="2"/>
        <v>2.1463414634146343</v>
      </c>
      <c r="S18" s="40">
        <f t="shared" ca="1" si="3"/>
        <v>3.8297872340425534</v>
      </c>
      <c r="T18" s="40">
        <v>4</v>
      </c>
      <c r="U18" s="40">
        <v>4</v>
      </c>
      <c r="V18" s="41">
        <v>12</v>
      </c>
      <c r="W18" s="42">
        <v>252</v>
      </c>
      <c r="X18" s="43">
        <v>350</v>
      </c>
      <c r="Y18" s="50">
        <v>1</v>
      </c>
      <c r="Z18" s="50">
        <v>1</v>
      </c>
      <c r="AA18" s="51"/>
      <c r="AB18" s="51"/>
      <c r="AC18" s="51"/>
      <c r="AD18" s="51"/>
      <c r="AE18" s="51"/>
      <c r="AF18" s="38">
        <f t="shared" si="4"/>
        <v>252</v>
      </c>
      <c r="AG18" s="61">
        <f t="shared" si="5"/>
        <v>12</v>
      </c>
      <c r="AH18" s="62">
        <f t="shared" si="6"/>
        <v>1</v>
      </c>
      <c r="AI18" s="63"/>
      <c r="AJ18" s="64"/>
      <c r="AK18" s="65">
        <f t="shared" si="9"/>
        <v>0</v>
      </c>
      <c r="AL18" s="64" t="str">
        <f>IF(VLOOKUP(D18,[1]工单一览表!A:F,6,0)="结案","Y","N")</f>
        <v>Y</v>
      </c>
      <c r="AM18" s="66" t="s">
        <v>326</v>
      </c>
      <c r="AN18" s="26"/>
      <c r="AO18" s="66" t="s">
        <v>332</v>
      </c>
      <c r="AP18" s="74"/>
      <c r="AQ18" s="75"/>
      <c r="AR18" s="76"/>
      <c r="AS18" s="77"/>
      <c r="AT18" s="77"/>
      <c r="AU18" s="78"/>
      <c r="AV18" s="77"/>
      <c r="AW18" s="77"/>
      <c r="AX18" s="77"/>
      <c r="AY18" s="77"/>
      <c r="AZ18" s="77"/>
      <c r="BA18" s="77"/>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84"/>
      <c r="CE18" s="84"/>
      <c r="CF18" s="84"/>
      <c r="CG18" s="84"/>
      <c r="CH18" s="84"/>
      <c r="CI18" s="84"/>
      <c r="CJ18" s="84"/>
      <c r="CK18" s="84"/>
      <c r="CL18" s="84"/>
      <c r="CM18" s="84"/>
      <c r="CN18" s="84"/>
      <c r="CO18" s="84"/>
      <c r="CP18" s="84"/>
      <c r="CQ18" s="84"/>
      <c r="CR18" s="84"/>
      <c r="CS18" s="84"/>
      <c r="CT18" s="84"/>
      <c r="CU18" s="84"/>
      <c r="CV18" s="84"/>
      <c r="CW18" s="84"/>
      <c r="CX18" s="84"/>
      <c r="CY18" s="84"/>
      <c r="CZ18" s="84"/>
      <c r="DA18" s="84"/>
      <c r="DB18" s="84"/>
      <c r="DC18" s="84"/>
      <c r="DD18" s="84"/>
      <c r="DE18" s="84"/>
      <c r="DF18" s="84"/>
      <c r="DG18" s="84"/>
      <c r="DH18" s="84"/>
      <c r="DI18" s="84"/>
      <c r="DJ18" s="84"/>
      <c r="DK18" s="84"/>
      <c r="DL18" s="84"/>
      <c r="DM18" s="84"/>
      <c r="DN18" s="84"/>
      <c r="DO18" s="84"/>
      <c r="DP18" s="84"/>
      <c r="DQ18" s="84"/>
      <c r="DR18" s="84"/>
      <c r="DS18" s="84"/>
      <c r="DT18" s="84"/>
      <c r="DU18" s="84"/>
      <c r="DV18" s="84"/>
      <c r="DW18" s="84"/>
      <c r="DX18" s="84"/>
      <c r="DY18" s="84"/>
      <c r="DZ18" s="84"/>
      <c r="EA18" s="84"/>
      <c r="EB18" s="84"/>
      <c r="EC18" s="84"/>
      <c r="ED18" s="84"/>
      <c r="EE18" s="84"/>
      <c r="EF18" s="84"/>
      <c r="EG18" s="84"/>
      <c r="EH18" s="84"/>
      <c r="EI18" s="84"/>
      <c r="EJ18" s="84"/>
      <c r="EK18" s="84"/>
      <c r="EL18" s="84"/>
      <c r="EM18" s="84"/>
      <c r="EN18" s="84"/>
      <c r="EO18" s="84"/>
      <c r="EP18" s="84"/>
      <c r="EQ18" s="84"/>
      <c r="ER18" s="84"/>
      <c r="ES18" s="84"/>
      <c r="ET18" s="84"/>
      <c r="EU18" s="84"/>
      <c r="EV18" s="84"/>
      <c r="EW18" s="84"/>
      <c r="EX18" s="84"/>
      <c r="EY18" s="84"/>
      <c r="EZ18" s="84"/>
      <c r="FA18" s="84"/>
      <c r="FB18" s="84"/>
      <c r="FC18" s="84"/>
      <c r="FD18" s="84"/>
      <c r="FE18" s="84"/>
      <c r="FF18" s="84"/>
      <c r="FG18" s="84"/>
      <c r="FH18" s="84"/>
      <c r="FI18" s="84"/>
      <c r="FJ18" s="84"/>
      <c r="FK18" s="84"/>
      <c r="FL18" s="84"/>
      <c r="FM18" s="84"/>
      <c r="FN18" s="84"/>
      <c r="FO18" s="84"/>
      <c r="FP18" s="84"/>
      <c r="FQ18" s="84"/>
      <c r="FR18" s="84"/>
      <c r="FS18" s="84"/>
      <c r="FT18" s="84"/>
      <c r="FU18" s="84"/>
      <c r="FV18" s="84"/>
      <c r="FW18" s="84"/>
      <c r="FX18" s="84"/>
      <c r="FY18" s="84"/>
      <c r="FZ18" s="84"/>
      <c r="GA18" s="84"/>
      <c r="GB18" s="84"/>
      <c r="GC18" s="84"/>
      <c r="GD18" s="84"/>
      <c r="GE18" s="84"/>
      <c r="GF18" s="84"/>
      <c r="GG18" s="84"/>
      <c r="GH18" s="84"/>
      <c r="GI18" s="84"/>
      <c r="GJ18" s="84"/>
      <c r="GK18" s="84"/>
      <c r="GL18" s="84"/>
      <c r="GM18" s="84"/>
      <c r="GN18" s="84"/>
      <c r="GO18" s="84"/>
      <c r="GP18" s="84"/>
      <c r="GQ18" s="84"/>
      <c r="GR18" s="84"/>
      <c r="GS18" s="84"/>
      <c r="GT18" s="84"/>
      <c r="GU18" s="84"/>
      <c r="GV18" s="84"/>
      <c r="GW18" s="84"/>
      <c r="GX18" s="84"/>
      <c r="GY18" s="84"/>
      <c r="GZ18" s="84"/>
      <c r="HA18" s="84"/>
      <c r="HB18" s="84"/>
      <c r="HC18" s="84"/>
      <c r="HD18" s="84"/>
      <c r="HE18" s="84"/>
      <c r="HF18" s="84"/>
      <c r="HG18" s="84"/>
      <c r="HH18" s="84"/>
      <c r="HI18" s="84"/>
      <c r="HJ18" s="84"/>
      <c r="HK18" s="84"/>
      <c r="HL18" s="84"/>
      <c r="HM18" s="84"/>
      <c r="HN18" s="84"/>
      <c r="HO18" s="84"/>
      <c r="HP18" s="84"/>
      <c r="HQ18" s="84"/>
      <c r="HR18" s="84"/>
      <c r="HS18" s="84"/>
      <c r="HT18" s="84"/>
      <c r="HU18" s="84"/>
      <c r="HV18" s="84"/>
      <c r="HW18" s="84"/>
      <c r="HX18" s="84"/>
      <c r="HY18" s="84"/>
      <c r="HZ18" s="84"/>
      <c r="IA18" s="84"/>
      <c r="IB18" s="84"/>
      <c r="IC18" s="84"/>
      <c r="ID18" s="84"/>
      <c r="IE18" s="84"/>
      <c r="IF18" s="84"/>
      <c r="IG18" s="84"/>
      <c r="IH18" s="84"/>
      <c r="II18" s="84"/>
      <c r="IJ18" s="84"/>
      <c r="IK18" s="84"/>
      <c r="IL18" s="84"/>
      <c r="IM18" s="84"/>
      <c r="IN18" s="84"/>
      <c r="IO18" s="84"/>
      <c r="IP18" s="84"/>
      <c r="IQ18" s="84"/>
      <c r="IR18" s="84"/>
      <c r="IS18" s="84"/>
      <c r="IT18" s="84"/>
      <c r="IU18" s="84"/>
      <c r="IV18" s="84"/>
      <c r="IW18" s="84"/>
      <c r="IX18" s="84"/>
      <c r="IY18" s="84"/>
      <c r="IZ18" s="84"/>
      <c r="JA18" s="84"/>
      <c r="JB18" s="84"/>
    </row>
    <row r="19" spans="1:262" s="22" customFormat="1" ht="15" customHeight="1" x14ac:dyDescent="0.15">
      <c r="A19" s="176" t="str">
        <f t="shared" si="0"/>
        <v>20190902</v>
      </c>
      <c r="B19" s="26" t="s">
        <v>285</v>
      </c>
      <c r="C19" s="27" t="s">
        <v>323</v>
      </c>
      <c r="D19" s="28" t="s">
        <v>409</v>
      </c>
      <c r="E19" s="26" t="str">
        <f t="shared" si="8"/>
        <v>标准</v>
      </c>
      <c r="F19" s="29" t="str">
        <f>VLOOKUP(D19,[1]工单一览表!A:B,2,0)</f>
        <v>050-1009-357</v>
      </c>
      <c r="G19" s="30" t="str">
        <f>VLOOKUP(F19,[1]系列对照表!A:C,3,0)</f>
        <v>Jack</v>
      </c>
      <c r="H19" s="30" t="str">
        <f>VLOOKUP(F19,[1]系列对照表!A:D,4,0)</f>
        <v>KPCS</v>
      </c>
      <c r="I19" s="37">
        <f>VLOOKUP(D19,[1]工单一览表!A:G,7,0)</f>
        <v>600</v>
      </c>
      <c r="J19" s="38" t="s">
        <v>281</v>
      </c>
      <c r="K19" s="37">
        <f>VLOOKUP(D19,[1]工单一览表!A:H,8,0)</f>
        <v>139</v>
      </c>
      <c r="L19" s="26"/>
      <c r="M19" s="26"/>
      <c r="N19" s="26"/>
      <c r="O19" s="39" t="s">
        <v>411</v>
      </c>
      <c r="P19" s="40">
        <v>0.5</v>
      </c>
      <c r="Q19" s="40">
        <v>0.5</v>
      </c>
      <c r="R19" s="40">
        <f t="shared" ca="1" si="2"/>
        <v>1.0731707317073171</v>
      </c>
      <c r="S19" s="40">
        <f t="shared" ca="1" si="3"/>
        <v>1.9148936170212767</v>
      </c>
      <c r="T19" s="40">
        <v>3</v>
      </c>
      <c r="U19" s="40">
        <v>3</v>
      </c>
      <c r="V19" s="41">
        <v>6</v>
      </c>
      <c r="W19" s="42">
        <v>21.5</v>
      </c>
      <c r="X19" s="43">
        <v>300</v>
      </c>
      <c r="Y19" s="50">
        <v>1</v>
      </c>
      <c r="Z19" s="50">
        <v>1</v>
      </c>
      <c r="AA19" s="51"/>
      <c r="AB19" s="51"/>
      <c r="AC19" s="51"/>
      <c r="AD19" s="51"/>
      <c r="AE19" s="51"/>
      <c r="AF19" s="38">
        <f t="shared" si="4"/>
        <v>108</v>
      </c>
      <c r="AG19" s="61">
        <f t="shared" si="5"/>
        <v>1.1944444444444444</v>
      </c>
      <c r="AH19" s="62">
        <f t="shared" si="6"/>
        <v>0.19907407407407407</v>
      </c>
      <c r="AI19" s="63"/>
      <c r="AJ19" s="64"/>
      <c r="AK19" s="65">
        <f t="shared" si="9"/>
        <v>0</v>
      </c>
      <c r="AL19" s="64" t="str">
        <f>IF(VLOOKUP(D19,[1]工单一览表!A:F,6,0)="结案","Y","N")</f>
        <v>Y</v>
      </c>
      <c r="AM19" s="66" t="s">
        <v>326</v>
      </c>
      <c r="AN19" s="26"/>
      <c r="AO19" s="66" t="s">
        <v>332</v>
      </c>
      <c r="AP19" s="74"/>
      <c r="AQ19" s="75"/>
      <c r="AR19" s="76"/>
      <c r="AS19" s="77"/>
      <c r="AT19" s="77"/>
      <c r="AU19" s="78"/>
      <c r="AV19" s="77"/>
      <c r="AW19" s="77"/>
      <c r="AX19" s="77"/>
      <c r="AY19" s="77"/>
      <c r="AZ19" s="77"/>
      <c r="BA19" s="77"/>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84"/>
      <c r="CE19" s="84"/>
      <c r="CF19" s="84"/>
      <c r="CG19" s="84"/>
      <c r="CH19" s="84"/>
      <c r="CI19" s="84"/>
      <c r="CJ19" s="84"/>
      <c r="CK19" s="84"/>
      <c r="CL19" s="84"/>
      <c r="CM19" s="84"/>
      <c r="CN19" s="84"/>
      <c r="CO19" s="84"/>
      <c r="CP19" s="84"/>
      <c r="CQ19" s="84"/>
      <c r="CR19" s="84"/>
      <c r="CS19" s="84"/>
      <c r="CT19" s="84"/>
      <c r="CU19" s="84"/>
      <c r="CV19" s="84"/>
      <c r="CW19" s="84"/>
      <c r="CX19" s="84"/>
      <c r="CY19" s="84"/>
      <c r="CZ19" s="84"/>
      <c r="DA19" s="84"/>
      <c r="DB19" s="84"/>
      <c r="DC19" s="84"/>
      <c r="DD19" s="84"/>
      <c r="DE19" s="84"/>
      <c r="DF19" s="84"/>
      <c r="DG19" s="84"/>
      <c r="DH19" s="84"/>
      <c r="DI19" s="84"/>
      <c r="DJ19" s="84"/>
      <c r="DK19" s="84"/>
      <c r="DL19" s="84"/>
      <c r="DM19" s="84"/>
      <c r="DN19" s="84"/>
      <c r="DO19" s="84"/>
      <c r="DP19" s="84"/>
      <c r="DQ19" s="84"/>
      <c r="DR19" s="84"/>
      <c r="DS19" s="84"/>
      <c r="DT19" s="84"/>
      <c r="DU19" s="84"/>
      <c r="DV19" s="84"/>
      <c r="DW19" s="84"/>
      <c r="DX19" s="84"/>
      <c r="DY19" s="84"/>
      <c r="DZ19" s="84"/>
      <c r="EA19" s="84"/>
      <c r="EB19" s="84"/>
      <c r="EC19" s="84"/>
      <c r="ED19" s="84"/>
      <c r="EE19" s="84"/>
      <c r="EF19" s="84"/>
      <c r="EG19" s="84"/>
      <c r="EH19" s="84"/>
      <c r="EI19" s="84"/>
      <c r="EJ19" s="84"/>
      <c r="EK19" s="84"/>
      <c r="EL19" s="84"/>
      <c r="EM19" s="84"/>
      <c r="EN19" s="84"/>
      <c r="EO19" s="84"/>
      <c r="EP19" s="84"/>
      <c r="EQ19" s="84"/>
      <c r="ER19" s="84"/>
      <c r="ES19" s="84"/>
      <c r="ET19" s="84"/>
      <c r="EU19" s="84"/>
      <c r="EV19" s="84"/>
      <c r="EW19" s="84"/>
      <c r="EX19" s="84"/>
      <c r="EY19" s="84"/>
      <c r="EZ19" s="84"/>
      <c r="FA19" s="84"/>
      <c r="FB19" s="84"/>
      <c r="FC19" s="84"/>
      <c r="FD19" s="84"/>
      <c r="FE19" s="84"/>
      <c r="FF19" s="84"/>
      <c r="FG19" s="84"/>
      <c r="FH19" s="84"/>
      <c r="FI19" s="84"/>
      <c r="FJ19" s="84"/>
      <c r="FK19" s="84"/>
      <c r="FL19" s="84"/>
      <c r="FM19" s="84"/>
      <c r="FN19" s="84"/>
      <c r="FO19" s="84"/>
      <c r="FP19" s="84"/>
      <c r="FQ19" s="84"/>
      <c r="FR19" s="84"/>
      <c r="FS19" s="84"/>
      <c r="FT19" s="84"/>
      <c r="FU19" s="84"/>
      <c r="FV19" s="84"/>
      <c r="FW19" s="84"/>
      <c r="FX19" s="84"/>
      <c r="FY19" s="84"/>
      <c r="FZ19" s="84"/>
      <c r="GA19" s="84"/>
      <c r="GB19" s="84"/>
      <c r="GC19" s="84"/>
      <c r="GD19" s="84"/>
      <c r="GE19" s="84"/>
      <c r="GF19" s="84"/>
      <c r="GG19" s="84"/>
      <c r="GH19" s="84"/>
      <c r="GI19" s="84"/>
      <c r="GJ19" s="84"/>
      <c r="GK19" s="84"/>
      <c r="GL19" s="84"/>
      <c r="GM19" s="84"/>
      <c r="GN19" s="84"/>
      <c r="GO19" s="84"/>
      <c r="GP19" s="84"/>
      <c r="GQ19" s="84"/>
      <c r="GR19" s="84"/>
      <c r="GS19" s="84"/>
      <c r="GT19" s="84"/>
      <c r="GU19" s="84"/>
      <c r="GV19" s="84"/>
      <c r="GW19" s="84"/>
      <c r="GX19" s="84"/>
      <c r="GY19" s="84"/>
      <c r="GZ19" s="84"/>
      <c r="HA19" s="84"/>
      <c r="HB19" s="84"/>
      <c r="HC19" s="84"/>
      <c r="HD19" s="84"/>
      <c r="HE19" s="84"/>
      <c r="HF19" s="84"/>
      <c r="HG19" s="84"/>
      <c r="HH19" s="84"/>
      <c r="HI19" s="84"/>
      <c r="HJ19" s="84"/>
      <c r="HK19" s="84"/>
      <c r="HL19" s="84"/>
      <c r="HM19" s="84"/>
      <c r="HN19" s="84"/>
      <c r="HO19" s="84"/>
      <c r="HP19" s="84"/>
      <c r="HQ19" s="84"/>
      <c r="HR19" s="84"/>
      <c r="HS19" s="84"/>
      <c r="HT19" s="84"/>
      <c r="HU19" s="84"/>
      <c r="HV19" s="84"/>
      <c r="HW19" s="84"/>
      <c r="HX19" s="84"/>
      <c r="HY19" s="84"/>
      <c r="HZ19" s="84"/>
      <c r="IA19" s="84"/>
      <c r="IB19" s="84"/>
      <c r="IC19" s="84"/>
      <c r="ID19" s="84"/>
      <c r="IE19" s="84"/>
      <c r="IF19" s="84"/>
      <c r="IG19" s="84"/>
      <c r="IH19" s="84"/>
      <c r="II19" s="84"/>
      <c r="IJ19" s="84"/>
      <c r="IK19" s="84"/>
      <c r="IL19" s="84"/>
      <c r="IM19" s="84"/>
      <c r="IN19" s="84"/>
      <c r="IO19" s="84"/>
      <c r="IP19" s="84"/>
      <c r="IQ19" s="84"/>
      <c r="IR19" s="84"/>
      <c r="IS19" s="84"/>
      <c r="IT19" s="84"/>
      <c r="IU19" s="84"/>
      <c r="IV19" s="84"/>
      <c r="IW19" s="84"/>
      <c r="IX19" s="84"/>
      <c r="IY19" s="84"/>
      <c r="IZ19" s="84"/>
      <c r="JA19" s="84"/>
      <c r="JB19" s="84"/>
    </row>
    <row r="20" spans="1:262" s="22" customFormat="1" ht="15" customHeight="1" x14ac:dyDescent="0.15">
      <c r="A20" s="176" t="str">
        <f t="shared" si="0"/>
        <v>20190902</v>
      </c>
      <c r="B20" s="26" t="s">
        <v>275</v>
      </c>
      <c r="C20" s="27" t="s">
        <v>327</v>
      </c>
      <c r="D20" s="28" t="s">
        <v>412</v>
      </c>
      <c r="E20" s="26" t="str">
        <f t="shared" si="8"/>
        <v>标准</v>
      </c>
      <c r="F20" s="29" t="str">
        <f>VLOOKUP(D20,[1]工单一览表!A:B,2,0)</f>
        <v>050-J100000121-0567</v>
      </c>
      <c r="G20" s="30" t="str">
        <f>VLOOKUP(F20,[1]系列对照表!A:C,3,0)</f>
        <v>Jack</v>
      </c>
      <c r="H20" s="30" t="str">
        <f>VLOOKUP(F20,[1]系列对照表!A:D,4,0)</f>
        <v>KPCS</v>
      </c>
      <c r="I20" s="37">
        <f>VLOOKUP(D20,[1]工单一览表!A:G,7,0)</f>
        <v>400</v>
      </c>
      <c r="J20" s="38" t="s">
        <v>281</v>
      </c>
      <c r="K20" s="37">
        <f>VLOOKUP(D20,[1]工单一览表!A:H,8,0)</f>
        <v>196</v>
      </c>
      <c r="L20" s="26"/>
      <c r="M20" s="26"/>
      <c r="N20" s="26"/>
      <c r="O20" s="39" t="s">
        <v>414</v>
      </c>
      <c r="P20" s="40">
        <v>0.5</v>
      </c>
      <c r="Q20" s="40">
        <v>0.5</v>
      </c>
      <c r="R20" s="40">
        <f t="shared" ca="1" si="2"/>
        <v>3.9245283018867925</v>
      </c>
      <c r="S20" s="40">
        <f t="shared" ca="1" si="3"/>
        <v>3.8297872340425534</v>
      </c>
      <c r="T20" s="40">
        <v>4</v>
      </c>
      <c r="U20" s="40">
        <v>4</v>
      </c>
      <c r="V20" s="41">
        <v>12</v>
      </c>
      <c r="W20" s="42">
        <v>161</v>
      </c>
      <c r="X20" s="43">
        <v>350</v>
      </c>
      <c r="Y20" s="50">
        <v>1</v>
      </c>
      <c r="Z20" s="50">
        <v>1</v>
      </c>
      <c r="AA20" s="51"/>
      <c r="AB20" s="51"/>
      <c r="AC20" s="51"/>
      <c r="AD20" s="51"/>
      <c r="AE20" s="51"/>
      <c r="AF20" s="38">
        <f t="shared" si="4"/>
        <v>252</v>
      </c>
      <c r="AG20" s="61">
        <f t="shared" si="5"/>
        <v>7.666666666666667</v>
      </c>
      <c r="AH20" s="62">
        <f t="shared" si="6"/>
        <v>0.63888888888888884</v>
      </c>
      <c r="AI20" s="63"/>
      <c r="AJ20" s="64"/>
      <c r="AK20" s="65">
        <f t="shared" si="9"/>
        <v>0</v>
      </c>
      <c r="AL20" s="64" t="str">
        <f>IF(VLOOKUP(D20,[1]工单一览表!A:F,6,0)="结案","Y","N")</f>
        <v>Y</v>
      </c>
      <c r="AM20" s="66" t="s">
        <v>320</v>
      </c>
      <c r="AN20" s="26"/>
      <c r="AO20" s="66" t="s">
        <v>49</v>
      </c>
      <c r="AP20" s="74"/>
      <c r="AQ20" s="75"/>
      <c r="AR20" s="76"/>
      <c r="AS20" s="77"/>
      <c r="AT20" s="77"/>
      <c r="AU20" s="78"/>
      <c r="AV20" s="77"/>
      <c r="AW20" s="77"/>
      <c r="AX20" s="77"/>
      <c r="AY20" s="77"/>
      <c r="AZ20" s="77"/>
      <c r="BA20" s="77"/>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84"/>
      <c r="CE20" s="84"/>
      <c r="CF20" s="84"/>
      <c r="CG20" s="84"/>
      <c r="CH20" s="84"/>
      <c r="CI20" s="84"/>
      <c r="CJ20" s="84"/>
      <c r="CK20" s="84"/>
      <c r="CL20" s="84"/>
      <c r="CM20" s="84"/>
      <c r="CN20" s="84"/>
      <c r="CO20" s="84"/>
      <c r="CP20" s="84"/>
      <c r="CQ20" s="84"/>
      <c r="CR20" s="84"/>
      <c r="CS20" s="84"/>
      <c r="CT20" s="84"/>
      <c r="CU20" s="84"/>
      <c r="CV20" s="84"/>
      <c r="CW20" s="84"/>
      <c r="CX20" s="84"/>
      <c r="CY20" s="84"/>
      <c r="CZ20" s="84"/>
      <c r="DA20" s="84"/>
      <c r="DB20" s="84"/>
      <c r="DC20" s="84"/>
      <c r="DD20" s="84"/>
      <c r="DE20" s="84"/>
      <c r="DF20" s="84"/>
      <c r="DG20" s="84"/>
      <c r="DH20" s="84"/>
      <c r="DI20" s="84"/>
      <c r="DJ20" s="84"/>
      <c r="DK20" s="84"/>
      <c r="DL20" s="84"/>
      <c r="DM20" s="84"/>
      <c r="DN20" s="84"/>
      <c r="DO20" s="84"/>
      <c r="DP20" s="84"/>
      <c r="DQ20" s="84"/>
      <c r="DR20" s="84"/>
      <c r="DS20" s="84"/>
      <c r="DT20" s="84"/>
      <c r="DU20" s="84"/>
      <c r="DV20" s="84"/>
      <c r="DW20" s="84"/>
      <c r="DX20" s="84"/>
      <c r="DY20" s="84"/>
      <c r="DZ20" s="84"/>
      <c r="EA20" s="84"/>
      <c r="EB20" s="84"/>
      <c r="EC20" s="84"/>
      <c r="ED20" s="84"/>
      <c r="EE20" s="84"/>
      <c r="EF20" s="84"/>
      <c r="EG20" s="84"/>
      <c r="EH20" s="84"/>
      <c r="EI20" s="84"/>
      <c r="EJ20" s="84"/>
      <c r="EK20" s="84"/>
      <c r="EL20" s="84"/>
      <c r="EM20" s="84"/>
      <c r="EN20" s="84"/>
      <c r="EO20" s="84"/>
      <c r="EP20" s="84"/>
      <c r="EQ20" s="84"/>
      <c r="ER20" s="84"/>
      <c r="ES20" s="84"/>
      <c r="ET20" s="84"/>
      <c r="EU20" s="84"/>
      <c r="EV20" s="84"/>
      <c r="EW20" s="84"/>
      <c r="EX20" s="84"/>
      <c r="EY20" s="84"/>
      <c r="EZ20" s="84"/>
      <c r="FA20" s="84"/>
      <c r="FB20" s="84"/>
      <c r="FC20" s="84"/>
      <c r="FD20" s="84"/>
      <c r="FE20" s="84"/>
      <c r="FF20" s="84"/>
      <c r="FG20" s="84"/>
      <c r="FH20" s="84"/>
      <c r="FI20" s="84"/>
      <c r="FJ20" s="84"/>
      <c r="FK20" s="84"/>
      <c r="FL20" s="84"/>
      <c r="FM20" s="84"/>
      <c r="FN20" s="84"/>
      <c r="FO20" s="84"/>
      <c r="FP20" s="84"/>
      <c r="FQ20" s="84"/>
      <c r="FR20" s="84"/>
      <c r="FS20" s="84"/>
      <c r="FT20" s="84"/>
      <c r="FU20" s="84"/>
      <c r="FV20" s="84"/>
      <c r="FW20" s="84"/>
      <c r="FX20" s="84"/>
      <c r="FY20" s="84"/>
      <c r="FZ20" s="84"/>
      <c r="GA20" s="84"/>
      <c r="GB20" s="84"/>
      <c r="GC20" s="84"/>
      <c r="GD20" s="84"/>
      <c r="GE20" s="84"/>
      <c r="GF20" s="84"/>
      <c r="GG20" s="84"/>
      <c r="GH20" s="84"/>
      <c r="GI20" s="84"/>
      <c r="GJ20" s="84"/>
      <c r="GK20" s="84"/>
      <c r="GL20" s="84"/>
      <c r="GM20" s="84"/>
      <c r="GN20" s="84"/>
      <c r="GO20" s="84"/>
      <c r="GP20" s="84"/>
      <c r="GQ20" s="84"/>
      <c r="GR20" s="84"/>
      <c r="GS20" s="84"/>
      <c r="GT20" s="84"/>
      <c r="GU20" s="84"/>
      <c r="GV20" s="84"/>
      <c r="GW20" s="84"/>
      <c r="GX20" s="84"/>
      <c r="GY20" s="84"/>
      <c r="GZ20" s="84"/>
      <c r="HA20" s="84"/>
      <c r="HB20" s="84"/>
      <c r="HC20" s="84"/>
      <c r="HD20" s="84"/>
      <c r="HE20" s="84"/>
      <c r="HF20" s="84"/>
      <c r="HG20" s="84"/>
      <c r="HH20" s="84"/>
      <c r="HI20" s="84"/>
      <c r="HJ20" s="84"/>
      <c r="HK20" s="84"/>
      <c r="HL20" s="84"/>
      <c r="HM20" s="84"/>
      <c r="HN20" s="84"/>
      <c r="HO20" s="84"/>
      <c r="HP20" s="84"/>
      <c r="HQ20" s="84"/>
      <c r="HR20" s="84"/>
      <c r="HS20" s="84"/>
      <c r="HT20" s="84"/>
      <c r="HU20" s="84"/>
      <c r="HV20" s="84"/>
      <c r="HW20" s="84"/>
      <c r="HX20" s="84"/>
      <c r="HY20" s="84"/>
      <c r="HZ20" s="84"/>
      <c r="IA20" s="84"/>
      <c r="IB20" s="84"/>
      <c r="IC20" s="84"/>
      <c r="ID20" s="84"/>
      <c r="IE20" s="84"/>
      <c r="IF20" s="84"/>
      <c r="IG20" s="84"/>
      <c r="IH20" s="84"/>
      <c r="II20" s="84"/>
      <c r="IJ20" s="84"/>
      <c r="IK20" s="84"/>
      <c r="IL20" s="84"/>
      <c r="IM20" s="84"/>
      <c r="IN20" s="84"/>
      <c r="IO20" s="84"/>
      <c r="IP20" s="84"/>
      <c r="IQ20" s="84"/>
      <c r="IR20" s="84"/>
      <c r="IS20" s="84"/>
      <c r="IT20" s="84"/>
      <c r="IU20" s="84"/>
      <c r="IV20" s="84"/>
      <c r="IW20" s="84"/>
      <c r="IX20" s="84"/>
      <c r="IY20" s="84"/>
      <c r="IZ20" s="84"/>
      <c r="JA20" s="84"/>
      <c r="JB20" s="84"/>
    </row>
    <row r="21" spans="1:262" s="22" customFormat="1" ht="15" customHeight="1" x14ac:dyDescent="0.15">
      <c r="A21" s="176" t="str">
        <f t="shared" si="0"/>
        <v>20190902</v>
      </c>
      <c r="B21" s="26" t="s">
        <v>285</v>
      </c>
      <c r="C21" s="27" t="s">
        <v>327</v>
      </c>
      <c r="D21" s="28" t="s">
        <v>412</v>
      </c>
      <c r="E21" s="26" t="str">
        <f t="shared" si="8"/>
        <v>标准</v>
      </c>
      <c r="F21" s="29" t="str">
        <f>VLOOKUP(D21,[1]工单一览表!A:B,2,0)</f>
        <v>050-J100000121-0567</v>
      </c>
      <c r="G21" s="30" t="str">
        <f>VLOOKUP(F21,[1]系列对照表!A:C,3,0)</f>
        <v>Jack</v>
      </c>
      <c r="H21" s="30" t="str">
        <f>VLOOKUP(F21,[1]系列对照表!A:D,4,0)</f>
        <v>KPCS</v>
      </c>
      <c r="I21" s="37">
        <f>VLOOKUP(D21,[1]工单一览表!A:G,7,0)</f>
        <v>400</v>
      </c>
      <c r="J21" s="38" t="s">
        <v>281</v>
      </c>
      <c r="K21" s="37">
        <f>VLOOKUP(D21,[1]工单一览表!A:H,8,0)</f>
        <v>196</v>
      </c>
      <c r="L21" s="26"/>
      <c r="M21" s="26"/>
      <c r="N21" s="26"/>
      <c r="O21" s="39" t="s">
        <v>414</v>
      </c>
      <c r="P21" s="40">
        <v>0.5</v>
      </c>
      <c r="Q21" s="40">
        <v>0.5</v>
      </c>
      <c r="R21" s="40">
        <f t="shared" ca="1" si="2"/>
        <v>1.4308943089430894</v>
      </c>
      <c r="S21" s="40">
        <f t="shared" ca="1" si="3"/>
        <v>2.5531914893617023</v>
      </c>
      <c r="T21" s="40">
        <v>3</v>
      </c>
      <c r="U21" s="40">
        <v>5.5</v>
      </c>
      <c r="V21" s="41">
        <v>8</v>
      </c>
      <c r="W21" s="42">
        <v>95</v>
      </c>
      <c r="X21" s="43">
        <v>350</v>
      </c>
      <c r="Y21" s="50">
        <v>1</v>
      </c>
      <c r="Z21" s="50">
        <v>1</v>
      </c>
      <c r="AA21" s="51"/>
      <c r="AB21" s="51"/>
      <c r="AC21" s="51"/>
      <c r="AD21" s="51"/>
      <c r="AE21" s="51"/>
      <c r="AF21" s="38">
        <f t="shared" si="4"/>
        <v>168</v>
      </c>
      <c r="AG21" s="61">
        <f t="shared" si="5"/>
        <v>4.5238095238095237</v>
      </c>
      <c r="AH21" s="62">
        <f t="shared" si="6"/>
        <v>0.56547619047619047</v>
      </c>
      <c r="AI21" s="63"/>
      <c r="AJ21" s="64"/>
      <c r="AK21" s="65">
        <f t="shared" si="9"/>
        <v>0</v>
      </c>
      <c r="AL21" s="64" t="str">
        <f>IF(VLOOKUP(D21,[1]工单一览表!A:F,6,0)="结案","Y","N")</f>
        <v>Y</v>
      </c>
      <c r="AM21" s="66" t="s">
        <v>331</v>
      </c>
      <c r="AN21" s="26"/>
      <c r="AO21" s="66" t="s">
        <v>127</v>
      </c>
      <c r="AP21" s="74"/>
      <c r="AQ21" s="75"/>
      <c r="AR21" s="76"/>
      <c r="AS21" s="77"/>
      <c r="AT21" s="77"/>
      <c r="AU21" s="78"/>
      <c r="AV21" s="77"/>
      <c r="AW21" s="77"/>
      <c r="AX21" s="77"/>
      <c r="AY21" s="77"/>
      <c r="AZ21" s="77"/>
      <c r="BA21" s="77"/>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84"/>
      <c r="CE21" s="84"/>
      <c r="CF21" s="84"/>
      <c r="CG21" s="84"/>
      <c r="CH21" s="84"/>
      <c r="CI21" s="84"/>
      <c r="CJ21" s="84"/>
      <c r="CK21" s="84"/>
      <c r="CL21" s="84"/>
      <c r="CM21" s="84"/>
      <c r="CN21" s="84"/>
      <c r="CO21" s="84"/>
      <c r="CP21" s="84"/>
      <c r="CQ21" s="84"/>
      <c r="CR21" s="84"/>
      <c r="CS21" s="84"/>
      <c r="CT21" s="84"/>
      <c r="CU21" s="84"/>
      <c r="CV21" s="84"/>
      <c r="CW21" s="84"/>
      <c r="CX21" s="84"/>
      <c r="CY21" s="84"/>
      <c r="CZ21" s="84"/>
      <c r="DA21" s="84"/>
      <c r="DB21" s="84"/>
      <c r="DC21" s="84"/>
      <c r="DD21" s="84"/>
      <c r="DE21" s="84"/>
      <c r="DF21" s="84"/>
      <c r="DG21" s="84"/>
      <c r="DH21" s="84"/>
      <c r="DI21" s="84"/>
      <c r="DJ21" s="84"/>
      <c r="DK21" s="84"/>
      <c r="DL21" s="84"/>
      <c r="DM21" s="84"/>
      <c r="DN21" s="84"/>
      <c r="DO21" s="84"/>
      <c r="DP21" s="84"/>
      <c r="DQ21" s="84"/>
      <c r="DR21" s="84"/>
      <c r="DS21" s="84"/>
      <c r="DT21" s="84"/>
      <c r="DU21" s="84"/>
      <c r="DV21" s="84"/>
      <c r="DW21" s="84"/>
      <c r="DX21" s="84"/>
      <c r="DY21" s="84"/>
      <c r="DZ21" s="84"/>
      <c r="EA21" s="84"/>
      <c r="EB21" s="84"/>
      <c r="EC21" s="84"/>
      <c r="ED21" s="84"/>
      <c r="EE21" s="84"/>
      <c r="EF21" s="84"/>
      <c r="EG21" s="84"/>
      <c r="EH21" s="84"/>
      <c r="EI21" s="84"/>
      <c r="EJ21" s="84"/>
      <c r="EK21" s="84"/>
      <c r="EL21" s="84"/>
      <c r="EM21" s="84"/>
      <c r="EN21" s="84"/>
      <c r="EO21" s="84"/>
      <c r="EP21" s="84"/>
      <c r="EQ21" s="84"/>
      <c r="ER21" s="84"/>
      <c r="ES21" s="84"/>
      <c r="ET21" s="84"/>
      <c r="EU21" s="84"/>
      <c r="EV21" s="84"/>
      <c r="EW21" s="84"/>
      <c r="EX21" s="84"/>
      <c r="EY21" s="84"/>
      <c r="EZ21" s="84"/>
      <c r="FA21" s="84"/>
      <c r="FB21" s="84"/>
      <c r="FC21" s="84"/>
      <c r="FD21" s="84"/>
      <c r="FE21" s="84"/>
      <c r="FF21" s="84"/>
      <c r="FG21" s="84"/>
      <c r="FH21" s="84"/>
      <c r="FI21" s="84"/>
      <c r="FJ21" s="84"/>
      <c r="FK21" s="84"/>
      <c r="FL21" s="84"/>
      <c r="FM21" s="84"/>
      <c r="FN21" s="84"/>
      <c r="FO21" s="84"/>
      <c r="FP21" s="84"/>
      <c r="FQ21" s="84"/>
      <c r="FR21" s="84"/>
      <c r="FS21" s="84"/>
      <c r="FT21" s="84"/>
      <c r="FU21" s="84"/>
      <c r="FV21" s="84"/>
      <c r="FW21" s="84"/>
      <c r="FX21" s="84"/>
      <c r="FY21" s="84"/>
      <c r="FZ21" s="84"/>
      <c r="GA21" s="84"/>
      <c r="GB21" s="84"/>
      <c r="GC21" s="84"/>
      <c r="GD21" s="84"/>
      <c r="GE21" s="84"/>
      <c r="GF21" s="84"/>
      <c r="GG21" s="84"/>
      <c r="GH21" s="84"/>
      <c r="GI21" s="84"/>
      <c r="GJ21" s="84"/>
      <c r="GK21" s="84"/>
      <c r="GL21" s="84"/>
      <c r="GM21" s="84"/>
      <c r="GN21" s="84"/>
      <c r="GO21" s="84"/>
      <c r="GP21" s="84"/>
      <c r="GQ21" s="84"/>
      <c r="GR21" s="84"/>
      <c r="GS21" s="84"/>
      <c r="GT21" s="84"/>
      <c r="GU21" s="84"/>
      <c r="GV21" s="84"/>
      <c r="GW21" s="84"/>
      <c r="GX21" s="84"/>
      <c r="GY21" s="84"/>
      <c r="GZ21" s="84"/>
      <c r="HA21" s="84"/>
      <c r="HB21" s="84"/>
      <c r="HC21" s="84"/>
      <c r="HD21" s="84"/>
      <c r="HE21" s="84"/>
      <c r="HF21" s="84"/>
      <c r="HG21" s="84"/>
      <c r="HH21" s="84"/>
      <c r="HI21" s="84"/>
      <c r="HJ21" s="84"/>
      <c r="HK21" s="84"/>
      <c r="HL21" s="84"/>
      <c r="HM21" s="84"/>
      <c r="HN21" s="84"/>
      <c r="HO21" s="84"/>
      <c r="HP21" s="84"/>
      <c r="HQ21" s="84"/>
      <c r="HR21" s="84"/>
      <c r="HS21" s="84"/>
      <c r="HT21" s="84"/>
      <c r="HU21" s="84"/>
      <c r="HV21" s="84"/>
      <c r="HW21" s="84"/>
      <c r="HX21" s="84"/>
      <c r="HY21" s="84"/>
      <c r="HZ21" s="84"/>
      <c r="IA21" s="84"/>
      <c r="IB21" s="84"/>
      <c r="IC21" s="84"/>
      <c r="ID21" s="84"/>
      <c r="IE21" s="84"/>
      <c r="IF21" s="84"/>
      <c r="IG21" s="84"/>
      <c r="IH21" s="84"/>
      <c r="II21" s="84"/>
      <c r="IJ21" s="84"/>
      <c r="IK21" s="84"/>
      <c r="IL21" s="84"/>
      <c r="IM21" s="84"/>
      <c r="IN21" s="84"/>
      <c r="IO21" s="84"/>
      <c r="IP21" s="84"/>
      <c r="IQ21" s="84"/>
      <c r="IR21" s="84"/>
      <c r="IS21" s="84"/>
      <c r="IT21" s="84"/>
      <c r="IU21" s="84"/>
      <c r="IV21" s="84"/>
      <c r="IW21" s="84"/>
      <c r="IX21" s="84"/>
      <c r="IY21" s="84"/>
      <c r="IZ21" s="84"/>
      <c r="JA21" s="84"/>
      <c r="JB21" s="84"/>
    </row>
    <row r="22" spans="1:262" s="22" customFormat="1" ht="15" customHeight="1" x14ac:dyDescent="0.15">
      <c r="A22" s="176" t="str">
        <f t="shared" si="0"/>
        <v>20190902</v>
      </c>
      <c r="B22" s="26" t="s">
        <v>275</v>
      </c>
      <c r="C22" s="27" t="s">
        <v>335</v>
      </c>
      <c r="D22" s="28" t="s">
        <v>439</v>
      </c>
      <c r="E22" s="26" t="str">
        <f t="shared" si="8"/>
        <v>标准</v>
      </c>
      <c r="F22" s="29" t="str">
        <f>VLOOKUP(D22,[1]工单一览表!A:B,2,0)</f>
        <v>025-C130000641-363</v>
      </c>
      <c r="G22" s="30" t="str">
        <f>VLOOKUP(F22,[1]系列对照表!A:C,3,0)</f>
        <v>PinPush</v>
      </c>
      <c r="H22" s="30" t="str">
        <f>VLOOKUP(F22,[1]系列对照表!A:D,4,0)</f>
        <v>PCS</v>
      </c>
      <c r="I22" s="37">
        <f>VLOOKUP(D22,[1]工单一览表!A:G,7,0)</f>
        <v>2000000</v>
      </c>
      <c r="J22" s="38" t="s">
        <v>281</v>
      </c>
      <c r="K22" s="37">
        <f>VLOOKUP(D22,[1]工单一览表!A:H,8,0)</f>
        <v>2000000</v>
      </c>
      <c r="L22" s="26"/>
      <c r="M22" s="26"/>
      <c r="N22" s="26"/>
      <c r="O22" s="39" t="s">
        <v>46</v>
      </c>
      <c r="P22" s="40">
        <v>0.5</v>
      </c>
      <c r="Q22" s="40">
        <v>0.5</v>
      </c>
      <c r="R22" s="40">
        <f t="shared" ca="1" si="2"/>
        <v>3.9245283018867925</v>
      </c>
      <c r="S22" s="40">
        <f t="shared" ca="1" si="3"/>
        <v>3.8297872340425534</v>
      </c>
      <c r="T22" s="40">
        <v>4</v>
      </c>
      <c r="U22" s="40">
        <v>4</v>
      </c>
      <c r="V22" s="41">
        <v>12</v>
      </c>
      <c r="W22" s="42">
        <v>240000</v>
      </c>
      <c r="X22" s="43">
        <v>350</v>
      </c>
      <c r="Y22" s="50">
        <v>1</v>
      </c>
      <c r="Z22" s="50">
        <v>1</v>
      </c>
      <c r="AA22" s="51"/>
      <c r="AB22" s="51"/>
      <c r="AC22" s="51"/>
      <c r="AD22" s="51"/>
      <c r="AE22" s="51"/>
      <c r="AF22" s="38">
        <f t="shared" ref="AF22:AF32" si="10">IF(LEFT(F22,3)="025",X22*Y22*Z22*60*V22,X22*Y22*Z22*60*V22/1000)</f>
        <v>252000</v>
      </c>
      <c r="AG22" s="61">
        <f t="shared" ref="AG22:AG32" si="11">IF(LEFT(F22,3)="025",W22/(X22*Y22*Z22*60),W22*1000/(X22*Y22*Z22*60))</f>
        <v>11.428571428571429</v>
      </c>
      <c r="AH22" s="62">
        <f t="shared" ref="AH22:AH32" si="12">W22/AF22</f>
        <v>0.95238095238095233</v>
      </c>
      <c r="AI22" s="63"/>
      <c r="AJ22" s="64"/>
      <c r="AK22" s="65">
        <f t="shared" si="9"/>
        <v>0</v>
      </c>
      <c r="AL22" s="64" t="str">
        <f>IF(VLOOKUP(D22,[1]工单一览表!A:F,6,0)="结案","Y","N")</f>
        <v>Y</v>
      </c>
      <c r="AM22" s="66" t="s">
        <v>337</v>
      </c>
      <c r="AN22" s="26"/>
      <c r="AO22" s="66" t="s">
        <v>61</v>
      </c>
      <c r="AP22" s="74"/>
      <c r="AQ22" s="75"/>
      <c r="AR22" s="76"/>
      <c r="AS22" s="77"/>
      <c r="AT22" s="77"/>
      <c r="AU22" s="78"/>
      <c r="AV22" s="77"/>
      <c r="AW22" s="77"/>
      <c r="AX22" s="77"/>
      <c r="AY22" s="77"/>
      <c r="AZ22" s="77"/>
      <c r="BA22" s="77"/>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c r="CH22" s="84"/>
      <c r="CI22" s="84"/>
      <c r="CJ22" s="84"/>
      <c r="CK22" s="84"/>
      <c r="CL22" s="84"/>
      <c r="CM22" s="84"/>
      <c r="CN22" s="84"/>
      <c r="CO22" s="84"/>
      <c r="CP22" s="84"/>
      <c r="CQ22" s="84"/>
      <c r="CR22" s="84"/>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c r="GZ22" s="84"/>
      <c r="HA22" s="84"/>
      <c r="HB22" s="84"/>
      <c r="HC22" s="84"/>
      <c r="HD22" s="84"/>
      <c r="HE22" s="84"/>
      <c r="HF22" s="84"/>
      <c r="HG22" s="84"/>
      <c r="HH22" s="84"/>
      <c r="HI22" s="84"/>
      <c r="HJ22" s="84"/>
      <c r="HK22" s="84"/>
      <c r="HL22" s="84"/>
      <c r="HM22" s="84"/>
      <c r="HN22" s="84"/>
      <c r="HO22" s="84"/>
      <c r="HP22" s="84"/>
      <c r="HQ22" s="84"/>
      <c r="HR22" s="84"/>
      <c r="HS22" s="84"/>
      <c r="HT22" s="84"/>
      <c r="HU22" s="84"/>
      <c r="HV22" s="84"/>
      <c r="HW22" s="84"/>
      <c r="HX22" s="84"/>
      <c r="HY22" s="84"/>
      <c r="HZ22" s="84"/>
      <c r="IA22" s="84"/>
      <c r="IB22" s="84"/>
      <c r="IC22" s="84"/>
      <c r="ID22" s="84"/>
      <c r="IE22" s="84"/>
      <c r="IF22" s="84"/>
      <c r="IG22" s="84"/>
      <c r="IH22" s="84"/>
      <c r="II22" s="84"/>
      <c r="IJ22" s="84"/>
      <c r="IK22" s="84"/>
      <c r="IL22" s="84"/>
      <c r="IM22" s="84"/>
      <c r="IN22" s="84"/>
      <c r="IO22" s="84"/>
      <c r="IP22" s="84"/>
      <c r="IQ22" s="84"/>
      <c r="IR22" s="84"/>
      <c r="IS22" s="84"/>
      <c r="IT22" s="84"/>
      <c r="IU22" s="84"/>
      <c r="IV22" s="84"/>
      <c r="IW22" s="84"/>
      <c r="IX22" s="84"/>
      <c r="IY22" s="84"/>
      <c r="IZ22" s="84"/>
      <c r="JA22" s="84"/>
      <c r="JB22" s="84"/>
    </row>
    <row r="23" spans="1:262" s="22" customFormat="1" ht="15" customHeight="1" x14ac:dyDescent="0.15">
      <c r="A23" s="176" t="str">
        <f t="shared" si="0"/>
        <v>20190902</v>
      </c>
      <c r="B23" s="26" t="s">
        <v>285</v>
      </c>
      <c r="C23" s="27" t="s">
        <v>335</v>
      </c>
      <c r="D23" s="28" t="s">
        <v>439</v>
      </c>
      <c r="E23" s="26" t="str">
        <f t="shared" si="8"/>
        <v>标准</v>
      </c>
      <c r="F23" s="29" t="str">
        <f>VLOOKUP(D23,[1]工单一览表!A:B,2,0)</f>
        <v>025-C130000641-363</v>
      </c>
      <c r="G23" s="30" t="str">
        <f>VLOOKUP(F23,[1]系列对照表!A:C,3,0)</f>
        <v>PinPush</v>
      </c>
      <c r="H23" s="30" t="str">
        <f>VLOOKUP(F23,[1]系列对照表!A:D,4,0)</f>
        <v>PCS</v>
      </c>
      <c r="I23" s="37">
        <f>VLOOKUP(D23,[1]工单一览表!A:G,7,0)</f>
        <v>2000000</v>
      </c>
      <c r="J23" s="38" t="s">
        <v>281</v>
      </c>
      <c r="K23" s="37">
        <f>VLOOKUP(D23,[1]工单一览表!A:H,8,0)</f>
        <v>2000000</v>
      </c>
      <c r="L23" s="26"/>
      <c r="M23" s="26"/>
      <c r="N23" s="26"/>
      <c r="O23" s="39" t="s">
        <v>46</v>
      </c>
      <c r="P23" s="40">
        <v>0.5</v>
      </c>
      <c r="Q23" s="40">
        <v>0.5</v>
      </c>
      <c r="R23" s="40">
        <f t="shared" ca="1" si="2"/>
        <v>2.1463414634146343</v>
      </c>
      <c r="S23" s="40">
        <f t="shared" ca="1" si="3"/>
        <v>3.8297872340425534</v>
      </c>
      <c r="T23" s="40">
        <v>5.5</v>
      </c>
      <c r="U23" s="40">
        <v>5.5</v>
      </c>
      <c r="V23" s="41">
        <v>12</v>
      </c>
      <c r="W23" s="42">
        <v>228000</v>
      </c>
      <c r="X23" s="43">
        <v>350</v>
      </c>
      <c r="Y23" s="50">
        <v>1</v>
      </c>
      <c r="Z23" s="50">
        <v>1</v>
      </c>
      <c r="AA23" s="51"/>
      <c r="AB23" s="51"/>
      <c r="AC23" s="51"/>
      <c r="AD23" s="51"/>
      <c r="AE23" s="51"/>
      <c r="AF23" s="38">
        <f t="shared" si="10"/>
        <v>252000</v>
      </c>
      <c r="AG23" s="61">
        <f t="shared" si="11"/>
        <v>10.857142857142858</v>
      </c>
      <c r="AH23" s="62">
        <f t="shared" si="12"/>
        <v>0.90476190476190477</v>
      </c>
      <c r="AI23" s="63"/>
      <c r="AJ23" s="64"/>
      <c r="AK23" s="65">
        <f t="shared" si="9"/>
        <v>0</v>
      </c>
      <c r="AL23" s="64" t="str">
        <f>IF(VLOOKUP(D23,[1]工单一览表!A:F,6,0)="结案","Y","N")</f>
        <v>Y</v>
      </c>
      <c r="AM23" s="66" t="s">
        <v>322</v>
      </c>
      <c r="AN23" s="26"/>
      <c r="AO23" s="66" t="s">
        <v>64</v>
      </c>
      <c r="AP23" s="74"/>
      <c r="AQ23" s="75"/>
      <c r="AR23" s="76"/>
      <c r="AS23" s="77"/>
      <c r="AT23" s="77"/>
      <c r="AU23" s="78"/>
      <c r="AV23" s="77"/>
      <c r="AW23" s="77"/>
      <c r="AX23" s="77"/>
      <c r="AY23" s="77"/>
      <c r="AZ23" s="77"/>
      <c r="BA23" s="77"/>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84"/>
      <c r="CE23" s="84"/>
      <c r="CF23" s="84"/>
      <c r="CG23" s="84"/>
      <c r="CH23" s="84"/>
      <c r="CI23" s="84"/>
      <c r="CJ23" s="84"/>
      <c r="CK23" s="84"/>
      <c r="CL23" s="84"/>
      <c r="CM23" s="84"/>
      <c r="CN23" s="84"/>
      <c r="CO23" s="84"/>
      <c r="CP23" s="84"/>
      <c r="CQ23" s="84"/>
      <c r="CR23" s="84"/>
      <c r="CS23" s="84"/>
      <c r="CT23" s="84"/>
      <c r="CU23" s="84"/>
      <c r="CV23" s="84"/>
      <c r="CW23" s="84"/>
      <c r="CX23" s="84"/>
      <c r="CY23" s="84"/>
      <c r="CZ23" s="84"/>
      <c r="DA23" s="84"/>
      <c r="DB23" s="84"/>
      <c r="DC23" s="84"/>
      <c r="DD23" s="84"/>
      <c r="DE23" s="84"/>
      <c r="DF23" s="84"/>
      <c r="DG23" s="84"/>
      <c r="DH23" s="84"/>
      <c r="DI23" s="84"/>
      <c r="DJ23" s="84"/>
      <c r="DK23" s="84"/>
      <c r="DL23" s="84"/>
      <c r="DM23" s="84"/>
      <c r="DN23" s="84"/>
      <c r="DO23" s="84"/>
      <c r="DP23" s="84"/>
      <c r="DQ23" s="84"/>
      <c r="DR23" s="84"/>
      <c r="DS23" s="84"/>
      <c r="DT23" s="84"/>
      <c r="DU23" s="84"/>
      <c r="DV23" s="84"/>
      <c r="DW23" s="84"/>
      <c r="DX23" s="84"/>
      <c r="DY23" s="84"/>
      <c r="DZ23" s="84"/>
      <c r="EA23" s="84"/>
      <c r="EB23" s="84"/>
      <c r="EC23" s="84"/>
      <c r="ED23" s="84"/>
      <c r="EE23" s="84"/>
      <c r="EF23" s="84"/>
      <c r="EG23" s="84"/>
      <c r="EH23" s="84"/>
      <c r="EI23" s="84"/>
      <c r="EJ23" s="84"/>
      <c r="EK23" s="84"/>
      <c r="EL23" s="84"/>
      <c r="EM23" s="84"/>
      <c r="EN23" s="84"/>
      <c r="EO23" s="84"/>
      <c r="EP23" s="84"/>
      <c r="EQ23" s="84"/>
      <c r="ER23" s="84"/>
      <c r="ES23" s="84"/>
      <c r="ET23" s="84"/>
      <c r="EU23" s="84"/>
      <c r="EV23" s="84"/>
      <c r="EW23" s="84"/>
      <c r="EX23" s="84"/>
      <c r="EY23" s="84"/>
      <c r="EZ23" s="84"/>
      <c r="FA23" s="84"/>
      <c r="FB23" s="84"/>
      <c r="FC23" s="84"/>
      <c r="FD23" s="84"/>
      <c r="FE23" s="84"/>
      <c r="FF23" s="84"/>
      <c r="FG23" s="84"/>
      <c r="FH23" s="84"/>
      <c r="FI23" s="84"/>
      <c r="FJ23" s="84"/>
      <c r="FK23" s="84"/>
      <c r="FL23" s="84"/>
      <c r="FM23" s="84"/>
      <c r="FN23" s="84"/>
      <c r="FO23" s="84"/>
      <c r="FP23" s="84"/>
      <c r="FQ23" s="84"/>
      <c r="FR23" s="84"/>
      <c r="FS23" s="84"/>
      <c r="FT23" s="84"/>
      <c r="FU23" s="84"/>
      <c r="FV23" s="84"/>
      <c r="FW23" s="84"/>
      <c r="FX23" s="84"/>
      <c r="FY23" s="84"/>
      <c r="FZ23" s="84"/>
      <c r="GA23" s="84"/>
      <c r="GB23" s="84"/>
      <c r="GC23" s="84"/>
      <c r="GD23" s="84"/>
      <c r="GE23" s="84"/>
      <c r="GF23" s="84"/>
      <c r="GG23" s="84"/>
      <c r="GH23" s="84"/>
      <c r="GI23" s="84"/>
      <c r="GJ23" s="84"/>
      <c r="GK23" s="84"/>
      <c r="GL23" s="84"/>
      <c r="GM23" s="84"/>
      <c r="GN23" s="84"/>
      <c r="GO23" s="84"/>
      <c r="GP23" s="84"/>
      <c r="GQ23" s="84"/>
      <c r="GR23" s="84"/>
      <c r="GS23" s="84"/>
      <c r="GT23" s="84"/>
      <c r="GU23" s="84"/>
      <c r="GV23" s="84"/>
      <c r="GW23" s="84"/>
      <c r="GX23" s="84"/>
      <c r="GY23" s="84"/>
      <c r="GZ23" s="84"/>
      <c r="HA23" s="84"/>
      <c r="HB23" s="84"/>
      <c r="HC23" s="84"/>
      <c r="HD23" s="84"/>
      <c r="HE23" s="84"/>
      <c r="HF23" s="84"/>
      <c r="HG23" s="84"/>
      <c r="HH23" s="84"/>
      <c r="HI23" s="84"/>
      <c r="HJ23" s="84"/>
      <c r="HK23" s="84"/>
      <c r="HL23" s="84"/>
      <c r="HM23" s="84"/>
      <c r="HN23" s="84"/>
      <c r="HO23" s="84"/>
      <c r="HP23" s="84"/>
      <c r="HQ23" s="84"/>
      <c r="HR23" s="84"/>
      <c r="HS23" s="84"/>
      <c r="HT23" s="84"/>
      <c r="HU23" s="84"/>
      <c r="HV23" s="84"/>
      <c r="HW23" s="84"/>
      <c r="HX23" s="84"/>
      <c r="HY23" s="84"/>
      <c r="HZ23" s="84"/>
      <c r="IA23" s="84"/>
      <c r="IB23" s="84"/>
      <c r="IC23" s="84"/>
      <c r="ID23" s="84"/>
      <c r="IE23" s="84"/>
      <c r="IF23" s="84"/>
      <c r="IG23" s="84"/>
      <c r="IH23" s="84"/>
      <c r="II23" s="84"/>
      <c r="IJ23" s="84"/>
      <c r="IK23" s="84"/>
      <c r="IL23" s="84"/>
      <c r="IM23" s="84"/>
      <c r="IN23" s="84"/>
      <c r="IO23" s="84"/>
      <c r="IP23" s="84"/>
      <c r="IQ23" s="84"/>
      <c r="IR23" s="84"/>
      <c r="IS23" s="84"/>
      <c r="IT23" s="84"/>
      <c r="IU23" s="84"/>
      <c r="IV23" s="84"/>
      <c r="IW23" s="84"/>
      <c r="IX23" s="84"/>
      <c r="IY23" s="84"/>
      <c r="IZ23" s="84"/>
      <c r="JA23" s="84"/>
      <c r="JB23" s="84"/>
    </row>
    <row r="24" spans="1:262" s="22" customFormat="1" ht="15" customHeight="1" x14ac:dyDescent="0.15">
      <c r="A24" s="176" t="str">
        <f t="shared" si="0"/>
        <v>20190902</v>
      </c>
      <c r="B24" s="26" t="s">
        <v>275</v>
      </c>
      <c r="C24" s="27" t="s">
        <v>393</v>
      </c>
      <c r="D24" s="28" t="s">
        <v>440</v>
      </c>
      <c r="E24" s="26" t="str">
        <f t="shared" si="8"/>
        <v>标准</v>
      </c>
      <c r="F24" s="29" t="str">
        <f>VLOOKUP(D24,[1]工单一览表!A:B,2,0)</f>
        <v>050-C130000441-521</v>
      </c>
      <c r="G24" s="30" t="str">
        <f>VLOOKUP(F24,[1]系列对照表!A:C,3,0)</f>
        <v>PinPush</v>
      </c>
      <c r="H24" s="30" t="str">
        <f>VLOOKUP(F24,[1]系列对照表!A:D,4,0)</f>
        <v>KPCS</v>
      </c>
      <c r="I24" s="37">
        <f>VLOOKUP(D24,[1]工单一览表!A:G,7,0)</f>
        <v>400</v>
      </c>
      <c r="J24" s="38" t="s">
        <v>281</v>
      </c>
      <c r="K24" s="37">
        <f>VLOOKUP(D24,[1]工单一览表!A:H,8,0)</f>
        <v>394</v>
      </c>
      <c r="L24" s="26"/>
      <c r="M24" s="26"/>
      <c r="N24" s="26"/>
      <c r="O24" s="39" t="s">
        <v>396</v>
      </c>
      <c r="P24" s="40">
        <v>0.5</v>
      </c>
      <c r="Q24" s="40">
        <v>0.5</v>
      </c>
      <c r="R24" s="40">
        <f t="shared" ca="1" si="2"/>
        <v>2.6163522012578615</v>
      </c>
      <c r="S24" s="40">
        <f t="shared" ca="1" si="3"/>
        <v>2.5531914893617023</v>
      </c>
      <c r="T24" s="40">
        <v>4</v>
      </c>
      <c r="U24" s="40">
        <v>4</v>
      </c>
      <c r="V24" s="41">
        <v>8</v>
      </c>
      <c r="W24" s="42">
        <v>120</v>
      </c>
      <c r="X24" s="43">
        <v>300</v>
      </c>
      <c r="Y24" s="50">
        <v>1</v>
      </c>
      <c r="Z24" s="50">
        <v>1</v>
      </c>
      <c r="AA24" s="51"/>
      <c r="AB24" s="51"/>
      <c r="AC24" s="51"/>
      <c r="AD24" s="51"/>
      <c r="AE24" s="51"/>
      <c r="AF24" s="38">
        <f t="shared" si="10"/>
        <v>144</v>
      </c>
      <c r="AG24" s="61">
        <f t="shared" si="11"/>
        <v>6.666666666666667</v>
      </c>
      <c r="AH24" s="62">
        <f t="shared" si="12"/>
        <v>0.83333333333333337</v>
      </c>
      <c r="AI24" s="63"/>
      <c r="AJ24" s="64"/>
      <c r="AK24" s="65">
        <f t="shared" si="9"/>
        <v>0</v>
      </c>
      <c r="AL24" s="64" t="str">
        <f>IF(VLOOKUP(D24,[1]工单一览表!A:F,6,0)="结案","Y","N")</f>
        <v>Y</v>
      </c>
      <c r="AM24" s="66" t="s">
        <v>302</v>
      </c>
      <c r="AN24" s="26"/>
      <c r="AO24" s="66" t="s">
        <v>68</v>
      </c>
      <c r="AP24" s="74"/>
      <c r="AQ24" s="75"/>
      <c r="AR24" s="76"/>
      <c r="AS24" s="77"/>
      <c r="AT24" s="77"/>
      <c r="AU24" s="78"/>
      <c r="AV24" s="77"/>
      <c r="AW24" s="77"/>
      <c r="AX24" s="77"/>
      <c r="AY24" s="77"/>
      <c r="AZ24" s="77"/>
      <c r="BA24" s="77"/>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c r="GZ24" s="84"/>
      <c r="HA24" s="84"/>
      <c r="HB24" s="84"/>
      <c r="HC24" s="84"/>
      <c r="HD24" s="84"/>
      <c r="HE24" s="84"/>
      <c r="HF24" s="84"/>
      <c r="HG24" s="84"/>
      <c r="HH24" s="84"/>
      <c r="HI24" s="84"/>
      <c r="HJ24" s="84"/>
      <c r="HK24" s="84"/>
      <c r="HL24" s="84"/>
      <c r="HM24" s="84"/>
      <c r="HN24" s="84"/>
      <c r="HO24" s="84"/>
      <c r="HP24" s="84"/>
      <c r="HQ24" s="84"/>
      <c r="HR24" s="84"/>
      <c r="HS24" s="84"/>
      <c r="HT24" s="84"/>
      <c r="HU24" s="84"/>
      <c r="HV24" s="84"/>
      <c r="HW24" s="84"/>
      <c r="HX24" s="84"/>
      <c r="HY24" s="84"/>
      <c r="HZ24" s="84"/>
      <c r="IA24" s="84"/>
      <c r="IB24" s="84"/>
      <c r="IC24" s="84"/>
      <c r="ID24" s="84"/>
      <c r="IE24" s="84"/>
      <c r="IF24" s="84"/>
      <c r="IG24" s="84"/>
      <c r="IH24" s="84"/>
      <c r="II24" s="84"/>
      <c r="IJ24" s="84"/>
      <c r="IK24" s="84"/>
      <c r="IL24" s="84"/>
      <c r="IM24" s="84"/>
      <c r="IN24" s="84"/>
      <c r="IO24" s="84"/>
      <c r="IP24" s="84"/>
      <c r="IQ24" s="84"/>
      <c r="IR24" s="84"/>
      <c r="IS24" s="84"/>
      <c r="IT24" s="84"/>
      <c r="IU24" s="84"/>
      <c r="IV24" s="84"/>
      <c r="IW24" s="84"/>
      <c r="IX24" s="84"/>
      <c r="IY24" s="84"/>
      <c r="IZ24" s="84"/>
      <c r="JA24" s="84"/>
      <c r="JB24" s="84"/>
    </row>
    <row r="25" spans="1:262" s="22" customFormat="1" ht="15" customHeight="1" x14ac:dyDescent="0.15">
      <c r="A25" s="176" t="str">
        <f t="shared" si="0"/>
        <v>20190902</v>
      </c>
      <c r="B25" s="26" t="s">
        <v>275</v>
      </c>
      <c r="C25" s="27" t="s">
        <v>340</v>
      </c>
      <c r="D25" s="28" t="s">
        <v>441</v>
      </c>
      <c r="E25" s="26" t="str">
        <f t="shared" si="8"/>
        <v>标准</v>
      </c>
      <c r="F25" s="29" t="str">
        <f>VLOOKUP(D25,[1]工单一览表!A:B,2,0)</f>
        <v>025-C130000681-357</v>
      </c>
      <c r="G25" s="30" t="str">
        <f>VLOOKUP(F25,[1]系列对照表!A:C,3,0)</f>
        <v>PinPush</v>
      </c>
      <c r="H25" s="30" t="str">
        <f>VLOOKUP(F25,[1]系列对照表!A:D,4,0)</f>
        <v>PCS</v>
      </c>
      <c r="I25" s="37">
        <f>VLOOKUP(D25,[1]工单一览表!A:G,7,0)</f>
        <v>2000000</v>
      </c>
      <c r="J25" s="38" t="s">
        <v>281</v>
      </c>
      <c r="K25" s="37">
        <f>VLOOKUP(D25,[1]工单一览表!A:H,8,0)</f>
        <v>1227300</v>
      </c>
      <c r="L25" s="26"/>
      <c r="M25" s="26"/>
      <c r="N25" s="26"/>
      <c r="O25" s="39" t="s">
        <v>316</v>
      </c>
      <c r="P25" s="40">
        <v>0.5</v>
      </c>
      <c r="Q25" s="40">
        <v>0.5</v>
      </c>
      <c r="R25" s="40">
        <f t="shared" ca="1" si="2"/>
        <v>2.2893081761006289</v>
      </c>
      <c r="S25" s="40">
        <f t="shared" ca="1" si="3"/>
        <v>2.2340425531914896</v>
      </c>
      <c r="T25" s="40">
        <v>3</v>
      </c>
      <c r="U25" s="40">
        <v>3</v>
      </c>
      <c r="V25" s="41">
        <v>7</v>
      </c>
      <c r="W25" s="42">
        <v>120000</v>
      </c>
      <c r="X25" s="43">
        <v>320</v>
      </c>
      <c r="Y25" s="50">
        <v>1</v>
      </c>
      <c r="Z25" s="50">
        <v>1</v>
      </c>
      <c r="AA25" s="51"/>
      <c r="AB25" s="51"/>
      <c r="AC25" s="51"/>
      <c r="AD25" s="51"/>
      <c r="AE25" s="51"/>
      <c r="AF25" s="38">
        <f t="shared" si="10"/>
        <v>134400</v>
      </c>
      <c r="AG25" s="61">
        <f t="shared" si="11"/>
        <v>6.25</v>
      </c>
      <c r="AH25" s="62">
        <f t="shared" si="12"/>
        <v>0.8928571428571429</v>
      </c>
      <c r="AI25" s="63"/>
      <c r="AJ25" s="64"/>
      <c r="AK25" s="65">
        <f t="shared" si="9"/>
        <v>0</v>
      </c>
      <c r="AL25" s="64" t="str">
        <f>IF(VLOOKUP(D25,[1]工单一览表!A:F,6,0)="结案","Y","N")</f>
        <v>Y</v>
      </c>
      <c r="AM25" s="66" t="s">
        <v>302</v>
      </c>
      <c r="AN25" s="26"/>
      <c r="AO25" s="66" t="s">
        <v>68</v>
      </c>
      <c r="AP25" s="74"/>
      <c r="AQ25" s="75"/>
      <c r="AR25" s="76"/>
      <c r="AS25" s="77"/>
      <c r="AT25" s="77"/>
      <c r="AU25" s="78"/>
      <c r="AV25" s="77"/>
      <c r="AW25" s="77"/>
      <c r="AX25" s="77"/>
      <c r="AY25" s="77"/>
      <c r="AZ25" s="77"/>
      <c r="BA25" s="77"/>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84"/>
      <c r="CE25" s="84"/>
      <c r="CF25" s="84"/>
      <c r="CG25" s="84"/>
      <c r="CH25" s="84"/>
      <c r="CI25" s="84"/>
      <c r="CJ25" s="84"/>
      <c r="CK25" s="84"/>
      <c r="CL25" s="84"/>
      <c r="CM25" s="84"/>
      <c r="CN25" s="84"/>
      <c r="CO25" s="84"/>
      <c r="CP25" s="84"/>
      <c r="CQ25" s="84"/>
      <c r="CR25" s="84"/>
      <c r="CS25" s="84"/>
      <c r="CT25" s="84"/>
      <c r="CU25" s="84"/>
      <c r="CV25" s="84"/>
      <c r="CW25" s="84"/>
      <c r="CX25" s="84"/>
      <c r="CY25" s="84"/>
      <c r="CZ25" s="84"/>
      <c r="DA25" s="84"/>
      <c r="DB25" s="84"/>
      <c r="DC25" s="84"/>
      <c r="DD25" s="84"/>
      <c r="DE25" s="84"/>
      <c r="DF25" s="84"/>
      <c r="DG25" s="84"/>
      <c r="DH25" s="84"/>
      <c r="DI25" s="84"/>
      <c r="DJ25" s="84"/>
      <c r="DK25" s="84"/>
      <c r="DL25" s="84"/>
      <c r="DM25" s="84"/>
      <c r="DN25" s="84"/>
      <c r="DO25" s="84"/>
      <c r="DP25" s="84"/>
      <c r="DQ25" s="84"/>
      <c r="DR25" s="84"/>
      <c r="DS25" s="84"/>
      <c r="DT25" s="84"/>
      <c r="DU25" s="84"/>
      <c r="DV25" s="84"/>
      <c r="DW25" s="84"/>
      <c r="DX25" s="84"/>
      <c r="DY25" s="84"/>
      <c r="DZ25" s="84"/>
      <c r="EA25" s="84"/>
      <c r="EB25" s="84"/>
      <c r="EC25" s="84"/>
      <c r="ED25" s="84"/>
      <c r="EE25" s="84"/>
      <c r="EF25" s="84"/>
      <c r="EG25" s="84"/>
      <c r="EH25" s="84"/>
      <c r="EI25" s="84"/>
      <c r="EJ25" s="84"/>
      <c r="EK25" s="84"/>
      <c r="EL25" s="84"/>
      <c r="EM25" s="84"/>
      <c r="EN25" s="84"/>
      <c r="EO25" s="84"/>
      <c r="EP25" s="84"/>
      <c r="EQ25" s="84"/>
      <c r="ER25" s="84"/>
      <c r="ES25" s="84"/>
      <c r="ET25" s="84"/>
      <c r="EU25" s="84"/>
      <c r="EV25" s="84"/>
      <c r="EW25" s="84"/>
      <c r="EX25" s="84"/>
      <c r="EY25" s="84"/>
      <c r="EZ25" s="84"/>
      <c r="FA25" s="84"/>
      <c r="FB25" s="84"/>
      <c r="FC25" s="84"/>
      <c r="FD25" s="84"/>
      <c r="FE25" s="84"/>
      <c r="FF25" s="84"/>
      <c r="FG25" s="84"/>
      <c r="FH25" s="84"/>
      <c r="FI25" s="84"/>
      <c r="FJ25" s="84"/>
      <c r="FK25" s="84"/>
      <c r="FL25" s="84"/>
      <c r="FM25" s="84"/>
      <c r="FN25" s="84"/>
      <c r="FO25" s="84"/>
      <c r="FP25" s="84"/>
      <c r="FQ25" s="84"/>
      <c r="FR25" s="84"/>
      <c r="FS25" s="84"/>
      <c r="FT25" s="84"/>
      <c r="FU25" s="84"/>
      <c r="FV25" s="84"/>
      <c r="FW25" s="84"/>
      <c r="FX25" s="84"/>
      <c r="FY25" s="84"/>
      <c r="FZ25" s="84"/>
      <c r="GA25" s="84"/>
      <c r="GB25" s="84"/>
      <c r="GC25" s="84"/>
      <c r="GD25" s="84"/>
      <c r="GE25" s="84"/>
      <c r="GF25" s="84"/>
      <c r="GG25" s="84"/>
      <c r="GH25" s="84"/>
      <c r="GI25" s="84"/>
      <c r="GJ25" s="84"/>
      <c r="GK25" s="84"/>
      <c r="GL25" s="84"/>
      <c r="GM25" s="84"/>
      <c r="GN25" s="84"/>
      <c r="GO25" s="84"/>
      <c r="GP25" s="84"/>
      <c r="GQ25" s="84"/>
      <c r="GR25" s="84"/>
      <c r="GS25" s="84"/>
      <c r="GT25" s="84"/>
      <c r="GU25" s="84"/>
      <c r="GV25" s="84"/>
      <c r="GW25" s="84"/>
      <c r="GX25" s="84"/>
      <c r="GY25" s="84"/>
      <c r="GZ25" s="84"/>
      <c r="HA25" s="84"/>
      <c r="HB25" s="84"/>
      <c r="HC25" s="84"/>
      <c r="HD25" s="84"/>
      <c r="HE25" s="84"/>
      <c r="HF25" s="84"/>
      <c r="HG25" s="84"/>
      <c r="HH25" s="84"/>
      <c r="HI25" s="84"/>
      <c r="HJ25" s="84"/>
      <c r="HK25" s="84"/>
      <c r="HL25" s="84"/>
      <c r="HM25" s="84"/>
      <c r="HN25" s="84"/>
      <c r="HO25" s="84"/>
      <c r="HP25" s="84"/>
      <c r="HQ25" s="84"/>
      <c r="HR25" s="84"/>
      <c r="HS25" s="84"/>
      <c r="HT25" s="84"/>
      <c r="HU25" s="84"/>
      <c r="HV25" s="84"/>
      <c r="HW25" s="84"/>
      <c r="HX25" s="84"/>
      <c r="HY25" s="84"/>
      <c r="HZ25" s="84"/>
      <c r="IA25" s="84"/>
      <c r="IB25" s="84"/>
      <c r="IC25" s="84"/>
      <c r="ID25" s="84"/>
      <c r="IE25" s="84"/>
      <c r="IF25" s="84"/>
      <c r="IG25" s="84"/>
      <c r="IH25" s="84"/>
      <c r="II25" s="84"/>
      <c r="IJ25" s="84"/>
      <c r="IK25" s="84"/>
      <c r="IL25" s="84"/>
      <c r="IM25" s="84"/>
      <c r="IN25" s="84"/>
      <c r="IO25" s="84"/>
      <c r="IP25" s="84"/>
      <c r="IQ25" s="84"/>
      <c r="IR25" s="84"/>
      <c r="IS25" s="84"/>
      <c r="IT25" s="84"/>
      <c r="IU25" s="84"/>
      <c r="IV25" s="84"/>
      <c r="IW25" s="84"/>
      <c r="IX25" s="84"/>
      <c r="IY25" s="84"/>
      <c r="IZ25" s="84"/>
      <c r="JA25" s="84"/>
      <c r="JB25" s="84"/>
    </row>
    <row r="26" spans="1:262" s="22" customFormat="1" ht="15" customHeight="1" x14ac:dyDescent="0.15">
      <c r="A26" s="176" t="str">
        <f t="shared" si="0"/>
        <v>20190902</v>
      </c>
      <c r="B26" s="26" t="s">
        <v>285</v>
      </c>
      <c r="C26" s="27" t="s">
        <v>393</v>
      </c>
      <c r="D26" s="28" t="s">
        <v>441</v>
      </c>
      <c r="E26" s="26" t="str">
        <f t="shared" si="8"/>
        <v>标准</v>
      </c>
      <c r="F26" s="29" t="str">
        <f>VLOOKUP(D26,[1]工单一览表!A:B,2,0)</f>
        <v>025-C130000681-357</v>
      </c>
      <c r="G26" s="30" t="str">
        <f>VLOOKUP(F26,[1]系列对照表!A:C,3,0)</f>
        <v>PinPush</v>
      </c>
      <c r="H26" s="30" t="str">
        <f>VLOOKUP(F26,[1]系列对照表!A:D,4,0)</f>
        <v>PCS</v>
      </c>
      <c r="I26" s="37">
        <f>VLOOKUP(D26,[1]工单一览表!A:G,7,0)</f>
        <v>2000000</v>
      </c>
      <c r="J26" s="38" t="s">
        <v>281</v>
      </c>
      <c r="K26" s="37">
        <f>VLOOKUP(D26,[1]工单一览表!A:H,8,0)</f>
        <v>1227300</v>
      </c>
      <c r="L26" s="26"/>
      <c r="M26" s="26"/>
      <c r="N26" s="26"/>
      <c r="O26" s="39" t="s">
        <v>316</v>
      </c>
      <c r="P26" s="40">
        <v>0.5</v>
      </c>
      <c r="Q26" s="40">
        <v>0.5</v>
      </c>
      <c r="R26" s="40">
        <f t="shared" ca="1" si="2"/>
        <v>1.4308943089430894</v>
      </c>
      <c r="S26" s="40">
        <f t="shared" ca="1" si="3"/>
        <v>2.5531914893617023</v>
      </c>
      <c r="T26" s="40">
        <v>5.5</v>
      </c>
      <c r="U26" s="40">
        <v>5.5</v>
      </c>
      <c r="V26" s="41">
        <v>8</v>
      </c>
      <c r="W26" s="42">
        <v>132500</v>
      </c>
      <c r="X26" s="43">
        <v>320</v>
      </c>
      <c r="Y26" s="50">
        <v>1</v>
      </c>
      <c r="Z26" s="50">
        <v>1</v>
      </c>
      <c r="AA26" s="51"/>
      <c r="AB26" s="51"/>
      <c r="AC26" s="51"/>
      <c r="AD26" s="51"/>
      <c r="AE26" s="51"/>
      <c r="AF26" s="38">
        <f t="shared" si="10"/>
        <v>153600</v>
      </c>
      <c r="AG26" s="61">
        <f t="shared" si="11"/>
        <v>6.901041666666667</v>
      </c>
      <c r="AH26" s="62">
        <f t="shared" si="12"/>
        <v>0.86263020833333337</v>
      </c>
      <c r="AI26" s="63"/>
      <c r="AJ26" s="64"/>
      <c r="AK26" s="65">
        <f t="shared" si="9"/>
        <v>0</v>
      </c>
      <c r="AL26" s="64" t="str">
        <f>IF(VLOOKUP(D26,[1]工单一览表!A:F,6,0)="结案","Y","N")</f>
        <v>Y</v>
      </c>
      <c r="AM26" s="66" t="s">
        <v>403</v>
      </c>
      <c r="AN26" s="66" t="s">
        <v>40</v>
      </c>
      <c r="AO26" s="66" t="s">
        <v>40</v>
      </c>
      <c r="AP26" s="74"/>
      <c r="AQ26" s="75"/>
      <c r="AR26" s="76"/>
      <c r="AS26" s="77"/>
      <c r="AT26" s="77"/>
      <c r="AU26" s="78"/>
      <c r="AV26" s="77"/>
      <c r="AW26" s="77"/>
      <c r="AX26" s="77"/>
      <c r="AY26" s="77"/>
      <c r="AZ26" s="77"/>
      <c r="BA26" s="77"/>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c r="CH26" s="84"/>
      <c r="CI26" s="84"/>
      <c r="CJ26" s="84"/>
      <c r="CK26" s="84"/>
      <c r="CL26" s="84"/>
      <c r="CM26" s="84"/>
      <c r="CN26" s="84"/>
      <c r="CO26" s="84"/>
      <c r="CP26" s="84"/>
      <c r="CQ26" s="84"/>
      <c r="CR26" s="84"/>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c r="GZ26" s="84"/>
      <c r="HA26" s="84"/>
      <c r="HB26" s="84"/>
      <c r="HC26" s="84"/>
      <c r="HD26" s="84"/>
      <c r="HE26" s="84"/>
      <c r="HF26" s="84"/>
      <c r="HG26" s="84"/>
      <c r="HH26" s="84"/>
      <c r="HI26" s="84"/>
      <c r="HJ26" s="84"/>
      <c r="HK26" s="84"/>
      <c r="HL26" s="84"/>
      <c r="HM26" s="84"/>
      <c r="HN26" s="84"/>
      <c r="HO26" s="84"/>
      <c r="HP26" s="84"/>
      <c r="HQ26" s="84"/>
      <c r="HR26" s="84"/>
      <c r="HS26" s="84"/>
      <c r="HT26" s="84"/>
      <c r="HU26" s="84"/>
      <c r="HV26" s="84"/>
      <c r="HW26" s="84"/>
      <c r="HX26" s="84"/>
      <c r="HY26" s="84"/>
      <c r="HZ26" s="84"/>
      <c r="IA26" s="84"/>
      <c r="IB26" s="84"/>
      <c r="IC26" s="84"/>
      <c r="ID26" s="84"/>
      <c r="IE26" s="84"/>
      <c r="IF26" s="84"/>
      <c r="IG26" s="84"/>
      <c r="IH26" s="84"/>
      <c r="II26" s="84"/>
      <c r="IJ26" s="84"/>
      <c r="IK26" s="84"/>
      <c r="IL26" s="84"/>
      <c r="IM26" s="84"/>
      <c r="IN26" s="84"/>
      <c r="IO26" s="84"/>
      <c r="IP26" s="84"/>
      <c r="IQ26" s="84"/>
      <c r="IR26" s="84"/>
      <c r="IS26" s="84"/>
      <c r="IT26" s="84"/>
      <c r="IU26" s="84"/>
      <c r="IV26" s="84"/>
      <c r="IW26" s="84"/>
      <c r="IX26" s="84"/>
      <c r="IY26" s="84"/>
      <c r="IZ26" s="84"/>
      <c r="JA26" s="84"/>
      <c r="JB26" s="84"/>
    </row>
    <row r="27" spans="1:262" s="22" customFormat="1" ht="15" customHeight="1" x14ac:dyDescent="0.15">
      <c r="A27" s="176" t="str">
        <f t="shared" si="0"/>
        <v>20190902</v>
      </c>
      <c r="B27" s="26" t="s">
        <v>275</v>
      </c>
      <c r="C27" s="27" t="s">
        <v>344</v>
      </c>
      <c r="D27" s="28" t="s">
        <v>442</v>
      </c>
      <c r="E27" s="26" t="s">
        <v>278</v>
      </c>
      <c r="F27" s="29" t="str">
        <f>VLOOKUP(D27,[1]工单一览表!A:B,2,0)</f>
        <v>025-C130000641-0397</v>
      </c>
      <c r="G27" s="30" t="str">
        <f>VLOOKUP(F27,[1]系列对照表!A:C,3,0)</f>
        <v>PinPush</v>
      </c>
      <c r="H27" s="30" t="str">
        <f>VLOOKUP(F27,[1]系列对照表!A:D,4,0)</f>
        <v>PCS</v>
      </c>
      <c r="I27" s="37">
        <f>VLOOKUP(D27,[1]工单一览表!A:G,7,0)</f>
        <v>1500000</v>
      </c>
      <c r="J27" s="38" t="s">
        <v>281</v>
      </c>
      <c r="K27" s="37">
        <f>VLOOKUP(D27,[1]工单一览表!A:H,8,0)</f>
        <v>1500000</v>
      </c>
      <c r="L27" s="26"/>
      <c r="M27" s="26"/>
      <c r="N27" s="26"/>
      <c r="O27" s="39" t="s">
        <v>29</v>
      </c>
      <c r="P27" s="40">
        <v>0.5</v>
      </c>
      <c r="Q27" s="40">
        <v>0.5</v>
      </c>
      <c r="R27" s="40">
        <f t="shared" ca="1" si="2"/>
        <v>3.9245283018867925</v>
      </c>
      <c r="S27" s="40">
        <f t="shared" ca="1" si="3"/>
        <v>3.8297872340425534</v>
      </c>
      <c r="T27" s="40">
        <v>11</v>
      </c>
      <c r="U27" s="40">
        <v>0</v>
      </c>
      <c r="V27" s="41">
        <v>12</v>
      </c>
      <c r="W27" s="42">
        <v>129500</v>
      </c>
      <c r="X27" s="43">
        <v>200</v>
      </c>
      <c r="Y27" s="50">
        <v>1</v>
      </c>
      <c r="Z27" s="50">
        <v>1</v>
      </c>
      <c r="AA27" s="51"/>
      <c r="AB27" s="51"/>
      <c r="AC27" s="51"/>
      <c r="AD27" s="51"/>
      <c r="AE27" s="51"/>
      <c r="AF27" s="38">
        <f t="shared" si="10"/>
        <v>144000</v>
      </c>
      <c r="AG27" s="61">
        <f t="shared" si="11"/>
        <v>10.791666666666666</v>
      </c>
      <c r="AH27" s="62">
        <f t="shared" si="12"/>
        <v>0.89930555555555558</v>
      </c>
      <c r="AI27" s="63"/>
      <c r="AJ27" s="64"/>
      <c r="AK27" s="65">
        <v>0</v>
      </c>
      <c r="AL27" s="64" t="str">
        <f>IF(VLOOKUP(D27,[1]工单一览表!A:F,6,0)="结案","Y","N")</f>
        <v>Y</v>
      </c>
      <c r="AM27" s="66"/>
      <c r="AN27" s="26"/>
      <c r="AO27" s="66" t="s">
        <v>59</v>
      </c>
      <c r="AP27" s="74"/>
      <c r="AQ27" s="75"/>
      <c r="AR27" s="76"/>
      <c r="AS27" s="77"/>
      <c r="AT27" s="77"/>
      <c r="AU27" s="78"/>
      <c r="AV27" s="77"/>
      <c r="AW27" s="77"/>
      <c r="AX27" s="77"/>
      <c r="AY27" s="77"/>
      <c r="AZ27" s="77"/>
      <c r="BA27" s="77"/>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84"/>
      <c r="CE27" s="84"/>
      <c r="CF27" s="84"/>
      <c r="CG27" s="84"/>
      <c r="CH27" s="84"/>
      <c r="CI27" s="84"/>
      <c r="CJ27" s="84"/>
      <c r="CK27" s="84"/>
      <c r="CL27" s="84"/>
      <c r="CM27" s="84"/>
      <c r="CN27" s="84"/>
      <c r="CO27" s="84"/>
      <c r="CP27" s="84"/>
      <c r="CQ27" s="84"/>
      <c r="CR27" s="84"/>
      <c r="CS27" s="84"/>
      <c r="CT27" s="84"/>
      <c r="CU27" s="84"/>
      <c r="CV27" s="84"/>
      <c r="CW27" s="84"/>
      <c r="CX27" s="84"/>
      <c r="CY27" s="84"/>
      <c r="CZ27" s="84"/>
      <c r="DA27" s="84"/>
      <c r="DB27" s="84"/>
      <c r="DC27" s="84"/>
      <c r="DD27" s="84"/>
      <c r="DE27" s="84"/>
      <c r="DF27" s="84"/>
      <c r="DG27" s="84"/>
      <c r="DH27" s="84"/>
      <c r="DI27" s="84"/>
      <c r="DJ27" s="84"/>
      <c r="DK27" s="84"/>
      <c r="DL27" s="84"/>
      <c r="DM27" s="84"/>
      <c r="DN27" s="84"/>
      <c r="DO27" s="84"/>
      <c r="DP27" s="84"/>
      <c r="DQ27" s="84"/>
      <c r="DR27" s="84"/>
      <c r="DS27" s="84"/>
      <c r="DT27" s="84"/>
      <c r="DU27" s="84"/>
      <c r="DV27" s="84"/>
      <c r="DW27" s="84"/>
      <c r="DX27" s="84"/>
      <c r="DY27" s="84"/>
      <c r="DZ27" s="84"/>
      <c r="EA27" s="84"/>
      <c r="EB27" s="84"/>
      <c r="EC27" s="84"/>
      <c r="ED27" s="84"/>
      <c r="EE27" s="84"/>
      <c r="EF27" s="84"/>
      <c r="EG27" s="84"/>
      <c r="EH27" s="84"/>
      <c r="EI27" s="84"/>
      <c r="EJ27" s="84"/>
      <c r="EK27" s="84"/>
      <c r="EL27" s="84"/>
      <c r="EM27" s="84"/>
      <c r="EN27" s="84"/>
      <c r="EO27" s="84"/>
      <c r="EP27" s="84"/>
      <c r="EQ27" s="84"/>
      <c r="ER27" s="84"/>
      <c r="ES27" s="84"/>
      <c r="ET27" s="84"/>
      <c r="EU27" s="84"/>
      <c r="EV27" s="84"/>
      <c r="EW27" s="84"/>
      <c r="EX27" s="84"/>
      <c r="EY27" s="84"/>
      <c r="EZ27" s="84"/>
      <c r="FA27" s="84"/>
      <c r="FB27" s="84"/>
      <c r="FC27" s="84"/>
      <c r="FD27" s="84"/>
      <c r="FE27" s="84"/>
      <c r="FF27" s="84"/>
      <c r="FG27" s="84"/>
      <c r="FH27" s="84"/>
      <c r="FI27" s="84"/>
      <c r="FJ27" s="84"/>
      <c r="FK27" s="84"/>
      <c r="FL27" s="84"/>
      <c r="FM27" s="84"/>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c r="HJ27" s="84"/>
      <c r="HK27" s="84"/>
      <c r="HL27" s="84"/>
      <c r="HM27" s="84"/>
      <c r="HN27" s="84"/>
      <c r="HO27" s="84"/>
      <c r="HP27" s="84"/>
      <c r="HQ27" s="84"/>
      <c r="HR27" s="84"/>
      <c r="HS27" s="84"/>
      <c r="HT27" s="84"/>
      <c r="HU27" s="84"/>
      <c r="HV27" s="84"/>
      <c r="HW27" s="84"/>
      <c r="HX27" s="84"/>
      <c r="HY27" s="84"/>
      <c r="HZ27" s="84"/>
      <c r="IA27" s="84"/>
      <c r="IB27" s="84"/>
      <c r="IC27" s="84"/>
      <c r="ID27" s="84"/>
      <c r="IE27" s="84"/>
      <c r="IF27" s="84"/>
      <c r="IG27" s="84"/>
      <c r="IH27" s="84"/>
      <c r="II27" s="84"/>
      <c r="IJ27" s="84"/>
      <c r="IK27" s="84"/>
      <c r="IL27" s="84"/>
      <c r="IM27" s="84"/>
      <c r="IN27" s="84"/>
      <c r="IO27" s="84"/>
      <c r="IP27" s="84"/>
      <c r="IQ27" s="84"/>
      <c r="IR27" s="84"/>
      <c r="IS27" s="84"/>
      <c r="IT27" s="84"/>
      <c r="IU27" s="84"/>
      <c r="IV27" s="84"/>
      <c r="IW27" s="84"/>
      <c r="IX27" s="84"/>
      <c r="IY27" s="84"/>
      <c r="IZ27" s="84"/>
      <c r="JA27" s="84"/>
      <c r="JB27" s="84"/>
    </row>
    <row r="28" spans="1:262" s="22" customFormat="1" ht="15" customHeight="1" x14ac:dyDescent="0.15">
      <c r="A28" s="176" t="str">
        <f t="shared" si="0"/>
        <v>20190902</v>
      </c>
      <c r="B28" s="26" t="s">
        <v>285</v>
      </c>
      <c r="C28" s="27" t="s">
        <v>344</v>
      </c>
      <c r="D28" s="28" t="s">
        <v>442</v>
      </c>
      <c r="E28" s="26" t="s">
        <v>278</v>
      </c>
      <c r="F28" s="29" t="str">
        <f>VLOOKUP(D28,[1]工单一览表!A:B,2,0)</f>
        <v>025-C130000641-0397</v>
      </c>
      <c r="G28" s="30" t="str">
        <f>VLOOKUP(F28,[1]系列对照表!A:C,3,0)</f>
        <v>PinPush</v>
      </c>
      <c r="H28" s="30" t="str">
        <f>VLOOKUP(F28,[1]系列对照表!A:D,4,0)</f>
        <v>PCS</v>
      </c>
      <c r="I28" s="37">
        <f>VLOOKUP(D28,[1]工单一览表!A:G,7,0)</f>
        <v>1500000</v>
      </c>
      <c r="J28" s="38" t="s">
        <v>281</v>
      </c>
      <c r="K28" s="37">
        <f>VLOOKUP(D28,[1]工单一览表!A:H,8,0)</f>
        <v>1500000</v>
      </c>
      <c r="L28" s="26"/>
      <c r="M28" s="26"/>
      <c r="N28" s="26"/>
      <c r="O28" s="39" t="s">
        <v>29</v>
      </c>
      <c r="P28" s="40">
        <v>0.5</v>
      </c>
      <c r="Q28" s="40">
        <v>0.5</v>
      </c>
      <c r="R28" s="40">
        <f t="shared" ca="1" si="2"/>
        <v>1.4308943089430894</v>
      </c>
      <c r="S28" s="40">
        <f t="shared" ca="1" si="3"/>
        <v>2.5531914893617023</v>
      </c>
      <c r="T28" s="40">
        <v>8</v>
      </c>
      <c r="U28" s="40">
        <v>6</v>
      </c>
      <c r="V28" s="41">
        <v>8</v>
      </c>
      <c r="W28" s="42">
        <v>4100</v>
      </c>
      <c r="X28" s="43">
        <v>200</v>
      </c>
      <c r="Y28" s="50">
        <v>1</v>
      </c>
      <c r="Z28" s="50">
        <v>1</v>
      </c>
      <c r="AA28" s="51"/>
      <c r="AB28" s="51"/>
      <c r="AC28" s="51"/>
      <c r="AD28" s="51"/>
      <c r="AE28" s="51"/>
      <c r="AF28" s="38">
        <f t="shared" si="10"/>
        <v>96000</v>
      </c>
      <c r="AG28" s="61">
        <f t="shared" si="11"/>
        <v>0.34166666666666667</v>
      </c>
      <c r="AH28" s="62">
        <f t="shared" si="12"/>
        <v>4.2708333333333334E-2</v>
      </c>
      <c r="AI28" s="63"/>
      <c r="AJ28" s="64"/>
      <c r="AK28" s="65">
        <v>0</v>
      </c>
      <c r="AL28" s="64" t="str">
        <f>IF(VLOOKUP(D28,[1]工单一览表!A:F,6,0)="结案","Y","N")</f>
        <v>Y</v>
      </c>
      <c r="AM28" s="66" t="s">
        <v>286</v>
      </c>
      <c r="AN28" s="26"/>
      <c r="AO28" s="66" t="s">
        <v>28</v>
      </c>
      <c r="AP28" s="74"/>
      <c r="AQ28" s="75"/>
      <c r="AR28" s="76"/>
      <c r="AS28" s="77"/>
      <c r="AT28" s="77"/>
      <c r="AU28" s="78"/>
      <c r="AV28" s="77"/>
      <c r="AW28" s="77"/>
      <c r="AX28" s="77"/>
      <c r="AY28" s="77"/>
      <c r="AZ28" s="77"/>
      <c r="BA28" s="77"/>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84"/>
      <c r="CE28" s="84"/>
      <c r="CF28" s="84"/>
      <c r="CG28" s="84"/>
      <c r="CH28" s="84"/>
      <c r="CI28" s="84"/>
      <c r="CJ28" s="84"/>
      <c r="CK28" s="84"/>
      <c r="CL28" s="84"/>
      <c r="CM28" s="84"/>
      <c r="CN28" s="84"/>
      <c r="CO28" s="84"/>
      <c r="CP28" s="84"/>
      <c r="CQ28" s="84"/>
      <c r="CR28" s="84"/>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c r="DY28" s="84"/>
      <c r="DZ28" s="84"/>
      <c r="EA28" s="84"/>
      <c r="EB28" s="84"/>
      <c r="EC28" s="84"/>
      <c r="ED28" s="84"/>
      <c r="EE28" s="84"/>
      <c r="EF28" s="84"/>
      <c r="EG28" s="84"/>
      <c r="EH28" s="84"/>
      <c r="EI28" s="84"/>
      <c r="EJ28" s="84"/>
      <c r="EK28" s="84"/>
      <c r="EL28" s="84"/>
      <c r="EM28" s="84"/>
      <c r="EN28" s="84"/>
      <c r="EO28" s="84"/>
      <c r="EP28" s="84"/>
      <c r="EQ28" s="84"/>
      <c r="ER28" s="84"/>
      <c r="ES28" s="84"/>
      <c r="ET28" s="84"/>
      <c r="EU28" s="84"/>
      <c r="EV28" s="84"/>
      <c r="EW28" s="84"/>
      <c r="EX28" s="84"/>
      <c r="EY28" s="84"/>
      <c r="EZ28" s="84"/>
      <c r="FA28" s="84"/>
      <c r="FB28" s="84"/>
      <c r="FC28" s="84"/>
      <c r="FD28" s="84"/>
      <c r="FE28" s="84"/>
      <c r="FF28" s="84"/>
      <c r="FG28" s="84"/>
      <c r="FH28" s="84"/>
      <c r="FI28" s="84"/>
      <c r="FJ28" s="84"/>
      <c r="FK28" s="84"/>
      <c r="FL28" s="84"/>
      <c r="FM28" s="84"/>
      <c r="FN28" s="84"/>
      <c r="FO28" s="84"/>
      <c r="FP28" s="84"/>
      <c r="FQ28" s="84"/>
      <c r="FR28" s="84"/>
      <c r="FS28" s="84"/>
      <c r="FT28" s="84"/>
      <c r="FU28" s="84"/>
      <c r="FV28" s="84"/>
      <c r="FW28" s="84"/>
      <c r="FX28" s="84"/>
      <c r="FY28" s="84"/>
      <c r="FZ28" s="84"/>
      <c r="GA28" s="84"/>
      <c r="GB28" s="84"/>
      <c r="GC28" s="84"/>
      <c r="GD28" s="84"/>
      <c r="GE28" s="84"/>
      <c r="GF28" s="84"/>
      <c r="GG28" s="84"/>
      <c r="GH28" s="84"/>
      <c r="GI28" s="84"/>
      <c r="GJ28" s="84"/>
      <c r="GK28" s="84"/>
      <c r="GL28" s="84"/>
      <c r="GM28" s="84"/>
      <c r="GN28" s="84"/>
      <c r="GO28" s="84"/>
      <c r="GP28" s="84"/>
      <c r="GQ28" s="84"/>
      <c r="GR28" s="84"/>
      <c r="GS28" s="84"/>
      <c r="GT28" s="84"/>
      <c r="GU28" s="84"/>
      <c r="GV28" s="84"/>
      <c r="GW28" s="84"/>
      <c r="GX28" s="84"/>
      <c r="GY28" s="84"/>
      <c r="GZ28" s="84"/>
      <c r="HA28" s="84"/>
      <c r="HB28" s="84"/>
      <c r="HC28" s="84"/>
      <c r="HD28" s="84"/>
      <c r="HE28" s="84"/>
      <c r="HF28" s="84"/>
      <c r="HG28" s="84"/>
      <c r="HH28" s="84"/>
      <c r="HI28" s="84"/>
      <c r="HJ28" s="84"/>
      <c r="HK28" s="84"/>
      <c r="HL28" s="84"/>
      <c r="HM28" s="84"/>
      <c r="HN28" s="84"/>
      <c r="HO28" s="84"/>
      <c r="HP28" s="84"/>
      <c r="HQ28" s="84"/>
      <c r="HR28" s="84"/>
      <c r="HS28" s="84"/>
      <c r="HT28" s="84"/>
      <c r="HU28" s="84"/>
      <c r="HV28" s="84"/>
      <c r="HW28" s="84"/>
      <c r="HX28" s="84"/>
      <c r="HY28" s="84"/>
      <c r="HZ28" s="84"/>
      <c r="IA28" s="84"/>
      <c r="IB28" s="84"/>
      <c r="IC28" s="84"/>
      <c r="ID28" s="84"/>
      <c r="IE28" s="84"/>
      <c r="IF28" s="84"/>
      <c r="IG28" s="84"/>
      <c r="IH28" s="84"/>
      <c r="II28" s="84"/>
      <c r="IJ28" s="84"/>
      <c r="IK28" s="84"/>
      <c r="IL28" s="84"/>
      <c r="IM28" s="84"/>
      <c r="IN28" s="84"/>
      <c r="IO28" s="84"/>
      <c r="IP28" s="84"/>
      <c r="IQ28" s="84"/>
      <c r="IR28" s="84"/>
      <c r="IS28" s="84"/>
      <c r="IT28" s="84"/>
      <c r="IU28" s="84"/>
      <c r="IV28" s="84"/>
      <c r="IW28" s="84"/>
      <c r="IX28" s="84"/>
      <c r="IY28" s="84"/>
      <c r="IZ28" s="84"/>
      <c r="JA28" s="84"/>
      <c r="JB28" s="84"/>
    </row>
    <row r="29" spans="1:262" s="22" customFormat="1" ht="15" customHeight="1" x14ac:dyDescent="0.15">
      <c r="A29" s="176" t="str">
        <f t="shared" si="0"/>
        <v>20190902</v>
      </c>
      <c r="B29" s="26" t="s">
        <v>285</v>
      </c>
      <c r="C29" s="27" t="s">
        <v>189</v>
      </c>
      <c r="D29" s="28" t="s">
        <v>443</v>
      </c>
      <c r="E29" s="26" t="str">
        <f>IF(LEFT(D29,3)="ZVY","试产",IF(LEFT(D29,3)="XVK","重工","标准"))</f>
        <v>标准</v>
      </c>
      <c r="F29" s="29" t="str">
        <f>VLOOKUP(D29,[1]工单一览表!A:B,2,0)</f>
        <v>050-0009-481</v>
      </c>
      <c r="G29" s="30" t="str">
        <f>VLOOKUP(F29,[1]系列对照表!A:C,3,0)</f>
        <v>Sim卡</v>
      </c>
      <c r="H29" s="30" t="str">
        <f>VLOOKUP(F29,[1]系列对照表!A:D,4,0)</f>
        <v>KPCS</v>
      </c>
      <c r="I29" s="37">
        <f>VLOOKUP(D29,[1]工单一览表!A:G,7,0)</f>
        <v>1000</v>
      </c>
      <c r="J29" s="38" t="s">
        <v>281</v>
      </c>
      <c r="K29" s="37">
        <f>VLOOKUP(D29,[1]工单一览表!A:H,8,0)</f>
        <v>552</v>
      </c>
      <c r="L29" s="26"/>
      <c r="M29" s="26"/>
      <c r="N29" s="26"/>
      <c r="O29" s="39" t="s">
        <v>444</v>
      </c>
      <c r="P29" s="40">
        <v>0.5</v>
      </c>
      <c r="Q29" s="40">
        <v>0.5</v>
      </c>
      <c r="R29" s="40">
        <f t="shared" ca="1" si="2"/>
        <v>0.89430894308943087</v>
      </c>
      <c r="S29" s="40">
        <f t="shared" ca="1" si="3"/>
        <v>1.5957446808510638</v>
      </c>
      <c r="T29" s="40">
        <v>3</v>
      </c>
      <c r="U29" s="40">
        <v>5</v>
      </c>
      <c r="V29" s="41">
        <v>5</v>
      </c>
      <c r="W29" s="42">
        <v>25</v>
      </c>
      <c r="X29" s="43">
        <v>300</v>
      </c>
      <c r="Y29" s="50">
        <v>1</v>
      </c>
      <c r="Z29" s="50">
        <v>1</v>
      </c>
      <c r="AA29" s="51"/>
      <c r="AB29" s="51"/>
      <c r="AC29" s="51"/>
      <c r="AD29" s="51"/>
      <c r="AE29" s="51"/>
      <c r="AF29" s="38">
        <f t="shared" si="10"/>
        <v>90</v>
      </c>
      <c r="AG29" s="61">
        <f t="shared" si="11"/>
        <v>1.3888888888888888</v>
      </c>
      <c r="AH29" s="62">
        <f t="shared" si="12"/>
        <v>0.27777777777777779</v>
      </c>
      <c r="AI29" s="63"/>
      <c r="AJ29" s="64"/>
      <c r="AK29" s="65">
        <f>AJ29/U29</f>
        <v>0</v>
      </c>
      <c r="AL29" s="64" t="str">
        <f>IF(VLOOKUP(D29,[1]工单一览表!A:F,6,0)="结案","Y","N")</f>
        <v>Y</v>
      </c>
      <c r="AM29" s="66" t="s">
        <v>286</v>
      </c>
      <c r="AN29" s="26"/>
      <c r="AO29" s="66" t="s">
        <v>127</v>
      </c>
      <c r="AP29" s="74"/>
      <c r="AQ29" s="75"/>
      <c r="AR29" s="76"/>
      <c r="AS29" s="77"/>
      <c r="AT29" s="77"/>
      <c r="AU29" s="78"/>
      <c r="AV29" s="77"/>
      <c r="AW29" s="77"/>
      <c r="AX29" s="77"/>
      <c r="AY29" s="77"/>
      <c r="AZ29" s="77"/>
      <c r="BA29" s="77"/>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84"/>
      <c r="CE29" s="84"/>
      <c r="CF29" s="84"/>
      <c r="CG29" s="84"/>
      <c r="CH29" s="84"/>
      <c r="CI29" s="84"/>
      <c r="CJ29" s="84"/>
      <c r="CK29" s="84"/>
      <c r="CL29" s="84"/>
      <c r="CM29" s="84"/>
      <c r="CN29" s="84"/>
      <c r="CO29" s="84"/>
      <c r="CP29" s="84"/>
      <c r="CQ29" s="84"/>
      <c r="CR29" s="84"/>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K29" s="84"/>
      <c r="FL29" s="84"/>
      <c r="FM29" s="84"/>
      <c r="FN29" s="84"/>
      <c r="FO29" s="84"/>
      <c r="FP29" s="84"/>
      <c r="FQ29" s="84"/>
      <c r="FR29" s="84"/>
      <c r="FS29" s="84"/>
      <c r="FT29" s="84"/>
      <c r="FU29" s="84"/>
      <c r="FV29" s="84"/>
      <c r="FW29" s="84"/>
      <c r="FX29" s="84"/>
      <c r="FY29" s="84"/>
      <c r="FZ29" s="84"/>
      <c r="GA29" s="84"/>
      <c r="GB29" s="84"/>
      <c r="GC29" s="84"/>
      <c r="GD29" s="84"/>
      <c r="GE29" s="84"/>
      <c r="GF29" s="84"/>
      <c r="GG29" s="84"/>
      <c r="GH29" s="84"/>
      <c r="GI29" s="84"/>
      <c r="GJ29" s="84"/>
      <c r="GK29" s="84"/>
      <c r="GL29" s="84"/>
      <c r="GM29" s="84"/>
      <c r="GN29" s="84"/>
      <c r="GO29" s="84"/>
      <c r="GP29" s="84"/>
      <c r="GQ29" s="84"/>
      <c r="GR29" s="84"/>
      <c r="GS29" s="84"/>
      <c r="GT29" s="84"/>
      <c r="GU29" s="84"/>
      <c r="GV29" s="84"/>
      <c r="GW29" s="84"/>
      <c r="GX29" s="84"/>
      <c r="GY29" s="84"/>
      <c r="GZ29" s="84"/>
      <c r="HA29" s="84"/>
      <c r="HB29" s="84"/>
      <c r="HC29" s="84"/>
      <c r="HD29" s="84"/>
      <c r="HE29" s="84"/>
      <c r="HF29" s="84"/>
      <c r="HG29" s="84"/>
      <c r="HH29" s="84"/>
      <c r="HI29" s="84"/>
      <c r="HJ29" s="84"/>
      <c r="HK29" s="84"/>
      <c r="HL29" s="84"/>
      <c r="HM29" s="84"/>
      <c r="HN29" s="84"/>
      <c r="HO29" s="84"/>
      <c r="HP29" s="84"/>
      <c r="HQ29" s="84"/>
      <c r="HR29" s="84"/>
      <c r="HS29" s="84"/>
      <c r="HT29" s="84"/>
      <c r="HU29" s="84"/>
      <c r="HV29" s="84"/>
      <c r="HW29" s="84"/>
      <c r="HX29" s="84"/>
      <c r="HY29" s="84"/>
      <c r="HZ29" s="84"/>
      <c r="IA29" s="84"/>
      <c r="IB29" s="84"/>
      <c r="IC29" s="84"/>
      <c r="ID29" s="84"/>
      <c r="IE29" s="84"/>
      <c r="IF29" s="84"/>
      <c r="IG29" s="84"/>
      <c r="IH29" s="84"/>
      <c r="II29" s="84"/>
      <c r="IJ29" s="84"/>
      <c r="IK29" s="84"/>
      <c r="IL29" s="84"/>
      <c r="IM29" s="84"/>
      <c r="IN29" s="84"/>
      <c r="IO29" s="84"/>
      <c r="IP29" s="84"/>
      <c r="IQ29" s="84"/>
      <c r="IR29" s="84"/>
      <c r="IS29" s="84"/>
      <c r="IT29" s="84"/>
      <c r="IU29" s="84"/>
      <c r="IV29" s="84"/>
      <c r="IW29" s="84"/>
      <c r="IX29" s="84"/>
      <c r="IY29" s="84"/>
      <c r="IZ29" s="84"/>
      <c r="JA29" s="84"/>
      <c r="JB29" s="84"/>
    </row>
    <row r="30" spans="1:262" s="22" customFormat="1" ht="15" customHeight="1" x14ac:dyDescent="0.15">
      <c r="A30" s="176" t="str">
        <f t="shared" si="0"/>
        <v>20190902</v>
      </c>
      <c r="B30" s="26" t="s">
        <v>275</v>
      </c>
      <c r="C30" s="27" t="s">
        <v>190</v>
      </c>
      <c r="D30" s="28" t="s">
        <v>408</v>
      </c>
      <c r="E30" s="26" t="s">
        <v>278</v>
      </c>
      <c r="F30" s="29" t="str">
        <f>VLOOKUP(D30,[1]工单一览表!A:B,2,0)</f>
        <v>025-C130000641-370</v>
      </c>
      <c r="G30" s="30" t="str">
        <f>VLOOKUP(F30,[1]系列对照表!A:C,3,0)</f>
        <v>PinPush</v>
      </c>
      <c r="H30" s="30" t="str">
        <f>VLOOKUP(F30,[1]系列对照表!A:D,4,0)</f>
        <v>PCS</v>
      </c>
      <c r="I30" s="37">
        <f>VLOOKUP(D30,[1]工单一览表!A:G,7,0)</f>
        <v>2000000</v>
      </c>
      <c r="J30" s="38" t="s">
        <v>281</v>
      </c>
      <c r="K30" s="37">
        <f>VLOOKUP(D30,[1]工单一览表!A:H,8,0)</f>
        <v>678000</v>
      </c>
      <c r="L30" s="26"/>
      <c r="M30" s="26"/>
      <c r="N30" s="26"/>
      <c r="O30" s="39" t="s">
        <v>396</v>
      </c>
      <c r="P30" s="40">
        <v>0.5</v>
      </c>
      <c r="Q30" s="40">
        <v>0.5</v>
      </c>
      <c r="R30" s="40">
        <f t="shared" ca="1" si="2"/>
        <v>3.2704402515723268</v>
      </c>
      <c r="S30" s="40">
        <f t="shared" ca="1" si="3"/>
        <v>3.1914893617021276</v>
      </c>
      <c r="T30" s="40">
        <v>4</v>
      </c>
      <c r="U30" s="40">
        <v>4</v>
      </c>
      <c r="V30" s="41">
        <v>10</v>
      </c>
      <c r="W30" s="42">
        <v>58000</v>
      </c>
      <c r="X30" s="43">
        <v>200</v>
      </c>
      <c r="Y30" s="50">
        <v>1</v>
      </c>
      <c r="Z30" s="50">
        <v>1</v>
      </c>
      <c r="AA30" s="51"/>
      <c r="AB30" s="51"/>
      <c r="AC30" s="51"/>
      <c r="AD30" s="51"/>
      <c r="AE30" s="51"/>
      <c r="AF30" s="38">
        <f t="shared" si="10"/>
        <v>120000</v>
      </c>
      <c r="AG30" s="61">
        <f t="shared" si="11"/>
        <v>4.833333333333333</v>
      </c>
      <c r="AH30" s="62">
        <f t="shared" si="12"/>
        <v>0.48333333333333334</v>
      </c>
      <c r="AI30" s="63"/>
      <c r="AJ30" s="64"/>
      <c r="AK30" s="65">
        <v>0</v>
      </c>
      <c r="AL30" s="64" t="str">
        <f>IF(VLOOKUP(D30,[1]工单一览表!A:F,6,0)="结案","Y","N")</f>
        <v>Y</v>
      </c>
      <c r="AM30" s="66" t="s">
        <v>337</v>
      </c>
      <c r="AN30" s="26"/>
      <c r="AO30" s="66" t="s">
        <v>61</v>
      </c>
      <c r="AP30" s="74"/>
      <c r="AQ30" s="75"/>
      <c r="AR30" s="76"/>
      <c r="AS30" s="77"/>
      <c r="AT30" s="77"/>
      <c r="AU30" s="78"/>
      <c r="AV30" s="77"/>
      <c r="AW30" s="77"/>
      <c r="AX30" s="77"/>
      <c r="AY30" s="77"/>
      <c r="AZ30" s="77"/>
      <c r="BA30" s="77"/>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84"/>
      <c r="CE30" s="84"/>
      <c r="CF30" s="84"/>
      <c r="CG30" s="84"/>
      <c r="CH30" s="84"/>
      <c r="CI30" s="84"/>
      <c r="CJ30" s="84"/>
      <c r="CK30" s="84"/>
      <c r="CL30" s="84"/>
      <c r="CM30" s="84"/>
      <c r="CN30" s="84"/>
      <c r="CO30" s="84"/>
      <c r="CP30" s="84"/>
      <c r="CQ30" s="84"/>
      <c r="CR30" s="84"/>
      <c r="CS30" s="84"/>
      <c r="CT30" s="84"/>
      <c r="CU30" s="84"/>
      <c r="CV30" s="84"/>
      <c r="CW30" s="84"/>
      <c r="CX30" s="84"/>
      <c r="CY30" s="84"/>
      <c r="CZ30" s="84"/>
      <c r="DA30" s="84"/>
      <c r="DB30" s="84"/>
      <c r="DC30" s="84"/>
      <c r="DD30" s="84"/>
      <c r="DE30" s="84"/>
      <c r="DF30" s="84"/>
      <c r="DG30" s="84"/>
      <c r="DH30" s="84"/>
      <c r="DI30" s="84"/>
      <c r="DJ30" s="84"/>
      <c r="DK30" s="84"/>
      <c r="DL30" s="84"/>
      <c r="DM30" s="84"/>
      <c r="DN30" s="84"/>
      <c r="DO30" s="84"/>
      <c r="DP30" s="84"/>
      <c r="DQ30" s="84"/>
      <c r="DR30" s="84"/>
      <c r="DS30" s="84"/>
      <c r="DT30" s="84"/>
      <c r="DU30" s="84"/>
      <c r="DV30" s="84"/>
      <c r="DW30" s="84"/>
      <c r="DX30" s="84"/>
      <c r="DY30" s="84"/>
      <c r="DZ30" s="84"/>
      <c r="EA30" s="84"/>
      <c r="EB30" s="84"/>
      <c r="EC30" s="84"/>
      <c r="ED30" s="84"/>
      <c r="EE30" s="84"/>
      <c r="EF30" s="84"/>
      <c r="EG30" s="84"/>
      <c r="EH30" s="84"/>
      <c r="EI30" s="84"/>
      <c r="EJ30" s="84"/>
      <c r="EK30" s="84"/>
      <c r="EL30" s="84"/>
      <c r="EM30" s="84"/>
      <c r="EN30" s="84"/>
      <c r="EO30" s="84"/>
      <c r="EP30" s="84"/>
      <c r="EQ30" s="84"/>
      <c r="ER30" s="84"/>
      <c r="ES30" s="84"/>
      <c r="ET30" s="84"/>
      <c r="EU30" s="84"/>
      <c r="EV30" s="84"/>
      <c r="EW30" s="84"/>
      <c r="EX30" s="84"/>
      <c r="EY30" s="84"/>
      <c r="EZ30" s="84"/>
      <c r="FA30" s="84"/>
      <c r="FB30" s="84"/>
      <c r="FC30" s="84"/>
      <c r="FD30" s="84"/>
      <c r="FE30" s="84"/>
      <c r="FF30" s="84"/>
      <c r="FG30" s="84"/>
      <c r="FH30" s="84"/>
      <c r="FI30" s="84"/>
      <c r="FJ30" s="84"/>
      <c r="FK30" s="84"/>
      <c r="FL30" s="84"/>
      <c r="FM30" s="84"/>
      <c r="FN30" s="84"/>
      <c r="FO30" s="84"/>
      <c r="FP30" s="84"/>
      <c r="FQ30" s="84"/>
      <c r="FR30" s="84"/>
      <c r="FS30" s="84"/>
      <c r="FT30" s="84"/>
      <c r="FU30" s="84"/>
      <c r="FV30" s="84"/>
      <c r="FW30" s="84"/>
      <c r="FX30" s="84"/>
      <c r="FY30" s="84"/>
      <c r="FZ30" s="84"/>
      <c r="GA30" s="84"/>
      <c r="GB30" s="84"/>
      <c r="GC30" s="84"/>
      <c r="GD30" s="84"/>
      <c r="GE30" s="84"/>
      <c r="GF30" s="84"/>
      <c r="GG30" s="84"/>
      <c r="GH30" s="84"/>
      <c r="GI30" s="84"/>
      <c r="GJ30" s="84"/>
      <c r="GK30" s="84"/>
      <c r="GL30" s="84"/>
      <c r="GM30" s="84"/>
      <c r="GN30" s="84"/>
      <c r="GO30" s="84"/>
      <c r="GP30" s="84"/>
      <c r="GQ30" s="84"/>
      <c r="GR30" s="84"/>
      <c r="GS30" s="84"/>
      <c r="GT30" s="84"/>
      <c r="GU30" s="84"/>
      <c r="GV30" s="84"/>
      <c r="GW30" s="84"/>
      <c r="GX30" s="84"/>
      <c r="GY30" s="84"/>
      <c r="GZ30" s="84"/>
      <c r="HA30" s="84"/>
      <c r="HB30" s="84"/>
      <c r="HC30" s="84"/>
      <c r="HD30" s="84"/>
      <c r="HE30" s="84"/>
      <c r="HF30" s="84"/>
      <c r="HG30" s="84"/>
      <c r="HH30" s="84"/>
      <c r="HI30" s="84"/>
      <c r="HJ30" s="84"/>
      <c r="HK30" s="84"/>
      <c r="HL30" s="84"/>
      <c r="HM30" s="84"/>
      <c r="HN30" s="84"/>
      <c r="HO30" s="84"/>
      <c r="HP30" s="84"/>
      <c r="HQ30" s="84"/>
      <c r="HR30" s="84"/>
      <c r="HS30" s="84"/>
      <c r="HT30" s="84"/>
      <c r="HU30" s="84"/>
      <c r="HV30" s="84"/>
      <c r="HW30" s="84"/>
      <c r="HX30" s="84"/>
      <c r="HY30" s="84"/>
      <c r="HZ30" s="84"/>
      <c r="IA30" s="84"/>
      <c r="IB30" s="84"/>
      <c r="IC30" s="84"/>
      <c r="ID30" s="84"/>
      <c r="IE30" s="84"/>
      <c r="IF30" s="84"/>
      <c r="IG30" s="84"/>
      <c r="IH30" s="84"/>
      <c r="II30" s="84"/>
      <c r="IJ30" s="84"/>
      <c r="IK30" s="84"/>
      <c r="IL30" s="84"/>
      <c r="IM30" s="84"/>
      <c r="IN30" s="84"/>
      <c r="IO30" s="84"/>
      <c r="IP30" s="84"/>
      <c r="IQ30" s="84"/>
      <c r="IR30" s="84"/>
      <c r="IS30" s="84"/>
      <c r="IT30" s="84"/>
      <c r="IU30" s="84"/>
      <c r="IV30" s="84"/>
      <c r="IW30" s="84"/>
      <c r="IX30" s="84"/>
      <c r="IY30" s="84"/>
      <c r="IZ30" s="84"/>
      <c r="JA30" s="84"/>
      <c r="JB30" s="84"/>
    </row>
    <row r="31" spans="1:262" s="22" customFormat="1" ht="15" customHeight="1" x14ac:dyDescent="0.15">
      <c r="A31" s="176" t="str">
        <f t="shared" si="0"/>
        <v>20190902</v>
      </c>
      <c r="B31" s="26" t="s">
        <v>285</v>
      </c>
      <c r="C31" s="27" t="s">
        <v>190</v>
      </c>
      <c r="D31" s="28" t="s">
        <v>408</v>
      </c>
      <c r="E31" s="26" t="s">
        <v>278</v>
      </c>
      <c r="F31" s="29" t="str">
        <f>VLOOKUP(D31,[1]工单一览表!A:B,2,0)</f>
        <v>025-C130000641-370</v>
      </c>
      <c r="G31" s="30" t="str">
        <f>VLOOKUP(F31,[1]系列对照表!A:C,3,0)</f>
        <v>PinPush</v>
      </c>
      <c r="H31" s="30" t="str">
        <f>VLOOKUP(F31,[1]系列对照表!A:D,4,0)</f>
        <v>PCS</v>
      </c>
      <c r="I31" s="37">
        <f>VLOOKUP(D31,[1]工单一览表!A:G,7,0)</f>
        <v>2000000</v>
      </c>
      <c r="J31" s="38" t="s">
        <v>281</v>
      </c>
      <c r="K31" s="37">
        <f>VLOOKUP(D31,[1]工单一览表!A:H,8,0)</f>
        <v>678000</v>
      </c>
      <c r="L31" s="26"/>
      <c r="M31" s="26"/>
      <c r="N31" s="26"/>
      <c r="O31" s="39" t="s">
        <v>396</v>
      </c>
      <c r="P31" s="40">
        <v>0.5</v>
      </c>
      <c r="Q31" s="40">
        <v>0.5</v>
      </c>
      <c r="R31" s="40">
        <f t="shared" ca="1" si="2"/>
        <v>1.4308943089430894</v>
      </c>
      <c r="S31" s="40">
        <f t="shared" ca="1" si="3"/>
        <v>2.5531914893617023</v>
      </c>
      <c r="T31" s="40">
        <v>5</v>
      </c>
      <c r="U31" s="40">
        <v>5.5</v>
      </c>
      <c r="V31" s="41">
        <v>8</v>
      </c>
      <c r="W31" s="42">
        <v>38500</v>
      </c>
      <c r="X31" s="43">
        <v>200</v>
      </c>
      <c r="Y31" s="50">
        <v>1</v>
      </c>
      <c r="Z31" s="50">
        <v>1</v>
      </c>
      <c r="AA31" s="51"/>
      <c r="AB31" s="51"/>
      <c r="AC31" s="51"/>
      <c r="AD31" s="51"/>
      <c r="AE31" s="51"/>
      <c r="AF31" s="38">
        <f t="shared" si="10"/>
        <v>96000</v>
      </c>
      <c r="AG31" s="61">
        <f t="shared" si="11"/>
        <v>3.2083333333333335</v>
      </c>
      <c r="AH31" s="62">
        <f t="shared" si="12"/>
        <v>0.40104166666666669</v>
      </c>
      <c r="AI31" s="63"/>
      <c r="AJ31" s="64"/>
      <c r="AK31" s="65">
        <v>0</v>
      </c>
      <c r="AL31" s="64" t="str">
        <f>IF(VLOOKUP(D31,[1]工单一览表!A:F,6,0)="结案","Y","N")</f>
        <v>Y</v>
      </c>
      <c r="AM31" s="66" t="s">
        <v>331</v>
      </c>
      <c r="AN31" s="26"/>
      <c r="AO31" s="66" t="s">
        <v>127</v>
      </c>
      <c r="AP31" s="74"/>
      <c r="AQ31" s="75"/>
      <c r="AR31" s="76"/>
      <c r="AS31" s="77"/>
      <c r="AT31" s="77"/>
      <c r="AU31" s="78"/>
      <c r="AV31" s="77"/>
      <c r="AW31" s="77"/>
      <c r="AX31" s="77"/>
      <c r="AY31" s="77"/>
      <c r="AZ31" s="77"/>
      <c r="BA31" s="77"/>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4"/>
      <c r="BZ31" s="84"/>
      <c r="CA31" s="84"/>
      <c r="CB31" s="84"/>
      <c r="CC31" s="84"/>
      <c r="CD31" s="84"/>
      <c r="CE31" s="84"/>
      <c r="CF31" s="84"/>
      <c r="CG31" s="84"/>
      <c r="CH31" s="84"/>
      <c r="CI31" s="84"/>
      <c r="CJ31" s="84"/>
      <c r="CK31" s="84"/>
      <c r="CL31" s="84"/>
      <c r="CM31" s="84"/>
      <c r="CN31" s="84"/>
      <c r="CO31" s="84"/>
      <c r="CP31" s="84"/>
      <c r="CQ31" s="84"/>
      <c r="CR31" s="84"/>
      <c r="CS31" s="84"/>
      <c r="CT31" s="84"/>
      <c r="CU31" s="84"/>
      <c r="CV31" s="84"/>
      <c r="CW31" s="84"/>
      <c r="CX31" s="84"/>
      <c r="CY31" s="84"/>
      <c r="CZ31" s="84"/>
      <c r="DA31" s="84"/>
      <c r="DB31" s="84"/>
      <c r="DC31" s="84"/>
      <c r="DD31" s="84"/>
      <c r="DE31" s="84"/>
      <c r="DF31" s="84"/>
      <c r="DG31" s="84"/>
      <c r="DH31" s="84"/>
      <c r="DI31" s="84"/>
      <c r="DJ31" s="84"/>
      <c r="DK31" s="84"/>
      <c r="DL31" s="84"/>
      <c r="DM31" s="84"/>
      <c r="DN31" s="84"/>
      <c r="DO31" s="84"/>
      <c r="DP31" s="84"/>
      <c r="DQ31" s="84"/>
      <c r="DR31" s="84"/>
      <c r="DS31" s="84"/>
      <c r="DT31" s="84"/>
      <c r="DU31" s="84"/>
      <c r="DV31" s="84"/>
      <c r="DW31" s="84"/>
      <c r="DX31" s="84"/>
      <c r="DY31" s="84"/>
      <c r="DZ31" s="84"/>
      <c r="EA31" s="84"/>
      <c r="EB31" s="84"/>
      <c r="EC31" s="84"/>
      <c r="ED31" s="84"/>
      <c r="EE31" s="84"/>
      <c r="EF31" s="84"/>
      <c r="EG31" s="84"/>
      <c r="EH31" s="84"/>
      <c r="EI31" s="84"/>
      <c r="EJ31" s="84"/>
      <c r="EK31" s="84"/>
      <c r="EL31" s="84"/>
      <c r="EM31" s="84"/>
      <c r="EN31" s="84"/>
      <c r="EO31" s="84"/>
      <c r="EP31" s="84"/>
      <c r="EQ31" s="84"/>
      <c r="ER31" s="84"/>
      <c r="ES31" s="84"/>
      <c r="ET31" s="84"/>
      <c r="EU31" s="84"/>
      <c r="EV31" s="84"/>
      <c r="EW31" s="84"/>
      <c r="EX31" s="84"/>
      <c r="EY31" s="84"/>
      <c r="EZ31" s="84"/>
      <c r="FA31" s="84"/>
      <c r="FB31" s="84"/>
      <c r="FC31" s="84"/>
      <c r="FD31" s="84"/>
      <c r="FE31" s="84"/>
      <c r="FF31" s="84"/>
      <c r="FG31" s="84"/>
      <c r="FH31" s="84"/>
      <c r="FI31" s="84"/>
      <c r="FJ31" s="84"/>
      <c r="FK31" s="84"/>
      <c r="FL31" s="84"/>
      <c r="FM31" s="84"/>
      <c r="FN31" s="84"/>
      <c r="FO31" s="84"/>
      <c r="FP31" s="84"/>
      <c r="FQ31" s="84"/>
      <c r="FR31" s="84"/>
      <c r="FS31" s="84"/>
      <c r="FT31" s="84"/>
      <c r="FU31" s="84"/>
      <c r="FV31" s="84"/>
      <c r="FW31" s="84"/>
      <c r="FX31" s="84"/>
      <c r="FY31" s="84"/>
      <c r="FZ31" s="84"/>
      <c r="GA31" s="84"/>
      <c r="GB31" s="84"/>
      <c r="GC31" s="84"/>
      <c r="GD31" s="84"/>
      <c r="GE31" s="84"/>
      <c r="GF31" s="84"/>
      <c r="GG31" s="84"/>
      <c r="GH31" s="84"/>
      <c r="GI31" s="84"/>
      <c r="GJ31" s="84"/>
      <c r="GK31" s="84"/>
      <c r="GL31" s="84"/>
      <c r="GM31" s="84"/>
      <c r="GN31" s="84"/>
      <c r="GO31" s="84"/>
      <c r="GP31" s="84"/>
      <c r="GQ31" s="84"/>
      <c r="GR31" s="84"/>
      <c r="GS31" s="84"/>
      <c r="GT31" s="84"/>
      <c r="GU31" s="84"/>
      <c r="GV31" s="84"/>
      <c r="GW31" s="84"/>
      <c r="GX31" s="84"/>
      <c r="GY31" s="84"/>
      <c r="GZ31" s="84"/>
      <c r="HA31" s="84"/>
      <c r="HB31" s="84"/>
      <c r="HC31" s="84"/>
      <c r="HD31" s="84"/>
      <c r="HE31" s="84"/>
      <c r="HF31" s="84"/>
      <c r="HG31" s="84"/>
      <c r="HH31" s="84"/>
      <c r="HI31" s="84"/>
      <c r="HJ31" s="84"/>
      <c r="HK31" s="84"/>
      <c r="HL31" s="84"/>
      <c r="HM31" s="84"/>
      <c r="HN31" s="84"/>
      <c r="HO31" s="84"/>
      <c r="HP31" s="84"/>
      <c r="HQ31" s="84"/>
      <c r="HR31" s="84"/>
      <c r="HS31" s="84"/>
      <c r="HT31" s="84"/>
      <c r="HU31" s="84"/>
      <c r="HV31" s="84"/>
      <c r="HW31" s="84"/>
      <c r="HX31" s="84"/>
      <c r="HY31" s="84"/>
      <c r="HZ31" s="84"/>
      <c r="IA31" s="84"/>
      <c r="IB31" s="84"/>
      <c r="IC31" s="84"/>
      <c r="ID31" s="84"/>
      <c r="IE31" s="84"/>
      <c r="IF31" s="84"/>
      <c r="IG31" s="84"/>
      <c r="IH31" s="84"/>
      <c r="II31" s="84"/>
      <c r="IJ31" s="84"/>
      <c r="IK31" s="84"/>
      <c r="IL31" s="84"/>
      <c r="IM31" s="84"/>
      <c r="IN31" s="84"/>
      <c r="IO31" s="84"/>
      <c r="IP31" s="84"/>
      <c r="IQ31" s="84"/>
      <c r="IR31" s="84"/>
      <c r="IS31" s="84"/>
      <c r="IT31" s="84"/>
      <c r="IU31" s="84"/>
      <c r="IV31" s="84"/>
      <c r="IW31" s="84"/>
      <c r="IX31" s="84"/>
      <c r="IY31" s="84"/>
      <c r="IZ31" s="84"/>
      <c r="JA31" s="84"/>
      <c r="JB31" s="84"/>
    </row>
    <row r="32" spans="1:262" s="22" customFormat="1" ht="15" customHeight="1" x14ac:dyDescent="0.15">
      <c r="A32" s="176" t="str">
        <f t="shared" si="0"/>
        <v>20190902</v>
      </c>
      <c r="B32" s="26" t="s">
        <v>275</v>
      </c>
      <c r="C32" s="27" t="s">
        <v>350</v>
      </c>
      <c r="D32" s="28" t="s">
        <v>442</v>
      </c>
      <c r="E32" s="26" t="s">
        <v>278</v>
      </c>
      <c r="F32" s="29" t="str">
        <f>VLOOKUP(D32,[1]工单一览表!A:B,2,0)</f>
        <v>025-C130000641-0397</v>
      </c>
      <c r="G32" s="30" t="str">
        <f>VLOOKUP(F32,[1]系列对照表!A:C,3,0)</f>
        <v>PinPush</v>
      </c>
      <c r="H32" s="30" t="str">
        <f>VLOOKUP(F32,[1]系列对照表!A:D,4,0)</f>
        <v>PCS</v>
      </c>
      <c r="I32" s="37">
        <f>VLOOKUP(D32,[1]工单一览表!A:G,7,0)</f>
        <v>1500000</v>
      </c>
      <c r="J32" s="38" t="s">
        <v>281</v>
      </c>
      <c r="K32" s="37">
        <f>VLOOKUP(D32,[1]工单一览表!A:H,8,0)</f>
        <v>1500000</v>
      </c>
      <c r="L32" s="26"/>
      <c r="M32" s="26"/>
      <c r="N32" s="26"/>
      <c r="O32" s="39" t="s">
        <v>29</v>
      </c>
      <c r="P32" s="40">
        <v>0.5</v>
      </c>
      <c r="Q32" s="40">
        <v>0.5</v>
      </c>
      <c r="R32" s="40">
        <f t="shared" ca="1" si="2"/>
        <v>3.9245283018867925</v>
      </c>
      <c r="S32" s="40">
        <f t="shared" ca="1" si="3"/>
        <v>3.8297872340425534</v>
      </c>
      <c r="T32" s="40">
        <v>11</v>
      </c>
      <c r="U32" s="40">
        <v>0</v>
      </c>
      <c r="V32" s="41">
        <v>12</v>
      </c>
      <c r="W32" s="42">
        <v>84000</v>
      </c>
      <c r="X32" s="43">
        <v>200</v>
      </c>
      <c r="Y32" s="50">
        <v>1</v>
      </c>
      <c r="Z32" s="50">
        <v>1</v>
      </c>
      <c r="AA32" s="51"/>
      <c r="AB32" s="51"/>
      <c r="AC32" s="51"/>
      <c r="AD32" s="51"/>
      <c r="AE32" s="51"/>
      <c r="AF32" s="38">
        <f t="shared" si="10"/>
        <v>144000</v>
      </c>
      <c r="AG32" s="61">
        <f t="shared" si="11"/>
        <v>7</v>
      </c>
      <c r="AH32" s="62">
        <f t="shared" si="12"/>
        <v>0.58333333333333337</v>
      </c>
      <c r="AI32" s="63"/>
      <c r="AJ32" s="64"/>
      <c r="AK32" s="65">
        <v>0</v>
      </c>
      <c r="AL32" s="64" t="str">
        <f>IF(VLOOKUP(D32,[1]工单一览表!A:F,6,0)="结案","Y","N")</f>
        <v>Y</v>
      </c>
      <c r="AM32" s="66"/>
      <c r="AN32" s="26"/>
      <c r="AO32" s="66" t="s">
        <v>5</v>
      </c>
      <c r="AP32" s="74"/>
      <c r="AQ32" s="75"/>
      <c r="AR32" s="76"/>
      <c r="AS32" s="77"/>
      <c r="AT32" s="77"/>
      <c r="AU32" s="78"/>
      <c r="AV32" s="77"/>
      <c r="AW32" s="77"/>
      <c r="AX32" s="77"/>
      <c r="AY32" s="77"/>
      <c r="AZ32" s="77"/>
      <c r="BA32" s="77"/>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84"/>
      <c r="CE32" s="84"/>
      <c r="CF32" s="84"/>
      <c r="CG32" s="84"/>
      <c r="CH32" s="84"/>
      <c r="CI32" s="84"/>
      <c r="CJ32" s="84"/>
      <c r="CK32" s="84"/>
      <c r="CL32" s="84"/>
      <c r="CM32" s="84"/>
      <c r="CN32" s="84"/>
      <c r="CO32" s="84"/>
      <c r="CP32" s="84"/>
      <c r="CQ32" s="84"/>
      <c r="CR32" s="84"/>
      <c r="CS32" s="84"/>
      <c r="CT32" s="84"/>
      <c r="CU32" s="84"/>
      <c r="CV32" s="84"/>
      <c r="CW32" s="84"/>
      <c r="CX32" s="84"/>
      <c r="CY32" s="84"/>
      <c r="CZ32" s="84"/>
      <c r="DA32" s="84"/>
      <c r="DB32" s="84"/>
      <c r="DC32" s="84"/>
      <c r="DD32" s="84"/>
      <c r="DE32" s="84"/>
      <c r="DF32" s="84"/>
      <c r="DG32" s="84"/>
      <c r="DH32" s="84"/>
      <c r="DI32" s="84"/>
      <c r="DJ32" s="84"/>
      <c r="DK32" s="84"/>
      <c r="DL32" s="84"/>
      <c r="DM32" s="84"/>
      <c r="DN32" s="84"/>
      <c r="DO32" s="84"/>
      <c r="DP32" s="84"/>
      <c r="DQ32" s="84"/>
      <c r="DR32" s="84"/>
      <c r="DS32" s="84"/>
      <c r="DT32" s="84"/>
      <c r="DU32" s="84"/>
      <c r="DV32" s="84"/>
      <c r="DW32" s="84"/>
      <c r="DX32" s="84"/>
      <c r="DY32" s="84"/>
      <c r="DZ32" s="84"/>
      <c r="EA32" s="84"/>
      <c r="EB32" s="84"/>
      <c r="EC32" s="84"/>
      <c r="ED32" s="84"/>
      <c r="EE32" s="84"/>
      <c r="EF32" s="84"/>
      <c r="EG32" s="84"/>
      <c r="EH32" s="84"/>
      <c r="EI32" s="84"/>
      <c r="EJ32" s="84"/>
      <c r="EK32" s="84"/>
      <c r="EL32" s="84"/>
      <c r="EM32" s="84"/>
      <c r="EN32" s="84"/>
      <c r="EO32" s="84"/>
      <c r="EP32" s="84"/>
      <c r="EQ32" s="84"/>
      <c r="ER32" s="84"/>
      <c r="ES32" s="84"/>
      <c r="ET32" s="84"/>
      <c r="EU32" s="84"/>
      <c r="EV32" s="84"/>
      <c r="EW32" s="84"/>
      <c r="EX32" s="84"/>
      <c r="EY32" s="84"/>
      <c r="EZ32" s="84"/>
      <c r="FA32" s="84"/>
      <c r="FB32" s="84"/>
      <c r="FC32" s="84"/>
      <c r="FD32" s="84"/>
      <c r="FE32" s="84"/>
      <c r="FF32" s="84"/>
      <c r="FG32" s="84"/>
      <c r="FH32" s="84"/>
      <c r="FI32" s="84"/>
      <c r="FJ32" s="84"/>
      <c r="FK32" s="84"/>
      <c r="FL32" s="84"/>
      <c r="FM32" s="84"/>
      <c r="FN32" s="84"/>
      <c r="FO32" s="84"/>
      <c r="FP32" s="84"/>
      <c r="FQ32" s="84"/>
      <c r="FR32" s="84"/>
      <c r="FS32" s="84"/>
      <c r="FT32" s="84"/>
      <c r="FU32" s="84"/>
      <c r="FV32" s="84"/>
      <c r="FW32" s="84"/>
      <c r="FX32" s="84"/>
      <c r="FY32" s="84"/>
      <c r="FZ32" s="84"/>
      <c r="GA32" s="84"/>
      <c r="GB32" s="84"/>
      <c r="GC32" s="84"/>
      <c r="GD32" s="84"/>
      <c r="GE32" s="84"/>
      <c r="GF32" s="84"/>
      <c r="GG32" s="84"/>
      <c r="GH32" s="84"/>
      <c r="GI32" s="84"/>
      <c r="GJ32" s="84"/>
      <c r="GK32" s="84"/>
      <c r="GL32" s="84"/>
      <c r="GM32" s="84"/>
      <c r="GN32" s="84"/>
      <c r="GO32" s="84"/>
      <c r="GP32" s="84"/>
      <c r="GQ32" s="84"/>
      <c r="GR32" s="84"/>
      <c r="GS32" s="84"/>
      <c r="GT32" s="84"/>
      <c r="GU32" s="84"/>
      <c r="GV32" s="84"/>
      <c r="GW32" s="84"/>
      <c r="GX32" s="84"/>
      <c r="GY32" s="84"/>
      <c r="GZ32" s="84"/>
      <c r="HA32" s="84"/>
      <c r="HB32" s="84"/>
      <c r="HC32" s="84"/>
      <c r="HD32" s="84"/>
      <c r="HE32" s="84"/>
      <c r="HF32" s="84"/>
      <c r="HG32" s="84"/>
      <c r="HH32" s="84"/>
      <c r="HI32" s="84"/>
      <c r="HJ32" s="84"/>
      <c r="HK32" s="84"/>
      <c r="HL32" s="84"/>
      <c r="HM32" s="84"/>
      <c r="HN32" s="84"/>
      <c r="HO32" s="84"/>
      <c r="HP32" s="84"/>
      <c r="HQ32" s="84"/>
      <c r="HR32" s="84"/>
      <c r="HS32" s="84"/>
      <c r="HT32" s="84"/>
      <c r="HU32" s="84"/>
      <c r="HV32" s="84"/>
      <c r="HW32" s="84"/>
      <c r="HX32" s="84"/>
      <c r="HY32" s="84"/>
      <c r="HZ32" s="84"/>
      <c r="IA32" s="84"/>
      <c r="IB32" s="84"/>
      <c r="IC32" s="84"/>
      <c r="ID32" s="84"/>
      <c r="IE32" s="84"/>
      <c r="IF32" s="84"/>
      <c r="IG32" s="84"/>
      <c r="IH32" s="84"/>
      <c r="II32" s="84"/>
      <c r="IJ32" s="84"/>
      <c r="IK32" s="84"/>
      <c r="IL32" s="84"/>
      <c r="IM32" s="84"/>
      <c r="IN32" s="84"/>
      <c r="IO32" s="84"/>
      <c r="IP32" s="84"/>
      <c r="IQ32" s="84"/>
      <c r="IR32" s="84"/>
      <c r="IS32" s="84"/>
      <c r="IT32" s="84"/>
      <c r="IU32" s="84"/>
      <c r="IV32" s="84"/>
      <c r="IW32" s="84"/>
      <c r="IX32" s="84"/>
      <c r="IY32" s="84"/>
      <c r="IZ32" s="84"/>
      <c r="JA32" s="84"/>
      <c r="JB32" s="84"/>
    </row>
    <row r="33" spans="1:53" s="23" customFormat="1" ht="17.100000000000001" customHeight="1" x14ac:dyDescent="0.15">
      <c r="A33" s="239" t="s">
        <v>183</v>
      </c>
      <c r="B33" s="218" t="s">
        <v>494</v>
      </c>
      <c r="C33" s="218"/>
      <c r="D33" s="218"/>
      <c r="E33" s="219">
        <f>E34+E35</f>
        <v>3947.1</v>
      </c>
      <c r="F33" s="220"/>
      <c r="G33" s="31" t="s">
        <v>495</v>
      </c>
      <c r="H33" s="31"/>
      <c r="I33" s="221">
        <f>I34+I35</f>
        <v>185.69292478354978</v>
      </c>
      <c r="J33" s="222"/>
      <c r="K33" s="218" t="s">
        <v>496</v>
      </c>
      <c r="L33" s="218"/>
      <c r="M33" s="218"/>
      <c r="N33" s="223">
        <f>N34+N35</f>
        <v>282</v>
      </c>
      <c r="O33" s="224"/>
      <c r="P33" s="225" t="s">
        <v>216</v>
      </c>
      <c r="Q33" s="225"/>
      <c r="R33" s="225"/>
      <c r="S33" s="44">
        <f>E33/N33</f>
        <v>13.996808510638298</v>
      </c>
      <c r="T33" s="226" t="s">
        <v>217</v>
      </c>
      <c r="U33" s="227"/>
      <c r="V33" s="228"/>
      <c r="W33" s="45">
        <f>I33/N33</f>
        <v>0.65848554887783617</v>
      </c>
      <c r="X33" s="46"/>
      <c r="Y33" s="46"/>
      <c r="Z33" s="52"/>
      <c r="AA33" s="46"/>
      <c r="AB33" s="46"/>
      <c r="AC33" s="46"/>
      <c r="AD33" s="46"/>
      <c r="AE33" s="46"/>
      <c r="AF33" s="53"/>
      <c r="AG33" s="67"/>
      <c r="AH33" s="67"/>
      <c r="AI33" s="68"/>
      <c r="AJ33" s="68"/>
      <c r="AK33" s="68"/>
      <c r="AL33" s="68"/>
      <c r="AM33" s="69"/>
      <c r="AN33" s="46"/>
      <c r="AO33" s="79"/>
      <c r="AP33" s="80"/>
      <c r="AQ33" s="80"/>
      <c r="AR33" s="80"/>
      <c r="AS33" s="80"/>
      <c r="AT33" s="80"/>
      <c r="AU33" s="80"/>
      <c r="AV33" s="80"/>
      <c r="AW33" s="80"/>
      <c r="AX33" s="80"/>
      <c r="AY33" s="80"/>
      <c r="AZ33" s="80"/>
      <c r="BA33" s="80"/>
    </row>
    <row r="34" spans="1:53" s="24" customFormat="1" ht="16.5" customHeight="1" x14ac:dyDescent="0.15">
      <c r="A34" s="229"/>
      <c r="B34" s="229" t="s">
        <v>497</v>
      </c>
      <c r="C34" s="229"/>
      <c r="D34" s="229"/>
      <c r="E34" s="219">
        <f>SUMIFS(W:W,B:B,LEFT(B34,2),H:H,"KPCS")+SUMIFS(W:W,B:B,LEFT(B34,2),H:H,"PCS")/1000</f>
        <v>2163</v>
      </c>
      <c r="F34" s="220"/>
      <c r="G34" s="32" t="s">
        <v>498</v>
      </c>
      <c r="H34" s="32"/>
      <c r="I34" s="230">
        <f>SUMIFS(AG:AG,B:B,LEFT(B34,2))</f>
        <v>107.01118326118326</v>
      </c>
      <c r="J34" s="231"/>
      <c r="K34" s="229" t="s">
        <v>499</v>
      </c>
      <c r="L34" s="229"/>
      <c r="M34" s="229"/>
      <c r="N34" s="232">
        <f>SUMIFS(V:V,B:B,LEFT(B34,2))</f>
        <v>159</v>
      </c>
      <c r="O34" s="233"/>
      <c r="P34" s="234" t="s">
        <v>500</v>
      </c>
      <c r="Q34" s="234"/>
      <c r="R34" s="234"/>
      <c r="S34" s="44">
        <f>IF(ISERR(E34/N34),,E34/N34)</f>
        <v>13.60377358490566</v>
      </c>
      <c r="T34" s="235" t="s">
        <v>501</v>
      </c>
      <c r="U34" s="236"/>
      <c r="V34" s="237"/>
      <c r="W34" s="47">
        <f>IF(ISERR(I34/N34),,I34/N34)</f>
        <v>0.67302630981876266</v>
      </c>
      <c r="X34" s="48"/>
      <c r="Y34" s="48"/>
      <c r="Z34" s="54"/>
      <c r="AA34" s="55"/>
      <c r="AB34" s="55"/>
      <c r="AC34" s="55"/>
      <c r="AD34" s="55"/>
      <c r="AE34" s="55"/>
      <c r="AF34" s="48"/>
      <c r="AG34" s="70"/>
      <c r="AH34" s="70"/>
      <c r="AI34" s="48"/>
      <c r="AJ34" s="48"/>
      <c r="AK34" s="48"/>
      <c r="AL34" s="48"/>
      <c r="AM34" s="48"/>
      <c r="AN34" s="55"/>
      <c r="AO34" s="81"/>
      <c r="AP34" s="82"/>
      <c r="AQ34" s="82"/>
      <c r="AR34" s="82"/>
      <c r="AS34" s="82"/>
      <c r="AT34" s="82"/>
      <c r="AU34" s="82"/>
      <c r="AV34" s="82"/>
      <c r="AW34" s="82"/>
      <c r="AX34" s="82"/>
      <c r="AY34" s="82"/>
      <c r="AZ34" s="82"/>
      <c r="BA34" s="82"/>
    </row>
    <row r="35" spans="1:53" s="24" customFormat="1" ht="16.5" customHeight="1" x14ac:dyDescent="0.15">
      <c r="A35" s="229"/>
      <c r="B35" s="229" t="s">
        <v>502</v>
      </c>
      <c r="C35" s="229"/>
      <c r="D35" s="229"/>
      <c r="E35" s="219">
        <f>SUMIFS(W:W,B:B,LEFT(B35,2),H:H,"KPCS")+SUMIFS(W:W,B:B,LEFT(B35,2),H:H,"PCS")/1000</f>
        <v>1784.1</v>
      </c>
      <c r="F35" s="220"/>
      <c r="G35" s="32" t="s">
        <v>503</v>
      </c>
      <c r="H35" s="32"/>
      <c r="I35" s="230">
        <f>SUMIFS(AG:AG,B:B,LEFT(B35,2))</f>
        <v>78.681741522366522</v>
      </c>
      <c r="J35" s="231"/>
      <c r="K35" s="229" t="s">
        <v>504</v>
      </c>
      <c r="L35" s="229"/>
      <c r="M35" s="229"/>
      <c r="N35" s="232">
        <f>SUMIFS(V:V,B:B,LEFT(B35,2))</f>
        <v>123</v>
      </c>
      <c r="O35" s="233"/>
      <c r="P35" s="234" t="s">
        <v>505</v>
      </c>
      <c r="Q35" s="234"/>
      <c r="R35" s="234"/>
      <c r="S35" s="44">
        <f>IF(ISERR(E35/N35),,E35/N35)</f>
        <v>14.504878048780487</v>
      </c>
      <c r="T35" s="235" t="s">
        <v>506</v>
      </c>
      <c r="U35" s="236"/>
      <c r="V35" s="237"/>
      <c r="W35" s="47">
        <f>IF(ISERR(I35/N35),,I35/N35)</f>
        <v>0.63968895546639448</v>
      </c>
      <c r="X35" s="48"/>
      <c r="Y35" s="48"/>
      <c r="Z35" s="56"/>
      <c r="AA35" s="48"/>
      <c r="AB35" s="48"/>
      <c r="AC35" s="48"/>
      <c r="AD35" s="48"/>
      <c r="AE35" s="48"/>
      <c r="AF35" s="48"/>
      <c r="AG35" s="70"/>
      <c r="AH35" s="70"/>
      <c r="AI35" s="48"/>
      <c r="AJ35" s="48"/>
      <c r="AK35" s="48"/>
      <c r="AL35" s="48"/>
      <c r="AM35" s="48"/>
      <c r="AN35" s="48"/>
      <c r="AO35" s="83"/>
      <c r="AP35" s="82"/>
      <c r="AQ35" s="82"/>
      <c r="AR35" s="82"/>
      <c r="AS35" s="82"/>
      <c r="AT35" s="82"/>
      <c r="AU35" s="82"/>
      <c r="AV35" s="82"/>
      <c r="AW35" s="82"/>
      <c r="AX35" s="82"/>
      <c r="AY35" s="82"/>
      <c r="AZ35" s="82"/>
      <c r="BA35" s="82"/>
    </row>
    <row r="37" spans="1:53" x14ac:dyDescent="0.15">
      <c r="K37" s="5" t="s">
        <v>507</v>
      </c>
    </row>
    <row r="41" spans="1:53" x14ac:dyDescent="0.15">
      <c r="K41" s="5" t="s">
        <v>508</v>
      </c>
    </row>
    <row r="52" spans="17:17" x14ac:dyDescent="0.15">
      <c r="Q52" s="5" t="s">
        <v>508</v>
      </c>
    </row>
  </sheetData>
  <autoFilter ref="A4:BA35" xr:uid="{00000000-0009-0000-0000-000016000000}"/>
  <mergeCells count="54">
    <mergeCell ref="AG3:AG4"/>
    <mergeCell ref="AH3:AH4"/>
    <mergeCell ref="AL3:AL4"/>
    <mergeCell ref="AM3:AM4"/>
    <mergeCell ref="W3:W4"/>
    <mergeCell ref="X3:X4"/>
    <mergeCell ref="Y3:Y4"/>
    <mergeCell ref="Z3:Z4"/>
    <mergeCell ref="AF3:AF4"/>
    <mergeCell ref="R3:R4"/>
    <mergeCell ref="S3:S4"/>
    <mergeCell ref="T3:T4"/>
    <mergeCell ref="U3:U4"/>
    <mergeCell ref="V3:V4"/>
    <mergeCell ref="J3:J4"/>
    <mergeCell ref="K3:K4"/>
    <mergeCell ref="O3:O4"/>
    <mergeCell ref="P3:P4"/>
    <mergeCell ref="Q3:Q4"/>
    <mergeCell ref="E3:E4"/>
    <mergeCell ref="F3:F4"/>
    <mergeCell ref="G3:G4"/>
    <mergeCell ref="H3:H4"/>
    <mergeCell ref="I3:I4"/>
    <mergeCell ref="P34:R34"/>
    <mergeCell ref="T34:V34"/>
    <mergeCell ref="B35:D35"/>
    <mergeCell ref="E35:F35"/>
    <mergeCell ref="I35:J35"/>
    <mergeCell ref="K35:M35"/>
    <mergeCell ref="N35:O35"/>
    <mergeCell ref="P35:R35"/>
    <mergeCell ref="T35:V35"/>
    <mergeCell ref="B34:D34"/>
    <mergeCell ref="E34:F34"/>
    <mergeCell ref="I34:J34"/>
    <mergeCell ref="K34:M34"/>
    <mergeCell ref="N34:O34"/>
    <mergeCell ref="A1:BA1"/>
    <mergeCell ref="A2:X2"/>
    <mergeCell ref="Y2:BA2"/>
    <mergeCell ref="AP3:BA3"/>
    <mergeCell ref="B33:D33"/>
    <mergeCell ref="E33:F33"/>
    <mergeCell ref="I33:J33"/>
    <mergeCell ref="K33:M33"/>
    <mergeCell ref="N33:O33"/>
    <mergeCell ref="P33:R33"/>
    <mergeCell ref="T33:V33"/>
    <mergeCell ref="A3:A4"/>
    <mergeCell ref="A33:A35"/>
    <mergeCell ref="B3:B4"/>
    <mergeCell ref="C3:C4"/>
    <mergeCell ref="D3:D4"/>
  </mergeCells>
  <phoneticPr fontId="26" type="noConversion"/>
  <conditionalFormatting sqref="P33:P35">
    <cfRule type="cellIs" dxfId="5" priority="1" stopIfTrue="1" operator="equal">
      <formula>"待令"</formula>
    </cfRule>
    <cfRule type="cellIs" dxfId="4" priority="2" stopIfTrue="1" operator="equal">
      <formula>"试模"</formula>
    </cfRule>
    <cfRule type="cellIs" dxfId="3" priority="3" stopIfTrue="1" operator="equal">
      <formula>"修模"</formula>
    </cfRule>
  </conditionalFormatting>
  <dataValidations count="5">
    <dataValidation type="list" allowBlank="1" showInputMessage="1" showErrorMessage="1" sqref="B5 B6 B7 B8 B9 B10 B11 B12 B13 B14 B15 B16 B17 B18 B19 B20 B21 B22 B23 B24 B25 B26 B27 B28 B29 B30 B31 B32 B36:B177" xr:uid="{00000000-0002-0000-1600-000000000000}">
      <formula1>"白班,夜班"</formula1>
    </dataValidation>
    <dataValidation type="list" allowBlank="1" showInputMessage="1" showErrorMessage="1" sqref="J5 J6 J7 J8 J9 J10 J11 J12 J13 J14 J15 J16 J17 J18 J19 J20 J21 J22 J23 J24 J25 J26 J27 J28 J29 J30 J31 J32 J36:J177" xr:uid="{00000000-0002-0000-1600-000001000000}">
      <formula1>"产成品,半成品"</formula1>
    </dataValidation>
    <dataValidation type="list" allowBlank="1" showInputMessage="1" showErrorMessage="1" sqref="M5 M6 M7 M8 M9 M10 M11 M12 M13 M14 M15 M16 M17 M18 M19 M20 M21 M22 M23 M24 M25 M26 M27 M28 M29 M30 M31 M32 M36:M177" xr:uid="{00000000-0002-0000-1600-000002000000}">
      <formula1>"点焊,镭射,插端,电测,贴唛拉,检验,包装"</formula1>
    </dataValidation>
    <dataValidation type="list" allowBlank="1" showInputMessage="1" showErrorMessage="1" sqref="L5 L6 L7 L8 L9 L10 L11 L12 L13 L14 L15 L16 L17 L18 L19 L20 L21 L22 L23 L24 L25 L26 L27 L28 L29 L30 L31 L32 L36:L177" xr:uid="{00000000-0002-0000-1600-000003000000}">
      <formula1>"手工,自动,半自动"</formula1>
    </dataValidation>
    <dataValidation type="list" allowBlank="1" showInputMessage="1" showErrorMessage="1" sqref="AL5 AL6 AL7 AL8 AL9 AL10 AL11 AL12 AL13 AL14 AL15 AL16 AL17 AL18 AL19 AL20 AL21 AL22 AL23 AL24 AL25 AL26 AL27 AL28 AL29 AL30 AL31 AL32 AL36:AL183" xr:uid="{00000000-0002-0000-1600-000004000000}">
      <formula1>"Y,N"</formula1>
    </dataValidation>
  </dataValidations>
  <pageMargins left="0.75" right="0.75" top="1" bottom="1" header="0.51180555555555596" footer="0.51180555555555596"/>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B47"/>
  <sheetViews>
    <sheetView workbookViewId="0">
      <pane xSplit="8" ySplit="2" topLeftCell="R3" activePane="bottomRight" state="frozen"/>
      <selection pane="topRight"/>
      <selection pane="bottomLeft"/>
      <selection pane="bottomRight" activeCell="Z15" sqref="Z15"/>
    </sheetView>
  </sheetViews>
  <sheetFormatPr defaultColWidth="9" defaultRowHeight="13.5" x14ac:dyDescent="0.15"/>
  <cols>
    <col min="1" max="1" width="8.375" style="5" customWidth="1"/>
    <col min="2" max="2" width="3.75" style="5" customWidth="1"/>
    <col min="3" max="3" width="4.875" style="5" customWidth="1"/>
    <col min="4" max="4" width="12.5" style="5" customWidth="1"/>
    <col min="5" max="5" width="4.25" style="5" customWidth="1"/>
    <col min="6" max="6" width="17.25" style="5" customWidth="1"/>
    <col min="7" max="7" width="8.5" style="5" customWidth="1"/>
    <col min="8" max="8" width="4.125" style="5" customWidth="1"/>
    <col min="9" max="9" width="10.25" style="5" customWidth="1"/>
    <col min="10" max="10" width="6.875" style="5" customWidth="1"/>
    <col min="11" max="11" width="10.375" style="5" customWidth="1"/>
    <col min="12" max="13" width="4.625" style="5" hidden="1" customWidth="1"/>
    <col min="14" max="14" width="0.75" style="5" hidden="1" customWidth="1"/>
    <col min="15" max="15" width="7.5" style="5" customWidth="1"/>
    <col min="16" max="17" width="5.375" style="5" customWidth="1"/>
    <col min="18" max="18" width="7" style="5" customWidth="1"/>
    <col min="19" max="19" width="7.5" style="5" customWidth="1"/>
    <col min="20" max="22" width="6.75" style="5" customWidth="1"/>
    <col min="23" max="23" width="10" style="5" customWidth="1"/>
    <col min="24" max="24" width="6" style="5" customWidth="1"/>
    <col min="25" max="26" width="6.125" style="5" customWidth="1"/>
    <col min="27" max="27" width="4.5" style="5" hidden="1" customWidth="1"/>
    <col min="28" max="28" width="5.25" style="5" hidden="1" customWidth="1"/>
    <col min="29" max="30" width="4.5" style="5" hidden="1" customWidth="1"/>
    <col min="31" max="31" width="7.375" style="5" hidden="1" customWidth="1"/>
    <col min="32" max="32" width="9.625" style="5" customWidth="1"/>
    <col min="33" max="33" width="8" style="5" customWidth="1"/>
    <col min="34" max="34" width="7.5" style="5" customWidth="1"/>
    <col min="35" max="35" width="5.5" style="5" hidden="1" customWidth="1"/>
    <col min="36" max="37" width="4.875" style="5" hidden="1" customWidth="1"/>
    <col min="38" max="38" width="4.625" style="5" hidden="1" customWidth="1"/>
    <col min="39" max="39" width="6.125" style="5" customWidth="1"/>
    <col min="40" max="40" width="6" style="5" hidden="1" customWidth="1"/>
    <col min="41" max="42" width="5.875" style="5" customWidth="1"/>
    <col min="43" max="53" width="7" style="5" customWidth="1"/>
    <col min="54" max="16384" width="9" style="5"/>
  </cols>
  <sheetData>
    <row r="1" spans="1:262" s="21" customFormat="1" ht="24.95" customHeight="1" x14ac:dyDescent="0.15">
      <c r="A1" s="209" t="s">
        <v>492</v>
      </c>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row>
    <row r="2" spans="1:262" s="21" customFormat="1" ht="24.95" customHeight="1" x14ac:dyDescent="0.25">
      <c r="A2" s="210" t="s">
        <v>493</v>
      </c>
      <c r="B2" s="211"/>
      <c r="C2" s="211"/>
      <c r="D2" s="211"/>
      <c r="E2" s="211"/>
      <c r="F2" s="211"/>
      <c r="G2" s="211"/>
      <c r="H2" s="211"/>
      <c r="I2" s="211"/>
      <c r="J2" s="211"/>
      <c r="K2" s="211"/>
      <c r="L2" s="211"/>
      <c r="M2" s="211"/>
      <c r="N2" s="211"/>
      <c r="O2" s="211"/>
      <c r="P2" s="211"/>
      <c r="Q2" s="211"/>
      <c r="R2" s="211"/>
      <c r="S2" s="211"/>
      <c r="T2" s="211"/>
      <c r="U2" s="211"/>
      <c r="V2" s="211"/>
      <c r="W2" s="211"/>
      <c r="X2" s="212"/>
      <c r="Y2" s="213" t="s">
        <v>149</v>
      </c>
      <c r="Z2" s="214"/>
      <c r="AA2" s="214"/>
      <c r="AB2" s="214"/>
      <c r="AC2" s="214"/>
      <c r="AD2" s="214"/>
      <c r="AE2" s="214"/>
      <c r="AF2" s="214"/>
      <c r="AG2" s="214"/>
      <c r="AH2" s="214"/>
      <c r="AI2" s="214"/>
      <c r="AJ2" s="214"/>
      <c r="AK2" s="214"/>
      <c r="AL2" s="214"/>
      <c r="AM2" s="214"/>
      <c r="AN2" s="214"/>
      <c r="AO2" s="214"/>
      <c r="AP2" s="214"/>
      <c r="AQ2" s="214"/>
      <c r="AR2" s="214"/>
      <c r="AS2" s="214"/>
      <c r="AT2" s="214"/>
      <c r="AU2" s="214"/>
      <c r="AV2" s="214"/>
      <c r="AW2" s="214"/>
      <c r="AX2" s="214"/>
      <c r="AY2" s="214"/>
      <c r="AZ2" s="214"/>
      <c r="BA2" s="21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row>
    <row r="3" spans="1:262" s="13" customFormat="1" ht="15" customHeight="1" x14ac:dyDescent="0.15">
      <c r="A3" s="186" t="s">
        <v>221</v>
      </c>
      <c r="B3" s="188" t="s">
        <v>222</v>
      </c>
      <c r="C3" s="190" t="s">
        <v>223</v>
      </c>
      <c r="D3" s="192" t="s">
        <v>224</v>
      </c>
      <c r="E3" s="194" t="s">
        <v>225</v>
      </c>
      <c r="F3" s="186" t="s">
        <v>3</v>
      </c>
      <c r="G3" s="196" t="s">
        <v>226</v>
      </c>
      <c r="H3" s="196" t="s">
        <v>227</v>
      </c>
      <c r="I3" s="186" t="s">
        <v>228</v>
      </c>
      <c r="J3" s="188" t="s">
        <v>229</v>
      </c>
      <c r="K3" s="198" t="s">
        <v>230</v>
      </c>
      <c r="L3" s="33" t="s">
        <v>231</v>
      </c>
      <c r="M3" s="33" t="s">
        <v>232</v>
      </c>
      <c r="N3" s="34" t="s">
        <v>233</v>
      </c>
      <c r="O3" s="200" t="s">
        <v>2</v>
      </c>
      <c r="P3" s="190" t="s">
        <v>234</v>
      </c>
      <c r="Q3" s="190" t="s">
        <v>235</v>
      </c>
      <c r="R3" s="194" t="s">
        <v>236</v>
      </c>
      <c r="S3" s="194" t="s">
        <v>237</v>
      </c>
      <c r="T3" s="190" t="s">
        <v>238</v>
      </c>
      <c r="U3" s="190" t="s">
        <v>239</v>
      </c>
      <c r="V3" s="190" t="s">
        <v>240</v>
      </c>
      <c r="W3" s="202" t="s">
        <v>241</v>
      </c>
      <c r="X3" s="204" t="s">
        <v>242</v>
      </c>
      <c r="Y3" s="205" t="s">
        <v>243</v>
      </c>
      <c r="Z3" s="205" t="s">
        <v>244</v>
      </c>
      <c r="AA3" s="34" t="s">
        <v>245</v>
      </c>
      <c r="AB3" s="34" t="s">
        <v>246</v>
      </c>
      <c r="AC3" s="34" t="s">
        <v>247</v>
      </c>
      <c r="AD3" s="34" t="s">
        <v>248</v>
      </c>
      <c r="AE3" s="49" t="s">
        <v>249</v>
      </c>
      <c r="AF3" s="194" t="s">
        <v>250</v>
      </c>
      <c r="AG3" s="194" t="s">
        <v>195</v>
      </c>
      <c r="AH3" s="194" t="s">
        <v>251</v>
      </c>
      <c r="AI3" s="57" t="s">
        <v>252</v>
      </c>
      <c r="AJ3" s="49" t="s">
        <v>253</v>
      </c>
      <c r="AK3" s="57" t="s">
        <v>254</v>
      </c>
      <c r="AL3" s="188" t="s">
        <v>255</v>
      </c>
      <c r="AM3" s="192" t="s">
        <v>256</v>
      </c>
      <c r="AN3" s="58" t="s">
        <v>257</v>
      </c>
      <c r="AO3" s="60" t="s">
        <v>1</v>
      </c>
      <c r="AP3" s="184" t="s">
        <v>258</v>
      </c>
      <c r="AQ3" s="185"/>
      <c r="AR3" s="185"/>
      <c r="AS3" s="185"/>
      <c r="AT3" s="185"/>
      <c r="AU3" s="185"/>
      <c r="AV3" s="185"/>
      <c r="AW3" s="185"/>
      <c r="AX3" s="185"/>
      <c r="AY3" s="185"/>
      <c r="AZ3" s="185"/>
      <c r="BA3" s="217"/>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c r="HJ3" s="84"/>
      <c r="HK3" s="84"/>
      <c r="HL3" s="84"/>
      <c r="HM3" s="84"/>
      <c r="HN3" s="84"/>
      <c r="HO3" s="84"/>
      <c r="HP3" s="84"/>
      <c r="HQ3" s="84"/>
      <c r="HR3" s="84"/>
      <c r="HS3" s="84"/>
      <c r="HT3" s="84"/>
      <c r="HU3" s="84"/>
      <c r="HV3" s="84"/>
      <c r="HW3" s="84"/>
      <c r="HX3" s="84"/>
      <c r="HY3" s="84"/>
      <c r="HZ3" s="84"/>
      <c r="IA3" s="84"/>
      <c r="IB3" s="84"/>
      <c r="IC3" s="84"/>
      <c r="ID3" s="84"/>
      <c r="IE3" s="84"/>
      <c r="IF3" s="84"/>
      <c r="IG3" s="84"/>
      <c r="IH3" s="84"/>
      <c r="II3" s="84"/>
      <c r="IJ3" s="84"/>
      <c r="IK3" s="84"/>
      <c r="IL3" s="84"/>
      <c r="IM3" s="84"/>
      <c r="IN3" s="84"/>
      <c r="IO3" s="84"/>
      <c r="IP3" s="84"/>
      <c r="IQ3" s="84"/>
      <c r="IR3" s="84"/>
      <c r="IS3" s="84"/>
      <c r="IT3" s="84"/>
      <c r="IU3" s="84"/>
      <c r="IV3" s="84"/>
      <c r="IW3" s="84"/>
      <c r="IX3" s="84"/>
      <c r="IY3" s="84"/>
      <c r="IZ3" s="84"/>
      <c r="JA3" s="84"/>
      <c r="JB3" s="84"/>
    </row>
    <row r="4" spans="1:262" s="13" customFormat="1" ht="15" customHeight="1" x14ac:dyDescent="0.15">
      <c r="A4" s="187"/>
      <c r="B4" s="189"/>
      <c r="C4" s="191"/>
      <c r="D4" s="193"/>
      <c r="E4" s="195"/>
      <c r="F4" s="187"/>
      <c r="G4" s="197"/>
      <c r="H4" s="197"/>
      <c r="I4" s="187"/>
      <c r="J4" s="189"/>
      <c r="K4" s="199"/>
      <c r="L4" s="35"/>
      <c r="M4" s="35"/>
      <c r="N4" s="36"/>
      <c r="O4" s="201"/>
      <c r="P4" s="191"/>
      <c r="Q4" s="191"/>
      <c r="R4" s="195"/>
      <c r="S4" s="195"/>
      <c r="T4" s="191"/>
      <c r="U4" s="191"/>
      <c r="V4" s="191"/>
      <c r="W4" s="203"/>
      <c r="X4" s="204"/>
      <c r="Y4" s="205"/>
      <c r="Z4" s="205"/>
      <c r="AA4" s="36"/>
      <c r="AB4" s="36"/>
      <c r="AC4" s="36"/>
      <c r="AD4" s="36"/>
      <c r="AE4" s="34"/>
      <c r="AF4" s="195"/>
      <c r="AG4" s="195"/>
      <c r="AH4" s="195"/>
      <c r="AI4" s="59"/>
      <c r="AJ4" s="34"/>
      <c r="AK4" s="59"/>
      <c r="AL4" s="189"/>
      <c r="AM4" s="193"/>
      <c r="AN4" s="60"/>
      <c r="AO4" s="71" t="s">
        <v>262</v>
      </c>
      <c r="AP4" s="71" t="s">
        <v>263</v>
      </c>
      <c r="AQ4" s="72" t="s">
        <v>264</v>
      </c>
      <c r="AR4" s="72" t="s">
        <v>265</v>
      </c>
      <c r="AS4" s="73" t="s">
        <v>266</v>
      </c>
      <c r="AT4" s="73" t="s">
        <v>267</v>
      </c>
      <c r="AU4" s="73" t="s">
        <v>268</v>
      </c>
      <c r="AV4" s="73" t="s">
        <v>269</v>
      </c>
      <c r="AW4" s="73" t="s">
        <v>270</v>
      </c>
      <c r="AX4" s="73" t="s">
        <v>271</v>
      </c>
      <c r="AY4" s="73" t="s">
        <v>272</v>
      </c>
      <c r="AZ4" s="73" t="s">
        <v>273</v>
      </c>
      <c r="BA4" s="73" t="s">
        <v>274</v>
      </c>
      <c r="BB4" s="84"/>
      <c r="BC4" s="84"/>
      <c r="BD4" s="84"/>
      <c r="BE4" s="84"/>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c r="EF4" s="84"/>
      <c r="EG4" s="84"/>
      <c r="EH4" s="84"/>
      <c r="EI4" s="84"/>
      <c r="EJ4" s="84"/>
      <c r="EK4" s="84"/>
      <c r="EL4" s="84"/>
      <c r="EM4" s="84"/>
      <c r="EN4" s="84"/>
      <c r="EO4" s="84"/>
      <c r="EP4" s="84"/>
      <c r="EQ4" s="84"/>
      <c r="ER4" s="84"/>
      <c r="ES4" s="84"/>
      <c r="ET4" s="84"/>
      <c r="EU4" s="84"/>
      <c r="EV4" s="84"/>
      <c r="EW4" s="84"/>
      <c r="EX4" s="84"/>
      <c r="EY4" s="84"/>
      <c r="EZ4" s="84"/>
      <c r="FA4" s="84"/>
      <c r="FB4" s="84"/>
      <c r="FC4" s="84"/>
      <c r="FD4" s="84"/>
      <c r="FE4" s="84"/>
      <c r="FF4" s="84"/>
      <c r="FG4" s="84"/>
      <c r="FH4" s="84"/>
      <c r="FI4" s="84"/>
      <c r="FJ4" s="84"/>
      <c r="FK4" s="84"/>
      <c r="FL4" s="84"/>
      <c r="FM4" s="84"/>
      <c r="FN4" s="84"/>
      <c r="FO4" s="84"/>
      <c r="FP4" s="84"/>
      <c r="FQ4" s="84"/>
      <c r="FR4" s="84"/>
      <c r="FS4" s="84"/>
      <c r="FT4" s="84"/>
      <c r="FU4" s="84"/>
      <c r="FV4" s="84"/>
      <c r="FW4" s="84"/>
      <c r="FX4" s="84"/>
      <c r="FY4" s="84"/>
      <c r="FZ4" s="84"/>
      <c r="GA4" s="84"/>
      <c r="GB4" s="84"/>
      <c r="GC4" s="84"/>
      <c r="GD4" s="84"/>
      <c r="GE4" s="84"/>
      <c r="GF4" s="84"/>
      <c r="GG4" s="84"/>
      <c r="GH4" s="84"/>
      <c r="GI4" s="84"/>
      <c r="GJ4" s="84"/>
      <c r="GK4" s="84"/>
      <c r="GL4" s="84"/>
      <c r="GM4" s="84"/>
      <c r="GN4" s="84"/>
      <c r="GO4" s="84"/>
      <c r="GP4" s="84"/>
      <c r="GQ4" s="84"/>
      <c r="GR4" s="84"/>
      <c r="GS4" s="84"/>
      <c r="GT4" s="84"/>
      <c r="GU4" s="84"/>
      <c r="GV4" s="84"/>
      <c r="GW4" s="84"/>
      <c r="GX4" s="84"/>
      <c r="GY4" s="84"/>
      <c r="GZ4" s="84"/>
      <c r="HA4" s="84"/>
      <c r="HB4" s="84"/>
      <c r="HC4" s="84"/>
      <c r="HD4" s="84"/>
      <c r="HE4" s="84"/>
      <c r="HF4" s="84"/>
      <c r="HG4" s="84"/>
      <c r="HH4" s="84"/>
      <c r="HI4" s="84"/>
      <c r="HJ4" s="84"/>
      <c r="HK4" s="84"/>
      <c r="HL4" s="84"/>
      <c r="HM4" s="84"/>
      <c r="HN4" s="84"/>
      <c r="HO4" s="84"/>
      <c r="HP4" s="84"/>
      <c r="HQ4" s="84"/>
      <c r="HR4" s="84"/>
      <c r="HS4" s="84"/>
      <c r="HT4" s="84"/>
      <c r="HU4" s="84"/>
      <c r="HV4" s="84"/>
      <c r="HW4" s="84"/>
      <c r="HX4" s="84"/>
      <c r="HY4" s="84"/>
      <c r="HZ4" s="84"/>
      <c r="IA4" s="84"/>
      <c r="IB4" s="84"/>
      <c r="IC4" s="84"/>
      <c r="ID4" s="84"/>
      <c r="IE4" s="84"/>
      <c r="IF4" s="84"/>
      <c r="IG4" s="84"/>
      <c r="IH4" s="84"/>
      <c r="II4" s="84"/>
      <c r="IJ4" s="84"/>
      <c r="IK4" s="84"/>
      <c r="IL4" s="84"/>
      <c r="IM4" s="84"/>
      <c r="IN4" s="84"/>
      <c r="IO4" s="84"/>
      <c r="IP4" s="84"/>
      <c r="IQ4" s="84"/>
      <c r="IR4" s="84"/>
      <c r="IS4" s="84"/>
      <c r="IT4" s="84"/>
      <c r="IU4" s="84"/>
      <c r="IV4" s="84"/>
      <c r="IW4" s="84"/>
      <c r="IX4" s="84"/>
      <c r="IY4" s="84"/>
      <c r="IZ4" s="84"/>
      <c r="JA4" s="84"/>
      <c r="JB4" s="84"/>
    </row>
    <row r="5" spans="1:262" s="22" customFormat="1" ht="15" customHeight="1" x14ac:dyDescent="0.15">
      <c r="A5" s="176" t="str">
        <f t="shared" ref="A5:A27" si="0">$Y$2</f>
        <v>20190901</v>
      </c>
      <c r="B5" s="26" t="s">
        <v>275</v>
      </c>
      <c r="C5" s="27" t="s">
        <v>375</v>
      </c>
      <c r="D5" s="28" t="s">
        <v>400</v>
      </c>
      <c r="E5" s="26" t="str">
        <f t="shared" ref="E5:E15" si="1">IF(LEFT(D5,3)="ZVY","试产",IF(LEFT(D5,3)="XVK","重工","标准"))</f>
        <v>标准</v>
      </c>
      <c r="F5" s="29" t="str">
        <f>VLOOKUP(D5,[2]工单一览表!A:B,2,0)</f>
        <v>025-0009-170</v>
      </c>
      <c r="G5" s="30" t="str">
        <f>VLOOKUP(F5,[2]系列对照表!A:C,3,0)</f>
        <v>Battery</v>
      </c>
      <c r="H5" s="30" t="str">
        <f>VLOOKUP(F5,[2]系列对照表!A:D,4,0)</f>
        <v>PCS</v>
      </c>
      <c r="I5" s="37">
        <f>VLOOKUP(D5,[2]工单一览表!A:G,7,0)</f>
        <v>600000</v>
      </c>
      <c r="J5" s="38" t="s">
        <v>281</v>
      </c>
      <c r="K5" s="37">
        <f>VLOOKUP(D5,[2]工单一览表!A:H,8,0)</f>
        <v>0</v>
      </c>
      <c r="L5" s="26"/>
      <c r="M5" s="26"/>
      <c r="N5" s="26"/>
      <c r="O5" s="39" t="s">
        <v>401</v>
      </c>
      <c r="P5" s="40">
        <v>0.5</v>
      </c>
      <c r="Q5" s="40">
        <v>0.5</v>
      </c>
      <c r="R5" s="40">
        <f t="shared" ref="R5:R27" ca="1" si="2">SUMIFS(INDIRECT("'"&amp;"品质人力-"&amp;A5&amp;"'"&amp;"!D:D"),INDIRECT("'"&amp;"品质人力-"&amp;A5&amp;"'"&amp;"!C:C"),B5)/SUMIFS(V:V,B:B,B5)*V5</f>
        <v>5.2</v>
      </c>
      <c r="S5" s="40">
        <f t="shared" ref="S5:S27" ca="1" si="3">SUM(INDIRECT("'"&amp;"管理人力-"&amp;A5&amp;"'"&amp;"!D:D"))/SUM(V:V)*V5</f>
        <v>0.54320987654320985</v>
      </c>
      <c r="T5" s="40">
        <v>5.5</v>
      </c>
      <c r="U5" s="40">
        <v>5.5</v>
      </c>
      <c r="V5" s="41">
        <v>12</v>
      </c>
      <c r="W5" s="42">
        <v>210000</v>
      </c>
      <c r="X5" s="43">
        <v>300</v>
      </c>
      <c r="Y5" s="50">
        <v>1</v>
      </c>
      <c r="Z5" s="50">
        <v>1</v>
      </c>
      <c r="AA5" s="51"/>
      <c r="AB5" s="51"/>
      <c r="AC5" s="51"/>
      <c r="AD5" s="51"/>
      <c r="AE5" s="51"/>
      <c r="AF5" s="38">
        <f t="shared" ref="AF5:AF15" si="4">IF(LEFT(F5,3)="025",X5*Y5*Z5*60*V5,X5*Y5*Z5*60*V5/1000)</f>
        <v>216000</v>
      </c>
      <c r="AG5" s="61">
        <f t="shared" ref="AG5:AG15" si="5">IF(LEFT(F5,3)="025",W5/(X5*Y5*Z5*60),W5*1000/(X5*Y5*Z5*60))</f>
        <v>11.666666666666666</v>
      </c>
      <c r="AH5" s="62">
        <f t="shared" ref="AH5:AH15" si="6">W5/AF5</f>
        <v>0.97222222222222221</v>
      </c>
      <c r="AI5" s="63"/>
      <c r="AJ5" s="64"/>
      <c r="AK5" s="65">
        <f t="shared" ref="AK5:AK15" si="7">AJ5/U5</f>
        <v>0</v>
      </c>
      <c r="AL5" s="64" t="str">
        <f>IF(VLOOKUP(D5,[2]工单一览表!A:F,6,0)="结案","Y","N")</f>
        <v>N</v>
      </c>
      <c r="AM5" s="66" t="s">
        <v>379</v>
      </c>
      <c r="AN5" s="26"/>
      <c r="AO5" s="66" t="s">
        <v>68</v>
      </c>
      <c r="AP5" s="74"/>
      <c r="AQ5" s="75"/>
      <c r="AR5" s="76"/>
      <c r="AS5" s="77"/>
      <c r="AT5" s="77"/>
      <c r="AU5" s="78"/>
      <c r="AV5" s="77"/>
      <c r="AW5" s="77"/>
      <c r="AX5" s="77"/>
      <c r="AY5" s="77"/>
      <c r="AZ5" s="77"/>
      <c r="BA5" s="77"/>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c r="CW5" s="84"/>
      <c r="CX5" s="84"/>
      <c r="CY5" s="84"/>
      <c r="CZ5" s="84"/>
      <c r="DA5" s="84"/>
      <c r="DB5" s="84"/>
      <c r="DC5" s="84"/>
      <c r="DD5" s="84"/>
      <c r="DE5" s="84"/>
      <c r="DF5" s="84"/>
      <c r="DG5" s="84"/>
      <c r="DH5" s="84"/>
      <c r="DI5" s="84"/>
      <c r="DJ5" s="84"/>
      <c r="DK5" s="84"/>
      <c r="DL5" s="84"/>
      <c r="DM5" s="84"/>
      <c r="DN5" s="84"/>
      <c r="DO5" s="84"/>
      <c r="DP5" s="84"/>
      <c r="DQ5" s="84"/>
      <c r="DR5" s="84"/>
      <c r="DS5" s="84"/>
      <c r="DT5" s="84"/>
      <c r="DU5" s="84"/>
      <c r="DV5" s="84"/>
      <c r="DW5" s="84"/>
      <c r="DX5" s="84"/>
      <c r="DY5" s="84"/>
      <c r="DZ5" s="84"/>
      <c r="EA5" s="84"/>
      <c r="EB5" s="84"/>
      <c r="EC5" s="84"/>
      <c r="ED5" s="84"/>
      <c r="EE5" s="84"/>
      <c r="EF5" s="84"/>
      <c r="EG5" s="84"/>
      <c r="EH5" s="84"/>
      <c r="EI5" s="84"/>
      <c r="EJ5" s="84"/>
      <c r="EK5" s="84"/>
      <c r="EL5" s="84"/>
      <c r="EM5" s="84"/>
      <c r="EN5" s="84"/>
      <c r="EO5" s="84"/>
      <c r="EP5" s="84"/>
      <c r="EQ5" s="84"/>
      <c r="ER5" s="84"/>
      <c r="ES5" s="84"/>
      <c r="ET5" s="84"/>
      <c r="EU5" s="84"/>
      <c r="EV5" s="84"/>
      <c r="EW5" s="84"/>
      <c r="EX5" s="84"/>
      <c r="EY5" s="84"/>
      <c r="EZ5" s="84"/>
      <c r="FA5" s="84"/>
      <c r="FB5" s="84"/>
      <c r="FC5" s="84"/>
      <c r="FD5" s="84"/>
      <c r="FE5" s="84"/>
      <c r="FF5" s="84"/>
      <c r="FG5" s="84"/>
      <c r="FH5" s="84"/>
      <c r="FI5" s="84"/>
      <c r="FJ5" s="84"/>
      <c r="FK5" s="84"/>
      <c r="FL5" s="84"/>
      <c r="FM5" s="84"/>
      <c r="FN5" s="84"/>
      <c r="FO5" s="84"/>
      <c r="FP5" s="84"/>
      <c r="FQ5" s="84"/>
      <c r="FR5" s="84"/>
      <c r="FS5" s="84"/>
      <c r="FT5" s="84"/>
      <c r="FU5" s="84"/>
      <c r="FV5" s="84"/>
      <c r="FW5" s="84"/>
      <c r="FX5" s="84"/>
      <c r="FY5" s="84"/>
      <c r="FZ5" s="84"/>
      <c r="GA5" s="84"/>
      <c r="GB5" s="84"/>
      <c r="GC5" s="84"/>
      <c r="GD5" s="84"/>
      <c r="GE5" s="84"/>
      <c r="GF5" s="84"/>
      <c r="GG5" s="84"/>
      <c r="GH5" s="84"/>
      <c r="GI5" s="84"/>
      <c r="GJ5" s="84"/>
      <c r="GK5" s="84"/>
      <c r="GL5" s="84"/>
      <c r="GM5" s="84"/>
      <c r="GN5" s="84"/>
      <c r="GO5" s="84"/>
      <c r="GP5" s="84"/>
      <c r="GQ5" s="84"/>
      <c r="GR5" s="84"/>
      <c r="GS5" s="84"/>
      <c r="GT5" s="84"/>
      <c r="GU5" s="84"/>
      <c r="GV5" s="84"/>
      <c r="GW5" s="84"/>
      <c r="GX5" s="84"/>
      <c r="GY5" s="84"/>
      <c r="GZ5" s="84"/>
      <c r="HA5" s="84"/>
      <c r="HB5" s="84"/>
      <c r="HC5" s="84"/>
      <c r="HD5" s="84"/>
      <c r="HE5" s="84"/>
      <c r="HF5" s="84"/>
      <c r="HG5" s="84"/>
      <c r="HH5" s="84"/>
      <c r="HI5" s="84"/>
      <c r="HJ5" s="84"/>
      <c r="HK5" s="84"/>
      <c r="HL5" s="84"/>
      <c r="HM5" s="84"/>
      <c r="HN5" s="84"/>
      <c r="HO5" s="84"/>
      <c r="HP5" s="84"/>
      <c r="HQ5" s="84"/>
      <c r="HR5" s="84"/>
      <c r="HS5" s="84"/>
      <c r="HT5" s="84"/>
      <c r="HU5" s="84"/>
      <c r="HV5" s="84"/>
      <c r="HW5" s="84"/>
      <c r="HX5" s="84"/>
      <c r="HY5" s="84"/>
      <c r="HZ5" s="84"/>
      <c r="IA5" s="84"/>
      <c r="IB5" s="84"/>
      <c r="IC5" s="84"/>
      <c r="ID5" s="84"/>
      <c r="IE5" s="84"/>
      <c r="IF5" s="84"/>
      <c r="IG5" s="84"/>
      <c r="IH5" s="84"/>
      <c r="II5" s="84"/>
      <c r="IJ5" s="84"/>
      <c r="IK5" s="84"/>
      <c r="IL5" s="84"/>
      <c r="IM5" s="84"/>
      <c r="IN5" s="84"/>
      <c r="IO5" s="84"/>
      <c r="IP5" s="84"/>
      <c r="IQ5" s="84"/>
      <c r="IR5" s="84"/>
      <c r="IS5" s="84"/>
      <c r="IT5" s="84"/>
      <c r="IU5" s="84"/>
      <c r="IV5" s="84"/>
      <c r="IW5" s="84"/>
      <c r="IX5" s="84"/>
      <c r="IY5" s="84"/>
      <c r="IZ5" s="84"/>
      <c r="JA5" s="84"/>
      <c r="JB5" s="84"/>
    </row>
    <row r="6" spans="1:262" s="22" customFormat="1" ht="15" customHeight="1" x14ac:dyDescent="0.15">
      <c r="A6" s="176" t="str">
        <f t="shared" si="0"/>
        <v>20190901</v>
      </c>
      <c r="B6" s="26" t="s">
        <v>285</v>
      </c>
      <c r="C6" s="27" t="s">
        <v>375</v>
      </c>
      <c r="D6" s="28" t="s">
        <v>400</v>
      </c>
      <c r="E6" s="26" t="str">
        <f t="shared" si="1"/>
        <v>标准</v>
      </c>
      <c r="F6" s="29" t="str">
        <f>VLOOKUP(D6,[2]工单一览表!A:B,2,0)</f>
        <v>025-0009-170</v>
      </c>
      <c r="G6" s="30" t="str">
        <f>VLOOKUP(F6,[2]系列对照表!A:C,3,0)</f>
        <v>Battery</v>
      </c>
      <c r="H6" s="30" t="str">
        <f>VLOOKUP(F6,[2]系列对照表!A:D,4,0)</f>
        <v>PCS</v>
      </c>
      <c r="I6" s="37">
        <f>VLOOKUP(D6,[2]工单一览表!A:G,7,0)</f>
        <v>600000</v>
      </c>
      <c r="J6" s="38" t="s">
        <v>281</v>
      </c>
      <c r="K6" s="37">
        <f>VLOOKUP(D6,[2]工单一览表!A:H,8,0)</f>
        <v>0</v>
      </c>
      <c r="L6" s="26"/>
      <c r="M6" s="26"/>
      <c r="N6" s="26"/>
      <c r="O6" s="39" t="s">
        <v>401</v>
      </c>
      <c r="P6" s="40">
        <v>0.5</v>
      </c>
      <c r="Q6" s="40">
        <v>0.5</v>
      </c>
      <c r="R6" s="40">
        <f t="shared" ca="1" si="2"/>
        <v>0.89430894308943087</v>
      </c>
      <c r="S6" s="40">
        <f t="shared" ca="1" si="3"/>
        <v>0.22633744855967081</v>
      </c>
      <c r="T6" s="40">
        <v>2</v>
      </c>
      <c r="U6" s="40">
        <v>2</v>
      </c>
      <c r="V6" s="41">
        <v>5</v>
      </c>
      <c r="W6" s="42">
        <v>85000</v>
      </c>
      <c r="X6" s="43">
        <v>300</v>
      </c>
      <c r="Y6" s="50">
        <v>1</v>
      </c>
      <c r="Z6" s="50">
        <v>1</v>
      </c>
      <c r="AA6" s="51"/>
      <c r="AB6" s="51"/>
      <c r="AC6" s="51"/>
      <c r="AD6" s="51"/>
      <c r="AE6" s="51"/>
      <c r="AF6" s="38">
        <f t="shared" si="4"/>
        <v>90000</v>
      </c>
      <c r="AG6" s="61">
        <f t="shared" si="5"/>
        <v>4.7222222222222223</v>
      </c>
      <c r="AH6" s="62">
        <f t="shared" si="6"/>
        <v>0.94444444444444442</v>
      </c>
      <c r="AI6" s="63"/>
      <c r="AJ6" s="64"/>
      <c r="AK6" s="65">
        <f t="shared" si="7"/>
        <v>0</v>
      </c>
      <c r="AL6" s="64" t="str">
        <f>IF(VLOOKUP(D6,[2]工单一览表!A:F,6,0)="结案","Y","N")</f>
        <v>N</v>
      </c>
      <c r="AM6" s="66" t="s">
        <v>331</v>
      </c>
      <c r="AN6" s="26"/>
      <c r="AO6" s="66" t="s">
        <v>64</v>
      </c>
      <c r="AP6" s="74"/>
      <c r="AQ6" s="75"/>
      <c r="AR6" s="76"/>
      <c r="AS6" s="77"/>
      <c r="AT6" s="77"/>
      <c r="AU6" s="78"/>
      <c r="AV6" s="77"/>
      <c r="AW6" s="77"/>
      <c r="AX6" s="77"/>
      <c r="AY6" s="77"/>
      <c r="AZ6" s="77"/>
      <c r="BA6" s="77"/>
      <c r="BB6" s="84"/>
      <c r="BC6" s="84"/>
      <c r="BD6" s="84"/>
      <c r="BE6" s="84"/>
      <c r="BF6" s="84"/>
      <c r="BG6" s="84"/>
      <c r="BH6" s="84"/>
      <c r="BI6" s="84"/>
      <c r="BJ6" s="84"/>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84"/>
      <c r="FT6" s="84"/>
      <c r="FU6" s="84"/>
      <c r="FV6" s="84"/>
      <c r="FW6" s="84"/>
      <c r="FX6" s="84"/>
      <c r="FY6" s="84"/>
      <c r="FZ6" s="84"/>
      <c r="GA6" s="84"/>
      <c r="GB6" s="84"/>
      <c r="GC6" s="84"/>
      <c r="GD6" s="84"/>
      <c r="GE6" s="84"/>
      <c r="GF6" s="84"/>
      <c r="GG6" s="84"/>
      <c r="GH6" s="84"/>
      <c r="GI6" s="84"/>
      <c r="GJ6" s="84"/>
      <c r="GK6" s="84"/>
      <c r="GL6" s="84"/>
      <c r="GM6" s="84"/>
      <c r="GN6" s="84"/>
      <c r="GO6" s="84"/>
      <c r="GP6" s="84"/>
      <c r="GQ6" s="84"/>
      <c r="GR6" s="84"/>
      <c r="GS6" s="84"/>
      <c r="GT6" s="84"/>
      <c r="GU6" s="84"/>
      <c r="GV6" s="84"/>
      <c r="GW6" s="84"/>
      <c r="GX6" s="84"/>
      <c r="GY6" s="84"/>
      <c r="GZ6" s="84"/>
      <c r="HA6" s="84"/>
      <c r="HB6" s="84"/>
      <c r="HC6" s="84"/>
      <c r="HD6" s="84"/>
      <c r="HE6" s="84"/>
      <c r="HF6" s="84"/>
      <c r="HG6" s="84"/>
      <c r="HH6" s="84"/>
      <c r="HI6" s="84"/>
      <c r="HJ6" s="84"/>
      <c r="HK6" s="84"/>
      <c r="HL6" s="84"/>
      <c r="HM6" s="84"/>
      <c r="HN6" s="84"/>
      <c r="HO6" s="84"/>
      <c r="HP6" s="84"/>
      <c r="HQ6" s="84"/>
      <c r="HR6" s="84"/>
      <c r="HS6" s="84"/>
      <c r="HT6" s="84"/>
      <c r="HU6" s="84"/>
      <c r="HV6" s="84"/>
      <c r="HW6" s="84"/>
      <c r="HX6" s="84"/>
      <c r="HY6" s="84"/>
      <c r="HZ6" s="84"/>
      <c r="IA6" s="84"/>
      <c r="IB6" s="84"/>
      <c r="IC6" s="84"/>
      <c r="ID6" s="84"/>
      <c r="IE6" s="84"/>
      <c r="IF6" s="84"/>
      <c r="IG6" s="84"/>
      <c r="IH6" s="84"/>
      <c r="II6" s="84"/>
      <c r="IJ6" s="84"/>
      <c r="IK6" s="84"/>
      <c r="IL6" s="84"/>
      <c r="IM6" s="84"/>
      <c r="IN6" s="84"/>
      <c r="IO6" s="84"/>
      <c r="IP6" s="84"/>
      <c r="IQ6" s="84"/>
      <c r="IR6" s="84"/>
      <c r="IS6" s="84"/>
      <c r="IT6" s="84"/>
      <c r="IU6" s="84"/>
      <c r="IV6" s="84"/>
      <c r="IW6" s="84"/>
      <c r="IX6" s="84"/>
      <c r="IY6" s="84"/>
      <c r="IZ6" s="84"/>
      <c r="JA6" s="84"/>
      <c r="JB6" s="84"/>
    </row>
    <row r="7" spans="1:262" s="22" customFormat="1" ht="15" customHeight="1" x14ac:dyDescent="0.15">
      <c r="A7" s="176" t="str">
        <f t="shared" si="0"/>
        <v>20190901</v>
      </c>
      <c r="B7" s="26" t="s">
        <v>275</v>
      </c>
      <c r="C7" s="27" t="s">
        <v>276</v>
      </c>
      <c r="D7" s="28" t="s">
        <v>277</v>
      </c>
      <c r="E7" s="26" t="str">
        <f t="shared" si="1"/>
        <v>标准</v>
      </c>
      <c r="F7" s="29" t="str">
        <f>VLOOKUP(D7,[2]工单一览表!A:B,2,0)</f>
        <v>050-C130000441-513</v>
      </c>
      <c r="G7" s="30" t="str">
        <f>VLOOKUP(F7,[2]系列对照表!A:C,3,0)</f>
        <v>PinPush</v>
      </c>
      <c r="H7" s="30" t="str">
        <f>VLOOKUP(F7,[2]系列对照表!A:D,4,0)</f>
        <v>KPCS</v>
      </c>
      <c r="I7" s="37">
        <f>VLOOKUP(D7,[2]工单一览表!A:G,7,0)</f>
        <v>300</v>
      </c>
      <c r="J7" s="38" t="s">
        <v>281</v>
      </c>
      <c r="K7" s="37">
        <f>VLOOKUP(D7,[2]工单一览表!A:H,8,0)</f>
        <v>300</v>
      </c>
      <c r="L7" s="26"/>
      <c r="M7" s="26"/>
      <c r="N7" s="26"/>
      <c r="O7" s="39" t="s">
        <v>282</v>
      </c>
      <c r="P7" s="40">
        <v>0.5</v>
      </c>
      <c r="Q7" s="40">
        <v>0.5</v>
      </c>
      <c r="R7" s="40">
        <f t="shared" ca="1" si="2"/>
        <v>5.2</v>
      </c>
      <c r="S7" s="40">
        <f t="shared" ca="1" si="3"/>
        <v>0.54320987654320985</v>
      </c>
      <c r="T7" s="40">
        <v>5.5</v>
      </c>
      <c r="U7" s="40">
        <v>5.5</v>
      </c>
      <c r="V7" s="41">
        <v>12</v>
      </c>
      <c r="W7" s="42">
        <v>265</v>
      </c>
      <c r="X7" s="43">
        <v>370</v>
      </c>
      <c r="Y7" s="50">
        <v>1</v>
      </c>
      <c r="Z7" s="50">
        <v>1</v>
      </c>
      <c r="AA7" s="51"/>
      <c r="AB7" s="51"/>
      <c r="AC7" s="51"/>
      <c r="AD7" s="51"/>
      <c r="AE7" s="51"/>
      <c r="AF7" s="38">
        <f t="shared" si="4"/>
        <v>266.39999999999998</v>
      </c>
      <c r="AG7" s="61">
        <f t="shared" si="5"/>
        <v>11.936936936936936</v>
      </c>
      <c r="AH7" s="62">
        <f t="shared" si="6"/>
        <v>0.99474474474474484</v>
      </c>
      <c r="AI7" s="63"/>
      <c r="AJ7" s="64"/>
      <c r="AK7" s="65">
        <f t="shared" si="7"/>
        <v>0</v>
      </c>
      <c r="AL7" s="64" t="str">
        <f>IF(VLOOKUP(D7,[2]工单一览表!A:F,6,0)="结案","Y","N")</f>
        <v>Y</v>
      </c>
      <c r="AM7" s="66" t="s">
        <v>379</v>
      </c>
      <c r="AN7" s="26"/>
      <c r="AO7" s="66" t="s">
        <v>68</v>
      </c>
      <c r="AP7" s="74"/>
      <c r="AQ7" s="75"/>
      <c r="AR7" s="76"/>
      <c r="AS7" s="77"/>
      <c r="AT7" s="77"/>
      <c r="AU7" s="78"/>
      <c r="AV7" s="77"/>
      <c r="AW7" s="77"/>
      <c r="AX7" s="77"/>
      <c r="AY7" s="77"/>
      <c r="AZ7" s="77"/>
      <c r="BA7" s="77"/>
      <c r="BB7" s="84"/>
      <c r="BC7" s="84"/>
      <c r="BD7" s="84"/>
      <c r="BE7" s="84"/>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4"/>
      <c r="DW7" s="84"/>
      <c r="DX7" s="84"/>
      <c r="DY7" s="84"/>
      <c r="DZ7" s="84"/>
      <c r="EA7" s="84"/>
      <c r="EB7" s="84"/>
      <c r="EC7" s="84"/>
      <c r="ED7" s="84"/>
      <c r="EE7" s="84"/>
      <c r="EF7" s="84"/>
      <c r="EG7" s="84"/>
      <c r="EH7" s="84"/>
      <c r="EI7" s="84"/>
      <c r="EJ7" s="84"/>
      <c r="EK7" s="84"/>
      <c r="EL7" s="84"/>
      <c r="EM7" s="84"/>
      <c r="EN7" s="84"/>
      <c r="EO7" s="84"/>
      <c r="EP7" s="84"/>
      <c r="EQ7" s="84"/>
      <c r="ER7" s="84"/>
      <c r="ES7" s="84"/>
      <c r="ET7" s="84"/>
      <c r="EU7" s="84"/>
      <c r="EV7" s="84"/>
      <c r="EW7" s="84"/>
      <c r="EX7" s="84"/>
      <c r="EY7" s="84"/>
      <c r="EZ7" s="84"/>
      <c r="FA7" s="84"/>
      <c r="FB7" s="84"/>
      <c r="FC7" s="84"/>
      <c r="FD7" s="84"/>
      <c r="FE7" s="84"/>
      <c r="FF7" s="84"/>
      <c r="FG7" s="84"/>
      <c r="FH7" s="84"/>
      <c r="FI7" s="84"/>
      <c r="FJ7" s="84"/>
      <c r="FK7" s="84"/>
      <c r="FL7" s="84"/>
      <c r="FM7" s="84"/>
      <c r="FN7" s="84"/>
      <c r="FO7" s="84"/>
      <c r="FP7" s="84"/>
      <c r="FQ7" s="84"/>
      <c r="FR7" s="84"/>
      <c r="FS7" s="84"/>
      <c r="FT7" s="84"/>
      <c r="FU7" s="84"/>
      <c r="FV7" s="84"/>
      <c r="FW7" s="84"/>
      <c r="FX7" s="84"/>
      <c r="FY7" s="84"/>
      <c r="FZ7" s="84"/>
      <c r="GA7" s="84"/>
      <c r="GB7" s="84"/>
      <c r="GC7" s="84"/>
      <c r="GD7" s="84"/>
      <c r="GE7" s="84"/>
      <c r="GF7" s="84"/>
      <c r="GG7" s="84"/>
      <c r="GH7" s="84"/>
      <c r="GI7" s="84"/>
      <c r="GJ7" s="84"/>
      <c r="GK7" s="84"/>
      <c r="GL7" s="84"/>
      <c r="GM7" s="84"/>
      <c r="GN7" s="84"/>
      <c r="GO7" s="84"/>
      <c r="GP7" s="84"/>
      <c r="GQ7" s="84"/>
      <c r="GR7" s="84"/>
      <c r="GS7" s="84"/>
      <c r="GT7" s="84"/>
      <c r="GU7" s="84"/>
      <c r="GV7" s="84"/>
      <c r="GW7" s="84"/>
      <c r="GX7" s="84"/>
      <c r="GY7" s="84"/>
      <c r="GZ7" s="84"/>
      <c r="HA7" s="84"/>
      <c r="HB7" s="84"/>
      <c r="HC7" s="84"/>
      <c r="HD7" s="84"/>
      <c r="HE7" s="84"/>
      <c r="HF7" s="84"/>
      <c r="HG7" s="84"/>
      <c r="HH7" s="84"/>
      <c r="HI7" s="84"/>
      <c r="HJ7" s="84"/>
      <c r="HK7" s="84"/>
      <c r="HL7" s="84"/>
      <c r="HM7" s="84"/>
      <c r="HN7" s="84"/>
      <c r="HO7" s="84"/>
      <c r="HP7" s="84"/>
      <c r="HQ7" s="84"/>
      <c r="HR7" s="84"/>
      <c r="HS7" s="84"/>
      <c r="HT7" s="84"/>
      <c r="HU7" s="84"/>
      <c r="HV7" s="84"/>
      <c r="HW7" s="84"/>
      <c r="HX7" s="84"/>
      <c r="HY7" s="84"/>
      <c r="HZ7" s="84"/>
      <c r="IA7" s="84"/>
      <c r="IB7" s="84"/>
      <c r="IC7" s="84"/>
      <c r="ID7" s="84"/>
      <c r="IE7" s="84"/>
      <c r="IF7" s="84"/>
      <c r="IG7" s="84"/>
      <c r="IH7" s="84"/>
      <c r="II7" s="84"/>
      <c r="IJ7" s="84"/>
      <c r="IK7" s="84"/>
      <c r="IL7" s="84"/>
      <c r="IM7" s="84"/>
      <c r="IN7" s="84"/>
      <c r="IO7" s="84"/>
      <c r="IP7" s="84"/>
      <c r="IQ7" s="84"/>
      <c r="IR7" s="84"/>
      <c r="IS7" s="84"/>
      <c r="IT7" s="84"/>
      <c r="IU7" s="84"/>
      <c r="IV7" s="84"/>
      <c r="IW7" s="84"/>
      <c r="IX7" s="84"/>
      <c r="IY7" s="84"/>
      <c r="IZ7" s="84"/>
      <c r="JA7" s="84"/>
      <c r="JB7" s="84"/>
    </row>
    <row r="8" spans="1:262" s="13" customFormat="1" ht="15" customHeight="1" x14ac:dyDescent="0.15">
      <c r="A8" s="176" t="str">
        <f t="shared" si="0"/>
        <v>20190901</v>
      </c>
      <c r="B8" s="26" t="s">
        <v>285</v>
      </c>
      <c r="C8" s="27" t="s">
        <v>292</v>
      </c>
      <c r="D8" s="28" t="s">
        <v>293</v>
      </c>
      <c r="E8" s="26" t="str">
        <f t="shared" si="1"/>
        <v>标准</v>
      </c>
      <c r="F8" s="29" t="str">
        <f>VLOOKUP(D8,[2]工单一览表!A:B,2,0)</f>
        <v>025-U119500621-0382</v>
      </c>
      <c r="G8" s="30" t="str">
        <f>VLOOKUP(F8,[2]系列对照表!A:C,3,0)</f>
        <v>5P Usb</v>
      </c>
      <c r="H8" s="30" t="str">
        <f>VLOOKUP(F8,[2]系列对照表!A:D,4,0)</f>
        <v>PCS</v>
      </c>
      <c r="I8" s="37">
        <f>VLOOKUP(D8,[2]工单一览表!A:G,7,0)</f>
        <v>700000</v>
      </c>
      <c r="J8" s="38" t="s">
        <v>281</v>
      </c>
      <c r="K8" s="37">
        <f>VLOOKUP(D8,[2]工单一览表!A:H,8,0)</f>
        <v>160700</v>
      </c>
      <c r="L8" s="26"/>
      <c r="M8" s="26"/>
      <c r="N8" s="26"/>
      <c r="O8" s="39" t="s">
        <v>295</v>
      </c>
      <c r="P8" s="40">
        <v>0.5</v>
      </c>
      <c r="Q8" s="40">
        <v>0.5</v>
      </c>
      <c r="R8" s="40">
        <f t="shared" ca="1" si="2"/>
        <v>0.89430894308943087</v>
      </c>
      <c r="S8" s="40">
        <f t="shared" ca="1" si="3"/>
        <v>0.22633744855967081</v>
      </c>
      <c r="T8" s="40">
        <v>2</v>
      </c>
      <c r="U8" s="40">
        <v>2</v>
      </c>
      <c r="V8" s="41">
        <v>5</v>
      </c>
      <c r="W8" s="42">
        <v>21000</v>
      </c>
      <c r="X8" s="43">
        <v>200</v>
      </c>
      <c r="Y8" s="50">
        <v>1</v>
      </c>
      <c r="Z8" s="50">
        <v>1</v>
      </c>
      <c r="AA8" s="51"/>
      <c r="AB8" s="51"/>
      <c r="AC8" s="51"/>
      <c r="AD8" s="51"/>
      <c r="AE8" s="51"/>
      <c r="AF8" s="38">
        <f t="shared" si="4"/>
        <v>60000</v>
      </c>
      <c r="AG8" s="61">
        <f t="shared" si="5"/>
        <v>1.75</v>
      </c>
      <c r="AH8" s="62">
        <f t="shared" si="6"/>
        <v>0.35</v>
      </c>
      <c r="AI8" s="63"/>
      <c r="AJ8" s="64"/>
      <c r="AK8" s="65">
        <f t="shared" si="7"/>
        <v>0</v>
      </c>
      <c r="AL8" s="64" t="str">
        <f>IF(VLOOKUP(D8,[2]工单一览表!A:F,6,0)="结案","Y","N")</f>
        <v>Y</v>
      </c>
      <c r="AM8" s="66" t="s">
        <v>331</v>
      </c>
      <c r="AN8" s="26"/>
      <c r="AO8" s="66" t="s">
        <v>64</v>
      </c>
      <c r="AP8" s="74"/>
      <c r="AQ8" s="75"/>
      <c r="AR8" s="76"/>
      <c r="AS8" s="77"/>
      <c r="AT8" s="77"/>
      <c r="AU8" s="78"/>
      <c r="AV8" s="77"/>
      <c r="AW8" s="77"/>
      <c r="AX8" s="77"/>
      <c r="AY8" s="77"/>
      <c r="AZ8" s="77"/>
      <c r="BA8" s="77"/>
      <c r="BB8" s="84"/>
      <c r="BC8" s="84"/>
      <c r="BD8" s="84"/>
      <c r="BE8" s="84"/>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c r="FE8" s="84"/>
      <c r="FF8" s="84"/>
      <c r="FG8" s="84"/>
      <c r="FH8" s="84"/>
      <c r="FI8" s="84"/>
      <c r="FJ8" s="84"/>
      <c r="FK8" s="84"/>
      <c r="FL8" s="84"/>
      <c r="FM8" s="84"/>
      <c r="FN8" s="84"/>
      <c r="FO8" s="84"/>
      <c r="FP8" s="84"/>
      <c r="FQ8" s="84"/>
      <c r="FR8" s="84"/>
      <c r="FS8" s="84"/>
      <c r="FT8" s="84"/>
      <c r="FU8" s="84"/>
      <c r="FV8" s="84"/>
      <c r="FW8" s="84"/>
      <c r="FX8" s="84"/>
      <c r="FY8" s="84"/>
      <c r="FZ8" s="84"/>
      <c r="GA8" s="84"/>
      <c r="GB8" s="84"/>
      <c r="GC8" s="84"/>
      <c r="GD8" s="84"/>
      <c r="GE8" s="84"/>
      <c r="GF8" s="84"/>
      <c r="GG8" s="84"/>
      <c r="GH8" s="84"/>
      <c r="GI8" s="84"/>
      <c r="GJ8" s="84"/>
      <c r="GK8" s="84"/>
      <c r="GL8" s="84"/>
      <c r="GM8" s="84"/>
      <c r="GN8" s="84"/>
      <c r="GO8" s="84"/>
      <c r="GP8" s="84"/>
      <c r="GQ8" s="84"/>
      <c r="GR8" s="84"/>
      <c r="GS8" s="84"/>
      <c r="GT8" s="84"/>
      <c r="GU8" s="84"/>
      <c r="GV8" s="84"/>
      <c r="GW8" s="84"/>
      <c r="GX8" s="84"/>
      <c r="GY8" s="84"/>
      <c r="GZ8" s="84"/>
      <c r="HA8" s="84"/>
      <c r="HB8" s="84"/>
      <c r="HC8" s="84"/>
      <c r="HD8" s="84"/>
      <c r="HE8" s="84"/>
      <c r="HF8" s="84"/>
      <c r="HG8" s="84"/>
      <c r="HH8" s="84"/>
      <c r="HI8" s="84"/>
      <c r="HJ8" s="84"/>
      <c r="HK8" s="84"/>
      <c r="HL8" s="84"/>
      <c r="HM8" s="84"/>
      <c r="HN8" s="84"/>
      <c r="HO8" s="84"/>
      <c r="HP8" s="84"/>
      <c r="HQ8" s="84"/>
      <c r="HR8" s="84"/>
      <c r="HS8" s="84"/>
      <c r="HT8" s="84"/>
      <c r="HU8" s="84"/>
      <c r="HV8" s="84"/>
      <c r="HW8" s="84"/>
      <c r="HX8" s="84"/>
      <c r="HY8" s="84"/>
      <c r="HZ8" s="84"/>
      <c r="IA8" s="84"/>
      <c r="IB8" s="84"/>
      <c r="IC8" s="84"/>
      <c r="ID8" s="84"/>
      <c r="IE8" s="84"/>
      <c r="IF8" s="84"/>
      <c r="IG8" s="84"/>
      <c r="IH8" s="84"/>
      <c r="II8" s="84"/>
      <c r="IJ8" s="84"/>
      <c r="IK8" s="84"/>
      <c r="IL8" s="84"/>
      <c r="IM8" s="84"/>
      <c r="IN8" s="84"/>
      <c r="IO8" s="84"/>
      <c r="IP8" s="84"/>
      <c r="IQ8" s="84"/>
      <c r="IR8" s="84"/>
      <c r="IS8" s="84"/>
      <c r="IT8" s="84"/>
      <c r="IU8" s="84"/>
      <c r="IV8" s="84"/>
      <c r="IW8" s="84"/>
      <c r="IX8" s="84"/>
      <c r="IY8" s="84"/>
      <c r="IZ8" s="84"/>
      <c r="JA8" s="84"/>
      <c r="JB8" s="84"/>
    </row>
    <row r="9" spans="1:262" s="13" customFormat="1" ht="15" customHeight="1" x14ac:dyDescent="0.15">
      <c r="A9" s="176" t="str">
        <f t="shared" si="0"/>
        <v>20190901</v>
      </c>
      <c r="B9" s="26" t="s">
        <v>275</v>
      </c>
      <c r="C9" s="27" t="s">
        <v>121</v>
      </c>
      <c r="D9" s="28" t="s">
        <v>365</v>
      </c>
      <c r="E9" s="26" t="str">
        <f t="shared" si="1"/>
        <v>标准</v>
      </c>
      <c r="F9" s="29" t="str">
        <f>VLOOKUP(D9,[2]工单一览表!A:B,2,0)</f>
        <v>050-0009-335</v>
      </c>
      <c r="G9" s="30" t="str">
        <f>VLOOKUP(F9,[2]系列对照表!A:C,3,0)</f>
        <v>Battery</v>
      </c>
      <c r="H9" s="30" t="str">
        <f>VLOOKUP(F9,[2]系列对照表!A:D,4,0)</f>
        <v>KPCS</v>
      </c>
      <c r="I9" s="37">
        <f>VLOOKUP(D9,[2]工单一览表!A:G,7,0)</f>
        <v>2000</v>
      </c>
      <c r="J9" s="38" t="s">
        <v>281</v>
      </c>
      <c r="K9" s="37">
        <f>VLOOKUP(D9,[2]工单一览表!A:H,8,0)</f>
        <v>12</v>
      </c>
      <c r="L9" s="26"/>
      <c r="M9" s="26"/>
      <c r="N9" s="26"/>
      <c r="O9" s="39" t="s">
        <v>367</v>
      </c>
      <c r="P9" s="40">
        <v>0.5</v>
      </c>
      <c r="Q9" s="40">
        <v>0.5</v>
      </c>
      <c r="R9" s="40">
        <f t="shared" ca="1" si="2"/>
        <v>5.2</v>
      </c>
      <c r="S9" s="40">
        <f t="shared" ca="1" si="3"/>
        <v>0.54320987654320985</v>
      </c>
      <c r="T9" s="40">
        <v>5.5</v>
      </c>
      <c r="U9" s="40">
        <v>5.5</v>
      </c>
      <c r="V9" s="41">
        <v>12</v>
      </c>
      <c r="W9" s="42">
        <v>210</v>
      </c>
      <c r="X9" s="43">
        <v>300</v>
      </c>
      <c r="Y9" s="50">
        <v>1</v>
      </c>
      <c r="Z9" s="50">
        <v>1</v>
      </c>
      <c r="AA9" s="51"/>
      <c r="AB9" s="51"/>
      <c r="AC9" s="51"/>
      <c r="AD9" s="51"/>
      <c r="AE9" s="51"/>
      <c r="AF9" s="38">
        <f t="shared" si="4"/>
        <v>216</v>
      </c>
      <c r="AG9" s="61">
        <f t="shared" si="5"/>
        <v>11.666666666666666</v>
      </c>
      <c r="AH9" s="62">
        <f t="shared" si="6"/>
        <v>0.97222222222222221</v>
      </c>
      <c r="AI9" s="63"/>
      <c r="AJ9" s="64"/>
      <c r="AK9" s="65">
        <f t="shared" si="7"/>
        <v>0</v>
      </c>
      <c r="AL9" s="64" t="str">
        <f>IF(VLOOKUP(D9,[2]工单一览表!A:F,6,0)="结案","Y","N")</f>
        <v>Y</v>
      </c>
      <c r="AM9" s="66" t="s">
        <v>302</v>
      </c>
      <c r="AN9" s="26"/>
      <c r="AO9" s="66" t="s">
        <v>399</v>
      </c>
      <c r="AP9" s="74"/>
      <c r="AQ9" s="75"/>
      <c r="AR9" s="76"/>
      <c r="AS9" s="77"/>
      <c r="AT9" s="77"/>
      <c r="AU9" s="78"/>
      <c r="AV9" s="77"/>
      <c r="AW9" s="77"/>
      <c r="AX9" s="77"/>
      <c r="AY9" s="77"/>
      <c r="AZ9" s="77"/>
      <c r="BA9" s="77"/>
      <c r="BB9" s="84"/>
      <c r="BC9" s="84"/>
      <c r="BD9" s="84"/>
      <c r="BE9" s="84"/>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c r="FK9" s="84"/>
      <c r="FL9" s="84"/>
      <c r="FM9" s="84"/>
      <c r="FN9" s="84"/>
      <c r="FO9" s="84"/>
      <c r="FP9" s="84"/>
      <c r="FQ9" s="84"/>
      <c r="FR9" s="84"/>
      <c r="FS9" s="84"/>
      <c r="FT9" s="84"/>
      <c r="FU9" s="84"/>
      <c r="FV9" s="84"/>
      <c r="FW9" s="84"/>
      <c r="FX9" s="84"/>
      <c r="FY9" s="84"/>
      <c r="FZ9" s="84"/>
      <c r="GA9" s="84"/>
      <c r="GB9" s="84"/>
      <c r="GC9" s="84"/>
      <c r="GD9" s="84"/>
      <c r="GE9" s="84"/>
      <c r="GF9" s="84"/>
      <c r="GG9" s="84"/>
      <c r="GH9" s="84"/>
      <c r="GI9" s="84"/>
      <c r="GJ9" s="84"/>
      <c r="GK9" s="84"/>
      <c r="GL9" s="84"/>
      <c r="GM9" s="84"/>
      <c r="GN9" s="84"/>
      <c r="GO9" s="84"/>
      <c r="GP9" s="84"/>
      <c r="GQ9" s="84"/>
      <c r="GR9" s="84"/>
      <c r="GS9" s="84"/>
      <c r="GT9" s="84"/>
      <c r="GU9" s="84"/>
      <c r="GV9" s="84"/>
      <c r="GW9" s="84"/>
      <c r="GX9" s="84"/>
      <c r="GY9" s="84"/>
      <c r="GZ9" s="84"/>
      <c r="HA9" s="84"/>
      <c r="HB9" s="84"/>
      <c r="HC9" s="84"/>
      <c r="HD9" s="84"/>
      <c r="HE9" s="84"/>
      <c r="HF9" s="84"/>
      <c r="HG9" s="84"/>
      <c r="HH9" s="84"/>
      <c r="HI9" s="84"/>
      <c r="HJ9" s="84"/>
      <c r="HK9" s="84"/>
      <c r="HL9" s="84"/>
      <c r="HM9" s="84"/>
      <c r="HN9" s="84"/>
      <c r="HO9" s="84"/>
      <c r="HP9" s="84"/>
      <c r="HQ9" s="84"/>
      <c r="HR9" s="84"/>
      <c r="HS9" s="84"/>
      <c r="HT9" s="84"/>
      <c r="HU9" s="84"/>
      <c r="HV9" s="84"/>
      <c r="HW9" s="84"/>
      <c r="HX9" s="84"/>
      <c r="HY9" s="84"/>
      <c r="HZ9" s="84"/>
      <c r="IA9" s="84"/>
      <c r="IB9" s="84"/>
      <c r="IC9" s="84"/>
      <c r="ID9" s="84"/>
      <c r="IE9" s="84"/>
      <c r="IF9" s="84"/>
      <c r="IG9" s="84"/>
      <c r="IH9" s="84"/>
      <c r="II9" s="84"/>
      <c r="IJ9" s="84"/>
      <c r="IK9" s="84"/>
      <c r="IL9" s="84"/>
      <c r="IM9" s="84"/>
      <c r="IN9" s="84"/>
      <c r="IO9" s="84"/>
      <c r="IP9" s="84"/>
      <c r="IQ9" s="84"/>
      <c r="IR9" s="84"/>
      <c r="IS9" s="84"/>
      <c r="IT9" s="84"/>
      <c r="IU9" s="84"/>
      <c r="IV9" s="84"/>
      <c r="IW9" s="84"/>
      <c r="IX9" s="84"/>
      <c r="IY9" s="84"/>
      <c r="IZ9" s="84"/>
      <c r="JA9" s="84"/>
      <c r="JB9" s="84"/>
    </row>
    <row r="10" spans="1:262" s="13" customFormat="1" ht="15" customHeight="1" x14ac:dyDescent="0.15">
      <c r="A10" s="176" t="str">
        <f t="shared" si="0"/>
        <v>20190901</v>
      </c>
      <c r="B10" s="26" t="s">
        <v>285</v>
      </c>
      <c r="C10" s="27" t="s">
        <v>121</v>
      </c>
      <c r="D10" s="28" t="s">
        <v>365</v>
      </c>
      <c r="E10" s="26" t="str">
        <f t="shared" si="1"/>
        <v>标准</v>
      </c>
      <c r="F10" s="29" t="str">
        <f>VLOOKUP(D10,[2]工单一览表!A:B,2,0)</f>
        <v>050-0009-335</v>
      </c>
      <c r="G10" s="30" t="str">
        <f>VLOOKUP(F10,[2]系列对照表!A:C,3,0)</f>
        <v>Battery</v>
      </c>
      <c r="H10" s="30" t="str">
        <f>VLOOKUP(F10,[2]系列对照表!A:D,4,0)</f>
        <v>KPCS</v>
      </c>
      <c r="I10" s="37">
        <f>VLOOKUP(D10,[2]工单一览表!A:G,7,0)</f>
        <v>2000</v>
      </c>
      <c r="J10" s="38" t="s">
        <v>281</v>
      </c>
      <c r="K10" s="37">
        <f>VLOOKUP(D10,[2]工单一览表!A:H,8,0)</f>
        <v>12</v>
      </c>
      <c r="L10" s="26"/>
      <c r="M10" s="26"/>
      <c r="N10" s="26"/>
      <c r="O10" s="39" t="s">
        <v>367</v>
      </c>
      <c r="P10" s="40">
        <v>0.5</v>
      </c>
      <c r="Q10" s="40">
        <v>0.5</v>
      </c>
      <c r="R10" s="40">
        <f t="shared" ca="1" si="2"/>
        <v>2.1463414634146343</v>
      </c>
      <c r="S10" s="40">
        <f t="shared" ca="1" si="3"/>
        <v>0.54320987654320985</v>
      </c>
      <c r="T10" s="40">
        <v>5.5</v>
      </c>
      <c r="U10" s="40">
        <v>5.5</v>
      </c>
      <c r="V10" s="41">
        <v>12</v>
      </c>
      <c r="W10" s="42">
        <v>201</v>
      </c>
      <c r="X10" s="43">
        <v>300</v>
      </c>
      <c r="Y10" s="50">
        <v>1</v>
      </c>
      <c r="Z10" s="50">
        <v>1</v>
      </c>
      <c r="AA10" s="51"/>
      <c r="AB10" s="51"/>
      <c r="AC10" s="51"/>
      <c r="AD10" s="51"/>
      <c r="AE10" s="51"/>
      <c r="AF10" s="38">
        <f t="shared" si="4"/>
        <v>216</v>
      </c>
      <c r="AG10" s="61">
        <f t="shared" si="5"/>
        <v>11.166666666666666</v>
      </c>
      <c r="AH10" s="62">
        <f t="shared" si="6"/>
        <v>0.93055555555555558</v>
      </c>
      <c r="AI10" s="63"/>
      <c r="AJ10" s="64"/>
      <c r="AK10" s="65">
        <f t="shared" si="7"/>
        <v>0</v>
      </c>
      <c r="AL10" s="64" t="str">
        <f>IF(VLOOKUP(D10,[2]工单一览表!A:F,6,0)="结案","Y","N")</f>
        <v>Y</v>
      </c>
      <c r="AM10" s="66" t="s">
        <v>286</v>
      </c>
      <c r="AN10" s="26"/>
      <c r="AO10" s="66" t="s">
        <v>40</v>
      </c>
      <c r="AP10" s="74"/>
      <c r="AQ10" s="75"/>
      <c r="AR10" s="76"/>
      <c r="AS10" s="77"/>
      <c r="AT10" s="77"/>
      <c r="AU10" s="78"/>
      <c r="AV10" s="77"/>
      <c r="AW10" s="77"/>
      <c r="AX10" s="77"/>
      <c r="AY10" s="77"/>
      <c r="AZ10" s="77"/>
      <c r="BA10" s="77"/>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c r="GQ10" s="84"/>
      <c r="GR10" s="84"/>
      <c r="GS10" s="84"/>
      <c r="GT10" s="84"/>
      <c r="GU10" s="84"/>
      <c r="GV10" s="84"/>
      <c r="GW10" s="84"/>
      <c r="GX10" s="84"/>
      <c r="GY10" s="84"/>
      <c r="GZ10" s="84"/>
      <c r="HA10" s="84"/>
      <c r="HB10" s="84"/>
      <c r="HC10" s="84"/>
      <c r="HD10" s="84"/>
      <c r="HE10" s="84"/>
      <c r="HF10" s="84"/>
      <c r="HG10" s="84"/>
      <c r="HH10" s="84"/>
      <c r="HI10" s="84"/>
      <c r="HJ10" s="84"/>
      <c r="HK10" s="84"/>
      <c r="HL10" s="84"/>
      <c r="HM10" s="84"/>
      <c r="HN10" s="84"/>
      <c r="HO10" s="84"/>
      <c r="HP10" s="84"/>
      <c r="HQ10" s="84"/>
      <c r="HR10" s="84"/>
      <c r="HS10" s="84"/>
      <c r="HT10" s="84"/>
      <c r="HU10" s="84"/>
      <c r="HV10" s="84"/>
      <c r="HW10" s="84"/>
      <c r="HX10" s="84"/>
      <c r="HY10" s="84"/>
      <c r="HZ10" s="84"/>
      <c r="IA10" s="84"/>
      <c r="IB10" s="84"/>
      <c r="IC10" s="84"/>
      <c r="ID10" s="84"/>
      <c r="IE10" s="84"/>
      <c r="IF10" s="84"/>
      <c r="IG10" s="84"/>
      <c r="IH10" s="84"/>
      <c r="II10" s="84"/>
      <c r="IJ10" s="84"/>
      <c r="IK10" s="84"/>
      <c r="IL10" s="84"/>
      <c r="IM10" s="84"/>
      <c r="IN10" s="84"/>
      <c r="IO10" s="84"/>
      <c r="IP10" s="84"/>
      <c r="IQ10" s="84"/>
      <c r="IR10" s="84"/>
      <c r="IS10" s="84"/>
      <c r="IT10" s="84"/>
      <c r="IU10" s="84"/>
      <c r="IV10" s="84"/>
      <c r="IW10" s="84"/>
      <c r="IX10" s="84"/>
      <c r="IY10" s="84"/>
      <c r="IZ10" s="84"/>
      <c r="JA10" s="84"/>
      <c r="JB10" s="84"/>
    </row>
    <row r="11" spans="1:262" s="13" customFormat="1" ht="15" customHeight="1" x14ac:dyDescent="0.15">
      <c r="A11" s="176" t="str">
        <f t="shared" si="0"/>
        <v>20190901</v>
      </c>
      <c r="B11" s="26" t="s">
        <v>285</v>
      </c>
      <c r="C11" s="27" t="s">
        <v>299</v>
      </c>
      <c r="D11" s="28" t="s">
        <v>402</v>
      </c>
      <c r="E11" s="26" t="str">
        <f t="shared" si="1"/>
        <v>标准</v>
      </c>
      <c r="F11" s="29" t="str">
        <f>VLOOKUP(D11,[2]工单一览表!A:B,2,0)</f>
        <v>050-S190000641-0550</v>
      </c>
      <c r="G11" s="30" t="str">
        <f>VLOOKUP(F11,[2]系列对照表!A:C,3,0)</f>
        <v>小天线</v>
      </c>
      <c r="H11" s="30" t="str">
        <f>VLOOKUP(F11,[2]系列对照表!A:D,4,0)</f>
        <v>KPCS</v>
      </c>
      <c r="I11" s="37">
        <f>VLOOKUP(D11,[2]工单一览表!A:G,7,0)</f>
        <v>2000</v>
      </c>
      <c r="J11" s="38" t="s">
        <v>281</v>
      </c>
      <c r="K11" s="37">
        <f>VLOOKUP(D11,[2]工单一览表!A:H,8,0)</f>
        <v>590.1</v>
      </c>
      <c r="L11" s="26"/>
      <c r="M11" s="26"/>
      <c r="N11" s="26"/>
      <c r="O11" s="39" t="s">
        <v>36</v>
      </c>
      <c r="P11" s="40">
        <v>0.5</v>
      </c>
      <c r="Q11" s="40">
        <v>0.5</v>
      </c>
      <c r="R11" s="40">
        <f t="shared" ca="1" si="2"/>
        <v>2.1463414634146343</v>
      </c>
      <c r="S11" s="40">
        <f t="shared" ca="1" si="3"/>
        <v>0.54320987654320985</v>
      </c>
      <c r="T11" s="40">
        <v>9</v>
      </c>
      <c r="U11" s="40">
        <v>9</v>
      </c>
      <c r="V11" s="41">
        <v>12</v>
      </c>
      <c r="W11" s="42">
        <v>314</v>
      </c>
      <c r="X11" s="43">
        <v>550</v>
      </c>
      <c r="Y11" s="50">
        <v>1</v>
      </c>
      <c r="Z11" s="50">
        <v>1</v>
      </c>
      <c r="AA11" s="51"/>
      <c r="AB11" s="51"/>
      <c r="AC11" s="51"/>
      <c r="AD11" s="51"/>
      <c r="AE11" s="51"/>
      <c r="AF11" s="38">
        <f t="shared" si="4"/>
        <v>396</v>
      </c>
      <c r="AG11" s="61">
        <f t="shared" si="5"/>
        <v>9.5151515151515156</v>
      </c>
      <c r="AH11" s="62">
        <f t="shared" si="6"/>
        <v>0.79292929292929293</v>
      </c>
      <c r="AI11" s="63"/>
      <c r="AJ11" s="64"/>
      <c r="AK11" s="65">
        <f t="shared" si="7"/>
        <v>0</v>
      </c>
      <c r="AL11" s="64" t="str">
        <f>IF(VLOOKUP(D11,[2]工单一览表!A:F,6,0)="结案","Y","N")</f>
        <v>Y</v>
      </c>
      <c r="AM11" s="66" t="s">
        <v>326</v>
      </c>
      <c r="AN11" s="26"/>
      <c r="AO11" s="66" t="s">
        <v>127</v>
      </c>
      <c r="AP11" s="74"/>
      <c r="AQ11" s="75"/>
      <c r="AR11" s="76"/>
      <c r="AS11" s="77"/>
      <c r="AT11" s="77"/>
      <c r="AU11" s="78"/>
      <c r="AV11" s="77"/>
      <c r="AW11" s="77"/>
      <c r="AX11" s="77"/>
      <c r="AY11" s="77"/>
      <c r="AZ11" s="77"/>
      <c r="BA11" s="77"/>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c r="FE11" s="84"/>
      <c r="FF11" s="84"/>
      <c r="FG11" s="84"/>
      <c r="FH11" s="84"/>
      <c r="FI11" s="84"/>
      <c r="FJ11" s="84"/>
      <c r="FK11" s="84"/>
      <c r="FL11" s="84"/>
      <c r="FM11" s="84"/>
      <c r="FN11" s="84"/>
      <c r="FO11" s="84"/>
      <c r="FP11" s="84"/>
      <c r="FQ11" s="84"/>
      <c r="FR11" s="84"/>
      <c r="FS11" s="84"/>
      <c r="FT11" s="84"/>
      <c r="FU11" s="84"/>
      <c r="FV11" s="84"/>
      <c r="FW11" s="84"/>
      <c r="FX11" s="84"/>
      <c r="FY11" s="84"/>
      <c r="FZ11" s="84"/>
      <c r="GA11" s="84"/>
      <c r="GB11" s="84"/>
      <c r="GC11" s="84"/>
      <c r="GD11" s="84"/>
      <c r="GE11" s="84"/>
      <c r="GF11" s="84"/>
      <c r="GG11" s="84"/>
      <c r="GH11" s="84"/>
      <c r="GI11" s="84"/>
      <c r="GJ11" s="84"/>
      <c r="GK11" s="84"/>
      <c r="GL11" s="84"/>
      <c r="GM11" s="84"/>
      <c r="GN11" s="84"/>
      <c r="GO11" s="84"/>
      <c r="GP11" s="84"/>
      <c r="GQ11" s="84"/>
      <c r="GR11" s="84"/>
      <c r="GS11" s="84"/>
      <c r="GT11" s="84"/>
      <c r="GU11" s="84"/>
      <c r="GV11" s="84"/>
      <c r="GW11" s="84"/>
      <c r="GX11" s="84"/>
      <c r="GY11" s="84"/>
      <c r="GZ11" s="84"/>
      <c r="HA11" s="84"/>
      <c r="HB11" s="84"/>
      <c r="HC11" s="84"/>
      <c r="HD11" s="84"/>
      <c r="HE11" s="84"/>
      <c r="HF11" s="84"/>
      <c r="HG11" s="84"/>
      <c r="HH11" s="84"/>
      <c r="HI11" s="84"/>
      <c r="HJ11" s="84"/>
      <c r="HK11" s="84"/>
      <c r="HL11" s="84"/>
      <c r="HM11" s="84"/>
      <c r="HN11" s="84"/>
      <c r="HO11" s="84"/>
      <c r="HP11" s="84"/>
      <c r="HQ11" s="84"/>
      <c r="HR11" s="84"/>
      <c r="HS11" s="84"/>
      <c r="HT11" s="84"/>
      <c r="HU11" s="84"/>
      <c r="HV11" s="84"/>
      <c r="HW11" s="84"/>
      <c r="HX11" s="84"/>
      <c r="HY11" s="84"/>
      <c r="HZ11" s="84"/>
      <c r="IA11" s="84"/>
      <c r="IB11" s="84"/>
      <c r="IC11" s="84"/>
      <c r="ID11" s="84"/>
      <c r="IE11" s="84"/>
      <c r="IF11" s="84"/>
      <c r="IG11" s="84"/>
      <c r="IH11" s="84"/>
      <c r="II11" s="84"/>
      <c r="IJ11" s="84"/>
      <c r="IK11" s="84"/>
      <c r="IL11" s="84"/>
      <c r="IM11" s="84"/>
      <c r="IN11" s="84"/>
      <c r="IO11" s="84"/>
      <c r="IP11" s="84"/>
      <c r="IQ11" s="84"/>
      <c r="IR11" s="84"/>
      <c r="IS11" s="84"/>
      <c r="IT11" s="84"/>
      <c r="IU11" s="84"/>
      <c r="IV11" s="84"/>
      <c r="IW11" s="84"/>
      <c r="IX11" s="84"/>
      <c r="IY11" s="84"/>
      <c r="IZ11" s="84"/>
      <c r="JA11" s="84"/>
      <c r="JB11" s="84"/>
    </row>
    <row r="12" spans="1:262" s="22" customFormat="1" ht="15" customHeight="1" x14ac:dyDescent="0.15">
      <c r="A12" s="176" t="str">
        <f t="shared" si="0"/>
        <v>20190901</v>
      </c>
      <c r="B12" s="26" t="s">
        <v>275</v>
      </c>
      <c r="C12" s="27" t="s">
        <v>371</v>
      </c>
      <c r="D12" s="28" t="s">
        <v>372</v>
      </c>
      <c r="E12" s="26" t="str">
        <f t="shared" si="1"/>
        <v>标准</v>
      </c>
      <c r="F12" s="29" t="str">
        <f>VLOOKUP(D12,[2]工单一览表!A:B,2,0)</f>
        <v>050-C130000141-508</v>
      </c>
      <c r="G12" s="30" t="str">
        <f>VLOOKUP(F12,[2]系列对照表!A:C,3,0)</f>
        <v>PinPush</v>
      </c>
      <c r="H12" s="30" t="str">
        <f>VLOOKUP(F12,[2]系列对照表!A:D,4,0)</f>
        <v>KPCS</v>
      </c>
      <c r="I12" s="37">
        <f>VLOOKUP(D12,[2]工单一览表!A:G,7,0)</f>
        <v>1700</v>
      </c>
      <c r="J12" s="38" t="s">
        <v>281</v>
      </c>
      <c r="K12" s="37">
        <f>VLOOKUP(D12,[2]工单一览表!A:H,8,0)</f>
        <v>1675</v>
      </c>
      <c r="L12" s="26"/>
      <c r="M12" s="26"/>
      <c r="N12" s="26"/>
      <c r="O12" s="39" t="s">
        <v>54</v>
      </c>
      <c r="P12" s="40">
        <v>0.5</v>
      </c>
      <c r="Q12" s="40">
        <v>0.5</v>
      </c>
      <c r="R12" s="40">
        <f t="shared" ca="1" si="2"/>
        <v>5.2</v>
      </c>
      <c r="S12" s="40">
        <f t="shared" ca="1" si="3"/>
        <v>0.54320987654320985</v>
      </c>
      <c r="T12" s="40">
        <v>5.5</v>
      </c>
      <c r="U12" s="40">
        <v>5.5</v>
      </c>
      <c r="V12" s="41">
        <v>12</v>
      </c>
      <c r="W12" s="42">
        <v>450</v>
      </c>
      <c r="X12" s="43">
        <v>680</v>
      </c>
      <c r="Y12" s="50">
        <v>1</v>
      </c>
      <c r="Z12" s="50">
        <v>1</v>
      </c>
      <c r="AA12" s="51"/>
      <c r="AB12" s="51"/>
      <c r="AC12" s="51"/>
      <c r="AD12" s="51"/>
      <c r="AE12" s="51"/>
      <c r="AF12" s="38">
        <f t="shared" si="4"/>
        <v>489.6</v>
      </c>
      <c r="AG12" s="61">
        <f t="shared" si="5"/>
        <v>11.029411764705882</v>
      </c>
      <c r="AH12" s="62">
        <f t="shared" si="6"/>
        <v>0.91911764705882348</v>
      </c>
      <c r="AI12" s="63"/>
      <c r="AJ12" s="64"/>
      <c r="AK12" s="65">
        <f t="shared" si="7"/>
        <v>0</v>
      </c>
      <c r="AL12" s="64" t="str">
        <f>IF(VLOOKUP(D12,[2]工单一览表!A:F,6,0)="结案","Y","N")</f>
        <v>Y</v>
      </c>
      <c r="AM12" s="66" t="s">
        <v>302</v>
      </c>
      <c r="AN12" s="26"/>
      <c r="AO12" s="66" t="s">
        <v>399</v>
      </c>
      <c r="AP12" s="74"/>
      <c r="AQ12" s="75"/>
      <c r="AR12" s="76"/>
      <c r="AS12" s="77"/>
      <c r="AT12" s="77"/>
      <c r="AU12" s="78"/>
      <c r="AV12" s="77"/>
      <c r="AW12" s="77"/>
      <c r="AX12" s="77"/>
      <c r="AY12" s="77"/>
      <c r="AZ12" s="77"/>
      <c r="BA12" s="77"/>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c r="GZ12" s="84"/>
      <c r="HA12" s="84"/>
      <c r="HB12" s="84"/>
      <c r="HC12" s="84"/>
      <c r="HD12" s="84"/>
      <c r="HE12" s="84"/>
      <c r="HF12" s="84"/>
      <c r="HG12" s="84"/>
      <c r="HH12" s="84"/>
      <c r="HI12" s="84"/>
      <c r="HJ12" s="84"/>
      <c r="HK12" s="84"/>
      <c r="HL12" s="84"/>
      <c r="HM12" s="84"/>
      <c r="HN12" s="84"/>
      <c r="HO12" s="84"/>
      <c r="HP12" s="84"/>
      <c r="HQ12" s="84"/>
      <c r="HR12" s="84"/>
      <c r="HS12" s="84"/>
      <c r="HT12" s="84"/>
      <c r="HU12" s="84"/>
      <c r="HV12" s="84"/>
      <c r="HW12" s="84"/>
      <c r="HX12" s="84"/>
      <c r="HY12" s="84"/>
      <c r="HZ12" s="84"/>
      <c r="IA12" s="84"/>
      <c r="IB12" s="84"/>
      <c r="IC12" s="84"/>
      <c r="ID12" s="84"/>
      <c r="IE12" s="84"/>
      <c r="IF12" s="84"/>
      <c r="IG12" s="84"/>
      <c r="IH12" s="84"/>
      <c r="II12" s="84"/>
      <c r="IJ12" s="84"/>
      <c r="IK12" s="84"/>
      <c r="IL12" s="84"/>
      <c r="IM12" s="84"/>
      <c r="IN12" s="84"/>
      <c r="IO12" s="84"/>
      <c r="IP12" s="84"/>
      <c r="IQ12" s="84"/>
      <c r="IR12" s="84"/>
      <c r="IS12" s="84"/>
      <c r="IT12" s="84"/>
      <c r="IU12" s="84"/>
      <c r="IV12" s="84"/>
      <c r="IW12" s="84"/>
      <c r="IX12" s="84"/>
      <c r="IY12" s="84"/>
      <c r="IZ12" s="84"/>
      <c r="JA12" s="84"/>
      <c r="JB12" s="84"/>
    </row>
    <row r="13" spans="1:262" s="22" customFormat="1" ht="15" customHeight="1" x14ac:dyDescent="0.15">
      <c r="A13" s="176" t="str">
        <f t="shared" si="0"/>
        <v>20190901</v>
      </c>
      <c r="B13" s="26" t="s">
        <v>285</v>
      </c>
      <c r="C13" s="27" t="s">
        <v>371</v>
      </c>
      <c r="D13" s="28" t="s">
        <v>372</v>
      </c>
      <c r="E13" s="26" t="str">
        <f t="shared" si="1"/>
        <v>标准</v>
      </c>
      <c r="F13" s="29" t="str">
        <f>VLOOKUP(D13,[2]工单一览表!A:B,2,0)</f>
        <v>050-C130000141-508</v>
      </c>
      <c r="G13" s="30" t="str">
        <f>VLOOKUP(F13,[2]系列对照表!A:C,3,0)</f>
        <v>PinPush</v>
      </c>
      <c r="H13" s="30" t="str">
        <f>VLOOKUP(F13,[2]系列对照表!A:D,4,0)</f>
        <v>KPCS</v>
      </c>
      <c r="I13" s="37">
        <f>VLOOKUP(D13,[2]工单一览表!A:G,7,0)</f>
        <v>1700</v>
      </c>
      <c r="J13" s="38" t="s">
        <v>281</v>
      </c>
      <c r="K13" s="37">
        <f>VLOOKUP(D13,[2]工单一览表!A:H,8,0)</f>
        <v>1675</v>
      </c>
      <c r="L13" s="26"/>
      <c r="M13" s="26"/>
      <c r="N13" s="26"/>
      <c r="O13" s="39" t="s">
        <v>54</v>
      </c>
      <c r="P13" s="40">
        <v>0.5</v>
      </c>
      <c r="Q13" s="40">
        <v>0.5</v>
      </c>
      <c r="R13" s="40">
        <f t="shared" ca="1" si="2"/>
        <v>2.1463414634146343</v>
      </c>
      <c r="S13" s="40">
        <f t="shared" ca="1" si="3"/>
        <v>0.54320987654320985</v>
      </c>
      <c r="T13" s="40">
        <v>5.5</v>
      </c>
      <c r="U13" s="40">
        <v>5.5</v>
      </c>
      <c r="V13" s="41">
        <v>12</v>
      </c>
      <c r="W13" s="42">
        <v>325</v>
      </c>
      <c r="X13" s="43">
        <v>680</v>
      </c>
      <c r="Y13" s="50">
        <v>1</v>
      </c>
      <c r="Z13" s="50">
        <v>1</v>
      </c>
      <c r="AA13" s="51"/>
      <c r="AB13" s="51"/>
      <c r="AC13" s="51"/>
      <c r="AD13" s="51"/>
      <c r="AE13" s="51"/>
      <c r="AF13" s="38">
        <f t="shared" si="4"/>
        <v>489.6</v>
      </c>
      <c r="AG13" s="61">
        <f t="shared" si="5"/>
        <v>7.965686274509804</v>
      </c>
      <c r="AH13" s="62">
        <f t="shared" si="6"/>
        <v>0.66380718954248363</v>
      </c>
      <c r="AI13" s="63"/>
      <c r="AJ13" s="64"/>
      <c r="AK13" s="65">
        <f t="shared" si="7"/>
        <v>0</v>
      </c>
      <c r="AL13" s="64" t="str">
        <f>IF(VLOOKUP(D13,[2]工单一览表!A:F,6,0)="结案","Y","N")</f>
        <v>Y</v>
      </c>
      <c r="AM13" s="66" t="s">
        <v>286</v>
      </c>
      <c r="AN13" s="26"/>
      <c r="AO13" s="66" t="s">
        <v>40</v>
      </c>
      <c r="AP13" s="74"/>
      <c r="AQ13" s="75"/>
      <c r="AR13" s="76"/>
      <c r="AS13" s="77"/>
      <c r="AT13" s="77"/>
      <c r="AU13" s="78"/>
      <c r="AV13" s="77"/>
      <c r="AW13" s="77"/>
      <c r="AX13" s="77"/>
      <c r="AY13" s="77"/>
      <c r="AZ13" s="77"/>
      <c r="BA13" s="77"/>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c r="FE13" s="84"/>
      <c r="FF13" s="84"/>
      <c r="FG13" s="84"/>
      <c r="FH13" s="84"/>
      <c r="FI13" s="84"/>
      <c r="FJ13" s="84"/>
      <c r="FK13" s="84"/>
      <c r="FL13" s="84"/>
      <c r="FM13" s="84"/>
      <c r="FN13" s="84"/>
      <c r="FO13" s="84"/>
      <c r="FP13" s="84"/>
      <c r="FQ13" s="84"/>
      <c r="FR13" s="84"/>
      <c r="FS13" s="84"/>
      <c r="FT13" s="84"/>
      <c r="FU13" s="84"/>
      <c r="FV13" s="84"/>
      <c r="FW13" s="84"/>
      <c r="FX13" s="84"/>
      <c r="FY13" s="84"/>
      <c r="FZ13" s="84"/>
      <c r="GA13" s="84"/>
      <c r="GB13" s="84"/>
      <c r="GC13" s="84"/>
      <c r="GD13" s="84"/>
      <c r="GE13" s="84"/>
      <c r="GF13" s="84"/>
      <c r="GG13" s="84"/>
      <c r="GH13" s="84"/>
      <c r="GI13" s="84"/>
      <c r="GJ13" s="84"/>
      <c r="GK13" s="84"/>
      <c r="GL13" s="84"/>
      <c r="GM13" s="84"/>
      <c r="GN13" s="84"/>
      <c r="GO13" s="84"/>
      <c r="GP13" s="84"/>
      <c r="GQ13" s="84"/>
      <c r="GR13" s="84"/>
      <c r="GS13" s="84"/>
      <c r="GT13" s="84"/>
      <c r="GU13" s="84"/>
      <c r="GV13" s="84"/>
      <c r="GW13" s="84"/>
      <c r="GX13" s="84"/>
      <c r="GY13" s="84"/>
      <c r="GZ13" s="84"/>
      <c r="HA13" s="84"/>
      <c r="HB13" s="84"/>
      <c r="HC13" s="84"/>
      <c r="HD13" s="84"/>
      <c r="HE13" s="84"/>
      <c r="HF13" s="84"/>
      <c r="HG13" s="84"/>
      <c r="HH13" s="84"/>
      <c r="HI13" s="84"/>
      <c r="HJ13" s="84"/>
      <c r="HK13" s="84"/>
      <c r="HL13" s="84"/>
      <c r="HM13" s="84"/>
      <c r="HN13" s="84"/>
      <c r="HO13" s="84"/>
      <c r="HP13" s="84"/>
      <c r="HQ13" s="84"/>
      <c r="HR13" s="84"/>
      <c r="HS13" s="84"/>
      <c r="HT13" s="84"/>
      <c r="HU13" s="84"/>
      <c r="HV13" s="84"/>
      <c r="HW13" s="84"/>
      <c r="HX13" s="84"/>
      <c r="HY13" s="84"/>
      <c r="HZ13" s="84"/>
      <c r="IA13" s="84"/>
      <c r="IB13" s="84"/>
      <c r="IC13" s="84"/>
      <c r="ID13" s="84"/>
      <c r="IE13" s="84"/>
      <c r="IF13" s="84"/>
      <c r="IG13" s="84"/>
      <c r="IH13" s="84"/>
      <c r="II13" s="84"/>
      <c r="IJ13" s="84"/>
      <c r="IK13" s="84"/>
      <c r="IL13" s="84"/>
      <c r="IM13" s="84"/>
      <c r="IN13" s="84"/>
      <c r="IO13" s="84"/>
      <c r="IP13" s="84"/>
      <c r="IQ13" s="84"/>
      <c r="IR13" s="84"/>
      <c r="IS13" s="84"/>
      <c r="IT13" s="84"/>
      <c r="IU13" s="84"/>
      <c r="IV13" s="84"/>
      <c r="IW13" s="84"/>
      <c r="IX13" s="84"/>
      <c r="IY13" s="84"/>
      <c r="IZ13" s="84"/>
      <c r="JA13" s="84"/>
      <c r="JB13" s="84"/>
    </row>
    <row r="14" spans="1:262" s="22" customFormat="1" ht="15" customHeight="1" x14ac:dyDescent="0.15">
      <c r="A14" s="176" t="str">
        <f t="shared" si="0"/>
        <v>20190901</v>
      </c>
      <c r="B14" s="26" t="s">
        <v>275</v>
      </c>
      <c r="C14" s="27" t="s">
        <v>404</v>
      </c>
      <c r="D14" s="28" t="s">
        <v>405</v>
      </c>
      <c r="E14" s="26" t="str">
        <f t="shared" si="1"/>
        <v>标准</v>
      </c>
      <c r="F14" s="29" t="str">
        <f>VLOOKUP(D14,[2]工单一览表!A:B,2,0)</f>
        <v>050-0009-499</v>
      </c>
      <c r="G14" s="30" t="str">
        <f>VLOOKUP(F14,[2]系列对照表!A:C,3,0)</f>
        <v>5P Usb</v>
      </c>
      <c r="H14" s="30" t="str">
        <f>VLOOKUP(F14,[2]系列对照表!A:D,4,0)</f>
        <v>KPCS</v>
      </c>
      <c r="I14" s="37">
        <f>VLOOKUP(D14,[2]工单一览表!A:G,7,0)</f>
        <v>1000</v>
      </c>
      <c r="J14" s="38" t="s">
        <v>281</v>
      </c>
      <c r="K14" s="37">
        <f>VLOOKUP(D14,[2]工单一览表!A:H,8,0)</f>
        <v>0</v>
      </c>
      <c r="L14" s="26"/>
      <c r="M14" s="26"/>
      <c r="N14" s="26"/>
      <c r="O14" s="39" t="s">
        <v>406</v>
      </c>
      <c r="P14" s="40">
        <v>0.5</v>
      </c>
      <c r="Q14" s="40">
        <v>0.5</v>
      </c>
      <c r="R14" s="40">
        <f t="shared" ca="1" si="2"/>
        <v>5.2</v>
      </c>
      <c r="S14" s="40">
        <f t="shared" ca="1" si="3"/>
        <v>0.54320987654320985</v>
      </c>
      <c r="T14" s="40">
        <v>5.5</v>
      </c>
      <c r="U14" s="40">
        <v>5.5</v>
      </c>
      <c r="V14" s="41">
        <v>12</v>
      </c>
      <c r="W14" s="42">
        <v>715</v>
      </c>
      <c r="X14" s="43">
        <v>500</v>
      </c>
      <c r="Y14" s="50">
        <v>1</v>
      </c>
      <c r="Z14" s="50">
        <v>2</v>
      </c>
      <c r="AA14" s="51"/>
      <c r="AB14" s="51"/>
      <c r="AC14" s="51"/>
      <c r="AD14" s="51"/>
      <c r="AE14" s="51"/>
      <c r="AF14" s="38">
        <f t="shared" si="4"/>
        <v>720</v>
      </c>
      <c r="AG14" s="61">
        <f t="shared" si="5"/>
        <v>11.916666666666666</v>
      </c>
      <c r="AH14" s="62">
        <f t="shared" si="6"/>
        <v>0.99305555555555558</v>
      </c>
      <c r="AI14" s="63"/>
      <c r="AJ14" s="64"/>
      <c r="AK14" s="65">
        <f t="shared" si="7"/>
        <v>0</v>
      </c>
      <c r="AL14" s="64" t="str">
        <f>IF(VLOOKUP(D14,[2]工单一览表!A:F,6,0)="结案","Y","N")</f>
        <v>N</v>
      </c>
      <c r="AM14" s="66" t="s">
        <v>284</v>
      </c>
      <c r="AN14" s="26"/>
      <c r="AO14" s="66" t="s">
        <v>49</v>
      </c>
      <c r="AP14" s="74"/>
      <c r="AQ14" s="75"/>
      <c r="AR14" s="76"/>
      <c r="AS14" s="77"/>
      <c r="AT14" s="77"/>
      <c r="AU14" s="78"/>
      <c r="AV14" s="77"/>
      <c r="AW14" s="77"/>
      <c r="AX14" s="77"/>
      <c r="AY14" s="77"/>
      <c r="AZ14" s="77"/>
      <c r="BA14" s="77"/>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4"/>
      <c r="CE14" s="84"/>
      <c r="CF14" s="84"/>
      <c r="CG14" s="84"/>
      <c r="CH14" s="84"/>
      <c r="CI14" s="84"/>
      <c r="CJ14" s="84"/>
      <c r="CK14" s="84"/>
      <c r="CL14" s="84"/>
      <c r="CM14" s="84"/>
      <c r="CN14" s="84"/>
      <c r="CO14" s="84"/>
      <c r="CP14" s="84"/>
      <c r="CQ14" s="84"/>
      <c r="CR14" s="84"/>
      <c r="CS14" s="84"/>
      <c r="CT14" s="84"/>
      <c r="CU14" s="84"/>
      <c r="CV14" s="84"/>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c r="FE14" s="84"/>
      <c r="FF14" s="84"/>
      <c r="FG14" s="84"/>
      <c r="FH14" s="84"/>
      <c r="FI14" s="84"/>
      <c r="FJ14" s="84"/>
      <c r="FK14" s="84"/>
      <c r="FL14" s="84"/>
      <c r="FM14" s="84"/>
      <c r="FN14" s="84"/>
      <c r="FO14" s="84"/>
      <c r="FP14" s="84"/>
      <c r="FQ14" s="84"/>
      <c r="FR14" s="84"/>
      <c r="FS14" s="84"/>
      <c r="FT14" s="84"/>
      <c r="FU14" s="84"/>
      <c r="FV14" s="84"/>
      <c r="FW14" s="84"/>
      <c r="FX14" s="84"/>
      <c r="FY14" s="84"/>
      <c r="FZ14" s="84"/>
      <c r="GA14" s="84"/>
      <c r="GB14" s="84"/>
      <c r="GC14" s="84"/>
      <c r="GD14" s="84"/>
      <c r="GE14" s="84"/>
      <c r="GF14" s="84"/>
      <c r="GG14" s="84"/>
      <c r="GH14" s="84"/>
      <c r="GI14" s="84"/>
      <c r="GJ14" s="84"/>
      <c r="GK14" s="84"/>
      <c r="GL14" s="84"/>
      <c r="GM14" s="84"/>
      <c r="GN14" s="84"/>
      <c r="GO14" s="84"/>
      <c r="GP14" s="84"/>
      <c r="GQ14" s="84"/>
      <c r="GR14" s="84"/>
      <c r="GS14" s="84"/>
      <c r="GT14" s="84"/>
      <c r="GU14" s="84"/>
      <c r="GV14" s="84"/>
      <c r="GW14" s="84"/>
      <c r="GX14" s="84"/>
      <c r="GY14" s="84"/>
      <c r="GZ14" s="84"/>
      <c r="HA14" s="84"/>
      <c r="HB14" s="84"/>
      <c r="HC14" s="84"/>
      <c r="HD14" s="84"/>
      <c r="HE14" s="84"/>
      <c r="HF14" s="84"/>
      <c r="HG14" s="84"/>
      <c r="HH14" s="84"/>
      <c r="HI14" s="84"/>
      <c r="HJ14" s="84"/>
      <c r="HK14" s="84"/>
      <c r="HL14" s="84"/>
      <c r="HM14" s="84"/>
      <c r="HN14" s="84"/>
      <c r="HO14" s="84"/>
      <c r="HP14" s="84"/>
      <c r="HQ14" s="84"/>
      <c r="HR14" s="84"/>
      <c r="HS14" s="84"/>
      <c r="HT14" s="84"/>
      <c r="HU14" s="84"/>
      <c r="HV14" s="84"/>
      <c r="HW14" s="84"/>
      <c r="HX14" s="84"/>
      <c r="HY14" s="84"/>
      <c r="HZ14" s="84"/>
      <c r="IA14" s="84"/>
      <c r="IB14" s="84"/>
      <c r="IC14" s="84"/>
      <c r="ID14" s="84"/>
      <c r="IE14" s="84"/>
      <c r="IF14" s="84"/>
      <c r="IG14" s="84"/>
      <c r="IH14" s="84"/>
      <c r="II14" s="84"/>
      <c r="IJ14" s="84"/>
      <c r="IK14" s="84"/>
      <c r="IL14" s="84"/>
      <c r="IM14" s="84"/>
      <c r="IN14" s="84"/>
      <c r="IO14" s="84"/>
      <c r="IP14" s="84"/>
      <c r="IQ14" s="84"/>
      <c r="IR14" s="84"/>
      <c r="IS14" s="84"/>
      <c r="IT14" s="84"/>
      <c r="IU14" s="84"/>
      <c r="IV14" s="84"/>
      <c r="IW14" s="84"/>
      <c r="IX14" s="84"/>
      <c r="IY14" s="84"/>
      <c r="IZ14" s="84"/>
      <c r="JA14" s="84"/>
      <c r="JB14" s="84"/>
    </row>
    <row r="15" spans="1:262" s="22" customFormat="1" ht="15" customHeight="1" x14ac:dyDescent="0.15">
      <c r="A15" s="176" t="str">
        <f t="shared" si="0"/>
        <v>20190901</v>
      </c>
      <c r="B15" s="26" t="s">
        <v>285</v>
      </c>
      <c r="C15" s="27" t="s">
        <v>404</v>
      </c>
      <c r="D15" s="28" t="s">
        <v>405</v>
      </c>
      <c r="E15" s="26" t="str">
        <f t="shared" si="1"/>
        <v>标准</v>
      </c>
      <c r="F15" s="29" t="str">
        <f>VLOOKUP(D15,[2]工单一览表!A:B,2,0)</f>
        <v>050-0009-499</v>
      </c>
      <c r="G15" s="30" t="str">
        <f>VLOOKUP(F15,[2]系列对照表!A:C,3,0)</f>
        <v>5P Usb</v>
      </c>
      <c r="H15" s="30" t="str">
        <f>VLOOKUP(F15,[2]系列对照表!A:D,4,0)</f>
        <v>KPCS</v>
      </c>
      <c r="I15" s="37">
        <f>VLOOKUP(D15,[2]工单一览表!A:G,7,0)</f>
        <v>1000</v>
      </c>
      <c r="J15" s="38" t="s">
        <v>281</v>
      </c>
      <c r="K15" s="37">
        <f>VLOOKUP(D15,[2]工单一览表!A:H,8,0)</f>
        <v>0</v>
      </c>
      <c r="L15" s="26"/>
      <c r="M15" s="26"/>
      <c r="N15" s="26"/>
      <c r="O15" s="39" t="s">
        <v>406</v>
      </c>
      <c r="P15" s="40">
        <v>0.5</v>
      </c>
      <c r="Q15" s="40">
        <v>0.5</v>
      </c>
      <c r="R15" s="40">
        <f t="shared" ca="1" si="2"/>
        <v>2.1463414634146343</v>
      </c>
      <c r="S15" s="40">
        <f t="shared" ca="1" si="3"/>
        <v>0.54320987654320985</v>
      </c>
      <c r="T15" s="40">
        <v>5.5</v>
      </c>
      <c r="U15" s="40">
        <v>5.5</v>
      </c>
      <c r="V15" s="41">
        <v>12</v>
      </c>
      <c r="W15" s="42">
        <v>431</v>
      </c>
      <c r="X15" s="43">
        <v>500</v>
      </c>
      <c r="Y15" s="50">
        <v>1</v>
      </c>
      <c r="Z15" s="50">
        <v>2</v>
      </c>
      <c r="AA15" s="51"/>
      <c r="AB15" s="51"/>
      <c r="AC15" s="51"/>
      <c r="AD15" s="51"/>
      <c r="AE15" s="51"/>
      <c r="AF15" s="38">
        <f t="shared" si="4"/>
        <v>720</v>
      </c>
      <c r="AG15" s="61">
        <f t="shared" si="5"/>
        <v>7.1833333333333336</v>
      </c>
      <c r="AH15" s="62">
        <f t="shared" si="6"/>
        <v>0.59861111111111109</v>
      </c>
      <c r="AI15" s="63"/>
      <c r="AJ15" s="64"/>
      <c r="AK15" s="65">
        <f t="shared" si="7"/>
        <v>0</v>
      </c>
      <c r="AL15" s="64" t="str">
        <f>IF(VLOOKUP(D15,[2]工单一览表!A:F,6,0)="结案","Y","N")</f>
        <v>N</v>
      </c>
      <c r="AM15" s="66" t="s">
        <v>403</v>
      </c>
      <c r="AN15" s="26"/>
      <c r="AO15" s="66" t="s">
        <v>298</v>
      </c>
      <c r="AP15" s="74"/>
      <c r="AQ15" s="75"/>
      <c r="AR15" s="76"/>
      <c r="AS15" s="77"/>
      <c r="AT15" s="77"/>
      <c r="AU15" s="78"/>
      <c r="AV15" s="77"/>
      <c r="AW15" s="77"/>
      <c r="AX15" s="77"/>
      <c r="AY15" s="77"/>
      <c r="AZ15" s="77"/>
      <c r="BA15" s="77"/>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84"/>
      <c r="CE15" s="84"/>
      <c r="CF15" s="84"/>
      <c r="CG15" s="84"/>
      <c r="CH15" s="84"/>
      <c r="CI15" s="84"/>
      <c r="CJ15" s="84"/>
      <c r="CK15" s="84"/>
      <c r="CL15" s="84"/>
      <c r="CM15" s="84"/>
      <c r="CN15" s="84"/>
      <c r="CO15" s="84"/>
      <c r="CP15" s="84"/>
      <c r="CQ15" s="84"/>
      <c r="CR15" s="84"/>
      <c r="CS15" s="84"/>
      <c r="CT15" s="84"/>
      <c r="CU15" s="84"/>
      <c r="CV15" s="84"/>
      <c r="CW15" s="84"/>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c r="FE15" s="84"/>
      <c r="FF15" s="84"/>
      <c r="FG15" s="84"/>
      <c r="FH15" s="84"/>
      <c r="FI15" s="84"/>
      <c r="FJ15" s="84"/>
      <c r="FK15" s="84"/>
      <c r="FL15" s="84"/>
      <c r="FM15" s="84"/>
      <c r="FN15" s="84"/>
      <c r="FO15" s="84"/>
      <c r="FP15" s="84"/>
      <c r="FQ15" s="84"/>
      <c r="FR15" s="84"/>
      <c r="FS15" s="84"/>
      <c r="FT15" s="84"/>
      <c r="FU15" s="84"/>
      <c r="FV15" s="84"/>
      <c r="FW15" s="84"/>
      <c r="FX15" s="84"/>
      <c r="FY15" s="84"/>
      <c r="FZ15" s="84"/>
      <c r="GA15" s="84"/>
      <c r="GB15" s="84"/>
      <c r="GC15" s="84"/>
      <c r="GD15" s="84"/>
      <c r="GE15" s="84"/>
      <c r="GF15" s="84"/>
      <c r="GG15" s="84"/>
      <c r="GH15" s="84"/>
      <c r="GI15" s="84"/>
      <c r="GJ15" s="84"/>
      <c r="GK15" s="84"/>
      <c r="GL15" s="84"/>
      <c r="GM15" s="84"/>
      <c r="GN15" s="84"/>
      <c r="GO15" s="84"/>
      <c r="GP15" s="84"/>
      <c r="GQ15" s="84"/>
      <c r="GR15" s="84"/>
      <c r="GS15" s="84"/>
      <c r="GT15" s="84"/>
      <c r="GU15" s="84"/>
      <c r="GV15" s="84"/>
      <c r="GW15" s="84"/>
      <c r="GX15" s="84"/>
      <c r="GY15" s="84"/>
      <c r="GZ15" s="84"/>
      <c r="HA15" s="84"/>
      <c r="HB15" s="84"/>
      <c r="HC15" s="84"/>
      <c r="HD15" s="84"/>
      <c r="HE15" s="84"/>
      <c r="HF15" s="84"/>
      <c r="HG15" s="84"/>
      <c r="HH15" s="84"/>
      <c r="HI15" s="84"/>
      <c r="HJ15" s="84"/>
      <c r="HK15" s="84"/>
      <c r="HL15" s="84"/>
      <c r="HM15" s="84"/>
      <c r="HN15" s="84"/>
      <c r="HO15" s="84"/>
      <c r="HP15" s="84"/>
      <c r="HQ15" s="84"/>
      <c r="HR15" s="84"/>
      <c r="HS15" s="84"/>
      <c r="HT15" s="84"/>
      <c r="HU15" s="84"/>
      <c r="HV15" s="84"/>
      <c r="HW15" s="84"/>
      <c r="HX15" s="84"/>
      <c r="HY15" s="84"/>
      <c r="HZ15" s="84"/>
      <c r="IA15" s="84"/>
      <c r="IB15" s="84"/>
      <c r="IC15" s="84"/>
      <c r="ID15" s="84"/>
      <c r="IE15" s="84"/>
      <c r="IF15" s="84"/>
      <c r="IG15" s="84"/>
      <c r="IH15" s="84"/>
      <c r="II15" s="84"/>
      <c r="IJ15" s="84"/>
      <c r="IK15" s="84"/>
      <c r="IL15" s="84"/>
      <c r="IM15" s="84"/>
      <c r="IN15" s="84"/>
      <c r="IO15" s="84"/>
      <c r="IP15" s="84"/>
      <c r="IQ15" s="84"/>
      <c r="IR15" s="84"/>
      <c r="IS15" s="84"/>
      <c r="IT15" s="84"/>
      <c r="IU15" s="84"/>
      <c r="IV15" s="84"/>
      <c r="IW15" s="84"/>
      <c r="IX15" s="84"/>
      <c r="IY15" s="84"/>
      <c r="IZ15" s="84"/>
      <c r="JA15" s="84"/>
      <c r="JB15" s="84"/>
    </row>
    <row r="16" spans="1:262" s="22" customFormat="1" ht="15" customHeight="1" x14ac:dyDescent="0.15">
      <c r="A16" s="176" t="str">
        <f t="shared" si="0"/>
        <v>20190901</v>
      </c>
      <c r="B16" s="26" t="s">
        <v>285</v>
      </c>
      <c r="C16" s="27" t="s">
        <v>323</v>
      </c>
      <c r="D16" s="28" t="s">
        <v>409</v>
      </c>
      <c r="E16" s="26" t="str">
        <f t="shared" ref="E16:E22" si="8">IF(LEFT(D16,3)="ZVY","试产",IF(LEFT(D16,3)="XVK","重工","标准"))</f>
        <v>标准</v>
      </c>
      <c r="F16" s="29" t="str">
        <f>VLOOKUP(D16,[2]工单一览表!A:B,2,0)</f>
        <v>050-1009-357</v>
      </c>
      <c r="G16" s="30" t="str">
        <f>VLOOKUP(F16,[2]系列对照表!A:C,3,0)</f>
        <v>Jack</v>
      </c>
      <c r="H16" s="30" t="str">
        <f>VLOOKUP(F16,[2]系列对照表!A:D,4,0)</f>
        <v>KPCS</v>
      </c>
      <c r="I16" s="37">
        <f>VLOOKUP(D16,[2]工单一览表!A:G,7,0)</f>
        <v>600</v>
      </c>
      <c r="J16" s="38" t="s">
        <v>281</v>
      </c>
      <c r="K16" s="37">
        <f>VLOOKUP(D16,[2]工单一览表!A:H,8,0)</f>
        <v>0</v>
      </c>
      <c r="L16" s="26"/>
      <c r="M16" s="26"/>
      <c r="N16" s="26"/>
      <c r="O16" s="39" t="s">
        <v>411</v>
      </c>
      <c r="P16" s="40">
        <v>0.5</v>
      </c>
      <c r="Q16" s="40">
        <v>0.5</v>
      </c>
      <c r="R16" s="40">
        <f t="shared" ca="1" si="2"/>
        <v>2.1463414634146343</v>
      </c>
      <c r="S16" s="40">
        <f t="shared" ca="1" si="3"/>
        <v>0.54320987654320985</v>
      </c>
      <c r="T16" s="40">
        <v>5.5</v>
      </c>
      <c r="U16" s="40">
        <v>5.5</v>
      </c>
      <c r="V16" s="41">
        <v>12</v>
      </c>
      <c r="W16" s="42">
        <v>121.5</v>
      </c>
      <c r="X16" s="43">
        <v>300</v>
      </c>
      <c r="Y16" s="50">
        <v>1</v>
      </c>
      <c r="Z16" s="50">
        <v>1</v>
      </c>
      <c r="AA16" s="51"/>
      <c r="AB16" s="51"/>
      <c r="AC16" s="51"/>
      <c r="AD16" s="51"/>
      <c r="AE16" s="51"/>
      <c r="AF16" s="38">
        <f t="shared" ref="AF16:AF27" si="9">IF(LEFT(F16,3)="025",X16*Y16*Z16*60*V16,X16*Y16*Z16*60*V16/1000)</f>
        <v>216</v>
      </c>
      <c r="AG16" s="61">
        <f t="shared" ref="AG16:AG27" si="10">IF(LEFT(F16,3)="025",W16/(X16*Y16*Z16*60),W16*1000/(X16*Y16*Z16*60))</f>
        <v>6.75</v>
      </c>
      <c r="AH16" s="62">
        <f t="shared" ref="AH16:AH27" si="11">W16/AF16</f>
        <v>0.5625</v>
      </c>
      <c r="AI16" s="63"/>
      <c r="AJ16" s="64"/>
      <c r="AK16" s="65">
        <f t="shared" ref="AK16:AK22" si="12">AJ16/U16</f>
        <v>0</v>
      </c>
      <c r="AL16" s="64" t="str">
        <f>IF(VLOOKUP(D16,[2]工单一览表!A:F,6,0)="结案","Y","N")</f>
        <v>N</v>
      </c>
      <c r="AM16" s="66" t="s">
        <v>403</v>
      </c>
      <c r="AN16" s="26"/>
      <c r="AO16" s="66" t="s">
        <v>298</v>
      </c>
      <c r="AP16" s="74"/>
      <c r="AQ16" s="75"/>
      <c r="AR16" s="76"/>
      <c r="AS16" s="77"/>
      <c r="AT16" s="77"/>
      <c r="AU16" s="78"/>
      <c r="AV16" s="77"/>
      <c r="AW16" s="77"/>
      <c r="AX16" s="77"/>
      <c r="AY16" s="77"/>
      <c r="AZ16" s="77"/>
      <c r="BA16" s="77"/>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84"/>
      <c r="CE16" s="84"/>
      <c r="CF16" s="84"/>
      <c r="CG16" s="84"/>
      <c r="CH16" s="84"/>
      <c r="CI16" s="84"/>
      <c r="CJ16" s="84"/>
      <c r="CK16" s="84"/>
      <c r="CL16" s="84"/>
      <c r="CM16" s="84"/>
      <c r="CN16" s="84"/>
      <c r="CO16" s="84"/>
      <c r="CP16" s="84"/>
      <c r="CQ16" s="84"/>
      <c r="CR16" s="84"/>
      <c r="CS16" s="84"/>
      <c r="CT16" s="84"/>
      <c r="CU16" s="84"/>
      <c r="CV16" s="84"/>
      <c r="CW16" s="84"/>
      <c r="CX16" s="84"/>
      <c r="CY16" s="84"/>
      <c r="CZ16" s="84"/>
      <c r="DA16" s="84"/>
      <c r="DB16" s="84"/>
      <c r="DC16" s="84"/>
      <c r="DD16" s="84"/>
      <c r="DE16" s="84"/>
      <c r="DF16" s="84"/>
      <c r="DG16" s="84"/>
      <c r="DH16" s="84"/>
      <c r="DI16" s="84"/>
      <c r="DJ16" s="84"/>
      <c r="DK16" s="84"/>
      <c r="DL16" s="84"/>
      <c r="DM16" s="84"/>
      <c r="DN16" s="84"/>
      <c r="DO16" s="84"/>
      <c r="DP16" s="84"/>
      <c r="DQ16" s="84"/>
      <c r="DR16" s="84"/>
      <c r="DS16" s="84"/>
      <c r="DT16" s="84"/>
      <c r="DU16" s="84"/>
      <c r="DV16" s="84"/>
      <c r="DW16" s="84"/>
      <c r="DX16" s="84"/>
      <c r="DY16" s="84"/>
      <c r="DZ16" s="84"/>
      <c r="EA16" s="84"/>
      <c r="EB16" s="84"/>
      <c r="EC16" s="84"/>
      <c r="ED16" s="84"/>
      <c r="EE16" s="84"/>
      <c r="EF16" s="84"/>
      <c r="EG16" s="84"/>
      <c r="EH16" s="84"/>
      <c r="EI16" s="84"/>
      <c r="EJ16" s="84"/>
      <c r="EK16" s="84"/>
      <c r="EL16" s="84"/>
      <c r="EM16" s="84"/>
      <c r="EN16" s="84"/>
      <c r="EO16" s="84"/>
      <c r="EP16" s="84"/>
      <c r="EQ16" s="84"/>
      <c r="ER16" s="84"/>
      <c r="ES16" s="84"/>
      <c r="ET16" s="84"/>
      <c r="EU16" s="84"/>
      <c r="EV16" s="84"/>
      <c r="EW16" s="84"/>
      <c r="EX16" s="84"/>
      <c r="EY16" s="84"/>
      <c r="EZ16" s="84"/>
      <c r="FA16" s="84"/>
      <c r="FB16" s="84"/>
      <c r="FC16" s="84"/>
      <c r="FD16" s="84"/>
      <c r="FE16" s="84"/>
      <c r="FF16" s="84"/>
      <c r="FG16" s="84"/>
      <c r="FH16" s="84"/>
      <c r="FI16" s="84"/>
      <c r="FJ16" s="84"/>
      <c r="FK16" s="84"/>
      <c r="FL16" s="84"/>
      <c r="FM16" s="84"/>
      <c r="FN16" s="84"/>
      <c r="FO16" s="84"/>
      <c r="FP16" s="84"/>
      <c r="FQ16" s="84"/>
      <c r="FR16" s="84"/>
      <c r="FS16" s="84"/>
      <c r="FT16" s="84"/>
      <c r="FU16" s="84"/>
      <c r="FV16" s="84"/>
      <c r="FW16" s="84"/>
      <c r="FX16" s="84"/>
      <c r="FY16" s="84"/>
      <c r="FZ16" s="84"/>
      <c r="GA16" s="84"/>
      <c r="GB16" s="84"/>
      <c r="GC16" s="84"/>
      <c r="GD16" s="84"/>
      <c r="GE16" s="84"/>
      <c r="GF16" s="84"/>
      <c r="GG16" s="84"/>
      <c r="GH16" s="84"/>
      <c r="GI16" s="84"/>
      <c r="GJ16" s="84"/>
      <c r="GK16" s="84"/>
      <c r="GL16" s="84"/>
      <c r="GM16" s="84"/>
      <c r="GN16" s="84"/>
      <c r="GO16" s="84"/>
      <c r="GP16" s="84"/>
      <c r="GQ16" s="84"/>
      <c r="GR16" s="84"/>
      <c r="GS16" s="84"/>
      <c r="GT16" s="84"/>
      <c r="GU16" s="84"/>
      <c r="GV16" s="84"/>
      <c r="GW16" s="84"/>
      <c r="GX16" s="84"/>
      <c r="GY16" s="84"/>
      <c r="GZ16" s="84"/>
      <c r="HA16" s="84"/>
      <c r="HB16" s="84"/>
      <c r="HC16" s="84"/>
      <c r="HD16" s="84"/>
      <c r="HE16" s="84"/>
      <c r="HF16" s="84"/>
      <c r="HG16" s="84"/>
      <c r="HH16" s="84"/>
      <c r="HI16" s="84"/>
      <c r="HJ16" s="84"/>
      <c r="HK16" s="84"/>
      <c r="HL16" s="84"/>
      <c r="HM16" s="84"/>
      <c r="HN16" s="84"/>
      <c r="HO16" s="84"/>
      <c r="HP16" s="84"/>
      <c r="HQ16" s="84"/>
      <c r="HR16" s="84"/>
      <c r="HS16" s="84"/>
      <c r="HT16" s="84"/>
      <c r="HU16" s="84"/>
      <c r="HV16" s="84"/>
      <c r="HW16" s="84"/>
      <c r="HX16" s="84"/>
      <c r="HY16" s="84"/>
      <c r="HZ16" s="84"/>
      <c r="IA16" s="84"/>
      <c r="IB16" s="84"/>
      <c r="IC16" s="84"/>
      <c r="ID16" s="84"/>
      <c r="IE16" s="84"/>
      <c r="IF16" s="84"/>
      <c r="IG16" s="84"/>
      <c r="IH16" s="84"/>
      <c r="II16" s="84"/>
      <c r="IJ16" s="84"/>
      <c r="IK16" s="84"/>
      <c r="IL16" s="84"/>
      <c r="IM16" s="84"/>
      <c r="IN16" s="84"/>
      <c r="IO16" s="84"/>
      <c r="IP16" s="84"/>
      <c r="IQ16" s="84"/>
      <c r="IR16" s="84"/>
      <c r="IS16" s="84"/>
      <c r="IT16" s="84"/>
      <c r="IU16" s="84"/>
      <c r="IV16" s="84"/>
      <c r="IW16" s="84"/>
      <c r="IX16" s="84"/>
      <c r="IY16" s="84"/>
      <c r="IZ16" s="84"/>
      <c r="JA16" s="84"/>
      <c r="JB16" s="84"/>
    </row>
    <row r="17" spans="1:262" s="22" customFormat="1" ht="15" customHeight="1" x14ac:dyDescent="0.15">
      <c r="A17" s="176" t="str">
        <f t="shared" si="0"/>
        <v>20190901</v>
      </c>
      <c r="B17" s="26" t="s">
        <v>285</v>
      </c>
      <c r="C17" s="27" t="s">
        <v>327</v>
      </c>
      <c r="D17" s="28" t="s">
        <v>412</v>
      </c>
      <c r="E17" s="26" t="str">
        <f t="shared" si="8"/>
        <v>标准</v>
      </c>
      <c r="F17" s="29" t="str">
        <f>VLOOKUP(D17,[2]工单一览表!A:B,2,0)</f>
        <v>050-J100000121-0567</v>
      </c>
      <c r="G17" s="30" t="str">
        <f>VLOOKUP(F17,[2]系列对照表!A:C,3,0)</f>
        <v>Jack</v>
      </c>
      <c r="H17" s="30" t="str">
        <f>VLOOKUP(F17,[2]系列对照表!A:D,4,0)</f>
        <v>KPCS</v>
      </c>
      <c r="I17" s="37">
        <f>VLOOKUP(D17,[2]工单一览表!A:G,7,0)</f>
        <v>400</v>
      </c>
      <c r="J17" s="38" t="s">
        <v>281</v>
      </c>
      <c r="K17" s="37">
        <f>VLOOKUP(D17,[2]工单一览表!A:H,8,0)</f>
        <v>0</v>
      </c>
      <c r="L17" s="26"/>
      <c r="M17" s="26"/>
      <c r="N17" s="26"/>
      <c r="O17" s="39" t="s">
        <v>414</v>
      </c>
      <c r="P17" s="40">
        <v>0.5</v>
      </c>
      <c r="Q17" s="40">
        <v>0.5</v>
      </c>
      <c r="R17" s="40">
        <f t="shared" ca="1" si="2"/>
        <v>0.35772357723577236</v>
      </c>
      <c r="S17" s="40">
        <f t="shared" ca="1" si="3"/>
        <v>9.0534979423868317E-2</v>
      </c>
      <c r="T17" s="40">
        <v>2</v>
      </c>
      <c r="U17" s="40">
        <v>2</v>
      </c>
      <c r="V17" s="41">
        <v>2</v>
      </c>
      <c r="W17" s="42">
        <v>42</v>
      </c>
      <c r="X17" s="43">
        <v>350</v>
      </c>
      <c r="Y17" s="50">
        <v>1</v>
      </c>
      <c r="Z17" s="50">
        <v>1</v>
      </c>
      <c r="AA17" s="51"/>
      <c r="AB17" s="51"/>
      <c r="AC17" s="51"/>
      <c r="AD17" s="51"/>
      <c r="AE17" s="51"/>
      <c r="AF17" s="38">
        <f t="shared" si="9"/>
        <v>42</v>
      </c>
      <c r="AG17" s="61">
        <f t="shared" si="10"/>
        <v>2</v>
      </c>
      <c r="AH17" s="62">
        <f t="shared" si="11"/>
        <v>1</v>
      </c>
      <c r="AI17" s="63"/>
      <c r="AJ17" s="64"/>
      <c r="AK17" s="65">
        <f t="shared" si="12"/>
        <v>0</v>
      </c>
      <c r="AL17" s="64" t="str">
        <f>IF(VLOOKUP(D17,[2]工单一览表!A:F,6,0)="结案","Y","N")</f>
        <v>N</v>
      </c>
      <c r="AM17" s="66" t="s">
        <v>326</v>
      </c>
      <c r="AN17" s="26"/>
      <c r="AO17" s="66" t="s">
        <v>127</v>
      </c>
      <c r="AP17" s="74"/>
      <c r="AQ17" s="75"/>
      <c r="AR17" s="76"/>
      <c r="AS17" s="77"/>
      <c r="AT17" s="77"/>
      <c r="AU17" s="78"/>
      <c r="AV17" s="77"/>
      <c r="AW17" s="77"/>
      <c r="AX17" s="77"/>
      <c r="AY17" s="77"/>
      <c r="AZ17" s="77"/>
      <c r="BA17" s="77"/>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84"/>
      <c r="CE17" s="84"/>
      <c r="CF17" s="84"/>
      <c r="CG17" s="84"/>
      <c r="CH17" s="84"/>
      <c r="CI17" s="84"/>
      <c r="CJ17" s="84"/>
      <c r="CK17" s="84"/>
      <c r="CL17" s="84"/>
      <c r="CM17" s="84"/>
      <c r="CN17" s="84"/>
      <c r="CO17" s="84"/>
      <c r="CP17" s="84"/>
      <c r="CQ17" s="84"/>
      <c r="CR17" s="84"/>
      <c r="CS17" s="84"/>
      <c r="CT17" s="84"/>
      <c r="CU17" s="84"/>
      <c r="CV17" s="84"/>
      <c r="CW17" s="84"/>
      <c r="CX17" s="84"/>
      <c r="CY17" s="84"/>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c r="FE17" s="84"/>
      <c r="FF17" s="84"/>
      <c r="FG17" s="84"/>
      <c r="FH17" s="84"/>
      <c r="FI17" s="84"/>
      <c r="FJ17" s="84"/>
      <c r="FK17" s="84"/>
      <c r="FL17" s="84"/>
      <c r="FM17" s="84"/>
      <c r="FN17" s="84"/>
      <c r="FO17" s="84"/>
      <c r="FP17" s="84"/>
      <c r="FQ17" s="84"/>
      <c r="FR17" s="84"/>
      <c r="FS17" s="84"/>
      <c r="FT17" s="84"/>
      <c r="FU17" s="84"/>
      <c r="FV17" s="84"/>
      <c r="FW17" s="84"/>
      <c r="FX17" s="84"/>
      <c r="FY17" s="84"/>
      <c r="FZ17" s="84"/>
      <c r="GA17" s="84"/>
      <c r="GB17" s="84"/>
      <c r="GC17" s="84"/>
      <c r="GD17" s="84"/>
      <c r="GE17" s="84"/>
      <c r="GF17" s="84"/>
      <c r="GG17" s="84"/>
      <c r="GH17" s="84"/>
      <c r="GI17" s="84"/>
      <c r="GJ17" s="84"/>
      <c r="GK17" s="84"/>
      <c r="GL17" s="84"/>
      <c r="GM17" s="84"/>
      <c r="GN17" s="84"/>
      <c r="GO17" s="84"/>
      <c r="GP17" s="84"/>
      <c r="GQ17" s="84"/>
      <c r="GR17" s="84"/>
      <c r="GS17" s="84"/>
      <c r="GT17" s="84"/>
      <c r="GU17" s="84"/>
      <c r="GV17" s="84"/>
      <c r="GW17" s="84"/>
      <c r="GX17" s="84"/>
      <c r="GY17" s="84"/>
      <c r="GZ17" s="84"/>
      <c r="HA17" s="84"/>
      <c r="HB17" s="84"/>
      <c r="HC17" s="84"/>
      <c r="HD17" s="84"/>
      <c r="HE17" s="84"/>
      <c r="HF17" s="84"/>
      <c r="HG17" s="84"/>
      <c r="HH17" s="84"/>
      <c r="HI17" s="84"/>
      <c r="HJ17" s="84"/>
      <c r="HK17" s="84"/>
      <c r="HL17" s="84"/>
      <c r="HM17" s="84"/>
      <c r="HN17" s="84"/>
      <c r="HO17" s="84"/>
      <c r="HP17" s="84"/>
      <c r="HQ17" s="84"/>
      <c r="HR17" s="84"/>
      <c r="HS17" s="84"/>
      <c r="HT17" s="84"/>
      <c r="HU17" s="84"/>
      <c r="HV17" s="84"/>
      <c r="HW17" s="84"/>
      <c r="HX17" s="84"/>
      <c r="HY17" s="84"/>
      <c r="HZ17" s="84"/>
      <c r="IA17" s="84"/>
      <c r="IB17" s="84"/>
      <c r="IC17" s="84"/>
      <c r="ID17" s="84"/>
      <c r="IE17" s="84"/>
      <c r="IF17" s="84"/>
      <c r="IG17" s="84"/>
      <c r="IH17" s="84"/>
      <c r="II17" s="84"/>
      <c r="IJ17" s="84"/>
      <c r="IK17" s="84"/>
      <c r="IL17" s="84"/>
      <c r="IM17" s="84"/>
      <c r="IN17" s="84"/>
      <c r="IO17" s="84"/>
      <c r="IP17" s="84"/>
      <c r="IQ17" s="84"/>
      <c r="IR17" s="84"/>
      <c r="IS17" s="84"/>
      <c r="IT17" s="84"/>
      <c r="IU17" s="84"/>
      <c r="IV17" s="84"/>
      <c r="IW17" s="84"/>
      <c r="IX17" s="84"/>
      <c r="IY17" s="84"/>
      <c r="IZ17" s="84"/>
      <c r="JA17" s="84"/>
      <c r="JB17" s="84"/>
    </row>
    <row r="18" spans="1:262" s="22" customFormat="1" ht="15" customHeight="1" x14ac:dyDescent="0.15">
      <c r="A18" s="176" t="str">
        <f t="shared" si="0"/>
        <v>20190901</v>
      </c>
      <c r="B18" s="26" t="s">
        <v>275</v>
      </c>
      <c r="C18" s="27" t="s">
        <v>333</v>
      </c>
      <c r="D18" s="28" t="s">
        <v>334</v>
      </c>
      <c r="E18" s="26" t="str">
        <f t="shared" si="8"/>
        <v>标准</v>
      </c>
      <c r="F18" s="29" t="str">
        <f>VLOOKUP(D18,[2]工单一览表!A:B,2,0)</f>
        <v>025-C130000631-362</v>
      </c>
      <c r="G18" s="30" t="str">
        <f>VLOOKUP(F18,[2]系列对照表!A:C,3,0)</f>
        <v>PinPush</v>
      </c>
      <c r="H18" s="30" t="str">
        <f>VLOOKUP(F18,[2]系列对照表!A:D,4,0)</f>
        <v>PCS</v>
      </c>
      <c r="I18" s="37">
        <f>VLOOKUP(D18,[2]工单一览表!A:G,7,0)</f>
        <v>1100000</v>
      </c>
      <c r="J18" s="38" t="s">
        <v>281</v>
      </c>
      <c r="K18" s="37">
        <f>VLOOKUP(D18,[2]工单一览表!A:H,8,0)</f>
        <v>981000</v>
      </c>
      <c r="L18" s="26"/>
      <c r="M18" s="26"/>
      <c r="N18" s="26"/>
      <c r="O18" s="39" t="s">
        <v>10</v>
      </c>
      <c r="P18" s="40">
        <v>0.5</v>
      </c>
      <c r="Q18" s="40">
        <v>0.5</v>
      </c>
      <c r="R18" s="40">
        <f t="shared" ca="1" si="2"/>
        <v>5.2</v>
      </c>
      <c r="S18" s="40">
        <f t="shared" ca="1" si="3"/>
        <v>0.54320987654320985</v>
      </c>
      <c r="T18" s="40">
        <v>5.5</v>
      </c>
      <c r="U18" s="40">
        <v>5.5</v>
      </c>
      <c r="V18" s="41">
        <v>12</v>
      </c>
      <c r="W18" s="42">
        <v>121000</v>
      </c>
      <c r="X18" s="43">
        <v>300</v>
      </c>
      <c r="Y18" s="50">
        <v>1</v>
      </c>
      <c r="Z18" s="50">
        <v>1</v>
      </c>
      <c r="AA18" s="51"/>
      <c r="AB18" s="51"/>
      <c r="AC18" s="51"/>
      <c r="AD18" s="51"/>
      <c r="AE18" s="51"/>
      <c r="AF18" s="38">
        <f t="shared" si="9"/>
        <v>216000</v>
      </c>
      <c r="AG18" s="61">
        <f t="shared" si="10"/>
        <v>6.7222222222222223</v>
      </c>
      <c r="AH18" s="62">
        <f t="shared" si="11"/>
        <v>0.56018518518518523</v>
      </c>
      <c r="AI18" s="63"/>
      <c r="AJ18" s="64"/>
      <c r="AK18" s="65">
        <f t="shared" si="12"/>
        <v>0</v>
      </c>
      <c r="AL18" s="64" t="str">
        <f>IF(VLOOKUP(D18,[2]工单一览表!A:F,6,0)="结案","Y","N")</f>
        <v>Y</v>
      </c>
      <c r="AM18" s="66" t="s">
        <v>320</v>
      </c>
      <c r="AN18" s="26"/>
      <c r="AO18" s="66" t="s">
        <v>61</v>
      </c>
      <c r="AP18" s="74"/>
      <c r="AQ18" s="75"/>
      <c r="AR18" s="76"/>
      <c r="AS18" s="77"/>
      <c r="AT18" s="77"/>
      <c r="AU18" s="78"/>
      <c r="AV18" s="77"/>
      <c r="AW18" s="77"/>
      <c r="AX18" s="77"/>
      <c r="AY18" s="77"/>
      <c r="AZ18" s="77"/>
      <c r="BA18" s="77"/>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84"/>
      <c r="CE18" s="84"/>
      <c r="CF18" s="84"/>
      <c r="CG18" s="84"/>
      <c r="CH18" s="84"/>
      <c r="CI18" s="84"/>
      <c r="CJ18" s="84"/>
      <c r="CK18" s="84"/>
      <c r="CL18" s="84"/>
      <c r="CM18" s="84"/>
      <c r="CN18" s="84"/>
      <c r="CO18" s="84"/>
      <c r="CP18" s="84"/>
      <c r="CQ18" s="84"/>
      <c r="CR18" s="84"/>
      <c r="CS18" s="84"/>
      <c r="CT18" s="84"/>
      <c r="CU18" s="84"/>
      <c r="CV18" s="84"/>
      <c r="CW18" s="84"/>
      <c r="CX18" s="84"/>
      <c r="CY18" s="84"/>
      <c r="CZ18" s="84"/>
      <c r="DA18" s="84"/>
      <c r="DB18" s="84"/>
      <c r="DC18" s="84"/>
      <c r="DD18" s="84"/>
      <c r="DE18" s="84"/>
      <c r="DF18" s="84"/>
      <c r="DG18" s="84"/>
      <c r="DH18" s="84"/>
      <c r="DI18" s="84"/>
      <c r="DJ18" s="84"/>
      <c r="DK18" s="84"/>
      <c r="DL18" s="84"/>
      <c r="DM18" s="84"/>
      <c r="DN18" s="84"/>
      <c r="DO18" s="84"/>
      <c r="DP18" s="84"/>
      <c r="DQ18" s="84"/>
      <c r="DR18" s="84"/>
      <c r="DS18" s="84"/>
      <c r="DT18" s="84"/>
      <c r="DU18" s="84"/>
      <c r="DV18" s="84"/>
      <c r="DW18" s="84"/>
      <c r="DX18" s="84"/>
      <c r="DY18" s="84"/>
      <c r="DZ18" s="84"/>
      <c r="EA18" s="84"/>
      <c r="EB18" s="84"/>
      <c r="EC18" s="84"/>
      <c r="ED18" s="84"/>
      <c r="EE18" s="84"/>
      <c r="EF18" s="84"/>
      <c r="EG18" s="84"/>
      <c r="EH18" s="84"/>
      <c r="EI18" s="84"/>
      <c r="EJ18" s="84"/>
      <c r="EK18" s="84"/>
      <c r="EL18" s="84"/>
      <c r="EM18" s="84"/>
      <c r="EN18" s="84"/>
      <c r="EO18" s="84"/>
      <c r="EP18" s="84"/>
      <c r="EQ18" s="84"/>
      <c r="ER18" s="84"/>
      <c r="ES18" s="84"/>
      <c r="ET18" s="84"/>
      <c r="EU18" s="84"/>
      <c r="EV18" s="84"/>
      <c r="EW18" s="84"/>
      <c r="EX18" s="84"/>
      <c r="EY18" s="84"/>
      <c r="EZ18" s="84"/>
      <c r="FA18" s="84"/>
      <c r="FB18" s="84"/>
      <c r="FC18" s="84"/>
      <c r="FD18" s="84"/>
      <c r="FE18" s="84"/>
      <c r="FF18" s="84"/>
      <c r="FG18" s="84"/>
      <c r="FH18" s="84"/>
      <c r="FI18" s="84"/>
      <c r="FJ18" s="84"/>
      <c r="FK18" s="84"/>
      <c r="FL18" s="84"/>
      <c r="FM18" s="84"/>
      <c r="FN18" s="84"/>
      <c r="FO18" s="84"/>
      <c r="FP18" s="84"/>
      <c r="FQ18" s="84"/>
      <c r="FR18" s="84"/>
      <c r="FS18" s="84"/>
      <c r="FT18" s="84"/>
      <c r="FU18" s="84"/>
      <c r="FV18" s="84"/>
      <c r="FW18" s="84"/>
      <c r="FX18" s="84"/>
      <c r="FY18" s="84"/>
      <c r="FZ18" s="84"/>
      <c r="GA18" s="84"/>
      <c r="GB18" s="84"/>
      <c r="GC18" s="84"/>
      <c r="GD18" s="84"/>
      <c r="GE18" s="84"/>
      <c r="GF18" s="84"/>
      <c r="GG18" s="84"/>
      <c r="GH18" s="84"/>
      <c r="GI18" s="84"/>
      <c r="GJ18" s="84"/>
      <c r="GK18" s="84"/>
      <c r="GL18" s="84"/>
      <c r="GM18" s="84"/>
      <c r="GN18" s="84"/>
      <c r="GO18" s="84"/>
      <c r="GP18" s="84"/>
      <c r="GQ18" s="84"/>
      <c r="GR18" s="84"/>
      <c r="GS18" s="84"/>
      <c r="GT18" s="84"/>
      <c r="GU18" s="84"/>
      <c r="GV18" s="84"/>
      <c r="GW18" s="84"/>
      <c r="GX18" s="84"/>
      <c r="GY18" s="84"/>
      <c r="GZ18" s="84"/>
      <c r="HA18" s="84"/>
      <c r="HB18" s="84"/>
      <c r="HC18" s="84"/>
      <c r="HD18" s="84"/>
      <c r="HE18" s="84"/>
      <c r="HF18" s="84"/>
      <c r="HG18" s="84"/>
      <c r="HH18" s="84"/>
      <c r="HI18" s="84"/>
      <c r="HJ18" s="84"/>
      <c r="HK18" s="84"/>
      <c r="HL18" s="84"/>
      <c r="HM18" s="84"/>
      <c r="HN18" s="84"/>
      <c r="HO18" s="84"/>
      <c r="HP18" s="84"/>
      <c r="HQ18" s="84"/>
      <c r="HR18" s="84"/>
      <c r="HS18" s="84"/>
      <c r="HT18" s="84"/>
      <c r="HU18" s="84"/>
      <c r="HV18" s="84"/>
      <c r="HW18" s="84"/>
      <c r="HX18" s="84"/>
      <c r="HY18" s="84"/>
      <c r="HZ18" s="84"/>
      <c r="IA18" s="84"/>
      <c r="IB18" s="84"/>
      <c r="IC18" s="84"/>
      <c r="ID18" s="84"/>
      <c r="IE18" s="84"/>
      <c r="IF18" s="84"/>
      <c r="IG18" s="84"/>
      <c r="IH18" s="84"/>
      <c r="II18" s="84"/>
      <c r="IJ18" s="84"/>
      <c r="IK18" s="84"/>
      <c r="IL18" s="84"/>
      <c r="IM18" s="84"/>
      <c r="IN18" s="84"/>
      <c r="IO18" s="84"/>
      <c r="IP18" s="84"/>
      <c r="IQ18" s="84"/>
      <c r="IR18" s="84"/>
      <c r="IS18" s="84"/>
      <c r="IT18" s="84"/>
      <c r="IU18" s="84"/>
      <c r="IV18" s="84"/>
      <c r="IW18" s="84"/>
      <c r="IX18" s="84"/>
      <c r="IY18" s="84"/>
      <c r="IZ18" s="84"/>
      <c r="JA18" s="84"/>
      <c r="JB18" s="84"/>
    </row>
    <row r="19" spans="1:262" s="22" customFormat="1" ht="15" customHeight="1" x14ac:dyDescent="0.15">
      <c r="A19" s="176" t="str">
        <f t="shared" si="0"/>
        <v>20190901</v>
      </c>
      <c r="B19" s="26" t="s">
        <v>275</v>
      </c>
      <c r="C19" s="27" t="s">
        <v>335</v>
      </c>
      <c r="D19" s="28" t="s">
        <v>336</v>
      </c>
      <c r="E19" s="26" t="str">
        <f t="shared" si="8"/>
        <v>标准</v>
      </c>
      <c r="F19" s="29" t="str">
        <f>VLOOKUP(D19,[2]工单一览表!A:B,2,0)</f>
        <v>025-C130000641-363</v>
      </c>
      <c r="G19" s="30" t="str">
        <f>VLOOKUP(F19,[2]系列对照表!A:C,3,0)</f>
        <v>PinPush</v>
      </c>
      <c r="H19" s="30" t="str">
        <f>VLOOKUP(F19,[2]系列对照表!A:D,4,0)</f>
        <v>PCS</v>
      </c>
      <c r="I19" s="37">
        <f>VLOOKUP(D19,[2]工单一览表!A:G,7,0)</f>
        <v>1300000</v>
      </c>
      <c r="J19" s="38" t="s">
        <v>281</v>
      </c>
      <c r="K19" s="37">
        <f>VLOOKUP(D19,[2]工单一览表!A:H,8,0)</f>
        <v>1252000</v>
      </c>
      <c r="L19" s="26"/>
      <c r="M19" s="26"/>
      <c r="N19" s="26"/>
      <c r="O19" s="39" t="s">
        <v>46</v>
      </c>
      <c r="P19" s="40">
        <v>0.5</v>
      </c>
      <c r="Q19" s="40">
        <v>0.5</v>
      </c>
      <c r="R19" s="40">
        <f t="shared" ca="1" si="2"/>
        <v>5.2</v>
      </c>
      <c r="S19" s="40">
        <f t="shared" ca="1" si="3"/>
        <v>0.54320987654320985</v>
      </c>
      <c r="T19" s="40">
        <v>5.5</v>
      </c>
      <c r="U19" s="40">
        <v>5.5</v>
      </c>
      <c r="V19" s="41">
        <v>12</v>
      </c>
      <c r="W19" s="42">
        <v>250000</v>
      </c>
      <c r="X19" s="43">
        <v>350</v>
      </c>
      <c r="Y19" s="50">
        <v>1</v>
      </c>
      <c r="Z19" s="50">
        <v>1</v>
      </c>
      <c r="AA19" s="51"/>
      <c r="AB19" s="51"/>
      <c r="AC19" s="51"/>
      <c r="AD19" s="51"/>
      <c r="AE19" s="51"/>
      <c r="AF19" s="38">
        <f t="shared" si="9"/>
        <v>252000</v>
      </c>
      <c r="AG19" s="61">
        <f t="shared" si="10"/>
        <v>11.904761904761905</v>
      </c>
      <c r="AH19" s="62">
        <f t="shared" si="11"/>
        <v>0.99206349206349209</v>
      </c>
      <c r="AI19" s="63"/>
      <c r="AJ19" s="64"/>
      <c r="AK19" s="65">
        <f t="shared" si="12"/>
        <v>0</v>
      </c>
      <c r="AL19" s="64" t="str">
        <f>IF(VLOOKUP(D19,[2]工单一览表!A:F,6,0)="结案","Y","N")</f>
        <v>Y</v>
      </c>
      <c r="AM19" s="66" t="s">
        <v>320</v>
      </c>
      <c r="AN19" s="26"/>
      <c r="AO19" s="66" t="s">
        <v>61</v>
      </c>
      <c r="AP19" s="74"/>
      <c r="AQ19" s="75"/>
      <c r="AR19" s="76"/>
      <c r="AS19" s="77"/>
      <c r="AT19" s="77"/>
      <c r="AU19" s="78"/>
      <c r="AV19" s="77"/>
      <c r="AW19" s="77"/>
      <c r="AX19" s="77"/>
      <c r="AY19" s="77"/>
      <c r="AZ19" s="77"/>
      <c r="BA19" s="77"/>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84"/>
      <c r="CE19" s="84"/>
      <c r="CF19" s="84"/>
      <c r="CG19" s="84"/>
      <c r="CH19" s="84"/>
      <c r="CI19" s="84"/>
      <c r="CJ19" s="84"/>
      <c r="CK19" s="84"/>
      <c r="CL19" s="84"/>
      <c r="CM19" s="84"/>
      <c r="CN19" s="84"/>
      <c r="CO19" s="84"/>
      <c r="CP19" s="84"/>
      <c r="CQ19" s="84"/>
      <c r="CR19" s="84"/>
      <c r="CS19" s="84"/>
      <c r="CT19" s="84"/>
      <c r="CU19" s="84"/>
      <c r="CV19" s="84"/>
      <c r="CW19" s="84"/>
      <c r="CX19" s="84"/>
      <c r="CY19" s="84"/>
      <c r="CZ19" s="84"/>
      <c r="DA19" s="84"/>
      <c r="DB19" s="84"/>
      <c r="DC19" s="84"/>
      <c r="DD19" s="84"/>
      <c r="DE19" s="84"/>
      <c r="DF19" s="84"/>
      <c r="DG19" s="84"/>
      <c r="DH19" s="84"/>
      <c r="DI19" s="84"/>
      <c r="DJ19" s="84"/>
      <c r="DK19" s="84"/>
      <c r="DL19" s="84"/>
      <c r="DM19" s="84"/>
      <c r="DN19" s="84"/>
      <c r="DO19" s="84"/>
      <c r="DP19" s="84"/>
      <c r="DQ19" s="84"/>
      <c r="DR19" s="84"/>
      <c r="DS19" s="84"/>
      <c r="DT19" s="84"/>
      <c r="DU19" s="84"/>
      <c r="DV19" s="84"/>
      <c r="DW19" s="84"/>
      <c r="DX19" s="84"/>
      <c r="DY19" s="84"/>
      <c r="DZ19" s="84"/>
      <c r="EA19" s="84"/>
      <c r="EB19" s="84"/>
      <c r="EC19" s="84"/>
      <c r="ED19" s="84"/>
      <c r="EE19" s="84"/>
      <c r="EF19" s="84"/>
      <c r="EG19" s="84"/>
      <c r="EH19" s="84"/>
      <c r="EI19" s="84"/>
      <c r="EJ19" s="84"/>
      <c r="EK19" s="84"/>
      <c r="EL19" s="84"/>
      <c r="EM19" s="84"/>
      <c r="EN19" s="84"/>
      <c r="EO19" s="84"/>
      <c r="EP19" s="84"/>
      <c r="EQ19" s="84"/>
      <c r="ER19" s="84"/>
      <c r="ES19" s="84"/>
      <c r="ET19" s="84"/>
      <c r="EU19" s="84"/>
      <c r="EV19" s="84"/>
      <c r="EW19" s="84"/>
      <c r="EX19" s="84"/>
      <c r="EY19" s="84"/>
      <c r="EZ19" s="84"/>
      <c r="FA19" s="84"/>
      <c r="FB19" s="84"/>
      <c r="FC19" s="84"/>
      <c r="FD19" s="84"/>
      <c r="FE19" s="84"/>
      <c r="FF19" s="84"/>
      <c r="FG19" s="84"/>
      <c r="FH19" s="84"/>
      <c r="FI19" s="84"/>
      <c r="FJ19" s="84"/>
      <c r="FK19" s="84"/>
      <c r="FL19" s="84"/>
      <c r="FM19" s="84"/>
      <c r="FN19" s="84"/>
      <c r="FO19" s="84"/>
      <c r="FP19" s="84"/>
      <c r="FQ19" s="84"/>
      <c r="FR19" s="84"/>
      <c r="FS19" s="84"/>
      <c r="FT19" s="84"/>
      <c r="FU19" s="84"/>
      <c r="FV19" s="84"/>
      <c r="FW19" s="84"/>
      <c r="FX19" s="84"/>
      <c r="FY19" s="84"/>
      <c r="FZ19" s="84"/>
      <c r="GA19" s="84"/>
      <c r="GB19" s="84"/>
      <c r="GC19" s="84"/>
      <c r="GD19" s="84"/>
      <c r="GE19" s="84"/>
      <c r="GF19" s="84"/>
      <c r="GG19" s="84"/>
      <c r="GH19" s="84"/>
      <c r="GI19" s="84"/>
      <c r="GJ19" s="84"/>
      <c r="GK19" s="84"/>
      <c r="GL19" s="84"/>
      <c r="GM19" s="84"/>
      <c r="GN19" s="84"/>
      <c r="GO19" s="84"/>
      <c r="GP19" s="84"/>
      <c r="GQ19" s="84"/>
      <c r="GR19" s="84"/>
      <c r="GS19" s="84"/>
      <c r="GT19" s="84"/>
      <c r="GU19" s="84"/>
      <c r="GV19" s="84"/>
      <c r="GW19" s="84"/>
      <c r="GX19" s="84"/>
      <c r="GY19" s="84"/>
      <c r="GZ19" s="84"/>
      <c r="HA19" s="84"/>
      <c r="HB19" s="84"/>
      <c r="HC19" s="84"/>
      <c r="HD19" s="84"/>
      <c r="HE19" s="84"/>
      <c r="HF19" s="84"/>
      <c r="HG19" s="84"/>
      <c r="HH19" s="84"/>
      <c r="HI19" s="84"/>
      <c r="HJ19" s="84"/>
      <c r="HK19" s="84"/>
      <c r="HL19" s="84"/>
      <c r="HM19" s="84"/>
      <c r="HN19" s="84"/>
      <c r="HO19" s="84"/>
      <c r="HP19" s="84"/>
      <c r="HQ19" s="84"/>
      <c r="HR19" s="84"/>
      <c r="HS19" s="84"/>
      <c r="HT19" s="84"/>
      <c r="HU19" s="84"/>
      <c r="HV19" s="84"/>
      <c r="HW19" s="84"/>
      <c r="HX19" s="84"/>
      <c r="HY19" s="84"/>
      <c r="HZ19" s="84"/>
      <c r="IA19" s="84"/>
      <c r="IB19" s="84"/>
      <c r="IC19" s="84"/>
      <c r="ID19" s="84"/>
      <c r="IE19" s="84"/>
      <c r="IF19" s="84"/>
      <c r="IG19" s="84"/>
      <c r="IH19" s="84"/>
      <c r="II19" s="84"/>
      <c r="IJ19" s="84"/>
      <c r="IK19" s="84"/>
      <c r="IL19" s="84"/>
      <c r="IM19" s="84"/>
      <c r="IN19" s="84"/>
      <c r="IO19" s="84"/>
      <c r="IP19" s="84"/>
      <c r="IQ19" s="84"/>
      <c r="IR19" s="84"/>
      <c r="IS19" s="84"/>
      <c r="IT19" s="84"/>
      <c r="IU19" s="84"/>
      <c r="IV19" s="84"/>
      <c r="IW19" s="84"/>
      <c r="IX19" s="84"/>
      <c r="IY19" s="84"/>
      <c r="IZ19" s="84"/>
      <c r="JA19" s="84"/>
      <c r="JB19" s="84"/>
    </row>
    <row r="20" spans="1:262" s="22" customFormat="1" ht="15" customHeight="1" x14ac:dyDescent="0.15">
      <c r="A20" s="176" t="str">
        <f t="shared" si="0"/>
        <v>20190901</v>
      </c>
      <c r="B20" s="26" t="s">
        <v>285</v>
      </c>
      <c r="C20" s="27" t="s">
        <v>335</v>
      </c>
      <c r="D20" s="28" t="s">
        <v>336</v>
      </c>
      <c r="E20" s="26" t="str">
        <f t="shared" si="8"/>
        <v>标准</v>
      </c>
      <c r="F20" s="29" t="str">
        <f>VLOOKUP(D20,[2]工单一览表!A:B,2,0)</f>
        <v>025-C130000641-363</v>
      </c>
      <c r="G20" s="30" t="str">
        <f>VLOOKUP(F20,[2]系列对照表!A:C,3,0)</f>
        <v>PinPush</v>
      </c>
      <c r="H20" s="30" t="str">
        <f>VLOOKUP(F20,[2]系列对照表!A:D,4,0)</f>
        <v>PCS</v>
      </c>
      <c r="I20" s="37">
        <f>VLOOKUP(D20,[2]工单一览表!A:G,7,0)</f>
        <v>1300000</v>
      </c>
      <c r="J20" s="38" t="s">
        <v>281</v>
      </c>
      <c r="K20" s="37">
        <f>VLOOKUP(D20,[2]工单一览表!A:H,8,0)</f>
        <v>1252000</v>
      </c>
      <c r="L20" s="26"/>
      <c r="M20" s="26"/>
      <c r="N20" s="26"/>
      <c r="O20" s="39" t="s">
        <v>46</v>
      </c>
      <c r="P20" s="40">
        <v>0.5</v>
      </c>
      <c r="Q20" s="40">
        <v>0.5</v>
      </c>
      <c r="R20" s="40">
        <f t="shared" ca="1" si="2"/>
        <v>0.53658536585365857</v>
      </c>
      <c r="S20" s="40">
        <f t="shared" ca="1" si="3"/>
        <v>0.13580246913580246</v>
      </c>
      <c r="T20" s="40">
        <v>3</v>
      </c>
      <c r="U20" s="40">
        <v>3</v>
      </c>
      <c r="V20" s="41">
        <v>3</v>
      </c>
      <c r="W20" s="42">
        <v>56000</v>
      </c>
      <c r="X20" s="43">
        <v>350</v>
      </c>
      <c r="Y20" s="50">
        <v>1</v>
      </c>
      <c r="Z20" s="50">
        <v>1</v>
      </c>
      <c r="AA20" s="51"/>
      <c r="AB20" s="51"/>
      <c r="AC20" s="51"/>
      <c r="AD20" s="51"/>
      <c r="AE20" s="51"/>
      <c r="AF20" s="38">
        <f t="shared" si="9"/>
        <v>63000</v>
      </c>
      <c r="AG20" s="61">
        <f t="shared" si="10"/>
        <v>2.6666666666666665</v>
      </c>
      <c r="AH20" s="62">
        <f t="shared" si="11"/>
        <v>0.88888888888888884</v>
      </c>
      <c r="AI20" s="63"/>
      <c r="AJ20" s="64"/>
      <c r="AK20" s="65">
        <f t="shared" si="12"/>
        <v>0</v>
      </c>
      <c r="AL20" s="64" t="str">
        <f>IF(VLOOKUP(D20,[2]工单一览表!A:F,6,0)="结案","Y","N")</f>
        <v>Y</v>
      </c>
      <c r="AM20" s="66" t="s">
        <v>322</v>
      </c>
      <c r="AN20" s="26"/>
      <c r="AO20" s="66" t="s">
        <v>332</v>
      </c>
      <c r="AP20" s="74"/>
      <c r="AQ20" s="75"/>
      <c r="AR20" s="76"/>
      <c r="AS20" s="77"/>
      <c r="AT20" s="77"/>
      <c r="AU20" s="78"/>
      <c r="AV20" s="77"/>
      <c r="AW20" s="77"/>
      <c r="AX20" s="77"/>
      <c r="AY20" s="77"/>
      <c r="AZ20" s="77"/>
      <c r="BA20" s="77"/>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84"/>
      <c r="CE20" s="84"/>
      <c r="CF20" s="84"/>
      <c r="CG20" s="84"/>
      <c r="CH20" s="84"/>
      <c r="CI20" s="84"/>
      <c r="CJ20" s="84"/>
      <c r="CK20" s="84"/>
      <c r="CL20" s="84"/>
      <c r="CM20" s="84"/>
      <c r="CN20" s="84"/>
      <c r="CO20" s="84"/>
      <c r="CP20" s="84"/>
      <c r="CQ20" s="84"/>
      <c r="CR20" s="84"/>
      <c r="CS20" s="84"/>
      <c r="CT20" s="84"/>
      <c r="CU20" s="84"/>
      <c r="CV20" s="84"/>
      <c r="CW20" s="84"/>
      <c r="CX20" s="84"/>
      <c r="CY20" s="84"/>
      <c r="CZ20" s="84"/>
      <c r="DA20" s="84"/>
      <c r="DB20" s="84"/>
      <c r="DC20" s="84"/>
      <c r="DD20" s="84"/>
      <c r="DE20" s="84"/>
      <c r="DF20" s="84"/>
      <c r="DG20" s="84"/>
      <c r="DH20" s="84"/>
      <c r="DI20" s="84"/>
      <c r="DJ20" s="84"/>
      <c r="DK20" s="84"/>
      <c r="DL20" s="84"/>
      <c r="DM20" s="84"/>
      <c r="DN20" s="84"/>
      <c r="DO20" s="84"/>
      <c r="DP20" s="84"/>
      <c r="DQ20" s="84"/>
      <c r="DR20" s="84"/>
      <c r="DS20" s="84"/>
      <c r="DT20" s="84"/>
      <c r="DU20" s="84"/>
      <c r="DV20" s="84"/>
      <c r="DW20" s="84"/>
      <c r="DX20" s="84"/>
      <c r="DY20" s="84"/>
      <c r="DZ20" s="84"/>
      <c r="EA20" s="84"/>
      <c r="EB20" s="84"/>
      <c r="EC20" s="84"/>
      <c r="ED20" s="84"/>
      <c r="EE20" s="84"/>
      <c r="EF20" s="84"/>
      <c r="EG20" s="84"/>
      <c r="EH20" s="84"/>
      <c r="EI20" s="84"/>
      <c r="EJ20" s="84"/>
      <c r="EK20" s="84"/>
      <c r="EL20" s="84"/>
      <c r="EM20" s="84"/>
      <c r="EN20" s="84"/>
      <c r="EO20" s="84"/>
      <c r="EP20" s="84"/>
      <c r="EQ20" s="84"/>
      <c r="ER20" s="84"/>
      <c r="ES20" s="84"/>
      <c r="ET20" s="84"/>
      <c r="EU20" s="84"/>
      <c r="EV20" s="84"/>
      <c r="EW20" s="84"/>
      <c r="EX20" s="84"/>
      <c r="EY20" s="84"/>
      <c r="EZ20" s="84"/>
      <c r="FA20" s="84"/>
      <c r="FB20" s="84"/>
      <c r="FC20" s="84"/>
      <c r="FD20" s="84"/>
      <c r="FE20" s="84"/>
      <c r="FF20" s="84"/>
      <c r="FG20" s="84"/>
      <c r="FH20" s="84"/>
      <c r="FI20" s="84"/>
      <c r="FJ20" s="84"/>
      <c r="FK20" s="84"/>
      <c r="FL20" s="84"/>
      <c r="FM20" s="84"/>
      <c r="FN20" s="84"/>
      <c r="FO20" s="84"/>
      <c r="FP20" s="84"/>
      <c r="FQ20" s="84"/>
      <c r="FR20" s="84"/>
      <c r="FS20" s="84"/>
      <c r="FT20" s="84"/>
      <c r="FU20" s="84"/>
      <c r="FV20" s="84"/>
      <c r="FW20" s="84"/>
      <c r="FX20" s="84"/>
      <c r="FY20" s="84"/>
      <c r="FZ20" s="84"/>
      <c r="GA20" s="84"/>
      <c r="GB20" s="84"/>
      <c r="GC20" s="84"/>
      <c r="GD20" s="84"/>
      <c r="GE20" s="84"/>
      <c r="GF20" s="84"/>
      <c r="GG20" s="84"/>
      <c r="GH20" s="84"/>
      <c r="GI20" s="84"/>
      <c r="GJ20" s="84"/>
      <c r="GK20" s="84"/>
      <c r="GL20" s="84"/>
      <c r="GM20" s="84"/>
      <c r="GN20" s="84"/>
      <c r="GO20" s="84"/>
      <c r="GP20" s="84"/>
      <c r="GQ20" s="84"/>
      <c r="GR20" s="84"/>
      <c r="GS20" s="84"/>
      <c r="GT20" s="84"/>
      <c r="GU20" s="84"/>
      <c r="GV20" s="84"/>
      <c r="GW20" s="84"/>
      <c r="GX20" s="84"/>
      <c r="GY20" s="84"/>
      <c r="GZ20" s="84"/>
      <c r="HA20" s="84"/>
      <c r="HB20" s="84"/>
      <c r="HC20" s="84"/>
      <c r="HD20" s="84"/>
      <c r="HE20" s="84"/>
      <c r="HF20" s="84"/>
      <c r="HG20" s="84"/>
      <c r="HH20" s="84"/>
      <c r="HI20" s="84"/>
      <c r="HJ20" s="84"/>
      <c r="HK20" s="84"/>
      <c r="HL20" s="84"/>
      <c r="HM20" s="84"/>
      <c r="HN20" s="84"/>
      <c r="HO20" s="84"/>
      <c r="HP20" s="84"/>
      <c r="HQ20" s="84"/>
      <c r="HR20" s="84"/>
      <c r="HS20" s="84"/>
      <c r="HT20" s="84"/>
      <c r="HU20" s="84"/>
      <c r="HV20" s="84"/>
      <c r="HW20" s="84"/>
      <c r="HX20" s="84"/>
      <c r="HY20" s="84"/>
      <c r="HZ20" s="84"/>
      <c r="IA20" s="84"/>
      <c r="IB20" s="84"/>
      <c r="IC20" s="84"/>
      <c r="ID20" s="84"/>
      <c r="IE20" s="84"/>
      <c r="IF20" s="84"/>
      <c r="IG20" s="84"/>
      <c r="IH20" s="84"/>
      <c r="II20" s="84"/>
      <c r="IJ20" s="84"/>
      <c r="IK20" s="84"/>
      <c r="IL20" s="84"/>
      <c r="IM20" s="84"/>
      <c r="IN20" s="84"/>
      <c r="IO20" s="84"/>
      <c r="IP20" s="84"/>
      <c r="IQ20" s="84"/>
      <c r="IR20" s="84"/>
      <c r="IS20" s="84"/>
      <c r="IT20" s="84"/>
      <c r="IU20" s="84"/>
      <c r="IV20" s="84"/>
      <c r="IW20" s="84"/>
      <c r="IX20" s="84"/>
      <c r="IY20" s="84"/>
      <c r="IZ20" s="84"/>
      <c r="JA20" s="84"/>
      <c r="JB20" s="84"/>
    </row>
    <row r="21" spans="1:262" s="22" customFormat="1" ht="15" customHeight="1" x14ac:dyDescent="0.15">
      <c r="A21" s="176" t="str">
        <f t="shared" si="0"/>
        <v>20190901</v>
      </c>
      <c r="B21" s="26" t="s">
        <v>275</v>
      </c>
      <c r="C21" s="27" t="s">
        <v>393</v>
      </c>
      <c r="D21" s="28" t="s">
        <v>394</v>
      </c>
      <c r="E21" s="26" t="str">
        <f t="shared" si="8"/>
        <v>标准</v>
      </c>
      <c r="F21" s="29" t="str">
        <f>VLOOKUP(D21,[2]工单一览表!A:B,2,0)</f>
        <v>050-C130000441-521</v>
      </c>
      <c r="G21" s="30" t="str">
        <f>VLOOKUP(F21,[2]系列对照表!A:C,3,0)</f>
        <v>PinPush</v>
      </c>
      <c r="H21" s="30" t="str">
        <f>VLOOKUP(F21,[2]系列对照表!A:D,4,0)</f>
        <v>KPCS</v>
      </c>
      <c r="I21" s="37">
        <f>VLOOKUP(D21,[2]工单一览表!A:G,7,0)</f>
        <v>400</v>
      </c>
      <c r="J21" s="38" t="s">
        <v>281</v>
      </c>
      <c r="K21" s="37">
        <f>VLOOKUP(D21,[2]工单一览表!A:H,8,0)</f>
        <v>0</v>
      </c>
      <c r="L21" s="26"/>
      <c r="M21" s="26"/>
      <c r="N21" s="26"/>
      <c r="O21" s="39" t="s">
        <v>396</v>
      </c>
      <c r="P21" s="40">
        <v>0.5</v>
      </c>
      <c r="Q21" s="40">
        <v>0.5</v>
      </c>
      <c r="R21" s="40">
        <f t="shared" ca="1" si="2"/>
        <v>5.2</v>
      </c>
      <c r="S21" s="40">
        <f t="shared" ca="1" si="3"/>
        <v>0.54320987654320985</v>
      </c>
      <c r="T21" s="40">
        <v>5.5</v>
      </c>
      <c r="U21" s="40">
        <v>5.5</v>
      </c>
      <c r="V21" s="41">
        <v>12</v>
      </c>
      <c r="W21" s="42">
        <v>204</v>
      </c>
      <c r="X21" s="43">
        <v>300</v>
      </c>
      <c r="Y21" s="50">
        <v>1</v>
      </c>
      <c r="Z21" s="50">
        <v>1</v>
      </c>
      <c r="AA21" s="51"/>
      <c r="AB21" s="51"/>
      <c r="AC21" s="51"/>
      <c r="AD21" s="51"/>
      <c r="AE21" s="51"/>
      <c r="AF21" s="38">
        <f t="shared" si="9"/>
        <v>216</v>
      </c>
      <c r="AG21" s="61">
        <f t="shared" si="10"/>
        <v>11.333333333333334</v>
      </c>
      <c r="AH21" s="62">
        <f t="shared" si="11"/>
        <v>0.94444444444444442</v>
      </c>
      <c r="AI21" s="63"/>
      <c r="AJ21" s="64"/>
      <c r="AK21" s="65">
        <f t="shared" si="12"/>
        <v>0</v>
      </c>
      <c r="AL21" s="64" t="str">
        <f>IF(VLOOKUP(D21,[2]工单一览表!A:F,6,0)="结案","Y","N")</f>
        <v>N</v>
      </c>
      <c r="AM21" s="66" t="s">
        <v>284</v>
      </c>
      <c r="AN21" s="26"/>
      <c r="AO21" s="66" t="s">
        <v>49</v>
      </c>
      <c r="AP21" s="74"/>
      <c r="AQ21" s="75"/>
      <c r="AR21" s="76"/>
      <c r="AS21" s="77"/>
      <c r="AT21" s="77"/>
      <c r="AU21" s="78"/>
      <c r="AV21" s="77"/>
      <c r="AW21" s="77"/>
      <c r="AX21" s="77"/>
      <c r="AY21" s="77"/>
      <c r="AZ21" s="77"/>
      <c r="BA21" s="77"/>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84"/>
      <c r="CE21" s="84"/>
      <c r="CF21" s="84"/>
      <c r="CG21" s="84"/>
      <c r="CH21" s="84"/>
      <c r="CI21" s="84"/>
      <c r="CJ21" s="84"/>
      <c r="CK21" s="84"/>
      <c r="CL21" s="84"/>
      <c r="CM21" s="84"/>
      <c r="CN21" s="84"/>
      <c r="CO21" s="84"/>
      <c r="CP21" s="84"/>
      <c r="CQ21" s="84"/>
      <c r="CR21" s="84"/>
      <c r="CS21" s="84"/>
      <c r="CT21" s="84"/>
      <c r="CU21" s="84"/>
      <c r="CV21" s="84"/>
      <c r="CW21" s="84"/>
      <c r="CX21" s="84"/>
      <c r="CY21" s="84"/>
      <c r="CZ21" s="84"/>
      <c r="DA21" s="84"/>
      <c r="DB21" s="84"/>
      <c r="DC21" s="84"/>
      <c r="DD21" s="84"/>
      <c r="DE21" s="84"/>
      <c r="DF21" s="84"/>
      <c r="DG21" s="84"/>
      <c r="DH21" s="84"/>
      <c r="DI21" s="84"/>
      <c r="DJ21" s="84"/>
      <c r="DK21" s="84"/>
      <c r="DL21" s="84"/>
      <c r="DM21" s="84"/>
      <c r="DN21" s="84"/>
      <c r="DO21" s="84"/>
      <c r="DP21" s="84"/>
      <c r="DQ21" s="84"/>
      <c r="DR21" s="84"/>
      <c r="DS21" s="84"/>
      <c r="DT21" s="84"/>
      <c r="DU21" s="84"/>
      <c r="DV21" s="84"/>
      <c r="DW21" s="84"/>
      <c r="DX21" s="84"/>
      <c r="DY21" s="84"/>
      <c r="DZ21" s="84"/>
      <c r="EA21" s="84"/>
      <c r="EB21" s="84"/>
      <c r="EC21" s="84"/>
      <c r="ED21" s="84"/>
      <c r="EE21" s="84"/>
      <c r="EF21" s="84"/>
      <c r="EG21" s="84"/>
      <c r="EH21" s="84"/>
      <c r="EI21" s="84"/>
      <c r="EJ21" s="84"/>
      <c r="EK21" s="84"/>
      <c r="EL21" s="84"/>
      <c r="EM21" s="84"/>
      <c r="EN21" s="84"/>
      <c r="EO21" s="84"/>
      <c r="EP21" s="84"/>
      <c r="EQ21" s="84"/>
      <c r="ER21" s="84"/>
      <c r="ES21" s="84"/>
      <c r="ET21" s="84"/>
      <c r="EU21" s="84"/>
      <c r="EV21" s="84"/>
      <c r="EW21" s="84"/>
      <c r="EX21" s="84"/>
      <c r="EY21" s="84"/>
      <c r="EZ21" s="84"/>
      <c r="FA21" s="84"/>
      <c r="FB21" s="84"/>
      <c r="FC21" s="84"/>
      <c r="FD21" s="84"/>
      <c r="FE21" s="84"/>
      <c r="FF21" s="84"/>
      <c r="FG21" s="84"/>
      <c r="FH21" s="84"/>
      <c r="FI21" s="84"/>
      <c r="FJ21" s="84"/>
      <c r="FK21" s="84"/>
      <c r="FL21" s="84"/>
      <c r="FM21" s="84"/>
      <c r="FN21" s="84"/>
      <c r="FO21" s="84"/>
      <c r="FP21" s="84"/>
      <c r="FQ21" s="84"/>
      <c r="FR21" s="84"/>
      <c r="FS21" s="84"/>
      <c r="FT21" s="84"/>
      <c r="FU21" s="84"/>
      <c r="FV21" s="84"/>
      <c r="FW21" s="84"/>
      <c r="FX21" s="84"/>
      <c r="FY21" s="84"/>
      <c r="FZ21" s="84"/>
      <c r="GA21" s="84"/>
      <c r="GB21" s="84"/>
      <c r="GC21" s="84"/>
      <c r="GD21" s="84"/>
      <c r="GE21" s="84"/>
      <c r="GF21" s="84"/>
      <c r="GG21" s="84"/>
      <c r="GH21" s="84"/>
      <c r="GI21" s="84"/>
      <c r="GJ21" s="84"/>
      <c r="GK21" s="84"/>
      <c r="GL21" s="84"/>
      <c r="GM21" s="84"/>
      <c r="GN21" s="84"/>
      <c r="GO21" s="84"/>
      <c r="GP21" s="84"/>
      <c r="GQ21" s="84"/>
      <c r="GR21" s="84"/>
      <c r="GS21" s="84"/>
      <c r="GT21" s="84"/>
      <c r="GU21" s="84"/>
      <c r="GV21" s="84"/>
      <c r="GW21" s="84"/>
      <c r="GX21" s="84"/>
      <c r="GY21" s="84"/>
      <c r="GZ21" s="84"/>
      <c r="HA21" s="84"/>
      <c r="HB21" s="84"/>
      <c r="HC21" s="84"/>
      <c r="HD21" s="84"/>
      <c r="HE21" s="84"/>
      <c r="HF21" s="84"/>
      <c r="HG21" s="84"/>
      <c r="HH21" s="84"/>
      <c r="HI21" s="84"/>
      <c r="HJ21" s="84"/>
      <c r="HK21" s="84"/>
      <c r="HL21" s="84"/>
      <c r="HM21" s="84"/>
      <c r="HN21" s="84"/>
      <c r="HO21" s="84"/>
      <c r="HP21" s="84"/>
      <c r="HQ21" s="84"/>
      <c r="HR21" s="84"/>
      <c r="HS21" s="84"/>
      <c r="HT21" s="84"/>
      <c r="HU21" s="84"/>
      <c r="HV21" s="84"/>
      <c r="HW21" s="84"/>
      <c r="HX21" s="84"/>
      <c r="HY21" s="84"/>
      <c r="HZ21" s="84"/>
      <c r="IA21" s="84"/>
      <c r="IB21" s="84"/>
      <c r="IC21" s="84"/>
      <c r="ID21" s="84"/>
      <c r="IE21" s="84"/>
      <c r="IF21" s="84"/>
      <c r="IG21" s="84"/>
      <c r="IH21" s="84"/>
      <c r="II21" s="84"/>
      <c r="IJ21" s="84"/>
      <c r="IK21" s="84"/>
      <c r="IL21" s="84"/>
      <c r="IM21" s="84"/>
      <c r="IN21" s="84"/>
      <c r="IO21" s="84"/>
      <c r="IP21" s="84"/>
      <c r="IQ21" s="84"/>
      <c r="IR21" s="84"/>
      <c r="IS21" s="84"/>
      <c r="IT21" s="84"/>
      <c r="IU21" s="84"/>
      <c r="IV21" s="84"/>
      <c r="IW21" s="84"/>
      <c r="IX21" s="84"/>
      <c r="IY21" s="84"/>
      <c r="IZ21" s="84"/>
      <c r="JA21" s="84"/>
      <c r="JB21" s="84"/>
    </row>
    <row r="22" spans="1:262" s="22" customFormat="1" ht="15" customHeight="1" x14ac:dyDescent="0.15">
      <c r="A22" s="176" t="str">
        <f t="shared" si="0"/>
        <v>20190901</v>
      </c>
      <c r="B22" s="26" t="s">
        <v>285</v>
      </c>
      <c r="C22" s="27" t="s">
        <v>393</v>
      </c>
      <c r="D22" s="28" t="s">
        <v>394</v>
      </c>
      <c r="E22" s="26" t="str">
        <f t="shared" si="8"/>
        <v>标准</v>
      </c>
      <c r="F22" s="29" t="str">
        <f>VLOOKUP(D22,[2]工单一览表!A:B,2,0)</f>
        <v>050-C130000441-521</v>
      </c>
      <c r="G22" s="30" t="str">
        <f>VLOOKUP(F22,[2]系列对照表!A:C,3,0)</f>
        <v>PinPush</v>
      </c>
      <c r="H22" s="30" t="str">
        <f>VLOOKUP(F22,[2]系列对照表!A:D,4,0)</f>
        <v>KPCS</v>
      </c>
      <c r="I22" s="37">
        <f>VLOOKUP(D22,[2]工单一览表!A:G,7,0)</f>
        <v>400</v>
      </c>
      <c r="J22" s="38" t="s">
        <v>281</v>
      </c>
      <c r="K22" s="37">
        <f>VLOOKUP(D22,[2]工单一览表!A:H,8,0)</f>
        <v>0</v>
      </c>
      <c r="L22" s="26"/>
      <c r="M22" s="26"/>
      <c r="N22" s="26"/>
      <c r="O22" s="39" t="s">
        <v>396</v>
      </c>
      <c r="P22" s="40">
        <v>0.5</v>
      </c>
      <c r="Q22" s="40">
        <v>0.5</v>
      </c>
      <c r="R22" s="40">
        <f t="shared" ca="1" si="2"/>
        <v>2.1463414634146343</v>
      </c>
      <c r="S22" s="40">
        <f t="shared" ca="1" si="3"/>
        <v>0.54320987654320985</v>
      </c>
      <c r="T22" s="40">
        <v>8</v>
      </c>
      <c r="U22" s="40">
        <v>8</v>
      </c>
      <c r="V22" s="41">
        <v>12</v>
      </c>
      <c r="W22" s="42">
        <v>204</v>
      </c>
      <c r="X22" s="43">
        <v>300</v>
      </c>
      <c r="Y22" s="50">
        <v>1</v>
      </c>
      <c r="Z22" s="50">
        <v>1</v>
      </c>
      <c r="AA22" s="51"/>
      <c r="AB22" s="51"/>
      <c r="AC22" s="51"/>
      <c r="AD22" s="51"/>
      <c r="AE22" s="51"/>
      <c r="AF22" s="38">
        <f t="shared" si="9"/>
        <v>216</v>
      </c>
      <c r="AG22" s="61">
        <f t="shared" si="10"/>
        <v>11.333333333333334</v>
      </c>
      <c r="AH22" s="62">
        <f t="shared" si="11"/>
        <v>0.94444444444444442</v>
      </c>
      <c r="AI22" s="63"/>
      <c r="AJ22" s="64"/>
      <c r="AK22" s="65">
        <f t="shared" si="12"/>
        <v>0</v>
      </c>
      <c r="AL22" s="64" t="str">
        <f>IF(VLOOKUP(D22,[2]工单一览表!A:F,6,0)="结案","Y","N")</f>
        <v>N</v>
      </c>
      <c r="AM22" s="66" t="s">
        <v>322</v>
      </c>
      <c r="AN22" s="26"/>
      <c r="AO22" s="66" t="s">
        <v>332</v>
      </c>
      <c r="AP22" s="74"/>
      <c r="AQ22" s="75"/>
      <c r="AR22" s="76"/>
      <c r="AS22" s="77"/>
      <c r="AT22" s="77"/>
      <c r="AU22" s="78"/>
      <c r="AV22" s="77"/>
      <c r="AW22" s="77"/>
      <c r="AX22" s="77"/>
      <c r="AY22" s="77"/>
      <c r="AZ22" s="77"/>
      <c r="BA22" s="77"/>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c r="CH22" s="84"/>
      <c r="CI22" s="84"/>
      <c r="CJ22" s="84"/>
      <c r="CK22" s="84"/>
      <c r="CL22" s="84"/>
      <c r="CM22" s="84"/>
      <c r="CN22" s="84"/>
      <c r="CO22" s="84"/>
      <c r="CP22" s="84"/>
      <c r="CQ22" s="84"/>
      <c r="CR22" s="84"/>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c r="GZ22" s="84"/>
      <c r="HA22" s="84"/>
      <c r="HB22" s="84"/>
      <c r="HC22" s="84"/>
      <c r="HD22" s="84"/>
      <c r="HE22" s="84"/>
      <c r="HF22" s="84"/>
      <c r="HG22" s="84"/>
      <c r="HH22" s="84"/>
      <c r="HI22" s="84"/>
      <c r="HJ22" s="84"/>
      <c r="HK22" s="84"/>
      <c r="HL22" s="84"/>
      <c r="HM22" s="84"/>
      <c r="HN22" s="84"/>
      <c r="HO22" s="84"/>
      <c r="HP22" s="84"/>
      <c r="HQ22" s="84"/>
      <c r="HR22" s="84"/>
      <c r="HS22" s="84"/>
      <c r="HT22" s="84"/>
      <c r="HU22" s="84"/>
      <c r="HV22" s="84"/>
      <c r="HW22" s="84"/>
      <c r="HX22" s="84"/>
      <c r="HY22" s="84"/>
      <c r="HZ22" s="84"/>
      <c r="IA22" s="84"/>
      <c r="IB22" s="84"/>
      <c r="IC22" s="84"/>
      <c r="ID22" s="84"/>
      <c r="IE22" s="84"/>
      <c r="IF22" s="84"/>
      <c r="IG22" s="84"/>
      <c r="IH22" s="84"/>
      <c r="II22" s="84"/>
      <c r="IJ22" s="84"/>
      <c r="IK22" s="84"/>
      <c r="IL22" s="84"/>
      <c r="IM22" s="84"/>
      <c r="IN22" s="84"/>
      <c r="IO22" s="84"/>
      <c r="IP22" s="84"/>
      <c r="IQ22" s="84"/>
      <c r="IR22" s="84"/>
      <c r="IS22" s="84"/>
      <c r="IT22" s="84"/>
      <c r="IU22" s="84"/>
      <c r="IV22" s="84"/>
      <c r="IW22" s="84"/>
      <c r="IX22" s="84"/>
      <c r="IY22" s="84"/>
      <c r="IZ22" s="84"/>
      <c r="JA22" s="84"/>
      <c r="JB22" s="84"/>
    </row>
    <row r="23" spans="1:262" s="22" customFormat="1" ht="15" customHeight="1" x14ac:dyDescent="0.15">
      <c r="A23" s="176" t="str">
        <f t="shared" si="0"/>
        <v>20190901</v>
      </c>
      <c r="B23" s="26" t="s">
        <v>275</v>
      </c>
      <c r="C23" s="27" t="s">
        <v>344</v>
      </c>
      <c r="D23" s="28" t="s">
        <v>345</v>
      </c>
      <c r="E23" s="26" t="s">
        <v>278</v>
      </c>
      <c r="F23" s="29" t="str">
        <f>VLOOKUP(D23,[2]工单一览表!A:B,2,0)</f>
        <v>025-C130000641-0397</v>
      </c>
      <c r="G23" s="30" t="str">
        <f>VLOOKUP(F23,[2]系列对照表!A:C,3,0)</f>
        <v>PinPush</v>
      </c>
      <c r="H23" s="30" t="str">
        <f>VLOOKUP(F23,[2]系列对照表!A:D,4,0)</f>
        <v>PCS</v>
      </c>
      <c r="I23" s="37">
        <f>VLOOKUP(D23,[2]工单一览表!A:G,7,0)</f>
        <v>1000000</v>
      </c>
      <c r="J23" s="38" t="s">
        <v>281</v>
      </c>
      <c r="K23" s="37">
        <f>VLOOKUP(D23,[2]工单一览表!A:H,8,0)</f>
        <v>405000</v>
      </c>
      <c r="L23" s="26"/>
      <c r="M23" s="26"/>
      <c r="N23" s="26"/>
      <c r="O23" s="39" t="s">
        <v>29</v>
      </c>
      <c r="P23" s="40">
        <v>0.5</v>
      </c>
      <c r="Q23" s="40">
        <v>0.5</v>
      </c>
      <c r="R23" s="40">
        <f t="shared" ca="1" si="2"/>
        <v>5.2</v>
      </c>
      <c r="S23" s="40">
        <f t="shared" ca="1" si="3"/>
        <v>0.54320987654320985</v>
      </c>
      <c r="T23" s="40">
        <v>11</v>
      </c>
      <c r="U23" s="40">
        <v>0</v>
      </c>
      <c r="V23" s="41">
        <v>12</v>
      </c>
      <c r="W23" s="42">
        <v>140000</v>
      </c>
      <c r="X23" s="43">
        <v>200</v>
      </c>
      <c r="Y23" s="50">
        <v>1</v>
      </c>
      <c r="Z23" s="50">
        <v>1</v>
      </c>
      <c r="AA23" s="51"/>
      <c r="AB23" s="51"/>
      <c r="AC23" s="51"/>
      <c r="AD23" s="51"/>
      <c r="AE23" s="51"/>
      <c r="AF23" s="38">
        <f t="shared" si="9"/>
        <v>144000</v>
      </c>
      <c r="AG23" s="61">
        <f t="shared" si="10"/>
        <v>11.666666666666666</v>
      </c>
      <c r="AH23" s="62">
        <f t="shared" si="11"/>
        <v>0.97222222222222221</v>
      </c>
      <c r="AI23" s="63"/>
      <c r="AJ23" s="64"/>
      <c r="AK23" s="65">
        <v>0</v>
      </c>
      <c r="AL23" s="64" t="str">
        <f>IF(VLOOKUP(D23,[2]工单一览表!A:F,6,0)="结案","Y","N")</f>
        <v>Y</v>
      </c>
      <c r="AM23" s="66"/>
      <c r="AN23" s="26"/>
      <c r="AO23" s="66" t="s">
        <v>59</v>
      </c>
      <c r="AP23" s="74"/>
      <c r="AQ23" s="75"/>
      <c r="AR23" s="76"/>
      <c r="AS23" s="77"/>
      <c r="AT23" s="77"/>
      <c r="AU23" s="78"/>
      <c r="AV23" s="77"/>
      <c r="AW23" s="77"/>
      <c r="AX23" s="77"/>
      <c r="AY23" s="77"/>
      <c r="AZ23" s="77"/>
      <c r="BA23" s="77"/>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84"/>
      <c r="CE23" s="84"/>
      <c r="CF23" s="84"/>
      <c r="CG23" s="84"/>
      <c r="CH23" s="84"/>
      <c r="CI23" s="84"/>
      <c r="CJ23" s="84"/>
      <c r="CK23" s="84"/>
      <c r="CL23" s="84"/>
      <c r="CM23" s="84"/>
      <c r="CN23" s="84"/>
      <c r="CO23" s="84"/>
      <c r="CP23" s="84"/>
      <c r="CQ23" s="84"/>
      <c r="CR23" s="84"/>
      <c r="CS23" s="84"/>
      <c r="CT23" s="84"/>
      <c r="CU23" s="84"/>
      <c r="CV23" s="84"/>
      <c r="CW23" s="84"/>
      <c r="CX23" s="84"/>
      <c r="CY23" s="84"/>
      <c r="CZ23" s="84"/>
      <c r="DA23" s="84"/>
      <c r="DB23" s="84"/>
      <c r="DC23" s="84"/>
      <c r="DD23" s="84"/>
      <c r="DE23" s="84"/>
      <c r="DF23" s="84"/>
      <c r="DG23" s="84"/>
      <c r="DH23" s="84"/>
      <c r="DI23" s="84"/>
      <c r="DJ23" s="84"/>
      <c r="DK23" s="84"/>
      <c r="DL23" s="84"/>
      <c r="DM23" s="84"/>
      <c r="DN23" s="84"/>
      <c r="DO23" s="84"/>
      <c r="DP23" s="84"/>
      <c r="DQ23" s="84"/>
      <c r="DR23" s="84"/>
      <c r="DS23" s="84"/>
      <c r="DT23" s="84"/>
      <c r="DU23" s="84"/>
      <c r="DV23" s="84"/>
      <c r="DW23" s="84"/>
      <c r="DX23" s="84"/>
      <c r="DY23" s="84"/>
      <c r="DZ23" s="84"/>
      <c r="EA23" s="84"/>
      <c r="EB23" s="84"/>
      <c r="EC23" s="84"/>
      <c r="ED23" s="84"/>
      <c r="EE23" s="84"/>
      <c r="EF23" s="84"/>
      <c r="EG23" s="84"/>
      <c r="EH23" s="84"/>
      <c r="EI23" s="84"/>
      <c r="EJ23" s="84"/>
      <c r="EK23" s="84"/>
      <c r="EL23" s="84"/>
      <c r="EM23" s="84"/>
      <c r="EN23" s="84"/>
      <c r="EO23" s="84"/>
      <c r="EP23" s="84"/>
      <c r="EQ23" s="84"/>
      <c r="ER23" s="84"/>
      <c r="ES23" s="84"/>
      <c r="ET23" s="84"/>
      <c r="EU23" s="84"/>
      <c r="EV23" s="84"/>
      <c r="EW23" s="84"/>
      <c r="EX23" s="84"/>
      <c r="EY23" s="84"/>
      <c r="EZ23" s="84"/>
      <c r="FA23" s="84"/>
      <c r="FB23" s="84"/>
      <c r="FC23" s="84"/>
      <c r="FD23" s="84"/>
      <c r="FE23" s="84"/>
      <c r="FF23" s="84"/>
      <c r="FG23" s="84"/>
      <c r="FH23" s="84"/>
      <c r="FI23" s="84"/>
      <c r="FJ23" s="84"/>
      <c r="FK23" s="84"/>
      <c r="FL23" s="84"/>
      <c r="FM23" s="84"/>
      <c r="FN23" s="84"/>
      <c r="FO23" s="84"/>
      <c r="FP23" s="84"/>
      <c r="FQ23" s="84"/>
      <c r="FR23" s="84"/>
      <c r="FS23" s="84"/>
      <c r="FT23" s="84"/>
      <c r="FU23" s="84"/>
      <c r="FV23" s="84"/>
      <c r="FW23" s="84"/>
      <c r="FX23" s="84"/>
      <c r="FY23" s="84"/>
      <c r="FZ23" s="84"/>
      <c r="GA23" s="84"/>
      <c r="GB23" s="84"/>
      <c r="GC23" s="84"/>
      <c r="GD23" s="84"/>
      <c r="GE23" s="84"/>
      <c r="GF23" s="84"/>
      <c r="GG23" s="84"/>
      <c r="GH23" s="84"/>
      <c r="GI23" s="84"/>
      <c r="GJ23" s="84"/>
      <c r="GK23" s="84"/>
      <c r="GL23" s="84"/>
      <c r="GM23" s="84"/>
      <c r="GN23" s="84"/>
      <c r="GO23" s="84"/>
      <c r="GP23" s="84"/>
      <c r="GQ23" s="84"/>
      <c r="GR23" s="84"/>
      <c r="GS23" s="84"/>
      <c r="GT23" s="84"/>
      <c r="GU23" s="84"/>
      <c r="GV23" s="84"/>
      <c r="GW23" s="84"/>
      <c r="GX23" s="84"/>
      <c r="GY23" s="84"/>
      <c r="GZ23" s="84"/>
      <c r="HA23" s="84"/>
      <c r="HB23" s="84"/>
      <c r="HC23" s="84"/>
      <c r="HD23" s="84"/>
      <c r="HE23" s="84"/>
      <c r="HF23" s="84"/>
      <c r="HG23" s="84"/>
      <c r="HH23" s="84"/>
      <c r="HI23" s="84"/>
      <c r="HJ23" s="84"/>
      <c r="HK23" s="84"/>
      <c r="HL23" s="84"/>
      <c r="HM23" s="84"/>
      <c r="HN23" s="84"/>
      <c r="HO23" s="84"/>
      <c r="HP23" s="84"/>
      <c r="HQ23" s="84"/>
      <c r="HR23" s="84"/>
      <c r="HS23" s="84"/>
      <c r="HT23" s="84"/>
      <c r="HU23" s="84"/>
      <c r="HV23" s="84"/>
      <c r="HW23" s="84"/>
      <c r="HX23" s="84"/>
      <c r="HY23" s="84"/>
      <c r="HZ23" s="84"/>
      <c r="IA23" s="84"/>
      <c r="IB23" s="84"/>
      <c r="IC23" s="84"/>
      <c r="ID23" s="84"/>
      <c r="IE23" s="84"/>
      <c r="IF23" s="84"/>
      <c r="IG23" s="84"/>
      <c r="IH23" s="84"/>
      <c r="II23" s="84"/>
      <c r="IJ23" s="84"/>
      <c r="IK23" s="84"/>
      <c r="IL23" s="84"/>
      <c r="IM23" s="84"/>
      <c r="IN23" s="84"/>
      <c r="IO23" s="84"/>
      <c r="IP23" s="84"/>
      <c r="IQ23" s="84"/>
      <c r="IR23" s="84"/>
      <c r="IS23" s="84"/>
      <c r="IT23" s="84"/>
      <c r="IU23" s="84"/>
      <c r="IV23" s="84"/>
      <c r="IW23" s="84"/>
      <c r="IX23" s="84"/>
      <c r="IY23" s="84"/>
      <c r="IZ23" s="84"/>
      <c r="JA23" s="84"/>
      <c r="JB23" s="84"/>
    </row>
    <row r="24" spans="1:262" s="22" customFormat="1" ht="15" customHeight="1" x14ac:dyDescent="0.15">
      <c r="A24" s="176" t="str">
        <f t="shared" si="0"/>
        <v>20190901</v>
      </c>
      <c r="B24" s="26" t="s">
        <v>285</v>
      </c>
      <c r="C24" s="27" t="s">
        <v>344</v>
      </c>
      <c r="D24" s="28" t="s">
        <v>345</v>
      </c>
      <c r="E24" s="26" t="s">
        <v>278</v>
      </c>
      <c r="F24" s="29" t="str">
        <f>VLOOKUP(D24,[2]工单一览表!A:B,2,0)</f>
        <v>025-C130000641-0397</v>
      </c>
      <c r="G24" s="30" t="str">
        <f>VLOOKUP(F24,[2]系列对照表!A:C,3,0)</f>
        <v>PinPush</v>
      </c>
      <c r="H24" s="30" t="str">
        <f>VLOOKUP(F24,[2]系列对照表!A:D,4,0)</f>
        <v>PCS</v>
      </c>
      <c r="I24" s="37">
        <f>VLOOKUP(D24,[2]工单一览表!A:G,7,0)</f>
        <v>1000000</v>
      </c>
      <c r="J24" s="38" t="s">
        <v>281</v>
      </c>
      <c r="K24" s="37">
        <f>VLOOKUP(D24,[2]工单一览表!A:H,8,0)</f>
        <v>405000</v>
      </c>
      <c r="L24" s="26"/>
      <c r="M24" s="26"/>
      <c r="N24" s="26"/>
      <c r="O24" s="39" t="s">
        <v>29</v>
      </c>
      <c r="P24" s="40">
        <v>0.5</v>
      </c>
      <c r="Q24" s="40">
        <v>0.5</v>
      </c>
      <c r="R24" s="40">
        <f t="shared" ca="1" si="2"/>
        <v>2.1463414634146343</v>
      </c>
      <c r="S24" s="40">
        <f t="shared" ca="1" si="3"/>
        <v>0.54320987654320985</v>
      </c>
      <c r="T24" s="40">
        <v>11</v>
      </c>
      <c r="U24" s="40">
        <v>0</v>
      </c>
      <c r="V24" s="41">
        <v>12</v>
      </c>
      <c r="W24" s="42">
        <v>140000</v>
      </c>
      <c r="X24" s="43">
        <v>200</v>
      </c>
      <c r="Y24" s="50">
        <v>1</v>
      </c>
      <c r="Z24" s="50">
        <v>1</v>
      </c>
      <c r="AA24" s="51"/>
      <c r="AB24" s="51"/>
      <c r="AC24" s="51"/>
      <c r="AD24" s="51"/>
      <c r="AE24" s="51"/>
      <c r="AF24" s="38">
        <f t="shared" si="9"/>
        <v>144000</v>
      </c>
      <c r="AG24" s="61">
        <f t="shared" si="10"/>
        <v>11.666666666666666</v>
      </c>
      <c r="AH24" s="62">
        <f t="shared" si="11"/>
        <v>0.97222222222222221</v>
      </c>
      <c r="AI24" s="63"/>
      <c r="AJ24" s="64"/>
      <c r="AK24" s="65">
        <v>0</v>
      </c>
      <c r="AL24" s="64" t="str">
        <f>IF(VLOOKUP(D24,[2]工单一览表!A:F,6,0)="结案","Y","N")</f>
        <v>Y</v>
      </c>
      <c r="AM24" s="66"/>
      <c r="AN24" s="26"/>
      <c r="AO24" s="66" t="s">
        <v>28</v>
      </c>
      <c r="AP24" s="74"/>
      <c r="AQ24" s="75"/>
      <c r="AR24" s="76"/>
      <c r="AS24" s="77"/>
      <c r="AT24" s="77"/>
      <c r="AU24" s="78"/>
      <c r="AV24" s="77"/>
      <c r="AW24" s="77"/>
      <c r="AX24" s="77"/>
      <c r="AY24" s="77"/>
      <c r="AZ24" s="77"/>
      <c r="BA24" s="77"/>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c r="GZ24" s="84"/>
      <c r="HA24" s="84"/>
      <c r="HB24" s="84"/>
      <c r="HC24" s="84"/>
      <c r="HD24" s="84"/>
      <c r="HE24" s="84"/>
      <c r="HF24" s="84"/>
      <c r="HG24" s="84"/>
      <c r="HH24" s="84"/>
      <c r="HI24" s="84"/>
      <c r="HJ24" s="84"/>
      <c r="HK24" s="84"/>
      <c r="HL24" s="84"/>
      <c r="HM24" s="84"/>
      <c r="HN24" s="84"/>
      <c r="HO24" s="84"/>
      <c r="HP24" s="84"/>
      <c r="HQ24" s="84"/>
      <c r="HR24" s="84"/>
      <c r="HS24" s="84"/>
      <c r="HT24" s="84"/>
      <c r="HU24" s="84"/>
      <c r="HV24" s="84"/>
      <c r="HW24" s="84"/>
      <c r="HX24" s="84"/>
      <c r="HY24" s="84"/>
      <c r="HZ24" s="84"/>
      <c r="IA24" s="84"/>
      <c r="IB24" s="84"/>
      <c r="IC24" s="84"/>
      <c r="ID24" s="84"/>
      <c r="IE24" s="84"/>
      <c r="IF24" s="84"/>
      <c r="IG24" s="84"/>
      <c r="IH24" s="84"/>
      <c r="II24" s="84"/>
      <c r="IJ24" s="84"/>
      <c r="IK24" s="84"/>
      <c r="IL24" s="84"/>
      <c r="IM24" s="84"/>
      <c r="IN24" s="84"/>
      <c r="IO24" s="84"/>
      <c r="IP24" s="84"/>
      <c r="IQ24" s="84"/>
      <c r="IR24" s="84"/>
      <c r="IS24" s="84"/>
      <c r="IT24" s="84"/>
      <c r="IU24" s="84"/>
      <c r="IV24" s="84"/>
      <c r="IW24" s="84"/>
      <c r="IX24" s="84"/>
      <c r="IY24" s="84"/>
      <c r="IZ24" s="84"/>
      <c r="JA24" s="84"/>
      <c r="JB24" s="84"/>
    </row>
    <row r="25" spans="1:262" s="22" customFormat="1" ht="15" customHeight="1" x14ac:dyDescent="0.15">
      <c r="A25" s="176" t="str">
        <f t="shared" si="0"/>
        <v>20190901</v>
      </c>
      <c r="B25" s="26" t="s">
        <v>285</v>
      </c>
      <c r="C25" s="27" t="s">
        <v>190</v>
      </c>
      <c r="D25" s="28" t="s">
        <v>408</v>
      </c>
      <c r="E25" s="26" t="s">
        <v>278</v>
      </c>
      <c r="F25" s="29" t="str">
        <f>VLOOKUP(D25,[2]工单一览表!A:B,2,0)</f>
        <v>025-C130000641-370</v>
      </c>
      <c r="G25" s="30" t="str">
        <f>VLOOKUP(F25,[2]系列对照表!A:C,3,0)</f>
        <v>PinPush</v>
      </c>
      <c r="H25" s="30" t="str">
        <f>VLOOKUP(F25,[2]系列对照表!A:D,4,0)</f>
        <v>PCS</v>
      </c>
      <c r="I25" s="37">
        <f>VLOOKUP(D25,[2]工单一览表!A:G,7,0)</f>
        <v>2000000</v>
      </c>
      <c r="J25" s="38" t="s">
        <v>281</v>
      </c>
      <c r="K25" s="37">
        <f>VLOOKUP(D25,[2]工单一览表!A:H,8,0)</f>
        <v>0</v>
      </c>
      <c r="L25" s="26"/>
      <c r="M25" s="26"/>
      <c r="N25" s="26"/>
      <c r="O25" s="39" t="s">
        <v>396</v>
      </c>
      <c r="P25" s="40">
        <v>0.5</v>
      </c>
      <c r="Q25" s="40">
        <v>0.5</v>
      </c>
      <c r="R25" s="40">
        <f t="shared" ca="1" si="2"/>
        <v>2.1463414634146343</v>
      </c>
      <c r="S25" s="40">
        <f t="shared" ca="1" si="3"/>
        <v>0.54320987654320985</v>
      </c>
      <c r="T25" s="40">
        <v>7</v>
      </c>
      <c r="U25" s="40">
        <v>7</v>
      </c>
      <c r="V25" s="41">
        <v>12</v>
      </c>
      <c r="W25" s="42">
        <v>95800</v>
      </c>
      <c r="X25" s="43">
        <v>200</v>
      </c>
      <c r="Y25" s="50">
        <v>1</v>
      </c>
      <c r="Z25" s="50">
        <v>1</v>
      </c>
      <c r="AA25" s="51"/>
      <c r="AB25" s="51"/>
      <c r="AC25" s="51"/>
      <c r="AD25" s="51"/>
      <c r="AE25" s="51"/>
      <c r="AF25" s="38">
        <f t="shared" si="9"/>
        <v>144000</v>
      </c>
      <c r="AG25" s="61">
        <f t="shared" si="10"/>
        <v>7.9833333333333334</v>
      </c>
      <c r="AH25" s="62">
        <f t="shared" si="11"/>
        <v>0.66527777777777775</v>
      </c>
      <c r="AI25" s="63"/>
      <c r="AJ25" s="64"/>
      <c r="AK25" s="65">
        <v>0</v>
      </c>
      <c r="AL25" s="64" t="str">
        <f>IF(VLOOKUP(D25,[2]工单一览表!A:F,6,0)="结案","Y","N")</f>
        <v>N</v>
      </c>
      <c r="AM25" s="66" t="s">
        <v>331</v>
      </c>
      <c r="AN25" s="26"/>
      <c r="AO25" s="66" t="s">
        <v>64</v>
      </c>
      <c r="AP25" s="74"/>
      <c r="AQ25" s="75"/>
      <c r="AR25" s="76"/>
      <c r="AS25" s="77"/>
      <c r="AT25" s="77"/>
      <c r="AU25" s="78"/>
      <c r="AV25" s="77"/>
      <c r="AW25" s="77"/>
      <c r="AX25" s="77"/>
      <c r="AY25" s="77"/>
      <c r="AZ25" s="77"/>
      <c r="BA25" s="77"/>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84"/>
      <c r="CE25" s="84"/>
      <c r="CF25" s="84"/>
      <c r="CG25" s="84"/>
      <c r="CH25" s="84"/>
      <c r="CI25" s="84"/>
      <c r="CJ25" s="84"/>
      <c r="CK25" s="84"/>
      <c r="CL25" s="84"/>
      <c r="CM25" s="84"/>
      <c r="CN25" s="84"/>
      <c r="CO25" s="84"/>
      <c r="CP25" s="84"/>
      <c r="CQ25" s="84"/>
      <c r="CR25" s="84"/>
      <c r="CS25" s="84"/>
      <c r="CT25" s="84"/>
      <c r="CU25" s="84"/>
      <c r="CV25" s="84"/>
      <c r="CW25" s="84"/>
      <c r="CX25" s="84"/>
      <c r="CY25" s="84"/>
      <c r="CZ25" s="84"/>
      <c r="DA25" s="84"/>
      <c r="DB25" s="84"/>
      <c r="DC25" s="84"/>
      <c r="DD25" s="84"/>
      <c r="DE25" s="84"/>
      <c r="DF25" s="84"/>
      <c r="DG25" s="84"/>
      <c r="DH25" s="84"/>
      <c r="DI25" s="84"/>
      <c r="DJ25" s="84"/>
      <c r="DK25" s="84"/>
      <c r="DL25" s="84"/>
      <c r="DM25" s="84"/>
      <c r="DN25" s="84"/>
      <c r="DO25" s="84"/>
      <c r="DP25" s="84"/>
      <c r="DQ25" s="84"/>
      <c r="DR25" s="84"/>
      <c r="DS25" s="84"/>
      <c r="DT25" s="84"/>
      <c r="DU25" s="84"/>
      <c r="DV25" s="84"/>
      <c r="DW25" s="84"/>
      <c r="DX25" s="84"/>
      <c r="DY25" s="84"/>
      <c r="DZ25" s="84"/>
      <c r="EA25" s="84"/>
      <c r="EB25" s="84"/>
      <c r="EC25" s="84"/>
      <c r="ED25" s="84"/>
      <c r="EE25" s="84"/>
      <c r="EF25" s="84"/>
      <c r="EG25" s="84"/>
      <c r="EH25" s="84"/>
      <c r="EI25" s="84"/>
      <c r="EJ25" s="84"/>
      <c r="EK25" s="84"/>
      <c r="EL25" s="84"/>
      <c r="EM25" s="84"/>
      <c r="EN25" s="84"/>
      <c r="EO25" s="84"/>
      <c r="EP25" s="84"/>
      <c r="EQ25" s="84"/>
      <c r="ER25" s="84"/>
      <c r="ES25" s="84"/>
      <c r="ET25" s="84"/>
      <c r="EU25" s="84"/>
      <c r="EV25" s="84"/>
      <c r="EW25" s="84"/>
      <c r="EX25" s="84"/>
      <c r="EY25" s="84"/>
      <c r="EZ25" s="84"/>
      <c r="FA25" s="84"/>
      <c r="FB25" s="84"/>
      <c r="FC25" s="84"/>
      <c r="FD25" s="84"/>
      <c r="FE25" s="84"/>
      <c r="FF25" s="84"/>
      <c r="FG25" s="84"/>
      <c r="FH25" s="84"/>
      <c r="FI25" s="84"/>
      <c r="FJ25" s="84"/>
      <c r="FK25" s="84"/>
      <c r="FL25" s="84"/>
      <c r="FM25" s="84"/>
      <c r="FN25" s="84"/>
      <c r="FO25" s="84"/>
      <c r="FP25" s="84"/>
      <c r="FQ25" s="84"/>
      <c r="FR25" s="84"/>
      <c r="FS25" s="84"/>
      <c r="FT25" s="84"/>
      <c r="FU25" s="84"/>
      <c r="FV25" s="84"/>
      <c r="FW25" s="84"/>
      <c r="FX25" s="84"/>
      <c r="FY25" s="84"/>
      <c r="FZ25" s="84"/>
      <c r="GA25" s="84"/>
      <c r="GB25" s="84"/>
      <c r="GC25" s="84"/>
      <c r="GD25" s="84"/>
      <c r="GE25" s="84"/>
      <c r="GF25" s="84"/>
      <c r="GG25" s="84"/>
      <c r="GH25" s="84"/>
      <c r="GI25" s="84"/>
      <c r="GJ25" s="84"/>
      <c r="GK25" s="84"/>
      <c r="GL25" s="84"/>
      <c r="GM25" s="84"/>
      <c r="GN25" s="84"/>
      <c r="GO25" s="84"/>
      <c r="GP25" s="84"/>
      <c r="GQ25" s="84"/>
      <c r="GR25" s="84"/>
      <c r="GS25" s="84"/>
      <c r="GT25" s="84"/>
      <c r="GU25" s="84"/>
      <c r="GV25" s="84"/>
      <c r="GW25" s="84"/>
      <c r="GX25" s="84"/>
      <c r="GY25" s="84"/>
      <c r="GZ25" s="84"/>
      <c r="HA25" s="84"/>
      <c r="HB25" s="84"/>
      <c r="HC25" s="84"/>
      <c r="HD25" s="84"/>
      <c r="HE25" s="84"/>
      <c r="HF25" s="84"/>
      <c r="HG25" s="84"/>
      <c r="HH25" s="84"/>
      <c r="HI25" s="84"/>
      <c r="HJ25" s="84"/>
      <c r="HK25" s="84"/>
      <c r="HL25" s="84"/>
      <c r="HM25" s="84"/>
      <c r="HN25" s="84"/>
      <c r="HO25" s="84"/>
      <c r="HP25" s="84"/>
      <c r="HQ25" s="84"/>
      <c r="HR25" s="84"/>
      <c r="HS25" s="84"/>
      <c r="HT25" s="84"/>
      <c r="HU25" s="84"/>
      <c r="HV25" s="84"/>
      <c r="HW25" s="84"/>
      <c r="HX25" s="84"/>
      <c r="HY25" s="84"/>
      <c r="HZ25" s="84"/>
      <c r="IA25" s="84"/>
      <c r="IB25" s="84"/>
      <c r="IC25" s="84"/>
      <c r="ID25" s="84"/>
      <c r="IE25" s="84"/>
      <c r="IF25" s="84"/>
      <c r="IG25" s="84"/>
      <c r="IH25" s="84"/>
      <c r="II25" s="84"/>
      <c r="IJ25" s="84"/>
      <c r="IK25" s="84"/>
      <c r="IL25" s="84"/>
      <c r="IM25" s="84"/>
      <c r="IN25" s="84"/>
      <c r="IO25" s="84"/>
      <c r="IP25" s="84"/>
      <c r="IQ25" s="84"/>
      <c r="IR25" s="84"/>
      <c r="IS25" s="84"/>
      <c r="IT25" s="84"/>
      <c r="IU25" s="84"/>
      <c r="IV25" s="84"/>
      <c r="IW25" s="84"/>
      <c r="IX25" s="84"/>
      <c r="IY25" s="84"/>
      <c r="IZ25" s="84"/>
      <c r="JA25" s="84"/>
      <c r="JB25" s="84"/>
    </row>
    <row r="26" spans="1:262" s="22" customFormat="1" ht="15" customHeight="1" x14ac:dyDescent="0.15">
      <c r="A26" s="176" t="str">
        <f t="shared" si="0"/>
        <v>20190901</v>
      </c>
      <c r="B26" s="26" t="s">
        <v>275</v>
      </c>
      <c r="C26" s="27" t="s">
        <v>350</v>
      </c>
      <c r="D26" s="28" t="s">
        <v>345</v>
      </c>
      <c r="E26" s="26" t="s">
        <v>278</v>
      </c>
      <c r="F26" s="29" t="str">
        <f>VLOOKUP(D26,[2]工单一览表!A:B,2,0)</f>
        <v>025-C130000641-0397</v>
      </c>
      <c r="G26" s="30" t="str">
        <f>VLOOKUP(F26,[2]系列对照表!A:C,3,0)</f>
        <v>PinPush</v>
      </c>
      <c r="H26" s="30" t="str">
        <f>VLOOKUP(F26,[2]系列对照表!A:D,4,0)</f>
        <v>PCS</v>
      </c>
      <c r="I26" s="37">
        <f>VLOOKUP(D26,[2]工单一览表!A:G,7,0)</f>
        <v>1000000</v>
      </c>
      <c r="J26" s="38" t="s">
        <v>281</v>
      </c>
      <c r="K26" s="37">
        <f>VLOOKUP(D26,[2]工单一览表!A:H,8,0)</f>
        <v>405000</v>
      </c>
      <c r="L26" s="26"/>
      <c r="M26" s="26"/>
      <c r="N26" s="26"/>
      <c r="O26" s="39" t="s">
        <v>29</v>
      </c>
      <c r="P26" s="40">
        <v>0.5</v>
      </c>
      <c r="Q26" s="40">
        <v>0.5</v>
      </c>
      <c r="R26" s="40">
        <f t="shared" ca="1" si="2"/>
        <v>5.2</v>
      </c>
      <c r="S26" s="40">
        <f t="shared" ca="1" si="3"/>
        <v>0.54320987654320985</v>
      </c>
      <c r="T26" s="40">
        <v>11</v>
      </c>
      <c r="U26" s="40">
        <v>0</v>
      </c>
      <c r="V26" s="41">
        <v>12</v>
      </c>
      <c r="W26" s="42">
        <v>28000</v>
      </c>
      <c r="X26" s="43">
        <v>200</v>
      </c>
      <c r="Y26" s="50">
        <v>1</v>
      </c>
      <c r="Z26" s="50">
        <v>1</v>
      </c>
      <c r="AA26" s="51"/>
      <c r="AB26" s="51"/>
      <c r="AC26" s="51"/>
      <c r="AD26" s="51"/>
      <c r="AE26" s="51"/>
      <c r="AF26" s="38">
        <f t="shared" si="9"/>
        <v>144000</v>
      </c>
      <c r="AG26" s="61">
        <f t="shared" si="10"/>
        <v>2.3333333333333335</v>
      </c>
      <c r="AH26" s="62">
        <f t="shared" si="11"/>
        <v>0.19444444444444445</v>
      </c>
      <c r="AI26" s="63"/>
      <c r="AJ26" s="64"/>
      <c r="AK26" s="65">
        <v>0</v>
      </c>
      <c r="AL26" s="64" t="str">
        <f>IF(VLOOKUP(D26,[2]工单一览表!A:F,6,0)="结案","Y","N")</f>
        <v>Y</v>
      </c>
      <c r="AM26" s="66"/>
      <c r="AN26" s="26"/>
      <c r="AO26" s="66" t="s">
        <v>5</v>
      </c>
      <c r="AP26" s="74"/>
      <c r="AQ26" s="75"/>
      <c r="AR26" s="76"/>
      <c r="AS26" s="77"/>
      <c r="AT26" s="77"/>
      <c r="AU26" s="78"/>
      <c r="AV26" s="77"/>
      <c r="AW26" s="77"/>
      <c r="AX26" s="77"/>
      <c r="AY26" s="77"/>
      <c r="AZ26" s="77"/>
      <c r="BA26" s="77"/>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c r="CH26" s="84"/>
      <c r="CI26" s="84"/>
      <c r="CJ26" s="84"/>
      <c r="CK26" s="84"/>
      <c r="CL26" s="84"/>
      <c r="CM26" s="84"/>
      <c r="CN26" s="84"/>
      <c r="CO26" s="84"/>
      <c r="CP26" s="84"/>
      <c r="CQ26" s="84"/>
      <c r="CR26" s="84"/>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c r="GZ26" s="84"/>
      <c r="HA26" s="84"/>
      <c r="HB26" s="84"/>
      <c r="HC26" s="84"/>
      <c r="HD26" s="84"/>
      <c r="HE26" s="84"/>
      <c r="HF26" s="84"/>
      <c r="HG26" s="84"/>
      <c r="HH26" s="84"/>
      <c r="HI26" s="84"/>
      <c r="HJ26" s="84"/>
      <c r="HK26" s="84"/>
      <c r="HL26" s="84"/>
      <c r="HM26" s="84"/>
      <c r="HN26" s="84"/>
      <c r="HO26" s="84"/>
      <c r="HP26" s="84"/>
      <c r="HQ26" s="84"/>
      <c r="HR26" s="84"/>
      <c r="HS26" s="84"/>
      <c r="HT26" s="84"/>
      <c r="HU26" s="84"/>
      <c r="HV26" s="84"/>
      <c r="HW26" s="84"/>
      <c r="HX26" s="84"/>
      <c r="HY26" s="84"/>
      <c r="HZ26" s="84"/>
      <c r="IA26" s="84"/>
      <c r="IB26" s="84"/>
      <c r="IC26" s="84"/>
      <c r="ID26" s="84"/>
      <c r="IE26" s="84"/>
      <c r="IF26" s="84"/>
      <c r="IG26" s="84"/>
      <c r="IH26" s="84"/>
      <c r="II26" s="84"/>
      <c r="IJ26" s="84"/>
      <c r="IK26" s="84"/>
      <c r="IL26" s="84"/>
      <c r="IM26" s="84"/>
      <c r="IN26" s="84"/>
      <c r="IO26" s="84"/>
      <c r="IP26" s="84"/>
      <c r="IQ26" s="84"/>
      <c r="IR26" s="84"/>
      <c r="IS26" s="84"/>
      <c r="IT26" s="84"/>
      <c r="IU26" s="84"/>
      <c r="IV26" s="84"/>
      <c r="IW26" s="84"/>
      <c r="IX26" s="84"/>
      <c r="IY26" s="84"/>
      <c r="IZ26" s="84"/>
      <c r="JA26" s="84"/>
      <c r="JB26" s="84"/>
    </row>
    <row r="27" spans="1:262" s="22" customFormat="1" ht="15" customHeight="1" x14ac:dyDescent="0.15">
      <c r="A27" s="176" t="str">
        <f t="shared" si="0"/>
        <v>20190901</v>
      </c>
      <c r="B27" s="26" t="s">
        <v>285</v>
      </c>
      <c r="C27" s="27" t="s">
        <v>350</v>
      </c>
      <c r="D27" s="28" t="s">
        <v>345</v>
      </c>
      <c r="E27" s="26" t="s">
        <v>278</v>
      </c>
      <c r="F27" s="29" t="str">
        <f>VLOOKUP(D27,[2]工单一览表!A:B,2,0)</f>
        <v>025-C130000641-0397</v>
      </c>
      <c r="G27" s="30" t="str">
        <f>VLOOKUP(F27,[2]系列对照表!A:C,3,0)</f>
        <v>PinPush</v>
      </c>
      <c r="H27" s="30" t="str">
        <f>VLOOKUP(F27,[2]系列对照表!A:D,4,0)</f>
        <v>PCS</v>
      </c>
      <c r="I27" s="37">
        <f>VLOOKUP(D27,[2]工单一览表!A:G,7,0)</f>
        <v>1000000</v>
      </c>
      <c r="J27" s="38" t="s">
        <v>281</v>
      </c>
      <c r="K27" s="37">
        <f>VLOOKUP(D27,[2]工单一览表!A:H,8,0)</f>
        <v>405000</v>
      </c>
      <c r="L27" s="26"/>
      <c r="M27" s="26"/>
      <c r="N27" s="26"/>
      <c r="O27" s="39" t="s">
        <v>29</v>
      </c>
      <c r="P27" s="40">
        <v>0.5</v>
      </c>
      <c r="Q27" s="40">
        <v>0.5</v>
      </c>
      <c r="R27" s="40">
        <f t="shared" ca="1" si="2"/>
        <v>2.1463414634146343</v>
      </c>
      <c r="S27" s="40">
        <f t="shared" ca="1" si="3"/>
        <v>0.54320987654320985</v>
      </c>
      <c r="T27" s="40">
        <v>11</v>
      </c>
      <c r="U27" s="40">
        <v>0</v>
      </c>
      <c r="V27" s="41">
        <v>12</v>
      </c>
      <c r="W27" s="42">
        <v>52500</v>
      </c>
      <c r="X27" s="43">
        <v>200</v>
      </c>
      <c r="Y27" s="50">
        <v>1</v>
      </c>
      <c r="Z27" s="50">
        <v>1</v>
      </c>
      <c r="AA27" s="51"/>
      <c r="AB27" s="51"/>
      <c r="AC27" s="51"/>
      <c r="AD27" s="51"/>
      <c r="AE27" s="51"/>
      <c r="AF27" s="38">
        <f t="shared" si="9"/>
        <v>144000</v>
      </c>
      <c r="AG27" s="61">
        <f t="shared" si="10"/>
        <v>4.375</v>
      </c>
      <c r="AH27" s="62">
        <f t="shared" si="11"/>
        <v>0.36458333333333331</v>
      </c>
      <c r="AI27" s="63"/>
      <c r="AJ27" s="64"/>
      <c r="AK27" s="65">
        <v>0</v>
      </c>
      <c r="AL27" s="64" t="str">
        <f>IF(VLOOKUP(D27,[2]工单一览表!A:F,6,0)="结案","Y","N")</f>
        <v>Y</v>
      </c>
      <c r="AM27" s="66"/>
      <c r="AN27" s="26"/>
      <c r="AO27" s="66" t="s">
        <v>33</v>
      </c>
      <c r="AP27" s="74"/>
      <c r="AQ27" s="75"/>
      <c r="AR27" s="76"/>
      <c r="AS27" s="77"/>
      <c r="AT27" s="77"/>
      <c r="AU27" s="78"/>
      <c r="AV27" s="77"/>
      <c r="AW27" s="77"/>
      <c r="AX27" s="77"/>
      <c r="AY27" s="77"/>
      <c r="AZ27" s="77"/>
      <c r="BA27" s="77"/>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84"/>
      <c r="CE27" s="84"/>
      <c r="CF27" s="84"/>
      <c r="CG27" s="84"/>
      <c r="CH27" s="84"/>
      <c r="CI27" s="84"/>
      <c r="CJ27" s="84"/>
      <c r="CK27" s="84"/>
      <c r="CL27" s="84"/>
      <c r="CM27" s="84"/>
      <c r="CN27" s="84"/>
      <c r="CO27" s="84"/>
      <c r="CP27" s="84"/>
      <c r="CQ27" s="84"/>
      <c r="CR27" s="84"/>
      <c r="CS27" s="84"/>
      <c r="CT27" s="84"/>
      <c r="CU27" s="84"/>
      <c r="CV27" s="84"/>
      <c r="CW27" s="84"/>
      <c r="CX27" s="84"/>
      <c r="CY27" s="84"/>
      <c r="CZ27" s="84"/>
      <c r="DA27" s="84"/>
      <c r="DB27" s="84"/>
      <c r="DC27" s="84"/>
      <c r="DD27" s="84"/>
      <c r="DE27" s="84"/>
      <c r="DF27" s="84"/>
      <c r="DG27" s="84"/>
      <c r="DH27" s="84"/>
      <c r="DI27" s="84"/>
      <c r="DJ27" s="84"/>
      <c r="DK27" s="84"/>
      <c r="DL27" s="84"/>
      <c r="DM27" s="84"/>
      <c r="DN27" s="84"/>
      <c r="DO27" s="84"/>
      <c r="DP27" s="84"/>
      <c r="DQ27" s="84"/>
      <c r="DR27" s="84"/>
      <c r="DS27" s="84"/>
      <c r="DT27" s="84"/>
      <c r="DU27" s="84"/>
      <c r="DV27" s="84"/>
      <c r="DW27" s="84"/>
      <c r="DX27" s="84"/>
      <c r="DY27" s="84"/>
      <c r="DZ27" s="84"/>
      <c r="EA27" s="84"/>
      <c r="EB27" s="84"/>
      <c r="EC27" s="84"/>
      <c r="ED27" s="84"/>
      <c r="EE27" s="84"/>
      <c r="EF27" s="84"/>
      <c r="EG27" s="84"/>
      <c r="EH27" s="84"/>
      <c r="EI27" s="84"/>
      <c r="EJ27" s="84"/>
      <c r="EK27" s="84"/>
      <c r="EL27" s="84"/>
      <c r="EM27" s="84"/>
      <c r="EN27" s="84"/>
      <c r="EO27" s="84"/>
      <c r="EP27" s="84"/>
      <c r="EQ27" s="84"/>
      <c r="ER27" s="84"/>
      <c r="ES27" s="84"/>
      <c r="ET27" s="84"/>
      <c r="EU27" s="84"/>
      <c r="EV27" s="84"/>
      <c r="EW27" s="84"/>
      <c r="EX27" s="84"/>
      <c r="EY27" s="84"/>
      <c r="EZ27" s="84"/>
      <c r="FA27" s="84"/>
      <c r="FB27" s="84"/>
      <c r="FC27" s="84"/>
      <c r="FD27" s="84"/>
      <c r="FE27" s="84"/>
      <c r="FF27" s="84"/>
      <c r="FG27" s="84"/>
      <c r="FH27" s="84"/>
      <c r="FI27" s="84"/>
      <c r="FJ27" s="84"/>
      <c r="FK27" s="84"/>
      <c r="FL27" s="84"/>
      <c r="FM27" s="84"/>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c r="HJ27" s="84"/>
      <c r="HK27" s="84"/>
      <c r="HL27" s="84"/>
      <c r="HM27" s="84"/>
      <c r="HN27" s="84"/>
      <c r="HO27" s="84"/>
      <c r="HP27" s="84"/>
      <c r="HQ27" s="84"/>
      <c r="HR27" s="84"/>
      <c r="HS27" s="84"/>
      <c r="HT27" s="84"/>
      <c r="HU27" s="84"/>
      <c r="HV27" s="84"/>
      <c r="HW27" s="84"/>
      <c r="HX27" s="84"/>
      <c r="HY27" s="84"/>
      <c r="HZ27" s="84"/>
      <c r="IA27" s="84"/>
      <c r="IB27" s="84"/>
      <c r="IC27" s="84"/>
      <c r="ID27" s="84"/>
      <c r="IE27" s="84"/>
      <c r="IF27" s="84"/>
      <c r="IG27" s="84"/>
      <c r="IH27" s="84"/>
      <c r="II27" s="84"/>
      <c r="IJ27" s="84"/>
      <c r="IK27" s="84"/>
      <c r="IL27" s="84"/>
      <c r="IM27" s="84"/>
      <c r="IN27" s="84"/>
      <c r="IO27" s="84"/>
      <c r="IP27" s="84"/>
      <c r="IQ27" s="84"/>
      <c r="IR27" s="84"/>
      <c r="IS27" s="84"/>
      <c r="IT27" s="84"/>
      <c r="IU27" s="84"/>
      <c r="IV27" s="84"/>
      <c r="IW27" s="84"/>
      <c r="IX27" s="84"/>
      <c r="IY27" s="84"/>
      <c r="IZ27" s="84"/>
      <c r="JA27" s="84"/>
      <c r="JB27" s="84"/>
    </row>
    <row r="28" spans="1:262" s="23" customFormat="1" ht="17.100000000000001" customHeight="1" x14ac:dyDescent="0.15">
      <c r="A28" s="239" t="s">
        <v>183</v>
      </c>
      <c r="B28" s="218" t="s">
        <v>494</v>
      </c>
      <c r="C28" s="218"/>
      <c r="D28" s="218"/>
      <c r="E28" s="219">
        <f>E29+E30</f>
        <v>4681.8</v>
      </c>
      <c r="F28" s="220"/>
      <c r="G28" s="31" t="s">
        <v>495</v>
      </c>
      <c r="H28" s="31"/>
      <c r="I28" s="221">
        <f>I29+I30</f>
        <v>191.25472617384384</v>
      </c>
      <c r="J28" s="222"/>
      <c r="K28" s="218" t="s">
        <v>496</v>
      </c>
      <c r="L28" s="218"/>
      <c r="M28" s="218"/>
      <c r="N28" s="223">
        <f>N29+N30</f>
        <v>243</v>
      </c>
      <c r="O28" s="224"/>
      <c r="P28" s="225" t="s">
        <v>216</v>
      </c>
      <c r="Q28" s="225"/>
      <c r="R28" s="225"/>
      <c r="S28" s="44">
        <f>E28/N28</f>
        <v>19.266666666666666</v>
      </c>
      <c r="T28" s="226" t="s">
        <v>217</v>
      </c>
      <c r="U28" s="227"/>
      <c r="V28" s="228"/>
      <c r="W28" s="45">
        <f>I28/N28</f>
        <v>0.78705648631211456</v>
      </c>
      <c r="X28" s="46"/>
      <c r="Y28" s="46"/>
      <c r="Z28" s="52"/>
      <c r="AA28" s="46"/>
      <c r="AB28" s="46"/>
      <c r="AC28" s="46"/>
      <c r="AD28" s="46"/>
      <c r="AE28" s="46"/>
      <c r="AF28" s="53"/>
      <c r="AG28" s="67"/>
      <c r="AH28" s="67"/>
      <c r="AI28" s="68"/>
      <c r="AJ28" s="68"/>
      <c r="AK28" s="68"/>
      <c r="AL28" s="68"/>
      <c r="AM28" s="69"/>
      <c r="AN28" s="46"/>
      <c r="AO28" s="79"/>
      <c r="AP28" s="80"/>
      <c r="AQ28" s="80"/>
      <c r="AR28" s="80"/>
      <c r="AS28" s="80"/>
      <c r="AT28" s="80"/>
      <c r="AU28" s="80"/>
      <c r="AV28" s="80"/>
      <c r="AW28" s="80"/>
      <c r="AX28" s="80"/>
      <c r="AY28" s="80"/>
      <c r="AZ28" s="80"/>
      <c r="BA28" s="80"/>
    </row>
    <row r="29" spans="1:262" s="24" customFormat="1" ht="16.5" customHeight="1" x14ac:dyDescent="0.15">
      <c r="A29" s="229"/>
      <c r="B29" s="229" t="s">
        <v>497</v>
      </c>
      <c r="C29" s="229"/>
      <c r="D29" s="229"/>
      <c r="E29" s="219">
        <f>SUMIFS(W:W,B:B,LEFT(B29,2),H:H,"KPCS")+SUMIFS(W:W,B:B,LEFT(B29,2),H:H,"PCS")/1000</f>
        <v>2593</v>
      </c>
      <c r="F29" s="220"/>
      <c r="G29" s="32" t="s">
        <v>498</v>
      </c>
      <c r="H29" s="32"/>
      <c r="I29" s="230">
        <f>SUMIFS(AG:AG,B:B,LEFT(B29,2))</f>
        <v>102.17666616196028</v>
      </c>
      <c r="J29" s="231"/>
      <c r="K29" s="229" t="s">
        <v>499</v>
      </c>
      <c r="L29" s="229"/>
      <c r="M29" s="229"/>
      <c r="N29" s="232">
        <f>SUMIFS(V:V,B:B,LEFT(B29,2))</f>
        <v>120</v>
      </c>
      <c r="O29" s="233"/>
      <c r="P29" s="234" t="s">
        <v>500</v>
      </c>
      <c r="Q29" s="234"/>
      <c r="R29" s="234"/>
      <c r="S29" s="44">
        <f>IF(ISERR(E29/N29),,E29/N29)</f>
        <v>21.608333333333334</v>
      </c>
      <c r="T29" s="235" t="s">
        <v>501</v>
      </c>
      <c r="U29" s="236"/>
      <c r="V29" s="237"/>
      <c r="W29" s="47">
        <f>IF(ISERR(I29/N29),,I29/N29)</f>
        <v>0.85147221801633566</v>
      </c>
      <c r="X29" s="48"/>
      <c r="Y29" s="48"/>
      <c r="Z29" s="54"/>
      <c r="AA29" s="55"/>
      <c r="AB29" s="55"/>
      <c r="AC29" s="55"/>
      <c r="AD29" s="55"/>
      <c r="AE29" s="55"/>
      <c r="AF29" s="48"/>
      <c r="AG29" s="70"/>
      <c r="AH29" s="70"/>
      <c r="AI29" s="48"/>
      <c r="AJ29" s="48"/>
      <c r="AK29" s="48"/>
      <c r="AL29" s="48"/>
      <c r="AM29" s="48"/>
      <c r="AN29" s="55"/>
      <c r="AO29" s="81"/>
      <c r="AP29" s="82"/>
      <c r="AQ29" s="82"/>
      <c r="AR29" s="82"/>
      <c r="AS29" s="82"/>
      <c r="AT29" s="82"/>
      <c r="AU29" s="82"/>
      <c r="AV29" s="82"/>
      <c r="AW29" s="82"/>
      <c r="AX29" s="82"/>
      <c r="AY29" s="82"/>
      <c r="AZ29" s="82"/>
      <c r="BA29" s="82"/>
    </row>
    <row r="30" spans="1:262" s="24" customFormat="1" ht="16.5" customHeight="1" x14ac:dyDescent="0.15">
      <c r="A30" s="229"/>
      <c r="B30" s="229" t="s">
        <v>502</v>
      </c>
      <c r="C30" s="229"/>
      <c r="D30" s="229"/>
      <c r="E30" s="219">
        <f>SUMIFS(W:W,B:B,LEFT(B30,2),H:H,"KPCS")+SUMIFS(W:W,B:B,LEFT(B30,2),H:H,"PCS")/1000</f>
        <v>2088.8000000000002</v>
      </c>
      <c r="F30" s="220"/>
      <c r="G30" s="32" t="s">
        <v>503</v>
      </c>
      <c r="H30" s="32"/>
      <c r="I30" s="230">
        <f>SUMIFS(AG:AG,B:B,LEFT(B30,2))</f>
        <v>89.078060011883551</v>
      </c>
      <c r="J30" s="231"/>
      <c r="K30" s="229" t="s">
        <v>504</v>
      </c>
      <c r="L30" s="229"/>
      <c r="M30" s="229"/>
      <c r="N30" s="232">
        <f>SUMIFS(V:V,B:B,LEFT(B30,2))</f>
        <v>123</v>
      </c>
      <c r="O30" s="233"/>
      <c r="P30" s="234" t="s">
        <v>505</v>
      </c>
      <c r="Q30" s="234"/>
      <c r="R30" s="234"/>
      <c r="S30" s="44">
        <f>IF(ISERR(E30/N30),,E30/N30)</f>
        <v>16.982113821138213</v>
      </c>
      <c r="T30" s="235" t="s">
        <v>506</v>
      </c>
      <c r="U30" s="236"/>
      <c r="V30" s="237"/>
      <c r="W30" s="47">
        <f>IF(ISERR(I30/N30),,I30/N30)</f>
        <v>0.7242118700153134</v>
      </c>
      <c r="X30" s="48"/>
      <c r="Y30" s="48"/>
      <c r="Z30" s="56"/>
      <c r="AA30" s="48"/>
      <c r="AB30" s="48"/>
      <c r="AC30" s="48"/>
      <c r="AD30" s="48"/>
      <c r="AE30" s="48"/>
      <c r="AF30" s="48"/>
      <c r="AG30" s="70"/>
      <c r="AH30" s="70"/>
      <c r="AI30" s="48"/>
      <c r="AJ30" s="48"/>
      <c r="AK30" s="48"/>
      <c r="AL30" s="48"/>
      <c r="AM30" s="48"/>
      <c r="AN30" s="48"/>
      <c r="AO30" s="83"/>
      <c r="AP30" s="82"/>
      <c r="AQ30" s="82"/>
      <c r="AR30" s="82"/>
      <c r="AS30" s="82"/>
      <c r="AT30" s="82"/>
      <c r="AU30" s="82"/>
      <c r="AV30" s="82"/>
      <c r="AW30" s="82"/>
      <c r="AX30" s="82"/>
      <c r="AY30" s="82"/>
      <c r="AZ30" s="82"/>
      <c r="BA30" s="82"/>
    </row>
    <row r="32" spans="1:262" x14ac:dyDescent="0.15">
      <c r="K32" s="5" t="s">
        <v>507</v>
      </c>
    </row>
    <row r="36" spans="11:17" x14ac:dyDescent="0.15">
      <c r="K36" s="5" t="s">
        <v>508</v>
      </c>
    </row>
    <row r="47" spans="11:17" x14ac:dyDescent="0.15">
      <c r="Q47" s="5" t="s">
        <v>508</v>
      </c>
    </row>
  </sheetData>
  <autoFilter ref="A4:BA30" xr:uid="{00000000-0009-0000-0000-000017000000}"/>
  <mergeCells count="54">
    <mergeCell ref="AG3:AG4"/>
    <mergeCell ref="AH3:AH4"/>
    <mergeCell ref="AL3:AL4"/>
    <mergeCell ref="AM3:AM4"/>
    <mergeCell ref="W3:W4"/>
    <mergeCell ref="X3:X4"/>
    <mergeCell ref="Y3:Y4"/>
    <mergeCell ref="Z3:Z4"/>
    <mergeCell ref="AF3:AF4"/>
    <mergeCell ref="R3:R4"/>
    <mergeCell ref="S3:S4"/>
    <mergeCell ref="T3:T4"/>
    <mergeCell ref="U3:U4"/>
    <mergeCell ref="V3:V4"/>
    <mergeCell ref="J3:J4"/>
    <mergeCell ref="K3:K4"/>
    <mergeCell ref="O3:O4"/>
    <mergeCell ref="P3:P4"/>
    <mergeCell ref="Q3:Q4"/>
    <mergeCell ref="E3:E4"/>
    <mergeCell ref="F3:F4"/>
    <mergeCell ref="G3:G4"/>
    <mergeCell ref="H3:H4"/>
    <mergeCell ref="I3:I4"/>
    <mergeCell ref="P29:R29"/>
    <mergeCell ref="T29:V29"/>
    <mergeCell ref="B30:D30"/>
    <mergeCell ref="E30:F30"/>
    <mergeCell ref="I30:J30"/>
    <mergeCell ref="K30:M30"/>
    <mergeCell ref="N30:O30"/>
    <mergeCell ref="P30:R30"/>
    <mergeCell ref="T30:V30"/>
    <mergeCell ref="B29:D29"/>
    <mergeCell ref="E29:F29"/>
    <mergeCell ref="I29:J29"/>
    <mergeCell ref="K29:M29"/>
    <mergeCell ref="N29:O29"/>
    <mergeCell ref="A1:BA1"/>
    <mergeCell ref="A2:X2"/>
    <mergeCell ref="Y2:BA2"/>
    <mergeCell ref="AP3:BA3"/>
    <mergeCell ref="B28:D28"/>
    <mergeCell ref="E28:F28"/>
    <mergeCell ref="I28:J28"/>
    <mergeCell ref="K28:M28"/>
    <mergeCell ref="N28:O28"/>
    <mergeCell ref="P28:R28"/>
    <mergeCell ref="T28:V28"/>
    <mergeCell ref="A3:A4"/>
    <mergeCell ref="A28:A30"/>
    <mergeCell ref="B3:B4"/>
    <mergeCell ref="C3:C4"/>
    <mergeCell ref="D3:D4"/>
  </mergeCells>
  <phoneticPr fontId="26" type="noConversion"/>
  <conditionalFormatting sqref="P28:P30">
    <cfRule type="cellIs" dxfId="2" priority="1" stopIfTrue="1" operator="equal">
      <formula>"待令"</formula>
    </cfRule>
    <cfRule type="cellIs" dxfId="1" priority="2" stopIfTrue="1" operator="equal">
      <formula>"试模"</formula>
    </cfRule>
    <cfRule type="cellIs" dxfId="0" priority="3" stopIfTrue="1" operator="equal">
      <formula>"修模"</formula>
    </cfRule>
  </conditionalFormatting>
  <dataValidations count="5">
    <dataValidation type="list" allowBlank="1" showInputMessage="1" showErrorMessage="1" sqref="B5 B6 B7 B8 B9 B10 B11 B12 B13 B14 B15 B16 B17 B18 B19 B20 B21 B22 B23 B24 B25 B26 B27 B31:B172" xr:uid="{00000000-0002-0000-1700-000000000000}">
      <formula1>"白班,夜班"</formula1>
    </dataValidation>
    <dataValidation type="list" allowBlank="1" showInputMessage="1" showErrorMessage="1" sqref="J5 J6 J7 J8 J9 J10 J11 J12 J13 J14 J15 J16 J17 J18 J19 J20 J21 J22 J23 J24 J25 J26 J27 J31:J172" xr:uid="{00000000-0002-0000-1700-000001000000}">
      <formula1>"产成品,半成品"</formula1>
    </dataValidation>
    <dataValidation type="list" allowBlank="1" showInputMessage="1" showErrorMessage="1" sqref="M5 M6 M7 M8 M9 M10 M11 M12 M13 M14 M15 M16 M17 M18 M19 M20 M21 M22 M23 M24 M25 M26 M27 M31:M172" xr:uid="{00000000-0002-0000-1700-000002000000}">
      <formula1>"点焊,镭射,插端,电测,贴唛拉,检验,包装"</formula1>
    </dataValidation>
    <dataValidation type="list" allowBlank="1" showInputMessage="1" showErrorMessage="1" sqref="L5 L6 L7 L8 L9 L10 L11 L12 L13 L14 L15 L16 L17 L18 L19 L20 L21 L22 L23 L24 L25 L26 L27 L31:L172" xr:uid="{00000000-0002-0000-1700-000003000000}">
      <formula1>"手工,自动,半自动"</formula1>
    </dataValidation>
    <dataValidation type="list" allowBlank="1" showInputMessage="1" showErrorMessage="1" sqref="AL5 AL6 AL7 AL8 AL9 AL10 AL11 AL12 AL13 AL14 AL15 AL16 AL17 AL18 AL19 AL20 AL21 AL22 AL23 AL24 AL25 AL26 AL27 AL31:AL178" xr:uid="{00000000-0002-0000-1700-000004000000}">
      <formula1>"Y,N"</formula1>
    </dataValidation>
  </dataValidations>
  <pageMargins left="0.75" right="0.75" top="1" bottom="1" header="0.51180555555555596" footer="0.51180555555555596"/>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H1978"/>
  <sheetViews>
    <sheetView topLeftCell="A1888" workbookViewId="0">
      <selection activeCell="A1851" sqref="A1851:XFD1978"/>
    </sheetView>
  </sheetViews>
  <sheetFormatPr defaultColWidth="9" defaultRowHeight="12" x14ac:dyDescent="0.15"/>
  <cols>
    <col min="1" max="1" width="13.75" style="13" customWidth="1"/>
    <col min="2" max="3" width="20.375" style="13" customWidth="1"/>
    <col min="4" max="4" width="9" style="13"/>
    <col min="5" max="5" width="7.25" style="13" customWidth="1"/>
    <col min="6" max="6" width="9" style="13"/>
    <col min="7" max="8" width="10.875" style="13"/>
    <col min="9" max="10" width="11.875" style="13"/>
    <col min="11" max="11" width="10.875" style="13"/>
    <col min="12" max="14" width="9" style="13"/>
    <col min="15" max="16" width="10.875" style="13"/>
    <col min="17" max="18" width="11.875" style="13"/>
    <col min="19" max="22" width="9" style="13"/>
    <col min="23" max="24" width="10.875" style="13"/>
    <col min="25" max="25" width="13.75" style="13"/>
    <col min="26" max="26" width="12.625" style="13"/>
    <col min="27" max="27" width="9" style="13"/>
    <col min="28" max="28" width="13.75" style="13"/>
    <col min="29" max="30" width="9" style="13"/>
    <col min="31" max="33" width="9.875" style="13"/>
    <col min="34" max="34" width="17" style="13"/>
    <col min="35" max="16384" width="9" style="13"/>
  </cols>
  <sheetData>
    <row r="1" spans="1:34" s="11" customFormat="1" ht="15" customHeight="1" x14ac:dyDescent="0.15">
      <c r="A1" s="14" t="s">
        <v>509</v>
      </c>
      <c r="B1" s="14" t="s">
        <v>510</v>
      </c>
      <c r="C1" s="14" t="s">
        <v>511</v>
      </c>
      <c r="D1" s="15" t="s">
        <v>512</v>
      </c>
      <c r="E1" s="15" t="s">
        <v>513</v>
      </c>
      <c r="F1" s="14" t="s">
        <v>514</v>
      </c>
      <c r="G1" s="11" t="s">
        <v>515</v>
      </c>
      <c r="H1" s="11" t="s">
        <v>241</v>
      </c>
      <c r="I1" s="11" t="s">
        <v>516</v>
      </c>
      <c r="J1" s="11" t="s">
        <v>517</v>
      </c>
      <c r="K1" s="11" t="s">
        <v>518</v>
      </c>
      <c r="L1" s="11" t="s">
        <v>519</v>
      </c>
      <c r="M1" s="11" t="s">
        <v>511</v>
      </c>
      <c r="N1" s="11" t="s">
        <v>512</v>
      </c>
      <c r="O1" s="11" t="s">
        <v>520</v>
      </c>
      <c r="P1" s="11" t="s">
        <v>521</v>
      </c>
      <c r="Q1" s="11" t="s">
        <v>522</v>
      </c>
      <c r="R1" s="11" t="s">
        <v>523</v>
      </c>
      <c r="S1" s="11" t="s">
        <v>524</v>
      </c>
      <c r="T1" s="11" t="s">
        <v>525</v>
      </c>
      <c r="U1" s="11" t="s">
        <v>526</v>
      </c>
      <c r="V1" s="11" t="s">
        <v>527</v>
      </c>
      <c r="W1" s="11" t="s">
        <v>528</v>
      </c>
      <c r="X1" s="11" t="s">
        <v>529</v>
      </c>
      <c r="Y1" s="11" t="s">
        <v>530</v>
      </c>
      <c r="Z1" s="11" t="s">
        <v>531</v>
      </c>
      <c r="AA1" s="11" t="s">
        <v>532</v>
      </c>
      <c r="AB1" s="11" t="s">
        <v>533</v>
      </c>
      <c r="AC1" s="11" t="s">
        <v>534</v>
      </c>
      <c r="AD1" s="11" t="s">
        <v>535</v>
      </c>
      <c r="AE1" s="11" t="s">
        <v>536</v>
      </c>
      <c r="AF1" s="11" t="s">
        <v>537</v>
      </c>
      <c r="AG1" s="11" t="s">
        <v>538</v>
      </c>
      <c r="AH1" s="11" t="s">
        <v>539</v>
      </c>
    </row>
    <row r="2" spans="1:34" s="12" customFormat="1" ht="12.75" x14ac:dyDescent="0.15">
      <c r="A2" s="12" t="s">
        <v>540</v>
      </c>
      <c r="B2" s="12" t="s">
        <v>541</v>
      </c>
      <c r="C2" s="12" t="s">
        <v>542</v>
      </c>
      <c r="D2" s="12" t="s">
        <v>543</v>
      </c>
      <c r="E2" s="12" t="s">
        <v>544</v>
      </c>
      <c r="F2" s="12" t="s">
        <v>545</v>
      </c>
      <c r="G2" s="16">
        <v>300000</v>
      </c>
      <c r="H2" s="16">
        <v>283500</v>
      </c>
      <c r="I2" s="17">
        <v>283500</v>
      </c>
      <c r="J2" s="17">
        <v>283500</v>
      </c>
      <c r="K2" s="16">
        <v>16500</v>
      </c>
      <c r="L2" s="12" t="s">
        <v>546</v>
      </c>
      <c r="M2" s="12" t="s">
        <v>547</v>
      </c>
      <c r="N2" s="12" t="s">
        <v>548</v>
      </c>
      <c r="O2" s="16">
        <v>300000</v>
      </c>
      <c r="P2" s="16">
        <v>283500</v>
      </c>
      <c r="Q2" s="17">
        <v>283500</v>
      </c>
      <c r="R2" s="17">
        <v>283500</v>
      </c>
      <c r="S2" s="16">
        <v>0</v>
      </c>
      <c r="T2" s="16">
        <v>0</v>
      </c>
      <c r="U2" s="17">
        <v>0</v>
      </c>
      <c r="V2" s="17">
        <v>0</v>
      </c>
      <c r="W2" s="16">
        <v>283500</v>
      </c>
      <c r="X2" s="16">
        <v>16500</v>
      </c>
      <c r="Y2" s="16">
        <v>0</v>
      </c>
      <c r="Z2" s="16">
        <v>283500</v>
      </c>
      <c r="AA2" s="18">
        <v>0</v>
      </c>
      <c r="AB2" s="16">
        <v>0</v>
      </c>
      <c r="AC2" s="12" t="s">
        <v>549</v>
      </c>
      <c r="AD2" s="12" t="s">
        <v>79</v>
      </c>
      <c r="AE2" s="19">
        <v>43431</v>
      </c>
      <c r="AF2" s="19">
        <v>43432</v>
      </c>
      <c r="AH2" s="20">
        <v>43462</v>
      </c>
    </row>
    <row r="3" spans="1:34" s="12" customFormat="1" ht="12.75" x14ac:dyDescent="0.15">
      <c r="A3" s="12" t="s">
        <v>540</v>
      </c>
      <c r="B3" s="12" t="s">
        <v>541</v>
      </c>
      <c r="C3" s="12" t="s">
        <v>542</v>
      </c>
      <c r="D3" s="12" t="s">
        <v>543</v>
      </c>
      <c r="E3" s="12" t="s">
        <v>544</v>
      </c>
      <c r="F3" s="12" t="s">
        <v>545</v>
      </c>
      <c r="G3" s="16">
        <v>300000</v>
      </c>
      <c r="H3" s="16">
        <v>283500</v>
      </c>
      <c r="I3" s="17">
        <v>283500</v>
      </c>
      <c r="J3" s="17">
        <v>283500</v>
      </c>
      <c r="K3" s="16">
        <v>16500</v>
      </c>
      <c r="L3" s="12" t="s">
        <v>550</v>
      </c>
      <c r="M3" s="12" t="s">
        <v>551</v>
      </c>
      <c r="N3" s="12" t="s">
        <v>552</v>
      </c>
      <c r="O3" s="16">
        <v>300000</v>
      </c>
      <c r="P3" s="16">
        <v>283500</v>
      </c>
      <c r="Q3" s="17">
        <v>283500</v>
      </c>
      <c r="R3" s="17">
        <v>283500</v>
      </c>
      <c r="S3" s="16">
        <v>0</v>
      </c>
      <c r="T3" s="16">
        <v>0</v>
      </c>
      <c r="U3" s="17">
        <v>0</v>
      </c>
      <c r="V3" s="17">
        <v>0</v>
      </c>
      <c r="W3" s="16">
        <v>283500</v>
      </c>
      <c r="X3" s="16">
        <v>16500</v>
      </c>
      <c r="Y3" s="16">
        <v>0</v>
      </c>
      <c r="Z3" s="16">
        <v>283500</v>
      </c>
      <c r="AA3" s="18">
        <v>0</v>
      </c>
      <c r="AB3" s="16">
        <v>0</v>
      </c>
      <c r="AC3" s="12" t="s">
        <v>549</v>
      </c>
      <c r="AD3" s="12" t="s">
        <v>79</v>
      </c>
      <c r="AE3" s="19">
        <v>43431</v>
      </c>
      <c r="AF3" s="19">
        <v>43432</v>
      </c>
      <c r="AH3" s="20">
        <v>43462</v>
      </c>
    </row>
    <row r="4" spans="1:34" s="12" customFormat="1" ht="12.75" x14ac:dyDescent="0.15">
      <c r="A4" s="12" t="s">
        <v>553</v>
      </c>
      <c r="B4" s="12" t="s">
        <v>13</v>
      </c>
      <c r="C4" s="12" t="s">
        <v>554</v>
      </c>
      <c r="D4" s="12" t="s">
        <v>555</v>
      </c>
      <c r="E4" s="12" t="s">
        <v>544</v>
      </c>
      <c r="F4" s="12" t="s">
        <v>545</v>
      </c>
      <c r="G4" s="16">
        <v>200</v>
      </c>
      <c r="H4" s="16">
        <v>165</v>
      </c>
      <c r="I4" s="17">
        <v>165</v>
      </c>
      <c r="J4" s="17">
        <v>165</v>
      </c>
      <c r="K4" s="16">
        <v>35</v>
      </c>
      <c r="L4" s="12" t="s">
        <v>556</v>
      </c>
      <c r="M4" s="12" t="s">
        <v>557</v>
      </c>
      <c r="N4" s="12" t="s">
        <v>558</v>
      </c>
      <c r="O4" s="16">
        <v>20</v>
      </c>
      <c r="P4" s="16">
        <v>18.5</v>
      </c>
      <c r="Q4" s="17">
        <v>18.5</v>
      </c>
      <c r="R4" s="17">
        <v>18.5</v>
      </c>
      <c r="S4" s="16">
        <v>0</v>
      </c>
      <c r="T4" s="16">
        <v>0</v>
      </c>
      <c r="U4" s="17">
        <v>0</v>
      </c>
      <c r="V4" s="17">
        <v>0</v>
      </c>
      <c r="W4" s="16">
        <v>18.5</v>
      </c>
      <c r="X4" s="16">
        <v>1.5</v>
      </c>
      <c r="Y4" s="16">
        <v>2</v>
      </c>
      <c r="Z4" s="16">
        <v>16.5</v>
      </c>
      <c r="AA4" s="18">
        <v>0</v>
      </c>
      <c r="AB4" s="16">
        <v>-2</v>
      </c>
      <c r="AC4" s="12" t="s">
        <v>549</v>
      </c>
      <c r="AD4" s="12" t="s">
        <v>559</v>
      </c>
      <c r="AE4" s="19">
        <v>43475</v>
      </c>
      <c r="AF4" s="19">
        <v>43478</v>
      </c>
      <c r="AH4" s="20">
        <v>43480</v>
      </c>
    </row>
    <row r="5" spans="1:34" s="12" customFormat="1" ht="12.75" x14ac:dyDescent="0.15">
      <c r="A5" s="12" t="s">
        <v>560</v>
      </c>
      <c r="B5" s="12" t="s">
        <v>89</v>
      </c>
      <c r="C5" s="12" t="s">
        <v>561</v>
      </c>
      <c r="D5" s="12" t="s">
        <v>562</v>
      </c>
      <c r="E5" s="12" t="s">
        <v>544</v>
      </c>
      <c r="F5" s="12" t="s">
        <v>545</v>
      </c>
      <c r="G5" s="16">
        <v>200000</v>
      </c>
      <c r="H5" s="16">
        <v>200000</v>
      </c>
      <c r="I5" s="17">
        <v>200000</v>
      </c>
      <c r="J5" s="17">
        <v>200000</v>
      </c>
      <c r="K5" s="16">
        <v>0</v>
      </c>
      <c r="L5" s="12" t="s">
        <v>563</v>
      </c>
      <c r="M5" s="12" t="s">
        <v>564</v>
      </c>
      <c r="N5" s="12" t="s">
        <v>565</v>
      </c>
      <c r="O5" s="16">
        <v>92</v>
      </c>
      <c r="P5" s="16">
        <v>92</v>
      </c>
      <c r="Q5" s="17">
        <v>92</v>
      </c>
      <c r="R5" s="17">
        <v>92</v>
      </c>
      <c r="S5" s="16">
        <v>0</v>
      </c>
      <c r="T5" s="16">
        <v>0</v>
      </c>
      <c r="U5" s="17">
        <v>0</v>
      </c>
      <c r="V5" s="17">
        <v>0</v>
      </c>
      <c r="W5" s="16">
        <v>92</v>
      </c>
      <c r="X5" s="16">
        <v>0</v>
      </c>
      <c r="Y5" s="16">
        <v>0</v>
      </c>
      <c r="Z5" s="16">
        <v>92</v>
      </c>
      <c r="AA5" s="18">
        <v>0</v>
      </c>
      <c r="AB5" s="16">
        <v>0</v>
      </c>
      <c r="AC5" s="12" t="s">
        <v>549</v>
      </c>
      <c r="AD5" s="12" t="s">
        <v>559</v>
      </c>
      <c r="AE5" s="19">
        <v>43476</v>
      </c>
      <c r="AF5" s="19">
        <v>43479</v>
      </c>
      <c r="AG5" s="19">
        <v>43480</v>
      </c>
      <c r="AH5" s="20">
        <v>43486</v>
      </c>
    </row>
    <row r="6" spans="1:34" s="12" customFormat="1" ht="12.75" x14ac:dyDescent="0.15">
      <c r="A6" s="12" t="s">
        <v>566</v>
      </c>
      <c r="B6" s="12" t="s">
        <v>88</v>
      </c>
      <c r="C6" s="12" t="s">
        <v>567</v>
      </c>
      <c r="D6" s="12" t="s">
        <v>562</v>
      </c>
      <c r="E6" s="12" t="s">
        <v>544</v>
      </c>
      <c r="F6" s="12" t="s">
        <v>545</v>
      </c>
      <c r="G6" s="16">
        <v>200000</v>
      </c>
      <c r="H6" s="16">
        <v>198000</v>
      </c>
      <c r="I6" s="17">
        <v>198000</v>
      </c>
      <c r="J6" s="17">
        <v>198000</v>
      </c>
      <c r="K6" s="16">
        <v>2000</v>
      </c>
      <c r="L6" s="12" t="s">
        <v>568</v>
      </c>
      <c r="M6" s="12" t="s">
        <v>569</v>
      </c>
      <c r="N6" s="12" t="s">
        <v>570</v>
      </c>
      <c r="O6" s="16">
        <v>104</v>
      </c>
      <c r="P6" s="16">
        <v>104</v>
      </c>
      <c r="Q6" s="17">
        <v>104</v>
      </c>
      <c r="R6" s="17">
        <v>104</v>
      </c>
      <c r="S6" s="16">
        <v>0</v>
      </c>
      <c r="T6" s="16">
        <v>0</v>
      </c>
      <c r="U6" s="17">
        <v>0</v>
      </c>
      <c r="V6" s="17">
        <v>0</v>
      </c>
      <c r="W6" s="16">
        <v>104</v>
      </c>
      <c r="X6" s="16">
        <v>0</v>
      </c>
      <c r="Y6" s="16">
        <v>1.04</v>
      </c>
      <c r="Z6" s="16">
        <v>102.96</v>
      </c>
      <c r="AA6" s="18">
        <v>0</v>
      </c>
      <c r="AB6" s="16">
        <v>-1.04</v>
      </c>
      <c r="AC6" s="12" t="s">
        <v>549</v>
      </c>
      <c r="AD6" s="12" t="s">
        <v>559</v>
      </c>
      <c r="AE6" s="19">
        <v>43476</v>
      </c>
      <c r="AF6" s="19">
        <v>43479</v>
      </c>
      <c r="AH6" s="20">
        <v>43486</v>
      </c>
    </row>
    <row r="7" spans="1:34" s="12" customFormat="1" ht="12.75" x14ac:dyDescent="0.15">
      <c r="A7" s="12" t="s">
        <v>571</v>
      </c>
      <c r="B7" s="12" t="s">
        <v>572</v>
      </c>
      <c r="C7" s="12" t="s">
        <v>573</v>
      </c>
      <c r="D7" s="12" t="s">
        <v>574</v>
      </c>
      <c r="E7" s="12" t="s">
        <v>544</v>
      </c>
      <c r="F7" s="12" t="s">
        <v>545</v>
      </c>
      <c r="G7" s="16">
        <v>500</v>
      </c>
      <c r="H7" s="16">
        <v>500</v>
      </c>
      <c r="I7" s="17">
        <v>500</v>
      </c>
      <c r="J7" s="17">
        <v>500</v>
      </c>
      <c r="K7" s="16">
        <v>0</v>
      </c>
      <c r="L7" s="12" t="s">
        <v>575</v>
      </c>
      <c r="M7" s="12" t="s">
        <v>576</v>
      </c>
      <c r="N7" s="12" t="s">
        <v>577</v>
      </c>
      <c r="O7" s="16">
        <v>84</v>
      </c>
      <c r="P7" s="16">
        <v>84</v>
      </c>
      <c r="Q7" s="17">
        <v>84</v>
      </c>
      <c r="R7" s="17">
        <v>84</v>
      </c>
      <c r="S7" s="16">
        <v>0</v>
      </c>
      <c r="T7" s="16">
        <v>0</v>
      </c>
      <c r="U7" s="17">
        <v>0</v>
      </c>
      <c r="V7" s="17">
        <v>0</v>
      </c>
      <c r="W7" s="16">
        <v>84</v>
      </c>
      <c r="X7" s="16">
        <v>0</v>
      </c>
      <c r="Y7" s="16">
        <v>0</v>
      </c>
      <c r="Z7" s="16">
        <v>84</v>
      </c>
      <c r="AA7" s="18">
        <v>0</v>
      </c>
      <c r="AB7" s="16">
        <v>0</v>
      </c>
      <c r="AC7" s="12" t="s">
        <v>549</v>
      </c>
      <c r="AD7" s="12" t="s">
        <v>559</v>
      </c>
      <c r="AE7" s="19">
        <v>43476</v>
      </c>
      <c r="AF7" s="19">
        <v>43480</v>
      </c>
      <c r="AG7" s="19">
        <v>43482</v>
      </c>
      <c r="AH7" s="20">
        <v>43486</v>
      </c>
    </row>
    <row r="8" spans="1:34" s="12" customFormat="1" ht="12.75" x14ac:dyDescent="0.15">
      <c r="A8" s="12" t="s">
        <v>578</v>
      </c>
      <c r="B8" s="12" t="s">
        <v>95</v>
      </c>
      <c r="C8" s="12" t="s">
        <v>579</v>
      </c>
      <c r="D8" s="12" t="s">
        <v>580</v>
      </c>
      <c r="E8" s="12" t="s">
        <v>544</v>
      </c>
      <c r="F8" s="12" t="s">
        <v>545</v>
      </c>
      <c r="G8" s="16">
        <v>600</v>
      </c>
      <c r="H8" s="16">
        <v>538.79999999999995</v>
      </c>
      <c r="I8" s="17">
        <v>538.79999999999995</v>
      </c>
      <c r="J8" s="17">
        <v>538.79999999999995</v>
      </c>
      <c r="K8" s="16">
        <v>61.2</v>
      </c>
      <c r="L8" s="12" t="s">
        <v>581</v>
      </c>
      <c r="M8" s="12" t="s">
        <v>557</v>
      </c>
      <c r="N8" s="12" t="s">
        <v>582</v>
      </c>
      <c r="O8" s="16">
        <v>94</v>
      </c>
      <c r="P8" s="16">
        <v>91.4</v>
      </c>
      <c r="Q8" s="17">
        <v>91.4</v>
      </c>
      <c r="R8" s="17">
        <v>91.4</v>
      </c>
      <c r="S8" s="16">
        <v>0</v>
      </c>
      <c r="T8" s="16">
        <v>0</v>
      </c>
      <c r="U8" s="17">
        <v>0</v>
      </c>
      <c r="V8" s="17">
        <v>0</v>
      </c>
      <c r="W8" s="16">
        <v>91.4</v>
      </c>
      <c r="X8" s="16">
        <v>2.6</v>
      </c>
      <c r="Y8" s="16">
        <v>6.9879999999999898</v>
      </c>
      <c r="Z8" s="16">
        <v>84.412000000000006</v>
      </c>
      <c r="AA8" s="18">
        <v>0</v>
      </c>
      <c r="AB8" s="16">
        <v>-6.9879999999999898</v>
      </c>
      <c r="AC8" s="12" t="s">
        <v>549</v>
      </c>
      <c r="AD8" s="12" t="s">
        <v>559</v>
      </c>
      <c r="AE8" s="19">
        <v>43476</v>
      </c>
      <c r="AF8" s="19">
        <v>43478</v>
      </c>
      <c r="AH8" s="20">
        <v>43486</v>
      </c>
    </row>
    <row r="9" spans="1:34" s="12" customFormat="1" ht="12.75" x14ac:dyDescent="0.15">
      <c r="A9" s="12" t="s">
        <v>583</v>
      </c>
      <c r="B9" s="12" t="s">
        <v>96</v>
      </c>
      <c r="C9" s="12" t="s">
        <v>579</v>
      </c>
      <c r="D9" s="12" t="s">
        <v>584</v>
      </c>
      <c r="E9" s="12" t="s">
        <v>544</v>
      </c>
      <c r="F9" s="12" t="s">
        <v>585</v>
      </c>
      <c r="G9" s="16">
        <v>600</v>
      </c>
      <c r="H9" s="16">
        <v>458</v>
      </c>
      <c r="I9" s="17">
        <v>458</v>
      </c>
      <c r="J9" s="17">
        <v>458</v>
      </c>
      <c r="K9" s="16">
        <v>142</v>
      </c>
      <c r="L9" s="12" t="s">
        <v>581</v>
      </c>
      <c r="M9" s="12" t="s">
        <v>557</v>
      </c>
      <c r="N9" s="12" t="s">
        <v>582</v>
      </c>
      <c r="O9" s="16">
        <v>94</v>
      </c>
      <c r="P9" s="16">
        <v>94</v>
      </c>
      <c r="Q9" s="17">
        <v>95.6</v>
      </c>
      <c r="R9" s="17">
        <v>95.6</v>
      </c>
      <c r="S9" s="16">
        <v>0</v>
      </c>
      <c r="T9" s="16">
        <v>0</v>
      </c>
      <c r="U9" s="17">
        <v>0</v>
      </c>
      <c r="V9" s="17">
        <v>0</v>
      </c>
      <c r="W9" s="16">
        <v>94</v>
      </c>
      <c r="X9" s="16">
        <v>0</v>
      </c>
      <c r="Y9" s="16">
        <v>22.246666666666702</v>
      </c>
      <c r="Z9" s="16">
        <v>71.753333333333302</v>
      </c>
      <c r="AA9" s="18">
        <v>0</v>
      </c>
      <c r="AB9" s="16">
        <v>-22.246666666666702</v>
      </c>
      <c r="AC9" s="12" t="s">
        <v>549</v>
      </c>
      <c r="AD9" s="12" t="s">
        <v>559</v>
      </c>
      <c r="AE9" s="19">
        <v>43476</v>
      </c>
      <c r="AF9" s="19">
        <v>43478</v>
      </c>
    </row>
    <row r="10" spans="1:34" s="12" customFormat="1" ht="12.75" x14ac:dyDescent="0.15">
      <c r="A10" s="12" t="s">
        <v>586</v>
      </c>
      <c r="B10" s="12" t="s">
        <v>587</v>
      </c>
      <c r="C10" s="12" t="s">
        <v>588</v>
      </c>
      <c r="D10" s="12" t="s">
        <v>589</v>
      </c>
      <c r="E10" s="12" t="s">
        <v>544</v>
      </c>
      <c r="F10" s="12" t="s">
        <v>585</v>
      </c>
      <c r="G10" s="16">
        <v>4000</v>
      </c>
      <c r="H10" s="16">
        <v>4000</v>
      </c>
      <c r="I10" s="17">
        <v>4000</v>
      </c>
      <c r="J10" s="17">
        <v>4000</v>
      </c>
      <c r="K10" s="16">
        <v>0</v>
      </c>
      <c r="L10" s="12" t="s">
        <v>590</v>
      </c>
      <c r="M10" s="12" t="s">
        <v>591</v>
      </c>
      <c r="N10" s="12" t="s">
        <v>592</v>
      </c>
      <c r="O10" s="16">
        <v>132</v>
      </c>
      <c r="P10" s="16">
        <v>132</v>
      </c>
      <c r="Q10" s="17">
        <v>132</v>
      </c>
      <c r="R10" s="17">
        <v>132</v>
      </c>
      <c r="S10" s="16">
        <v>0</v>
      </c>
      <c r="T10" s="16">
        <v>0</v>
      </c>
      <c r="U10" s="17">
        <v>0</v>
      </c>
      <c r="V10" s="17">
        <v>0</v>
      </c>
      <c r="W10" s="16">
        <v>132</v>
      </c>
      <c r="X10" s="16">
        <v>0</v>
      </c>
      <c r="Y10" s="16">
        <v>0</v>
      </c>
      <c r="Z10" s="16">
        <v>132</v>
      </c>
      <c r="AA10" s="18">
        <v>0</v>
      </c>
      <c r="AB10" s="16">
        <v>0</v>
      </c>
      <c r="AC10" s="12" t="s">
        <v>549</v>
      </c>
      <c r="AD10" s="12" t="s">
        <v>559</v>
      </c>
      <c r="AE10" s="19">
        <v>43477</v>
      </c>
      <c r="AF10" s="19">
        <v>43481</v>
      </c>
      <c r="AG10" s="19">
        <v>43493</v>
      </c>
    </row>
    <row r="11" spans="1:34" s="12" customFormat="1" ht="12.75" x14ac:dyDescent="0.15">
      <c r="A11" s="12" t="s">
        <v>593</v>
      </c>
      <c r="B11" s="12" t="s">
        <v>594</v>
      </c>
      <c r="C11" s="12" t="s">
        <v>588</v>
      </c>
      <c r="D11" s="12" t="s">
        <v>589</v>
      </c>
      <c r="E11" s="12" t="s">
        <v>544</v>
      </c>
      <c r="F11" s="12" t="s">
        <v>545</v>
      </c>
      <c r="G11" s="16">
        <v>500</v>
      </c>
      <c r="H11" s="16">
        <v>500</v>
      </c>
      <c r="I11" s="17">
        <v>500</v>
      </c>
      <c r="J11" s="17">
        <v>500</v>
      </c>
      <c r="K11" s="16">
        <v>0</v>
      </c>
      <c r="L11" s="12" t="s">
        <v>595</v>
      </c>
      <c r="M11" s="12" t="s">
        <v>591</v>
      </c>
      <c r="N11" s="12" t="s">
        <v>596</v>
      </c>
      <c r="O11" s="16">
        <v>21</v>
      </c>
      <c r="P11" s="16">
        <v>21</v>
      </c>
      <c r="Q11" s="17">
        <v>21</v>
      </c>
      <c r="R11" s="17">
        <v>21</v>
      </c>
      <c r="S11" s="16">
        <v>0</v>
      </c>
      <c r="T11" s="16">
        <v>0</v>
      </c>
      <c r="U11" s="17">
        <v>0</v>
      </c>
      <c r="V11" s="17">
        <v>0</v>
      </c>
      <c r="W11" s="16">
        <v>21</v>
      </c>
      <c r="X11" s="16">
        <v>0</v>
      </c>
      <c r="Y11" s="16">
        <v>0</v>
      </c>
      <c r="Z11" s="16">
        <v>21</v>
      </c>
      <c r="AA11" s="18">
        <v>0</v>
      </c>
      <c r="AB11" s="16">
        <v>0</v>
      </c>
      <c r="AC11" s="12" t="s">
        <v>549</v>
      </c>
      <c r="AD11" s="12" t="s">
        <v>559</v>
      </c>
      <c r="AE11" s="19">
        <v>43477</v>
      </c>
      <c r="AF11" s="19">
        <v>43481</v>
      </c>
      <c r="AG11" s="19">
        <v>43482</v>
      </c>
      <c r="AH11" s="20">
        <v>43486</v>
      </c>
    </row>
    <row r="12" spans="1:34" s="12" customFormat="1" ht="12.75" x14ac:dyDescent="0.15">
      <c r="A12" s="12" t="s">
        <v>597</v>
      </c>
      <c r="B12" s="12" t="s">
        <v>348</v>
      </c>
      <c r="C12" s="12" t="s">
        <v>588</v>
      </c>
      <c r="D12" s="12" t="s">
        <v>598</v>
      </c>
      <c r="E12" s="12" t="s">
        <v>544</v>
      </c>
      <c r="F12" s="12" t="s">
        <v>545</v>
      </c>
      <c r="G12" s="16">
        <v>500</v>
      </c>
      <c r="H12" s="16">
        <v>225</v>
      </c>
      <c r="I12" s="17">
        <v>225</v>
      </c>
      <c r="J12" s="17">
        <v>225</v>
      </c>
      <c r="K12" s="16">
        <v>275</v>
      </c>
      <c r="L12" s="12" t="s">
        <v>599</v>
      </c>
      <c r="M12" s="12" t="s">
        <v>557</v>
      </c>
      <c r="N12" s="12" t="s">
        <v>600</v>
      </c>
      <c r="O12" s="16">
        <v>329</v>
      </c>
      <c r="P12" s="16">
        <v>148.1</v>
      </c>
      <c r="Q12" s="17">
        <v>192.4</v>
      </c>
      <c r="R12" s="17">
        <v>192.4</v>
      </c>
      <c r="S12" s="16">
        <v>0</v>
      </c>
      <c r="T12" s="16">
        <v>0</v>
      </c>
      <c r="U12" s="17">
        <v>0</v>
      </c>
      <c r="V12" s="17">
        <v>0</v>
      </c>
      <c r="W12" s="16">
        <v>148.1</v>
      </c>
      <c r="X12" s="16">
        <v>180.9</v>
      </c>
      <c r="Y12" s="16">
        <v>0.05</v>
      </c>
      <c r="Z12" s="16">
        <v>148.05000000000001</v>
      </c>
      <c r="AA12" s="18">
        <v>0</v>
      </c>
      <c r="AB12" s="16">
        <v>-0.05</v>
      </c>
      <c r="AC12" s="12" t="s">
        <v>549</v>
      </c>
      <c r="AD12" s="12" t="s">
        <v>559</v>
      </c>
      <c r="AE12" s="19">
        <v>43477</v>
      </c>
      <c r="AF12" s="19">
        <v>43479</v>
      </c>
      <c r="AH12" s="20">
        <v>43486</v>
      </c>
    </row>
    <row r="13" spans="1:34" s="12" customFormat="1" ht="12.75" x14ac:dyDescent="0.15">
      <c r="A13" s="12" t="s">
        <v>601</v>
      </c>
      <c r="B13" s="12" t="s">
        <v>602</v>
      </c>
      <c r="C13" s="12" t="s">
        <v>573</v>
      </c>
      <c r="D13" s="12" t="s">
        <v>603</v>
      </c>
      <c r="E13" s="12" t="s">
        <v>544</v>
      </c>
      <c r="F13" s="12" t="s">
        <v>545</v>
      </c>
      <c r="G13" s="16">
        <v>2000</v>
      </c>
      <c r="H13" s="16">
        <v>1967</v>
      </c>
      <c r="I13" s="17">
        <v>1967</v>
      </c>
      <c r="J13" s="17">
        <v>1967</v>
      </c>
      <c r="K13" s="16">
        <v>33</v>
      </c>
      <c r="L13" s="12" t="s">
        <v>604</v>
      </c>
      <c r="M13" s="12" t="s">
        <v>557</v>
      </c>
      <c r="N13" s="12" t="s">
        <v>605</v>
      </c>
      <c r="O13" s="16">
        <v>92</v>
      </c>
      <c r="P13" s="16">
        <v>92</v>
      </c>
      <c r="Q13" s="17">
        <v>92</v>
      </c>
      <c r="R13" s="17">
        <v>92</v>
      </c>
      <c r="S13" s="16">
        <v>0</v>
      </c>
      <c r="T13" s="16">
        <v>0</v>
      </c>
      <c r="U13" s="17">
        <v>0</v>
      </c>
      <c r="V13" s="17">
        <v>0</v>
      </c>
      <c r="W13" s="16">
        <v>92</v>
      </c>
      <c r="X13" s="16">
        <v>0</v>
      </c>
      <c r="Y13" s="16">
        <v>1.51800000000001</v>
      </c>
      <c r="Z13" s="16">
        <v>90.481999999999999</v>
      </c>
      <c r="AA13" s="18">
        <v>0</v>
      </c>
      <c r="AB13" s="16">
        <v>-1.51799999999999</v>
      </c>
      <c r="AC13" s="12" t="s">
        <v>549</v>
      </c>
      <c r="AD13" s="12" t="s">
        <v>559</v>
      </c>
      <c r="AE13" s="19">
        <v>43479</v>
      </c>
      <c r="AF13" s="19">
        <v>43484</v>
      </c>
      <c r="AH13" s="20">
        <v>43489</v>
      </c>
    </row>
    <row r="14" spans="1:34" s="12" customFormat="1" ht="12.75" x14ac:dyDescent="0.15">
      <c r="A14" s="12" t="s">
        <v>606</v>
      </c>
      <c r="B14" s="12" t="s">
        <v>9</v>
      </c>
      <c r="C14" s="12" t="s">
        <v>588</v>
      </c>
      <c r="D14" s="12" t="s">
        <v>607</v>
      </c>
      <c r="E14" s="12" t="s">
        <v>544</v>
      </c>
      <c r="F14" s="12" t="s">
        <v>545</v>
      </c>
      <c r="G14" s="16">
        <v>1000</v>
      </c>
      <c r="H14" s="16">
        <v>1000</v>
      </c>
      <c r="I14" s="17">
        <v>1000</v>
      </c>
      <c r="J14" s="17">
        <v>1000</v>
      </c>
      <c r="K14" s="16">
        <v>0</v>
      </c>
      <c r="L14" s="12" t="s">
        <v>608</v>
      </c>
      <c r="M14" s="12" t="s">
        <v>557</v>
      </c>
      <c r="N14" s="12" t="s">
        <v>609</v>
      </c>
      <c r="O14" s="16">
        <v>141</v>
      </c>
      <c r="P14" s="16">
        <v>141</v>
      </c>
      <c r="Q14" s="17">
        <v>141</v>
      </c>
      <c r="R14" s="17">
        <v>141</v>
      </c>
      <c r="S14" s="16">
        <v>0</v>
      </c>
      <c r="T14" s="16">
        <v>0</v>
      </c>
      <c r="U14" s="17">
        <v>0</v>
      </c>
      <c r="V14" s="17">
        <v>0</v>
      </c>
      <c r="W14" s="16">
        <v>141</v>
      </c>
      <c r="X14" s="16">
        <v>0</v>
      </c>
      <c r="Y14" s="16">
        <v>0</v>
      </c>
      <c r="Z14" s="16">
        <v>141</v>
      </c>
      <c r="AA14" s="18">
        <v>0</v>
      </c>
      <c r="AB14" s="16">
        <v>0</v>
      </c>
      <c r="AC14" s="12" t="s">
        <v>549</v>
      </c>
      <c r="AD14" s="12" t="s">
        <v>559</v>
      </c>
      <c r="AE14" s="19">
        <v>43479</v>
      </c>
      <c r="AF14" s="19">
        <v>43481</v>
      </c>
      <c r="AG14" s="19">
        <v>43485</v>
      </c>
      <c r="AH14" s="20">
        <v>43486</v>
      </c>
    </row>
    <row r="15" spans="1:34" s="12" customFormat="1" ht="12.75" x14ac:dyDescent="0.15">
      <c r="A15" s="12" t="s">
        <v>610</v>
      </c>
      <c r="B15" s="12" t="s">
        <v>611</v>
      </c>
      <c r="C15" s="12" t="s">
        <v>579</v>
      </c>
      <c r="D15" s="12" t="s">
        <v>612</v>
      </c>
      <c r="E15" s="12" t="s">
        <v>544</v>
      </c>
      <c r="F15" s="12" t="s">
        <v>585</v>
      </c>
      <c r="G15" s="16">
        <v>300</v>
      </c>
      <c r="H15" s="16">
        <v>299.5</v>
      </c>
      <c r="I15" s="17">
        <v>299.5</v>
      </c>
      <c r="J15" s="17">
        <v>299.5</v>
      </c>
      <c r="K15" s="16">
        <v>0.5</v>
      </c>
      <c r="L15" s="12" t="s">
        <v>613</v>
      </c>
      <c r="M15" s="12" t="s">
        <v>557</v>
      </c>
      <c r="N15" s="12" t="s">
        <v>614</v>
      </c>
      <c r="O15" s="16">
        <v>56</v>
      </c>
      <c r="P15" s="16">
        <v>56</v>
      </c>
      <c r="Q15" s="17">
        <v>56</v>
      </c>
      <c r="R15" s="17">
        <v>56</v>
      </c>
      <c r="S15" s="16">
        <v>0</v>
      </c>
      <c r="T15" s="16">
        <v>0</v>
      </c>
      <c r="U15" s="17">
        <v>0</v>
      </c>
      <c r="V15" s="17">
        <v>0</v>
      </c>
      <c r="W15" s="16">
        <v>56</v>
      </c>
      <c r="X15" s="16">
        <v>0</v>
      </c>
      <c r="Y15" s="16">
        <v>9.3333333333321195E-2</v>
      </c>
      <c r="Z15" s="16">
        <v>55.906666666666702</v>
      </c>
      <c r="AA15" s="18">
        <v>0</v>
      </c>
      <c r="AB15" s="16">
        <v>-9.3333333333330298E-2</v>
      </c>
      <c r="AC15" s="12" t="s">
        <v>549</v>
      </c>
      <c r="AD15" s="12" t="s">
        <v>559</v>
      </c>
      <c r="AE15" s="19">
        <v>43479</v>
      </c>
      <c r="AF15" s="19">
        <v>43485</v>
      </c>
    </row>
    <row r="16" spans="1:34" s="12" customFormat="1" ht="12.75" x14ac:dyDescent="0.15">
      <c r="A16" s="12" t="s">
        <v>615</v>
      </c>
      <c r="B16" s="12" t="s">
        <v>616</v>
      </c>
      <c r="C16" s="12" t="s">
        <v>579</v>
      </c>
      <c r="D16" s="12" t="s">
        <v>617</v>
      </c>
      <c r="E16" s="12" t="s">
        <v>544</v>
      </c>
      <c r="F16" s="12" t="s">
        <v>585</v>
      </c>
      <c r="G16" s="16">
        <v>300</v>
      </c>
      <c r="H16" s="16">
        <v>293.5</v>
      </c>
      <c r="I16" s="17">
        <v>293.5</v>
      </c>
      <c r="J16" s="17">
        <v>293.5</v>
      </c>
      <c r="K16" s="16">
        <v>6.5</v>
      </c>
      <c r="L16" s="12" t="s">
        <v>613</v>
      </c>
      <c r="M16" s="12" t="s">
        <v>557</v>
      </c>
      <c r="N16" s="12" t="s">
        <v>614</v>
      </c>
      <c r="O16" s="16">
        <v>56</v>
      </c>
      <c r="P16" s="16">
        <v>56</v>
      </c>
      <c r="Q16" s="17">
        <v>56</v>
      </c>
      <c r="R16" s="17">
        <v>56</v>
      </c>
      <c r="S16" s="16">
        <v>0</v>
      </c>
      <c r="T16" s="16">
        <v>0</v>
      </c>
      <c r="U16" s="17">
        <v>0</v>
      </c>
      <c r="V16" s="17">
        <v>0</v>
      </c>
      <c r="W16" s="16">
        <v>56</v>
      </c>
      <c r="X16" s="16">
        <v>0</v>
      </c>
      <c r="Y16" s="16">
        <v>1.2133333333333201</v>
      </c>
      <c r="Z16" s="16">
        <v>54.786666666666697</v>
      </c>
      <c r="AA16" s="18">
        <v>0</v>
      </c>
      <c r="AB16" s="16">
        <v>-1.21333333333333</v>
      </c>
      <c r="AC16" s="12" t="s">
        <v>549</v>
      </c>
      <c r="AD16" s="12" t="s">
        <v>559</v>
      </c>
      <c r="AE16" s="19">
        <v>43479</v>
      </c>
      <c r="AF16" s="19">
        <v>43485</v>
      </c>
    </row>
    <row r="17" spans="1:34" s="12" customFormat="1" ht="12.75" x14ac:dyDescent="0.15">
      <c r="A17" s="12" t="s">
        <v>618</v>
      </c>
      <c r="B17" s="12" t="s">
        <v>619</v>
      </c>
      <c r="C17" s="12" t="s">
        <v>588</v>
      </c>
      <c r="D17" s="12" t="s">
        <v>589</v>
      </c>
      <c r="E17" s="12" t="s">
        <v>544</v>
      </c>
      <c r="F17" s="12" t="s">
        <v>545</v>
      </c>
      <c r="G17" s="16">
        <v>500</v>
      </c>
      <c r="H17" s="16">
        <v>498</v>
      </c>
      <c r="I17" s="17">
        <v>498</v>
      </c>
      <c r="J17" s="17">
        <v>498</v>
      </c>
      <c r="K17" s="16">
        <v>2</v>
      </c>
      <c r="L17" s="12" t="s">
        <v>620</v>
      </c>
      <c r="M17" s="12" t="s">
        <v>591</v>
      </c>
      <c r="N17" s="12" t="s">
        <v>621</v>
      </c>
      <c r="O17" s="16">
        <v>25</v>
      </c>
      <c r="P17" s="16">
        <v>24.9</v>
      </c>
      <c r="Q17" s="17">
        <v>24.9</v>
      </c>
      <c r="R17" s="17">
        <v>24.9</v>
      </c>
      <c r="S17" s="16">
        <v>0</v>
      </c>
      <c r="T17" s="16">
        <v>0</v>
      </c>
      <c r="U17" s="17">
        <v>0</v>
      </c>
      <c r="V17" s="17">
        <v>0</v>
      </c>
      <c r="W17" s="16">
        <v>24.9</v>
      </c>
      <c r="X17" s="16">
        <v>0.1</v>
      </c>
      <c r="Y17" s="16">
        <v>0</v>
      </c>
      <c r="Z17" s="16">
        <v>24.9</v>
      </c>
      <c r="AA17" s="18">
        <v>0</v>
      </c>
      <c r="AB17" s="16">
        <v>0</v>
      </c>
      <c r="AC17" s="12" t="s">
        <v>549</v>
      </c>
      <c r="AD17" s="12" t="s">
        <v>559</v>
      </c>
      <c r="AE17" s="19">
        <v>43480</v>
      </c>
      <c r="AF17" s="19">
        <v>43481</v>
      </c>
      <c r="AH17" s="20">
        <v>43486</v>
      </c>
    </row>
    <row r="18" spans="1:34" s="12" customFormat="1" ht="12.75" x14ac:dyDescent="0.15">
      <c r="A18" s="12" t="s">
        <v>622</v>
      </c>
      <c r="B18" s="12" t="s">
        <v>38</v>
      </c>
      <c r="C18" s="12" t="s">
        <v>588</v>
      </c>
      <c r="D18" s="12" t="s">
        <v>589</v>
      </c>
      <c r="E18" s="12" t="s">
        <v>544</v>
      </c>
      <c r="F18" s="12" t="s">
        <v>545</v>
      </c>
      <c r="G18" s="16">
        <v>2000</v>
      </c>
      <c r="H18" s="16">
        <v>1975</v>
      </c>
      <c r="I18" s="17">
        <v>1975</v>
      </c>
      <c r="J18" s="17">
        <v>1975</v>
      </c>
      <c r="K18" s="16">
        <v>25</v>
      </c>
      <c r="L18" s="12" t="s">
        <v>595</v>
      </c>
      <c r="M18" s="12" t="s">
        <v>591</v>
      </c>
      <c r="N18" s="12" t="s">
        <v>596</v>
      </c>
      <c r="O18" s="16">
        <v>83</v>
      </c>
      <c r="P18" s="16">
        <v>83</v>
      </c>
      <c r="Q18" s="17">
        <v>83</v>
      </c>
      <c r="R18" s="17">
        <v>83</v>
      </c>
      <c r="S18" s="16">
        <v>0</v>
      </c>
      <c r="T18" s="16">
        <v>0</v>
      </c>
      <c r="U18" s="17">
        <v>0</v>
      </c>
      <c r="V18" s="17">
        <v>0</v>
      </c>
      <c r="W18" s="16">
        <v>83</v>
      </c>
      <c r="X18" s="16">
        <v>0</v>
      </c>
      <c r="Y18" s="16">
        <v>1.0374999999999801</v>
      </c>
      <c r="Z18" s="16">
        <v>81.962500000000006</v>
      </c>
      <c r="AA18" s="18">
        <v>0</v>
      </c>
      <c r="AB18" s="16">
        <v>-1.0375000000000001</v>
      </c>
      <c r="AC18" s="12" t="s">
        <v>549</v>
      </c>
      <c r="AD18" s="12" t="s">
        <v>559</v>
      </c>
      <c r="AE18" s="19">
        <v>43480</v>
      </c>
      <c r="AF18" s="19">
        <v>43483</v>
      </c>
      <c r="AH18" s="20">
        <v>43486</v>
      </c>
    </row>
    <row r="19" spans="1:34" s="12" customFormat="1" ht="12.75" x14ac:dyDescent="0.15">
      <c r="A19" s="12" t="s">
        <v>623</v>
      </c>
      <c r="B19" s="12" t="s">
        <v>88</v>
      </c>
      <c r="C19" s="12" t="s">
        <v>567</v>
      </c>
      <c r="D19" s="12" t="s">
        <v>562</v>
      </c>
      <c r="E19" s="12" t="s">
        <v>544</v>
      </c>
      <c r="F19" s="12" t="s">
        <v>545</v>
      </c>
      <c r="G19" s="16">
        <v>300000</v>
      </c>
      <c r="H19" s="16">
        <v>289400</v>
      </c>
      <c r="I19" s="17">
        <v>289400</v>
      </c>
      <c r="J19" s="17">
        <v>289400</v>
      </c>
      <c r="K19" s="16">
        <v>10600</v>
      </c>
      <c r="L19" s="12" t="s">
        <v>568</v>
      </c>
      <c r="M19" s="12" t="s">
        <v>569</v>
      </c>
      <c r="N19" s="12" t="s">
        <v>570</v>
      </c>
      <c r="O19" s="16">
        <v>155</v>
      </c>
      <c r="P19" s="16">
        <v>154.69999999999999</v>
      </c>
      <c r="Q19" s="17">
        <v>154.69999999999999</v>
      </c>
      <c r="R19" s="17">
        <v>154.69999999999999</v>
      </c>
      <c r="S19" s="16">
        <v>0</v>
      </c>
      <c r="T19" s="16">
        <v>0</v>
      </c>
      <c r="U19" s="17">
        <v>0</v>
      </c>
      <c r="V19" s="17">
        <v>0</v>
      </c>
      <c r="W19" s="16">
        <v>154.69999999999999</v>
      </c>
      <c r="X19" s="16">
        <v>0.3</v>
      </c>
      <c r="Y19" s="16">
        <v>5.1766666666666801</v>
      </c>
      <c r="Z19" s="16">
        <v>149.523333333333</v>
      </c>
      <c r="AA19" s="18">
        <v>0</v>
      </c>
      <c r="AB19" s="16">
        <v>-5.1766666666666596</v>
      </c>
      <c r="AC19" s="12" t="s">
        <v>549</v>
      </c>
      <c r="AD19" s="12" t="s">
        <v>559</v>
      </c>
      <c r="AE19" s="19">
        <v>43481</v>
      </c>
      <c r="AF19" s="19">
        <v>43484</v>
      </c>
      <c r="AH19" s="20">
        <v>43489</v>
      </c>
    </row>
    <row r="20" spans="1:34" s="12" customFormat="1" ht="12.75" x14ac:dyDescent="0.15">
      <c r="A20" s="12" t="s">
        <v>624</v>
      </c>
      <c r="B20" s="12" t="s">
        <v>89</v>
      </c>
      <c r="C20" s="12" t="s">
        <v>561</v>
      </c>
      <c r="D20" s="12" t="s">
        <v>562</v>
      </c>
      <c r="E20" s="12" t="s">
        <v>544</v>
      </c>
      <c r="F20" s="12" t="s">
        <v>545</v>
      </c>
      <c r="G20" s="16">
        <v>300000</v>
      </c>
      <c r="H20" s="16">
        <v>294000</v>
      </c>
      <c r="I20" s="17">
        <v>294000</v>
      </c>
      <c r="J20" s="17">
        <v>294000</v>
      </c>
      <c r="K20" s="16">
        <v>6000</v>
      </c>
      <c r="L20" s="12" t="s">
        <v>563</v>
      </c>
      <c r="M20" s="12" t="s">
        <v>564</v>
      </c>
      <c r="N20" s="12" t="s">
        <v>565</v>
      </c>
      <c r="O20" s="16">
        <v>137</v>
      </c>
      <c r="P20" s="16">
        <v>136.9</v>
      </c>
      <c r="Q20" s="17">
        <v>136.9</v>
      </c>
      <c r="R20" s="17">
        <v>136.9</v>
      </c>
      <c r="S20" s="16">
        <v>0</v>
      </c>
      <c r="T20" s="16">
        <v>0</v>
      </c>
      <c r="U20" s="17">
        <v>0</v>
      </c>
      <c r="V20" s="17">
        <v>0</v>
      </c>
      <c r="W20" s="16">
        <v>136.9</v>
      </c>
      <c r="X20" s="16">
        <v>0.1</v>
      </c>
      <c r="Y20" s="16">
        <v>2.64</v>
      </c>
      <c r="Z20" s="16">
        <v>134.26</v>
      </c>
      <c r="AA20" s="18">
        <v>0</v>
      </c>
      <c r="AB20" s="16">
        <v>-2.64</v>
      </c>
      <c r="AC20" s="12" t="s">
        <v>549</v>
      </c>
      <c r="AD20" s="12" t="s">
        <v>559</v>
      </c>
      <c r="AE20" s="19">
        <v>43481</v>
      </c>
      <c r="AF20" s="19">
        <v>43484</v>
      </c>
      <c r="AH20" s="20">
        <v>43486</v>
      </c>
    </row>
    <row r="21" spans="1:34" s="12" customFormat="1" ht="12.75" x14ac:dyDescent="0.15">
      <c r="A21" s="12" t="s">
        <v>625</v>
      </c>
      <c r="B21" s="12" t="s">
        <v>619</v>
      </c>
      <c r="C21" s="12" t="s">
        <v>588</v>
      </c>
      <c r="D21" s="12" t="s">
        <v>589</v>
      </c>
      <c r="E21" s="12" t="s">
        <v>544</v>
      </c>
      <c r="F21" s="12" t="s">
        <v>545</v>
      </c>
      <c r="G21" s="16">
        <v>45</v>
      </c>
      <c r="H21" s="16">
        <v>2</v>
      </c>
      <c r="I21" s="17">
        <v>2</v>
      </c>
      <c r="J21" s="17">
        <v>2</v>
      </c>
      <c r="K21" s="16">
        <v>43</v>
      </c>
      <c r="L21" s="12" t="s">
        <v>620</v>
      </c>
      <c r="M21" s="12" t="s">
        <v>591</v>
      </c>
      <c r="N21" s="12" t="s">
        <v>621</v>
      </c>
      <c r="O21" s="16">
        <v>3</v>
      </c>
      <c r="P21" s="16">
        <v>2.6</v>
      </c>
      <c r="Q21" s="17">
        <v>2.6</v>
      </c>
      <c r="R21" s="17">
        <v>2.6</v>
      </c>
      <c r="S21" s="16">
        <v>0</v>
      </c>
      <c r="T21" s="16">
        <v>0</v>
      </c>
      <c r="U21" s="17">
        <v>0</v>
      </c>
      <c r="V21" s="17">
        <v>0</v>
      </c>
      <c r="W21" s="16">
        <v>2.6</v>
      </c>
      <c r="X21" s="16">
        <v>0.4</v>
      </c>
      <c r="Y21" s="16">
        <v>2.4666666666666699</v>
      </c>
      <c r="Z21" s="16">
        <v>0.133333333333333</v>
      </c>
      <c r="AA21" s="18">
        <v>0</v>
      </c>
      <c r="AB21" s="16">
        <v>-2.4666666666666699</v>
      </c>
      <c r="AC21" s="12" t="s">
        <v>549</v>
      </c>
      <c r="AD21" s="12" t="s">
        <v>559</v>
      </c>
      <c r="AE21" s="19">
        <v>43482</v>
      </c>
      <c r="AF21" s="19">
        <v>43482</v>
      </c>
      <c r="AH21" s="20">
        <v>43486</v>
      </c>
    </row>
    <row r="22" spans="1:34" s="12" customFormat="1" ht="12.75" x14ac:dyDescent="0.15">
      <c r="A22" s="12" t="s">
        <v>626</v>
      </c>
      <c r="B22" s="12" t="s">
        <v>594</v>
      </c>
      <c r="C22" s="12" t="s">
        <v>588</v>
      </c>
      <c r="D22" s="12" t="s">
        <v>589</v>
      </c>
      <c r="E22" s="12" t="s">
        <v>544</v>
      </c>
      <c r="F22" s="12" t="s">
        <v>585</v>
      </c>
      <c r="G22" s="16">
        <v>130</v>
      </c>
      <c r="H22" s="16">
        <v>35</v>
      </c>
      <c r="I22" s="17">
        <v>35</v>
      </c>
      <c r="J22" s="17">
        <v>35</v>
      </c>
      <c r="K22" s="16">
        <v>95</v>
      </c>
      <c r="L22" s="12" t="s">
        <v>595</v>
      </c>
      <c r="M22" s="12" t="s">
        <v>591</v>
      </c>
      <c r="N22" s="12" t="s">
        <v>596</v>
      </c>
      <c r="O22" s="16">
        <v>6</v>
      </c>
      <c r="P22" s="16">
        <v>5.3</v>
      </c>
      <c r="Q22" s="17">
        <v>5.3</v>
      </c>
      <c r="R22" s="17">
        <v>5.3</v>
      </c>
      <c r="S22" s="16">
        <v>0</v>
      </c>
      <c r="T22" s="16">
        <v>0</v>
      </c>
      <c r="U22" s="17">
        <v>0</v>
      </c>
      <c r="V22" s="17">
        <v>0</v>
      </c>
      <c r="W22" s="16">
        <v>5.3</v>
      </c>
      <c r="X22" s="16">
        <v>0.7</v>
      </c>
      <c r="Y22" s="16">
        <v>3.68461538461538</v>
      </c>
      <c r="Z22" s="16">
        <v>1.6153846153846201</v>
      </c>
      <c r="AA22" s="18">
        <v>0</v>
      </c>
      <c r="AB22" s="16">
        <v>-3.68461538461538</v>
      </c>
      <c r="AC22" s="12" t="s">
        <v>549</v>
      </c>
      <c r="AD22" s="12" t="s">
        <v>559</v>
      </c>
      <c r="AE22" s="19">
        <v>43482</v>
      </c>
      <c r="AF22" s="19">
        <v>43482</v>
      </c>
    </row>
    <row r="23" spans="1:34" s="12" customFormat="1" ht="12.75" x14ac:dyDescent="0.15">
      <c r="A23" s="12" t="s">
        <v>627</v>
      </c>
      <c r="B23" s="12" t="s">
        <v>11</v>
      </c>
      <c r="C23" s="12" t="s">
        <v>453</v>
      </c>
      <c r="D23" s="12" t="s">
        <v>628</v>
      </c>
      <c r="E23" s="12" t="s">
        <v>544</v>
      </c>
      <c r="F23" s="12" t="s">
        <v>545</v>
      </c>
      <c r="G23" s="16">
        <v>600000</v>
      </c>
      <c r="H23" s="16">
        <v>421000</v>
      </c>
      <c r="I23" s="17">
        <v>421000</v>
      </c>
      <c r="J23" s="17">
        <v>421000</v>
      </c>
      <c r="K23" s="16">
        <v>179000</v>
      </c>
      <c r="L23" s="12" t="s">
        <v>629</v>
      </c>
      <c r="M23" s="12" t="s">
        <v>564</v>
      </c>
      <c r="N23" s="12" t="s">
        <v>630</v>
      </c>
      <c r="O23" s="16">
        <v>518</v>
      </c>
      <c r="P23" s="16">
        <v>428.6</v>
      </c>
      <c r="Q23" s="17">
        <v>428.6</v>
      </c>
      <c r="R23" s="17">
        <v>428.6</v>
      </c>
      <c r="S23" s="16">
        <v>0</v>
      </c>
      <c r="T23" s="16">
        <v>0</v>
      </c>
      <c r="U23" s="17">
        <v>0</v>
      </c>
      <c r="V23" s="17">
        <v>0</v>
      </c>
      <c r="W23" s="16">
        <v>428.6</v>
      </c>
      <c r="X23" s="16">
        <v>89.4</v>
      </c>
      <c r="Y23" s="16">
        <v>65.136666666666699</v>
      </c>
      <c r="Z23" s="16">
        <v>363.46333333333303</v>
      </c>
      <c r="AA23" s="18">
        <v>0</v>
      </c>
      <c r="AB23" s="16">
        <v>-65.136666666666599</v>
      </c>
      <c r="AC23" s="12" t="s">
        <v>549</v>
      </c>
      <c r="AD23" s="12" t="s">
        <v>559</v>
      </c>
      <c r="AE23" s="19">
        <v>43482</v>
      </c>
      <c r="AF23" s="19">
        <v>43483</v>
      </c>
      <c r="AH23" s="20">
        <v>43489</v>
      </c>
    </row>
    <row r="24" spans="1:34" s="12" customFormat="1" ht="12.75" x14ac:dyDescent="0.15">
      <c r="A24" s="12" t="s">
        <v>631</v>
      </c>
      <c r="B24" s="12" t="s">
        <v>47</v>
      </c>
      <c r="C24" s="12" t="s">
        <v>462</v>
      </c>
      <c r="D24" s="12" t="s">
        <v>632</v>
      </c>
      <c r="E24" s="12" t="s">
        <v>544</v>
      </c>
      <c r="F24" s="12" t="s">
        <v>585</v>
      </c>
      <c r="G24" s="16">
        <v>800000</v>
      </c>
      <c r="H24" s="16">
        <v>613000</v>
      </c>
      <c r="I24" s="17">
        <v>613000</v>
      </c>
      <c r="J24" s="17">
        <v>613000</v>
      </c>
      <c r="K24" s="16">
        <v>187000</v>
      </c>
      <c r="L24" s="12" t="s">
        <v>633</v>
      </c>
      <c r="M24" s="12" t="s">
        <v>564</v>
      </c>
      <c r="N24" s="12" t="s">
        <v>634</v>
      </c>
      <c r="O24" s="16">
        <v>270</v>
      </c>
      <c r="P24" s="16">
        <v>220.7</v>
      </c>
      <c r="Q24" s="17">
        <v>220.7</v>
      </c>
      <c r="R24" s="17">
        <v>220.7</v>
      </c>
      <c r="S24" s="16">
        <v>0</v>
      </c>
      <c r="T24" s="16">
        <v>0</v>
      </c>
      <c r="U24" s="17">
        <v>0</v>
      </c>
      <c r="V24" s="17">
        <v>0</v>
      </c>
      <c r="W24" s="16">
        <v>220.7</v>
      </c>
      <c r="X24" s="16">
        <v>49.3</v>
      </c>
      <c r="Y24" s="16">
        <v>13.8125</v>
      </c>
      <c r="Z24" s="16">
        <v>206.88749999999999</v>
      </c>
      <c r="AA24" s="18">
        <v>0</v>
      </c>
      <c r="AB24" s="16">
        <v>-13.8125</v>
      </c>
      <c r="AC24" s="12" t="s">
        <v>549</v>
      </c>
      <c r="AD24" s="12" t="s">
        <v>559</v>
      </c>
      <c r="AE24" s="19">
        <v>43482</v>
      </c>
      <c r="AF24" s="19">
        <v>43491</v>
      </c>
    </row>
    <row r="25" spans="1:34" s="12" customFormat="1" ht="12.75" x14ac:dyDescent="0.15">
      <c r="A25" s="12" t="s">
        <v>635</v>
      </c>
      <c r="B25" s="12" t="s">
        <v>57</v>
      </c>
      <c r="C25" s="12" t="s">
        <v>636</v>
      </c>
      <c r="D25" s="12" t="s">
        <v>637</v>
      </c>
      <c r="E25" s="12" t="s">
        <v>544</v>
      </c>
      <c r="F25" s="12" t="s">
        <v>545</v>
      </c>
      <c r="G25" s="16">
        <v>500</v>
      </c>
      <c r="H25" s="16">
        <v>483.6</v>
      </c>
      <c r="I25" s="17">
        <v>483.6</v>
      </c>
      <c r="J25" s="17">
        <v>483.6</v>
      </c>
      <c r="K25" s="16">
        <v>16.399999999999999</v>
      </c>
      <c r="L25" s="12" t="s">
        <v>638</v>
      </c>
      <c r="M25" s="12" t="s">
        <v>557</v>
      </c>
      <c r="N25" s="12" t="s">
        <v>639</v>
      </c>
      <c r="O25" s="16">
        <v>72</v>
      </c>
      <c r="P25" s="16">
        <v>71.5</v>
      </c>
      <c r="Q25" s="17">
        <v>71.5</v>
      </c>
      <c r="R25" s="17">
        <v>71.5</v>
      </c>
      <c r="S25" s="16">
        <v>0</v>
      </c>
      <c r="T25" s="16">
        <v>0</v>
      </c>
      <c r="U25" s="17">
        <v>0</v>
      </c>
      <c r="V25" s="17">
        <v>0</v>
      </c>
      <c r="W25" s="16">
        <v>71.5</v>
      </c>
      <c r="X25" s="16">
        <v>0.5</v>
      </c>
      <c r="Y25" s="16">
        <v>1.8615999999999999</v>
      </c>
      <c r="Z25" s="16">
        <v>69.638400000000004</v>
      </c>
      <c r="AA25" s="18">
        <v>0</v>
      </c>
      <c r="AB25" s="16">
        <v>-1.8615999999999999</v>
      </c>
      <c r="AC25" s="12" t="s">
        <v>549</v>
      </c>
      <c r="AD25" s="12" t="s">
        <v>559</v>
      </c>
      <c r="AE25" s="19">
        <v>43482</v>
      </c>
      <c r="AF25" s="19">
        <v>43485</v>
      </c>
      <c r="AH25" s="20">
        <v>43489</v>
      </c>
    </row>
    <row r="26" spans="1:34" s="12" customFormat="1" ht="12.75" x14ac:dyDescent="0.15">
      <c r="A26" s="12" t="s">
        <v>640</v>
      </c>
      <c r="B26" s="12" t="s">
        <v>641</v>
      </c>
      <c r="C26" s="12" t="s">
        <v>573</v>
      </c>
      <c r="D26" s="12" t="s">
        <v>642</v>
      </c>
      <c r="E26" s="12" t="s">
        <v>544</v>
      </c>
      <c r="F26" s="12" t="s">
        <v>545</v>
      </c>
      <c r="G26" s="16">
        <v>500</v>
      </c>
      <c r="H26" s="16">
        <v>486.3</v>
      </c>
      <c r="I26" s="17">
        <v>486.3</v>
      </c>
      <c r="J26" s="17">
        <v>486.3</v>
      </c>
      <c r="K26" s="16">
        <v>13.7</v>
      </c>
      <c r="L26" s="12" t="s">
        <v>643</v>
      </c>
      <c r="M26" s="12" t="s">
        <v>557</v>
      </c>
      <c r="N26" s="12" t="s">
        <v>644</v>
      </c>
      <c r="O26" s="16">
        <v>37</v>
      </c>
      <c r="P26" s="16">
        <v>37</v>
      </c>
      <c r="Q26" s="17">
        <v>37</v>
      </c>
      <c r="R26" s="17">
        <v>37</v>
      </c>
      <c r="S26" s="16">
        <v>0</v>
      </c>
      <c r="T26" s="16">
        <v>0</v>
      </c>
      <c r="U26" s="17">
        <v>0</v>
      </c>
      <c r="V26" s="17">
        <v>0</v>
      </c>
      <c r="W26" s="16">
        <v>37</v>
      </c>
      <c r="X26" s="16">
        <v>0</v>
      </c>
      <c r="Y26" s="16">
        <v>1.0138</v>
      </c>
      <c r="Z26" s="16">
        <v>35.986199999999997</v>
      </c>
      <c r="AA26" s="18">
        <v>0</v>
      </c>
      <c r="AB26" s="16">
        <v>-1.0138</v>
      </c>
      <c r="AC26" s="12" t="s">
        <v>549</v>
      </c>
      <c r="AD26" s="12" t="s">
        <v>559</v>
      </c>
      <c r="AE26" s="19">
        <v>43482</v>
      </c>
      <c r="AF26" s="19">
        <v>43487</v>
      </c>
      <c r="AH26" s="20">
        <v>43489</v>
      </c>
    </row>
    <row r="27" spans="1:34" s="12" customFormat="1" ht="12.75" x14ac:dyDescent="0.15">
      <c r="A27" s="12" t="s">
        <v>645</v>
      </c>
      <c r="B27" s="12" t="s">
        <v>82</v>
      </c>
      <c r="C27" s="12" t="s">
        <v>646</v>
      </c>
      <c r="D27" s="12" t="s">
        <v>647</v>
      </c>
      <c r="E27" s="12" t="s">
        <v>544</v>
      </c>
      <c r="F27" s="12" t="s">
        <v>585</v>
      </c>
      <c r="G27" s="16">
        <v>250000</v>
      </c>
      <c r="H27" s="16">
        <v>140000</v>
      </c>
      <c r="I27" s="17">
        <v>140000</v>
      </c>
      <c r="J27" s="17">
        <v>140000</v>
      </c>
      <c r="K27" s="16">
        <v>110000</v>
      </c>
      <c r="L27" s="12" t="s">
        <v>648</v>
      </c>
      <c r="M27" s="12" t="s">
        <v>564</v>
      </c>
      <c r="N27" s="12" t="s">
        <v>649</v>
      </c>
      <c r="O27" s="16">
        <v>118</v>
      </c>
      <c r="P27" s="16">
        <v>66.099999999999994</v>
      </c>
      <c r="Q27" s="17">
        <v>89</v>
      </c>
      <c r="R27" s="17">
        <v>89</v>
      </c>
      <c r="S27" s="16">
        <v>0</v>
      </c>
      <c r="T27" s="16">
        <v>0</v>
      </c>
      <c r="U27" s="17">
        <v>0</v>
      </c>
      <c r="V27" s="17">
        <v>0</v>
      </c>
      <c r="W27" s="16">
        <v>66.099999999999994</v>
      </c>
      <c r="X27" s="16">
        <v>51.9</v>
      </c>
      <c r="Y27" s="16">
        <v>0.02</v>
      </c>
      <c r="Z27" s="16">
        <v>66.08</v>
      </c>
      <c r="AA27" s="18">
        <v>0</v>
      </c>
      <c r="AB27" s="16">
        <v>-0.02</v>
      </c>
      <c r="AC27" s="12" t="s">
        <v>549</v>
      </c>
      <c r="AD27" s="12" t="s">
        <v>559</v>
      </c>
      <c r="AE27" s="19">
        <v>43482</v>
      </c>
      <c r="AF27" s="19">
        <v>43510</v>
      </c>
    </row>
    <row r="28" spans="1:34" s="12" customFormat="1" ht="12.75" x14ac:dyDescent="0.15">
      <c r="A28" s="12" t="s">
        <v>650</v>
      </c>
      <c r="B28" s="12" t="s">
        <v>90</v>
      </c>
      <c r="C28" s="12" t="s">
        <v>542</v>
      </c>
      <c r="D28" s="12" t="s">
        <v>562</v>
      </c>
      <c r="E28" s="12" t="s">
        <v>544</v>
      </c>
      <c r="F28" s="12" t="s">
        <v>585</v>
      </c>
      <c r="G28" s="16">
        <v>300000</v>
      </c>
      <c r="H28" s="16">
        <v>182000</v>
      </c>
      <c r="I28" s="17">
        <v>182000</v>
      </c>
      <c r="J28" s="17">
        <v>182000</v>
      </c>
      <c r="K28" s="16">
        <v>118000</v>
      </c>
      <c r="L28" s="12" t="s">
        <v>89</v>
      </c>
      <c r="M28" s="12" t="s">
        <v>561</v>
      </c>
      <c r="N28" s="12" t="s">
        <v>562</v>
      </c>
      <c r="O28" s="16">
        <v>300000</v>
      </c>
      <c r="P28" s="16">
        <v>210000</v>
      </c>
      <c r="Q28" s="17">
        <v>230000</v>
      </c>
      <c r="R28" s="17">
        <v>230000</v>
      </c>
      <c r="S28" s="16">
        <v>0</v>
      </c>
      <c r="T28" s="16">
        <v>0</v>
      </c>
      <c r="U28" s="17">
        <v>0</v>
      </c>
      <c r="V28" s="17">
        <v>0</v>
      </c>
      <c r="W28" s="16">
        <v>210000</v>
      </c>
      <c r="X28" s="16">
        <v>90000</v>
      </c>
      <c r="Y28" s="16">
        <v>28000</v>
      </c>
      <c r="Z28" s="16">
        <v>182000</v>
      </c>
      <c r="AA28" s="18">
        <v>0</v>
      </c>
      <c r="AB28" s="16">
        <v>-28000</v>
      </c>
      <c r="AC28" s="12" t="s">
        <v>549</v>
      </c>
      <c r="AD28" s="12" t="s">
        <v>79</v>
      </c>
      <c r="AE28" s="19">
        <v>43483</v>
      </c>
      <c r="AF28" s="19">
        <v>43484</v>
      </c>
    </row>
    <row r="29" spans="1:34" s="12" customFormat="1" ht="12.75" x14ac:dyDescent="0.15">
      <c r="A29" s="12" t="s">
        <v>650</v>
      </c>
      <c r="B29" s="12" t="s">
        <v>90</v>
      </c>
      <c r="C29" s="12" t="s">
        <v>542</v>
      </c>
      <c r="D29" s="12" t="s">
        <v>562</v>
      </c>
      <c r="E29" s="12" t="s">
        <v>544</v>
      </c>
      <c r="F29" s="12" t="s">
        <v>585</v>
      </c>
      <c r="G29" s="16">
        <v>300000</v>
      </c>
      <c r="H29" s="16">
        <v>182000</v>
      </c>
      <c r="I29" s="17">
        <v>182000</v>
      </c>
      <c r="J29" s="17">
        <v>182000</v>
      </c>
      <c r="K29" s="16">
        <v>118000</v>
      </c>
      <c r="L29" s="12" t="s">
        <v>88</v>
      </c>
      <c r="M29" s="12" t="s">
        <v>567</v>
      </c>
      <c r="N29" s="12" t="s">
        <v>562</v>
      </c>
      <c r="O29" s="16">
        <v>300000</v>
      </c>
      <c r="P29" s="16">
        <v>218000</v>
      </c>
      <c r="Q29" s="17">
        <v>238000</v>
      </c>
      <c r="R29" s="17">
        <v>238000</v>
      </c>
      <c r="S29" s="16">
        <v>0</v>
      </c>
      <c r="T29" s="16">
        <v>0</v>
      </c>
      <c r="U29" s="17">
        <v>0</v>
      </c>
      <c r="V29" s="17">
        <v>0</v>
      </c>
      <c r="W29" s="16">
        <v>218000</v>
      </c>
      <c r="X29" s="16">
        <v>82000</v>
      </c>
      <c r="Y29" s="16">
        <v>36000</v>
      </c>
      <c r="Z29" s="16">
        <v>182000</v>
      </c>
      <c r="AA29" s="18">
        <v>0</v>
      </c>
      <c r="AB29" s="16">
        <v>-36000</v>
      </c>
      <c r="AC29" s="12" t="s">
        <v>549</v>
      </c>
      <c r="AD29" s="12" t="s">
        <v>79</v>
      </c>
      <c r="AE29" s="19">
        <v>43483</v>
      </c>
      <c r="AF29" s="19">
        <v>43484</v>
      </c>
    </row>
    <row r="30" spans="1:34" s="12" customFormat="1" ht="12.75" x14ac:dyDescent="0.15">
      <c r="A30" s="12" t="s">
        <v>651</v>
      </c>
      <c r="B30" s="12" t="s">
        <v>21</v>
      </c>
      <c r="C30" s="12" t="s">
        <v>652</v>
      </c>
      <c r="D30" s="12" t="s">
        <v>653</v>
      </c>
      <c r="E30" s="12" t="s">
        <v>544</v>
      </c>
      <c r="F30" s="12" t="s">
        <v>545</v>
      </c>
      <c r="G30" s="16">
        <v>80</v>
      </c>
      <c r="H30" s="16">
        <v>73.3</v>
      </c>
      <c r="I30" s="17">
        <v>73.3</v>
      </c>
      <c r="J30" s="17">
        <v>73.3</v>
      </c>
      <c r="K30" s="16">
        <v>6.7</v>
      </c>
      <c r="L30" s="12" t="s">
        <v>654</v>
      </c>
      <c r="M30" s="12" t="s">
        <v>557</v>
      </c>
      <c r="N30" s="12" t="s">
        <v>655</v>
      </c>
      <c r="O30" s="16">
        <v>6</v>
      </c>
      <c r="P30" s="16">
        <v>5.5</v>
      </c>
      <c r="Q30" s="17">
        <v>5.5</v>
      </c>
      <c r="R30" s="17">
        <v>5.5</v>
      </c>
      <c r="S30" s="16">
        <v>0</v>
      </c>
      <c r="T30" s="16">
        <v>0</v>
      </c>
      <c r="U30" s="17">
        <v>0</v>
      </c>
      <c r="V30" s="17">
        <v>0</v>
      </c>
      <c r="W30" s="16">
        <v>5.5</v>
      </c>
      <c r="X30" s="16">
        <v>0.5</v>
      </c>
      <c r="Y30" s="16">
        <v>2.5000000000000001E-3</v>
      </c>
      <c r="Z30" s="16">
        <v>5.4974999999999996</v>
      </c>
      <c r="AA30" s="18">
        <v>0</v>
      </c>
      <c r="AB30" s="16">
        <v>-2.5000000000000001E-3</v>
      </c>
      <c r="AC30" s="12" t="s">
        <v>549</v>
      </c>
      <c r="AD30" s="12" t="s">
        <v>559</v>
      </c>
      <c r="AE30" s="19">
        <v>43483</v>
      </c>
      <c r="AF30" s="19">
        <v>43483</v>
      </c>
      <c r="AH30" s="20">
        <v>43486</v>
      </c>
    </row>
    <row r="31" spans="1:34" s="12" customFormat="1" ht="12.75" x14ac:dyDescent="0.15">
      <c r="A31" s="12" t="s">
        <v>656</v>
      </c>
      <c r="B31" s="12" t="s">
        <v>374</v>
      </c>
      <c r="C31" s="12" t="s">
        <v>657</v>
      </c>
      <c r="D31" s="12" t="s">
        <v>658</v>
      </c>
      <c r="E31" s="12" t="s">
        <v>544</v>
      </c>
      <c r="F31" s="12" t="s">
        <v>585</v>
      </c>
      <c r="G31" s="16">
        <v>500000</v>
      </c>
      <c r="H31" s="16">
        <v>491000</v>
      </c>
      <c r="I31" s="17">
        <v>491000</v>
      </c>
      <c r="J31" s="17">
        <v>491000</v>
      </c>
      <c r="K31" s="16">
        <v>9000</v>
      </c>
      <c r="L31" s="12" t="s">
        <v>659</v>
      </c>
      <c r="M31" s="12" t="s">
        <v>660</v>
      </c>
      <c r="N31" s="12" t="s">
        <v>661</v>
      </c>
      <c r="O31" s="16">
        <v>310</v>
      </c>
      <c r="P31" s="16">
        <v>309.89999999999998</v>
      </c>
      <c r="Q31" s="17">
        <v>309.89999999999998</v>
      </c>
      <c r="R31" s="17">
        <v>309.89999999999998</v>
      </c>
      <c r="S31" s="16">
        <v>0</v>
      </c>
      <c r="T31" s="16">
        <v>0</v>
      </c>
      <c r="U31" s="17">
        <v>0</v>
      </c>
      <c r="V31" s="17">
        <v>0</v>
      </c>
      <c r="W31" s="16">
        <v>309.89999999999998</v>
      </c>
      <c r="X31" s="16">
        <v>0.1</v>
      </c>
      <c r="Y31" s="16">
        <v>5.48</v>
      </c>
      <c r="Z31" s="16">
        <v>304.42</v>
      </c>
      <c r="AA31" s="18">
        <v>0</v>
      </c>
      <c r="AB31" s="16">
        <v>-5.48</v>
      </c>
      <c r="AC31" s="12" t="s">
        <v>549</v>
      </c>
      <c r="AD31" s="12" t="s">
        <v>559</v>
      </c>
      <c r="AE31" s="19">
        <v>43483</v>
      </c>
      <c r="AF31" s="19">
        <v>43484</v>
      </c>
    </row>
    <row r="32" spans="1:34" s="12" customFormat="1" ht="12.75" x14ac:dyDescent="0.15">
      <c r="A32" s="12" t="s">
        <v>662</v>
      </c>
      <c r="B32" s="12" t="s">
        <v>37</v>
      </c>
      <c r="C32" s="12" t="s">
        <v>588</v>
      </c>
      <c r="D32" s="12" t="s">
        <v>589</v>
      </c>
      <c r="E32" s="12" t="s">
        <v>544</v>
      </c>
      <c r="F32" s="12" t="s">
        <v>545</v>
      </c>
      <c r="G32" s="16">
        <v>2000</v>
      </c>
      <c r="H32" s="16">
        <v>1988</v>
      </c>
      <c r="I32" s="17">
        <v>1988</v>
      </c>
      <c r="J32" s="17">
        <v>1988</v>
      </c>
      <c r="K32" s="16">
        <v>12</v>
      </c>
      <c r="L32" s="12" t="s">
        <v>595</v>
      </c>
      <c r="M32" s="12" t="s">
        <v>591</v>
      </c>
      <c r="N32" s="12" t="s">
        <v>596</v>
      </c>
      <c r="O32" s="16">
        <v>83</v>
      </c>
      <c r="P32" s="16">
        <v>83</v>
      </c>
      <c r="Q32" s="17">
        <v>94</v>
      </c>
      <c r="R32" s="17">
        <v>94</v>
      </c>
      <c r="S32" s="16">
        <v>0</v>
      </c>
      <c r="T32" s="16">
        <v>0</v>
      </c>
      <c r="U32" s="17">
        <v>0</v>
      </c>
      <c r="V32" s="17">
        <v>0</v>
      </c>
      <c r="W32" s="16">
        <v>83</v>
      </c>
      <c r="X32" s="16">
        <v>0</v>
      </c>
      <c r="Y32" s="16">
        <v>0.497999999999993</v>
      </c>
      <c r="Z32" s="16">
        <v>82.501999999999995</v>
      </c>
      <c r="AA32" s="18">
        <v>0</v>
      </c>
      <c r="AB32" s="16">
        <v>-0.497999999999993</v>
      </c>
      <c r="AC32" s="12" t="s">
        <v>549</v>
      </c>
      <c r="AD32" s="12" t="s">
        <v>559</v>
      </c>
      <c r="AE32" s="19">
        <v>43484</v>
      </c>
      <c r="AF32" s="19">
        <v>43487</v>
      </c>
      <c r="AH32" s="20">
        <v>43490</v>
      </c>
    </row>
    <row r="33" spans="1:34" s="12" customFormat="1" ht="12.75" x14ac:dyDescent="0.15">
      <c r="A33" s="12" t="s">
        <v>663</v>
      </c>
      <c r="B33" s="12" t="s">
        <v>38</v>
      </c>
      <c r="C33" s="12" t="s">
        <v>588</v>
      </c>
      <c r="D33" s="12" t="s">
        <v>589</v>
      </c>
      <c r="E33" s="12" t="s">
        <v>544</v>
      </c>
      <c r="F33" s="12" t="s">
        <v>545</v>
      </c>
      <c r="G33" s="16">
        <v>220</v>
      </c>
      <c r="H33" s="16">
        <v>122</v>
      </c>
      <c r="I33" s="17">
        <v>122</v>
      </c>
      <c r="J33" s="17">
        <v>122</v>
      </c>
      <c r="K33" s="16">
        <v>98</v>
      </c>
      <c r="L33" s="12" t="s">
        <v>595</v>
      </c>
      <c r="M33" s="12" t="s">
        <v>591</v>
      </c>
      <c r="N33" s="12" t="s">
        <v>596</v>
      </c>
      <c r="O33" s="16">
        <v>10</v>
      </c>
      <c r="P33" s="16">
        <v>6</v>
      </c>
      <c r="Q33" s="17">
        <v>6</v>
      </c>
      <c r="R33" s="17">
        <v>6</v>
      </c>
      <c r="S33" s="16">
        <v>0</v>
      </c>
      <c r="T33" s="16">
        <v>0</v>
      </c>
      <c r="U33" s="17">
        <v>0</v>
      </c>
      <c r="V33" s="17">
        <v>0</v>
      </c>
      <c r="W33" s="16">
        <v>6</v>
      </c>
      <c r="X33" s="16">
        <v>4</v>
      </c>
      <c r="Y33" s="16">
        <v>0.45454545454545398</v>
      </c>
      <c r="Z33" s="16">
        <v>5.5454545454545396</v>
      </c>
      <c r="AA33" s="18">
        <v>0</v>
      </c>
      <c r="AB33" s="16">
        <v>-0.45454545454545497</v>
      </c>
      <c r="AC33" s="12" t="s">
        <v>549</v>
      </c>
      <c r="AD33" s="12" t="s">
        <v>559</v>
      </c>
      <c r="AE33" s="19">
        <v>43486</v>
      </c>
      <c r="AF33" s="19">
        <v>43486</v>
      </c>
      <c r="AH33" s="20">
        <v>43486</v>
      </c>
    </row>
    <row r="34" spans="1:34" s="12" customFormat="1" ht="12.75" x14ac:dyDescent="0.15">
      <c r="A34" s="12" t="s">
        <v>664</v>
      </c>
      <c r="B34" s="12" t="s">
        <v>89</v>
      </c>
      <c r="C34" s="12" t="s">
        <v>561</v>
      </c>
      <c r="D34" s="12" t="s">
        <v>562</v>
      </c>
      <c r="E34" s="12" t="s">
        <v>544</v>
      </c>
      <c r="F34" s="12" t="s">
        <v>545</v>
      </c>
      <c r="G34" s="16">
        <v>30000</v>
      </c>
      <c r="H34" s="16">
        <v>6000</v>
      </c>
      <c r="I34" s="17">
        <v>6000</v>
      </c>
      <c r="J34" s="17">
        <v>6000</v>
      </c>
      <c r="K34" s="16">
        <v>24000</v>
      </c>
      <c r="L34" s="12" t="s">
        <v>563</v>
      </c>
      <c r="M34" s="12" t="s">
        <v>564</v>
      </c>
      <c r="N34" s="12" t="s">
        <v>565</v>
      </c>
      <c r="O34" s="16">
        <v>14</v>
      </c>
      <c r="P34" s="16">
        <v>3.28</v>
      </c>
      <c r="Q34" s="17">
        <v>3.28</v>
      </c>
      <c r="R34" s="17">
        <v>3.28</v>
      </c>
      <c r="S34" s="16">
        <v>0</v>
      </c>
      <c r="T34" s="16">
        <v>0</v>
      </c>
      <c r="U34" s="17">
        <v>0</v>
      </c>
      <c r="V34" s="17">
        <v>0</v>
      </c>
      <c r="W34" s="16">
        <v>3.28</v>
      </c>
      <c r="X34" s="16">
        <v>10.72</v>
      </c>
      <c r="Y34" s="16">
        <v>0.48</v>
      </c>
      <c r="Z34" s="16">
        <v>2.8</v>
      </c>
      <c r="AA34" s="18">
        <v>0</v>
      </c>
      <c r="AB34" s="16">
        <v>-0.48</v>
      </c>
      <c r="AC34" s="12" t="s">
        <v>549</v>
      </c>
      <c r="AD34" s="12" t="s">
        <v>559</v>
      </c>
      <c r="AE34" s="19">
        <v>43486</v>
      </c>
      <c r="AF34" s="19">
        <v>43486</v>
      </c>
      <c r="AH34" s="20">
        <v>43486</v>
      </c>
    </row>
    <row r="35" spans="1:34" s="12" customFormat="1" ht="12.75" x14ac:dyDescent="0.15">
      <c r="A35" s="12" t="s">
        <v>665</v>
      </c>
      <c r="B35" s="12" t="s">
        <v>587</v>
      </c>
      <c r="C35" s="12" t="s">
        <v>588</v>
      </c>
      <c r="D35" s="12" t="s">
        <v>589</v>
      </c>
      <c r="E35" s="12" t="s">
        <v>544</v>
      </c>
      <c r="F35" s="12" t="s">
        <v>545</v>
      </c>
      <c r="G35" s="16">
        <v>2000</v>
      </c>
      <c r="H35" s="16">
        <v>1939</v>
      </c>
      <c r="I35" s="17">
        <v>1939</v>
      </c>
      <c r="J35" s="17">
        <v>1939</v>
      </c>
      <c r="K35" s="16">
        <v>61</v>
      </c>
      <c r="L35" s="12" t="s">
        <v>590</v>
      </c>
      <c r="M35" s="12" t="s">
        <v>591</v>
      </c>
      <c r="N35" s="12" t="s">
        <v>592</v>
      </c>
      <c r="O35" s="16">
        <v>66</v>
      </c>
      <c r="P35" s="16">
        <v>66</v>
      </c>
      <c r="Q35" s="17">
        <v>66</v>
      </c>
      <c r="R35" s="17">
        <v>66</v>
      </c>
      <c r="S35" s="16">
        <v>0</v>
      </c>
      <c r="T35" s="16">
        <v>0</v>
      </c>
      <c r="U35" s="17">
        <v>0</v>
      </c>
      <c r="V35" s="17">
        <v>0</v>
      </c>
      <c r="W35" s="16">
        <v>66</v>
      </c>
      <c r="X35" s="16">
        <v>0</v>
      </c>
      <c r="Y35" s="16">
        <v>2.0129999999999999</v>
      </c>
      <c r="Z35" s="16">
        <v>63.987000000000002</v>
      </c>
      <c r="AA35" s="18">
        <v>0</v>
      </c>
      <c r="AB35" s="16">
        <v>-2.0129999999999999</v>
      </c>
      <c r="AC35" s="12" t="s">
        <v>549</v>
      </c>
      <c r="AD35" s="12" t="s">
        <v>559</v>
      </c>
      <c r="AE35" s="19">
        <v>43486</v>
      </c>
      <c r="AF35" s="19">
        <v>43488</v>
      </c>
      <c r="AH35" s="20">
        <v>43490</v>
      </c>
    </row>
    <row r="36" spans="1:34" s="12" customFormat="1" ht="12.75" x14ac:dyDescent="0.15">
      <c r="A36" s="12" t="s">
        <v>666</v>
      </c>
      <c r="B36" s="12" t="s">
        <v>9</v>
      </c>
      <c r="C36" s="12" t="s">
        <v>588</v>
      </c>
      <c r="D36" s="12" t="s">
        <v>607</v>
      </c>
      <c r="E36" s="12" t="s">
        <v>544</v>
      </c>
      <c r="F36" s="12" t="s">
        <v>545</v>
      </c>
      <c r="G36" s="16">
        <v>30</v>
      </c>
      <c r="H36" s="16">
        <v>0</v>
      </c>
      <c r="I36" s="17">
        <v>0</v>
      </c>
      <c r="J36" s="17">
        <v>0</v>
      </c>
      <c r="K36" s="16">
        <v>30</v>
      </c>
      <c r="L36" s="12" t="s">
        <v>608</v>
      </c>
      <c r="M36" s="12" t="s">
        <v>557</v>
      </c>
      <c r="N36" s="12" t="s">
        <v>609</v>
      </c>
      <c r="O36" s="16">
        <v>5</v>
      </c>
      <c r="P36" s="16">
        <v>3.8</v>
      </c>
      <c r="Q36" s="17">
        <v>3.8</v>
      </c>
      <c r="R36" s="17">
        <v>3.8</v>
      </c>
      <c r="S36" s="16">
        <v>0</v>
      </c>
      <c r="T36" s="16">
        <v>0</v>
      </c>
      <c r="U36" s="17">
        <v>0</v>
      </c>
      <c r="V36" s="17">
        <v>0</v>
      </c>
      <c r="W36" s="16">
        <v>3.8</v>
      </c>
      <c r="X36" s="16">
        <v>1.2</v>
      </c>
      <c r="Y36" s="16">
        <v>3.8</v>
      </c>
      <c r="Z36" s="16">
        <v>0</v>
      </c>
      <c r="AA36" s="18">
        <v>0</v>
      </c>
      <c r="AB36" s="16">
        <v>-3.8</v>
      </c>
      <c r="AC36" s="12" t="s">
        <v>549</v>
      </c>
      <c r="AD36" s="12" t="s">
        <v>559</v>
      </c>
      <c r="AE36" s="19">
        <v>43486</v>
      </c>
      <c r="AH36" s="20">
        <v>43486</v>
      </c>
    </row>
    <row r="37" spans="1:34" s="12" customFormat="1" ht="12.75" x14ac:dyDescent="0.15">
      <c r="A37" s="12" t="s">
        <v>667</v>
      </c>
      <c r="B37" s="12" t="s">
        <v>572</v>
      </c>
      <c r="C37" s="12" t="s">
        <v>573</v>
      </c>
      <c r="D37" s="12" t="s">
        <v>574</v>
      </c>
      <c r="E37" s="12" t="s">
        <v>544</v>
      </c>
      <c r="F37" s="12" t="s">
        <v>545</v>
      </c>
      <c r="G37" s="16">
        <v>25</v>
      </c>
      <c r="H37" s="16">
        <v>0</v>
      </c>
      <c r="I37" s="17">
        <v>0</v>
      </c>
      <c r="J37" s="17">
        <v>0</v>
      </c>
      <c r="K37" s="16">
        <v>25</v>
      </c>
      <c r="L37" s="12" t="s">
        <v>575</v>
      </c>
      <c r="M37" s="12" t="s">
        <v>576</v>
      </c>
      <c r="N37" s="12" t="s">
        <v>577</v>
      </c>
      <c r="O37" s="16">
        <v>4</v>
      </c>
      <c r="P37" s="16">
        <v>3.5</v>
      </c>
      <c r="Q37" s="17">
        <v>3.5</v>
      </c>
      <c r="R37" s="17">
        <v>3.5</v>
      </c>
      <c r="S37" s="16">
        <v>0</v>
      </c>
      <c r="T37" s="16">
        <v>0</v>
      </c>
      <c r="U37" s="17">
        <v>0</v>
      </c>
      <c r="V37" s="17">
        <v>0</v>
      </c>
      <c r="W37" s="16">
        <v>3.5</v>
      </c>
      <c r="X37" s="16">
        <v>0.5</v>
      </c>
      <c r="Y37" s="16">
        <v>3.5</v>
      </c>
      <c r="Z37" s="16">
        <v>0</v>
      </c>
      <c r="AA37" s="18">
        <v>0</v>
      </c>
      <c r="AB37" s="16">
        <v>-3.5</v>
      </c>
      <c r="AC37" s="12" t="s">
        <v>549</v>
      </c>
      <c r="AD37" s="12" t="s">
        <v>559</v>
      </c>
      <c r="AE37" s="19">
        <v>43486</v>
      </c>
      <c r="AH37" s="20">
        <v>43486</v>
      </c>
    </row>
    <row r="38" spans="1:34" s="12" customFormat="1" ht="12.75" x14ac:dyDescent="0.15">
      <c r="A38" s="12" t="s">
        <v>668</v>
      </c>
      <c r="B38" s="12" t="s">
        <v>88</v>
      </c>
      <c r="C38" s="12" t="s">
        <v>567</v>
      </c>
      <c r="D38" s="12" t="s">
        <v>562</v>
      </c>
      <c r="E38" s="12" t="s">
        <v>544</v>
      </c>
      <c r="F38" s="12" t="s">
        <v>545</v>
      </c>
      <c r="G38" s="16">
        <v>300000</v>
      </c>
      <c r="H38" s="16">
        <v>155600</v>
      </c>
      <c r="I38" s="17">
        <v>155600</v>
      </c>
      <c r="J38" s="17">
        <v>155600</v>
      </c>
      <c r="K38" s="16">
        <v>144400</v>
      </c>
      <c r="L38" s="12" t="s">
        <v>568</v>
      </c>
      <c r="M38" s="12" t="s">
        <v>569</v>
      </c>
      <c r="N38" s="12" t="s">
        <v>570</v>
      </c>
      <c r="O38" s="16">
        <v>155</v>
      </c>
      <c r="P38" s="16">
        <v>80.7</v>
      </c>
      <c r="Q38" s="17">
        <v>80.7</v>
      </c>
      <c r="R38" s="17">
        <v>80.7</v>
      </c>
      <c r="S38" s="16">
        <v>0</v>
      </c>
      <c r="T38" s="16">
        <v>0</v>
      </c>
      <c r="U38" s="17">
        <v>0</v>
      </c>
      <c r="V38" s="17">
        <v>0</v>
      </c>
      <c r="W38" s="16">
        <v>80.7</v>
      </c>
      <c r="X38" s="16">
        <v>74.3</v>
      </c>
      <c r="Y38" s="16">
        <v>0.30666666666666098</v>
      </c>
      <c r="Z38" s="16">
        <v>80.393333333333302</v>
      </c>
      <c r="AA38" s="18">
        <v>0</v>
      </c>
      <c r="AB38" s="16">
        <v>-0.30666666666666997</v>
      </c>
      <c r="AC38" s="12" t="s">
        <v>549</v>
      </c>
      <c r="AD38" s="12" t="s">
        <v>559</v>
      </c>
      <c r="AE38" s="19">
        <v>43486</v>
      </c>
      <c r="AF38" s="19">
        <v>43487</v>
      </c>
      <c r="AH38" s="20">
        <v>43490</v>
      </c>
    </row>
    <row r="39" spans="1:34" s="12" customFormat="1" ht="12.75" x14ac:dyDescent="0.15">
      <c r="A39" s="12" t="s">
        <v>669</v>
      </c>
      <c r="B39" s="12" t="s">
        <v>31</v>
      </c>
      <c r="C39" s="12" t="s">
        <v>670</v>
      </c>
      <c r="D39" s="12" t="s">
        <v>671</v>
      </c>
      <c r="E39" s="12" t="s">
        <v>544</v>
      </c>
      <c r="F39" s="12" t="s">
        <v>585</v>
      </c>
      <c r="G39" s="16">
        <v>650000</v>
      </c>
      <c r="H39" s="16">
        <v>612200</v>
      </c>
      <c r="I39" s="17">
        <v>612200</v>
      </c>
      <c r="J39" s="17">
        <v>612200</v>
      </c>
      <c r="K39" s="16">
        <v>37800</v>
      </c>
      <c r="L39" s="12" t="s">
        <v>672</v>
      </c>
      <c r="M39" s="12" t="s">
        <v>564</v>
      </c>
      <c r="N39" s="12" t="s">
        <v>673</v>
      </c>
      <c r="O39" s="16">
        <v>854</v>
      </c>
      <c r="P39" s="16">
        <v>804.8</v>
      </c>
      <c r="Q39" s="17">
        <v>804.8</v>
      </c>
      <c r="R39" s="17">
        <v>804.8</v>
      </c>
      <c r="S39" s="16">
        <v>0</v>
      </c>
      <c r="T39" s="16">
        <v>0</v>
      </c>
      <c r="U39" s="17">
        <v>0</v>
      </c>
      <c r="V39" s="17">
        <v>0</v>
      </c>
      <c r="W39" s="16">
        <v>804.8</v>
      </c>
      <c r="X39" s="16">
        <v>49.2</v>
      </c>
      <c r="Y39" s="16">
        <v>0.46338461538471198</v>
      </c>
      <c r="Z39" s="16">
        <v>804.33661538461502</v>
      </c>
      <c r="AA39" s="18">
        <v>0</v>
      </c>
      <c r="AB39" s="16">
        <v>-0.46338461538456599</v>
      </c>
      <c r="AC39" s="12" t="s">
        <v>549</v>
      </c>
      <c r="AD39" s="12" t="s">
        <v>559</v>
      </c>
      <c r="AE39" s="19">
        <v>43486</v>
      </c>
      <c r="AF39" s="19">
        <v>43487</v>
      </c>
    </row>
    <row r="40" spans="1:34" s="12" customFormat="1" ht="12.75" x14ac:dyDescent="0.15">
      <c r="A40" s="12" t="s">
        <v>674</v>
      </c>
      <c r="B40" s="12" t="s">
        <v>422</v>
      </c>
      <c r="C40" s="12" t="s">
        <v>675</v>
      </c>
      <c r="D40" s="12" t="s">
        <v>676</v>
      </c>
      <c r="E40" s="12" t="s">
        <v>544</v>
      </c>
      <c r="F40" s="12" t="s">
        <v>585</v>
      </c>
      <c r="G40" s="16">
        <v>700000</v>
      </c>
      <c r="H40" s="16">
        <v>656000</v>
      </c>
      <c r="I40" s="17">
        <v>656000</v>
      </c>
      <c r="J40" s="17">
        <v>656000</v>
      </c>
      <c r="K40" s="16">
        <v>44000</v>
      </c>
      <c r="L40" s="12" t="s">
        <v>677</v>
      </c>
      <c r="M40" s="12" t="s">
        <v>564</v>
      </c>
      <c r="N40" s="12" t="s">
        <v>678</v>
      </c>
      <c r="O40" s="16">
        <v>94</v>
      </c>
      <c r="P40" s="16">
        <v>89.7</v>
      </c>
      <c r="Q40" s="17">
        <v>89.7</v>
      </c>
      <c r="R40" s="17">
        <v>89.7</v>
      </c>
      <c r="S40" s="16">
        <v>0</v>
      </c>
      <c r="T40" s="16">
        <v>0</v>
      </c>
      <c r="U40" s="17">
        <v>0</v>
      </c>
      <c r="V40" s="17">
        <v>0</v>
      </c>
      <c r="W40" s="16">
        <v>89.7</v>
      </c>
      <c r="X40" s="16">
        <v>4.3</v>
      </c>
      <c r="Y40" s="16">
        <v>1.6085714285714301</v>
      </c>
      <c r="Z40" s="16">
        <v>88.091428571428594</v>
      </c>
      <c r="AA40" s="18">
        <v>0</v>
      </c>
      <c r="AB40" s="16">
        <v>-1.6085714285714301</v>
      </c>
      <c r="AC40" s="12" t="s">
        <v>549</v>
      </c>
      <c r="AD40" s="12" t="s">
        <v>559</v>
      </c>
      <c r="AE40" s="19">
        <v>43486</v>
      </c>
      <c r="AF40" s="19">
        <v>43488</v>
      </c>
    </row>
    <row r="41" spans="1:34" s="12" customFormat="1" ht="12.75" x14ac:dyDescent="0.15">
      <c r="A41" s="12" t="s">
        <v>679</v>
      </c>
      <c r="B41" s="12" t="s">
        <v>419</v>
      </c>
      <c r="C41" s="12" t="s">
        <v>680</v>
      </c>
      <c r="D41" s="12" t="s">
        <v>681</v>
      </c>
      <c r="E41" s="12" t="s">
        <v>544</v>
      </c>
      <c r="F41" s="12" t="s">
        <v>585</v>
      </c>
      <c r="G41" s="16">
        <v>700000</v>
      </c>
      <c r="H41" s="16">
        <v>650000</v>
      </c>
      <c r="I41" s="17">
        <v>650000</v>
      </c>
      <c r="J41" s="17">
        <v>650000</v>
      </c>
      <c r="K41" s="16">
        <v>50000</v>
      </c>
      <c r="L41" s="12" t="s">
        <v>677</v>
      </c>
      <c r="M41" s="12" t="s">
        <v>564</v>
      </c>
      <c r="N41" s="12" t="s">
        <v>678</v>
      </c>
      <c r="O41" s="16">
        <v>94</v>
      </c>
      <c r="P41" s="16">
        <v>89.7</v>
      </c>
      <c r="Q41" s="17">
        <v>89.7</v>
      </c>
      <c r="R41" s="17">
        <v>89.7</v>
      </c>
      <c r="S41" s="16">
        <v>0</v>
      </c>
      <c r="T41" s="16">
        <v>0</v>
      </c>
      <c r="U41" s="17">
        <v>0</v>
      </c>
      <c r="V41" s="17">
        <v>0</v>
      </c>
      <c r="W41" s="16">
        <v>89.7</v>
      </c>
      <c r="X41" s="16">
        <v>4.3</v>
      </c>
      <c r="Y41" s="16">
        <v>2.4142857142857101</v>
      </c>
      <c r="Z41" s="16">
        <v>87.285714285714306</v>
      </c>
      <c r="AA41" s="18">
        <v>0</v>
      </c>
      <c r="AB41" s="16">
        <v>-2.4142857142857101</v>
      </c>
      <c r="AC41" s="12" t="s">
        <v>549</v>
      </c>
      <c r="AD41" s="12" t="s">
        <v>559</v>
      </c>
      <c r="AE41" s="19">
        <v>43486</v>
      </c>
      <c r="AF41" s="19">
        <v>43488</v>
      </c>
    </row>
    <row r="42" spans="1:34" s="12" customFormat="1" ht="12.75" x14ac:dyDescent="0.15">
      <c r="A42" s="12" t="s">
        <v>682</v>
      </c>
      <c r="B42" s="12" t="s">
        <v>683</v>
      </c>
      <c r="C42" s="12" t="s">
        <v>573</v>
      </c>
      <c r="D42" s="12" t="s">
        <v>684</v>
      </c>
      <c r="E42" s="12" t="s">
        <v>544</v>
      </c>
      <c r="F42" s="12" t="s">
        <v>545</v>
      </c>
      <c r="G42" s="16">
        <v>500</v>
      </c>
      <c r="H42" s="16">
        <v>499</v>
      </c>
      <c r="I42" s="17">
        <v>499</v>
      </c>
      <c r="J42" s="17">
        <v>499</v>
      </c>
      <c r="K42" s="16">
        <v>1</v>
      </c>
      <c r="L42" s="12" t="s">
        <v>685</v>
      </c>
      <c r="M42" s="12" t="s">
        <v>686</v>
      </c>
      <c r="N42" s="12" t="s">
        <v>687</v>
      </c>
      <c r="O42" s="16">
        <v>127</v>
      </c>
      <c r="P42" s="16">
        <v>126.9</v>
      </c>
      <c r="Q42" s="17">
        <v>225.8</v>
      </c>
      <c r="R42" s="17">
        <v>225.8</v>
      </c>
      <c r="S42" s="16">
        <v>0</v>
      </c>
      <c r="T42" s="16">
        <v>0</v>
      </c>
      <c r="U42" s="17">
        <v>0</v>
      </c>
      <c r="V42" s="17">
        <v>0</v>
      </c>
      <c r="W42" s="16">
        <v>126.9</v>
      </c>
      <c r="X42" s="16">
        <v>0.1</v>
      </c>
      <c r="Y42" s="16">
        <v>0.153999999999996</v>
      </c>
      <c r="Z42" s="16">
        <v>126.746</v>
      </c>
      <c r="AA42" s="18">
        <v>0</v>
      </c>
      <c r="AB42" s="16">
        <v>-0.153999999999996</v>
      </c>
      <c r="AC42" s="12" t="s">
        <v>549</v>
      </c>
      <c r="AD42" s="12" t="s">
        <v>559</v>
      </c>
      <c r="AE42" s="19">
        <v>43487</v>
      </c>
      <c r="AF42" s="19">
        <v>43489</v>
      </c>
      <c r="AH42" s="20">
        <v>43490</v>
      </c>
    </row>
    <row r="43" spans="1:34" s="12" customFormat="1" ht="12.75" x14ac:dyDescent="0.15">
      <c r="A43" s="12" t="s">
        <v>688</v>
      </c>
      <c r="B43" s="12" t="s">
        <v>21</v>
      </c>
      <c r="C43" s="12" t="s">
        <v>652</v>
      </c>
      <c r="D43" s="12" t="s">
        <v>653</v>
      </c>
      <c r="E43" s="12" t="s">
        <v>544</v>
      </c>
      <c r="F43" s="12" t="s">
        <v>545</v>
      </c>
      <c r="G43" s="16">
        <v>1200</v>
      </c>
      <c r="H43" s="16">
        <v>1198.5</v>
      </c>
      <c r="I43" s="17">
        <v>1198.5</v>
      </c>
      <c r="J43" s="17">
        <v>1198.5</v>
      </c>
      <c r="K43" s="16">
        <v>1.5</v>
      </c>
      <c r="L43" s="12" t="s">
        <v>654</v>
      </c>
      <c r="M43" s="12" t="s">
        <v>557</v>
      </c>
      <c r="N43" s="12" t="s">
        <v>655</v>
      </c>
      <c r="O43" s="16">
        <v>84</v>
      </c>
      <c r="P43" s="16">
        <v>83.9</v>
      </c>
      <c r="Q43" s="17">
        <v>83.9</v>
      </c>
      <c r="R43" s="17">
        <v>83.9</v>
      </c>
      <c r="S43" s="16">
        <v>0</v>
      </c>
      <c r="T43" s="16">
        <v>0</v>
      </c>
      <c r="U43" s="17">
        <v>0</v>
      </c>
      <c r="V43" s="17">
        <v>0</v>
      </c>
      <c r="W43" s="16">
        <v>83.9</v>
      </c>
      <c r="X43" s="16">
        <v>0.1</v>
      </c>
      <c r="Y43" s="16">
        <v>5.0000000000000001E-3</v>
      </c>
      <c r="Z43" s="16">
        <v>83.894999999999996</v>
      </c>
      <c r="AA43" s="18">
        <v>0</v>
      </c>
      <c r="AB43" s="16">
        <v>-5.0000000000000001E-3</v>
      </c>
      <c r="AC43" s="12" t="s">
        <v>549</v>
      </c>
      <c r="AD43" s="12" t="s">
        <v>559</v>
      </c>
      <c r="AE43" s="19">
        <v>43487</v>
      </c>
      <c r="AF43" s="19">
        <v>43488</v>
      </c>
      <c r="AH43" s="20">
        <v>43490</v>
      </c>
    </row>
    <row r="44" spans="1:34" s="12" customFormat="1" ht="12.75" x14ac:dyDescent="0.15">
      <c r="A44" s="12" t="s">
        <v>689</v>
      </c>
      <c r="B44" s="12" t="s">
        <v>15</v>
      </c>
      <c r="C44" s="12" t="s">
        <v>690</v>
      </c>
      <c r="D44" s="12" t="s">
        <v>691</v>
      </c>
      <c r="E44" s="12" t="s">
        <v>544</v>
      </c>
      <c r="F44" s="12" t="s">
        <v>585</v>
      </c>
      <c r="G44" s="16">
        <v>690000</v>
      </c>
      <c r="H44" s="16">
        <v>616500</v>
      </c>
      <c r="I44" s="17">
        <v>616500</v>
      </c>
      <c r="J44" s="17">
        <v>616500</v>
      </c>
      <c r="K44" s="16">
        <v>73500</v>
      </c>
      <c r="L44" s="12" t="s">
        <v>692</v>
      </c>
      <c r="M44" s="12" t="s">
        <v>564</v>
      </c>
      <c r="N44" s="12" t="s">
        <v>693</v>
      </c>
      <c r="O44" s="16">
        <v>235</v>
      </c>
      <c r="P44" s="16">
        <v>215.5</v>
      </c>
      <c r="Q44" s="17">
        <v>232.2</v>
      </c>
      <c r="R44" s="17">
        <v>232.2</v>
      </c>
      <c r="S44" s="16">
        <v>0</v>
      </c>
      <c r="T44" s="16">
        <v>0</v>
      </c>
      <c r="U44" s="17">
        <v>0</v>
      </c>
      <c r="V44" s="17">
        <v>0</v>
      </c>
      <c r="W44" s="16">
        <v>215.5</v>
      </c>
      <c r="X44" s="16">
        <v>19.5</v>
      </c>
      <c r="Y44" s="16">
        <v>5.5326086956521996</v>
      </c>
      <c r="Z44" s="16">
        <v>209.96739130434801</v>
      </c>
      <c r="AA44" s="18">
        <v>0</v>
      </c>
      <c r="AB44" s="16">
        <v>-5.5326086956521596</v>
      </c>
      <c r="AC44" s="12" t="s">
        <v>549</v>
      </c>
      <c r="AD44" s="12" t="s">
        <v>559</v>
      </c>
      <c r="AE44" s="19">
        <v>43487</v>
      </c>
      <c r="AF44" s="19">
        <v>43488</v>
      </c>
    </row>
    <row r="45" spans="1:34" s="12" customFormat="1" ht="12.75" x14ac:dyDescent="0.15">
      <c r="A45" s="12" t="s">
        <v>694</v>
      </c>
      <c r="B45" s="12" t="s">
        <v>13</v>
      </c>
      <c r="C45" s="12" t="s">
        <v>554</v>
      </c>
      <c r="D45" s="12" t="s">
        <v>555</v>
      </c>
      <c r="E45" s="12" t="s">
        <v>544</v>
      </c>
      <c r="F45" s="12" t="s">
        <v>545</v>
      </c>
      <c r="G45" s="16">
        <v>710</v>
      </c>
      <c r="H45" s="16">
        <v>686</v>
      </c>
      <c r="I45" s="17">
        <v>686</v>
      </c>
      <c r="J45" s="17">
        <v>686</v>
      </c>
      <c r="K45" s="16">
        <v>24</v>
      </c>
      <c r="L45" s="12" t="s">
        <v>556</v>
      </c>
      <c r="M45" s="12" t="s">
        <v>557</v>
      </c>
      <c r="N45" s="12" t="s">
        <v>558</v>
      </c>
      <c r="O45" s="16">
        <v>70</v>
      </c>
      <c r="P45" s="16">
        <v>70</v>
      </c>
      <c r="Q45" s="17">
        <v>70</v>
      </c>
      <c r="R45" s="17">
        <v>70</v>
      </c>
      <c r="S45" s="16">
        <v>0</v>
      </c>
      <c r="T45" s="16">
        <v>0</v>
      </c>
      <c r="U45" s="17">
        <v>0</v>
      </c>
      <c r="V45" s="17">
        <v>0</v>
      </c>
      <c r="W45" s="16">
        <v>70</v>
      </c>
      <c r="X45" s="16">
        <v>0</v>
      </c>
      <c r="Y45" s="16">
        <v>2.3661971830985902</v>
      </c>
      <c r="Z45" s="16">
        <v>67.633802816901394</v>
      </c>
      <c r="AA45" s="18">
        <v>0</v>
      </c>
      <c r="AB45" s="16">
        <v>-2.3661971830985902</v>
      </c>
      <c r="AC45" s="12" t="s">
        <v>549</v>
      </c>
      <c r="AD45" s="12" t="s">
        <v>559</v>
      </c>
      <c r="AE45" s="19">
        <v>43487</v>
      </c>
      <c r="AF45" s="19">
        <v>43488</v>
      </c>
      <c r="AH45" s="20">
        <v>43489</v>
      </c>
    </row>
    <row r="46" spans="1:34" s="12" customFormat="1" ht="12.75" x14ac:dyDescent="0.15">
      <c r="A46" s="12" t="s">
        <v>695</v>
      </c>
      <c r="B46" s="12" t="s">
        <v>34</v>
      </c>
      <c r="C46" s="12" t="s">
        <v>696</v>
      </c>
      <c r="D46" s="12" t="s">
        <v>697</v>
      </c>
      <c r="E46" s="12" t="s">
        <v>544</v>
      </c>
      <c r="F46" s="12" t="s">
        <v>585</v>
      </c>
      <c r="G46" s="16">
        <v>610</v>
      </c>
      <c r="H46" s="16">
        <v>610</v>
      </c>
      <c r="I46" s="17">
        <v>610</v>
      </c>
      <c r="J46" s="17">
        <v>610</v>
      </c>
      <c r="K46" s="16">
        <v>0</v>
      </c>
      <c r="L46" s="12" t="s">
        <v>698</v>
      </c>
      <c r="M46" s="12" t="s">
        <v>564</v>
      </c>
      <c r="N46" s="12" t="s">
        <v>699</v>
      </c>
      <c r="O46" s="16">
        <v>69</v>
      </c>
      <c r="P46" s="16">
        <v>69</v>
      </c>
      <c r="Q46" s="17">
        <v>69</v>
      </c>
      <c r="R46" s="17">
        <v>69</v>
      </c>
      <c r="S46" s="16">
        <v>0</v>
      </c>
      <c r="T46" s="16">
        <v>0</v>
      </c>
      <c r="U46" s="17">
        <v>0</v>
      </c>
      <c r="V46" s="17">
        <v>0</v>
      </c>
      <c r="W46" s="16">
        <v>69</v>
      </c>
      <c r="X46" s="16">
        <v>0</v>
      </c>
      <c r="Y46" s="16">
        <v>0</v>
      </c>
      <c r="Z46" s="16">
        <v>69</v>
      </c>
      <c r="AA46" s="18">
        <v>0</v>
      </c>
      <c r="AB46" s="16">
        <v>0</v>
      </c>
      <c r="AC46" s="12" t="s">
        <v>549</v>
      </c>
      <c r="AD46" s="12" t="s">
        <v>559</v>
      </c>
      <c r="AE46" s="19">
        <v>43487</v>
      </c>
      <c r="AF46" s="19">
        <v>43488</v>
      </c>
      <c r="AG46" s="19">
        <v>43491</v>
      </c>
    </row>
    <row r="47" spans="1:34" s="12" customFormat="1" ht="12.75" x14ac:dyDescent="0.15">
      <c r="A47" s="12" t="s">
        <v>700</v>
      </c>
      <c r="B47" s="12" t="s">
        <v>35</v>
      </c>
      <c r="C47" s="12" t="s">
        <v>701</v>
      </c>
      <c r="D47" s="12" t="s">
        <v>697</v>
      </c>
      <c r="E47" s="12" t="s">
        <v>544</v>
      </c>
      <c r="F47" s="12" t="s">
        <v>585</v>
      </c>
      <c r="G47" s="16">
        <v>610</v>
      </c>
      <c r="H47" s="16">
        <v>610</v>
      </c>
      <c r="I47" s="17">
        <v>610</v>
      </c>
      <c r="J47" s="17">
        <v>610</v>
      </c>
      <c r="K47" s="16">
        <v>0</v>
      </c>
      <c r="L47" s="12" t="s">
        <v>698</v>
      </c>
      <c r="M47" s="12" t="s">
        <v>564</v>
      </c>
      <c r="N47" s="12" t="s">
        <v>699</v>
      </c>
      <c r="O47" s="16">
        <v>69</v>
      </c>
      <c r="P47" s="16">
        <v>69</v>
      </c>
      <c r="Q47" s="17">
        <v>69</v>
      </c>
      <c r="R47" s="17">
        <v>69</v>
      </c>
      <c r="S47" s="16">
        <v>0</v>
      </c>
      <c r="T47" s="16">
        <v>0</v>
      </c>
      <c r="U47" s="17">
        <v>0</v>
      </c>
      <c r="V47" s="17">
        <v>0</v>
      </c>
      <c r="W47" s="16">
        <v>69</v>
      </c>
      <c r="X47" s="16">
        <v>0</v>
      </c>
      <c r="Y47" s="16">
        <v>0</v>
      </c>
      <c r="Z47" s="16">
        <v>69</v>
      </c>
      <c r="AA47" s="18">
        <v>0</v>
      </c>
      <c r="AB47" s="16">
        <v>0</v>
      </c>
      <c r="AC47" s="12" t="s">
        <v>549</v>
      </c>
      <c r="AD47" s="12" t="s">
        <v>559</v>
      </c>
      <c r="AE47" s="19">
        <v>43487</v>
      </c>
      <c r="AF47" s="19">
        <v>43488</v>
      </c>
      <c r="AG47" s="19">
        <v>43491</v>
      </c>
    </row>
    <row r="48" spans="1:34" s="12" customFormat="1" ht="12.75" x14ac:dyDescent="0.15">
      <c r="A48" s="12" t="s">
        <v>702</v>
      </c>
      <c r="B48" s="12" t="s">
        <v>57</v>
      </c>
      <c r="C48" s="12" t="s">
        <v>636</v>
      </c>
      <c r="D48" s="12" t="s">
        <v>637</v>
      </c>
      <c r="E48" s="12" t="s">
        <v>544</v>
      </c>
      <c r="F48" s="12" t="s">
        <v>703</v>
      </c>
      <c r="G48" s="16">
        <v>50</v>
      </c>
      <c r="H48" s="16">
        <v>0</v>
      </c>
      <c r="I48" s="17">
        <v>0</v>
      </c>
      <c r="J48" s="17">
        <v>0</v>
      </c>
      <c r="K48" s="16">
        <v>50</v>
      </c>
      <c r="L48" s="12" t="s">
        <v>638</v>
      </c>
      <c r="M48" s="12" t="s">
        <v>557</v>
      </c>
      <c r="N48" s="12" t="s">
        <v>639</v>
      </c>
      <c r="O48" s="16">
        <v>8</v>
      </c>
      <c r="P48" s="16">
        <v>0</v>
      </c>
      <c r="Q48" s="17">
        <v>0</v>
      </c>
      <c r="R48" s="17">
        <v>0</v>
      </c>
      <c r="S48" s="16">
        <v>0</v>
      </c>
      <c r="T48" s="16">
        <v>0</v>
      </c>
      <c r="U48" s="17">
        <v>0</v>
      </c>
      <c r="V48" s="17">
        <v>0</v>
      </c>
      <c r="W48" s="16">
        <v>0</v>
      </c>
      <c r="X48" s="16">
        <v>8</v>
      </c>
      <c r="Y48" s="16">
        <v>0</v>
      </c>
      <c r="Z48" s="16">
        <v>0</v>
      </c>
      <c r="AA48" s="18">
        <v>0</v>
      </c>
      <c r="AB48" s="16">
        <v>0</v>
      </c>
      <c r="AC48" s="12" t="s">
        <v>549</v>
      </c>
      <c r="AD48" s="12" t="s">
        <v>559</v>
      </c>
      <c r="AE48" s="19">
        <v>43488</v>
      </c>
    </row>
    <row r="49" spans="1:34" s="12" customFormat="1" ht="12.75" x14ac:dyDescent="0.15">
      <c r="A49" s="12" t="s">
        <v>704</v>
      </c>
      <c r="B49" s="12" t="s">
        <v>641</v>
      </c>
      <c r="C49" s="12" t="s">
        <v>573</v>
      </c>
      <c r="D49" s="12" t="s">
        <v>642</v>
      </c>
      <c r="E49" s="12" t="s">
        <v>544</v>
      </c>
      <c r="F49" s="12" t="s">
        <v>545</v>
      </c>
      <c r="G49" s="16">
        <v>25</v>
      </c>
      <c r="H49" s="16">
        <v>18.7</v>
      </c>
      <c r="I49" s="17">
        <v>18.7</v>
      </c>
      <c r="J49" s="17">
        <v>18.7</v>
      </c>
      <c r="K49" s="16">
        <v>6.3</v>
      </c>
      <c r="L49" s="12" t="s">
        <v>643</v>
      </c>
      <c r="M49" s="12" t="s">
        <v>557</v>
      </c>
      <c r="N49" s="12" t="s">
        <v>644</v>
      </c>
      <c r="O49" s="16">
        <v>2</v>
      </c>
      <c r="P49" s="16">
        <v>1.5</v>
      </c>
      <c r="Q49" s="17">
        <v>1.5</v>
      </c>
      <c r="R49" s="17">
        <v>1.5</v>
      </c>
      <c r="S49" s="16">
        <v>0</v>
      </c>
      <c r="T49" s="16">
        <v>0</v>
      </c>
      <c r="U49" s="17">
        <v>0</v>
      </c>
      <c r="V49" s="17">
        <v>0</v>
      </c>
      <c r="W49" s="16">
        <v>1.5</v>
      </c>
      <c r="X49" s="16">
        <v>0.5</v>
      </c>
      <c r="Y49" s="16">
        <v>4.0000000000000599E-3</v>
      </c>
      <c r="Z49" s="16">
        <v>1.496</v>
      </c>
      <c r="AA49" s="18">
        <v>0</v>
      </c>
      <c r="AB49" s="16">
        <v>-4.0000000000000599E-3</v>
      </c>
      <c r="AC49" s="12" t="s">
        <v>549</v>
      </c>
      <c r="AD49" s="12" t="s">
        <v>559</v>
      </c>
      <c r="AE49" s="19">
        <v>43488</v>
      </c>
      <c r="AF49" s="19">
        <v>43488</v>
      </c>
      <c r="AH49" s="20">
        <v>43489</v>
      </c>
    </row>
    <row r="50" spans="1:34" s="12" customFormat="1" ht="12.75" x14ac:dyDescent="0.15">
      <c r="A50" s="12" t="s">
        <v>705</v>
      </c>
      <c r="B50" s="12" t="s">
        <v>683</v>
      </c>
      <c r="C50" s="12" t="s">
        <v>573</v>
      </c>
      <c r="D50" s="12" t="s">
        <v>684</v>
      </c>
      <c r="E50" s="12" t="s">
        <v>544</v>
      </c>
      <c r="F50" s="12" t="s">
        <v>545</v>
      </c>
      <c r="G50" s="16">
        <v>80</v>
      </c>
      <c r="H50" s="16">
        <v>66</v>
      </c>
      <c r="I50" s="17">
        <v>66</v>
      </c>
      <c r="J50" s="17">
        <v>66</v>
      </c>
      <c r="K50" s="16">
        <v>14</v>
      </c>
      <c r="L50" s="12" t="s">
        <v>685</v>
      </c>
      <c r="M50" s="12" t="s">
        <v>686</v>
      </c>
      <c r="N50" s="12" t="s">
        <v>687</v>
      </c>
      <c r="O50" s="16">
        <v>20</v>
      </c>
      <c r="P50" s="16">
        <v>16.600000000000001</v>
      </c>
      <c r="Q50" s="17">
        <v>16.600000000000001</v>
      </c>
      <c r="R50" s="17">
        <v>16.600000000000001</v>
      </c>
      <c r="S50" s="16">
        <v>0</v>
      </c>
      <c r="T50" s="16">
        <v>0</v>
      </c>
      <c r="U50" s="17">
        <v>0</v>
      </c>
      <c r="V50" s="17">
        <v>0</v>
      </c>
      <c r="W50" s="16">
        <v>16.600000000000001</v>
      </c>
      <c r="X50" s="16">
        <v>3.4</v>
      </c>
      <c r="Y50" s="16">
        <v>0.1</v>
      </c>
      <c r="Z50" s="16">
        <v>16.5</v>
      </c>
      <c r="AA50" s="18">
        <v>0</v>
      </c>
      <c r="AB50" s="16">
        <v>-0.1</v>
      </c>
      <c r="AC50" s="12" t="s">
        <v>549</v>
      </c>
      <c r="AD50" s="12" t="s">
        <v>559</v>
      </c>
      <c r="AE50" s="19">
        <v>43489</v>
      </c>
      <c r="AF50" s="19">
        <v>43490</v>
      </c>
      <c r="AH50" s="20">
        <v>43490</v>
      </c>
    </row>
    <row r="51" spans="1:34" s="12" customFormat="1" ht="12.75" x14ac:dyDescent="0.15">
      <c r="A51" s="12" t="s">
        <v>706</v>
      </c>
      <c r="B51" s="12" t="s">
        <v>38</v>
      </c>
      <c r="C51" s="12" t="s">
        <v>588</v>
      </c>
      <c r="D51" s="12" t="s">
        <v>589</v>
      </c>
      <c r="E51" s="12" t="s">
        <v>544</v>
      </c>
      <c r="F51" s="12" t="s">
        <v>585</v>
      </c>
      <c r="G51" s="16">
        <v>2000</v>
      </c>
      <c r="H51" s="16">
        <v>1995</v>
      </c>
      <c r="I51" s="17">
        <v>1995</v>
      </c>
      <c r="J51" s="17">
        <v>1995</v>
      </c>
      <c r="K51" s="16">
        <v>5</v>
      </c>
      <c r="L51" s="12" t="s">
        <v>595</v>
      </c>
      <c r="M51" s="12" t="s">
        <v>591</v>
      </c>
      <c r="N51" s="12" t="s">
        <v>596</v>
      </c>
      <c r="O51" s="16">
        <v>83</v>
      </c>
      <c r="P51" s="16">
        <v>82.8</v>
      </c>
      <c r="Q51" s="17">
        <v>82.8</v>
      </c>
      <c r="R51" s="17">
        <v>82.8</v>
      </c>
      <c r="S51" s="16">
        <v>0</v>
      </c>
      <c r="T51" s="16">
        <v>0</v>
      </c>
      <c r="U51" s="17">
        <v>0</v>
      </c>
      <c r="V51" s="17">
        <v>0</v>
      </c>
      <c r="W51" s="16">
        <v>82.8</v>
      </c>
      <c r="X51" s="16">
        <v>0.2</v>
      </c>
      <c r="Y51" s="16">
        <v>7.4999999999818103E-3</v>
      </c>
      <c r="Z51" s="16">
        <v>82.792500000000004</v>
      </c>
      <c r="AA51" s="18">
        <v>0</v>
      </c>
      <c r="AB51" s="16">
        <v>-7.4999999999999997E-3</v>
      </c>
      <c r="AC51" s="12" t="s">
        <v>549</v>
      </c>
      <c r="AD51" s="12" t="s">
        <v>559</v>
      </c>
      <c r="AE51" s="19">
        <v>43489</v>
      </c>
      <c r="AF51" s="19">
        <v>43490</v>
      </c>
    </row>
    <row r="52" spans="1:34" s="12" customFormat="1" ht="12.75" x14ac:dyDescent="0.15">
      <c r="A52" s="12" t="s">
        <v>707</v>
      </c>
      <c r="B52" s="12" t="s">
        <v>541</v>
      </c>
      <c r="C52" s="12" t="s">
        <v>542</v>
      </c>
      <c r="D52" s="12" t="s">
        <v>543</v>
      </c>
      <c r="E52" s="12" t="s">
        <v>544</v>
      </c>
      <c r="F52" s="12" t="s">
        <v>708</v>
      </c>
      <c r="G52" s="16">
        <v>160000</v>
      </c>
      <c r="H52" s="16">
        <v>0</v>
      </c>
      <c r="I52" s="17">
        <v>0</v>
      </c>
      <c r="J52" s="17">
        <v>0</v>
      </c>
      <c r="K52" s="16">
        <v>160000</v>
      </c>
      <c r="L52" s="12" t="s">
        <v>546</v>
      </c>
      <c r="M52" s="12" t="s">
        <v>547</v>
      </c>
      <c r="N52" s="12" t="s">
        <v>548</v>
      </c>
      <c r="O52" s="16">
        <v>160000</v>
      </c>
      <c r="P52" s="16">
        <v>131000</v>
      </c>
      <c r="Q52" s="17">
        <v>131000</v>
      </c>
      <c r="R52" s="17">
        <v>131000</v>
      </c>
      <c r="S52" s="16">
        <v>0</v>
      </c>
      <c r="T52" s="16">
        <v>0</v>
      </c>
      <c r="U52" s="17">
        <v>0</v>
      </c>
      <c r="V52" s="17">
        <v>0</v>
      </c>
      <c r="W52" s="16">
        <v>131000</v>
      </c>
      <c r="X52" s="16">
        <v>29000</v>
      </c>
      <c r="Y52" s="16">
        <v>131000</v>
      </c>
      <c r="Z52" s="16">
        <v>0</v>
      </c>
      <c r="AA52" s="18">
        <v>0</v>
      </c>
      <c r="AB52" s="16">
        <v>-131000</v>
      </c>
      <c r="AC52" s="12" t="s">
        <v>549</v>
      </c>
      <c r="AD52" s="12" t="s">
        <v>79</v>
      </c>
      <c r="AE52" s="19">
        <v>43489</v>
      </c>
    </row>
    <row r="53" spans="1:34" s="12" customFormat="1" ht="12.75" x14ac:dyDescent="0.15">
      <c r="A53" s="12" t="s">
        <v>707</v>
      </c>
      <c r="B53" s="12" t="s">
        <v>541</v>
      </c>
      <c r="C53" s="12" t="s">
        <v>542</v>
      </c>
      <c r="D53" s="12" t="s">
        <v>543</v>
      </c>
      <c r="E53" s="12" t="s">
        <v>544</v>
      </c>
      <c r="F53" s="12" t="s">
        <v>708</v>
      </c>
      <c r="G53" s="16">
        <v>160000</v>
      </c>
      <c r="H53" s="16">
        <v>0</v>
      </c>
      <c r="I53" s="17">
        <v>0</v>
      </c>
      <c r="J53" s="17">
        <v>0</v>
      </c>
      <c r="K53" s="16">
        <v>160000</v>
      </c>
      <c r="L53" s="12" t="s">
        <v>550</v>
      </c>
      <c r="M53" s="12" t="s">
        <v>551</v>
      </c>
      <c r="N53" s="12" t="s">
        <v>552</v>
      </c>
      <c r="O53" s="16">
        <v>160000</v>
      </c>
      <c r="P53" s="16">
        <v>131000</v>
      </c>
      <c r="Q53" s="17">
        <v>131000</v>
      </c>
      <c r="R53" s="17">
        <v>131000</v>
      </c>
      <c r="S53" s="16">
        <v>0</v>
      </c>
      <c r="T53" s="16">
        <v>0</v>
      </c>
      <c r="U53" s="17">
        <v>0</v>
      </c>
      <c r="V53" s="17">
        <v>0</v>
      </c>
      <c r="W53" s="16">
        <v>131000</v>
      </c>
      <c r="X53" s="16">
        <v>29000</v>
      </c>
      <c r="Y53" s="16">
        <v>131000</v>
      </c>
      <c r="Z53" s="16">
        <v>0</v>
      </c>
      <c r="AA53" s="18">
        <v>0</v>
      </c>
      <c r="AB53" s="16">
        <v>-131000</v>
      </c>
      <c r="AC53" s="12" t="s">
        <v>549</v>
      </c>
      <c r="AD53" s="12" t="s">
        <v>79</v>
      </c>
      <c r="AE53" s="19">
        <v>43489</v>
      </c>
    </row>
    <row r="54" spans="1:34" s="12" customFormat="1" ht="12.75" x14ac:dyDescent="0.15">
      <c r="A54" s="12" t="s">
        <v>709</v>
      </c>
      <c r="B54" s="12" t="s">
        <v>710</v>
      </c>
      <c r="C54" s="12" t="s">
        <v>711</v>
      </c>
      <c r="D54" s="12" t="s">
        <v>712</v>
      </c>
      <c r="E54" s="12" t="s">
        <v>544</v>
      </c>
      <c r="F54" s="12" t="s">
        <v>585</v>
      </c>
      <c r="G54" s="16">
        <v>200</v>
      </c>
      <c r="H54" s="16">
        <v>197</v>
      </c>
      <c r="I54" s="17">
        <v>197</v>
      </c>
      <c r="J54" s="17">
        <v>197</v>
      </c>
      <c r="K54" s="16">
        <v>3</v>
      </c>
      <c r="L54" s="12" t="s">
        <v>713</v>
      </c>
      <c r="M54" s="12" t="s">
        <v>576</v>
      </c>
      <c r="N54" s="12" t="s">
        <v>714</v>
      </c>
      <c r="O54" s="16">
        <v>12</v>
      </c>
      <c r="P54" s="16">
        <v>11.9</v>
      </c>
      <c r="Q54" s="17">
        <v>11.9</v>
      </c>
      <c r="R54" s="17">
        <v>11.9</v>
      </c>
      <c r="S54" s="16">
        <v>0</v>
      </c>
      <c r="T54" s="16">
        <v>0</v>
      </c>
      <c r="U54" s="17">
        <v>0</v>
      </c>
      <c r="V54" s="17">
        <v>0</v>
      </c>
      <c r="W54" s="16">
        <v>11.9</v>
      </c>
      <c r="X54" s="16">
        <v>0.1</v>
      </c>
      <c r="Y54" s="16">
        <v>0.08</v>
      </c>
      <c r="Z54" s="16">
        <v>11.82</v>
      </c>
      <c r="AA54" s="18">
        <v>0</v>
      </c>
      <c r="AB54" s="16">
        <v>-0.08</v>
      </c>
      <c r="AC54" s="12" t="s">
        <v>549</v>
      </c>
      <c r="AD54" s="12" t="s">
        <v>559</v>
      </c>
      <c r="AE54" s="19">
        <v>43490</v>
      </c>
      <c r="AF54" s="19">
        <v>43514</v>
      </c>
    </row>
    <row r="55" spans="1:34" s="12" customFormat="1" ht="12.75" x14ac:dyDescent="0.15">
      <c r="A55" s="12" t="s">
        <v>715</v>
      </c>
      <c r="B55" s="12" t="s">
        <v>374</v>
      </c>
      <c r="C55" s="12" t="s">
        <v>657</v>
      </c>
      <c r="D55" s="12" t="s">
        <v>658</v>
      </c>
      <c r="E55" s="12" t="s">
        <v>544</v>
      </c>
      <c r="F55" s="12" t="s">
        <v>585</v>
      </c>
      <c r="G55" s="16">
        <v>90000</v>
      </c>
      <c r="H55" s="16">
        <v>31000</v>
      </c>
      <c r="I55" s="17">
        <v>31000</v>
      </c>
      <c r="J55" s="17">
        <v>31000</v>
      </c>
      <c r="K55" s="16">
        <v>59000</v>
      </c>
      <c r="L55" s="12" t="s">
        <v>659</v>
      </c>
      <c r="M55" s="12" t="s">
        <v>660</v>
      </c>
      <c r="N55" s="12" t="s">
        <v>661</v>
      </c>
      <c r="O55" s="16">
        <v>56</v>
      </c>
      <c r="P55" s="16">
        <v>24.1</v>
      </c>
      <c r="Q55" s="17">
        <v>45.2</v>
      </c>
      <c r="R55" s="17">
        <v>45.2</v>
      </c>
      <c r="S55" s="16">
        <v>0</v>
      </c>
      <c r="T55" s="16">
        <v>0</v>
      </c>
      <c r="U55" s="17">
        <v>0</v>
      </c>
      <c r="V55" s="17">
        <v>0</v>
      </c>
      <c r="W55" s="16">
        <v>24.1</v>
      </c>
      <c r="X55" s="16">
        <v>31.9</v>
      </c>
      <c r="Y55" s="16">
        <v>4.81111111111111</v>
      </c>
      <c r="Z55" s="16">
        <v>19.288888888888899</v>
      </c>
      <c r="AA55" s="18">
        <v>0</v>
      </c>
      <c r="AB55" s="16">
        <v>-4.81111111111111</v>
      </c>
      <c r="AC55" s="12" t="s">
        <v>549</v>
      </c>
      <c r="AD55" s="12" t="s">
        <v>559</v>
      </c>
      <c r="AE55" s="19">
        <v>43490</v>
      </c>
      <c r="AF55" s="19">
        <v>43491</v>
      </c>
    </row>
    <row r="56" spans="1:34" s="12" customFormat="1" ht="12.75" x14ac:dyDescent="0.15">
      <c r="A56" s="12" t="s">
        <v>716</v>
      </c>
      <c r="B56" s="12" t="s">
        <v>419</v>
      </c>
      <c r="C56" s="12" t="s">
        <v>680</v>
      </c>
      <c r="D56" s="12" t="s">
        <v>681</v>
      </c>
      <c r="E56" s="12" t="s">
        <v>544</v>
      </c>
      <c r="F56" s="12" t="s">
        <v>708</v>
      </c>
      <c r="G56" s="16">
        <v>500000</v>
      </c>
      <c r="H56" s="16">
        <v>0</v>
      </c>
      <c r="I56" s="17">
        <v>0</v>
      </c>
      <c r="J56" s="17">
        <v>0</v>
      </c>
      <c r="K56" s="16">
        <v>500000</v>
      </c>
      <c r="L56" s="12" t="s">
        <v>677</v>
      </c>
      <c r="M56" s="12" t="s">
        <v>564</v>
      </c>
      <c r="N56" s="12" t="s">
        <v>678</v>
      </c>
      <c r="O56" s="16">
        <v>67</v>
      </c>
      <c r="P56" s="16">
        <v>52.7</v>
      </c>
      <c r="Q56" s="17">
        <v>52.7</v>
      </c>
      <c r="R56" s="17">
        <v>52.7</v>
      </c>
      <c r="S56" s="16">
        <v>0</v>
      </c>
      <c r="T56" s="16">
        <v>0</v>
      </c>
      <c r="U56" s="17">
        <v>0</v>
      </c>
      <c r="V56" s="17">
        <v>0</v>
      </c>
      <c r="W56" s="16">
        <v>52.7</v>
      </c>
      <c r="X56" s="16">
        <v>14.3</v>
      </c>
      <c r="Y56" s="16">
        <v>52.7</v>
      </c>
      <c r="Z56" s="16">
        <v>0</v>
      </c>
      <c r="AA56" s="18">
        <v>0</v>
      </c>
      <c r="AB56" s="16">
        <v>-52.7</v>
      </c>
      <c r="AC56" s="12" t="s">
        <v>549</v>
      </c>
      <c r="AD56" s="12" t="s">
        <v>559</v>
      </c>
      <c r="AE56" s="19">
        <v>43490</v>
      </c>
    </row>
    <row r="57" spans="1:34" s="12" customFormat="1" ht="12.75" x14ac:dyDescent="0.15">
      <c r="A57" s="12" t="s">
        <v>717</v>
      </c>
      <c r="B57" s="12" t="s">
        <v>422</v>
      </c>
      <c r="C57" s="12" t="s">
        <v>675</v>
      </c>
      <c r="D57" s="12" t="s">
        <v>676</v>
      </c>
      <c r="E57" s="12" t="s">
        <v>544</v>
      </c>
      <c r="F57" s="12" t="s">
        <v>708</v>
      </c>
      <c r="G57" s="16">
        <v>500000</v>
      </c>
      <c r="H57" s="16">
        <v>0</v>
      </c>
      <c r="I57" s="17">
        <v>0</v>
      </c>
      <c r="J57" s="17">
        <v>0</v>
      </c>
      <c r="K57" s="16">
        <v>500000</v>
      </c>
      <c r="L57" s="12" t="s">
        <v>677</v>
      </c>
      <c r="M57" s="12" t="s">
        <v>564</v>
      </c>
      <c r="N57" s="12" t="s">
        <v>678</v>
      </c>
      <c r="O57" s="16">
        <v>67</v>
      </c>
      <c r="P57" s="16">
        <v>52.8</v>
      </c>
      <c r="Q57" s="17">
        <v>52.8</v>
      </c>
      <c r="R57" s="17">
        <v>52.8</v>
      </c>
      <c r="S57" s="16">
        <v>0</v>
      </c>
      <c r="T57" s="16">
        <v>0</v>
      </c>
      <c r="U57" s="17">
        <v>0</v>
      </c>
      <c r="V57" s="17">
        <v>0</v>
      </c>
      <c r="W57" s="16">
        <v>52.8</v>
      </c>
      <c r="X57" s="16">
        <v>14.2</v>
      </c>
      <c r="Y57" s="16">
        <v>52.8</v>
      </c>
      <c r="Z57" s="16">
        <v>0</v>
      </c>
      <c r="AA57" s="18">
        <v>0</v>
      </c>
      <c r="AB57" s="16">
        <v>-52.8</v>
      </c>
      <c r="AC57" s="12" t="s">
        <v>549</v>
      </c>
      <c r="AD57" s="12" t="s">
        <v>559</v>
      </c>
      <c r="AE57" s="19">
        <v>43490</v>
      </c>
    </row>
    <row r="58" spans="1:34" s="12" customFormat="1" ht="12.75" x14ac:dyDescent="0.15">
      <c r="A58" s="12" t="s">
        <v>718</v>
      </c>
      <c r="B58" s="12" t="s">
        <v>37</v>
      </c>
      <c r="C58" s="12" t="s">
        <v>588</v>
      </c>
      <c r="D58" s="12" t="s">
        <v>589</v>
      </c>
      <c r="E58" s="12" t="s">
        <v>544</v>
      </c>
      <c r="F58" s="12" t="s">
        <v>545</v>
      </c>
      <c r="G58" s="16">
        <v>250</v>
      </c>
      <c r="H58" s="16">
        <v>0</v>
      </c>
      <c r="I58" s="17">
        <v>0</v>
      </c>
      <c r="J58" s="17">
        <v>0</v>
      </c>
      <c r="K58" s="16">
        <v>250</v>
      </c>
      <c r="L58" s="12" t="s">
        <v>595</v>
      </c>
      <c r="M58" s="12" t="s">
        <v>591</v>
      </c>
      <c r="N58" s="12" t="s">
        <v>596</v>
      </c>
      <c r="O58" s="16">
        <v>11</v>
      </c>
      <c r="P58" s="16">
        <v>2</v>
      </c>
      <c r="Q58" s="17">
        <v>2</v>
      </c>
      <c r="R58" s="17">
        <v>2</v>
      </c>
      <c r="S58" s="16">
        <v>0</v>
      </c>
      <c r="T58" s="16">
        <v>0</v>
      </c>
      <c r="U58" s="17">
        <v>0</v>
      </c>
      <c r="V58" s="17">
        <v>0</v>
      </c>
      <c r="W58" s="16">
        <v>2</v>
      </c>
      <c r="X58" s="16">
        <v>9</v>
      </c>
      <c r="Y58" s="16">
        <v>2</v>
      </c>
      <c r="Z58" s="16">
        <v>0</v>
      </c>
      <c r="AA58" s="18">
        <v>0</v>
      </c>
      <c r="AB58" s="16">
        <v>-2</v>
      </c>
      <c r="AC58" s="12" t="s">
        <v>549</v>
      </c>
      <c r="AD58" s="12" t="s">
        <v>559</v>
      </c>
      <c r="AE58" s="19">
        <v>43490</v>
      </c>
      <c r="AH58" s="20">
        <v>43490</v>
      </c>
    </row>
    <row r="59" spans="1:34" s="12" customFormat="1" ht="12.75" x14ac:dyDescent="0.15">
      <c r="A59" s="12" t="s">
        <v>719</v>
      </c>
      <c r="B59" s="12" t="s">
        <v>587</v>
      </c>
      <c r="C59" s="12" t="s">
        <v>588</v>
      </c>
      <c r="D59" s="12" t="s">
        <v>589</v>
      </c>
      <c r="E59" s="12" t="s">
        <v>544</v>
      </c>
      <c r="F59" s="12" t="s">
        <v>585</v>
      </c>
      <c r="G59" s="16">
        <v>500</v>
      </c>
      <c r="H59" s="16">
        <v>462</v>
      </c>
      <c r="I59" s="17">
        <v>462</v>
      </c>
      <c r="J59" s="17">
        <v>462</v>
      </c>
      <c r="K59" s="16">
        <v>38</v>
      </c>
      <c r="L59" s="12" t="s">
        <v>590</v>
      </c>
      <c r="M59" s="12" t="s">
        <v>591</v>
      </c>
      <c r="N59" s="12" t="s">
        <v>592</v>
      </c>
      <c r="O59" s="16">
        <v>17</v>
      </c>
      <c r="P59" s="16">
        <v>15.8</v>
      </c>
      <c r="Q59" s="17">
        <v>15.8</v>
      </c>
      <c r="R59" s="17">
        <v>15.8</v>
      </c>
      <c r="S59" s="16">
        <v>0</v>
      </c>
      <c r="T59" s="16">
        <v>0</v>
      </c>
      <c r="U59" s="17">
        <v>0</v>
      </c>
      <c r="V59" s="17">
        <v>0</v>
      </c>
      <c r="W59" s="16">
        <v>15.8</v>
      </c>
      <c r="X59" s="16">
        <v>1.2</v>
      </c>
      <c r="Y59" s="16">
        <v>9.2000000000000498E-2</v>
      </c>
      <c r="Z59" s="16">
        <v>15.708</v>
      </c>
      <c r="AA59" s="18">
        <v>0</v>
      </c>
      <c r="AB59" s="16">
        <v>-9.2000000000000498E-2</v>
      </c>
      <c r="AC59" s="12" t="s">
        <v>549</v>
      </c>
      <c r="AD59" s="12" t="s">
        <v>559</v>
      </c>
      <c r="AE59" s="19">
        <v>43493</v>
      </c>
      <c r="AF59" s="19">
        <v>43493</v>
      </c>
    </row>
    <row r="60" spans="1:34" s="12" customFormat="1" ht="12.75" x14ac:dyDescent="0.15">
      <c r="A60" s="12" t="s">
        <v>720</v>
      </c>
      <c r="B60" s="12" t="s">
        <v>31</v>
      </c>
      <c r="C60" s="12" t="s">
        <v>670</v>
      </c>
      <c r="D60" s="12" t="s">
        <v>671</v>
      </c>
      <c r="E60" s="12" t="s">
        <v>544</v>
      </c>
      <c r="F60" s="12" t="s">
        <v>585</v>
      </c>
      <c r="G60" s="16">
        <v>1000000</v>
      </c>
      <c r="H60" s="16">
        <v>998400</v>
      </c>
      <c r="I60" s="17">
        <v>998400</v>
      </c>
      <c r="J60" s="17">
        <v>998400</v>
      </c>
      <c r="K60" s="16">
        <v>1600</v>
      </c>
      <c r="L60" s="12" t="s">
        <v>672</v>
      </c>
      <c r="M60" s="12" t="s">
        <v>564</v>
      </c>
      <c r="N60" s="12" t="s">
        <v>673</v>
      </c>
      <c r="O60" s="16">
        <v>1316</v>
      </c>
      <c r="P60" s="16">
        <v>1315.27</v>
      </c>
      <c r="Q60" s="17">
        <v>1365.27</v>
      </c>
      <c r="R60" s="17">
        <v>1365.27</v>
      </c>
      <c r="S60" s="16">
        <v>0</v>
      </c>
      <c r="T60" s="16">
        <v>0</v>
      </c>
      <c r="U60" s="17">
        <v>0</v>
      </c>
      <c r="V60" s="17">
        <v>0</v>
      </c>
      <c r="W60" s="16">
        <v>1315.27</v>
      </c>
      <c r="X60" s="16">
        <v>0.73</v>
      </c>
      <c r="Y60" s="16">
        <v>1.3755999999999799</v>
      </c>
      <c r="Z60" s="16">
        <v>1313.8943999999999</v>
      </c>
      <c r="AA60" s="18">
        <v>0</v>
      </c>
      <c r="AB60" s="16">
        <v>-1.3755999999999799</v>
      </c>
      <c r="AC60" s="12" t="s">
        <v>549</v>
      </c>
      <c r="AD60" s="12" t="s">
        <v>559</v>
      </c>
      <c r="AE60" s="19">
        <v>43467</v>
      </c>
      <c r="AF60" s="19">
        <v>43474</v>
      </c>
    </row>
    <row r="61" spans="1:34" s="12" customFormat="1" ht="12.75" x14ac:dyDescent="0.15">
      <c r="A61" s="12" t="s">
        <v>721</v>
      </c>
      <c r="B61" s="12" t="s">
        <v>722</v>
      </c>
      <c r="C61" s="12" t="s">
        <v>670</v>
      </c>
      <c r="D61" s="12" t="s">
        <v>723</v>
      </c>
      <c r="E61" s="12" t="s">
        <v>544</v>
      </c>
      <c r="F61" s="12" t="s">
        <v>545</v>
      </c>
      <c r="G61" s="16">
        <v>280000</v>
      </c>
      <c r="H61" s="16">
        <v>272000</v>
      </c>
      <c r="I61" s="17">
        <v>272000</v>
      </c>
      <c r="J61" s="17">
        <v>272000</v>
      </c>
      <c r="K61" s="16">
        <v>8000</v>
      </c>
      <c r="L61" s="12" t="s">
        <v>724</v>
      </c>
      <c r="M61" s="12" t="s">
        <v>725</v>
      </c>
      <c r="N61" s="12" t="s">
        <v>726</v>
      </c>
      <c r="O61" s="16">
        <v>120</v>
      </c>
      <c r="P61" s="16">
        <v>116.6</v>
      </c>
      <c r="Q61" s="17">
        <v>120</v>
      </c>
      <c r="R61" s="17">
        <v>120</v>
      </c>
      <c r="S61" s="16">
        <v>0</v>
      </c>
      <c r="T61" s="16">
        <v>0</v>
      </c>
      <c r="U61" s="17">
        <v>0</v>
      </c>
      <c r="V61" s="17">
        <v>0</v>
      </c>
      <c r="W61" s="16">
        <v>116.6</v>
      </c>
      <c r="X61" s="16">
        <v>3.4</v>
      </c>
      <c r="Y61" s="16">
        <v>2.85714285714312E-2</v>
      </c>
      <c r="Z61" s="16">
        <v>116.571428571429</v>
      </c>
      <c r="AA61" s="18">
        <v>0</v>
      </c>
      <c r="AB61" s="16">
        <v>-2.85714285714312E-2</v>
      </c>
      <c r="AC61" s="12" t="s">
        <v>549</v>
      </c>
      <c r="AD61" s="12" t="s">
        <v>559</v>
      </c>
      <c r="AE61" s="19">
        <v>43467</v>
      </c>
      <c r="AF61" s="19">
        <v>43467</v>
      </c>
      <c r="AH61" s="20">
        <v>43476</v>
      </c>
    </row>
    <row r="62" spans="1:34" s="12" customFormat="1" ht="12.75" x14ac:dyDescent="0.15">
      <c r="A62" s="12" t="s">
        <v>727</v>
      </c>
      <c r="B62" s="12" t="s">
        <v>15</v>
      </c>
      <c r="C62" s="12" t="s">
        <v>690</v>
      </c>
      <c r="D62" s="12" t="s">
        <v>691</v>
      </c>
      <c r="E62" s="12" t="s">
        <v>544</v>
      </c>
      <c r="F62" s="12" t="s">
        <v>545</v>
      </c>
      <c r="G62" s="16">
        <v>300000</v>
      </c>
      <c r="H62" s="16">
        <v>299300</v>
      </c>
      <c r="I62" s="17">
        <v>299300</v>
      </c>
      <c r="J62" s="17">
        <v>299300</v>
      </c>
      <c r="K62" s="16">
        <v>700</v>
      </c>
      <c r="L62" s="12" t="s">
        <v>692</v>
      </c>
      <c r="M62" s="12" t="s">
        <v>564</v>
      </c>
      <c r="N62" s="12" t="s">
        <v>693</v>
      </c>
      <c r="O62" s="16">
        <v>102</v>
      </c>
      <c r="P62" s="16">
        <v>101.79300000000001</v>
      </c>
      <c r="Q62" s="17">
        <v>101.79300000000001</v>
      </c>
      <c r="R62" s="17">
        <v>101.79300000000001</v>
      </c>
      <c r="S62" s="16">
        <v>0</v>
      </c>
      <c r="T62" s="16">
        <v>0</v>
      </c>
      <c r="U62" s="17">
        <v>0</v>
      </c>
      <c r="V62" s="17">
        <v>0</v>
      </c>
      <c r="W62" s="16">
        <v>101.79300000000001</v>
      </c>
      <c r="X62" s="16">
        <v>0.20700000000000701</v>
      </c>
      <c r="Y62" s="16">
        <v>3.09999999999854E-2</v>
      </c>
      <c r="Z62" s="16">
        <v>101.762</v>
      </c>
      <c r="AA62" s="18">
        <v>0</v>
      </c>
      <c r="AB62" s="16">
        <v>-3.09999999999854E-2</v>
      </c>
      <c r="AC62" s="12" t="s">
        <v>549</v>
      </c>
      <c r="AD62" s="12" t="s">
        <v>559</v>
      </c>
      <c r="AE62" s="19">
        <v>43467</v>
      </c>
      <c r="AF62" s="19">
        <v>43467</v>
      </c>
      <c r="AH62" s="20">
        <v>43476</v>
      </c>
    </row>
    <row r="63" spans="1:34" s="12" customFormat="1" ht="12.75" x14ac:dyDescent="0.15">
      <c r="A63" s="12" t="s">
        <v>728</v>
      </c>
      <c r="B63" s="12" t="s">
        <v>88</v>
      </c>
      <c r="C63" s="12" t="s">
        <v>567</v>
      </c>
      <c r="D63" s="12" t="s">
        <v>562</v>
      </c>
      <c r="E63" s="12" t="s">
        <v>544</v>
      </c>
      <c r="F63" s="12" t="s">
        <v>545</v>
      </c>
      <c r="G63" s="16">
        <v>320000</v>
      </c>
      <c r="H63" s="16">
        <v>312600</v>
      </c>
      <c r="I63" s="17">
        <v>312600</v>
      </c>
      <c r="J63" s="17">
        <v>312600</v>
      </c>
      <c r="K63" s="16">
        <v>7400</v>
      </c>
      <c r="L63" s="12" t="s">
        <v>568</v>
      </c>
      <c r="M63" s="12" t="s">
        <v>569</v>
      </c>
      <c r="N63" s="12" t="s">
        <v>570</v>
      </c>
      <c r="O63" s="16">
        <v>165</v>
      </c>
      <c r="P63" s="16">
        <v>163.1</v>
      </c>
      <c r="Q63" s="17">
        <v>163.1</v>
      </c>
      <c r="R63" s="17">
        <v>163.1</v>
      </c>
      <c r="S63" s="16">
        <v>0</v>
      </c>
      <c r="T63" s="16">
        <v>0</v>
      </c>
      <c r="U63" s="17">
        <v>0</v>
      </c>
      <c r="V63" s="17">
        <v>0</v>
      </c>
      <c r="W63" s="16">
        <v>163.1</v>
      </c>
      <c r="X63" s="16">
        <v>1.9</v>
      </c>
      <c r="Y63" s="16">
        <v>1.9156249999999999</v>
      </c>
      <c r="Z63" s="16">
        <v>161.18437499999999</v>
      </c>
      <c r="AA63" s="18">
        <v>0</v>
      </c>
      <c r="AB63" s="16">
        <v>-1.9156249999999999</v>
      </c>
      <c r="AC63" s="12" t="s">
        <v>549</v>
      </c>
      <c r="AD63" s="12" t="s">
        <v>559</v>
      </c>
      <c r="AE63" s="19">
        <v>43467</v>
      </c>
      <c r="AF63" s="19">
        <v>43468</v>
      </c>
      <c r="AH63" s="20">
        <v>43486</v>
      </c>
    </row>
    <row r="64" spans="1:34" s="12" customFormat="1" ht="12.75" x14ac:dyDescent="0.15">
      <c r="A64" s="12" t="s">
        <v>729</v>
      </c>
      <c r="B64" s="12" t="s">
        <v>97</v>
      </c>
      <c r="C64" s="12" t="s">
        <v>588</v>
      </c>
      <c r="D64" s="12" t="s">
        <v>730</v>
      </c>
      <c r="E64" s="12" t="s">
        <v>544</v>
      </c>
      <c r="F64" s="12" t="s">
        <v>545</v>
      </c>
      <c r="G64" s="16">
        <v>450000</v>
      </c>
      <c r="H64" s="16">
        <v>467</v>
      </c>
      <c r="I64" s="17">
        <v>467</v>
      </c>
      <c r="J64" s="17">
        <v>467</v>
      </c>
      <c r="K64" s="16">
        <v>449533</v>
      </c>
      <c r="L64" s="12" t="s">
        <v>731</v>
      </c>
      <c r="M64" s="12" t="s">
        <v>686</v>
      </c>
      <c r="N64" s="12" t="s">
        <v>732</v>
      </c>
      <c r="O64" s="16">
        <v>46310</v>
      </c>
      <c r="P64" s="16">
        <v>48.133000000000003</v>
      </c>
      <c r="Q64" s="17">
        <v>48.133000000000003</v>
      </c>
      <c r="R64" s="17">
        <v>48.133000000000003</v>
      </c>
      <c r="S64" s="16">
        <v>0</v>
      </c>
      <c r="T64" s="16">
        <v>0</v>
      </c>
      <c r="U64" s="17">
        <v>0</v>
      </c>
      <c r="V64" s="17">
        <v>0</v>
      </c>
      <c r="W64" s="16">
        <v>48.133000000000003</v>
      </c>
      <c r="X64" s="16">
        <v>46261.866999999998</v>
      </c>
      <c r="Y64" s="16">
        <v>7.3511111111110902E-2</v>
      </c>
      <c r="Z64" s="16">
        <v>48.0594888888889</v>
      </c>
      <c r="AA64" s="18">
        <v>0</v>
      </c>
      <c r="AB64" s="16">
        <v>-7.3511111111110902E-2</v>
      </c>
      <c r="AC64" s="12" t="s">
        <v>549</v>
      </c>
      <c r="AD64" s="12" t="s">
        <v>559</v>
      </c>
      <c r="AE64" s="19">
        <v>43467</v>
      </c>
      <c r="AF64" s="19">
        <v>43467</v>
      </c>
      <c r="AH64" s="20">
        <v>43476</v>
      </c>
    </row>
    <row r="65" spans="1:34" s="12" customFormat="1" ht="12.75" x14ac:dyDescent="0.15">
      <c r="A65" s="12" t="s">
        <v>733</v>
      </c>
      <c r="B65" s="12" t="s">
        <v>734</v>
      </c>
      <c r="C65" s="12" t="s">
        <v>573</v>
      </c>
      <c r="D65" s="12" t="s">
        <v>735</v>
      </c>
      <c r="E65" s="12" t="s">
        <v>544</v>
      </c>
      <c r="F65" s="12" t="s">
        <v>545</v>
      </c>
      <c r="G65" s="16">
        <v>290</v>
      </c>
      <c r="H65" s="16">
        <v>250</v>
      </c>
      <c r="I65" s="17">
        <v>250</v>
      </c>
      <c r="J65" s="17">
        <v>250</v>
      </c>
      <c r="K65" s="16">
        <v>40</v>
      </c>
      <c r="L65" s="12" t="s">
        <v>736</v>
      </c>
      <c r="M65" s="12" t="s">
        <v>576</v>
      </c>
      <c r="N65" s="12" t="s">
        <v>737</v>
      </c>
      <c r="O65" s="16">
        <v>39</v>
      </c>
      <c r="P65" s="16">
        <v>38.6</v>
      </c>
      <c r="Q65" s="17">
        <v>38.6</v>
      </c>
      <c r="R65" s="17">
        <v>38.6</v>
      </c>
      <c r="S65" s="16">
        <v>0</v>
      </c>
      <c r="T65" s="16">
        <v>0</v>
      </c>
      <c r="U65" s="17">
        <v>0</v>
      </c>
      <c r="V65" s="17">
        <v>0</v>
      </c>
      <c r="W65" s="16">
        <v>38.6</v>
      </c>
      <c r="X65" s="16">
        <v>0.4</v>
      </c>
      <c r="Y65" s="16">
        <v>4.9793103448275797</v>
      </c>
      <c r="Z65" s="16">
        <v>33.620689655172399</v>
      </c>
      <c r="AA65" s="18">
        <v>0</v>
      </c>
      <c r="AB65" s="16">
        <v>-4.9793103448275904</v>
      </c>
      <c r="AC65" s="12" t="s">
        <v>549</v>
      </c>
      <c r="AD65" s="12" t="s">
        <v>559</v>
      </c>
      <c r="AE65" s="19">
        <v>43467</v>
      </c>
      <c r="AF65" s="19">
        <v>43467</v>
      </c>
      <c r="AH65" s="20">
        <v>43476</v>
      </c>
    </row>
    <row r="66" spans="1:34" s="12" customFormat="1" ht="12.75" x14ac:dyDescent="0.15">
      <c r="A66" s="12" t="s">
        <v>738</v>
      </c>
      <c r="B66" s="12" t="s">
        <v>348</v>
      </c>
      <c r="C66" s="12" t="s">
        <v>588</v>
      </c>
      <c r="D66" s="12" t="s">
        <v>598</v>
      </c>
      <c r="E66" s="12" t="s">
        <v>544</v>
      </c>
      <c r="F66" s="12" t="s">
        <v>545</v>
      </c>
      <c r="G66" s="16">
        <v>400</v>
      </c>
      <c r="H66" s="16">
        <v>372.5</v>
      </c>
      <c r="I66" s="17">
        <v>372.5</v>
      </c>
      <c r="J66" s="17">
        <v>372.5</v>
      </c>
      <c r="K66" s="16">
        <v>27.5</v>
      </c>
      <c r="L66" s="12" t="s">
        <v>599</v>
      </c>
      <c r="M66" s="12" t="s">
        <v>557</v>
      </c>
      <c r="N66" s="12" t="s">
        <v>600</v>
      </c>
      <c r="O66" s="16">
        <v>264</v>
      </c>
      <c r="P66" s="16">
        <v>263.87599999999998</v>
      </c>
      <c r="Q66" s="17">
        <v>263.87599999999998</v>
      </c>
      <c r="R66" s="17">
        <v>263.87599999999998</v>
      </c>
      <c r="S66" s="16">
        <v>0</v>
      </c>
      <c r="T66" s="16">
        <v>0</v>
      </c>
      <c r="U66" s="17">
        <v>0</v>
      </c>
      <c r="V66" s="17">
        <v>0</v>
      </c>
      <c r="W66" s="16">
        <v>263.87599999999998</v>
      </c>
      <c r="X66" s="16">
        <v>0.124000000000015</v>
      </c>
      <c r="Y66" s="16">
        <v>18.026</v>
      </c>
      <c r="Z66" s="16">
        <v>245.85</v>
      </c>
      <c r="AA66" s="18">
        <v>0</v>
      </c>
      <c r="AB66" s="16">
        <v>-18.026</v>
      </c>
      <c r="AC66" s="12" t="s">
        <v>549</v>
      </c>
      <c r="AD66" s="12" t="s">
        <v>559</v>
      </c>
      <c r="AE66" s="19">
        <v>43467</v>
      </c>
      <c r="AF66" s="19">
        <v>43467</v>
      </c>
      <c r="AH66" s="20">
        <v>43476</v>
      </c>
    </row>
    <row r="67" spans="1:34" s="12" customFormat="1" ht="12.75" x14ac:dyDescent="0.15">
      <c r="A67" s="12" t="s">
        <v>739</v>
      </c>
      <c r="B67" s="12" t="s">
        <v>395</v>
      </c>
      <c r="C67" s="12" t="s">
        <v>740</v>
      </c>
      <c r="D67" s="12" t="s">
        <v>741</v>
      </c>
      <c r="E67" s="12" t="s">
        <v>544</v>
      </c>
      <c r="F67" s="12" t="s">
        <v>545</v>
      </c>
      <c r="G67" s="16">
        <v>20000</v>
      </c>
      <c r="H67" s="16">
        <v>99</v>
      </c>
      <c r="I67" s="17">
        <v>99</v>
      </c>
      <c r="J67" s="17">
        <v>99</v>
      </c>
      <c r="K67" s="16">
        <v>19901</v>
      </c>
      <c r="L67" s="12" t="s">
        <v>742</v>
      </c>
      <c r="M67" s="12" t="s">
        <v>743</v>
      </c>
      <c r="N67" s="12" t="s">
        <v>744</v>
      </c>
      <c r="O67" s="16">
        <v>1609</v>
      </c>
      <c r="P67" s="16">
        <v>13.24</v>
      </c>
      <c r="Q67" s="17">
        <v>13.24</v>
      </c>
      <c r="R67" s="17">
        <v>13.24</v>
      </c>
      <c r="S67" s="16">
        <v>0</v>
      </c>
      <c r="T67" s="16">
        <v>0</v>
      </c>
      <c r="U67" s="17">
        <v>0</v>
      </c>
      <c r="V67" s="17">
        <v>0</v>
      </c>
      <c r="W67" s="16">
        <v>13.24</v>
      </c>
      <c r="X67" s="16">
        <v>1595.76</v>
      </c>
      <c r="Y67" s="16">
        <v>5.2754500000000002</v>
      </c>
      <c r="Z67" s="16">
        <v>7.96455</v>
      </c>
      <c r="AA67" s="18">
        <v>0</v>
      </c>
      <c r="AB67" s="16">
        <v>-5.2754500000000002</v>
      </c>
      <c r="AC67" s="12" t="s">
        <v>549</v>
      </c>
      <c r="AD67" s="12" t="s">
        <v>559</v>
      </c>
      <c r="AE67" s="19">
        <v>43467</v>
      </c>
      <c r="AF67" s="19">
        <v>43467</v>
      </c>
      <c r="AH67" s="20">
        <v>43476</v>
      </c>
    </row>
    <row r="68" spans="1:34" s="12" customFormat="1" ht="12.75" x14ac:dyDescent="0.15">
      <c r="A68" s="12" t="s">
        <v>745</v>
      </c>
      <c r="B68" s="12" t="s">
        <v>746</v>
      </c>
      <c r="C68" s="12" t="s">
        <v>588</v>
      </c>
      <c r="D68" s="12" t="s">
        <v>747</v>
      </c>
      <c r="E68" s="12" t="s">
        <v>544</v>
      </c>
      <c r="F68" s="12" t="s">
        <v>545</v>
      </c>
      <c r="G68" s="16">
        <v>550</v>
      </c>
      <c r="H68" s="16">
        <v>485</v>
      </c>
      <c r="I68" s="17">
        <v>485</v>
      </c>
      <c r="J68" s="17">
        <v>485</v>
      </c>
      <c r="K68" s="16">
        <v>65</v>
      </c>
      <c r="L68" s="12" t="s">
        <v>748</v>
      </c>
      <c r="M68" s="12" t="s">
        <v>557</v>
      </c>
      <c r="N68" s="12" t="s">
        <v>749</v>
      </c>
      <c r="O68" s="16">
        <v>113</v>
      </c>
      <c r="P68" s="16">
        <v>107.533</v>
      </c>
      <c r="Q68" s="17">
        <v>175.833</v>
      </c>
      <c r="R68" s="17">
        <v>175.833</v>
      </c>
      <c r="S68" s="16">
        <v>0</v>
      </c>
      <c r="T68" s="16">
        <v>0</v>
      </c>
      <c r="U68" s="17">
        <v>0</v>
      </c>
      <c r="V68" s="17">
        <v>0</v>
      </c>
      <c r="W68" s="16">
        <v>107.533</v>
      </c>
      <c r="X68" s="16">
        <v>5.4670000000000103</v>
      </c>
      <c r="Y68" s="16">
        <v>7.88754545454543</v>
      </c>
      <c r="Z68" s="16">
        <v>99.645454545454498</v>
      </c>
      <c r="AA68" s="18">
        <v>0</v>
      </c>
      <c r="AB68" s="16">
        <v>-7.8875454545454504</v>
      </c>
      <c r="AC68" s="12" t="s">
        <v>549</v>
      </c>
      <c r="AD68" s="12" t="s">
        <v>559</v>
      </c>
      <c r="AE68" s="19">
        <v>43467</v>
      </c>
      <c r="AF68" s="19">
        <v>43471</v>
      </c>
      <c r="AH68" s="20">
        <v>43480</v>
      </c>
    </row>
    <row r="69" spans="1:34" s="12" customFormat="1" ht="12.75" x14ac:dyDescent="0.15">
      <c r="A69" s="12" t="s">
        <v>750</v>
      </c>
      <c r="B69" s="12" t="s">
        <v>34</v>
      </c>
      <c r="C69" s="12" t="s">
        <v>696</v>
      </c>
      <c r="D69" s="12" t="s">
        <v>697</v>
      </c>
      <c r="E69" s="12" t="s">
        <v>544</v>
      </c>
      <c r="F69" s="12" t="s">
        <v>545</v>
      </c>
      <c r="G69" s="16">
        <v>300</v>
      </c>
      <c r="H69" s="16">
        <v>286</v>
      </c>
      <c r="I69" s="17">
        <v>286</v>
      </c>
      <c r="J69" s="17">
        <v>286</v>
      </c>
      <c r="K69" s="16">
        <v>14</v>
      </c>
      <c r="L69" s="12" t="s">
        <v>698</v>
      </c>
      <c r="M69" s="12" t="s">
        <v>564</v>
      </c>
      <c r="N69" s="12" t="s">
        <v>699</v>
      </c>
      <c r="O69" s="16">
        <v>34</v>
      </c>
      <c r="P69" s="16">
        <v>32.5</v>
      </c>
      <c r="Q69" s="17">
        <v>34</v>
      </c>
      <c r="R69" s="17">
        <v>34</v>
      </c>
      <c r="S69" s="16">
        <v>0</v>
      </c>
      <c r="T69" s="16">
        <v>0</v>
      </c>
      <c r="U69" s="17">
        <v>0</v>
      </c>
      <c r="V69" s="17">
        <v>0</v>
      </c>
      <c r="W69" s="16">
        <v>32.5</v>
      </c>
      <c r="X69" s="16">
        <v>1.5</v>
      </c>
      <c r="Y69" s="16">
        <v>8.6666666666660605E-2</v>
      </c>
      <c r="Z69" s="16">
        <v>32.413333333333298</v>
      </c>
      <c r="AA69" s="18">
        <v>0</v>
      </c>
      <c r="AB69" s="16">
        <v>-8.6666666666665199E-2</v>
      </c>
      <c r="AC69" s="12" t="s">
        <v>549</v>
      </c>
      <c r="AD69" s="12" t="s">
        <v>559</v>
      </c>
      <c r="AE69" s="19">
        <v>43467</v>
      </c>
      <c r="AF69" s="19">
        <v>43467</v>
      </c>
      <c r="AH69" s="20">
        <v>43476</v>
      </c>
    </row>
    <row r="70" spans="1:34" s="12" customFormat="1" ht="12.75" x14ac:dyDescent="0.15">
      <c r="A70" s="12" t="s">
        <v>751</v>
      </c>
      <c r="B70" s="12" t="s">
        <v>35</v>
      </c>
      <c r="C70" s="12" t="s">
        <v>701</v>
      </c>
      <c r="D70" s="12" t="s">
        <v>697</v>
      </c>
      <c r="E70" s="12" t="s">
        <v>544</v>
      </c>
      <c r="F70" s="12" t="s">
        <v>545</v>
      </c>
      <c r="G70" s="16">
        <v>300</v>
      </c>
      <c r="H70" s="16">
        <v>286</v>
      </c>
      <c r="I70" s="17">
        <v>286</v>
      </c>
      <c r="J70" s="17">
        <v>286</v>
      </c>
      <c r="K70" s="16">
        <v>14</v>
      </c>
      <c r="L70" s="12" t="s">
        <v>698</v>
      </c>
      <c r="M70" s="12" t="s">
        <v>564</v>
      </c>
      <c r="N70" s="12" t="s">
        <v>699</v>
      </c>
      <c r="O70" s="16">
        <v>34</v>
      </c>
      <c r="P70" s="16">
        <v>32.5</v>
      </c>
      <c r="Q70" s="17">
        <v>34</v>
      </c>
      <c r="R70" s="17">
        <v>34</v>
      </c>
      <c r="S70" s="16">
        <v>0</v>
      </c>
      <c r="T70" s="16">
        <v>0</v>
      </c>
      <c r="U70" s="17">
        <v>0</v>
      </c>
      <c r="V70" s="17">
        <v>0</v>
      </c>
      <c r="W70" s="16">
        <v>32.5</v>
      </c>
      <c r="X70" s="16">
        <v>1.5</v>
      </c>
      <c r="Y70" s="16">
        <v>8.6666666666660605E-2</v>
      </c>
      <c r="Z70" s="16">
        <v>32.413333333333298</v>
      </c>
      <c r="AA70" s="18">
        <v>0</v>
      </c>
      <c r="AB70" s="16">
        <v>-8.6666666666665199E-2</v>
      </c>
      <c r="AC70" s="12" t="s">
        <v>549</v>
      </c>
      <c r="AD70" s="12" t="s">
        <v>559</v>
      </c>
      <c r="AE70" s="19">
        <v>43467</v>
      </c>
      <c r="AF70" s="19">
        <v>43467</v>
      </c>
      <c r="AH70" s="20">
        <v>43476</v>
      </c>
    </row>
    <row r="71" spans="1:34" s="12" customFormat="1" ht="12.75" x14ac:dyDescent="0.15">
      <c r="A71" s="12" t="s">
        <v>752</v>
      </c>
      <c r="B71" s="12" t="s">
        <v>113</v>
      </c>
      <c r="C71" s="12" t="s">
        <v>753</v>
      </c>
      <c r="D71" s="12" t="s">
        <v>653</v>
      </c>
      <c r="E71" s="12" t="s">
        <v>544</v>
      </c>
      <c r="F71" s="12" t="s">
        <v>545</v>
      </c>
      <c r="G71" s="16">
        <v>435</v>
      </c>
      <c r="H71" s="16">
        <v>408.5</v>
      </c>
      <c r="I71" s="17">
        <v>408.5</v>
      </c>
      <c r="J71" s="17">
        <v>408.5</v>
      </c>
      <c r="K71" s="16">
        <v>26.5</v>
      </c>
      <c r="L71" s="12" t="s">
        <v>754</v>
      </c>
      <c r="M71" s="12" t="s">
        <v>557</v>
      </c>
      <c r="N71" s="12" t="s">
        <v>755</v>
      </c>
      <c r="O71" s="16">
        <v>53</v>
      </c>
      <c r="P71" s="16">
        <v>50.4</v>
      </c>
      <c r="Q71" s="17">
        <v>99.6</v>
      </c>
      <c r="R71" s="17">
        <v>99.6</v>
      </c>
      <c r="S71" s="16">
        <v>0</v>
      </c>
      <c r="T71" s="16">
        <v>0</v>
      </c>
      <c r="U71" s="17">
        <v>0</v>
      </c>
      <c r="V71" s="17">
        <v>0</v>
      </c>
      <c r="W71" s="16">
        <v>50.4</v>
      </c>
      <c r="X71" s="16">
        <v>2.6</v>
      </c>
      <c r="Y71" s="16">
        <v>0.62873563218390704</v>
      </c>
      <c r="Z71" s="16">
        <v>49.771264367816102</v>
      </c>
      <c r="AA71" s="18">
        <v>0</v>
      </c>
      <c r="AB71" s="16">
        <v>-0.62873563218390704</v>
      </c>
      <c r="AC71" s="12" t="s">
        <v>549</v>
      </c>
      <c r="AD71" s="12" t="s">
        <v>559</v>
      </c>
      <c r="AE71" s="19">
        <v>43467</v>
      </c>
      <c r="AF71" s="19">
        <v>43470</v>
      </c>
      <c r="AH71" s="20">
        <v>43480</v>
      </c>
    </row>
    <row r="72" spans="1:34" s="12" customFormat="1" ht="12.75" x14ac:dyDescent="0.15">
      <c r="A72" s="12" t="s">
        <v>756</v>
      </c>
      <c r="B72" s="12" t="s">
        <v>112</v>
      </c>
      <c r="C72" s="12" t="s">
        <v>554</v>
      </c>
      <c r="D72" s="12" t="s">
        <v>757</v>
      </c>
      <c r="E72" s="12" t="s">
        <v>544</v>
      </c>
      <c r="F72" s="12" t="s">
        <v>545</v>
      </c>
      <c r="G72" s="16">
        <v>390</v>
      </c>
      <c r="H72" s="16">
        <v>301.8</v>
      </c>
      <c r="I72" s="17">
        <v>301.8</v>
      </c>
      <c r="J72" s="17">
        <v>301.8</v>
      </c>
      <c r="K72" s="16">
        <v>88.2</v>
      </c>
      <c r="L72" s="12" t="s">
        <v>758</v>
      </c>
      <c r="M72" s="12" t="s">
        <v>557</v>
      </c>
      <c r="N72" s="12" t="s">
        <v>759</v>
      </c>
      <c r="O72" s="16">
        <v>89</v>
      </c>
      <c r="P72" s="16">
        <v>69</v>
      </c>
      <c r="Q72" s="17">
        <v>109.6</v>
      </c>
      <c r="R72" s="17">
        <v>109.6</v>
      </c>
      <c r="S72" s="16">
        <v>0</v>
      </c>
      <c r="T72" s="16">
        <v>0</v>
      </c>
      <c r="U72" s="17">
        <v>0</v>
      </c>
      <c r="V72" s="17">
        <v>0</v>
      </c>
      <c r="W72" s="16">
        <v>69</v>
      </c>
      <c r="X72" s="16">
        <v>20</v>
      </c>
      <c r="Y72" s="16">
        <v>0.127692307692296</v>
      </c>
      <c r="Z72" s="16">
        <v>68.8723076923077</v>
      </c>
      <c r="AA72" s="18">
        <v>0</v>
      </c>
      <c r="AB72" s="16">
        <v>-0.127692307692305</v>
      </c>
      <c r="AC72" s="12" t="s">
        <v>549</v>
      </c>
      <c r="AD72" s="12" t="s">
        <v>559</v>
      </c>
      <c r="AE72" s="19">
        <v>43467</v>
      </c>
      <c r="AF72" s="19">
        <v>43468</v>
      </c>
      <c r="AH72" s="20">
        <v>43476</v>
      </c>
    </row>
    <row r="73" spans="1:34" s="12" customFormat="1" ht="12.75" x14ac:dyDescent="0.15">
      <c r="A73" s="12" t="s">
        <v>760</v>
      </c>
      <c r="B73" s="12" t="s">
        <v>114</v>
      </c>
      <c r="C73" s="12" t="s">
        <v>696</v>
      </c>
      <c r="D73" s="12" t="s">
        <v>761</v>
      </c>
      <c r="E73" s="12" t="s">
        <v>544</v>
      </c>
      <c r="F73" s="12" t="s">
        <v>545</v>
      </c>
      <c r="G73" s="16">
        <v>400</v>
      </c>
      <c r="H73" s="16">
        <v>300</v>
      </c>
      <c r="I73" s="17">
        <v>300</v>
      </c>
      <c r="J73" s="17">
        <v>300</v>
      </c>
      <c r="K73" s="16">
        <v>100</v>
      </c>
      <c r="L73" s="12" t="s">
        <v>762</v>
      </c>
      <c r="M73" s="12" t="s">
        <v>564</v>
      </c>
      <c r="N73" s="12" t="s">
        <v>763</v>
      </c>
      <c r="O73" s="16">
        <v>49</v>
      </c>
      <c r="P73" s="16">
        <v>36.799999999999997</v>
      </c>
      <c r="Q73" s="17">
        <v>51.2</v>
      </c>
      <c r="R73" s="17">
        <v>51.2</v>
      </c>
      <c r="S73" s="16">
        <v>0</v>
      </c>
      <c r="T73" s="16">
        <v>0</v>
      </c>
      <c r="U73" s="17">
        <v>0</v>
      </c>
      <c r="V73" s="17">
        <v>0</v>
      </c>
      <c r="W73" s="16">
        <v>36.799999999999997</v>
      </c>
      <c r="X73" s="16">
        <v>12.2</v>
      </c>
      <c r="Y73" s="16">
        <v>0.05</v>
      </c>
      <c r="Z73" s="16">
        <v>36.75</v>
      </c>
      <c r="AA73" s="18">
        <v>0</v>
      </c>
      <c r="AB73" s="16">
        <v>-0.05</v>
      </c>
      <c r="AC73" s="12" t="s">
        <v>549</v>
      </c>
      <c r="AD73" s="12" t="s">
        <v>559</v>
      </c>
      <c r="AE73" s="19">
        <v>43467</v>
      </c>
      <c r="AF73" s="19">
        <v>43468</v>
      </c>
      <c r="AH73" s="20">
        <v>43476</v>
      </c>
    </row>
    <row r="74" spans="1:34" s="12" customFormat="1" ht="12.75" x14ac:dyDescent="0.15">
      <c r="A74" s="12" t="s">
        <v>764</v>
      </c>
      <c r="B74" s="12" t="s">
        <v>115</v>
      </c>
      <c r="C74" s="12" t="s">
        <v>701</v>
      </c>
      <c r="D74" s="12" t="s">
        <v>761</v>
      </c>
      <c r="E74" s="12" t="s">
        <v>544</v>
      </c>
      <c r="F74" s="12" t="s">
        <v>545</v>
      </c>
      <c r="G74" s="16">
        <v>400</v>
      </c>
      <c r="H74" s="16">
        <v>300</v>
      </c>
      <c r="I74" s="17">
        <v>300</v>
      </c>
      <c r="J74" s="17">
        <v>300</v>
      </c>
      <c r="K74" s="16">
        <v>100</v>
      </c>
      <c r="L74" s="12" t="s">
        <v>762</v>
      </c>
      <c r="M74" s="12" t="s">
        <v>564</v>
      </c>
      <c r="N74" s="12" t="s">
        <v>763</v>
      </c>
      <c r="O74" s="16">
        <v>49</v>
      </c>
      <c r="P74" s="16">
        <v>36.799999999999997</v>
      </c>
      <c r="Q74" s="17">
        <v>51.1</v>
      </c>
      <c r="R74" s="17">
        <v>51.1</v>
      </c>
      <c r="S74" s="16">
        <v>0</v>
      </c>
      <c r="T74" s="16">
        <v>0</v>
      </c>
      <c r="U74" s="17">
        <v>0</v>
      </c>
      <c r="V74" s="17">
        <v>0</v>
      </c>
      <c r="W74" s="16">
        <v>36.799999999999997</v>
      </c>
      <c r="X74" s="16">
        <v>12.2</v>
      </c>
      <c r="Y74" s="16">
        <v>0.05</v>
      </c>
      <c r="Z74" s="16">
        <v>36.75</v>
      </c>
      <c r="AA74" s="18">
        <v>0</v>
      </c>
      <c r="AB74" s="16">
        <v>-0.05</v>
      </c>
      <c r="AC74" s="12" t="s">
        <v>549</v>
      </c>
      <c r="AD74" s="12" t="s">
        <v>559</v>
      </c>
      <c r="AE74" s="19">
        <v>43467</v>
      </c>
      <c r="AF74" s="19">
        <v>43468</v>
      </c>
      <c r="AH74" s="20">
        <v>43476</v>
      </c>
    </row>
    <row r="75" spans="1:34" s="12" customFormat="1" ht="12.75" x14ac:dyDescent="0.15">
      <c r="A75" s="12" t="s">
        <v>765</v>
      </c>
      <c r="B75" s="12" t="s">
        <v>587</v>
      </c>
      <c r="C75" s="12" t="s">
        <v>588</v>
      </c>
      <c r="D75" s="12" t="s">
        <v>589</v>
      </c>
      <c r="E75" s="12" t="s">
        <v>544</v>
      </c>
      <c r="F75" s="12" t="s">
        <v>545</v>
      </c>
      <c r="G75" s="16">
        <v>3000</v>
      </c>
      <c r="H75" s="16">
        <v>2818</v>
      </c>
      <c r="I75" s="17">
        <v>2818</v>
      </c>
      <c r="J75" s="17">
        <v>2818</v>
      </c>
      <c r="K75" s="16">
        <v>182</v>
      </c>
      <c r="L75" s="12" t="s">
        <v>590</v>
      </c>
      <c r="M75" s="12" t="s">
        <v>591</v>
      </c>
      <c r="N75" s="12" t="s">
        <v>592</v>
      </c>
      <c r="O75" s="16">
        <v>99</v>
      </c>
      <c r="P75" s="16">
        <v>96.293999999999997</v>
      </c>
      <c r="Q75" s="17">
        <v>96.293999999999997</v>
      </c>
      <c r="R75" s="17">
        <v>96.293999999999997</v>
      </c>
      <c r="S75" s="16">
        <v>0</v>
      </c>
      <c r="T75" s="16">
        <v>0</v>
      </c>
      <c r="U75" s="17">
        <v>0</v>
      </c>
      <c r="V75" s="17">
        <v>0</v>
      </c>
      <c r="W75" s="16">
        <v>96.293999999999997</v>
      </c>
      <c r="X75" s="16">
        <v>2.706</v>
      </c>
      <c r="Y75" s="16">
        <v>3.3</v>
      </c>
      <c r="Z75" s="16">
        <v>92.994</v>
      </c>
      <c r="AA75" s="18">
        <v>0</v>
      </c>
      <c r="AB75" s="16">
        <v>-3.3</v>
      </c>
      <c r="AC75" s="12" t="s">
        <v>549</v>
      </c>
      <c r="AD75" s="12" t="s">
        <v>559</v>
      </c>
      <c r="AE75" s="19">
        <v>43467</v>
      </c>
      <c r="AF75" s="19">
        <v>43467</v>
      </c>
      <c r="AH75" s="20">
        <v>43480</v>
      </c>
    </row>
    <row r="76" spans="1:34" s="12" customFormat="1" ht="12.75" x14ac:dyDescent="0.15">
      <c r="A76" s="12" t="s">
        <v>766</v>
      </c>
      <c r="B76" s="12" t="s">
        <v>619</v>
      </c>
      <c r="C76" s="12" t="s">
        <v>588</v>
      </c>
      <c r="D76" s="12" t="s">
        <v>589</v>
      </c>
      <c r="E76" s="12" t="s">
        <v>544</v>
      </c>
      <c r="F76" s="12" t="s">
        <v>545</v>
      </c>
      <c r="G76" s="16">
        <v>1000</v>
      </c>
      <c r="H76" s="16">
        <v>384.5</v>
      </c>
      <c r="I76" s="17">
        <v>384.5</v>
      </c>
      <c r="J76" s="17">
        <v>384.5</v>
      </c>
      <c r="K76" s="16">
        <v>615.5</v>
      </c>
      <c r="L76" s="12" t="s">
        <v>620</v>
      </c>
      <c r="M76" s="12" t="s">
        <v>591</v>
      </c>
      <c r="N76" s="12" t="s">
        <v>621</v>
      </c>
      <c r="O76" s="16">
        <v>50</v>
      </c>
      <c r="P76" s="16">
        <v>32.15</v>
      </c>
      <c r="Q76" s="17">
        <v>32.15</v>
      </c>
      <c r="R76" s="17">
        <v>32.15</v>
      </c>
      <c r="S76" s="16">
        <v>0</v>
      </c>
      <c r="T76" s="16">
        <v>0</v>
      </c>
      <c r="U76" s="17">
        <v>0</v>
      </c>
      <c r="V76" s="17">
        <v>0</v>
      </c>
      <c r="W76" s="16">
        <v>32.15</v>
      </c>
      <c r="X76" s="16">
        <v>17.850000000000001</v>
      </c>
      <c r="Y76" s="16">
        <v>12.925000000000001</v>
      </c>
      <c r="Z76" s="16">
        <v>19.225000000000001</v>
      </c>
      <c r="AA76" s="18">
        <v>0</v>
      </c>
      <c r="AB76" s="16">
        <v>-12.925000000000001</v>
      </c>
      <c r="AC76" s="12" t="s">
        <v>549</v>
      </c>
      <c r="AD76" s="12" t="s">
        <v>559</v>
      </c>
      <c r="AE76" s="19">
        <v>43467</v>
      </c>
      <c r="AF76" s="19">
        <v>43467</v>
      </c>
      <c r="AH76" s="20">
        <v>43480</v>
      </c>
    </row>
    <row r="77" spans="1:34" s="12" customFormat="1" ht="12.75" x14ac:dyDescent="0.15">
      <c r="A77" s="12" t="s">
        <v>767</v>
      </c>
      <c r="B77" s="12" t="s">
        <v>57</v>
      </c>
      <c r="C77" s="12" t="s">
        <v>636</v>
      </c>
      <c r="D77" s="12" t="s">
        <v>637</v>
      </c>
      <c r="E77" s="12" t="s">
        <v>544</v>
      </c>
      <c r="F77" s="12" t="s">
        <v>545</v>
      </c>
      <c r="G77" s="16">
        <v>300000</v>
      </c>
      <c r="H77" s="16">
        <v>320</v>
      </c>
      <c r="I77" s="17">
        <v>320</v>
      </c>
      <c r="J77" s="17">
        <v>320</v>
      </c>
      <c r="K77" s="16">
        <v>299680</v>
      </c>
      <c r="L77" s="12" t="s">
        <v>638</v>
      </c>
      <c r="M77" s="12" t="s">
        <v>557</v>
      </c>
      <c r="N77" s="12" t="s">
        <v>639</v>
      </c>
      <c r="O77" s="16">
        <v>43004</v>
      </c>
      <c r="P77" s="16">
        <v>50.9</v>
      </c>
      <c r="Q77" s="17">
        <v>56</v>
      </c>
      <c r="R77" s="17">
        <v>56</v>
      </c>
      <c r="S77" s="16">
        <v>0</v>
      </c>
      <c r="T77" s="16">
        <v>0</v>
      </c>
      <c r="U77" s="17">
        <v>0</v>
      </c>
      <c r="V77" s="17">
        <v>0</v>
      </c>
      <c r="W77" s="16">
        <v>50.9</v>
      </c>
      <c r="X77" s="16">
        <v>42953.1</v>
      </c>
      <c r="Y77" s="16">
        <v>5.0290666666666599</v>
      </c>
      <c r="Z77" s="16">
        <v>45.870933333333298</v>
      </c>
      <c r="AA77" s="18">
        <v>0</v>
      </c>
      <c r="AB77" s="16">
        <v>-5.0290666666666697</v>
      </c>
      <c r="AC77" s="12" t="s">
        <v>549</v>
      </c>
      <c r="AD77" s="12" t="s">
        <v>559</v>
      </c>
      <c r="AE77" s="19">
        <v>43467</v>
      </c>
      <c r="AF77" s="19">
        <v>43468</v>
      </c>
      <c r="AH77" s="20">
        <v>43480</v>
      </c>
    </row>
    <row r="78" spans="1:34" s="12" customFormat="1" ht="12.75" x14ac:dyDescent="0.15">
      <c r="A78" s="12" t="s">
        <v>768</v>
      </c>
      <c r="B78" s="12" t="s">
        <v>769</v>
      </c>
      <c r="C78" s="12" t="s">
        <v>652</v>
      </c>
      <c r="D78" s="12" t="s">
        <v>653</v>
      </c>
      <c r="E78" s="12" t="s">
        <v>544</v>
      </c>
      <c r="F78" s="12" t="s">
        <v>545</v>
      </c>
      <c r="G78" s="16">
        <v>300</v>
      </c>
      <c r="H78" s="16">
        <v>295</v>
      </c>
      <c r="I78" s="17">
        <v>295</v>
      </c>
      <c r="J78" s="17">
        <v>295</v>
      </c>
      <c r="K78" s="16">
        <v>5</v>
      </c>
      <c r="L78" s="12" t="s">
        <v>754</v>
      </c>
      <c r="M78" s="12" t="s">
        <v>557</v>
      </c>
      <c r="N78" s="12" t="s">
        <v>755</v>
      </c>
      <c r="O78" s="16">
        <v>36</v>
      </c>
      <c r="P78" s="16">
        <v>36</v>
      </c>
      <c r="Q78" s="17">
        <v>36</v>
      </c>
      <c r="R78" s="17">
        <v>36</v>
      </c>
      <c r="S78" s="16">
        <v>0</v>
      </c>
      <c r="T78" s="16">
        <v>0</v>
      </c>
      <c r="U78" s="17">
        <v>0</v>
      </c>
      <c r="V78" s="17">
        <v>0</v>
      </c>
      <c r="W78" s="16">
        <v>36</v>
      </c>
      <c r="X78" s="16">
        <v>0</v>
      </c>
      <c r="Y78" s="16">
        <v>0.6</v>
      </c>
      <c r="Z78" s="16">
        <v>35.4</v>
      </c>
      <c r="AA78" s="18">
        <v>0</v>
      </c>
      <c r="AB78" s="16">
        <v>-0.6</v>
      </c>
      <c r="AC78" s="12" t="s">
        <v>549</v>
      </c>
      <c r="AD78" s="12" t="s">
        <v>559</v>
      </c>
      <c r="AE78" s="19">
        <v>43467</v>
      </c>
      <c r="AF78" s="19">
        <v>43467</v>
      </c>
      <c r="AH78" s="20">
        <v>43480</v>
      </c>
    </row>
    <row r="79" spans="1:34" s="12" customFormat="1" ht="12.75" x14ac:dyDescent="0.15">
      <c r="A79" s="12" t="s">
        <v>770</v>
      </c>
      <c r="B79" s="12" t="s">
        <v>550</v>
      </c>
      <c r="C79" s="12" t="s">
        <v>551</v>
      </c>
      <c r="D79" s="12" t="s">
        <v>552</v>
      </c>
      <c r="E79" s="12" t="s">
        <v>544</v>
      </c>
      <c r="F79" s="12" t="s">
        <v>545</v>
      </c>
      <c r="G79" s="16">
        <v>160000</v>
      </c>
      <c r="H79" s="16">
        <v>131000</v>
      </c>
      <c r="I79" s="17">
        <v>131000</v>
      </c>
      <c r="J79" s="17">
        <v>131000</v>
      </c>
      <c r="K79" s="16">
        <v>29000</v>
      </c>
      <c r="L79" s="12" t="s">
        <v>771</v>
      </c>
      <c r="M79" s="12" t="s">
        <v>564</v>
      </c>
      <c r="N79" s="12" t="s">
        <v>772</v>
      </c>
      <c r="O79" s="16">
        <v>72</v>
      </c>
      <c r="P79" s="16">
        <v>72</v>
      </c>
      <c r="Q79" s="17">
        <v>87.7</v>
      </c>
      <c r="R79" s="17">
        <v>87.7</v>
      </c>
      <c r="S79" s="16">
        <v>0</v>
      </c>
      <c r="T79" s="16">
        <v>0</v>
      </c>
      <c r="U79" s="17">
        <v>0</v>
      </c>
      <c r="V79" s="17">
        <v>0</v>
      </c>
      <c r="W79" s="16">
        <v>72</v>
      </c>
      <c r="X79" s="16">
        <v>0</v>
      </c>
      <c r="Y79" s="16">
        <v>13.05</v>
      </c>
      <c r="Z79" s="16">
        <v>58.95</v>
      </c>
      <c r="AA79" s="18">
        <v>0</v>
      </c>
      <c r="AB79" s="16">
        <v>-13.05</v>
      </c>
      <c r="AC79" s="12" t="s">
        <v>549</v>
      </c>
      <c r="AD79" s="12" t="s">
        <v>559</v>
      </c>
      <c r="AE79" s="19">
        <v>43467</v>
      </c>
      <c r="AF79" s="19">
        <v>43489</v>
      </c>
      <c r="AH79" s="20">
        <v>43489</v>
      </c>
    </row>
    <row r="80" spans="1:34" s="12" customFormat="1" ht="12.75" x14ac:dyDescent="0.15">
      <c r="A80" s="12" t="s">
        <v>773</v>
      </c>
      <c r="B80" s="12" t="s">
        <v>774</v>
      </c>
      <c r="C80" s="12" t="s">
        <v>573</v>
      </c>
      <c r="D80" s="12" t="s">
        <v>775</v>
      </c>
      <c r="E80" s="12" t="s">
        <v>544</v>
      </c>
      <c r="F80" s="12" t="s">
        <v>545</v>
      </c>
      <c r="G80" s="16">
        <v>500</v>
      </c>
      <c r="H80" s="16">
        <v>500</v>
      </c>
      <c r="I80" s="17">
        <v>500</v>
      </c>
      <c r="J80" s="17">
        <v>500</v>
      </c>
      <c r="K80" s="16">
        <v>0</v>
      </c>
      <c r="L80" s="12" t="s">
        <v>776</v>
      </c>
      <c r="M80" s="12" t="s">
        <v>557</v>
      </c>
      <c r="N80" s="12" t="s">
        <v>777</v>
      </c>
      <c r="O80" s="16">
        <v>63</v>
      </c>
      <c r="P80" s="16">
        <v>63</v>
      </c>
      <c r="Q80" s="17">
        <v>63</v>
      </c>
      <c r="R80" s="17">
        <v>63</v>
      </c>
      <c r="S80" s="16">
        <v>0</v>
      </c>
      <c r="T80" s="16">
        <v>0</v>
      </c>
      <c r="U80" s="17">
        <v>0</v>
      </c>
      <c r="V80" s="17">
        <v>0</v>
      </c>
      <c r="W80" s="16">
        <v>63</v>
      </c>
      <c r="X80" s="16">
        <v>0</v>
      </c>
      <c r="Y80" s="16">
        <v>0</v>
      </c>
      <c r="Z80" s="16">
        <v>63</v>
      </c>
      <c r="AA80" s="18">
        <v>0</v>
      </c>
      <c r="AB80" s="16">
        <v>0</v>
      </c>
      <c r="AC80" s="12" t="s">
        <v>549</v>
      </c>
      <c r="AD80" s="12" t="s">
        <v>559</v>
      </c>
      <c r="AE80" s="19">
        <v>43467</v>
      </c>
      <c r="AF80" s="19">
        <v>43473</v>
      </c>
      <c r="AG80" s="19">
        <v>43475</v>
      </c>
      <c r="AH80" s="20">
        <v>43480</v>
      </c>
    </row>
    <row r="81" spans="1:34" s="12" customFormat="1" ht="12.75" x14ac:dyDescent="0.15">
      <c r="A81" s="12" t="s">
        <v>778</v>
      </c>
      <c r="B81" s="12" t="s">
        <v>21</v>
      </c>
      <c r="C81" s="12" t="s">
        <v>652</v>
      </c>
      <c r="D81" s="12" t="s">
        <v>653</v>
      </c>
      <c r="E81" s="12" t="s">
        <v>544</v>
      </c>
      <c r="F81" s="12" t="s">
        <v>545</v>
      </c>
      <c r="G81" s="16">
        <v>800</v>
      </c>
      <c r="H81" s="16">
        <v>800</v>
      </c>
      <c r="I81" s="17">
        <v>800</v>
      </c>
      <c r="J81" s="17">
        <v>800</v>
      </c>
      <c r="K81" s="16">
        <v>0</v>
      </c>
      <c r="L81" s="12" t="s">
        <v>654</v>
      </c>
      <c r="M81" s="12" t="s">
        <v>557</v>
      </c>
      <c r="N81" s="12" t="s">
        <v>655</v>
      </c>
      <c r="O81" s="16">
        <v>56</v>
      </c>
      <c r="P81" s="16">
        <v>56</v>
      </c>
      <c r="Q81" s="17">
        <v>56</v>
      </c>
      <c r="R81" s="17">
        <v>56</v>
      </c>
      <c r="S81" s="16">
        <v>0</v>
      </c>
      <c r="T81" s="16">
        <v>0</v>
      </c>
      <c r="U81" s="17">
        <v>0</v>
      </c>
      <c r="V81" s="17">
        <v>0</v>
      </c>
      <c r="W81" s="16">
        <v>56</v>
      </c>
      <c r="X81" s="16">
        <v>0</v>
      </c>
      <c r="Y81" s="16">
        <v>0</v>
      </c>
      <c r="Z81" s="16">
        <v>56</v>
      </c>
      <c r="AA81" s="18">
        <v>0</v>
      </c>
      <c r="AB81" s="16">
        <v>0</v>
      </c>
      <c r="AC81" s="12" t="s">
        <v>549</v>
      </c>
      <c r="AD81" s="12" t="s">
        <v>559</v>
      </c>
      <c r="AE81" s="19">
        <v>43467</v>
      </c>
      <c r="AF81" s="19">
        <v>43467</v>
      </c>
      <c r="AG81" s="19">
        <v>43483</v>
      </c>
      <c r="AH81" s="20">
        <v>43486</v>
      </c>
    </row>
    <row r="82" spans="1:34" s="12" customFormat="1" ht="12.75" x14ac:dyDescent="0.15">
      <c r="A82" s="12" t="s">
        <v>779</v>
      </c>
      <c r="B82" s="12" t="s">
        <v>780</v>
      </c>
      <c r="C82" s="12" t="s">
        <v>781</v>
      </c>
      <c r="D82" s="12" t="s">
        <v>782</v>
      </c>
      <c r="E82" s="12" t="s">
        <v>544</v>
      </c>
      <c r="F82" s="12" t="s">
        <v>545</v>
      </c>
      <c r="G82" s="16">
        <v>200</v>
      </c>
      <c r="H82" s="16">
        <v>190</v>
      </c>
      <c r="I82" s="17">
        <v>190</v>
      </c>
      <c r="J82" s="17">
        <v>190</v>
      </c>
      <c r="K82" s="16">
        <v>10</v>
      </c>
      <c r="L82" s="12" t="s">
        <v>762</v>
      </c>
      <c r="M82" s="12" t="s">
        <v>564</v>
      </c>
      <c r="N82" s="12" t="s">
        <v>763</v>
      </c>
      <c r="O82" s="16">
        <v>57</v>
      </c>
      <c r="P82" s="16">
        <v>57</v>
      </c>
      <c r="Q82" s="17">
        <v>82.6</v>
      </c>
      <c r="R82" s="17">
        <v>82.6</v>
      </c>
      <c r="S82" s="16">
        <v>0</v>
      </c>
      <c r="T82" s="16">
        <v>0</v>
      </c>
      <c r="U82" s="17">
        <v>0</v>
      </c>
      <c r="V82" s="17">
        <v>0</v>
      </c>
      <c r="W82" s="16">
        <v>57</v>
      </c>
      <c r="X82" s="16">
        <v>0</v>
      </c>
      <c r="Y82" s="16">
        <v>2.85</v>
      </c>
      <c r="Z82" s="16">
        <v>54.15</v>
      </c>
      <c r="AA82" s="18">
        <v>0</v>
      </c>
      <c r="AB82" s="16">
        <v>-2.85</v>
      </c>
      <c r="AC82" s="12" t="s">
        <v>549</v>
      </c>
      <c r="AD82" s="12" t="s">
        <v>559</v>
      </c>
      <c r="AE82" s="19">
        <v>43467</v>
      </c>
      <c r="AF82" s="19">
        <v>43471</v>
      </c>
      <c r="AH82" s="20">
        <v>43476</v>
      </c>
    </row>
    <row r="83" spans="1:34" s="12" customFormat="1" ht="12.75" x14ac:dyDescent="0.15">
      <c r="A83" s="12" t="s">
        <v>783</v>
      </c>
      <c r="B83" s="12" t="s">
        <v>784</v>
      </c>
      <c r="C83" s="12" t="s">
        <v>781</v>
      </c>
      <c r="D83" s="12" t="s">
        <v>782</v>
      </c>
      <c r="E83" s="12" t="s">
        <v>544</v>
      </c>
      <c r="F83" s="12" t="s">
        <v>545</v>
      </c>
      <c r="G83" s="16">
        <v>200</v>
      </c>
      <c r="H83" s="16">
        <v>200</v>
      </c>
      <c r="I83" s="17">
        <v>200</v>
      </c>
      <c r="J83" s="17">
        <v>200</v>
      </c>
      <c r="K83" s="16">
        <v>0</v>
      </c>
      <c r="L83" s="12" t="s">
        <v>762</v>
      </c>
      <c r="M83" s="12" t="s">
        <v>564</v>
      </c>
      <c r="N83" s="12" t="s">
        <v>763</v>
      </c>
      <c r="O83" s="16">
        <v>57</v>
      </c>
      <c r="P83" s="16">
        <v>57</v>
      </c>
      <c r="Q83" s="17">
        <v>79.7</v>
      </c>
      <c r="R83" s="17">
        <v>79.7</v>
      </c>
      <c r="S83" s="16">
        <v>0</v>
      </c>
      <c r="T83" s="16">
        <v>0</v>
      </c>
      <c r="U83" s="17">
        <v>0</v>
      </c>
      <c r="V83" s="17">
        <v>0</v>
      </c>
      <c r="W83" s="16">
        <v>57</v>
      </c>
      <c r="X83" s="16">
        <v>0</v>
      </c>
      <c r="Y83" s="16">
        <v>0</v>
      </c>
      <c r="Z83" s="16">
        <v>57</v>
      </c>
      <c r="AA83" s="18">
        <v>0</v>
      </c>
      <c r="AB83" s="16">
        <v>0</v>
      </c>
      <c r="AC83" s="12" t="s">
        <v>549</v>
      </c>
      <c r="AD83" s="12" t="s">
        <v>559</v>
      </c>
      <c r="AE83" s="19">
        <v>43467</v>
      </c>
      <c r="AF83" s="19">
        <v>43471</v>
      </c>
      <c r="AG83" s="19">
        <v>43474</v>
      </c>
      <c r="AH83" s="20">
        <v>43476</v>
      </c>
    </row>
    <row r="84" spans="1:34" s="12" customFormat="1" ht="12.75" x14ac:dyDescent="0.15">
      <c r="A84" s="12" t="s">
        <v>785</v>
      </c>
      <c r="B84" s="12" t="s">
        <v>786</v>
      </c>
      <c r="C84" s="12" t="s">
        <v>787</v>
      </c>
      <c r="D84" s="12" t="s">
        <v>788</v>
      </c>
      <c r="E84" s="12" t="s">
        <v>544</v>
      </c>
      <c r="F84" s="12" t="s">
        <v>585</v>
      </c>
      <c r="G84" s="16">
        <v>200000</v>
      </c>
      <c r="H84" s="16">
        <v>197700</v>
      </c>
      <c r="I84" s="17">
        <v>197700</v>
      </c>
      <c r="J84" s="17">
        <v>197700</v>
      </c>
      <c r="K84" s="16">
        <v>2300</v>
      </c>
      <c r="L84" s="12" t="s">
        <v>789</v>
      </c>
      <c r="M84" s="12" t="s">
        <v>564</v>
      </c>
      <c r="N84" s="12" t="s">
        <v>790</v>
      </c>
      <c r="O84" s="16">
        <v>62</v>
      </c>
      <c r="P84" s="16">
        <v>62</v>
      </c>
      <c r="Q84" s="17">
        <v>111.1</v>
      </c>
      <c r="R84" s="17">
        <v>111.1</v>
      </c>
      <c r="S84" s="16">
        <v>0</v>
      </c>
      <c r="T84" s="16">
        <v>0</v>
      </c>
      <c r="U84" s="17">
        <v>0</v>
      </c>
      <c r="V84" s="17">
        <v>0</v>
      </c>
      <c r="W84" s="16">
        <v>62</v>
      </c>
      <c r="X84" s="16">
        <v>0</v>
      </c>
      <c r="Y84" s="16">
        <v>0.71300000000000197</v>
      </c>
      <c r="Z84" s="16">
        <v>61.286999999999999</v>
      </c>
      <c r="AA84" s="18">
        <v>0</v>
      </c>
      <c r="AB84" s="16">
        <v>-0.71300000000000197</v>
      </c>
      <c r="AC84" s="12" t="s">
        <v>549</v>
      </c>
      <c r="AD84" s="12" t="s">
        <v>559</v>
      </c>
      <c r="AE84" s="19">
        <v>43467</v>
      </c>
      <c r="AF84" s="19">
        <v>43491</v>
      </c>
    </row>
    <row r="85" spans="1:34" s="12" customFormat="1" ht="12.75" x14ac:dyDescent="0.15">
      <c r="A85" s="12" t="s">
        <v>791</v>
      </c>
      <c r="B85" s="12" t="s">
        <v>792</v>
      </c>
      <c r="C85" s="12" t="s">
        <v>588</v>
      </c>
      <c r="D85" s="12" t="s">
        <v>589</v>
      </c>
      <c r="E85" s="12" t="s">
        <v>544</v>
      </c>
      <c r="F85" s="12" t="s">
        <v>545</v>
      </c>
      <c r="G85" s="16">
        <v>1880</v>
      </c>
      <c r="H85" s="16">
        <v>1557</v>
      </c>
      <c r="I85" s="17">
        <v>1557</v>
      </c>
      <c r="J85" s="17">
        <v>1557</v>
      </c>
      <c r="K85" s="16">
        <v>323</v>
      </c>
      <c r="L85" s="12" t="s">
        <v>595</v>
      </c>
      <c r="M85" s="12" t="s">
        <v>591</v>
      </c>
      <c r="N85" s="12" t="s">
        <v>596</v>
      </c>
      <c r="O85" s="16">
        <v>77</v>
      </c>
      <c r="P85" s="16">
        <v>64</v>
      </c>
      <c r="Q85" s="17">
        <v>77</v>
      </c>
      <c r="R85" s="17">
        <v>77</v>
      </c>
      <c r="S85" s="16">
        <v>0</v>
      </c>
      <c r="T85" s="16">
        <v>0</v>
      </c>
      <c r="U85" s="17">
        <v>0</v>
      </c>
      <c r="V85" s="17">
        <v>0</v>
      </c>
      <c r="W85" s="16">
        <v>64</v>
      </c>
      <c r="X85" s="16">
        <v>13</v>
      </c>
      <c r="Y85" s="16">
        <v>0.22925531914893299</v>
      </c>
      <c r="Z85" s="16">
        <v>63.770744680851102</v>
      </c>
      <c r="AA85" s="18">
        <v>0</v>
      </c>
      <c r="AB85" s="16">
        <v>-0.22925531914893299</v>
      </c>
      <c r="AC85" s="12" t="s">
        <v>549</v>
      </c>
      <c r="AD85" s="12" t="s">
        <v>559</v>
      </c>
      <c r="AE85" s="19">
        <v>43467</v>
      </c>
      <c r="AF85" s="19">
        <v>43470</v>
      </c>
      <c r="AH85" s="20">
        <v>43476</v>
      </c>
    </row>
    <row r="86" spans="1:34" s="12" customFormat="1" ht="12.75" x14ac:dyDescent="0.15">
      <c r="A86" s="12" t="s">
        <v>793</v>
      </c>
      <c r="B86" s="12" t="s">
        <v>422</v>
      </c>
      <c r="C86" s="12" t="s">
        <v>675</v>
      </c>
      <c r="D86" s="12" t="s">
        <v>676</v>
      </c>
      <c r="E86" s="12" t="s">
        <v>544</v>
      </c>
      <c r="F86" s="12" t="s">
        <v>545</v>
      </c>
      <c r="G86" s="16">
        <v>500000</v>
      </c>
      <c r="H86" s="16">
        <v>406000</v>
      </c>
      <c r="I86" s="17">
        <v>406000</v>
      </c>
      <c r="J86" s="17">
        <v>406000</v>
      </c>
      <c r="K86" s="16">
        <v>94000</v>
      </c>
      <c r="L86" s="12" t="s">
        <v>677</v>
      </c>
      <c r="M86" s="12" t="s">
        <v>564</v>
      </c>
      <c r="N86" s="12" t="s">
        <v>678</v>
      </c>
      <c r="O86" s="16">
        <v>67</v>
      </c>
      <c r="P86" s="16">
        <v>66.599999999999994</v>
      </c>
      <c r="Q86" s="17">
        <v>66.599999999999994</v>
      </c>
      <c r="R86" s="17">
        <v>66.599999999999994</v>
      </c>
      <c r="S86" s="16">
        <v>0</v>
      </c>
      <c r="T86" s="16">
        <v>0</v>
      </c>
      <c r="U86" s="17">
        <v>0</v>
      </c>
      <c r="V86" s="17">
        <v>0</v>
      </c>
      <c r="W86" s="16">
        <v>66.599999999999994</v>
      </c>
      <c r="X86" s="16">
        <v>0.4</v>
      </c>
      <c r="Y86" s="16">
        <v>12.196</v>
      </c>
      <c r="Z86" s="16">
        <v>54.404000000000003</v>
      </c>
      <c r="AA86" s="18">
        <v>0</v>
      </c>
      <c r="AB86" s="16">
        <v>-12.196</v>
      </c>
      <c r="AC86" s="12" t="s">
        <v>549</v>
      </c>
      <c r="AD86" s="12" t="s">
        <v>559</v>
      </c>
      <c r="AE86" s="19">
        <v>43467</v>
      </c>
      <c r="AF86" s="19">
        <v>43469</v>
      </c>
      <c r="AH86" s="20">
        <v>43489</v>
      </c>
    </row>
    <row r="87" spans="1:34" s="12" customFormat="1" ht="12.75" x14ac:dyDescent="0.15">
      <c r="A87" s="12" t="s">
        <v>794</v>
      </c>
      <c r="B87" s="12" t="s">
        <v>419</v>
      </c>
      <c r="C87" s="12" t="s">
        <v>680</v>
      </c>
      <c r="D87" s="12" t="s">
        <v>681</v>
      </c>
      <c r="E87" s="12" t="s">
        <v>544</v>
      </c>
      <c r="F87" s="12" t="s">
        <v>545</v>
      </c>
      <c r="G87" s="16">
        <v>500000</v>
      </c>
      <c r="H87" s="16">
        <v>436000</v>
      </c>
      <c r="I87" s="17">
        <v>436000</v>
      </c>
      <c r="J87" s="17">
        <v>436000</v>
      </c>
      <c r="K87" s="16">
        <v>64000</v>
      </c>
      <c r="L87" s="12" t="s">
        <v>677</v>
      </c>
      <c r="M87" s="12" t="s">
        <v>564</v>
      </c>
      <c r="N87" s="12" t="s">
        <v>678</v>
      </c>
      <c r="O87" s="16">
        <v>67</v>
      </c>
      <c r="P87" s="16">
        <v>66.599999999999994</v>
      </c>
      <c r="Q87" s="17">
        <v>66.599999999999994</v>
      </c>
      <c r="R87" s="17">
        <v>66.599999999999994</v>
      </c>
      <c r="S87" s="16">
        <v>0</v>
      </c>
      <c r="T87" s="16">
        <v>0</v>
      </c>
      <c r="U87" s="17">
        <v>0</v>
      </c>
      <c r="V87" s="17">
        <v>0</v>
      </c>
      <c r="W87" s="16">
        <v>66.599999999999994</v>
      </c>
      <c r="X87" s="16">
        <v>0.4</v>
      </c>
      <c r="Y87" s="16">
        <v>8.1759999999999895</v>
      </c>
      <c r="Z87" s="16">
        <v>58.423999999999999</v>
      </c>
      <c r="AA87" s="18">
        <v>0</v>
      </c>
      <c r="AB87" s="16">
        <v>-8.1760000000000002</v>
      </c>
      <c r="AC87" s="12" t="s">
        <v>549</v>
      </c>
      <c r="AD87" s="12" t="s">
        <v>559</v>
      </c>
      <c r="AE87" s="19">
        <v>43467</v>
      </c>
      <c r="AF87" s="19">
        <v>43469</v>
      </c>
      <c r="AH87" s="20">
        <v>43489</v>
      </c>
    </row>
    <row r="88" spans="1:34" s="12" customFormat="1" ht="12.75" x14ac:dyDescent="0.15">
      <c r="A88" s="12" t="s">
        <v>795</v>
      </c>
      <c r="B88" s="12" t="s">
        <v>93</v>
      </c>
      <c r="C88" s="12" t="s">
        <v>573</v>
      </c>
      <c r="D88" s="12" t="s">
        <v>796</v>
      </c>
      <c r="E88" s="12" t="s">
        <v>544</v>
      </c>
      <c r="F88" s="12" t="s">
        <v>545</v>
      </c>
      <c r="G88" s="16">
        <v>2000</v>
      </c>
      <c r="H88" s="16">
        <v>1923</v>
      </c>
      <c r="I88" s="17">
        <v>1923</v>
      </c>
      <c r="J88" s="17">
        <v>1923</v>
      </c>
      <c r="K88" s="16">
        <v>77</v>
      </c>
      <c r="L88" s="12" t="s">
        <v>797</v>
      </c>
      <c r="M88" s="12" t="s">
        <v>576</v>
      </c>
      <c r="N88" s="12" t="s">
        <v>798</v>
      </c>
      <c r="O88" s="16">
        <v>67</v>
      </c>
      <c r="P88" s="16">
        <v>66.900000000000006</v>
      </c>
      <c r="Q88" s="17">
        <v>66.900000000000006</v>
      </c>
      <c r="R88" s="17">
        <v>66.900000000000006</v>
      </c>
      <c r="S88" s="16">
        <v>0</v>
      </c>
      <c r="T88" s="16">
        <v>0</v>
      </c>
      <c r="U88" s="17">
        <v>0</v>
      </c>
      <c r="V88" s="17">
        <v>0</v>
      </c>
      <c r="W88" s="16">
        <v>66.900000000000006</v>
      </c>
      <c r="X88" s="16">
        <v>0.1</v>
      </c>
      <c r="Y88" s="16">
        <v>2.4794999999999998</v>
      </c>
      <c r="Z88" s="16">
        <v>64.420500000000004</v>
      </c>
      <c r="AA88" s="18">
        <v>0</v>
      </c>
      <c r="AB88" s="16">
        <v>-2.4794999999999998</v>
      </c>
      <c r="AC88" s="12" t="s">
        <v>549</v>
      </c>
      <c r="AD88" s="12" t="s">
        <v>559</v>
      </c>
      <c r="AE88" s="19">
        <v>43467</v>
      </c>
      <c r="AF88" s="19">
        <v>43470</v>
      </c>
      <c r="AH88" s="20">
        <v>43476</v>
      </c>
    </row>
    <row r="89" spans="1:34" s="12" customFormat="1" ht="12.75" x14ac:dyDescent="0.15">
      <c r="A89" s="12" t="s">
        <v>799</v>
      </c>
      <c r="B89" s="12" t="s">
        <v>461</v>
      </c>
      <c r="C89" s="12" t="s">
        <v>800</v>
      </c>
      <c r="D89" s="12" t="s">
        <v>801</v>
      </c>
      <c r="E89" s="12" t="s">
        <v>544</v>
      </c>
      <c r="F89" s="12" t="s">
        <v>545</v>
      </c>
      <c r="G89" s="16">
        <v>120000</v>
      </c>
      <c r="H89" s="16">
        <v>120000</v>
      </c>
      <c r="I89" s="17">
        <v>120000</v>
      </c>
      <c r="J89" s="17">
        <v>120000</v>
      </c>
      <c r="K89" s="16">
        <v>0</v>
      </c>
      <c r="L89" s="12" t="s">
        <v>802</v>
      </c>
      <c r="M89" s="12" t="s">
        <v>569</v>
      </c>
      <c r="N89" s="12" t="s">
        <v>803</v>
      </c>
      <c r="O89" s="16">
        <v>20</v>
      </c>
      <c r="P89" s="16">
        <v>20</v>
      </c>
      <c r="Q89" s="17">
        <v>20</v>
      </c>
      <c r="R89" s="17">
        <v>20</v>
      </c>
      <c r="S89" s="16">
        <v>0</v>
      </c>
      <c r="T89" s="16">
        <v>0</v>
      </c>
      <c r="U89" s="17">
        <v>0</v>
      </c>
      <c r="V89" s="17">
        <v>0</v>
      </c>
      <c r="W89" s="16">
        <v>20</v>
      </c>
      <c r="X89" s="16">
        <v>0</v>
      </c>
      <c r="Y89" s="16">
        <v>0</v>
      </c>
      <c r="Z89" s="16">
        <v>20</v>
      </c>
      <c r="AA89" s="18">
        <v>0</v>
      </c>
      <c r="AB89" s="16">
        <v>0</v>
      </c>
      <c r="AC89" s="12" t="s">
        <v>549</v>
      </c>
      <c r="AD89" s="12" t="s">
        <v>559</v>
      </c>
      <c r="AE89" s="19">
        <v>43467</v>
      </c>
      <c r="AF89" s="19">
        <v>43484</v>
      </c>
      <c r="AG89" s="19">
        <v>43484</v>
      </c>
      <c r="AH89" s="20">
        <v>43486</v>
      </c>
    </row>
    <row r="90" spans="1:34" s="12" customFormat="1" ht="12.75" x14ac:dyDescent="0.15">
      <c r="A90" s="12" t="s">
        <v>804</v>
      </c>
      <c r="B90" s="12" t="s">
        <v>805</v>
      </c>
      <c r="C90" s="12" t="s">
        <v>670</v>
      </c>
      <c r="D90" s="12" t="s">
        <v>806</v>
      </c>
      <c r="E90" s="12" t="s">
        <v>544</v>
      </c>
      <c r="F90" s="12" t="s">
        <v>545</v>
      </c>
      <c r="G90" s="16">
        <v>300000</v>
      </c>
      <c r="H90" s="16">
        <v>294600</v>
      </c>
      <c r="I90" s="17">
        <v>294600</v>
      </c>
      <c r="J90" s="17">
        <v>294600</v>
      </c>
      <c r="K90" s="16">
        <v>5400</v>
      </c>
      <c r="L90" s="12" t="s">
        <v>807</v>
      </c>
      <c r="M90" s="12" t="s">
        <v>569</v>
      </c>
      <c r="N90" s="12" t="s">
        <v>808</v>
      </c>
      <c r="O90" s="16">
        <v>213</v>
      </c>
      <c r="P90" s="16">
        <v>209.2</v>
      </c>
      <c r="Q90" s="17">
        <v>209.2</v>
      </c>
      <c r="R90" s="17">
        <v>209.2</v>
      </c>
      <c r="S90" s="16">
        <v>0</v>
      </c>
      <c r="T90" s="16">
        <v>0</v>
      </c>
      <c r="U90" s="17">
        <v>0</v>
      </c>
      <c r="V90" s="17">
        <v>0</v>
      </c>
      <c r="W90" s="16">
        <v>209.2</v>
      </c>
      <c r="X90" s="16">
        <v>3.8</v>
      </c>
      <c r="Y90" s="16">
        <v>3.4000000000014602E-2</v>
      </c>
      <c r="Z90" s="16">
        <v>209.166</v>
      </c>
      <c r="AA90" s="18">
        <v>0</v>
      </c>
      <c r="AB90" s="16">
        <v>-3.4000000000014602E-2</v>
      </c>
      <c r="AC90" s="12" t="s">
        <v>549</v>
      </c>
      <c r="AD90" s="12" t="s">
        <v>559</v>
      </c>
      <c r="AE90" s="19">
        <v>43467</v>
      </c>
      <c r="AF90" s="19">
        <v>43469</v>
      </c>
      <c r="AH90" s="20">
        <v>43476</v>
      </c>
    </row>
    <row r="91" spans="1:34" s="12" customFormat="1" ht="12.75" x14ac:dyDescent="0.15">
      <c r="A91" s="12" t="s">
        <v>809</v>
      </c>
      <c r="B91" s="12" t="s">
        <v>9</v>
      </c>
      <c r="C91" s="12" t="s">
        <v>588</v>
      </c>
      <c r="D91" s="12" t="s">
        <v>607</v>
      </c>
      <c r="E91" s="12" t="s">
        <v>544</v>
      </c>
      <c r="F91" s="12" t="s">
        <v>545</v>
      </c>
      <c r="G91" s="16">
        <v>2000</v>
      </c>
      <c r="H91" s="16">
        <v>1951.8</v>
      </c>
      <c r="I91" s="17">
        <v>1951.8</v>
      </c>
      <c r="J91" s="17">
        <v>1951.8</v>
      </c>
      <c r="K91" s="16">
        <v>48.2</v>
      </c>
      <c r="L91" s="12" t="s">
        <v>608</v>
      </c>
      <c r="M91" s="12" t="s">
        <v>557</v>
      </c>
      <c r="N91" s="12" t="s">
        <v>609</v>
      </c>
      <c r="O91" s="16">
        <v>281</v>
      </c>
      <c r="P91" s="16">
        <v>280.39999999999998</v>
      </c>
      <c r="Q91" s="17">
        <v>280.39999999999998</v>
      </c>
      <c r="R91" s="17">
        <v>280.39999999999998</v>
      </c>
      <c r="S91" s="16">
        <v>0</v>
      </c>
      <c r="T91" s="16">
        <v>0</v>
      </c>
      <c r="U91" s="17">
        <v>0</v>
      </c>
      <c r="V91" s="17">
        <v>0</v>
      </c>
      <c r="W91" s="16">
        <v>280.39999999999998</v>
      </c>
      <c r="X91" s="16">
        <v>0.6</v>
      </c>
      <c r="Y91" s="16">
        <v>6.1720999999999897</v>
      </c>
      <c r="Z91" s="16">
        <v>274.22789999999998</v>
      </c>
      <c r="AA91" s="18">
        <v>0</v>
      </c>
      <c r="AB91" s="16">
        <v>-6.1720999999999897</v>
      </c>
      <c r="AC91" s="12" t="s">
        <v>549</v>
      </c>
      <c r="AD91" s="12" t="s">
        <v>559</v>
      </c>
      <c r="AE91" s="19">
        <v>43467</v>
      </c>
      <c r="AF91" s="19">
        <v>43471</v>
      </c>
      <c r="AH91" s="20">
        <v>43486</v>
      </c>
    </row>
    <row r="92" spans="1:34" s="12" customFormat="1" ht="12.75" x14ac:dyDescent="0.15">
      <c r="A92" s="12" t="s">
        <v>810</v>
      </c>
      <c r="B92" s="12" t="s">
        <v>15</v>
      </c>
      <c r="C92" s="12" t="s">
        <v>690</v>
      </c>
      <c r="D92" s="12" t="s">
        <v>691</v>
      </c>
      <c r="E92" s="12" t="s">
        <v>544</v>
      </c>
      <c r="F92" s="12" t="s">
        <v>545</v>
      </c>
      <c r="G92" s="16">
        <v>100000</v>
      </c>
      <c r="H92" s="16">
        <v>64400</v>
      </c>
      <c r="I92" s="17">
        <v>64400</v>
      </c>
      <c r="J92" s="17">
        <v>64400</v>
      </c>
      <c r="K92" s="16">
        <v>35600</v>
      </c>
      <c r="L92" s="12" t="s">
        <v>692</v>
      </c>
      <c r="M92" s="12" t="s">
        <v>564</v>
      </c>
      <c r="N92" s="12" t="s">
        <v>693</v>
      </c>
      <c r="O92" s="16">
        <v>34</v>
      </c>
      <c r="P92" s="16">
        <v>21.9</v>
      </c>
      <c r="Q92" s="17">
        <v>21.9</v>
      </c>
      <c r="R92" s="17">
        <v>21.9</v>
      </c>
      <c r="S92" s="16">
        <v>0</v>
      </c>
      <c r="T92" s="16">
        <v>0</v>
      </c>
      <c r="U92" s="17">
        <v>0</v>
      </c>
      <c r="V92" s="17">
        <v>0</v>
      </c>
      <c r="W92" s="16">
        <v>21.9</v>
      </c>
      <c r="X92" s="16">
        <v>12.1</v>
      </c>
      <c r="Y92" s="16">
        <v>3.9999999999963598E-3</v>
      </c>
      <c r="Z92" s="16">
        <v>21.896000000000001</v>
      </c>
      <c r="AA92" s="18">
        <v>0</v>
      </c>
      <c r="AB92" s="16">
        <v>-4.0000000000009099E-3</v>
      </c>
      <c r="AC92" s="12" t="s">
        <v>549</v>
      </c>
      <c r="AD92" s="12" t="s">
        <v>559</v>
      </c>
      <c r="AE92" s="19">
        <v>43468</v>
      </c>
      <c r="AF92" s="19">
        <v>43469</v>
      </c>
      <c r="AH92" s="20">
        <v>43476</v>
      </c>
    </row>
    <row r="93" spans="1:34" s="12" customFormat="1" ht="12.75" x14ac:dyDescent="0.15">
      <c r="A93" s="12" t="s">
        <v>811</v>
      </c>
      <c r="B93" s="12" t="s">
        <v>374</v>
      </c>
      <c r="C93" s="12" t="s">
        <v>657</v>
      </c>
      <c r="D93" s="12" t="s">
        <v>658</v>
      </c>
      <c r="E93" s="12" t="s">
        <v>544</v>
      </c>
      <c r="F93" s="12" t="s">
        <v>545</v>
      </c>
      <c r="G93" s="16">
        <v>500000</v>
      </c>
      <c r="H93" s="16">
        <v>89100</v>
      </c>
      <c r="I93" s="17">
        <v>89100</v>
      </c>
      <c r="J93" s="17">
        <v>89100</v>
      </c>
      <c r="K93" s="16">
        <v>410900</v>
      </c>
      <c r="L93" s="12" t="s">
        <v>659</v>
      </c>
      <c r="M93" s="12" t="s">
        <v>660</v>
      </c>
      <c r="N93" s="12" t="s">
        <v>661</v>
      </c>
      <c r="O93" s="16">
        <v>310</v>
      </c>
      <c r="P93" s="16">
        <v>55.3</v>
      </c>
      <c r="Q93" s="17">
        <v>310</v>
      </c>
      <c r="R93" s="17">
        <v>310</v>
      </c>
      <c r="S93" s="16">
        <v>0</v>
      </c>
      <c r="T93" s="16">
        <v>0</v>
      </c>
      <c r="U93" s="17">
        <v>0</v>
      </c>
      <c r="V93" s="17">
        <v>0</v>
      </c>
      <c r="W93" s="16">
        <v>55.3</v>
      </c>
      <c r="X93" s="16">
        <v>254.7</v>
      </c>
      <c r="Y93" s="16">
        <v>5.80000000000018E-2</v>
      </c>
      <c r="Z93" s="16">
        <v>55.241999999999997</v>
      </c>
      <c r="AA93" s="18">
        <v>0</v>
      </c>
      <c r="AB93" s="16">
        <v>-5.80000000000018E-2</v>
      </c>
      <c r="AC93" s="12" t="s">
        <v>549</v>
      </c>
      <c r="AD93" s="12" t="s">
        <v>559</v>
      </c>
      <c r="AE93" s="19">
        <v>43468</v>
      </c>
      <c r="AF93" s="19">
        <v>43473</v>
      </c>
      <c r="AH93" s="20">
        <v>43480</v>
      </c>
    </row>
    <row r="94" spans="1:34" s="12" customFormat="1" ht="12.75" x14ac:dyDescent="0.15">
      <c r="A94" s="12" t="s">
        <v>812</v>
      </c>
      <c r="B94" s="12" t="s">
        <v>47</v>
      </c>
      <c r="C94" s="12" t="s">
        <v>462</v>
      </c>
      <c r="D94" s="12" t="s">
        <v>632</v>
      </c>
      <c r="E94" s="12" t="s">
        <v>544</v>
      </c>
      <c r="F94" s="12" t="s">
        <v>585</v>
      </c>
      <c r="G94" s="16">
        <v>800000</v>
      </c>
      <c r="H94" s="16">
        <v>669500</v>
      </c>
      <c r="I94" s="17">
        <v>669500</v>
      </c>
      <c r="J94" s="17">
        <v>669500</v>
      </c>
      <c r="K94" s="16">
        <v>130500</v>
      </c>
      <c r="L94" s="12" t="s">
        <v>633</v>
      </c>
      <c r="M94" s="12" t="s">
        <v>564</v>
      </c>
      <c r="N94" s="12" t="s">
        <v>634</v>
      </c>
      <c r="O94" s="16">
        <v>272</v>
      </c>
      <c r="P94" s="16">
        <v>272</v>
      </c>
      <c r="Q94" s="17">
        <v>272</v>
      </c>
      <c r="R94" s="17">
        <v>272</v>
      </c>
      <c r="S94" s="16">
        <v>0</v>
      </c>
      <c r="T94" s="16">
        <v>0</v>
      </c>
      <c r="U94" s="17">
        <v>0</v>
      </c>
      <c r="V94" s="17">
        <v>0</v>
      </c>
      <c r="W94" s="16">
        <v>272</v>
      </c>
      <c r="X94" s="16">
        <v>0</v>
      </c>
      <c r="Y94" s="16">
        <v>44.37</v>
      </c>
      <c r="Z94" s="16">
        <v>227.63</v>
      </c>
      <c r="AA94" s="18">
        <v>0</v>
      </c>
      <c r="AB94" s="16">
        <v>-44.37</v>
      </c>
      <c r="AC94" s="12" t="s">
        <v>549</v>
      </c>
      <c r="AD94" s="12" t="s">
        <v>559</v>
      </c>
      <c r="AE94" s="19">
        <v>43469</v>
      </c>
      <c r="AF94" s="19">
        <v>43473</v>
      </c>
    </row>
    <row r="95" spans="1:34" s="12" customFormat="1" ht="12.75" x14ac:dyDescent="0.15">
      <c r="A95" s="12" t="s">
        <v>813</v>
      </c>
      <c r="B95" s="12" t="s">
        <v>11</v>
      </c>
      <c r="C95" s="12" t="s">
        <v>453</v>
      </c>
      <c r="D95" s="12" t="s">
        <v>628</v>
      </c>
      <c r="E95" s="12" t="s">
        <v>544</v>
      </c>
      <c r="F95" s="12" t="s">
        <v>545</v>
      </c>
      <c r="G95" s="16">
        <v>700000</v>
      </c>
      <c r="H95" s="16">
        <v>695500</v>
      </c>
      <c r="I95" s="17">
        <v>695500</v>
      </c>
      <c r="J95" s="17">
        <v>695500</v>
      </c>
      <c r="K95" s="16">
        <v>4500</v>
      </c>
      <c r="L95" s="12" t="s">
        <v>629</v>
      </c>
      <c r="M95" s="12" t="s">
        <v>564</v>
      </c>
      <c r="N95" s="12" t="s">
        <v>630</v>
      </c>
      <c r="O95" s="16">
        <v>604</v>
      </c>
      <c r="P95" s="16">
        <v>604</v>
      </c>
      <c r="Q95" s="17">
        <v>604</v>
      </c>
      <c r="R95" s="17">
        <v>604</v>
      </c>
      <c r="S95" s="16">
        <v>0</v>
      </c>
      <c r="T95" s="16">
        <v>0</v>
      </c>
      <c r="U95" s="17">
        <v>0</v>
      </c>
      <c r="V95" s="17">
        <v>0</v>
      </c>
      <c r="W95" s="16">
        <v>604</v>
      </c>
      <c r="X95" s="16">
        <v>0</v>
      </c>
      <c r="Y95" s="16">
        <v>3.8828571428571701</v>
      </c>
      <c r="Z95" s="16">
        <v>600.11714285714299</v>
      </c>
      <c r="AA95" s="18">
        <v>0</v>
      </c>
      <c r="AB95" s="16">
        <v>-3.8828571428571701</v>
      </c>
      <c r="AC95" s="12" t="s">
        <v>549</v>
      </c>
      <c r="AD95" s="12" t="s">
        <v>559</v>
      </c>
      <c r="AE95" s="19">
        <v>43469</v>
      </c>
      <c r="AF95" s="19">
        <v>43476</v>
      </c>
      <c r="AH95" s="20">
        <v>43486</v>
      </c>
    </row>
    <row r="96" spans="1:34" s="12" customFormat="1" ht="12.75" x14ac:dyDescent="0.15">
      <c r="A96" s="12" t="s">
        <v>814</v>
      </c>
      <c r="B96" s="12" t="s">
        <v>37</v>
      </c>
      <c r="C96" s="12" t="s">
        <v>588</v>
      </c>
      <c r="D96" s="12" t="s">
        <v>589</v>
      </c>
      <c r="E96" s="12" t="s">
        <v>544</v>
      </c>
      <c r="F96" s="12" t="s">
        <v>545</v>
      </c>
      <c r="G96" s="16">
        <v>230</v>
      </c>
      <c r="H96" s="16">
        <v>200</v>
      </c>
      <c r="I96" s="17">
        <v>200</v>
      </c>
      <c r="J96" s="17">
        <v>200</v>
      </c>
      <c r="K96" s="16">
        <v>30</v>
      </c>
      <c r="L96" s="12" t="s">
        <v>595</v>
      </c>
      <c r="M96" s="12" t="s">
        <v>591</v>
      </c>
      <c r="N96" s="12" t="s">
        <v>596</v>
      </c>
      <c r="O96" s="16">
        <v>10</v>
      </c>
      <c r="P96" s="16">
        <v>9</v>
      </c>
      <c r="Q96" s="17">
        <v>10</v>
      </c>
      <c r="R96" s="17">
        <v>10</v>
      </c>
      <c r="S96" s="16">
        <v>0</v>
      </c>
      <c r="T96" s="16">
        <v>0</v>
      </c>
      <c r="U96" s="17">
        <v>0</v>
      </c>
      <c r="V96" s="17">
        <v>0</v>
      </c>
      <c r="W96" s="16">
        <v>9</v>
      </c>
      <c r="X96" s="16">
        <v>1</v>
      </c>
      <c r="Y96" s="16">
        <v>0.30434782608695599</v>
      </c>
      <c r="Z96" s="16">
        <v>8.6956521739130395</v>
      </c>
      <c r="AA96" s="18">
        <v>0</v>
      </c>
      <c r="AB96" s="16">
        <v>-0.30434782608695599</v>
      </c>
      <c r="AC96" s="12" t="s">
        <v>549</v>
      </c>
      <c r="AD96" s="12" t="s">
        <v>559</v>
      </c>
      <c r="AE96" s="19">
        <v>43470</v>
      </c>
      <c r="AF96" s="19">
        <v>43472</v>
      </c>
      <c r="AH96" s="20">
        <v>43476</v>
      </c>
    </row>
    <row r="97" spans="1:34" s="12" customFormat="1" ht="12.75" x14ac:dyDescent="0.15">
      <c r="A97" s="12" t="s">
        <v>815</v>
      </c>
      <c r="B97" s="12" t="s">
        <v>55</v>
      </c>
      <c r="C97" s="12" t="s">
        <v>588</v>
      </c>
      <c r="D97" s="12" t="s">
        <v>816</v>
      </c>
      <c r="E97" s="12" t="s">
        <v>544</v>
      </c>
      <c r="F97" s="12" t="s">
        <v>545</v>
      </c>
      <c r="G97" s="16">
        <v>800</v>
      </c>
      <c r="H97" s="16">
        <v>792</v>
      </c>
      <c r="I97" s="17">
        <v>792</v>
      </c>
      <c r="J97" s="17">
        <v>792</v>
      </c>
      <c r="K97" s="16">
        <v>8</v>
      </c>
      <c r="L97" s="12" t="s">
        <v>817</v>
      </c>
      <c r="M97" s="12" t="s">
        <v>557</v>
      </c>
      <c r="N97" s="12" t="s">
        <v>818</v>
      </c>
      <c r="O97" s="16">
        <v>63</v>
      </c>
      <c r="P97" s="16">
        <v>63</v>
      </c>
      <c r="Q97" s="17">
        <v>66</v>
      </c>
      <c r="R97" s="17">
        <v>66</v>
      </c>
      <c r="S97" s="16">
        <v>0</v>
      </c>
      <c r="T97" s="16">
        <v>0</v>
      </c>
      <c r="U97" s="17">
        <v>0</v>
      </c>
      <c r="V97" s="17">
        <v>0</v>
      </c>
      <c r="W97" s="16">
        <v>63</v>
      </c>
      <c r="X97" s="16">
        <v>0</v>
      </c>
      <c r="Y97" s="16">
        <v>0.63</v>
      </c>
      <c r="Z97" s="16">
        <v>62.37</v>
      </c>
      <c r="AA97" s="18">
        <v>0</v>
      </c>
      <c r="AB97" s="16">
        <v>-0.63</v>
      </c>
      <c r="AC97" s="12" t="s">
        <v>549</v>
      </c>
      <c r="AD97" s="12" t="s">
        <v>559</v>
      </c>
      <c r="AE97" s="19">
        <v>43470</v>
      </c>
      <c r="AF97" s="19">
        <v>43471</v>
      </c>
      <c r="AH97" s="20">
        <v>43486</v>
      </c>
    </row>
    <row r="98" spans="1:34" s="12" customFormat="1" ht="12.75" x14ac:dyDescent="0.15">
      <c r="A98" s="12" t="s">
        <v>819</v>
      </c>
      <c r="B98" s="12" t="s">
        <v>279</v>
      </c>
      <c r="C98" s="12" t="s">
        <v>740</v>
      </c>
      <c r="D98" s="12" t="s">
        <v>741</v>
      </c>
      <c r="E98" s="12" t="s">
        <v>544</v>
      </c>
      <c r="F98" s="12" t="s">
        <v>545</v>
      </c>
      <c r="G98" s="16">
        <v>870</v>
      </c>
      <c r="H98" s="16">
        <v>837.5</v>
      </c>
      <c r="I98" s="17">
        <v>837.5</v>
      </c>
      <c r="J98" s="17">
        <v>837.5</v>
      </c>
      <c r="K98" s="16">
        <v>32.5</v>
      </c>
      <c r="L98" s="12" t="s">
        <v>742</v>
      </c>
      <c r="M98" s="12" t="s">
        <v>743</v>
      </c>
      <c r="N98" s="12" t="s">
        <v>744</v>
      </c>
      <c r="O98" s="16">
        <v>70</v>
      </c>
      <c r="P98" s="16">
        <v>69.599999999999994</v>
      </c>
      <c r="Q98" s="17">
        <v>69.599999999999994</v>
      </c>
      <c r="R98" s="17">
        <v>69.599999999999994</v>
      </c>
      <c r="S98" s="16">
        <v>0</v>
      </c>
      <c r="T98" s="16">
        <v>0</v>
      </c>
      <c r="U98" s="17">
        <v>0</v>
      </c>
      <c r="V98" s="17">
        <v>0</v>
      </c>
      <c r="W98" s="16">
        <v>69.599999999999994</v>
      </c>
      <c r="X98" s="16">
        <v>0.4</v>
      </c>
      <c r="Y98" s="16">
        <v>2.2149425287356301</v>
      </c>
      <c r="Z98" s="16">
        <v>67.385057471264403</v>
      </c>
      <c r="AA98" s="18">
        <v>0</v>
      </c>
      <c r="AB98" s="16">
        <v>-2.2149425287356301</v>
      </c>
      <c r="AC98" s="12" t="s">
        <v>549</v>
      </c>
      <c r="AD98" s="12" t="s">
        <v>559</v>
      </c>
      <c r="AE98" s="19">
        <v>43470</v>
      </c>
      <c r="AF98" s="19">
        <v>43472</v>
      </c>
      <c r="AH98" s="20">
        <v>43480</v>
      </c>
    </row>
    <row r="99" spans="1:34" s="12" customFormat="1" ht="12.75" x14ac:dyDescent="0.15">
      <c r="A99" s="12" t="s">
        <v>820</v>
      </c>
      <c r="B99" s="12" t="s">
        <v>348</v>
      </c>
      <c r="C99" s="12" t="s">
        <v>588</v>
      </c>
      <c r="D99" s="12" t="s">
        <v>598</v>
      </c>
      <c r="E99" s="12" t="s">
        <v>544</v>
      </c>
      <c r="F99" s="12" t="s">
        <v>545</v>
      </c>
      <c r="G99" s="16">
        <v>500</v>
      </c>
      <c r="H99" s="16">
        <v>418.7</v>
      </c>
      <c r="I99" s="17">
        <v>418.7</v>
      </c>
      <c r="J99" s="17">
        <v>418.7</v>
      </c>
      <c r="K99" s="16">
        <v>81.3</v>
      </c>
      <c r="L99" s="12" t="s">
        <v>599</v>
      </c>
      <c r="M99" s="12" t="s">
        <v>557</v>
      </c>
      <c r="N99" s="12" t="s">
        <v>600</v>
      </c>
      <c r="O99" s="16">
        <v>329</v>
      </c>
      <c r="P99" s="16">
        <v>275.60000000000002</v>
      </c>
      <c r="Q99" s="17">
        <v>328.6</v>
      </c>
      <c r="R99" s="17">
        <v>328.6</v>
      </c>
      <c r="S99" s="16">
        <v>0</v>
      </c>
      <c r="T99" s="16">
        <v>0</v>
      </c>
      <c r="U99" s="17">
        <v>0</v>
      </c>
      <c r="V99" s="17">
        <v>0</v>
      </c>
      <c r="W99" s="16">
        <v>275.60000000000002</v>
      </c>
      <c r="X99" s="16">
        <v>53.4</v>
      </c>
      <c r="Y99" s="16">
        <v>9.54000000000087E-2</v>
      </c>
      <c r="Z99" s="16">
        <v>275.50459999999998</v>
      </c>
      <c r="AA99" s="18">
        <v>0</v>
      </c>
      <c r="AB99" s="16">
        <v>-9.54000000000087E-2</v>
      </c>
      <c r="AC99" s="12" t="s">
        <v>549</v>
      </c>
      <c r="AD99" s="12" t="s">
        <v>559</v>
      </c>
      <c r="AE99" s="19">
        <v>43470</v>
      </c>
      <c r="AF99" s="19">
        <v>43472</v>
      </c>
      <c r="AH99" s="20">
        <v>43486</v>
      </c>
    </row>
    <row r="100" spans="1:34" s="12" customFormat="1" ht="12.75" x14ac:dyDescent="0.15">
      <c r="A100" s="12" t="s">
        <v>821</v>
      </c>
      <c r="B100" s="12" t="s">
        <v>93</v>
      </c>
      <c r="C100" s="12" t="s">
        <v>573</v>
      </c>
      <c r="D100" s="12" t="s">
        <v>796</v>
      </c>
      <c r="E100" s="12" t="s">
        <v>544</v>
      </c>
      <c r="F100" s="12" t="s">
        <v>545</v>
      </c>
      <c r="G100" s="16">
        <v>2000</v>
      </c>
      <c r="H100" s="16">
        <v>1958.5</v>
      </c>
      <c r="I100" s="17">
        <v>1958.5</v>
      </c>
      <c r="J100" s="17">
        <v>1958.5</v>
      </c>
      <c r="K100" s="16">
        <v>41.5</v>
      </c>
      <c r="L100" s="12" t="s">
        <v>797</v>
      </c>
      <c r="M100" s="12" t="s">
        <v>576</v>
      </c>
      <c r="N100" s="12" t="s">
        <v>798</v>
      </c>
      <c r="O100" s="16">
        <v>67</v>
      </c>
      <c r="P100" s="16">
        <v>67</v>
      </c>
      <c r="Q100" s="17">
        <v>67</v>
      </c>
      <c r="R100" s="17">
        <v>67</v>
      </c>
      <c r="S100" s="16">
        <v>0</v>
      </c>
      <c r="T100" s="16">
        <v>0</v>
      </c>
      <c r="U100" s="17">
        <v>0</v>
      </c>
      <c r="V100" s="17">
        <v>0</v>
      </c>
      <c r="W100" s="16">
        <v>67</v>
      </c>
      <c r="X100" s="16">
        <v>0</v>
      </c>
      <c r="Y100" s="16">
        <v>1.39025</v>
      </c>
      <c r="Z100" s="16">
        <v>65.609750000000005</v>
      </c>
      <c r="AA100" s="18">
        <v>0</v>
      </c>
      <c r="AB100" s="16">
        <v>-1.39025</v>
      </c>
      <c r="AC100" s="12" t="s">
        <v>549</v>
      </c>
      <c r="AD100" s="12" t="s">
        <v>559</v>
      </c>
      <c r="AE100" s="19">
        <v>43472</v>
      </c>
      <c r="AF100" s="19">
        <v>43474</v>
      </c>
      <c r="AH100" s="20">
        <v>43480</v>
      </c>
    </row>
    <row r="101" spans="1:34" s="12" customFormat="1" ht="12.75" x14ac:dyDescent="0.15">
      <c r="A101" s="12" t="s">
        <v>822</v>
      </c>
      <c r="B101" s="12" t="s">
        <v>587</v>
      </c>
      <c r="C101" s="12" t="s">
        <v>588</v>
      </c>
      <c r="D101" s="12" t="s">
        <v>589</v>
      </c>
      <c r="E101" s="12" t="s">
        <v>544</v>
      </c>
      <c r="F101" s="12" t="s">
        <v>545</v>
      </c>
      <c r="G101" s="16">
        <v>4000</v>
      </c>
      <c r="H101" s="16">
        <v>3931</v>
      </c>
      <c r="I101" s="17">
        <v>3931</v>
      </c>
      <c r="J101" s="17">
        <v>3931</v>
      </c>
      <c r="K101" s="16">
        <v>69</v>
      </c>
      <c r="L101" s="12" t="s">
        <v>590</v>
      </c>
      <c r="M101" s="12" t="s">
        <v>591</v>
      </c>
      <c r="N101" s="12" t="s">
        <v>592</v>
      </c>
      <c r="O101" s="16">
        <v>132</v>
      </c>
      <c r="P101" s="16">
        <v>131.80000000000001</v>
      </c>
      <c r="Q101" s="17">
        <v>131.80000000000001</v>
      </c>
      <c r="R101" s="17">
        <v>131.80000000000001</v>
      </c>
      <c r="S101" s="16">
        <v>0</v>
      </c>
      <c r="T101" s="16">
        <v>0</v>
      </c>
      <c r="U101" s="17">
        <v>0</v>
      </c>
      <c r="V101" s="17">
        <v>0</v>
      </c>
      <c r="W101" s="16">
        <v>131.80000000000001</v>
      </c>
      <c r="X101" s="16">
        <v>0.2</v>
      </c>
      <c r="Y101" s="16">
        <v>2.0769999999999902</v>
      </c>
      <c r="Z101" s="16">
        <v>129.72300000000001</v>
      </c>
      <c r="AA101" s="18">
        <v>0</v>
      </c>
      <c r="AB101" s="16">
        <v>-2.0770000000000102</v>
      </c>
      <c r="AC101" s="12" t="s">
        <v>549</v>
      </c>
      <c r="AD101" s="12" t="s">
        <v>559</v>
      </c>
      <c r="AE101" s="19">
        <v>43472</v>
      </c>
      <c r="AF101" s="19">
        <v>43474</v>
      </c>
      <c r="AH101" s="20">
        <v>43486</v>
      </c>
    </row>
    <row r="102" spans="1:34" s="12" customFormat="1" ht="12.75" x14ac:dyDescent="0.15">
      <c r="A102" s="12" t="s">
        <v>823</v>
      </c>
      <c r="B102" s="12" t="s">
        <v>90</v>
      </c>
      <c r="C102" s="12" t="s">
        <v>542</v>
      </c>
      <c r="D102" s="12" t="s">
        <v>562</v>
      </c>
      <c r="E102" s="12" t="s">
        <v>544</v>
      </c>
      <c r="F102" s="12" t="s">
        <v>545</v>
      </c>
      <c r="G102" s="16">
        <v>400000</v>
      </c>
      <c r="H102" s="16">
        <v>398000</v>
      </c>
      <c r="I102" s="17">
        <v>398000</v>
      </c>
      <c r="J102" s="17">
        <v>398000</v>
      </c>
      <c r="K102" s="16">
        <v>2000</v>
      </c>
      <c r="L102" s="12" t="s">
        <v>89</v>
      </c>
      <c r="M102" s="12" t="s">
        <v>561</v>
      </c>
      <c r="N102" s="12" t="s">
        <v>562</v>
      </c>
      <c r="O102" s="16">
        <v>400000</v>
      </c>
      <c r="P102" s="16">
        <v>400000</v>
      </c>
      <c r="Q102" s="17">
        <v>400000</v>
      </c>
      <c r="R102" s="17">
        <v>400000</v>
      </c>
      <c r="S102" s="16">
        <v>0</v>
      </c>
      <c r="T102" s="16">
        <v>0</v>
      </c>
      <c r="U102" s="17">
        <v>0</v>
      </c>
      <c r="V102" s="17">
        <v>0</v>
      </c>
      <c r="W102" s="16">
        <v>400000</v>
      </c>
      <c r="X102" s="16">
        <v>0</v>
      </c>
      <c r="Y102" s="16">
        <v>2000</v>
      </c>
      <c r="Z102" s="16">
        <v>398000</v>
      </c>
      <c r="AA102" s="18">
        <v>0</v>
      </c>
      <c r="AB102" s="16">
        <v>-2000</v>
      </c>
      <c r="AC102" s="12" t="s">
        <v>549</v>
      </c>
      <c r="AD102" s="12" t="s">
        <v>79</v>
      </c>
      <c r="AE102" s="19">
        <v>43473</v>
      </c>
      <c r="AF102" s="19">
        <v>43473</v>
      </c>
      <c r="AH102" s="20">
        <v>43486</v>
      </c>
    </row>
    <row r="103" spans="1:34" s="12" customFormat="1" ht="12.75" x14ac:dyDescent="0.15">
      <c r="A103" s="12" t="s">
        <v>823</v>
      </c>
      <c r="B103" s="12" t="s">
        <v>90</v>
      </c>
      <c r="C103" s="12" t="s">
        <v>542</v>
      </c>
      <c r="D103" s="12" t="s">
        <v>562</v>
      </c>
      <c r="E103" s="12" t="s">
        <v>544</v>
      </c>
      <c r="F103" s="12" t="s">
        <v>545</v>
      </c>
      <c r="G103" s="16">
        <v>400000</v>
      </c>
      <c r="H103" s="16">
        <v>398000</v>
      </c>
      <c r="I103" s="17">
        <v>398000</v>
      </c>
      <c r="J103" s="17">
        <v>398000</v>
      </c>
      <c r="K103" s="16">
        <v>2000</v>
      </c>
      <c r="L103" s="12" t="s">
        <v>88</v>
      </c>
      <c r="M103" s="12" t="s">
        <v>567</v>
      </c>
      <c r="N103" s="12" t="s">
        <v>562</v>
      </c>
      <c r="O103" s="16">
        <v>400000</v>
      </c>
      <c r="P103" s="16">
        <v>398600</v>
      </c>
      <c r="Q103" s="17">
        <v>398600</v>
      </c>
      <c r="R103" s="17">
        <v>398600</v>
      </c>
      <c r="S103" s="16">
        <v>0</v>
      </c>
      <c r="T103" s="16">
        <v>0</v>
      </c>
      <c r="U103" s="17">
        <v>0</v>
      </c>
      <c r="V103" s="17">
        <v>0</v>
      </c>
      <c r="W103" s="16">
        <v>398600</v>
      </c>
      <c r="X103" s="16">
        <v>1400</v>
      </c>
      <c r="Y103" s="16">
        <v>600</v>
      </c>
      <c r="Z103" s="16">
        <v>398000</v>
      </c>
      <c r="AA103" s="18">
        <v>0</v>
      </c>
      <c r="AB103" s="16">
        <v>-600</v>
      </c>
      <c r="AC103" s="12" t="s">
        <v>549</v>
      </c>
      <c r="AD103" s="12" t="s">
        <v>79</v>
      </c>
      <c r="AE103" s="19">
        <v>43473</v>
      </c>
      <c r="AF103" s="19">
        <v>43473</v>
      </c>
      <c r="AH103" s="20">
        <v>43486</v>
      </c>
    </row>
    <row r="104" spans="1:34" s="12" customFormat="1" ht="12.75" x14ac:dyDescent="0.15">
      <c r="A104" s="12" t="s">
        <v>824</v>
      </c>
      <c r="B104" s="12" t="s">
        <v>382</v>
      </c>
      <c r="C104" s="12" t="s">
        <v>573</v>
      </c>
      <c r="D104" s="12" t="s">
        <v>825</v>
      </c>
      <c r="E104" s="12" t="s">
        <v>544</v>
      </c>
      <c r="F104" s="12" t="s">
        <v>545</v>
      </c>
      <c r="G104" s="16">
        <v>3000</v>
      </c>
      <c r="H104" s="16">
        <v>2776</v>
      </c>
      <c r="I104" s="17">
        <v>2776</v>
      </c>
      <c r="J104" s="17">
        <v>2776</v>
      </c>
      <c r="K104" s="16">
        <v>224</v>
      </c>
      <c r="L104" s="12" t="s">
        <v>826</v>
      </c>
      <c r="M104" s="12" t="s">
        <v>827</v>
      </c>
      <c r="N104" s="12" t="s">
        <v>828</v>
      </c>
      <c r="O104" s="16">
        <v>234</v>
      </c>
      <c r="P104" s="16">
        <v>229.5</v>
      </c>
      <c r="Q104" s="17">
        <v>231.5</v>
      </c>
      <c r="R104" s="17">
        <v>231.5</v>
      </c>
      <c r="S104" s="16">
        <v>0</v>
      </c>
      <c r="T104" s="16">
        <v>0</v>
      </c>
      <c r="U104" s="17">
        <v>0</v>
      </c>
      <c r="V104" s="17">
        <v>0</v>
      </c>
      <c r="W104" s="16">
        <v>229.5</v>
      </c>
      <c r="X104" s="16">
        <v>4.5</v>
      </c>
      <c r="Y104" s="16">
        <v>12.972</v>
      </c>
      <c r="Z104" s="16">
        <v>216.52799999999999</v>
      </c>
      <c r="AA104" s="18">
        <v>0</v>
      </c>
      <c r="AB104" s="16">
        <v>-12.972</v>
      </c>
      <c r="AC104" s="12" t="s">
        <v>549</v>
      </c>
      <c r="AD104" s="12" t="s">
        <v>559</v>
      </c>
      <c r="AE104" s="19">
        <v>43473</v>
      </c>
      <c r="AF104" s="19">
        <v>43474</v>
      </c>
      <c r="AH104" s="20">
        <v>43486</v>
      </c>
    </row>
    <row r="105" spans="1:34" s="12" customFormat="1" ht="12.75" x14ac:dyDescent="0.15">
      <c r="A105" s="12" t="s">
        <v>829</v>
      </c>
      <c r="B105" s="12" t="s">
        <v>289</v>
      </c>
      <c r="C105" s="12" t="s">
        <v>830</v>
      </c>
      <c r="D105" s="12" t="s">
        <v>825</v>
      </c>
      <c r="E105" s="12" t="s">
        <v>544</v>
      </c>
      <c r="F105" s="12" t="s">
        <v>545</v>
      </c>
      <c r="G105" s="16">
        <v>600000</v>
      </c>
      <c r="H105" s="16">
        <v>566200</v>
      </c>
      <c r="I105" s="17">
        <v>566200</v>
      </c>
      <c r="J105" s="17">
        <v>566200</v>
      </c>
      <c r="K105" s="16">
        <v>33800</v>
      </c>
      <c r="L105" s="12" t="s">
        <v>831</v>
      </c>
      <c r="M105" s="12" t="s">
        <v>564</v>
      </c>
      <c r="N105" s="12" t="s">
        <v>832</v>
      </c>
      <c r="O105" s="16">
        <v>138</v>
      </c>
      <c r="P105" s="16">
        <v>136.30000000000001</v>
      </c>
      <c r="Q105" s="17">
        <v>136.30000000000001</v>
      </c>
      <c r="R105" s="17">
        <v>136.30000000000001</v>
      </c>
      <c r="S105" s="16">
        <v>0</v>
      </c>
      <c r="T105" s="16">
        <v>0</v>
      </c>
      <c r="U105" s="17">
        <v>0</v>
      </c>
      <c r="V105" s="17">
        <v>0</v>
      </c>
      <c r="W105" s="16">
        <v>136.30000000000001</v>
      </c>
      <c r="X105" s="16">
        <v>1.7</v>
      </c>
      <c r="Y105" s="16">
        <v>6.0739999999999998</v>
      </c>
      <c r="Z105" s="16">
        <v>130.226</v>
      </c>
      <c r="AA105" s="18">
        <v>0</v>
      </c>
      <c r="AB105" s="16">
        <v>-6.0739999999999998</v>
      </c>
      <c r="AC105" s="12" t="s">
        <v>549</v>
      </c>
      <c r="AD105" s="12" t="s">
        <v>559</v>
      </c>
      <c r="AE105" s="19">
        <v>43473</v>
      </c>
      <c r="AF105" s="19">
        <v>43474</v>
      </c>
      <c r="AH105" s="20">
        <v>43480</v>
      </c>
    </row>
    <row r="106" spans="1:34" s="12" customFormat="1" ht="12.75" x14ac:dyDescent="0.15">
      <c r="A106" s="12" t="s">
        <v>833</v>
      </c>
      <c r="B106" s="12" t="s">
        <v>834</v>
      </c>
      <c r="C106" s="12" t="s">
        <v>573</v>
      </c>
      <c r="D106" s="12" t="s">
        <v>574</v>
      </c>
      <c r="E106" s="12" t="s">
        <v>544</v>
      </c>
      <c r="F106" s="12" t="s">
        <v>545</v>
      </c>
      <c r="G106" s="16">
        <v>500</v>
      </c>
      <c r="H106" s="16">
        <v>497</v>
      </c>
      <c r="I106" s="17">
        <v>497</v>
      </c>
      <c r="J106" s="17">
        <v>497</v>
      </c>
      <c r="K106" s="16">
        <v>3</v>
      </c>
      <c r="L106" s="12" t="s">
        <v>575</v>
      </c>
      <c r="M106" s="12" t="s">
        <v>576</v>
      </c>
      <c r="N106" s="12" t="s">
        <v>577</v>
      </c>
      <c r="O106" s="16">
        <v>84</v>
      </c>
      <c r="P106" s="16">
        <v>84</v>
      </c>
      <c r="Q106" s="17">
        <v>84</v>
      </c>
      <c r="R106" s="17">
        <v>84</v>
      </c>
      <c r="S106" s="16">
        <v>0</v>
      </c>
      <c r="T106" s="16">
        <v>0</v>
      </c>
      <c r="U106" s="17">
        <v>0</v>
      </c>
      <c r="V106" s="17">
        <v>0</v>
      </c>
      <c r="W106" s="16">
        <v>84</v>
      </c>
      <c r="X106" s="16">
        <v>0</v>
      </c>
      <c r="Y106" s="16">
        <v>0.50399999999999601</v>
      </c>
      <c r="Z106" s="16">
        <v>83.495999999999995</v>
      </c>
      <c r="AA106" s="18">
        <v>0</v>
      </c>
      <c r="AB106" s="16">
        <v>-0.50399999999999601</v>
      </c>
      <c r="AC106" s="12" t="s">
        <v>549</v>
      </c>
      <c r="AD106" s="12" t="s">
        <v>559</v>
      </c>
      <c r="AE106" s="19">
        <v>43473</v>
      </c>
      <c r="AF106" s="19">
        <v>43475</v>
      </c>
      <c r="AH106" s="20">
        <v>43486</v>
      </c>
    </row>
    <row r="107" spans="1:34" s="12" customFormat="1" ht="12.75" x14ac:dyDescent="0.15">
      <c r="A107" s="12" t="s">
        <v>835</v>
      </c>
      <c r="B107" s="12" t="s">
        <v>769</v>
      </c>
      <c r="C107" s="12" t="s">
        <v>652</v>
      </c>
      <c r="D107" s="12" t="s">
        <v>653</v>
      </c>
      <c r="E107" s="12" t="s">
        <v>544</v>
      </c>
      <c r="F107" s="12" t="s">
        <v>545</v>
      </c>
      <c r="G107" s="16">
        <v>180</v>
      </c>
      <c r="H107" s="16">
        <v>155</v>
      </c>
      <c r="I107" s="17">
        <v>155</v>
      </c>
      <c r="J107" s="17">
        <v>155</v>
      </c>
      <c r="K107" s="16">
        <v>25</v>
      </c>
      <c r="L107" s="12" t="s">
        <v>754</v>
      </c>
      <c r="M107" s="12" t="s">
        <v>557</v>
      </c>
      <c r="N107" s="12" t="s">
        <v>755</v>
      </c>
      <c r="O107" s="16">
        <v>22</v>
      </c>
      <c r="P107" s="16">
        <v>20</v>
      </c>
      <c r="Q107" s="17">
        <v>20</v>
      </c>
      <c r="R107" s="17">
        <v>20</v>
      </c>
      <c r="S107" s="16">
        <v>0</v>
      </c>
      <c r="T107" s="16">
        <v>0</v>
      </c>
      <c r="U107" s="17">
        <v>0</v>
      </c>
      <c r="V107" s="17">
        <v>0</v>
      </c>
      <c r="W107" s="16">
        <v>20</v>
      </c>
      <c r="X107" s="16">
        <v>2</v>
      </c>
      <c r="Y107" s="16">
        <v>1.05555555555556</v>
      </c>
      <c r="Z107" s="16">
        <v>18.9444444444444</v>
      </c>
      <c r="AA107" s="18">
        <v>0</v>
      </c>
      <c r="AB107" s="16">
        <v>-1.05555555555556</v>
      </c>
      <c r="AC107" s="12" t="s">
        <v>549</v>
      </c>
      <c r="AD107" s="12" t="s">
        <v>559</v>
      </c>
      <c r="AE107" s="19">
        <v>43473</v>
      </c>
      <c r="AF107" s="19">
        <v>43474</v>
      </c>
      <c r="AH107" s="20">
        <v>43480</v>
      </c>
    </row>
    <row r="108" spans="1:34" s="12" customFormat="1" ht="12.75" x14ac:dyDescent="0.15">
      <c r="A108" s="12" t="s">
        <v>836</v>
      </c>
      <c r="B108" s="12" t="s">
        <v>805</v>
      </c>
      <c r="C108" s="12" t="s">
        <v>670</v>
      </c>
      <c r="D108" s="12" t="s">
        <v>806</v>
      </c>
      <c r="E108" s="12" t="s">
        <v>544</v>
      </c>
      <c r="F108" s="12" t="s">
        <v>585</v>
      </c>
      <c r="G108" s="16">
        <v>500000</v>
      </c>
      <c r="H108" s="16">
        <v>448000</v>
      </c>
      <c r="I108" s="17">
        <v>448000</v>
      </c>
      <c r="J108" s="17">
        <v>448000</v>
      </c>
      <c r="K108" s="16">
        <v>52000</v>
      </c>
      <c r="L108" s="12" t="s">
        <v>807</v>
      </c>
      <c r="M108" s="12" t="s">
        <v>569</v>
      </c>
      <c r="N108" s="12" t="s">
        <v>808</v>
      </c>
      <c r="O108" s="16">
        <v>356</v>
      </c>
      <c r="P108" s="16">
        <v>351.5</v>
      </c>
      <c r="Q108" s="17">
        <v>356</v>
      </c>
      <c r="R108" s="17">
        <v>356</v>
      </c>
      <c r="S108" s="16">
        <v>0</v>
      </c>
      <c r="T108" s="16">
        <v>0</v>
      </c>
      <c r="U108" s="17">
        <v>0</v>
      </c>
      <c r="V108" s="17">
        <v>0</v>
      </c>
      <c r="W108" s="16">
        <v>351.5</v>
      </c>
      <c r="X108" s="16">
        <v>4.5</v>
      </c>
      <c r="Y108" s="16">
        <v>32.524000000000001</v>
      </c>
      <c r="Z108" s="16">
        <v>318.976</v>
      </c>
      <c r="AA108" s="18">
        <v>0</v>
      </c>
      <c r="AB108" s="16">
        <v>-32.524000000000001</v>
      </c>
      <c r="AC108" s="12" t="s">
        <v>549</v>
      </c>
      <c r="AD108" s="12" t="s">
        <v>559</v>
      </c>
      <c r="AE108" s="19">
        <v>43474</v>
      </c>
      <c r="AF108" s="19">
        <v>43485</v>
      </c>
    </row>
    <row r="109" spans="1:34" s="12" customFormat="1" ht="12.75" x14ac:dyDescent="0.15">
      <c r="A109" s="12" t="s">
        <v>837</v>
      </c>
      <c r="B109" s="12" t="s">
        <v>55</v>
      </c>
      <c r="C109" s="12" t="s">
        <v>588</v>
      </c>
      <c r="D109" s="12" t="s">
        <v>816</v>
      </c>
      <c r="E109" s="12" t="s">
        <v>544</v>
      </c>
      <c r="F109" s="12" t="s">
        <v>545</v>
      </c>
      <c r="G109" s="16">
        <v>500</v>
      </c>
      <c r="H109" s="16">
        <v>490.8</v>
      </c>
      <c r="I109" s="17">
        <v>490.8</v>
      </c>
      <c r="J109" s="17">
        <v>490.8</v>
      </c>
      <c r="K109" s="16">
        <v>9.1999999999999993</v>
      </c>
      <c r="L109" s="12" t="s">
        <v>817</v>
      </c>
      <c r="M109" s="12" t="s">
        <v>557</v>
      </c>
      <c r="N109" s="12" t="s">
        <v>818</v>
      </c>
      <c r="O109" s="16">
        <v>40</v>
      </c>
      <c r="P109" s="16">
        <v>39.299999999999997</v>
      </c>
      <c r="Q109" s="17">
        <v>39.299999999999997</v>
      </c>
      <c r="R109" s="17">
        <v>39.299999999999997</v>
      </c>
      <c r="S109" s="16">
        <v>0</v>
      </c>
      <c r="T109" s="16">
        <v>0</v>
      </c>
      <c r="U109" s="17">
        <v>0</v>
      </c>
      <c r="V109" s="17">
        <v>0</v>
      </c>
      <c r="W109" s="16">
        <v>39.299999999999997</v>
      </c>
      <c r="X109" s="16">
        <v>0.7</v>
      </c>
      <c r="Y109" s="16">
        <v>3.5999999999999102E-2</v>
      </c>
      <c r="Z109" s="16">
        <v>39.264000000000003</v>
      </c>
      <c r="AA109" s="18">
        <v>0</v>
      </c>
      <c r="AB109" s="16">
        <v>-3.5999999999999102E-2</v>
      </c>
      <c r="AC109" s="12" t="s">
        <v>549</v>
      </c>
      <c r="AD109" s="12" t="s">
        <v>559</v>
      </c>
      <c r="AE109" s="19">
        <v>43474</v>
      </c>
      <c r="AF109" s="19">
        <v>43475</v>
      </c>
      <c r="AH109" s="20">
        <v>43486</v>
      </c>
    </row>
    <row r="110" spans="1:34" s="12" customFormat="1" ht="12.75" x14ac:dyDescent="0.15">
      <c r="A110" s="12" t="s">
        <v>838</v>
      </c>
      <c r="B110" s="12" t="s">
        <v>839</v>
      </c>
      <c r="C110" s="12" t="s">
        <v>573</v>
      </c>
      <c r="D110" s="12" t="s">
        <v>840</v>
      </c>
      <c r="E110" s="12" t="s">
        <v>544</v>
      </c>
      <c r="F110" s="12" t="s">
        <v>545</v>
      </c>
      <c r="G110" s="16">
        <v>700</v>
      </c>
      <c r="H110" s="16">
        <v>609</v>
      </c>
      <c r="I110" s="17">
        <v>609</v>
      </c>
      <c r="J110" s="17">
        <v>609</v>
      </c>
      <c r="K110" s="16">
        <v>91</v>
      </c>
      <c r="L110" s="12" t="s">
        <v>643</v>
      </c>
      <c r="M110" s="12" t="s">
        <v>557</v>
      </c>
      <c r="N110" s="12" t="s">
        <v>644</v>
      </c>
      <c r="O110" s="16">
        <v>51</v>
      </c>
      <c r="P110" s="16">
        <v>50.3</v>
      </c>
      <c r="Q110" s="17">
        <v>50.3</v>
      </c>
      <c r="R110" s="17">
        <v>50.3</v>
      </c>
      <c r="S110" s="16">
        <v>0</v>
      </c>
      <c r="T110" s="16">
        <v>0</v>
      </c>
      <c r="U110" s="17">
        <v>0</v>
      </c>
      <c r="V110" s="17">
        <v>0</v>
      </c>
      <c r="W110" s="16">
        <v>50.3</v>
      </c>
      <c r="X110" s="16">
        <v>0.7</v>
      </c>
      <c r="Y110" s="16">
        <v>5.93</v>
      </c>
      <c r="Z110" s="16">
        <v>44.37</v>
      </c>
      <c r="AA110" s="18">
        <v>0</v>
      </c>
      <c r="AB110" s="16">
        <v>-5.93</v>
      </c>
      <c r="AC110" s="12" t="s">
        <v>549</v>
      </c>
      <c r="AD110" s="12" t="s">
        <v>559</v>
      </c>
      <c r="AE110" s="19">
        <v>43474</v>
      </c>
      <c r="AF110" s="19">
        <v>43477</v>
      </c>
      <c r="AH110" s="20">
        <v>43480</v>
      </c>
    </row>
    <row r="111" spans="1:34" s="12" customFormat="1" ht="12.75" x14ac:dyDescent="0.15">
      <c r="A111" s="12" t="s">
        <v>841</v>
      </c>
      <c r="B111" s="12" t="s">
        <v>93</v>
      </c>
      <c r="C111" s="12" t="s">
        <v>573</v>
      </c>
      <c r="D111" s="12" t="s">
        <v>796</v>
      </c>
      <c r="E111" s="12" t="s">
        <v>544</v>
      </c>
      <c r="F111" s="12" t="s">
        <v>545</v>
      </c>
      <c r="G111" s="16">
        <v>4000</v>
      </c>
      <c r="H111" s="16">
        <v>2918.5</v>
      </c>
      <c r="I111" s="17">
        <v>2918.5</v>
      </c>
      <c r="J111" s="17">
        <v>2918.5</v>
      </c>
      <c r="K111" s="16">
        <v>1081.5</v>
      </c>
      <c r="L111" s="12" t="s">
        <v>797</v>
      </c>
      <c r="M111" s="12" t="s">
        <v>576</v>
      </c>
      <c r="N111" s="12" t="s">
        <v>798</v>
      </c>
      <c r="O111" s="16">
        <v>134</v>
      </c>
      <c r="P111" s="16">
        <v>104.9</v>
      </c>
      <c r="Q111" s="17">
        <v>104.9</v>
      </c>
      <c r="R111" s="17">
        <v>104.9</v>
      </c>
      <c r="S111" s="16">
        <v>0</v>
      </c>
      <c r="T111" s="16">
        <v>0</v>
      </c>
      <c r="U111" s="17">
        <v>0</v>
      </c>
      <c r="V111" s="17">
        <v>0</v>
      </c>
      <c r="W111" s="16">
        <v>104.9</v>
      </c>
      <c r="X111" s="16">
        <v>29.1</v>
      </c>
      <c r="Y111" s="16">
        <v>7.1302500000000002</v>
      </c>
      <c r="Z111" s="16">
        <v>97.769750000000002</v>
      </c>
      <c r="AA111" s="18">
        <v>0</v>
      </c>
      <c r="AB111" s="16">
        <v>-7.1302500000000002</v>
      </c>
      <c r="AC111" s="12" t="s">
        <v>549</v>
      </c>
      <c r="AD111" s="12" t="s">
        <v>559</v>
      </c>
      <c r="AE111" s="19">
        <v>43475</v>
      </c>
      <c r="AF111" s="19">
        <v>43476</v>
      </c>
      <c r="AH111" s="20">
        <v>43486</v>
      </c>
    </row>
    <row r="112" spans="1:34" s="12" customFormat="1" ht="12.75" x14ac:dyDescent="0.15">
      <c r="A112" s="12" t="s">
        <v>842</v>
      </c>
      <c r="B112" s="12" t="s">
        <v>419</v>
      </c>
      <c r="C112" s="12" t="s">
        <v>680</v>
      </c>
      <c r="D112" s="12" t="s">
        <v>681</v>
      </c>
      <c r="E112" s="12" t="s">
        <v>544</v>
      </c>
      <c r="F112" s="12" t="s">
        <v>545</v>
      </c>
      <c r="G112" s="16">
        <v>500000</v>
      </c>
      <c r="H112" s="16">
        <v>469000</v>
      </c>
      <c r="I112" s="17">
        <v>469000</v>
      </c>
      <c r="J112" s="17">
        <v>469000</v>
      </c>
      <c r="K112" s="16">
        <v>31000</v>
      </c>
      <c r="L112" s="12" t="s">
        <v>677</v>
      </c>
      <c r="M112" s="12" t="s">
        <v>564</v>
      </c>
      <c r="N112" s="12" t="s">
        <v>678</v>
      </c>
      <c r="O112" s="16">
        <v>67</v>
      </c>
      <c r="P112" s="16">
        <v>66.900000000000006</v>
      </c>
      <c r="Q112" s="17">
        <v>66.900000000000006</v>
      </c>
      <c r="R112" s="17">
        <v>66.900000000000006</v>
      </c>
      <c r="S112" s="16">
        <v>0</v>
      </c>
      <c r="T112" s="16">
        <v>0</v>
      </c>
      <c r="U112" s="17">
        <v>0</v>
      </c>
      <c r="V112" s="17">
        <v>0</v>
      </c>
      <c r="W112" s="16">
        <v>66.900000000000006</v>
      </c>
      <c r="X112" s="16">
        <v>0.1</v>
      </c>
      <c r="Y112" s="16">
        <v>4.0540000000000003</v>
      </c>
      <c r="Z112" s="16">
        <v>62.845999999999997</v>
      </c>
      <c r="AA112" s="18">
        <v>0</v>
      </c>
      <c r="AB112" s="16">
        <v>-4.0540000000000003</v>
      </c>
      <c r="AC112" s="12" t="s">
        <v>549</v>
      </c>
      <c r="AD112" s="12" t="s">
        <v>559</v>
      </c>
      <c r="AE112" s="19">
        <v>43475</v>
      </c>
      <c r="AF112" s="19">
        <v>43478</v>
      </c>
      <c r="AH112" s="20">
        <v>43486</v>
      </c>
    </row>
    <row r="113" spans="1:34" s="12" customFormat="1" ht="12.75" x14ac:dyDescent="0.15">
      <c r="A113" s="12" t="s">
        <v>843</v>
      </c>
      <c r="B113" s="12" t="s">
        <v>422</v>
      </c>
      <c r="C113" s="12" t="s">
        <v>675</v>
      </c>
      <c r="D113" s="12" t="s">
        <v>676</v>
      </c>
      <c r="E113" s="12" t="s">
        <v>544</v>
      </c>
      <c r="F113" s="12" t="s">
        <v>545</v>
      </c>
      <c r="G113" s="16">
        <v>500000</v>
      </c>
      <c r="H113" s="16">
        <v>469000</v>
      </c>
      <c r="I113" s="17">
        <v>469000</v>
      </c>
      <c r="J113" s="17">
        <v>469000</v>
      </c>
      <c r="K113" s="16">
        <v>31000</v>
      </c>
      <c r="L113" s="12" t="s">
        <v>677</v>
      </c>
      <c r="M113" s="12" t="s">
        <v>564</v>
      </c>
      <c r="N113" s="12" t="s">
        <v>678</v>
      </c>
      <c r="O113" s="16">
        <v>67</v>
      </c>
      <c r="P113" s="16">
        <v>66.8</v>
      </c>
      <c r="Q113" s="17">
        <v>66.8</v>
      </c>
      <c r="R113" s="17">
        <v>66.8</v>
      </c>
      <c r="S113" s="16">
        <v>0</v>
      </c>
      <c r="T113" s="16">
        <v>0</v>
      </c>
      <c r="U113" s="17">
        <v>0</v>
      </c>
      <c r="V113" s="17">
        <v>0</v>
      </c>
      <c r="W113" s="16">
        <v>66.8</v>
      </c>
      <c r="X113" s="16">
        <v>0.2</v>
      </c>
      <c r="Y113" s="16">
        <v>3.9540000000000002</v>
      </c>
      <c r="Z113" s="16">
        <v>62.845999999999997</v>
      </c>
      <c r="AA113" s="18">
        <v>0</v>
      </c>
      <c r="AB113" s="16">
        <v>-3.9540000000000002</v>
      </c>
      <c r="AC113" s="12" t="s">
        <v>549</v>
      </c>
      <c r="AD113" s="12" t="s">
        <v>559</v>
      </c>
      <c r="AE113" s="19">
        <v>43475</v>
      </c>
      <c r="AF113" s="19">
        <v>43478</v>
      </c>
      <c r="AH113" s="20">
        <v>43489</v>
      </c>
    </row>
    <row r="114" spans="1:34" s="12" customFormat="1" ht="12.75" x14ac:dyDescent="0.15">
      <c r="A114" s="12" t="s">
        <v>844</v>
      </c>
      <c r="B114" s="12" t="s">
        <v>45</v>
      </c>
      <c r="C114" s="12" t="s">
        <v>670</v>
      </c>
      <c r="D114" s="12" t="s">
        <v>845</v>
      </c>
      <c r="E114" s="12" t="s">
        <v>544</v>
      </c>
      <c r="F114" s="12" t="s">
        <v>585</v>
      </c>
      <c r="G114" s="16">
        <v>20000</v>
      </c>
      <c r="H114" s="16">
        <v>20000</v>
      </c>
      <c r="I114" s="17">
        <v>20000</v>
      </c>
      <c r="J114" s="17">
        <v>20000</v>
      </c>
      <c r="K114" s="16">
        <v>0</v>
      </c>
      <c r="L114" s="12" t="s">
        <v>846</v>
      </c>
      <c r="M114" s="12" t="s">
        <v>569</v>
      </c>
      <c r="N114" s="12" t="s">
        <v>847</v>
      </c>
      <c r="O114" s="16">
        <v>12</v>
      </c>
      <c r="P114" s="16">
        <v>12</v>
      </c>
      <c r="Q114" s="17">
        <v>12</v>
      </c>
      <c r="R114" s="17">
        <v>12</v>
      </c>
      <c r="S114" s="16">
        <v>0</v>
      </c>
      <c r="T114" s="16">
        <v>0</v>
      </c>
      <c r="U114" s="17">
        <v>0</v>
      </c>
      <c r="V114" s="17">
        <v>0</v>
      </c>
      <c r="W114" s="16">
        <v>12</v>
      </c>
      <c r="X114" s="16">
        <v>0</v>
      </c>
      <c r="Y114" s="16">
        <v>0</v>
      </c>
      <c r="Z114" s="16">
        <v>12</v>
      </c>
      <c r="AA114" s="18">
        <v>0</v>
      </c>
      <c r="AB114" s="16">
        <v>0</v>
      </c>
      <c r="AC114" s="12" t="s">
        <v>549</v>
      </c>
      <c r="AD114" s="12" t="s">
        <v>559</v>
      </c>
      <c r="AE114" s="19">
        <v>43509</v>
      </c>
      <c r="AF114" s="19">
        <v>43511</v>
      </c>
      <c r="AG114" s="19">
        <v>43511</v>
      </c>
    </row>
    <row r="115" spans="1:34" s="12" customFormat="1" ht="12.75" x14ac:dyDescent="0.15">
      <c r="A115" s="12" t="s">
        <v>848</v>
      </c>
      <c r="B115" s="12" t="s">
        <v>587</v>
      </c>
      <c r="C115" s="12" t="s">
        <v>588</v>
      </c>
      <c r="D115" s="12" t="s">
        <v>589</v>
      </c>
      <c r="E115" s="12" t="s">
        <v>544</v>
      </c>
      <c r="F115" s="12" t="s">
        <v>585</v>
      </c>
      <c r="G115" s="16">
        <v>50</v>
      </c>
      <c r="H115" s="16">
        <v>50</v>
      </c>
      <c r="I115" s="17">
        <v>50</v>
      </c>
      <c r="J115" s="17">
        <v>50</v>
      </c>
      <c r="K115" s="16">
        <v>0</v>
      </c>
      <c r="L115" s="12" t="s">
        <v>590</v>
      </c>
      <c r="M115" s="12" t="s">
        <v>591</v>
      </c>
      <c r="N115" s="12" t="s">
        <v>592</v>
      </c>
      <c r="O115" s="16">
        <v>2</v>
      </c>
      <c r="P115" s="16">
        <v>2</v>
      </c>
      <c r="Q115" s="17">
        <v>2</v>
      </c>
      <c r="R115" s="17">
        <v>2</v>
      </c>
      <c r="S115" s="16">
        <v>0</v>
      </c>
      <c r="T115" s="16">
        <v>0</v>
      </c>
      <c r="U115" s="17">
        <v>0</v>
      </c>
      <c r="V115" s="17">
        <v>0</v>
      </c>
      <c r="W115" s="16">
        <v>2</v>
      </c>
      <c r="X115" s="16">
        <v>0</v>
      </c>
      <c r="Y115" s="16">
        <v>0</v>
      </c>
      <c r="Z115" s="16">
        <v>2</v>
      </c>
      <c r="AA115" s="18">
        <v>0</v>
      </c>
      <c r="AB115" s="16">
        <v>0</v>
      </c>
      <c r="AC115" s="12" t="s">
        <v>549</v>
      </c>
      <c r="AD115" s="12" t="s">
        <v>559</v>
      </c>
      <c r="AE115" s="19">
        <v>43517</v>
      </c>
      <c r="AF115" s="19">
        <v>43518</v>
      </c>
      <c r="AG115" s="19">
        <v>43518</v>
      </c>
    </row>
    <row r="116" spans="1:34" s="12" customFormat="1" ht="12.75" x14ac:dyDescent="0.15">
      <c r="A116" s="12" t="s">
        <v>849</v>
      </c>
      <c r="B116" s="12" t="s">
        <v>47</v>
      </c>
      <c r="C116" s="12" t="s">
        <v>462</v>
      </c>
      <c r="D116" s="12" t="s">
        <v>632</v>
      </c>
      <c r="E116" s="12" t="s">
        <v>544</v>
      </c>
      <c r="F116" s="12" t="s">
        <v>545</v>
      </c>
      <c r="G116" s="16">
        <v>500000</v>
      </c>
      <c r="H116" s="16">
        <v>482000</v>
      </c>
      <c r="I116" s="17">
        <v>482000</v>
      </c>
      <c r="J116" s="17">
        <v>482000</v>
      </c>
      <c r="K116" s="16">
        <v>18000</v>
      </c>
      <c r="L116" s="12" t="s">
        <v>633</v>
      </c>
      <c r="M116" s="12" t="s">
        <v>564</v>
      </c>
      <c r="N116" s="12" t="s">
        <v>634</v>
      </c>
      <c r="O116" s="16">
        <v>169</v>
      </c>
      <c r="P116" s="16">
        <v>169</v>
      </c>
      <c r="Q116" s="17">
        <v>169</v>
      </c>
      <c r="R116" s="17">
        <v>169</v>
      </c>
      <c r="S116" s="16">
        <v>0</v>
      </c>
      <c r="T116" s="16">
        <v>0</v>
      </c>
      <c r="U116" s="17">
        <v>0</v>
      </c>
      <c r="V116" s="17">
        <v>0</v>
      </c>
      <c r="W116" s="16">
        <v>169</v>
      </c>
      <c r="X116" s="16">
        <v>0</v>
      </c>
      <c r="Y116" s="16">
        <v>6.0840000000000103</v>
      </c>
      <c r="Z116" s="16">
        <v>162.916</v>
      </c>
      <c r="AA116" s="18">
        <v>0</v>
      </c>
      <c r="AB116" s="16">
        <v>-6.0839999999999996</v>
      </c>
      <c r="AC116" s="12" t="s">
        <v>549</v>
      </c>
      <c r="AD116" s="12" t="s">
        <v>559</v>
      </c>
      <c r="AE116" s="19">
        <v>43516</v>
      </c>
      <c r="AF116" s="19">
        <v>43524</v>
      </c>
      <c r="AH116" s="20">
        <v>43538</v>
      </c>
    </row>
    <row r="117" spans="1:34" s="12" customFormat="1" ht="12.75" x14ac:dyDescent="0.15">
      <c r="A117" s="12" t="s">
        <v>850</v>
      </c>
      <c r="B117" s="12" t="s">
        <v>11</v>
      </c>
      <c r="C117" s="12" t="s">
        <v>453</v>
      </c>
      <c r="D117" s="12" t="s">
        <v>628</v>
      </c>
      <c r="E117" s="12" t="s">
        <v>544</v>
      </c>
      <c r="F117" s="12" t="s">
        <v>545</v>
      </c>
      <c r="G117" s="16">
        <v>500000</v>
      </c>
      <c r="H117" s="16">
        <v>474000</v>
      </c>
      <c r="I117" s="17">
        <v>474000</v>
      </c>
      <c r="J117" s="17">
        <v>474000</v>
      </c>
      <c r="K117" s="16">
        <v>26000</v>
      </c>
      <c r="L117" s="12" t="s">
        <v>629</v>
      </c>
      <c r="M117" s="12" t="s">
        <v>564</v>
      </c>
      <c r="N117" s="12" t="s">
        <v>630</v>
      </c>
      <c r="O117" s="16">
        <v>431</v>
      </c>
      <c r="P117" s="16">
        <v>430.1</v>
      </c>
      <c r="Q117" s="17">
        <v>430.1</v>
      </c>
      <c r="R117" s="17">
        <v>430.1</v>
      </c>
      <c r="S117" s="16">
        <v>0</v>
      </c>
      <c r="T117" s="16">
        <v>0</v>
      </c>
      <c r="U117" s="17">
        <v>0</v>
      </c>
      <c r="V117" s="17">
        <v>0</v>
      </c>
      <c r="W117" s="16">
        <v>430.1</v>
      </c>
      <c r="X117" s="16">
        <v>0.9</v>
      </c>
      <c r="Y117" s="16">
        <v>21.512</v>
      </c>
      <c r="Z117" s="16">
        <v>408.58800000000002</v>
      </c>
      <c r="AA117" s="18">
        <v>0</v>
      </c>
      <c r="AB117" s="16">
        <v>-21.512</v>
      </c>
      <c r="AC117" s="12" t="s">
        <v>549</v>
      </c>
      <c r="AD117" s="12" t="s">
        <v>559</v>
      </c>
      <c r="AE117" s="19">
        <v>43516</v>
      </c>
      <c r="AF117" s="19">
        <v>43518</v>
      </c>
      <c r="AH117" s="20">
        <v>43529</v>
      </c>
    </row>
    <row r="118" spans="1:34" s="12" customFormat="1" ht="12.75" x14ac:dyDescent="0.15">
      <c r="A118" s="12" t="s">
        <v>851</v>
      </c>
      <c r="B118" s="12" t="s">
        <v>774</v>
      </c>
      <c r="C118" s="12" t="s">
        <v>573</v>
      </c>
      <c r="D118" s="12" t="s">
        <v>775</v>
      </c>
      <c r="E118" s="12" t="s">
        <v>544</v>
      </c>
      <c r="F118" s="12" t="s">
        <v>545</v>
      </c>
      <c r="G118" s="16">
        <v>120</v>
      </c>
      <c r="H118" s="16">
        <v>115</v>
      </c>
      <c r="I118" s="17">
        <v>115</v>
      </c>
      <c r="J118" s="17">
        <v>115</v>
      </c>
      <c r="K118" s="16">
        <v>5</v>
      </c>
      <c r="L118" s="12" t="s">
        <v>776</v>
      </c>
      <c r="M118" s="12" t="s">
        <v>557</v>
      </c>
      <c r="N118" s="12" t="s">
        <v>777</v>
      </c>
      <c r="O118" s="16">
        <v>15</v>
      </c>
      <c r="P118" s="16">
        <v>14.4</v>
      </c>
      <c r="Q118" s="17">
        <v>14.4</v>
      </c>
      <c r="R118" s="17">
        <v>14.4</v>
      </c>
      <c r="S118" s="16">
        <v>0</v>
      </c>
      <c r="T118" s="16">
        <v>0</v>
      </c>
      <c r="U118" s="17">
        <v>0</v>
      </c>
      <c r="V118" s="17">
        <v>0</v>
      </c>
      <c r="W118" s="16">
        <v>14.4</v>
      </c>
      <c r="X118" s="16">
        <v>0.6</v>
      </c>
      <c r="Y118" s="16">
        <v>2.5000000000000001E-2</v>
      </c>
      <c r="Z118" s="16">
        <v>14.375</v>
      </c>
      <c r="AA118" s="18">
        <v>0</v>
      </c>
      <c r="AB118" s="16">
        <v>-2.5000000000000001E-2</v>
      </c>
      <c r="AC118" s="12" t="s">
        <v>549</v>
      </c>
      <c r="AD118" s="12" t="s">
        <v>559</v>
      </c>
      <c r="AE118" s="19">
        <v>43516</v>
      </c>
      <c r="AF118" s="19">
        <v>43517</v>
      </c>
      <c r="AH118" s="20">
        <v>43523</v>
      </c>
    </row>
    <row r="119" spans="1:34" s="12" customFormat="1" ht="12.75" x14ac:dyDescent="0.15">
      <c r="A119" s="12" t="s">
        <v>852</v>
      </c>
      <c r="B119" s="12" t="s">
        <v>84</v>
      </c>
      <c r="C119" s="12" t="s">
        <v>670</v>
      </c>
      <c r="D119" s="12" t="s">
        <v>853</v>
      </c>
      <c r="E119" s="12" t="s">
        <v>544</v>
      </c>
      <c r="F119" s="12" t="s">
        <v>585</v>
      </c>
      <c r="G119" s="16">
        <v>450000</v>
      </c>
      <c r="H119" s="16">
        <v>373600</v>
      </c>
      <c r="I119" s="17">
        <v>373600</v>
      </c>
      <c r="J119" s="17">
        <v>373600</v>
      </c>
      <c r="K119" s="16">
        <v>76400</v>
      </c>
      <c r="L119" s="12" t="s">
        <v>568</v>
      </c>
      <c r="M119" s="12" t="s">
        <v>569</v>
      </c>
      <c r="N119" s="12" t="s">
        <v>570</v>
      </c>
      <c r="O119" s="16">
        <v>290</v>
      </c>
      <c r="P119" s="16">
        <v>290</v>
      </c>
      <c r="Q119" s="17">
        <v>290</v>
      </c>
      <c r="R119" s="17">
        <v>290</v>
      </c>
      <c r="S119" s="16">
        <v>0</v>
      </c>
      <c r="T119" s="16">
        <v>0</v>
      </c>
      <c r="U119" s="17">
        <v>0</v>
      </c>
      <c r="V119" s="17">
        <v>0</v>
      </c>
      <c r="W119" s="16">
        <v>290</v>
      </c>
      <c r="X119" s="16">
        <v>0</v>
      </c>
      <c r="Y119" s="16">
        <v>49.2355555555555</v>
      </c>
      <c r="Z119" s="16">
        <v>240.764444444444</v>
      </c>
      <c r="AA119" s="18">
        <v>0</v>
      </c>
      <c r="AB119" s="16">
        <v>-49.2355555555555</v>
      </c>
      <c r="AC119" s="12" t="s">
        <v>549</v>
      </c>
      <c r="AD119" s="12" t="s">
        <v>559</v>
      </c>
      <c r="AE119" s="19">
        <v>43516</v>
      </c>
      <c r="AF119" s="19">
        <v>43525</v>
      </c>
    </row>
    <row r="120" spans="1:34" s="12" customFormat="1" ht="12.75" x14ac:dyDescent="0.15">
      <c r="A120" s="12" t="s">
        <v>854</v>
      </c>
      <c r="B120" s="12" t="s">
        <v>78</v>
      </c>
      <c r="C120" s="12" t="s">
        <v>787</v>
      </c>
      <c r="D120" s="12" t="s">
        <v>684</v>
      </c>
      <c r="E120" s="12" t="s">
        <v>544</v>
      </c>
      <c r="F120" s="12" t="s">
        <v>545</v>
      </c>
      <c r="G120" s="16">
        <v>500000</v>
      </c>
      <c r="H120" s="16">
        <v>471600</v>
      </c>
      <c r="I120" s="17">
        <v>471600</v>
      </c>
      <c r="J120" s="17">
        <v>471600</v>
      </c>
      <c r="K120" s="16">
        <v>28400</v>
      </c>
      <c r="L120" s="12" t="s">
        <v>855</v>
      </c>
      <c r="M120" s="12" t="s">
        <v>564</v>
      </c>
      <c r="N120" s="12" t="s">
        <v>856</v>
      </c>
      <c r="O120" s="16">
        <v>357</v>
      </c>
      <c r="P120" s="16">
        <v>336.8</v>
      </c>
      <c r="Q120" s="17">
        <v>357</v>
      </c>
      <c r="R120" s="17">
        <v>357</v>
      </c>
      <c r="S120" s="16">
        <v>0</v>
      </c>
      <c r="T120" s="16">
        <v>0</v>
      </c>
      <c r="U120" s="17">
        <v>0</v>
      </c>
      <c r="V120" s="17">
        <v>0</v>
      </c>
      <c r="W120" s="16">
        <v>336.8</v>
      </c>
      <c r="X120" s="16">
        <v>20.2</v>
      </c>
      <c r="Y120" s="16">
        <v>7.75999999999476E-2</v>
      </c>
      <c r="Z120" s="16">
        <v>336.72239999999999</v>
      </c>
      <c r="AA120" s="18">
        <v>0</v>
      </c>
      <c r="AB120" s="16">
        <v>-7.7600000000020403E-2</v>
      </c>
      <c r="AC120" s="12" t="s">
        <v>549</v>
      </c>
      <c r="AD120" s="12" t="s">
        <v>559</v>
      </c>
      <c r="AE120" s="19">
        <v>43517</v>
      </c>
      <c r="AF120" s="19">
        <v>43518</v>
      </c>
      <c r="AH120" s="20">
        <v>43536</v>
      </c>
    </row>
    <row r="121" spans="1:34" s="12" customFormat="1" ht="12.75" x14ac:dyDescent="0.15">
      <c r="A121" s="12" t="s">
        <v>857</v>
      </c>
      <c r="B121" s="12" t="s">
        <v>858</v>
      </c>
      <c r="C121" s="12" t="s">
        <v>573</v>
      </c>
      <c r="D121" s="12" t="s">
        <v>684</v>
      </c>
      <c r="E121" s="12" t="s">
        <v>544</v>
      </c>
      <c r="F121" s="12" t="s">
        <v>545</v>
      </c>
      <c r="G121" s="16">
        <v>320</v>
      </c>
      <c r="H121" s="16">
        <v>313</v>
      </c>
      <c r="I121" s="17">
        <v>313</v>
      </c>
      <c r="J121" s="17">
        <v>313</v>
      </c>
      <c r="K121" s="16">
        <v>7</v>
      </c>
      <c r="L121" s="12" t="s">
        <v>685</v>
      </c>
      <c r="M121" s="12" t="s">
        <v>686</v>
      </c>
      <c r="N121" s="12" t="s">
        <v>687</v>
      </c>
      <c r="O121" s="16">
        <v>81</v>
      </c>
      <c r="P121" s="16">
        <v>79.3</v>
      </c>
      <c r="Q121" s="17">
        <v>81</v>
      </c>
      <c r="R121" s="17">
        <v>81</v>
      </c>
      <c r="S121" s="16">
        <v>0</v>
      </c>
      <c r="T121" s="16">
        <v>0</v>
      </c>
      <c r="U121" s="17">
        <v>0</v>
      </c>
      <c r="V121" s="17">
        <v>0</v>
      </c>
      <c r="W121" s="16">
        <v>79.3</v>
      </c>
      <c r="X121" s="16">
        <v>1.7</v>
      </c>
      <c r="Y121" s="16">
        <v>7.1874999999999994E-2</v>
      </c>
      <c r="Z121" s="16">
        <v>79.228125000000006</v>
      </c>
      <c r="AA121" s="18">
        <v>0</v>
      </c>
      <c r="AB121" s="16">
        <v>-7.1874999999999994E-2</v>
      </c>
      <c r="AC121" s="12" t="s">
        <v>549</v>
      </c>
      <c r="AD121" s="12" t="s">
        <v>559</v>
      </c>
      <c r="AE121" s="19">
        <v>43517</v>
      </c>
      <c r="AF121" s="19">
        <v>43518</v>
      </c>
      <c r="AH121" s="20">
        <v>43523</v>
      </c>
    </row>
    <row r="122" spans="1:34" s="12" customFormat="1" ht="12.75" x14ac:dyDescent="0.15">
      <c r="A122" s="12" t="s">
        <v>859</v>
      </c>
      <c r="B122" s="12" t="s">
        <v>80</v>
      </c>
      <c r="C122" s="12" t="s">
        <v>787</v>
      </c>
      <c r="D122" s="12" t="s">
        <v>860</v>
      </c>
      <c r="E122" s="12" t="s">
        <v>544</v>
      </c>
      <c r="F122" s="12" t="s">
        <v>545</v>
      </c>
      <c r="G122" s="16">
        <v>350000</v>
      </c>
      <c r="H122" s="16">
        <v>297500</v>
      </c>
      <c r="I122" s="17">
        <v>297500</v>
      </c>
      <c r="J122" s="17">
        <v>297500</v>
      </c>
      <c r="K122" s="16">
        <v>52500</v>
      </c>
      <c r="L122" s="12" t="s">
        <v>771</v>
      </c>
      <c r="M122" s="12" t="s">
        <v>564</v>
      </c>
      <c r="N122" s="12" t="s">
        <v>772</v>
      </c>
      <c r="O122" s="16">
        <v>250</v>
      </c>
      <c r="P122" s="16">
        <v>247.5</v>
      </c>
      <c r="Q122" s="17">
        <v>250</v>
      </c>
      <c r="R122" s="17">
        <v>250</v>
      </c>
      <c r="S122" s="16">
        <v>0</v>
      </c>
      <c r="T122" s="16">
        <v>0</v>
      </c>
      <c r="U122" s="17">
        <v>0</v>
      </c>
      <c r="V122" s="17">
        <v>0</v>
      </c>
      <c r="W122" s="16">
        <v>247.5</v>
      </c>
      <c r="X122" s="16">
        <v>2.5</v>
      </c>
      <c r="Y122" s="16">
        <v>35</v>
      </c>
      <c r="Z122" s="16">
        <v>212.5</v>
      </c>
      <c r="AA122" s="18">
        <v>0</v>
      </c>
      <c r="AB122" s="16">
        <v>-35</v>
      </c>
      <c r="AC122" s="12" t="s">
        <v>549</v>
      </c>
      <c r="AD122" s="12" t="s">
        <v>559</v>
      </c>
      <c r="AE122" s="19">
        <v>43517</v>
      </c>
      <c r="AF122" s="19">
        <v>43521</v>
      </c>
      <c r="AH122" s="20">
        <v>43538</v>
      </c>
    </row>
    <row r="123" spans="1:34" s="12" customFormat="1" ht="12.75" x14ac:dyDescent="0.15">
      <c r="A123" s="12" t="s">
        <v>861</v>
      </c>
      <c r="B123" s="12" t="s">
        <v>95</v>
      </c>
      <c r="C123" s="12" t="s">
        <v>579</v>
      </c>
      <c r="D123" s="12" t="s">
        <v>580</v>
      </c>
      <c r="E123" s="12" t="s">
        <v>544</v>
      </c>
      <c r="F123" s="12" t="s">
        <v>545</v>
      </c>
      <c r="G123" s="16">
        <v>170</v>
      </c>
      <c r="H123" s="16">
        <v>169.7</v>
      </c>
      <c r="I123" s="17">
        <v>169.7</v>
      </c>
      <c r="J123" s="17">
        <v>169.7</v>
      </c>
      <c r="K123" s="16">
        <v>0.3</v>
      </c>
      <c r="L123" s="12" t="s">
        <v>581</v>
      </c>
      <c r="M123" s="12" t="s">
        <v>557</v>
      </c>
      <c r="N123" s="12" t="s">
        <v>582</v>
      </c>
      <c r="O123" s="16">
        <v>27</v>
      </c>
      <c r="P123" s="16">
        <v>27</v>
      </c>
      <c r="Q123" s="17">
        <v>27</v>
      </c>
      <c r="R123" s="17">
        <v>27</v>
      </c>
      <c r="S123" s="16">
        <v>0</v>
      </c>
      <c r="T123" s="16">
        <v>0</v>
      </c>
      <c r="U123" s="17">
        <v>0</v>
      </c>
      <c r="V123" s="17">
        <v>0</v>
      </c>
      <c r="W123" s="16">
        <v>27</v>
      </c>
      <c r="X123" s="16">
        <v>0</v>
      </c>
      <c r="Y123" s="16">
        <v>4.7647058823531603E-2</v>
      </c>
      <c r="Z123" s="16">
        <v>26.9523529411765</v>
      </c>
      <c r="AA123" s="18">
        <v>0</v>
      </c>
      <c r="AB123" s="16">
        <v>-4.7647058823531603E-2</v>
      </c>
      <c r="AC123" s="12" t="s">
        <v>549</v>
      </c>
      <c r="AD123" s="12" t="s">
        <v>559</v>
      </c>
      <c r="AE123" s="19">
        <v>43517</v>
      </c>
      <c r="AF123" s="19">
        <v>43525</v>
      </c>
      <c r="AH123" s="20">
        <v>43536</v>
      </c>
    </row>
    <row r="124" spans="1:34" s="12" customFormat="1" ht="12.75" x14ac:dyDescent="0.15">
      <c r="A124" s="12" t="s">
        <v>862</v>
      </c>
      <c r="B124" s="12" t="s">
        <v>81</v>
      </c>
      <c r="C124" s="12" t="s">
        <v>863</v>
      </c>
      <c r="D124" s="12" t="s">
        <v>864</v>
      </c>
      <c r="E124" s="12" t="s">
        <v>544</v>
      </c>
      <c r="F124" s="12" t="s">
        <v>545</v>
      </c>
      <c r="G124" s="16">
        <v>700000</v>
      </c>
      <c r="H124" s="16">
        <v>676500</v>
      </c>
      <c r="I124" s="17">
        <v>676500</v>
      </c>
      <c r="J124" s="17">
        <v>676500</v>
      </c>
      <c r="K124" s="16">
        <v>23500</v>
      </c>
      <c r="L124" s="12" t="s">
        <v>865</v>
      </c>
      <c r="M124" s="12" t="s">
        <v>564</v>
      </c>
      <c r="N124" s="12" t="s">
        <v>866</v>
      </c>
      <c r="O124" s="16">
        <v>230</v>
      </c>
      <c r="P124" s="16">
        <v>229.3</v>
      </c>
      <c r="Q124" s="17">
        <v>229.3</v>
      </c>
      <c r="R124" s="17">
        <v>229.3</v>
      </c>
      <c r="S124" s="16">
        <v>0</v>
      </c>
      <c r="T124" s="16">
        <v>0</v>
      </c>
      <c r="U124" s="17">
        <v>0</v>
      </c>
      <c r="V124" s="17">
        <v>0</v>
      </c>
      <c r="W124" s="16">
        <v>229.3</v>
      </c>
      <c r="X124" s="16">
        <v>0.7</v>
      </c>
      <c r="Y124" s="16">
        <v>7.02142857142859</v>
      </c>
      <c r="Z124" s="16">
        <v>222.27857142857101</v>
      </c>
      <c r="AA124" s="18">
        <v>0</v>
      </c>
      <c r="AB124" s="16">
        <v>-7.02142857142859</v>
      </c>
      <c r="AC124" s="12" t="s">
        <v>549</v>
      </c>
      <c r="AD124" s="12" t="s">
        <v>559</v>
      </c>
      <c r="AE124" s="19">
        <v>43518</v>
      </c>
      <c r="AF124" s="19">
        <v>43525</v>
      </c>
      <c r="AH124" s="20">
        <v>43538</v>
      </c>
    </row>
    <row r="125" spans="1:34" s="12" customFormat="1" ht="12.75" x14ac:dyDescent="0.15">
      <c r="A125" s="12" t="s">
        <v>867</v>
      </c>
      <c r="B125" s="12" t="s">
        <v>96</v>
      </c>
      <c r="C125" s="12" t="s">
        <v>579</v>
      </c>
      <c r="D125" s="12" t="s">
        <v>584</v>
      </c>
      <c r="E125" s="12" t="s">
        <v>544</v>
      </c>
      <c r="F125" s="12" t="s">
        <v>545</v>
      </c>
      <c r="G125" s="16">
        <v>70</v>
      </c>
      <c r="H125" s="16">
        <v>68</v>
      </c>
      <c r="I125" s="17">
        <v>68</v>
      </c>
      <c r="J125" s="17">
        <v>68</v>
      </c>
      <c r="K125" s="16">
        <v>2</v>
      </c>
      <c r="L125" s="12" t="s">
        <v>581</v>
      </c>
      <c r="M125" s="12" t="s">
        <v>557</v>
      </c>
      <c r="N125" s="12" t="s">
        <v>582</v>
      </c>
      <c r="O125" s="16">
        <v>11</v>
      </c>
      <c r="P125" s="16">
        <v>11</v>
      </c>
      <c r="Q125" s="17">
        <v>11</v>
      </c>
      <c r="R125" s="17">
        <v>11</v>
      </c>
      <c r="S125" s="16">
        <v>0</v>
      </c>
      <c r="T125" s="16">
        <v>0</v>
      </c>
      <c r="U125" s="17">
        <v>0</v>
      </c>
      <c r="V125" s="17">
        <v>0</v>
      </c>
      <c r="W125" s="16">
        <v>11</v>
      </c>
      <c r="X125" s="16">
        <v>0</v>
      </c>
      <c r="Y125" s="16">
        <v>0.314285714285713</v>
      </c>
      <c r="Z125" s="16">
        <v>10.685714285714299</v>
      </c>
      <c r="AA125" s="18">
        <v>0</v>
      </c>
      <c r="AB125" s="16">
        <v>-0.314285714285713</v>
      </c>
      <c r="AC125" s="12" t="s">
        <v>549</v>
      </c>
      <c r="AD125" s="12" t="s">
        <v>559</v>
      </c>
      <c r="AE125" s="19">
        <v>43518</v>
      </c>
      <c r="AF125" s="19">
        <v>43518</v>
      </c>
      <c r="AH125" s="20">
        <v>43523</v>
      </c>
    </row>
    <row r="126" spans="1:34" s="12" customFormat="1" ht="12.75" x14ac:dyDescent="0.15">
      <c r="A126" s="12" t="s">
        <v>868</v>
      </c>
      <c r="B126" s="12" t="s">
        <v>95</v>
      </c>
      <c r="C126" s="12" t="s">
        <v>579</v>
      </c>
      <c r="D126" s="12" t="s">
        <v>580</v>
      </c>
      <c r="E126" s="12" t="s">
        <v>544</v>
      </c>
      <c r="F126" s="12" t="s">
        <v>545</v>
      </c>
      <c r="G126" s="16">
        <v>70</v>
      </c>
      <c r="H126" s="16">
        <v>70</v>
      </c>
      <c r="I126" s="17">
        <v>70</v>
      </c>
      <c r="J126" s="17">
        <v>70</v>
      </c>
      <c r="K126" s="16">
        <v>0</v>
      </c>
      <c r="L126" s="12" t="s">
        <v>581</v>
      </c>
      <c r="M126" s="12" t="s">
        <v>557</v>
      </c>
      <c r="N126" s="12" t="s">
        <v>582</v>
      </c>
      <c r="O126" s="16">
        <v>11</v>
      </c>
      <c r="P126" s="16">
        <v>11</v>
      </c>
      <c r="Q126" s="17">
        <v>11</v>
      </c>
      <c r="R126" s="17">
        <v>11</v>
      </c>
      <c r="S126" s="16">
        <v>0</v>
      </c>
      <c r="T126" s="16">
        <v>0</v>
      </c>
      <c r="U126" s="17">
        <v>0</v>
      </c>
      <c r="V126" s="17">
        <v>0</v>
      </c>
      <c r="W126" s="16">
        <v>11</v>
      </c>
      <c r="X126" s="16">
        <v>0</v>
      </c>
      <c r="Y126" s="16">
        <v>0</v>
      </c>
      <c r="Z126" s="16">
        <v>11</v>
      </c>
      <c r="AA126" s="18">
        <v>0</v>
      </c>
      <c r="AB126" s="16">
        <v>0</v>
      </c>
      <c r="AC126" s="12" t="s">
        <v>549</v>
      </c>
      <c r="AD126" s="12" t="s">
        <v>559</v>
      </c>
      <c r="AE126" s="19">
        <v>43518</v>
      </c>
      <c r="AF126" s="19">
        <v>43530</v>
      </c>
      <c r="AG126" s="19">
        <v>43530</v>
      </c>
      <c r="AH126" s="20">
        <v>43536</v>
      </c>
    </row>
    <row r="127" spans="1:34" s="12" customFormat="1" ht="12.75" x14ac:dyDescent="0.15">
      <c r="A127" s="12" t="s">
        <v>869</v>
      </c>
      <c r="B127" s="12" t="s">
        <v>57</v>
      </c>
      <c r="C127" s="12" t="s">
        <v>636</v>
      </c>
      <c r="D127" s="12" t="s">
        <v>637</v>
      </c>
      <c r="E127" s="12" t="s">
        <v>544</v>
      </c>
      <c r="F127" s="12" t="s">
        <v>545</v>
      </c>
      <c r="G127" s="16">
        <v>300</v>
      </c>
      <c r="H127" s="16">
        <v>290</v>
      </c>
      <c r="I127" s="17">
        <v>290</v>
      </c>
      <c r="J127" s="17">
        <v>290</v>
      </c>
      <c r="K127" s="16">
        <v>10</v>
      </c>
      <c r="L127" s="12" t="s">
        <v>638</v>
      </c>
      <c r="M127" s="12" t="s">
        <v>557</v>
      </c>
      <c r="N127" s="12" t="s">
        <v>639</v>
      </c>
      <c r="O127" s="16">
        <v>44</v>
      </c>
      <c r="P127" s="16">
        <v>44</v>
      </c>
      <c r="Q127" s="17">
        <v>44</v>
      </c>
      <c r="R127" s="17">
        <v>44</v>
      </c>
      <c r="S127" s="16">
        <v>0</v>
      </c>
      <c r="T127" s="16">
        <v>0</v>
      </c>
      <c r="U127" s="17">
        <v>0</v>
      </c>
      <c r="V127" s="17">
        <v>0</v>
      </c>
      <c r="W127" s="16">
        <v>44</v>
      </c>
      <c r="X127" s="16">
        <v>0</v>
      </c>
      <c r="Y127" s="16">
        <v>1.4666666666666699</v>
      </c>
      <c r="Z127" s="16">
        <v>42.533333333333303</v>
      </c>
      <c r="AA127" s="18">
        <v>0</v>
      </c>
      <c r="AB127" s="16">
        <v>-1.4666666666666699</v>
      </c>
      <c r="AC127" s="12" t="s">
        <v>549</v>
      </c>
      <c r="AD127" s="12" t="s">
        <v>559</v>
      </c>
      <c r="AE127" s="19">
        <v>43518</v>
      </c>
      <c r="AF127" s="19">
        <v>43522</v>
      </c>
      <c r="AH127" s="20">
        <v>43529</v>
      </c>
    </row>
    <row r="128" spans="1:34" s="12" customFormat="1" ht="12.75" x14ac:dyDescent="0.15">
      <c r="A128" s="12" t="s">
        <v>870</v>
      </c>
      <c r="B128" s="12" t="s">
        <v>42</v>
      </c>
      <c r="C128" s="12" t="s">
        <v>871</v>
      </c>
      <c r="D128" s="12" t="s">
        <v>872</v>
      </c>
      <c r="E128" s="12" t="s">
        <v>544</v>
      </c>
      <c r="F128" s="12" t="s">
        <v>545</v>
      </c>
      <c r="G128" s="16">
        <v>300000</v>
      </c>
      <c r="H128" s="16">
        <v>300000</v>
      </c>
      <c r="I128" s="17">
        <v>300000</v>
      </c>
      <c r="J128" s="17">
        <v>300000</v>
      </c>
      <c r="K128" s="16">
        <v>0</v>
      </c>
      <c r="L128" s="12" t="s">
        <v>685</v>
      </c>
      <c r="M128" s="12" t="s">
        <v>686</v>
      </c>
      <c r="N128" s="12" t="s">
        <v>687</v>
      </c>
      <c r="O128" s="16">
        <v>14</v>
      </c>
      <c r="P128" s="16">
        <v>14</v>
      </c>
      <c r="Q128" s="17">
        <v>14</v>
      </c>
      <c r="R128" s="17">
        <v>14</v>
      </c>
      <c r="S128" s="16">
        <v>0</v>
      </c>
      <c r="T128" s="16">
        <v>0</v>
      </c>
      <c r="U128" s="17">
        <v>0</v>
      </c>
      <c r="V128" s="17">
        <v>0</v>
      </c>
      <c r="W128" s="16">
        <v>14</v>
      </c>
      <c r="X128" s="16">
        <v>0</v>
      </c>
      <c r="Y128" s="16">
        <v>0</v>
      </c>
      <c r="Z128" s="16">
        <v>14</v>
      </c>
      <c r="AA128" s="18">
        <v>0</v>
      </c>
      <c r="AB128" s="16">
        <v>0</v>
      </c>
      <c r="AC128" s="12" t="s">
        <v>549</v>
      </c>
      <c r="AD128" s="12" t="s">
        <v>559</v>
      </c>
      <c r="AE128" s="19">
        <v>43518</v>
      </c>
      <c r="AF128" s="19">
        <v>43521</v>
      </c>
      <c r="AG128" s="19">
        <v>43522</v>
      </c>
      <c r="AH128" s="20">
        <v>43523</v>
      </c>
    </row>
    <row r="129" spans="1:34" s="12" customFormat="1" ht="12.75" x14ac:dyDescent="0.15">
      <c r="A129" s="12" t="s">
        <v>873</v>
      </c>
      <c r="B129" s="12" t="s">
        <v>43</v>
      </c>
      <c r="C129" s="12" t="s">
        <v>871</v>
      </c>
      <c r="D129" s="12" t="s">
        <v>872</v>
      </c>
      <c r="E129" s="12" t="s">
        <v>544</v>
      </c>
      <c r="F129" s="12" t="s">
        <v>545</v>
      </c>
      <c r="G129" s="16">
        <v>300000</v>
      </c>
      <c r="H129" s="16">
        <v>300000</v>
      </c>
      <c r="I129" s="17">
        <v>300000</v>
      </c>
      <c r="J129" s="17">
        <v>300000</v>
      </c>
      <c r="K129" s="16">
        <v>0</v>
      </c>
      <c r="L129" s="12" t="s">
        <v>685</v>
      </c>
      <c r="M129" s="12" t="s">
        <v>686</v>
      </c>
      <c r="N129" s="12" t="s">
        <v>687</v>
      </c>
      <c r="O129" s="16">
        <v>14</v>
      </c>
      <c r="P129" s="16">
        <v>14</v>
      </c>
      <c r="Q129" s="17">
        <v>14</v>
      </c>
      <c r="R129" s="17">
        <v>14</v>
      </c>
      <c r="S129" s="16">
        <v>0</v>
      </c>
      <c r="T129" s="16">
        <v>0</v>
      </c>
      <c r="U129" s="17">
        <v>0</v>
      </c>
      <c r="V129" s="17">
        <v>0</v>
      </c>
      <c r="W129" s="16">
        <v>14</v>
      </c>
      <c r="X129" s="16">
        <v>0</v>
      </c>
      <c r="Y129" s="16">
        <v>0</v>
      </c>
      <c r="Z129" s="16">
        <v>14</v>
      </c>
      <c r="AA129" s="18">
        <v>0</v>
      </c>
      <c r="AB129" s="16">
        <v>0</v>
      </c>
      <c r="AC129" s="12" t="s">
        <v>549</v>
      </c>
      <c r="AD129" s="12" t="s">
        <v>559</v>
      </c>
      <c r="AE129" s="19">
        <v>43518</v>
      </c>
      <c r="AF129" s="19">
        <v>43521</v>
      </c>
      <c r="AG129" s="19">
        <v>43522</v>
      </c>
      <c r="AH129" s="20">
        <v>43523</v>
      </c>
    </row>
    <row r="130" spans="1:34" s="12" customFormat="1" ht="12.75" x14ac:dyDescent="0.15">
      <c r="A130" s="12" t="s">
        <v>874</v>
      </c>
      <c r="B130" s="12" t="s">
        <v>858</v>
      </c>
      <c r="C130" s="12" t="s">
        <v>573</v>
      </c>
      <c r="D130" s="12" t="s">
        <v>684</v>
      </c>
      <c r="E130" s="12" t="s">
        <v>544</v>
      </c>
      <c r="F130" s="12" t="s">
        <v>545</v>
      </c>
      <c r="G130" s="16">
        <v>8</v>
      </c>
      <c r="H130" s="16">
        <v>8</v>
      </c>
      <c r="I130" s="17">
        <v>8</v>
      </c>
      <c r="J130" s="17">
        <v>8</v>
      </c>
      <c r="K130" s="16">
        <v>0</v>
      </c>
      <c r="L130" s="12" t="s">
        <v>685</v>
      </c>
      <c r="M130" s="12" t="s">
        <v>686</v>
      </c>
      <c r="N130" s="12" t="s">
        <v>687</v>
      </c>
      <c r="O130" s="16">
        <v>2</v>
      </c>
      <c r="P130" s="16">
        <v>2</v>
      </c>
      <c r="Q130" s="17">
        <v>2</v>
      </c>
      <c r="R130" s="17">
        <v>2</v>
      </c>
      <c r="S130" s="16">
        <v>0</v>
      </c>
      <c r="T130" s="16">
        <v>0</v>
      </c>
      <c r="U130" s="17">
        <v>0</v>
      </c>
      <c r="V130" s="17">
        <v>0</v>
      </c>
      <c r="W130" s="16">
        <v>2</v>
      </c>
      <c r="X130" s="16">
        <v>0</v>
      </c>
      <c r="Y130" s="16">
        <v>0</v>
      </c>
      <c r="Z130" s="16">
        <v>2</v>
      </c>
      <c r="AA130" s="18">
        <v>0</v>
      </c>
      <c r="AB130" s="16">
        <v>0</v>
      </c>
      <c r="AC130" s="12" t="s">
        <v>549</v>
      </c>
      <c r="AD130" s="12" t="s">
        <v>559</v>
      </c>
      <c r="AE130" s="19">
        <v>43521</v>
      </c>
      <c r="AF130" s="19">
        <v>43521</v>
      </c>
      <c r="AG130" s="19">
        <v>43521</v>
      </c>
      <c r="AH130" s="20">
        <v>43523</v>
      </c>
    </row>
    <row r="131" spans="1:34" s="12" customFormat="1" ht="12.75" x14ac:dyDescent="0.15">
      <c r="A131" s="12" t="s">
        <v>875</v>
      </c>
      <c r="B131" s="12" t="s">
        <v>37</v>
      </c>
      <c r="C131" s="12" t="s">
        <v>588</v>
      </c>
      <c r="D131" s="12" t="s">
        <v>589</v>
      </c>
      <c r="E131" s="12" t="s">
        <v>544</v>
      </c>
      <c r="F131" s="12" t="s">
        <v>545</v>
      </c>
      <c r="G131" s="16">
        <v>4000</v>
      </c>
      <c r="H131" s="16">
        <v>4000</v>
      </c>
      <c r="I131" s="17">
        <v>4000</v>
      </c>
      <c r="J131" s="17">
        <v>4000</v>
      </c>
      <c r="K131" s="16">
        <v>0</v>
      </c>
      <c r="L131" s="12" t="s">
        <v>595</v>
      </c>
      <c r="M131" s="12" t="s">
        <v>591</v>
      </c>
      <c r="N131" s="12" t="s">
        <v>596</v>
      </c>
      <c r="O131" s="16">
        <v>165</v>
      </c>
      <c r="P131" s="16">
        <v>165</v>
      </c>
      <c r="Q131" s="17">
        <v>165</v>
      </c>
      <c r="R131" s="17">
        <v>165</v>
      </c>
      <c r="S131" s="16">
        <v>0</v>
      </c>
      <c r="T131" s="16">
        <v>0</v>
      </c>
      <c r="U131" s="17">
        <v>0</v>
      </c>
      <c r="V131" s="17">
        <v>0</v>
      </c>
      <c r="W131" s="16">
        <v>165</v>
      </c>
      <c r="X131" s="16">
        <v>0</v>
      </c>
      <c r="Y131" s="16">
        <v>0</v>
      </c>
      <c r="Z131" s="16">
        <v>165</v>
      </c>
      <c r="AA131" s="18">
        <v>0</v>
      </c>
      <c r="AB131" s="16">
        <v>0</v>
      </c>
      <c r="AC131" s="12" t="s">
        <v>549</v>
      </c>
      <c r="AD131" s="12" t="s">
        <v>559</v>
      </c>
      <c r="AE131" s="19">
        <v>43521</v>
      </c>
      <c r="AF131" s="19">
        <v>43522</v>
      </c>
      <c r="AG131" s="19">
        <v>43535</v>
      </c>
      <c r="AH131" s="20">
        <v>43536</v>
      </c>
    </row>
    <row r="132" spans="1:34" s="12" customFormat="1" ht="12.75" x14ac:dyDescent="0.15">
      <c r="A132" s="12" t="s">
        <v>876</v>
      </c>
      <c r="B132" s="12" t="s">
        <v>55</v>
      </c>
      <c r="C132" s="12" t="s">
        <v>588</v>
      </c>
      <c r="D132" s="12" t="s">
        <v>816</v>
      </c>
      <c r="E132" s="12" t="s">
        <v>544</v>
      </c>
      <c r="F132" s="12" t="s">
        <v>545</v>
      </c>
      <c r="G132" s="16">
        <v>1000</v>
      </c>
      <c r="H132" s="16">
        <v>995</v>
      </c>
      <c r="I132" s="17">
        <v>995</v>
      </c>
      <c r="J132" s="17">
        <v>995</v>
      </c>
      <c r="K132" s="16">
        <v>5</v>
      </c>
      <c r="L132" s="12" t="s">
        <v>817</v>
      </c>
      <c r="M132" s="12" t="s">
        <v>557</v>
      </c>
      <c r="N132" s="12" t="s">
        <v>818</v>
      </c>
      <c r="O132" s="16">
        <v>79</v>
      </c>
      <c r="P132" s="16">
        <v>78.7</v>
      </c>
      <c r="Q132" s="17">
        <v>78.7</v>
      </c>
      <c r="R132" s="17">
        <v>78.7</v>
      </c>
      <c r="S132" s="16">
        <v>0</v>
      </c>
      <c r="T132" s="16">
        <v>0</v>
      </c>
      <c r="U132" s="17">
        <v>0</v>
      </c>
      <c r="V132" s="17">
        <v>0</v>
      </c>
      <c r="W132" s="16">
        <v>78.7</v>
      </c>
      <c r="X132" s="16">
        <v>0.3</v>
      </c>
      <c r="Y132" s="16">
        <v>9.5000000000000001E-2</v>
      </c>
      <c r="Z132" s="16">
        <v>78.605000000000004</v>
      </c>
      <c r="AA132" s="18">
        <v>0</v>
      </c>
      <c r="AB132" s="16">
        <v>-9.5000000000000001E-2</v>
      </c>
      <c r="AC132" s="12" t="s">
        <v>549</v>
      </c>
      <c r="AD132" s="12" t="s">
        <v>559</v>
      </c>
      <c r="AE132" s="19">
        <v>43521</v>
      </c>
      <c r="AF132" s="19">
        <v>43522</v>
      </c>
      <c r="AH132" s="20">
        <v>43529</v>
      </c>
    </row>
    <row r="133" spans="1:34" s="12" customFormat="1" ht="12.75" x14ac:dyDescent="0.15">
      <c r="A133" s="12" t="s">
        <v>877</v>
      </c>
      <c r="B133" s="12" t="s">
        <v>7</v>
      </c>
      <c r="C133" s="12" t="s">
        <v>863</v>
      </c>
      <c r="D133" s="12" t="s">
        <v>878</v>
      </c>
      <c r="E133" s="12" t="s">
        <v>544</v>
      </c>
      <c r="F133" s="12" t="s">
        <v>545</v>
      </c>
      <c r="G133" s="16">
        <v>640000</v>
      </c>
      <c r="H133" s="16">
        <v>373400</v>
      </c>
      <c r="I133" s="17">
        <v>373400</v>
      </c>
      <c r="J133" s="17">
        <v>373400</v>
      </c>
      <c r="K133" s="16">
        <v>266600</v>
      </c>
      <c r="L133" s="12" t="s">
        <v>879</v>
      </c>
      <c r="M133" s="12" t="s">
        <v>564</v>
      </c>
      <c r="N133" s="12" t="s">
        <v>880</v>
      </c>
      <c r="O133" s="16">
        <v>228</v>
      </c>
      <c r="P133" s="16">
        <v>133.1</v>
      </c>
      <c r="Q133" s="17">
        <v>175.9</v>
      </c>
      <c r="R133" s="17">
        <v>175.9</v>
      </c>
      <c r="S133" s="16">
        <v>0</v>
      </c>
      <c r="T133" s="16">
        <v>0</v>
      </c>
      <c r="U133" s="17">
        <v>0</v>
      </c>
      <c r="V133" s="17">
        <v>0</v>
      </c>
      <c r="W133" s="16">
        <v>133.1</v>
      </c>
      <c r="X133" s="16">
        <v>94.9</v>
      </c>
      <c r="Y133" s="16">
        <v>7.6249999999999998E-2</v>
      </c>
      <c r="Z133" s="16">
        <v>133.02375000000001</v>
      </c>
      <c r="AA133" s="18">
        <v>0</v>
      </c>
      <c r="AB133" s="16">
        <v>-7.6249999999999998E-2</v>
      </c>
      <c r="AC133" s="12" t="s">
        <v>549</v>
      </c>
      <c r="AD133" s="12" t="s">
        <v>559</v>
      </c>
      <c r="AE133" s="19">
        <v>43521</v>
      </c>
      <c r="AF133" s="19">
        <v>43522</v>
      </c>
      <c r="AH133" s="20">
        <v>43529</v>
      </c>
    </row>
    <row r="134" spans="1:34" s="12" customFormat="1" ht="12.75" x14ac:dyDescent="0.15">
      <c r="A134" s="12" t="s">
        <v>881</v>
      </c>
      <c r="B134" s="12" t="s">
        <v>587</v>
      </c>
      <c r="C134" s="12" t="s">
        <v>588</v>
      </c>
      <c r="D134" s="12" t="s">
        <v>589</v>
      </c>
      <c r="E134" s="12" t="s">
        <v>544</v>
      </c>
      <c r="F134" s="12" t="s">
        <v>545</v>
      </c>
      <c r="G134" s="16">
        <v>50</v>
      </c>
      <c r="H134" s="16">
        <v>0</v>
      </c>
      <c r="I134" s="17">
        <v>0</v>
      </c>
      <c r="J134" s="17">
        <v>0</v>
      </c>
      <c r="K134" s="16">
        <v>50</v>
      </c>
      <c r="L134" s="12" t="s">
        <v>590</v>
      </c>
      <c r="M134" s="12" t="s">
        <v>591</v>
      </c>
      <c r="N134" s="12" t="s">
        <v>592</v>
      </c>
      <c r="O134" s="16">
        <v>2</v>
      </c>
      <c r="P134" s="16">
        <v>0</v>
      </c>
      <c r="Q134" s="17">
        <v>2</v>
      </c>
      <c r="R134" s="17">
        <v>2</v>
      </c>
      <c r="S134" s="16">
        <v>0</v>
      </c>
      <c r="T134" s="16">
        <v>0</v>
      </c>
      <c r="U134" s="17">
        <v>0</v>
      </c>
      <c r="V134" s="17">
        <v>0</v>
      </c>
      <c r="W134" s="16">
        <v>0</v>
      </c>
      <c r="X134" s="16">
        <v>2</v>
      </c>
      <c r="Y134" s="16">
        <v>0</v>
      </c>
      <c r="Z134" s="16">
        <v>0</v>
      </c>
      <c r="AA134" s="18">
        <v>0</v>
      </c>
      <c r="AB134" s="16">
        <v>0</v>
      </c>
      <c r="AC134" s="12" t="s">
        <v>549</v>
      </c>
      <c r="AD134" s="12" t="s">
        <v>559</v>
      </c>
      <c r="AE134" s="19">
        <v>43521</v>
      </c>
      <c r="AH134" s="20">
        <v>43529</v>
      </c>
    </row>
    <row r="135" spans="1:34" s="12" customFormat="1" ht="12.75" x14ac:dyDescent="0.15">
      <c r="A135" s="12" t="s">
        <v>882</v>
      </c>
      <c r="B135" s="12" t="s">
        <v>112</v>
      </c>
      <c r="C135" s="12" t="s">
        <v>554</v>
      </c>
      <c r="D135" s="12" t="s">
        <v>757</v>
      </c>
      <c r="E135" s="12" t="s">
        <v>544</v>
      </c>
      <c r="F135" s="12" t="s">
        <v>545</v>
      </c>
      <c r="G135" s="16">
        <v>330</v>
      </c>
      <c r="H135" s="16">
        <v>330</v>
      </c>
      <c r="I135" s="17">
        <v>330</v>
      </c>
      <c r="J135" s="17">
        <v>330</v>
      </c>
      <c r="K135" s="16">
        <v>0</v>
      </c>
      <c r="L135" s="12" t="s">
        <v>758</v>
      </c>
      <c r="M135" s="12" t="s">
        <v>557</v>
      </c>
      <c r="N135" s="12" t="s">
        <v>759</v>
      </c>
      <c r="O135" s="16">
        <v>76</v>
      </c>
      <c r="P135" s="16">
        <v>76</v>
      </c>
      <c r="Q135" s="17">
        <v>76</v>
      </c>
      <c r="R135" s="17">
        <v>76</v>
      </c>
      <c r="S135" s="16">
        <v>0</v>
      </c>
      <c r="T135" s="16">
        <v>0</v>
      </c>
      <c r="U135" s="17">
        <v>0</v>
      </c>
      <c r="V135" s="17">
        <v>0</v>
      </c>
      <c r="W135" s="16">
        <v>76</v>
      </c>
      <c r="X135" s="16">
        <v>0</v>
      </c>
      <c r="Y135" s="16">
        <v>0</v>
      </c>
      <c r="Z135" s="16">
        <v>76</v>
      </c>
      <c r="AA135" s="18">
        <v>0</v>
      </c>
      <c r="AB135" s="16">
        <v>0</v>
      </c>
      <c r="AC135" s="12" t="s">
        <v>549</v>
      </c>
      <c r="AD135" s="12" t="s">
        <v>559</v>
      </c>
      <c r="AE135" s="19">
        <v>43521</v>
      </c>
      <c r="AF135" s="19">
        <v>43525</v>
      </c>
      <c r="AG135" s="19">
        <v>43526</v>
      </c>
      <c r="AH135" s="20">
        <v>43529</v>
      </c>
    </row>
    <row r="136" spans="1:34" s="12" customFormat="1" ht="12.75" x14ac:dyDescent="0.15">
      <c r="A136" s="12" t="s">
        <v>883</v>
      </c>
      <c r="B136" s="12" t="s">
        <v>769</v>
      </c>
      <c r="C136" s="12" t="s">
        <v>652</v>
      </c>
      <c r="D136" s="12" t="s">
        <v>653</v>
      </c>
      <c r="E136" s="12" t="s">
        <v>544</v>
      </c>
      <c r="F136" s="12" t="s">
        <v>545</v>
      </c>
      <c r="G136" s="16">
        <v>210</v>
      </c>
      <c r="H136" s="16">
        <v>210</v>
      </c>
      <c r="I136" s="17">
        <v>210</v>
      </c>
      <c r="J136" s="17">
        <v>210</v>
      </c>
      <c r="K136" s="16">
        <v>0</v>
      </c>
      <c r="L136" s="12" t="s">
        <v>754</v>
      </c>
      <c r="M136" s="12" t="s">
        <v>557</v>
      </c>
      <c r="N136" s="12" t="s">
        <v>755</v>
      </c>
      <c r="O136" s="16">
        <v>25</v>
      </c>
      <c r="P136" s="16">
        <v>25</v>
      </c>
      <c r="Q136" s="17">
        <v>25</v>
      </c>
      <c r="R136" s="17">
        <v>25</v>
      </c>
      <c r="S136" s="16">
        <v>0</v>
      </c>
      <c r="T136" s="16">
        <v>0</v>
      </c>
      <c r="U136" s="17">
        <v>0</v>
      </c>
      <c r="V136" s="17">
        <v>0</v>
      </c>
      <c r="W136" s="16">
        <v>25</v>
      </c>
      <c r="X136" s="16">
        <v>0</v>
      </c>
      <c r="Y136" s="16">
        <v>0</v>
      </c>
      <c r="Z136" s="16">
        <v>25</v>
      </c>
      <c r="AA136" s="18">
        <v>0</v>
      </c>
      <c r="AB136" s="16">
        <v>0</v>
      </c>
      <c r="AC136" s="12" t="s">
        <v>549</v>
      </c>
      <c r="AD136" s="12" t="s">
        <v>559</v>
      </c>
      <c r="AE136" s="19">
        <v>43521</v>
      </c>
      <c r="AF136" s="19">
        <v>43524</v>
      </c>
      <c r="AG136" s="19">
        <v>43524</v>
      </c>
      <c r="AH136" s="20">
        <v>43529</v>
      </c>
    </row>
    <row r="137" spans="1:34" s="12" customFormat="1" ht="12.75" x14ac:dyDescent="0.15">
      <c r="A137" s="12" t="s">
        <v>884</v>
      </c>
      <c r="B137" s="12" t="s">
        <v>113</v>
      </c>
      <c r="C137" s="12" t="s">
        <v>753</v>
      </c>
      <c r="D137" s="12" t="s">
        <v>653</v>
      </c>
      <c r="E137" s="12" t="s">
        <v>544</v>
      </c>
      <c r="F137" s="12" t="s">
        <v>545</v>
      </c>
      <c r="G137" s="16">
        <v>200</v>
      </c>
      <c r="H137" s="16">
        <v>194</v>
      </c>
      <c r="I137" s="17">
        <v>194</v>
      </c>
      <c r="J137" s="17">
        <v>194</v>
      </c>
      <c r="K137" s="16">
        <v>6</v>
      </c>
      <c r="L137" s="12" t="s">
        <v>754</v>
      </c>
      <c r="M137" s="12" t="s">
        <v>557</v>
      </c>
      <c r="N137" s="12" t="s">
        <v>755</v>
      </c>
      <c r="O137" s="16">
        <v>24</v>
      </c>
      <c r="P137" s="16">
        <v>24</v>
      </c>
      <c r="Q137" s="17">
        <v>24</v>
      </c>
      <c r="R137" s="17">
        <v>24</v>
      </c>
      <c r="S137" s="16">
        <v>0</v>
      </c>
      <c r="T137" s="16">
        <v>0</v>
      </c>
      <c r="U137" s="17">
        <v>0</v>
      </c>
      <c r="V137" s="17">
        <v>0</v>
      </c>
      <c r="W137" s="16">
        <v>24</v>
      </c>
      <c r="X137" s="16">
        <v>0</v>
      </c>
      <c r="Y137" s="16">
        <v>0.72</v>
      </c>
      <c r="Z137" s="16">
        <v>23.28</v>
      </c>
      <c r="AA137" s="18">
        <v>0</v>
      </c>
      <c r="AB137" s="16">
        <v>-0.72</v>
      </c>
      <c r="AC137" s="12" t="s">
        <v>549</v>
      </c>
      <c r="AD137" s="12" t="s">
        <v>559</v>
      </c>
      <c r="AE137" s="19">
        <v>43521</v>
      </c>
      <c r="AF137" s="19">
        <v>43525</v>
      </c>
      <c r="AH137" s="20">
        <v>43529</v>
      </c>
    </row>
    <row r="138" spans="1:34" s="12" customFormat="1" ht="12.75" x14ac:dyDescent="0.15">
      <c r="A138" s="12" t="s">
        <v>885</v>
      </c>
      <c r="B138" s="12" t="s">
        <v>114</v>
      </c>
      <c r="C138" s="12" t="s">
        <v>696</v>
      </c>
      <c r="D138" s="12" t="s">
        <v>761</v>
      </c>
      <c r="E138" s="12" t="s">
        <v>544</v>
      </c>
      <c r="F138" s="12" t="s">
        <v>545</v>
      </c>
      <c r="G138" s="16">
        <v>390</v>
      </c>
      <c r="H138" s="16">
        <v>374</v>
      </c>
      <c r="I138" s="17">
        <v>374</v>
      </c>
      <c r="J138" s="17">
        <v>374</v>
      </c>
      <c r="K138" s="16">
        <v>16</v>
      </c>
      <c r="L138" s="12" t="s">
        <v>762</v>
      </c>
      <c r="M138" s="12" t="s">
        <v>564</v>
      </c>
      <c r="N138" s="12" t="s">
        <v>763</v>
      </c>
      <c r="O138" s="16">
        <v>47</v>
      </c>
      <c r="P138" s="16">
        <v>47</v>
      </c>
      <c r="Q138" s="17">
        <v>47</v>
      </c>
      <c r="R138" s="17">
        <v>47</v>
      </c>
      <c r="S138" s="16">
        <v>0</v>
      </c>
      <c r="T138" s="16">
        <v>0</v>
      </c>
      <c r="U138" s="17">
        <v>0</v>
      </c>
      <c r="V138" s="17">
        <v>0</v>
      </c>
      <c r="W138" s="16">
        <v>47</v>
      </c>
      <c r="X138" s="16">
        <v>0</v>
      </c>
      <c r="Y138" s="16">
        <v>1.92820512820513</v>
      </c>
      <c r="Z138" s="16">
        <v>45.0717948717949</v>
      </c>
      <c r="AA138" s="18">
        <v>0</v>
      </c>
      <c r="AB138" s="16">
        <v>-1.92820512820513</v>
      </c>
      <c r="AC138" s="12" t="s">
        <v>549</v>
      </c>
      <c r="AD138" s="12" t="s">
        <v>559</v>
      </c>
      <c r="AE138" s="19">
        <v>43521</v>
      </c>
      <c r="AF138" s="19">
        <v>43525</v>
      </c>
      <c r="AH138" s="20">
        <v>43529</v>
      </c>
    </row>
    <row r="139" spans="1:34" s="12" customFormat="1" ht="12.75" x14ac:dyDescent="0.15">
      <c r="A139" s="12" t="s">
        <v>886</v>
      </c>
      <c r="B139" s="12" t="s">
        <v>115</v>
      </c>
      <c r="C139" s="12" t="s">
        <v>701</v>
      </c>
      <c r="D139" s="12" t="s">
        <v>761</v>
      </c>
      <c r="E139" s="12" t="s">
        <v>544</v>
      </c>
      <c r="F139" s="12" t="s">
        <v>545</v>
      </c>
      <c r="G139" s="16">
        <v>355</v>
      </c>
      <c r="H139" s="16">
        <v>347</v>
      </c>
      <c r="I139" s="17">
        <v>347</v>
      </c>
      <c r="J139" s="17">
        <v>347</v>
      </c>
      <c r="K139" s="16">
        <v>8</v>
      </c>
      <c r="L139" s="12" t="s">
        <v>762</v>
      </c>
      <c r="M139" s="12" t="s">
        <v>564</v>
      </c>
      <c r="N139" s="12" t="s">
        <v>763</v>
      </c>
      <c r="O139" s="16">
        <v>43</v>
      </c>
      <c r="P139" s="16">
        <v>43</v>
      </c>
      <c r="Q139" s="17">
        <v>43</v>
      </c>
      <c r="R139" s="17">
        <v>43</v>
      </c>
      <c r="S139" s="16">
        <v>0</v>
      </c>
      <c r="T139" s="16">
        <v>0</v>
      </c>
      <c r="U139" s="17">
        <v>0</v>
      </c>
      <c r="V139" s="17">
        <v>0</v>
      </c>
      <c r="W139" s="16">
        <v>43</v>
      </c>
      <c r="X139" s="16">
        <v>0</v>
      </c>
      <c r="Y139" s="16">
        <v>0.96901408450704396</v>
      </c>
      <c r="Z139" s="16">
        <v>42.030985915492998</v>
      </c>
      <c r="AA139" s="18">
        <v>0</v>
      </c>
      <c r="AB139" s="16">
        <v>-0.96901408450704396</v>
      </c>
      <c r="AC139" s="12" t="s">
        <v>549</v>
      </c>
      <c r="AD139" s="12" t="s">
        <v>559</v>
      </c>
      <c r="AE139" s="19">
        <v>43521</v>
      </c>
      <c r="AF139" s="19">
        <v>43525</v>
      </c>
      <c r="AH139" s="20">
        <v>43538</v>
      </c>
    </row>
    <row r="140" spans="1:34" s="12" customFormat="1" ht="12.75" x14ac:dyDescent="0.15">
      <c r="A140" s="12" t="s">
        <v>887</v>
      </c>
      <c r="B140" s="12" t="s">
        <v>97</v>
      </c>
      <c r="C140" s="12" t="s">
        <v>588</v>
      </c>
      <c r="D140" s="12" t="s">
        <v>730</v>
      </c>
      <c r="E140" s="12" t="s">
        <v>544</v>
      </c>
      <c r="F140" s="12" t="s">
        <v>545</v>
      </c>
      <c r="G140" s="16">
        <v>1000</v>
      </c>
      <c r="H140" s="16">
        <v>0</v>
      </c>
      <c r="I140" s="17">
        <v>0</v>
      </c>
      <c r="J140" s="17">
        <v>0</v>
      </c>
      <c r="K140" s="16">
        <v>1000</v>
      </c>
      <c r="L140" s="12" t="s">
        <v>731</v>
      </c>
      <c r="M140" s="12" t="s">
        <v>686</v>
      </c>
      <c r="N140" s="12" t="s">
        <v>732</v>
      </c>
      <c r="O140" s="16">
        <v>103</v>
      </c>
      <c r="P140" s="16">
        <v>0</v>
      </c>
      <c r="Q140" s="17">
        <v>79.3</v>
      </c>
      <c r="R140" s="17">
        <v>79.3</v>
      </c>
      <c r="S140" s="16">
        <v>0</v>
      </c>
      <c r="T140" s="16">
        <v>0</v>
      </c>
      <c r="U140" s="17">
        <v>0</v>
      </c>
      <c r="V140" s="17">
        <v>0</v>
      </c>
      <c r="W140" s="16">
        <v>0</v>
      </c>
      <c r="X140" s="16">
        <v>103</v>
      </c>
      <c r="Y140" s="16">
        <v>0</v>
      </c>
      <c r="Z140" s="16">
        <v>0</v>
      </c>
      <c r="AA140" s="18">
        <v>0</v>
      </c>
      <c r="AB140" s="16">
        <v>0</v>
      </c>
      <c r="AC140" s="12" t="s">
        <v>549</v>
      </c>
      <c r="AD140" s="12" t="s">
        <v>559</v>
      </c>
      <c r="AE140" s="19">
        <v>43522</v>
      </c>
      <c r="AH140" s="20">
        <v>43529</v>
      </c>
    </row>
    <row r="141" spans="1:34" s="12" customFormat="1" ht="12.75" x14ac:dyDescent="0.15">
      <c r="A141" s="12" t="s">
        <v>888</v>
      </c>
      <c r="B141" s="12" t="s">
        <v>616</v>
      </c>
      <c r="C141" s="12" t="s">
        <v>579</v>
      </c>
      <c r="D141" s="12" t="s">
        <v>617</v>
      </c>
      <c r="E141" s="12" t="s">
        <v>889</v>
      </c>
      <c r="F141" s="12" t="s">
        <v>545</v>
      </c>
      <c r="G141" s="16">
        <v>22</v>
      </c>
      <c r="H141" s="16">
        <v>0</v>
      </c>
      <c r="I141" s="17">
        <v>0</v>
      </c>
      <c r="J141" s="17">
        <v>0</v>
      </c>
      <c r="K141" s="16">
        <v>22</v>
      </c>
      <c r="L141" s="12" t="s">
        <v>613</v>
      </c>
      <c r="M141" s="12" t="s">
        <v>557</v>
      </c>
      <c r="N141" s="12" t="s">
        <v>614</v>
      </c>
      <c r="O141" s="16">
        <v>4</v>
      </c>
      <c r="P141" s="16">
        <v>4</v>
      </c>
      <c r="Q141" s="17">
        <v>4</v>
      </c>
      <c r="R141" s="17">
        <v>4</v>
      </c>
      <c r="S141" s="16">
        <v>0</v>
      </c>
      <c r="T141" s="16">
        <v>0</v>
      </c>
      <c r="U141" s="17">
        <v>0</v>
      </c>
      <c r="V141" s="17">
        <v>0</v>
      </c>
      <c r="W141" s="16">
        <v>4</v>
      </c>
      <c r="X141" s="16">
        <v>0</v>
      </c>
      <c r="Y141" s="16">
        <v>4</v>
      </c>
      <c r="Z141" s="16">
        <v>0</v>
      </c>
      <c r="AA141" s="18">
        <v>0</v>
      </c>
      <c r="AB141" s="16">
        <v>-4</v>
      </c>
      <c r="AC141" s="12" t="s">
        <v>549</v>
      </c>
      <c r="AD141" s="12" t="s">
        <v>559</v>
      </c>
      <c r="AE141" s="19">
        <v>43522</v>
      </c>
      <c r="AH141" s="20">
        <v>43530</v>
      </c>
    </row>
    <row r="142" spans="1:34" s="12" customFormat="1" ht="12.75" x14ac:dyDescent="0.15">
      <c r="A142" s="12" t="s">
        <v>890</v>
      </c>
      <c r="B142" s="12" t="s">
        <v>641</v>
      </c>
      <c r="C142" s="12" t="s">
        <v>573</v>
      </c>
      <c r="D142" s="12" t="s">
        <v>642</v>
      </c>
      <c r="E142" s="12" t="s">
        <v>544</v>
      </c>
      <c r="F142" s="12" t="s">
        <v>545</v>
      </c>
      <c r="G142" s="16">
        <v>45</v>
      </c>
      <c r="H142" s="16">
        <v>0</v>
      </c>
      <c r="I142" s="17">
        <v>0</v>
      </c>
      <c r="J142" s="17">
        <v>0</v>
      </c>
      <c r="K142" s="16">
        <v>45</v>
      </c>
      <c r="L142" s="12" t="s">
        <v>643</v>
      </c>
      <c r="M142" s="12" t="s">
        <v>557</v>
      </c>
      <c r="N142" s="12" t="s">
        <v>644</v>
      </c>
      <c r="O142" s="16">
        <v>3</v>
      </c>
      <c r="P142" s="16">
        <v>3</v>
      </c>
      <c r="Q142" s="17">
        <v>3</v>
      </c>
      <c r="R142" s="17">
        <v>3</v>
      </c>
      <c r="S142" s="16">
        <v>0</v>
      </c>
      <c r="T142" s="16">
        <v>0</v>
      </c>
      <c r="U142" s="17">
        <v>0</v>
      </c>
      <c r="V142" s="17">
        <v>0</v>
      </c>
      <c r="W142" s="16">
        <v>3</v>
      </c>
      <c r="X142" s="16">
        <v>0</v>
      </c>
      <c r="Y142" s="16">
        <v>3</v>
      </c>
      <c r="Z142" s="16">
        <v>0</v>
      </c>
      <c r="AA142" s="18">
        <v>0</v>
      </c>
      <c r="AB142" s="16">
        <v>-3</v>
      </c>
      <c r="AC142" s="12" t="s">
        <v>549</v>
      </c>
      <c r="AD142" s="12" t="s">
        <v>559</v>
      </c>
      <c r="AE142" s="19">
        <v>43522</v>
      </c>
      <c r="AH142" s="20">
        <v>43530</v>
      </c>
    </row>
    <row r="143" spans="1:34" s="12" customFormat="1" ht="12.75" x14ac:dyDescent="0.15">
      <c r="A143" s="12" t="s">
        <v>891</v>
      </c>
      <c r="B143" s="12" t="s">
        <v>572</v>
      </c>
      <c r="C143" s="12" t="s">
        <v>573</v>
      </c>
      <c r="D143" s="12" t="s">
        <v>574</v>
      </c>
      <c r="E143" s="12" t="s">
        <v>889</v>
      </c>
      <c r="F143" s="12" t="s">
        <v>545</v>
      </c>
      <c r="G143" s="16">
        <v>15</v>
      </c>
      <c r="H143" s="16">
        <v>0</v>
      </c>
      <c r="I143" s="17">
        <v>0</v>
      </c>
      <c r="J143" s="17">
        <v>0</v>
      </c>
      <c r="K143" s="16">
        <v>15</v>
      </c>
      <c r="L143" s="12" t="s">
        <v>575</v>
      </c>
      <c r="M143" s="12" t="s">
        <v>576</v>
      </c>
      <c r="N143" s="12" t="s">
        <v>577</v>
      </c>
      <c r="O143" s="16">
        <v>3</v>
      </c>
      <c r="P143" s="16">
        <v>2.56</v>
      </c>
      <c r="Q143" s="17">
        <v>2.56</v>
      </c>
      <c r="R143" s="17">
        <v>2.56</v>
      </c>
      <c r="S143" s="16">
        <v>0</v>
      </c>
      <c r="T143" s="16">
        <v>0</v>
      </c>
      <c r="U143" s="17">
        <v>0</v>
      </c>
      <c r="V143" s="17">
        <v>0</v>
      </c>
      <c r="W143" s="16">
        <v>2.56</v>
      </c>
      <c r="X143" s="16">
        <v>0.44</v>
      </c>
      <c r="Y143" s="16">
        <v>2.56</v>
      </c>
      <c r="Z143" s="16">
        <v>0</v>
      </c>
      <c r="AA143" s="18">
        <v>0</v>
      </c>
      <c r="AB143" s="16">
        <v>-2.56</v>
      </c>
      <c r="AC143" s="12" t="s">
        <v>549</v>
      </c>
      <c r="AD143" s="12" t="s">
        <v>559</v>
      </c>
      <c r="AE143" s="19">
        <v>43522</v>
      </c>
      <c r="AH143" s="20">
        <v>43530</v>
      </c>
    </row>
    <row r="144" spans="1:34" s="12" customFormat="1" ht="12.75" x14ac:dyDescent="0.15">
      <c r="A144" s="12" t="s">
        <v>892</v>
      </c>
      <c r="B144" s="12" t="s">
        <v>57</v>
      </c>
      <c r="C144" s="12" t="s">
        <v>636</v>
      </c>
      <c r="D144" s="12" t="s">
        <v>637</v>
      </c>
      <c r="E144" s="12" t="s">
        <v>544</v>
      </c>
      <c r="F144" s="12" t="s">
        <v>545</v>
      </c>
      <c r="G144" s="16">
        <v>300</v>
      </c>
      <c r="H144" s="16">
        <v>278.5</v>
      </c>
      <c r="I144" s="17">
        <v>278.5</v>
      </c>
      <c r="J144" s="17">
        <v>278.5</v>
      </c>
      <c r="K144" s="16">
        <v>21.5</v>
      </c>
      <c r="L144" s="12" t="s">
        <v>638</v>
      </c>
      <c r="M144" s="12" t="s">
        <v>557</v>
      </c>
      <c r="N144" s="12" t="s">
        <v>639</v>
      </c>
      <c r="O144" s="16">
        <v>44</v>
      </c>
      <c r="P144" s="16">
        <v>44</v>
      </c>
      <c r="Q144" s="17">
        <v>44</v>
      </c>
      <c r="R144" s="17">
        <v>44</v>
      </c>
      <c r="S144" s="16">
        <v>0</v>
      </c>
      <c r="T144" s="16">
        <v>0</v>
      </c>
      <c r="U144" s="17">
        <v>0</v>
      </c>
      <c r="V144" s="17">
        <v>0</v>
      </c>
      <c r="W144" s="16">
        <v>44</v>
      </c>
      <c r="X144" s="16">
        <v>0</v>
      </c>
      <c r="Y144" s="16">
        <v>3.1533333333333302</v>
      </c>
      <c r="Z144" s="16">
        <v>40.8466666666667</v>
      </c>
      <c r="AA144" s="18">
        <v>0</v>
      </c>
      <c r="AB144" s="16">
        <v>-3.1533333333333302</v>
      </c>
      <c r="AC144" s="12" t="s">
        <v>549</v>
      </c>
      <c r="AD144" s="12" t="s">
        <v>559</v>
      </c>
      <c r="AE144" s="19">
        <v>43523</v>
      </c>
      <c r="AF144" s="19">
        <v>43524</v>
      </c>
      <c r="AH144" s="20">
        <v>43529</v>
      </c>
    </row>
    <row r="145" spans="1:34" s="12" customFormat="1" ht="12.75" x14ac:dyDescent="0.15">
      <c r="A145" s="12" t="s">
        <v>893</v>
      </c>
      <c r="B145" s="12" t="s">
        <v>894</v>
      </c>
      <c r="C145" s="12" t="s">
        <v>579</v>
      </c>
      <c r="D145" s="12" t="s">
        <v>895</v>
      </c>
      <c r="E145" s="12" t="s">
        <v>544</v>
      </c>
      <c r="F145" s="12" t="s">
        <v>545</v>
      </c>
      <c r="G145" s="16">
        <v>170</v>
      </c>
      <c r="H145" s="16">
        <v>169</v>
      </c>
      <c r="I145" s="17">
        <v>169</v>
      </c>
      <c r="J145" s="17">
        <v>169</v>
      </c>
      <c r="K145" s="16">
        <v>1</v>
      </c>
      <c r="L145" s="12" t="s">
        <v>896</v>
      </c>
      <c r="M145" s="12" t="s">
        <v>557</v>
      </c>
      <c r="N145" s="12" t="s">
        <v>897</v>
      </c>
      <c r="O145" s="16">
        <v>55</v>
      </c>
      <c r="P145" s="16">
        <v>55</v>
      </c>
      <c r="Q145" s="17">
        <v>55</v>
      </c>
      <c r="R145" s="17">
        <v>55</v>
      </c>
      <c r="S145" s="16">
        <v>0</v>
      </c>
      <c r="T145" s="16">
        <v>0</v>
      </c>
      <c r="U145" s="17">
        <v>0</v>
      </c>
      <c r="V145" s="17">
        <v>0</v>
      </c>
      <c r="W145" s="16">
        <v>55</v>
      </c>
      <c r="X145" s="16">
        <v>0</v>
      </c>
      <c r="Y145" s="16">
        <v>0.323529411764712</v>
      </c>
      <c r="Z145" s="16">
        <v>54.676470588235297</v>
      </c>
      <c r="AA145" s="18">
        <v>0</v>
      </c>
      <c r="AB145" s="16">
        <v>-0.32352941176470301</v>
      </c>
      <c r="AC145" s="12" t="s">
        <v>549</v>
      </c>
      <c r="AD145" s="12" t="s">
        <v>559</v>
      </c>
      <c r="AE145" s="19">
        <v>43508</v>
      </c>
      <c r="AF145" s="19">
        <v>43511</v>
      </c>
      <c r="AH145" s="20">
        <v>43523</v>
      </c>
    </row>
    <row r="146" spans="1:34" s="12" customFormat="1" ht="12.75" x14ac:dyDescent="0.15">
      <c r="A146" s="12" t="s">
        <v>898</v>
      </c>
      <c r="B146" s="12" t="s">
        <v>899</v>
      </c>
      <c r="C146" s="12" t="s">
        <v>863</v>
      </c>
      <c r="D146" s="12" t="s">
        <v>900</v>
      </c>
      <c r="E146" s="12" t="s">
        <v>544</v>
      </c>
      <c r="F146" s="12" t="s">
        <v>545</v>
      </c>
      <c r="G146" s="16">
        <v>130000</v>
      </c>
      <c r="H146" s="16">
        <v>129000</v>
      </c>
      <c r="I146" s="17">
        <v>129000</v>
      </c>
      <c r="J146" s="17">
        <v>129000</v>
      </c>
      <c r="K146" s="16">
        <v>1000</v>
      </c>
      <c r="L146" s="12" t="s">
        <v>901</v>
      </c>
      <c r="M146" s="12" t="s">
        <v>564</v>
      </c>
      <c r="N146" s="12" t="s">
        <v>902</v>
      </c>
      <c r="O146" s="16">
        <v>74</v>
      </c>
      <c r="P146" s="16">
        <v>73.5</v>
      </c>
      <c r="Q146" s="17">
        <v>73.5</v>
      </c>
      <c r="R146" s="17">
        <v>73.5</v>
      </c>
      <c r="S146" s="16">
        <v>0</v>
      </c>
      <c r="T146" s="16">
        <v>0</v>
      </c>
      <c r="U146" s="17">
        <v>0</v>
      </c>
      <c r="V146" s="17">
        <v>0</v>
      </c>
      <c r="W146" s="16">
        <v>73.5</v>
      </c>
      <c r="X146" s="16">
        <v>0.5</v>
      </c>
      <c r="Y146" s="16">
        <v>6.9230769230762199E-2</v>
      </c>
      <c r="Z146" s="16">
        <v>73.430769230769201</v>
      </c>
      <c r="AA146" s="18">
        <v>0</v>
      </c>
      <c r="AB146" s="16">
        <v>-6.9230769230771302E-2</v>
      </c>
      <c r="AC146" s="12" t="s">
        <v>549</v>
      </c>
      <c r="AD146" s="12" t="s">
        <v>559</v>
      </c>
      <c r="AE146" s="19">
        <v>43508</v>
      </c>
      <c r="AF146" s="19">
        <v>43510</v>
      </c>
      <c r="AH146" s="20">
        <v>43523</v>
      </c>
    </row>
    <row r="147" spans="1:34" s="12" customFormat="1" ht="12.75" x14ac:dyDescent="0.15">
      <c r="A147" s="12" t="s">
        <v>903</v>
      </c>
      <c r="B147" s="12" t="s">
        <v>7</v>
      </c>
      <c r="C147" s="12" t="s">
        <v>863</v>
      </c>
      <c r="D147" s="12" t="s">
        <v>878</v>
      </c>
      <c r="E147" s="12" t="s">
        <v>544</v>
      </c>
      <c r="F147" s="12" t="s">
        <v>545</v>
      </c>
      <c r="G147" s="16">
        <v>1300000</v>
      </c>
      <c r="H147" s="16">
        <v>1200800</v>
      </c>
      <c r="I147" s="17">
        <v>1200800</v>
      </c>
      <c r="J147" s="17">
        <v>1200800</v>
      </c>
      <c r="K147" s="16">
        <v>99200</v>
      </c>
      <c r="L147" s="12" t="s">
        <v>879</v>
      </c>
      <c r="M147" s="12" t="s">
        <v>564</v>
      </c>
      <c r="N147" s="12" t="s">
        <v>880</v>
      </c>
      <c r="O147" s="16">
        <v>464</v>
      </c>
      <c r="P147" s="16">
        <v>428.6</v>
      </c>
      <c r="Q147" s="17">
        <v>452.7</v>
      </c>
      <c r="R147" s="17">
        <v>452.7</v>
      </c>
      <c r="S147" s="16">
        <v>0</v>
      </c>
      <c r="T147" s="16">
        <v>0</v>
      </c>
      <c r="U147" s="17">
        <v>0</v>
      </c>
      <c r="V147" s="17">
        <v>0</v>
      </c>
      <c r="W147" s="16">
        <v>428.6</v>
      </c>
      <c r="X147" s="16">
        <v>35.4</v>
      </c>
      <c r="Y147" s="16">
        <v>6.7692307692777797E-3</v>
      </c>
      <c r="Z147" s="16">
        <v>428.59323076923101</v>
      </c>
      <c r="AA147" s="18">
        <v>0</v>
      </c>
      <c r="AB147" s="16">
        <v>-6.7692307692050202E-3</v>
      </c>
      <c r="AC147" s="12" t="s">
        <v>549</v>
      </c>
      <c r="AD147" s="12" t="s">
        <v>559</v>
      </c>
      <c r="AE147" s="19">
        <v>43509</v>
      </c>
      <c r="AF147" s="19">
        <v>43510</v>
      </c>
      <c r="AH147" s="20">
        <v>43529</v>
      </c>
    </row>
    <row r="148" spans="1:34" s="12" customFormat="1" ht="12.75" x14ac:dyDescent="0.15">
      <c r="A148" s="12" t="s">
        <v>904</v>
      </c>
      <c r="B148" s="12" t="s">
        <v>100</v>
      </c>
      <c r="C148" s="12" t="s">
        <v>579</v>
      </c>
      <c r="D148" s="12" t="s">
        <v>612</v>
      </c>
      <c r="E148" s="12" t="s">
        <v>544</v>
      </c>
      <c r="F148" s="12" t="s">
        <v>545</v>
      </c>
      <c r="G148" s="16">
        <v>1000</v>
      </c>
      <c r="H148" s="16">
        <v>861</v>
      </c>
      <c r="I148" s="17">
        <v>861</v>
      </c>
      <c r="J148" s="17">
        <v>861</v>
      </c>
      <c r="K148" s="16">
        <v>139</v>
      </c>
      <c r="L148" s="12" t="s">
        <v>905</v>
      </c>
      <c r="M148" s="12" t="s">
        <v>557</v>
      </c>
      <c r="N148" s="12" t="s">
        <v>906</v>
      </c>
      <c r="O148" s="16">
        <v>211</v>
      </c>
      <c r="P148" s="16">
        <v>209.3</v>
      </c>
      <c r="Q148" s="17">
        <v>209.3</v>
      </c>
      <c r="R148" s="17">
        <v>209.3</v>
      </c>
      <c r="S148" s="16">
        <v>0</v>
      </c>
      <c r="T148" s="16">
        <v>0</v>
      </c>
      <c r="U148" s="17">
        <v>0</v>
      </c>
      <c r="V148" s="17">
        <v>0</v>
      </c>
      <c r="W148" s="16">
        <v>209.3</v>
      </c>
      <c r="X148" s="16">
        <v>1.7</v>
      </c>
      <c r="Y148" s="16">
        <v>27.629000000000001</v>
      </c>
      <c r="Z148" s="16">
        <v>181.67099999999999</v>
      </c>
      <c r="AA148" s="18">
        <v>0</v>
      </c>
      <c r="AB148" s="16">
        <v>-27.629000000000001</v>
      </c>
      <c r="AC148" s="12" t="s">
        <v>549</v>
      </c>
      <c r="AD148" s="12" t="s">
        <v>559</v>
      </c>
      <c r="AE148" s="19">
        <v>43509</v>
      </c>
      <c r="AF148" s="19">
        <v>43512</v>
      </c>
      <c r="AH148" s="20">
        <v>43538</v>
      </c>
    </row>
    <row r="149" spans="1:34" s="12" customFormat="1" ht="12.75" x14ac:dyDescent="0.15">
      <c r="A149" s="12" t="s">
        <v>907</v>
      </c>
      <c r="B149" s="12" t="s">
        <v>96</v>
      </c>
      <c r="C149" s="12" t="s">
        <v>579</v>
      </c>
      <c r="D149" s="12" t="s">
        <v>584</v>
      </c>
      <c r="E149" s="12" t="s">
        <v>544</v>
      </c>
      <c r="F149" s="12" t="s">
        <v>545</v>
      </c>
      <c r="G149" s="16">
        <v>600</v>
      </c>
      <c r="H149" s="16">
        <v>598.5</v>
      </c>
      <c r="I149" s="17">
        <v>598.5</v>
      </c>
      <c r="J149" s="17">
        <v>598.5</v>
      </c>
      <c r="K149" s="16">
        <v>1.5</v>
      </c>
      <c r="L149" s="12" t="s">
        <v>581</v>
      </c>
      <c r="M149" s="12" t="s">
        <v>557</v>
      </c>
      <c r="N149" s="12" t="s">
        <v>582</v>
      </c>
      <c r="O149" s="16">
        <v>94</v>
      </c>
      <c r="P149" s="16">
        <v>94</v>
      </c>
      <c r="Q149" s="17">
        <v>94</v>
      </c>
      <c r="R149" s="17">
        <v>94</v>
      </c>
      <c r="S149" s="16">
        <v>0</v>
      </c>
      <c r="T149" s="16">
        <v>0</v>
      </c>
      <c r="U149" s="17">
        <v>0</v>
      </c>
      <c r="V149" s="17">
        <v>0</v>
      </c>
      <c r="W149" s="16">
        <v>94</v>
      </c>
      <c r="X149" s="16">
        <v>0</v>
      </c>
      <c r="Y149" s="16">
        <v>0.23499999999999999</v>
      </c>
      <c r="Z149" s="16">
        <v>93.765000000000001</v>
      </c>
      <c r="AA149" s="18">
        <v>0</v>
      </c>
      <c r="AB149" s="16">
        <v>-0.23499999999999999</v>
      </c>
      <c r="AC149" s="12" t="s">
        <v>549</v>
      </c>
      <c r="AD149" s="12" t="s">
        <v>559</v>
      </c>
      <c r="AE149" s="19">
        <v>43509</v>
      </c>
      <c r="AF149" s="19">
        <v>43514</v>
      </c>
      <c r="AH149" s="20">
        <v>43529</v>
      </c>
    </row>
    <row r="150" spans="1:34" s="12" customFormat="1" ht="12.75" x14ac:dyDescent="0.15">
      <c r="A150" s="12" t="s">
        <v>908</v>
      </c>
      <c r="B150" s="12" t="s">
        <v>594</v>
      </c>
      <c r="C150" s="12" t="s">
        <v>588</v>
      </c>
      <c r="D150" s="12" t="s">
        <v>589</v>
      </c>
      <c r="E150" s="12" t="s">
        <v>544</v>
      </c>
      <c r="F150" s="12" t="s">
        <v>545</v>
      </c>
      <c r="G150" s="16">
        <v>1000</v>
      </c>
      <c r="H150" s="16">
        <v>1000</v>
      </c>
      <c r="I150" s="17">
        <v>1000</v>
      </c>
      <c r="J150" s="17">
        <v>1000</v>
      </c>
      <c r="K150" s="16">
        <v>0</v>
      </c>
      <c r="L150" s="12" t="s">
        <v>595</v>
      </c>
      <c r="M150" s="12" t="s">
        <v>591</v>
      </c>
      <c r="N150" s="12" t="s">
        <v>596</v>
      </c>
      <c r="O150" s="16">
        <v>42</v>
      </c>
      <c r="P150" s="16">
        <v>42</v>
      </c>
      <c r="Q150" s="17">
        <v>42</v>
      </c>
      <c r="R150" s="17">
        <v>42</v>
      </c>
      <c r="S150" s="16">
        <v>0</v>
      </c>
      <c r="T150" s="16">
        <v>0</v>
      </c>
      <c r="U150" s="17">
        <v>0</v>
      </c>
      <c r="V150" s="17">
        <v>0</v>
      </c>
      <c r="W150" s="16">
        <v>42</v>
      </c>
      <c r="X150" s="16">
        <v>0</v>
      </c>
      <c r="Y150" s="16">
        <v>0</v>
      </c>
      <c r="Z150" s="16">
        <v>42</v>
      </c>
      <c r="AA150" s="18">
        <v>0</v>
      </c>
      <c r="AB150" s="16">
        <v>0</v>
      </c>
      <c r="AC150" s="12" t="s">
        <v>549</v>
      </c>
      <c r="AD150" s="12" t="s">
        <v>559</v>
      </c>
      <c r="AE150" s="19">
        <v>43509</v>
      </c>
      <c r="AF150" s="19">
        <v>43514</v>
      </c>
      <c r="AG150" s="19">
        <v>43522</v>
      </c>
      <c r="AH150" s="20">
        <v>43523</v>
      </c>
    </row>
    <row r="151" spans="1:34" s="12" customFormat="1" ht="12.75" x14ac:dyDescent="0.15">
      <c r="A151" s="12" t="s">
        <v>909</v>
      </c>
      <c r="B151" s="12" t="s">
        <v>774</v>
      </c>
      <c r="C151" s="12" t="s">
        <v>573</v>
      </c>
      <c r="D151" s="12" t="s">
        <v>775</v>
      </c>
      <c r="E151" s="12" t="s">
        <v>544</v>
      </c>
      <c r="F151" s="12" t="s">
        <v>545</v>
      </c>
      <c r="G151" s="16">
        <v>730</v>
      </c>
      <c r="H151" s="16">
        <v>680</v>
      </c>
      <c r="I151" s="17">
        <v>680</v>
      </c>
      <c r="J151" s="17">
        <v>680</v>
      </c>
      <c r="K151" s="16">
        <v>50</v>
      </c>
      <c r="L151" s="12" t="s">
        <v>776</v>
      </c>
      <c r="M151" s="12" t="s">
        <v>557</v>
      </c>
      <c r="N151" s="12" t="s">
        <v>777</v>
      </c>
      <c r="O151" s="16">
        <v>93</v>
      </c>
      <c r="P151" s="16">
        <v>93</v>
      </c>
      <c r="Q151" s="17">
        <v>93</v>
      </c>
      <c r="R151" s="17">
        <v>93</v>
      </c>
      <c r="S151" s="16">
        <v>0</v>
      </c>
      <c r="T151" s="16">
        <v>0</v>
      </c>
      <c r="U151" s="17">
        <v>0</v>
      </c>
      <c r="V151" s="17">
        <v>0</v>
      </c>
      <c r="W151" s="16">
        <v>93</v>
      </c>
      <c r="X151" s="16">
        <v>0</v>
      </c>
      <c r="Y151" s="16">
        <v>6.3698630136986303</v>
      </c>
      <c r="Z151" s="16">
        <v>86.630136986301395</v>
      </c>
      <c r="AA151" s="18">
        <v>0</v>
      </c>
      <c r="AB151" s="16">
        <v>-6.3698630136986303</v>
      </c>
      <c r="AC151" s="12" t="s">
        <v>549</v>
      </c>
      <c r="AD151" s="12" t="s">
        <v>559</v>
      </c>
      <c r="AE151" s="19">
        <v>43510</v>
      </c>
      <c r="AF151" s="19">
        <v>43511</v>
      </c>
      <c r="AH151" s="20">
        <v>43538</v>
      </c>
    </row>
    <row r="152" spans="1:34" s="12" customFormat="1" ht="12.75" x14ac:dyDescent="0.15">
      <c r="A152" s="12" t="s">
        <v>910</v>
      </c>
      <c r="B152" s="12" t="s">
        <v>38</v>
      </c>
      <c r="C152" s="12" t="s">
        <v>588</v>
      </c>
      <c r="D152" s="12" t="s">
        <v>589</v>
      </c>
      <c r="E152" s="12" t="s">
        <v>544</v>
      </c>
      <c r="F152" s="12" t="s">
        <v>545</v>
      </c>
      <c r="G152" s="16">
        <v>60</v>
      </c>
      <c r="H152" s="16">
        <v>60</v>
      </c>
      <c r="I152" s="17">
        <v>60</v>
      </c>
      <c r="J152" s="17">
        <v>60</v>
      </c>
      <c r="K152" s="16">
        <v>0</v>
      </c>
      <c r="L152" s="12" t="s">
        <v>595</v>
      </c>
      <c r="M152" s="12" t="s">
        <v>591</v>
      </c>
      <c r="N152" s="12" t="s">
        <v>596</v>
      </c>
      <c r="O152" s="16">
        <v>3</v>
      </c>
      <c r="P152" s="16">
        <v>3</v>
      </c>
      <c r="Q152" s="17">
        <v>3</v>
      </c>
      <c r="R152" s="17">
        <v>3</v>
      </c>
      <c r="S152" s="16">
        <v>0</v>
      </c>
      <c r="T152" s="16">
        <v>0</v>
      </c>
      <c r="U152" s="17">
        <v>0</v>
      </c>
      <c r="V152" s="17">
        <v>0</v>
      </c>
      <c r="W152" s="16">
        <v>3</v>
      </c>
      <c r="X152" s="16">
        <v>0</v>
      </c>
      <c r="Y152" s="16">
        <v>0</v>
      </c>
      <c r="Z152" s="16">
        <v>3</v>
      </c>
      <c r="AA152" s="18">
        <v>0</v>
      </c>
      <c r="AB152" s="16">
        <v>0</v>
      </c>
      <c r="AC152" s="12" t="s">
        <v>549</v>
      </c>
      <c r="AD152" s="12" t="s">
        <v>559</v>
      </c>
      <c r="AE152" s="19">
        <v>43510</v>
      </c>
      <c r="AF152" s="19">
        <v>43510</v>
      </c>
      <c r="AG152" s="19">
        <v>43511</v>
      </c>
      <c r="AH152" s="20">
        <v>43523</v>
      </c>
    </row>
    <row r="153" spans="1:34" s="12" customFormat="1" ht="12.75" x14ac:dyDescent="0.15">
      <c r="A153" s="12" t="s">
        <v>911</v>
      </c>
      <c r="B153" s="12" t="s">
        <v>839</v>
      </c>
      <c r="C153" s="12" t="s">
        <v>573</v>
      </c>
      <c r="D153" s="12" t="s">
        <v>840</v>
      </c>
      <c r="E153" s="12" t="s">
        <v>544</v>
      </c>
      <c r="F153" s="12" t="s">
        <v>545</v>
      </c>
      <c r="G153" s="16">
        <v>550</v>
      </c>
      <c r="H153" s="16">
        <v>550</v>
      </c>
      <c r="I153" s="17">
        <v>550</v>
      </c>
      <c r="J153" s="17">
        <v>550</v>
      </c>
      <c r="K153" s="16">
        <v>0</v>
      </c>
      <c r="L153" s="12" t="s">
        <v>643</v>
      </c>
      <c r="M153" s="12" t="s">
        <v>557</v>
      </c>
      <c r="N153" s="12" t="s">
        <v>644</v>
      </c>
      <c r="O153" s="16">
        <v>41</v>
      </c>
      <c r="P153" s="16">
        <v>41</v>
      </c>
      <c r="Q153" s="17">
        <v>41</v>
      </c>
      <c r="R153" s="17">
        <v>41</v>
      </c>
      <c r="S153" s="16">
        <v>0</v>
      </c>
      <c r="T153" s="16">
        <v>0</v>
      </c>
      <c r="U153" s="17">
        <v>0</v>
      </c>
      <c r="V153" s="17">
        <v>0</v>
      </c>
      <c r="W153" s="16">
        <v>41</v>
      </c>
      <c r="X153" s="16">
        <v>0</v>
      </c>
      <c r="Y153" s="16">
        <v>0</v>
      </c>
      <c r="Z153" s="16">
        <v>41</v>
      </c>
      <c r="AA153" s="18">
        <v>0</v>
      </c>
      <c r="AB153" s="16">
        <v>0</v>
      </c>
      <c r="AC153" s="12" t="s">
        <v>549</v>
      </c>
      <c r="AD153" s="12" t="s">
        <v>559</v>
      </c>
      <c r="AE153" s="19">
        <v>43510</v>
      </c>
      <c r="AF153" s="19">
        <v>43517</v>
      </c>
      <c r="AG153" s="19">
        <v>43518</v>
      </c>
      <c r="AH153" s="20">
        <v>43523</v>
      </c>
    </row>
    <row r="154" spans="1:34" s="12" customFormat="1" ht="12.75" x14ac:dyDescent="0.15">
      <c r="A154" s="12" t="s">
        <v>912</v>
      </c>
      <c r="B154" s="12" t="s">
        <v>31</v>
      </c>
      <c r="C154" s="12" t="s">
        <v>670</v>
      </c>
      <c r="D154" s="12" t="s">
        <v>671</v>
      </c>
      <c r="E154" s="12" t="s">
        <v>544</v>
      </c>
      <c r="F154" s="12" t="s">
        <v>545</v>
      </c>
      <c r="G154" s="16">
        <v>500000</v>
      </c>
      <c r="H154" s="16">
        <v>499600</v>
      </c>
      <c r="I154" s="17">
        <v>499600</v>
      </c>
      <c r="J154" s="17">
        <v>499600</v>
      </c>
      <c r="K154" s="16">
        <v>400</v>
      </c>
      <c r="L154" s="12" t="s">
        <v>672</v>
      </c>
      <c r="M154" s="12" t="s">
        <v>564</v>
      </c>
      <c r="N154" s="12" t="s">
        <v>673</v>
      </c>
      <c r="O154" s="16">
        <v>657</v>
      </c>
      <c r="P154" s="16">
        <v>657</v>
      </c>
      <c r="Q154" s="17">
        <v>657</v>
      </c>
      <c r="R154" s="17">
        <v>657</v>
      </c>
      <c r="S154" s="16">
        <v>0</v>
      </c>
      <c r="T154" s="16">
        <v>0</v>
      </c>
      <c r="U154" s="17">
        <v>0</v>
      </c>
      <c r="V154" s="17">
        <v>0</v>
      </c>
      <c r="W154" s="16">
        <v>657</v>
      </c>
      <c r="X154" s="16">
        <v>0</v>
      </c>
      <c r="Y154" s="16">
        <v>0.52560000000012197</v>
      </c>
      <c r="Z154" s="16">
        <v>656.47439999999995</v>
      </c>
      <c r="AA154" s="18">
        <v>0</v>
      </c>
      <c r="AB154" s="16">
        <v>-0.52559999999997697</v>
      </c>
      <c r="AC154" s="12" t="s">
        <v>549</v>
      </c>
      <c r="AD154" s="12" t="s">
        <v>559</v>
      </c>
      <c r="AE154" s="19">
        <v>43510</v>
      </c>
      <c r="AF154" s="19">
        <v>43525</v>
      </c>
      <c r="AH154" s="20">
        <v>43536</v>
      </c>
    </row>
    <row r="155" spans="1:34" s="12" customFormat="1" ht="12.75" x14ac:dyDescent="0.15">
      <c r="A155" s="12" t="s">
        <v>913</v>
      </c>
      <c r="B155" s="12" t="s">
        <v>641</v>
      </c>
      <c r="C155" s="12" t="s">
        <v>573</v>
      </c>
      <c r="D155" s="12" t="s">
        <v>642</v>
      </c>
      <c r="E155" s="12" t="s">
        <v>544</v>
      </c>
      <c r="F155" s="12" t="s">
        <v>545</v>
      </c>
      <c r="G155" s="16">
        <v>360</v>
      </c>
      <c r="H155" s="16">
        <v>360</v>
      </c>
      <c r="I155" s="17">
        <v>360</v>
      </c>
      <c r="J155" s="17">
        <v>360</v>
      </c>
      <c r="K155" s="16">
        <v>0</v>
      </c>
      <c r="L155" s="12" t="s">
        <v>643</v>
      </c>
      <c r="M155" s="12" t="s">
        <v>557</v>
      </c>
      <c r="N155" s="12" t="s">
        <v>644</v>
      </c>
      <c r="O155" s="16">
        <v>27</v>
      </c>
      <c r="P155" s="16">
        <v>27</v>
      </c>
      <c r="Q155" s="17">
        <v>27</v>
      </c>
      <c r="R155" s="17">
        <v>27</v>
      </c>
      <c r="S155" s="16">
        <v>0</v>
      </c>
      <c r="T155" s="16">
        <v>0</v>
      </c>
      <c r="U155" s="17">
        <v>0</v>
      </c>
      <c r="V155" s="17">
        <v>0</v>
      </c>
      <c r="W155" s="16">
        <v>27</v>
      </c>
      <c r="X155" s="16">
        <v>0</v>
      </c>
      <c r="Y155" s="16">
        <v>0</v>
      </c>
      <c r="Z155" s="16">
        <v>27</v>
      </c>
      <c r="AA155" s="18">
        <v>0</v>
      </c>
      <c r="AB155" s="16">
        <v>0</v>
      </c>
      <c r="AC155" s="12" t="s">
        <v>549</v>
      </c>
      <c r="AD155" s="12" t="s">
        <v>559</v>
      </c>
      <c r="AE155" s="19">
        <v>43510</v>
      </c>
      <c r="AF155" s="19">
        <v>43514</v>
      </c>
      <c r="AG155" s="19">
        <v>43516</v>
      </c>
      <c r="AH155" s="20">
        <v>43523</v>
      </c>
    </row>
    <row r="156" spans="1:34" s="12" customFormat="1" ht="12.75" x14ac:dyDescent="0.15">
      <c r="A156" s="12" t="s">
        <v>914</v>
      </c>
      <c r="B156" s="12" t="s">
        <v>834</v>
      </c>
      <c r="C156" s="12" t="s">
        <v>573</v>
      </c>
      <c r="D156" s="12" t="s">
        <v>574</v>
      </c>
      <c r="E156" s="12" t="s">
        <v>544</v>
      </c>
      <c r="F156" s="12" t="s">
        <v>545</v>
      </c>
      <c r="G156" s="16">
        <v>660</v>
      </c>
      <c r="H156" s="16">
        <v>643.5</v>
      </c>
      <c r="I156" s="17">
        <v>643.5</v>
      </c>
      <c r="J156" s="17">
        <v>643.5</v>
      </c>
      <c r="K156" s="16">
        <v>16.5</v>
      </c>
      <c r="L156" s="12" t="s">
        <v>575</v>
      </c>
      <c r="M156" s="12" t="s">
        <v>576</v>
      </c>
      <c r="N156" s="12" t="s">
        <v>577</v>
      </c>
      <c r="O156" s="16">
        <v>111</v>
      </c>
      <c r="P156" s="16">
        <v>110.4</v>
      </c>
      <c r="Q156" s="17">
        <v>110.4</v>
      </c>
      <c r="R156" s="17">
        <v>110.4</v>
      </c>
      <c r="S156" s="16">
        <v>0</v>
      </c>
      <c r="T156" s="16">
        <v>0</v>
      </c>
      <c r="U156" s="17">
        <v>0</v>
      </c>
      <c r="V156" s="17">
        <v>0</v>
      </c>
      <c r="W156" s="16">
        <v>110.4</v>
      </c>
      <c r="X156" s="16">
        <v>0.6</v>
      </c>
      <c r="Y156" s="16">
        <v>2.1749999999999998</v>
      </c>
      <c r="Z156" s="16">
        <v>108.22499999999999</v>
      </c>
      <c r="AA156" s="18">
        <v>0</v>
      </c>
      <c r="AB156" s="16">
        <v>-2.1749999999999998</v>
      </c>
      <c r="AC156" s="12" t="s">
        <v>549</v>
      </c>
      <c r="AD156" s="12" t="s">
        <v>559</v>
      </c>
      <c r="AE156" s="19">
        <v>43510</v>
      </c>
      <c r="AF156" s="19">
        <v>43512</v>
      </c>
      <c r="AH156" s="20">
        <v>43523</v>
      </c>
    </row>
    <row r="157" spans="1:34" s="12" customFormat="1" ht="12.75" x14ac:dyDescent="0.15">
      <c r="A157" s="12" t="s">
        <v>915</v>
      </c>
      <c r="B157" s="12" t="s">
        <v>572</v>
      </c>
      <c r="C157" s="12" t="s">
        <v>573</v>
      </c>
      <c r="D157" s="12" t="s">
        <v>574</v>
      </c>
      <c r="E157" s="12" t="s">
        <v>544</v>
      </c>
      <c r="F157" s="12" t="s">
        <v>545</v>
      </c>
      <c r="G157" s="16">
        <v>450</v>
      </c>
      <c r="H157" s="16">
        <v>435</v>
      </c>
      <c r="I157" s="17">
        <v>435</v>
      </c>
      <c r="J157" s="17">
        <v>435</v>
      </c>
      <c r="K157" s="16">
        <v>15</v>
      </c>
      <c r="L157" s="12" t="s">
        <v>575</v>
      </c>
      <c r="M157" s="12" t="s">
        <v>576</v>
      </c>
      <c r="N157" s="12" t="s">
        <v>577</v>
      </c>
      <c r="O157" s="16">
        <v>76</v>
      </c>
      <c r="P157" s="16">
        <v>76</v>
      </c>
      <c r="Q157" s="17">
        <v>76</v>
      </c>
      <c r="R157" s="17">
        <v>76</v>
      </c>
      <c r="S157" s="16">
        <v>0</v>
      </c>
      <c r="T157" s="16">
        <v>0</v>
      </c>
      <c r="U157" s="17">
        <v>0</v>
      </c>
      <c r="V157" s="17">
        <v>0</v>
      </c>
      <c r="W157" s="16">
        <v>76</v>
      </c>
      <c r="X157" s="16">
        <v>0</v>
      </c>
      <c r="Y157" s="16">
        <v>2.5333333333333399</v>
      </c>
      <c r="Z157" s="16">
        <v>73.466666666666697</v>
      </c>
      <c r="AA157" s="18">
        <v>0</v>
      </c>
      <c r="AB157" s="16">
        <v>-2.5333333333333301</v>
      </c>
      <c r="AC157" s="12" t="s">
        <v>549</v>
      </c>
      <c r="AD157" s="12" t="s">
        <v>559</v>
      </c>
      <c r="AE157" s="19">
        <v>43510</v>
      </c>
      <c r="AF157" s="19">
        <v>43517</v>
      </c>
      <c r="AH157" s="20">
        <v>43523</v>
      </c>
    </row>
    <row r="158" spans="1:34" s="12" customFormat="1" ht="12.75" x14ac:dyDescent="0.15">
      <c r="A158" s="12" t="s">
        <v>916</v>
      </c>
      <c r="B158" s="12" t="s">
        <v>917</v>
      </c>
      <c r="C158" s="12" t="s">
        <v>573</v>
      </c>
      <c r="D158" s="12" t="s">
        <v>918</v>
      </c>
      <c r="E158" s="12" t="s">
        <v>544</v>
      </c>
      <c r="F158" s="12" t="s">
        <v>545</v>
      </c>
      <c r="G158" s="16">
        <v>180</v>
      </c>
      <c r="H158" s="16">
        <v>180</v>
      </c>
      <c r="I158" s="17">
        <v>180</v>
      </c>
      <c r="J158" s="17">
        <v>180</v>
      </c>
      <c r="K158" s="16">
        <v>0</v>
      </c>
      <c r="L158" s="12" t="s">
        <v>685</v>
      </c>
      <c r="M158" s="12" t="s">
        <v>686</v>
      </c>
      <c r="N158" s="12" t="s">
        <v>687</v>
      </c>
      <c r="O158" s="16">
        <v>46</v>
      </c>
      <c r="P158" s="16">
        <v>46</v>
      </c>
      <c r="Q158" s="17">
        <v>46</v>
      </c>
      <c r="R158" s="17">
        <v>46</v>
      </c>
      <c r="S158" s="16">
        <v>0</v>
      </c>
      <c r="T158" s="16">
        <v>0</v>
      </c>
      <c r="U158" s="17">
        <v>0</v>
      </c>
      <c r="V158" s="17">
        <v>0</v>
      </c>
      <c r="W158" s="16">
        <v>46</v>
      </c>
      <c r="X158" s="16">
        <v>0</v>
      </c>
      <c r="Y158" s="16">
        <v>0</v>
      </c>
      <c r="Z158" s="16">
        <v>46</v>
      </c>
      <c r="AA158" s="18">
        <v>0</v>
      </c>
      <c r="AB158" s="16">
        <v>0</v>
      </c>
      <c r="AC158" s="12" t="s">
        <v>549</v>
      </c>
      <c r="AD158" s="12" t="s">
        <v>559</v>
      </c>
      <c r="AE158" s="19">
        <v>43510</v>
      </c>
      <c r="AF158" s="19">
        <v>43515</v>
      </c>
      <c r="AG158" s="19">
        <v>43516</v>
      </c>
      <c r="AH158" s="20">
        <v>43523</v>
      </c>
    </row>
    <row r="159" spans="1:34" s="12" customFormat="1" ht="12.75" x14ac:dyDescent="0.15">
      <c r="A159" s="12" t="s">
        <v>919</v>
      </c>
      <c r="B159" s="12" t="s">
        <v>920</v>
      </c>
      <c r="C159" s="12" t="s">
        <v>787</v>
      </c>
      <c r="D159" s="12" t="s">
        <v>684</v>
      </c>
      <c r="E159" s="12" t="s">
        <v>544</v>
      </c>
      <c r="F159" s="12" t="s">
        <v>545</v>
      </c>
      <c r="G159" s="16">
        <v>100000</v>
      </c>
      <c r="H159" s="16">
        <v>95000</v>
      </c>
      <c r="I159" s="17">
        <v>95000</v>
      </c>
      <c r="J159" s="17">
        <v>95000</v>
      </c>
      <c r="K159" s="16">
        <v>5000</v>
      </c>
      <c r="L159" s="12" t="s">
        <v>921</v>
      </c>
      <c r="M159" s="12" t="s">
        <v>564</v>
      </c>
      <c r="N159" s="12" t="s">
        <v>922</v>
      </c>
      <c r="O159" s="16">
        <v>54</v>
      </c>
      <c r="P159" s="16">
        <v>53.7</v>
      </c>
      <c r="Q159" s="17">
        <v>53.7</v>
      </c>
      <c r="R159" s="17">
        <v>53.7</v>
      </c>
      <c r="S159" s="16">
        <v>0</v>
      </c>
      <c r="T159" s="16">
        <v>0</v>
      </c>
      <c r="U159" s="17">
        <v>0</v>
      </c>
      <c r="V159" s="17">
        <v>0</v>
      </c>
      <c r="W159" s="16">
        <v>53.7</v>
      </c>
      <c r="X159" s="16">
        <v>0.3</v>
      </c>
      <c r="Y159" s="16">
        <v>2.4</v>
      </c>
      <c r="Z159" s="16">
        <v>51.3</v>
      </c>
      <c r="AA159" s="18">
        <v>0</v>
      </c>
      <c r="AB159" s="16">
        <v>-2.4</v>
      </c>
      <c r="AC159" s="12" t="s">
        <v>549</v>
      </c>
      <c r="AD159" s="12" t="s">
        <v>559</v>
      </c>
      <c r="AE159" s="19">
        <v>43510</v>
      </c>
      <c r="AF159" s="19">
        <v>43514</v>
      </c>
      <c r="AH159" s="20">
        <v>43523</v>
      </c>
    </row>
    <row r="160" spans="1:34" s="12" customFormat="1" ht="12.75" x14ac:dyDescent="0.15">
      <c r="A160" s="12" t="s">
        <v>923</v>
      </c>
      <c r="B160" s="12" t="s">
        <v>894</v>
      </c>
      <c r="C160" s="12" t="s">
        <v>579</v>
      </c>
      <c r="D160" s="12" t="s">
        <v>895</v>
      </c>
      <c r="E160" s="12" t="s">
        <v>544</v>
      </c>
      <c r="F160" s="12" t="s">
        <v>545</v>
      </c>
      <c r="G160" s="16">
        <v>2</v>
      </c>
      <c r="H160" s="16">
        <v>2</v>
      </c>
      <c r="I160" s="17">
        <v>2</v>
      </c>
      <c r="J160" s="17">
        <v>2</v>
      </c>
      <c r="K160" s="16">
        <v>0</v>
      </c>
      <c r="L160" s="12" t="s">
        <v>896</v>
      </c>
      <c r="M160" s="12" t="s">
        <v>557</v>
      </c>
      <c r="N160" s="12" t="s">
        <v>897</v>
      </c>
      <c r="O160" s="16">
        <v>1</v>
      </c>
      <c r="P160" s="16">
        <v>1</v>
      </c>
      <c r="Q160" s="17">
        <v>1</v>
      </c>
      <c r="R160" s="17">
        <v>1</v>
      </c>
      <c r="S160" s="16">
        <v>0</v>
      </c>
      <c r="T160" s="16">
        <v>0</v>
      </c>
      <c r="U160" s="17">
        <v>0</v>
      </c>
      <c r="V160" s="17">
        <v>0</v>
      </c>
      <c r="W160" s="16">
        <v>1</v>
      </c>
      <c r="X160" s="16">
        <v>0</v>
      </c>
      <c r="Y160" s="16">
        <v>0</v>
      </c>
      <c r="Z160" s="16">
        <v>1</v>
      </c>
      <c r="AA160" s="18">
        <v>0</v>
      </c>
      <c r="AB160" s="16">
        <v>0</v>
      </c>
      <c r="AC160" s="12" t="s">
        <v>549</v>
      </c>
      <c r="AD160" s="12" t="s">
        <v>559</v>
      </c>
      <c r="AE160" s="19">
        <v>43511</v>
      </c>
      <c r="AF160" s="19">
        <v>43511</v>
      </c>
      <c r="AG160" s="19">
        <v>43511</v>
      </c>
      <c r="AH160" s="20">
        <v>43523</v>
      </c>
    </row>
    <row r="161" spans="1:34" s="12" customFormat="1" ht="12.75" x14ac:dyDescent="0.15">
      <c r="A161" s="12" t="s">
        <v>924</v>
      </c>
      <c r="B161" s="12" t="s">
        <v>97</v>
      </c>
      <c r="C161" s="12" t="s">
        <v>588</v>
      </c>
      <c r="D161" s="12" t="s">
        <v>730</v>
      </c>
      <c r="E161" s="12" t="s">
        <v>544</v>
      </c>
      <c r="F161" s="12" t="s">
        <v>545</v>
      </c>
      <c r="G161" s="16">
        <v>1000</v>
      </c>
      <c r="H161" s="16">
        <v>999</v>
      </c>
      <c r="I161" s="17">
        <v>999</v>
      </c>
      <c r="J161" s="17">
        <v>999</v>
      </c>
      <c r="K161" s="16">
        <v>1</v>
      </c>
      <c r="L161" s="12" t="s">
        <v>731</v>
      </c>
      <c r="M161" s="12" t="s">
        <v>686</v>
      </c>
      <c r="N161" s="12" t="s">
        <v>732</v>
      </c>
      <c r="O161" s="16">
        <v>103</v>
      </c>
      <c r="P161" s="16">
        <v>102.9</v>
      </c>
      <c r="Q161" s="17">
        <v>102.9</v>
      </c>
      <c r="R161" s="17">
        <v>102.9</v>
      </c>
      <c r="S161" s="16">
        <v>0</v>
      </c>
      <c r="T161" s="16">
        <v>0</v>
      </c>
      <c r="U161" s="17">
        <v>0</v>
      </c>
      <c r="V161" s="17">
        <v>0</v>
      </c>
      <c r="W161" s="16">
        <v>102.9</v>
      </c>
      <c r="X161" s="16">
        <v>0.1</v>
      </c>
      <c r="Y161" s="16">
        <v>2.9999999999927199E-3</v>
      </c>
      <c r="Z161" s="16">
        <v>102.89700000000001</v>
      </c>
      <c r="AA161" s="18">
        <v>0</v>
      </c>
      <c r="AB161" s="16">
        <v>-2.9999999999927199E-3</v>
      </c>
      <c r="AC161" s="12" t="s">
        <v>549</v>
      </c>
      <c r="AD161" s="12" t="s">
        <v>559</v>
      </c>
      <c r="AE161" s="19">
        <v>43511</v>
      </c>
      <c r="AF161" s="19">
        <v>43514</v>
      </c>
      <c r="AH161" s="20">
        <v>43523</v>
      </c>
    </row>
    <row r="162" spans="1:34" s="12" customFormat="1" ht="12.75" x14ac:dyDescent="0.15">
      <c r="A162" s="12" t="s">
        <v>925</v>
      </c>
      <c r="B162" s="12" t="s">
        <v>363</v>
      </c>
      <c r="C162" s="12" t="s">
        <v>670</v>
      </c>
      <c r="D162" s="12" t="s">
        <v>853</v>
      </c>
      <c r="E162" s="12" t="s">
        <v>544</v>
      </c>
      <c r="F162" s="12" t="s">
        <v>545</v>
      </c>
      <c r="G162" s="16">
        <v>300000</v>
      </c>
      <c r="H162" s="16">
        <v>0</v>
      </c>
      <c r="I162" s="17">
        <v>0</v>
      </c>
      <c r="J162" s="17">
        <v>0</v>
      </c>
      <c r="K162" s="16">
        <v>300000</v>
      </c>
      <c r="L162" s="12" t="s">
        <v>568</v>
      </c>
      <c r="M162" s="12" t="s">
        <v>569</v>
      </c>
      <c r="N162" s="12" t="s">
        <v>570</v>
      </c>
      <c r="O162" s="16">
        <v>193</v>
      </c>
      <c r="P162" s="16">
        <v>0</v>
      </c>
      <c r="Q162" s="17">
        <v>0</v>
      </c>
      <c r="R162" s="17">
        <v>0</v>
      </c>
      <c r="S162" s="16">
        <v>0</v>
      </c>
      <c r="T162" s="16">
        <v>0</v>
      </c>
      <c r="U162" s="17">
        <v>0</v>
      </c>
      <c r="V162" s="17">
        <v>0</v>
      </c>
      <c r="W162" s="16">
        <v>0</v>
      </c>
      <c r="X162" s="16">
        <v>193</v>
      </c>
      <c r="Y162" s="16">
        <v>0</v>
      </c>
      <c r="Z162" s="16">
        <v>0</v>
      </c>
      <c r="AA162" s="18">
        <v>0</v>
      </c>
      <c r="AB162" s="16">
        <v>0</v>
      </c>
      <c r="AC162" s="12" t="s">
        <v>549</v>
      </c>
      <c r="AD162" s="12" t="s">
        <v>559</v>
      </c>
      <c r="AE162" s="19">
        <v>43511</v>
      </c>
      <c r="AH162" s="20">
        <v>43529</v>
      </c>
    </row>
    <row r="163" spans="1:34" s="12" customFormat="1" ht="12.75" x14ac:dyDescent="0.15">
      <c r="A163" s="12" t="s">
        <v>926</v>
      </c>
      <c r="B163" s="12" t="s">
        <v>38</v>
      </c>
      <c r="C163" s="12" t="s">
        <v>588</v>
      </c>
      <c r="D163" s="12" t="s">
        <v>589</v>
      </c>
      <c r="E163" s="12" t="s">
        <v>544</v>
      </c>
      <c r="F163" s="12" t="s">
        <v>545</v>
      </c>
      <c r="G163" s="16">
        <v>83</v>
      </c>
      <c r="H163" s="16">
        <v>83</v>
      </c>
      <c r="I163" s="17">
        <v>83</v>
      </c>
      <c r="J163" s="17">
        <v>83</v>
      </c>
      <c r="K163" s="16">
        <v>0</v>
      </c>
      <c r="L163" s="12" t="s">
        <v>595</v>
      </c>
      <c r="M163" s="12" t="s">
        <v>591</v>
      </c>
      <c r="N163" s="12" t="s">
        <v>596</v>
      </c>
      <c r="O163" s="16">
        <v>4</v>
      </c>
      <c r="P163" s="16">
        <v>4</v>
      </c>
      <c r="Q163" s="17">
        <v>4</v>
      </c>
      <c r="R163" s="17">
        <v>4</v>
      </c>
      <c r="S163" s="16">
        <v>0</v>
      </c>
      <c r="T163" s="16">
        <v>0</v>
      </c>
      <c r="U163" s="17">
        <v>0</v>
      </c>
      <c r="V163" s="17">
        <v>0</v>
      </c>
      <c r="W163" s="16">
        <v>4</v>
      </c>
      <c r="X163" s="16">
        <v>0</v>
      </c>
      <c r="Y163" s="16">
        <v>0</v>
      </c>
      <c r="Z163" s="16">
        <v>4</v>
      </c>
      <c r="AA163" s="18">
        <v>0</v>
      </c>
      <c r="AB163" s="16">
        <v>0</v>
      </c>
      <c r="AC163" s="12" t="s">
        <v>549</v>
      </c>
      <c r="AD163" s="12" t="s">
        <v>559</v>
      </c>
      <c r="AE163" s="19">
        <v>43511</v>
      </c>
      <c r="AF163" s="19">
        <v>43511</v>
      </c>
      <c r="AG163" s="19">
        <v>43511</v>
      </c>
      <c r="AH163" s="20">
        <v>43523</v>
      </c>
    </row>
    <row r="164" spans="1:34" s="12" customFormat="1" ht="12.75" x14ac:dyDescent="0.15">
      <c r="A164" s="12" t="s">
        <v>927</v>
      </c>
      <c r="B164" s="12" t="s">
        <v>594</v>
      </c>
      <c r="C164" s="12" t="s">
        <v>588</v>
      </c>
      <c r="D164" s="12" t="s">
        <v>589</v>
      </c>
      <c r="E164" s="12" t="s">
        <v>544</v>
      </c>
      <c r="F164" s="12" t="s">
        <v>545</v>
      </c>
      <c r="G164" s="16">
        <v>3000</v>
      </c>
      <c r="H164" s="16">
        <v>2982.9</v>
      </c>
      <c r="I164" s="17">
        <v>2982.9</v>
      </c>
      <c r="J164" s="17">
        <v>2982.9</v>
      </c>
      <c r="K164" s="16">
        <v>17.100000000000001</v>
      </c>
      <c r="L164" s="12" t="s">
        <v>595</v>
      </c>
      <c r="M164" s="12" t="s">
        <v>591</v>
      </c>
      <c r="N164" s="12" t="s">
        <v>596</v>
      </c>
      <c r="O164" s="16">
        <v>124</v>
      </c>
      <c r="P164" s="16">
        <v>123.6</v>
      </c>
      <c r="Q164" s="17">
        <v>123.6</v>
      </c>
      <c r="R164" s="17">
        <v>123.6</v>
      </c>
      <c r="S164" s="16">
        <v>0</v>
      </c>
      <c r="T164" s="16">
        <v>0</v>
      </c>
      <c r="U164" s="17">
        <v>0</v>
      </c>
      <c r="V164" s="17">
        <v>0</v>
      </c>
      <c r="W164" s="16">
        <v>123.6</v>
      </c>
      <c r="X164" s="16">
        <v>0.4</v>
      </c>
      <c r="Y164" s="16">
        <v>0.30679999999996699</v>
      </c>
      <c r="Z164" s="16">
        <v>123.2932</v>
      </c>
      <c r="AA164" s="18">
        <v>0</v>
      </c>
      <c r="AB164" s="16">
        <v>-0.30680000000000301</v>
      </c>
      <c r="AC164" s="12" t="s">
        <v>549</v>
      </c>
      <c r="AD164" s="12" t="s">
        <v>559</v>
      </c>
      <c r="AE164" s="19">
        <v>43514</v>
      </c>
      <c r="AF164" s="19">
        <v>43516</v>
      </c>
      <c r="AH164" s="20">
        <v>43523</v>
      </c>
    </row>
    <row r="165" spans="1:34" s="12" customFormat="1" ht="12.75" x14ac:dyDescent="0.15">
      <c r="A165" s="12" t="s">
        <v>928</v>
      </c>
      <c r="B165" s="12" t="s">
        <v>920</v>
      </c>
      <c r="C165" s="12" t="s">
        <v>787</v>
      </c>
      <c r="D165" s="12" t="s">
        <v>684</v>
      </c>
      <c r="E165" s="12" t="s">
        <v>544</v>
      </c>
      <c r="F165" s="12" t="s">
        <v>545</v>
      </c>
      <c r="G165" s="16">
        <v>30000</v>
      </c>
      <c r="H165" s="16">
        <v>5000</v>
      </c>
      <c r="I165" s="17">
        <v>5000</v>
      </c>
      <c r="J165" s="17">
        <v>5000</v>
      </c>
      <c r="K165" s="16">
        <v>25000</v>
      </c>
      <c r="L165" s="12" t="s">
        <v>921</v>
      </c>
      <c r="M165" s="12" t="s">
        <v>564</v>
      </c>
      <c r="N165" s="12" t="s">
        <v>922</v>
      </c>
      <c r="O165" s="16">
        <v>16</v>
      </c>
      <c r="P165" s="16">
        <v>6.9</v>
      </c>
      <c r="Q165" s="17">
        <v>16</v>
      </c>
      <c r="R165" s="17">
        <v>16</v>
      </c>
      <c r="S165" s="16">
        <v>0</v>
      </c>
      <c r="T165" s="16">
        <v>0</v>
      </c>
      <c r="U165" s="17">
        <v>0</v>
      </c>
      <c r="V165" s="17">
        <v>0</v>
      </c>
      <c r="W165" s="16">
        <v>6.9</v>
      </c>
      <c r="X165" s="16">
        <v>9.1</v>
      </c>
      <c r="Y165" s="16">
        <v>4.2333333333333298</v>
      </c>
      <c r="Z165" s="16">
        <v>2.6666666666666701</v>
      </c>
      <c r="AA165" s="18">
        <v>0</v>
      </c>
      <c r="AB165" s="16">
        <v>-4.2333333333333298</v>
      </c>
      <c r="AC165" s="12" t="s">
        <v>549</v>
      </c>
      <c r="AD165" s="12" t="s">
        <v>559</v>
      </c>
      <c r="AE165" s="19">
        <v>43514</v>
      </c>
      <c r="AF165" s="19">
        <v>43515</v>
      </c>
      <c r="AH165" s="20">
        <v>43523</v>
      </c>
    </row>
    <row r="166" spans="1:34" s="12" customFormat="1" ht="12.75" x14ac:dyDescent="0.15">
      <c r="A166" s="12" t="s">
        <v>929</v>
      </c>
      <c r="B166" s="12" t="s">
        <v>9</v>
      </c>
      <c r="C166" s="12" t="s">
        <v>588</v>
      </c>
      <c r="D166" s="12" t="s">
        <v>607</v>
      </c>
      <c r="E166" s="12" t="s">
        <v>544</v>
      </c>
      <c r="F166" s="12" t="s">
        <v>545</v>
      </c>
      <c r="G166" s="16">
        <v>1000</v>
      </c>
      <c r="H166" s="16">
        <v>988.6</v>
      </c>
      <c r="I166" s="17">
        <v>988.6</v>
      </c>
      <c r="J166" s="17">
        <v>988.6</v>
      </c>
      <c r="K166" s="16">
        <v>11.4</v>
      </c>
      <c r="L166" s="12" t="s">
        <v>608</v>
      </c>
      <c r="M166" s="12" t="s">
        <v>557</v>
      </c>
      <c r="N166" s="12" t="s">
        <v>609</v>
      </c>
      <c r="O166" s="16">
        <v>141</v>
      </c>
      <c r="P166" s="16">
        <v>141</v>
      </c>
      <c r="Q166" s="17">
        <v>141</v>
      </c>
      <c r="R166" s="17">
        <v>141</v>
      </c>
      <c r="S166" s="16">
        <v>0</v>
      </c>
      <c r="T166" s="16">
        <v>0</v>
      </c>
      <c r="U166" s="17">
        <v>0</v>
      </c>
      <c r="V166" s="17">
        <v>0</v>
      </c>
      <c r="W166" s="16">
        <v>141</v>
      </c>
      <c r="X166" s="16">
        <v>0</v>
      </c>
      <c r="Y166" s="16">
        <v>1.6073999999999999</v>
      </c>
      <c r="Z166" s="16">
        <v>139.39259999999999</v>
      </c>
      <c r="AA166" s="18">
        <v>0</v>
      </c>
      <c r="AB166" s="16">
        <v>-1.6073999999999999</v>
      </c>
      <c r="AC166" s="12" t="s">
        <v>549</v>
      </c>
      <c r="AD166" s="12" t="s">
        <v>559</v>
      </c>
      <c r="AE166" s="19">
        <v>43515</v>
      </c>
      <c r="AF166" s="19">
        <v>43517</v>
      </c>
      <c r="AH166" s="20">
        <v>43529</v>
      </c>
    </row>
    <row r="167" spans="1:34" s="12" customFormat="1" ht="12.75" x14ac:dyDescent="0.15">
      <c r="A167" s="12" t="s">
        <v>930</v>
      </c>
      <c r="B167" s="12" t="s">
        <v>93</v>
      </c>
      <c r="C167" s="12" t="s">
        <v>573</v>
      </c>
      <c r="D167" s="12" t="s">
        <v>796</v>
      </c>
      <c r="E167" s="12" t="s">
        <v>544</v>
      </c>
      <c r="F167" s="12" t="s">
        <v>545</v>
      </c>
      <c r="G167" s="16">
        <v>2000</v>
      </c>
      <c r="H167" s="16">
        <v>1790</v>
      </c>
      <c r="I167" s="17">
        <v>1790</v>
      </c>
      <c r="J167" s="17">
        <v>1790</v>
      </c>
      <c r="K167" s="16">
        <v>210</v>
      </c>
      <c r="L167" s="12" t="s">
        <v>797</v>
      </c>
      <c r="M167" s="12" t="s">
        <v>576</v>
      </c>
      <c r="N167" s="12" t="s">
        <v>798</v>
      </c>
      <c r="O167" s="16">
        <v>67</v>
      </c>
      <c r="P167" s="16">
        <v>62</v>
      </c>
      <c r="Q167" s="17">
        <v>67</v>
      </c>
      <c r="R167" s="17">
        <v>67</v>
      </c>
      <c r="S167" s="16">
        <v>0</v>
      </c>
      <c r="T167" s="16">
        <v>0</v>
      </c>
      <c r="U167" s="17">
        <v>0</v>
      </c>
      <c r="V167" s="17">
        <v>0</v>
      </c>
      <c r="W167" s="16">
        <v>62</v>
      </c>
      <c r="X167" s="16">
        <v>5</v>
      </c>
      <c r="Y167" s="16">
        <v>2.0350000000000001</v>
      </c>
      <c r="Z167" s="16">
        <v>59.965000000000003</v>
      </c>
      <c r="AA167" s="18">
        <v>0</v>
      </c>
      <c r="AB167" s="16">
        <v>-2.0350000000000001</v>
      </c>
      <c r="AC167" s="12" t="s">
        <v>549</v>
      </c>
      <c r="AD167" s="12" t="s">
        <v>559</v>
      </c>
      <c r="AE167" s="19">
        <v>43515</v>
      </c>
      <c r="AF167" s="19">
        <v>43517</v>
      </c>
      <c r="AH167" s="20">
        <v>43529</v>
      </c>
    </row>
    <row r="168" spans="1:34" s="12" customFormat="1" ht="12.75" x14ac:dyDescent="0.15">
      <c r="A168" s="12" t="s">
        <v>931</v>
      </c>
      <c r="B168" s="12" t="s">
        <v>95</v>
      </c>
      <c r="C168" s="12" t="s">
        <v>579</v>
      </c>
      <c r="D168" s="12" t="s">
        <v>580</v>
      </c>
      <c r="E168" s="12" t="s">
        <v>544</v>
      </c>
      <c r="F168" s="12" t="s">
        <v>545</v>
      </c>
      <c r="G168" s="16">
        <v>480</v>
      </c>
      <c r="H168" s="16">
        <v>456.8</v>
      </c>
      <c r="I168" s="17">
        <v>456.8</v>
      </c>
      <c r="J168" s="17">
        <v>456.8</v>
      </c>
      <c r="K168" s="16">
        <v>23.2</v>
      </c>
      <c r="L168" s="12" t="s">
        <v>581</v>
      </c>
      <c r="M168" s="12" t="s">
        <v>557</v>
      </c>
      <c r="N168" s="12" t="s">
        <v>582</v>
      </c>
      <c r="O168" s="16">
        <v>75</v>
      </c>
      <c r="P168" s="16">
        <v>75</v>
      </c>
      <c r="Q168" s="17">
        <v>75</v>
      </c>
      <c r="R168" s="17">
        <v>75</v>
      </c>
      <c r="S168" s="16">
        <v>0</v>
      </c>
      <c r="T168" s="16">
        <v>0</v>
      </c>
      <c r="U168" s="17">
        <v>0</v>
      </c>
      <c r="V168" s="17">
        <v>0</v>
      </c>
      <c r="W168" s="16">
        <v>75</v>
      </c>
      <c r="X168" s="16">
        <v>0</v>
      </c>
      <c r="Y168" s="16">
        <v>3.625</v>
      </c>
      <c r="Z168" s="16">
        <v>71.375</v>
      </c>
      <c r="AA168" s="18">
        <v>0</v>
      </c>
      <c r="AB168" s="16">
        <v>-3.625</v>
      </c>
      <c r="AC168" s="12" t="s">
        <v>549</v>
      </c>
      <c r="AD168" s="12" t="s">
        <v>559</v>
      </c>
      <c r="AE168" s="19">
        <v>43516</v>
      </c>
      <c r="AF168" s="19">
        <v>43517</v>
      </c>
      <c r="AH168" s="20">
        <v>43538</v>
      </c>
    </row>
    <row r="169" spans="1:34" s="12" customFormat="1" ht="12.75" x14ac:dyDescent="0.15">
      <c r="A169" s="12" t="s">
        <v>932</v>
      </c>
      <c r="B169" s="12" t="s">
        <v>43</v>
      </c>
      <c r="C169" s="12" t="s">
        <v>871</v>
      </c>
      <c r="D169" s="12" t="s">
        <v>872</v>
      </c>
      <c r="E169" s="12" t="s">
        <v>544</v>
      </c>
      <c r="F169" s="12" t="s">
        <v>545</v>
      </c>
      <c r="G169" s="16">
        <v>70000</v>
      </c>
      <c r="H169" s="16">
        <v>0</v>
      </c>
      <c r="I169" s="17">
        <v>0</v>
      </c>
      <c r="J169" s="17">
        <v>0</v>
      </c>
      <c r="K169" s="16">
        <v>70000</v>
      </c>
      <c r="L169" s="12" t="s">
        <v>685</v>
      </c>
      <c r="M169" s="12" t="s">
        <v>686</v>
      </c>
      <c r="N169" s="12" t="s">
        <v>687</v>
      </c>
      <c r="O169" s="16">
        <v>3</v>
      </c>
      <c r="P169" s="16">
        <v>0</v>
      </c>
      <c r="Q169" s="17">
        <v>3</v>
      </c>
      <c r="R169" s="17">
        <v>3</v>
      </c>
      <c r="S169" s="16">
        <v>0</v>
      </c>
      <c r="T169" s="16">
        <v>0</v>
      </c>
      <c r="U169" s="17">
        <v>0</v>
      </c>
      <c r="V169" s="17">
        <v>0</v>
      </c>
      <c r="W169" s="16">
        <v>0</v>
      </c>
      <c r="X169" s="16">
        <v>3</v>
      </c>
      <c r="Y169" s="16">
        <v>0</v>
      </c>
      <c r="Z169" s="16">
        <v>0</v>
      </c>
      <c r="AA169" s="18">
        <v>0</v>
      </c>
      <c r="AB169" s="16">
        <v>0</v>
      </c>
      <c r="AC169" s="12" t="s">
        <v>549</v>
      </c>
      <c r="AD169" s="12" t="s">
        <v>559</v>
      </c>
      <c r="AE169" s="19">
        <v>43516</v>
      </c>
      <c r="AH169" s="20">
        <v>43523</v>
      </c>
    </row>
    <row r="170" spans="1:34" s="12" customFormat="1" ht="12.75" x14ac:dyDescent="0.15">
      <c r="A170" s="12" t="s">
        <v>933</v>
      </c>
      <c r="B170" s="12" t="s">
        <v>611</v>
      </c>
      <c r="C170" s="12" t="s">
        <v>579</v>
      </c>
      <c r="D170" s="12" t="s">
        <v>612</v>
      </c>
      <c r="E170" s="12" t="s">
        <v>544</v>
      </c>
      <c r="F170" s="12" t="s">
        <v>545</v>
      </c>
      <c r="G170" s="16">
        <v>100</v>
      </c>
      <c r="H170" s="16">
        <v>98.5</v>
      </c>
      <c r="I170" s="17">
        <v>98.5</v>
      </c>
      <c r="J170" s="17">
        <v>98.5</v>
      </c>
      <c r="K170" s="16">
        <v>1.5</v>
      </c>
      <c r="L170" s="12" t="s">
        <v>613</v>
      </c>
      <c r="M170" s="12" t="s">
        <v>557</v>
      </c>
      <c r="N170" s="12" t="s">
        <v>614</v>
      </c>
      <c r="O170" s="16">
        <v>19</v>
      </c>
      <c r="P170" s="16">
        <v>19</v>
      </c>
      <c r="Q170" s="17">
        <v>19</v>
      </c>
      <c r="R170" s="17">
        <v>19</v>
      </c>
      <c r="S170" s="16">
        <v>0</v>
      </c>
      <c r="T170" s="16">
        <v>0</v>
      </c>
      <c r="U170" s="17">
        <v>0</v>
      </c>
      <c r="V170" s="17">
        <v>0</v>
      </c>
      <c r="W170" s="16">
        <v>19</v>
      </c>
      <c r="X170" s="16">
        <v>0</v>
      </c>
      <c r="Y170" s="16">
        <v>0.28499999999999998</v>
      </c>
      <c r="Z170" s="16">
        <v>18.715</v>
      </c>
      <c r="AA170" s="18">
        <v>0</v>
      </c>
      <c r="AB170" s="16">
        <v>-0.28499999999999998</v>
      </c>
      <c r="AC170" s="12" t="s">
        <v>549</v>
      </c>
      <c r="AD170" s="12" t="s">
        <v>559</v>
      </c>
      <c r="AE170" s="19">
        <v>43508</v>
      </c>
      <c r="AF170" s="19">
        <v>43512</v>
      </c>
      <c r="AH170" s="20">
        <v>43523</v>
      </c>
    </row>
    <row r="171" spans="1:34" s="12" customFormat="1" ht="12.75" x14ac:dyDescent="0.15">
      <c r="A171" s="12" t="s">
        <v>934</v>
      </c>
      <c r="B171" s="12" t="s">
        <v>616</v>
      </c>
      <c r="C171" s="12" t="s">
        <v>579</v>
      </c>
      <c r="D171" s="12" t="s">
        <v>617</v>
      </c>
      <c r="E171" s="12" t="s">
        <v>544</v>
      </c>
      <c r="F171" s="12" t="s">
        <v>545</v>
      </c>
      <c r="G171" s="16">
        <v>100</v>
      </c>
      <c r="H171" s="16">
        <v>98.5</v>
      </c>
      <c r="I171" s="17">
        <v>98.5</v>
      </c>
      <c r="J171" s="17">
        <v>98.5</v>
      </c>
      <c r="K171" s="16">
        <v>1.5</v>
      </c>
      <c r="L171" s="12" t="s">
        <v>613</v>
      </c>
      <c r="M171" s="12" t="s">
        <v>557</v>
      </c>
      <c r="N171" s="12" t="s">
        <v>614</v>
      </c>
      <c r="O171" s="16">
        <v>19</v>
      </c>
      <c r="P171" s="16">
        <v>19</v>
      </c>
      <c r="Q171" s="17">
        <v>19</v>
      </c>
      <c r="R171" s="17">
        <v>19</v>
      </c>
      <c r="S171" s="16">
        <v>0</v>
      </c>
      <c r="T171" s="16">
        <v>0</v>
      </c>
      <c r="U171" s="17">
        <v>0</v>
      </c>
      <c r="V171" s="17">
        <v>0</v>
      </c>
      <c r="W171" s="16">
        <v>19</v>
      </c>
      <c r="X171" s="16">
        <v>0</v>
      </c>
      <c r="Y171" s="16">
        <v>0.28499999999999998</v>
      </c>
      <c r="Z171" s="16">
        <v>18.715</v>
      </c>
      <c r="AA171" s="18">
        <v>0</v>
      </c>
      <c r="AB171" s="16">
        <v>-0.28499999999999998</v>
      </c>
      <c r="AC171" s="12" t="s">
        <v>549</v>
      </c>
      <c r="AD171" s="12" t="s">
        <v>559</v>
      </c>
      <c r="AE171" s="19">
        <v>43508</v>
      </c>
      <c r="AF171" s="19">
        <v>43512</v>
      </c>
      <c r="AH171" s="20">
        <v>43523</v>
      </c>
    </row>
    <row r="172" spans="1:34" s="12" customFormat="1" ht="12.75" x14ac:dyDescent="0.15">
      <c r="A172" s="12" t="s">
        <v>935</v>
      </c>
      <c r="B172" s="12" t="s">
        <v>9</v>
      </c>
      <c r="C172" s="12" t="s">
        <v>588</v>
      </c>
      <c r="D172" s="12" t="s">
        <v>607</v>
      </c>
      <c r="E172" s="12" t="s">
        <v>544</v>
      </c>
      <c r="F172" s="12" t="s">
        <v>545</v>
      </c>
      <c r="G172" s="16">
        <v>2000</v>
      </c>
      <c r="H172" s="16">
        <v>1973</v>
      </c>
      <c r="I172" s="17">
        <v>1973</v>
      </c>
      <c r="J172" s="17">
        <v>1973</v>
      </c>
      <c r="K172" s="16">
        <v>27</v>
      </c>
      <c r="L172" s="12" t="s">
        <v>608</v>
      </c>
      <c r="M172" s="12" t="s">
        <v>557</v>
      </c>
      <c r="N172" s="12" t="s">
        <v>609</v>
      </c>
      <c r="O172" s="16">
        <v>281</v>
      </c>
      <c r="P172" s="16">
        <v>281</v>
      </c>
      <c r="Q172" s="17">
        <v>281</v>
      </c>
      <c r="R172" s="17">
        <v>281</v>
      </c>
      <c r="S172" s="16">
        <v>0</v>
      </c>
      <c r="T172" s="16">
        <v>0</v>
      </c>
      <c r="U172" s="17">
        <v>0</v>
      </c>
      <c r="V172" s="17">
        <v>0</v>
      </c>
      <c r="W172" s="16">
        <v>281</v>
      </c>
      <c r="X172" s="16">
        <v>0</v>
      </c>
      <c r="Y172" s="16">
        <v>3.7934999999999901</v>
      </c>
      <c r="Z172" s="16">
        <v>277.20650000000001</v>
      </c>
      <c r="AA172" s="18">
        <v>0</v>
      </c>
      <c r="AB172" s="16">
        <v>-3.7934999999999901</v>
      </c>
      <c r="AC172" s="12" t="s">
        <v>549</v>
      </c>
      <c r="AD172" s="12" t="s">
        <v>559</v>
      </c>
      <c r="AE172" s="19">
        <v>43516</v>
      </c>
      <c r="AF172" s="19">
        <v>43523</v>
      </c>
      <c r="AH172" s="20">
        <v>43538</v>
      </c>
    </row>
    <row r="173" spans="1:34" s="12" customFormat="1" ht="12.75" x14ac:dyDescent="0.15">
      <c r="A173" s="12" t="s">
        <v>936</v>
      </c>
      <c r="B173" s="12" t="s">
        <v>786</v>
      </c>
      <c r="C173" s="12" t="s">
        <v>787</v>
      </c>
      <c r="D173" s="12" t="s">
        <v>788</v>
      </c>
      <c r="E173" s="12" t="s">
        <v>544</v>
      </c>
      <c r="F173" s="12" t="s">
        <v>545</v>
      </c>
      <c r="G173" s="16">
        <v>30000</v>
      </c>
      <c r="H173" s="16">
        <v>0</v>
      </c>
      <c r="I173" s="17">
        <v>0</v>
      </c>
      <c r="J173" s="17">
        <v>0</v>
      </c>
      <c r="K173" s="16">
        <v>30000</v>
      </c>
      <c r="L173" s="12" t="s">
        <v>789</v>
      </c>
      <c r="M173" s="12" t="s">
        <v>564</v>
      </c>
      <c r="N173" s="12" t="s">
        <v>790</v>
      </c>
      <c r="O173" s="16">
        <v>9</v>
      </c>
      <c r="P173" s="16">
        <v>9</v>
      </c>
      <c r="Q173" s="17">
        <v>9</v>
      </c>
      <c r="R173" s="17">
        <v>9</v>
      </c>
      <c r="S173" s="16">
        <v>0</v>
      </c>
      <c r="T173" s="16">
        <v>0</v>
      </c>
      <c r="U173" s="17">
        <v>0</v>
      </c>
      <c r="V173" s="17">
        <v>0</v>
      </c>
      <c r="W173" s="16">
        <v>9</v>
      </c>
      <c r="X173" s="16">
        <v>0</v>
      </c>
      <c r="Y173" s="16">
        <v>9</v>
      </c>
      <c r="Z173" s="16">
        <v>0</v>
      </c>
      <c r="AA173" s="18">
        <v>0</v>
      </c>
      <c r="AB173" s="16">
        <v>-9</v>
      </c>
      <c r="AC173" s="12" t="s">
        <v>549</v>
      </c>
      <c r="AD173" s="12" t="s">
        <v>559</v>
      </c>
      <c r="AE173" s="19">
        <v>43523</v>
      </c>
      <c r="AH173" s="20">
        <v>43530</v>
      </c>
    </row>
    <row r="174" spans="1:34" s="12" customFormat="1" ht="12.75" x14ac:dyDescent="0.15">
      <c r="A174" s="12" t="s">
        <v>937</v>
      </c>
      <c r="B174" s="12" t="s">
        <v>55</v>
      </c>
      <c r="C174" s="12" t="s">
        <v>588</v>
      </c>
      <c r="D174" s="12" t="s">
        <v>816</v>
      </c>
      <c r="E174" s="12" t="s">
        <v>544</v>
      </c>
      <c r="F174" s="12" t="s">
        <v>545</v>
      </c>
      <c r="G174" s="16">
        <v>170</v>
      </c>
      <c r="H174" s="16">
        <v>163</v>
      </c>
      <c r="I174" s="17">
        <v>163</v>
      </c>
      <c r="J174" s="17">
        <v>163</v>
      </c>
      <c r="K174" s="16">
        <v>7</v>
      </c>
      <c r="L174" s="12" t="s">
        <v>817</v>
      </c>
      <c r="M174" s="12" t="s">
        <v>557</v>
      </c>
      <c r="N174" s="12" t="s">
        <v>818</v>
      </c>
      <c r="O174" s="16">
        <v>14</v>
      </c>
      <c r="P174" s="16">
        <v>13.5</v>
      </c>
      <c r="Q174" s="17">
        <v>13.5</v>
      </c>
      <c r="R174" s="17">
        <v>13.5</v>
      </c>
      <c r="S174" s="16">
        <v>0</v>
      </c>
      <c r="T174" s="16">
        <v>0</v>
      </c>
      <c r="U174" s="17">
        <v>0</v>
      </c>
      <c r="V174" s="17">
        <v>0</v>
      </c>
      <c r="W174" s="16">
        <v>13.5</v>
      </c>
      <c r="X174" s="16">
        <v>0.5</v>
      </c>
      <c r="Y174" s="16">
        <v>7.6470588235295095E-2</v>
      </c>
      <c r="Z174" s="16">
        <v>13.423529411764701</v>
      </c>
      <c r="AA174" s="18">
        <v>0</v>
      </c>
      <c r="AB174" s="16">
        <v>-7.6470588235295095E-2</v>
      </c>
      <c r="AC174" s="12" t="s">
        <v>549</v>
      </c>
      <c r="AD174" s="12" t="s">
        <v>559</v>
      </c>
      <c r="AE174" s="19">
        <v>43524</v>
      </c>
      <c r="AF174" s="19">
        <v>43524</v>
      </c>
      <c r="AH174" s="20">
        <v>43529</v>
      </c>
    </row>
    <row r="175" spans="1:34" s="12" customFormat="1" ht="12.75" x14ac:dyDescent="0.15">
      <c r="A175" s="12" t="s">
        <v>938</v>
      </c>
      <c r="B175" s="12" t="s">
        <v>106</v>
      </c>
      <c r="C175" s="12" t="s">
        <v>701</v>
      </c>
      <c r="D175" s="12" t="s">
        <v>939</v>
      </c>
      <c r="E175" s="12" t="s">
        <v>544</v>
      </c>
      <c r="F175" s="12" t="s">
        <v>585</v>
      </c>
      <c r="G175" s="16">
        <v>830</v>
      </c>
      <c r="H175" s="16">
        <v>658.5</v>
      </c>
      <c r="I175" s="17">
        <v>658.5</v>
      </c>
      <c r="J175" s="17">
        <v>774.5</v>
      </c>
      <c r="K175" s="16">
        <v>171.5</v>
      </c>
      <c r="L175" s="12" t="s">
        <v>698</v>
      </c>
      <c r="M175" s="12" t="s">
        <v>564</v>
      </c>
      <c r="N175" s="12" t="s">
        <v>699</v>
      </c>
      <c r="O175" s="16">
        <v>91</v>
      </c>
      <c r="P175" s="16">
        <v>85</v>
      </c>
      <c r="Q175" s="17">
        <v>125.5</v>
      </c>
      <c r="R175" s="17">
        <v>131.5</v>
      </c>
      <c r="S175" s="16">
        <v>0</v>
      </c>
      <c r="T175" s="16">
        <v>0</v>
      </c>
      <c r="U175" s="17">
        <v>0</v>
      </c>
      <c r="V175" s="17">
        <v>0</v>
      </c>
      <c r="W175" s="16">
        <v>85</v>
      </c>
      <c r="X175" s="16">
        <v>6</v>
      </c>
      <c r="Y175" s="16">
        <v>12.8030120481928</v>
      </c>
      <c r="Z175" s="16">
        <v>72.196987951807202</v>
      </c>
      <c r="AA175" s="18">
        <v>0</v>
      </c>
      <c r="AB175" s="16">
        <v>-12.8030120481928</v>
      </c>
      <c r="AC175" s="12" t="s">
        <v>549</v>
      </c>
      <c r="AD175" s="12" t="s">
        <v>559</v>
      </c>
      <c r="AE175" s="19">
        <v>43510</v>
      </c>
      <c r="AF175" s="19">
        <v>43514</v>
      </c>
    </row>
    <row r="176" spans="1:34" s="12" customFormat="1" ht="12.75" x14ac:dyDescent="0.15">
      <c r="A176" s="12" t="s">
        <v>940</v>
      </c>
      <c r="B176" s="12" t="s">
        <v>105</v>
      </c>
      <c r="C176" s="12" t="s">
        <v>696</v>
      </c>
      <c r="D176" s="12" t="s">
        <v>939</v>
      </c>
      <c r="E176" s="12" t="s">
        <v>544</v>
      </c>
      <c r="F176" s="12" t="s">
        <v>585</v>
      </c>
      <c r="G176" s="16">
        <v>830</v>
      </c>
      <c r="H176" s="16">
        <v>645.5</v>
      </c>
      <c r="I176" s="17">
        <v>645.5</v>
      </c>
      <c r="J176" s="17">
        <v>761.5</v>
      </c>
      <c r="K176" s="16">
        <v>184.5</v>
      </c>
      <c r="L176" s="12" t="s">
        <v>698</v>
      </c>
      <c r="M176" s="12" t="s">
        <v>564</v>
      </c>
      <c r="N176" s="12" t="s">
        <v>699</v>
      </c>
      <c r="O176" s="16">
        <v>91</v>
      </c>
      <c r="P176" s="16">
        <v>83.9</v>
      </c>
      <c r="Q176" s="17">
        <v>134.9</v>
      </c>
      <c r="R176" s="17">
        <v>142</v>
      </c>
      <c r="S176" s="16">
        <v>0</v>
      </c>
      <c r="T176" s="16">
        <v>0</v>
      </c>
      <c r="U176" s="17">
        <v>0</v>
      </c>
      <c r="V176" s="17">
        <v>0</v>
      </c>
      <c r="W176" s="16">
        <v>83.9</v>
      </c>
      <c r="X176" s="16">
        <v>7.1</v>
      </c>
      <c r="Y176" s="16">
        <v>13.128313253012101</v>
      </c>
      <c r="Z176" s="16">
        <v>70.771686746987996</v>
      </c>
      <c r="AA176" s="18">
        <v>0</v>
      </c>
      <c r="AB176" s="16">
        <v>-13.128313253011999</v>
      </c>
      <c r="AC176" s="12" t="s">
        <v>549</v>
      </c>
      <c r="AD176" s="12" t="s">
        <v>559</v>
      </c>
      <c r="AE176" s="19">
        <v>43510</v>
      </c>
      <c r="AF176" s="19">
        <v>43514</v>
      </c>
    </row>
    <row r="177" spans="1:34" s="12" customFormat="1" ht="12.75" x14ac:dyDescent="0.15">
      <c r="A177" s="12" t="s">
        <v>941</v>
      </c>
      <c r="B177" s="12" t="s">
        <v>26</v>
      </c>
      <c r="C177" s="12" t="s">
        <v>690</v>
      </c>
      <c r="D177" s="12" t="s">
        <v>691</v>
      </c>
      <c r="E177" s="12" t="s">
        <v>544</v>
      </c>
      <c r="F177" s="12" t="s">
        <v>545</v>
      </c>
      <c r="G177" s="16">
        <v>900000</v>
      </c>
      <c r="H177" s="16">
        <v>0</v>
      </c>
      <c r="I177" s="17">
        <v>0</v>
      </c>
      <c r="J177" s="17">
        <v>0</v>
      </c>
      <c r="K177" s="16">
        <v>900000</v>
      </c>
      <c r="L177" s="12" t="s">
        <v>692</v>
      </c>
      <c r="M177" s="12" t="s">
        <v>564</v>
      </c>
      <c r="N177" s="12" t="s">
        <v>693</v>
      </c>
      <c r="O177" s="16">
        <v>296</v>
      </c>
      <c r="P177" s="16">
        <v>0</v>
      </c>
      <c r="Q177" s="17">
        <v>197.6</v>
      </c>
      <c r="R177" s="17">
        <v>197.6</v>
      </c>
      <c r="S177" s="16">
        <v>0</v>
      </c>
      <c r="T177" s="16">
        <v>0</v>
      </c>
      <c r="U177" s="17">
        <v>0</v>
      </c>
      <c r="V177" s="17">
        <v>0</v>
      </c>
      <c r="W177" s="16">
        <v>0</v>
      </c>
      <c r="X177" s="16">
        <v>296</v>
      </c>
      <c r="Y177" s="16">
        <v>0</v>
      </c>
      <c r="Z177" s="16">
        <v>0</v>
      </c>
      <c r="AA177" s="18">
        <v>0</v>
      </c>
      <c r="AB177" s="16">
        <v>0</v>
      </c>
      <c r="AC177" s="12" t="s">
        <v>549</v>
      </c>
      <c r="AD177" s="12" t="s">
        <v>559</v>
      </c>
      <c r="AE177" s="19">
        <v>43510</v>
      </c>
      <c r="AH177" s="20">
        <v>43512</v>
      </c>
    </row>
    <row r="178" spans="1:34" s="12" customFormat="1" ht="12.75" x14ac:dyDescent="0.15">
      <c r="A178" s="12" t="s">
        <v>942</v>
      </c>
      <c r="B178" s="12" t="s">
        <v>89</v>
      </c>
      <c r="C178" s="12" t="s">
        <v>561</v>
      </c>
      <c r="D178" s="12" t="s">
        <v>562</v>
      </c>
      <c r="E178" s="12" t="s">
        <v>544</v>
      </c>
      <c r="F178" s="12" t="s">
        <v>545</v>
      </c>
      <c r="G178" s="16">
        <v>500000</v>
      </c>
      <c r="H178" s="16">
        <v>493000</v>
      </c>
      <c r="I178" s="17">
        <v>493000</v>
      </c>
      <c r="J178" s="17">
        <v>493000</v>
      </c>
      <c r="K178" s="16">
        <v>7000</v>
      </c>
      <c r="L178" s="12" t="s">
        <v>563</v>
      </c>
      <c r="M178" s="12" t="s">
        <v>564</v>
      </c>
      <c r="N178" s="12" t="s">
        <v>565</v>
      </c>
      <c r="O178" s="16">
        <v>228</v>
      </c>
      <c r="P178" s="16">
        <v>228</v>
      </c>
      <c r="Q178" s="17">
        <v>228</v>
      </c>
      <c r="R178" s="17">
        <v>228</v>
      </c>
      <c r="S178" s="16">
        <v>0</v>
      </c>
      <c r="T178" s="16">
        <v>0</v>
      </c>
      <c r="U178" s="17">
        <v>0</v>
      </c>
      <c r="V178" s="17">
        <v>0</v>
      </c>
      <c r="W178" s="16">
        <v>228</v>
      </c>
      <c r="X178" s="16">
        <v>0</v>
      </c>
      <c r="Y178" s="16">
        <v>3.1920000000000099</v>
      </c>
      <c r="Z178" s="16">
        <v>224.80799999999999</v>
      </c>
      <c r="AA178" s="18">
        <v>0</v>
      </c>
      <c r="AB178" s="16">
        <v>-3.1920000000000099</v>
      </c>
      <c r="AC178" s="12" t="s">
        <v>549</v>
      </c>
      <c r="AD178" s="12" t="s">
        <v>559</v>
      </c>
      <c r="AE178" s="19">
        <v>43511</v>
      </c>
      <c r="AF178" s="19">
        <v>43512</v>
      </c>
      <c r="AH178" s="20">
        <v>43523</v>
      </c>
    </row>
    <row r="179" spans="1:34" s="12" customFormat="1" ht="12.75" x14ac:dyDescent="0.15">
      <c r="A179" s="12" t="s">
        <v>943</v>
      </c>
      <c r="B179" s="12" t="s">
        <v>88</v>
      </c>
      <c r="C179" s="12" t="s">
        <v>567</v>
      </c>
      <c r="D179" s="12" t="s">
        <v>562</v>
      </c>
      <c r="E179" s="12" t="s">
        <v>544</v>
      </c>
      <c r="F179" s="12" t="s">
        <v>545</v>
      </c>
      <c r="G179" s="16">
        <v>360000</v>
      </c>
      <c r="H179" s="16">
        <v>356000</v>
      </c>
      <c r="I179" s="17">
        <v>356000</v>
      </c>
      <c r="J179" s="17">
        <v>356000</v>
      </c>
      <c r="K179" s="16">
        <v>4000</v>
      </c>
      <c r="L179" s="12" t="s">
        <v>568</v>
      </c>
      <c r="M179" s="12" t="s">
        <v>569</v>
      </c>
      <c r="N179" s="12" t="s">
        <v>570</v>
      </c>
      <c r="O179" s="16">
        <v>185</v>
      </c>
      <c r="P179" s="16">
        <v>185</v>
      </c>
      <c r="Q179" s="17">
        <v>185</v>
      </c>
      <c r="R179" s="17">
        <v>185</v>
      </c>
      <c r="S179" s="16">
        <v>0</v>
      </c>
      <c r="T179" s="16">
        <v>0</v>
      </c>
      <c r="U179" s="17">
        <v>0</v>
      </c>
      <c r="V179" s="17">
        <v>0</v>
      </c>
      <c r="W179" s="16">
        <v>185</v>
      </c>
      <c r="X179" s="16">
        <v>0</v>
      </c>
      <c r="Y179" s="16">
        <v>2.0555555555555798</v>
      </c>
      <c r="Z179" s="16">
        <v>182.944444444444</v>
      </c>
      <c r="AA179" s="18">
        <v>0</v>
      </c>
      <c r="AB179" s="16">
        <v>-2.05555555555555</v>
      </c>
      <c r="AC179" s="12" t="s">
        <v>549</v>
      </c>
      <c r="AD179" s="12" t="s">
        <v>559</v>
      </c>
      <c r="AE179" s="19">
        <v>43511</v>
      </c>
      <c r="AF179" s="19">
        <v>43514</v>
      </c>
      <c r="AH179" s="20">
        <v>43529</v>
      </c>
    </row>
    <row r="180" spans="1:34" s="12" customFormat="1" ht="12.75" x14ac:dyDescent="0.15">
      <c r="A180" s="12" t="s">
        <v>944</v>
      </c>
      <c r="B180" s="12" t="s">
        <v>117</v>
      </c>
      <c r="C180" s="12" t="s">
        <v>588</v>
      </c>
      <c r="D180" s="12" t="s">
        <v>945</v>
      </c>
      <c r="E180" s="12" t="s">
        <v>544</v>
      </c>
      <c r="F180" s="12" t="s">
        <v>545</v>
      </c>
      <c r="G180" s="16">
        <v>400</v>
      </c>
      <c r="H180" s="16">
        <v>80</v>
      </c>
      <c r="I180" s="17">
        <v>80</v>
      </c>
      <c r="J180" s="17">
        <v>80</v>
      </c>
      <c r="K180" s="16">
        <v>320</v>
      </c>
      <c r="L180" s="12" t="s">
        <v>713</v>
      </c>
      <c r="M180" s="12" t="s">
        <v>576</v>
      </c>
      <c r="N180" s="12" t="s">
        <v>714</v>
      </c>
      <c r="O180" s="16">
        <v>27</v>
      </c>
      <c r="P180" s="16">
        <v>5.4</v>
      </c>
      <c r="Q180" s="17">
        <v>5.4</v>
      </c>
      <c r="R180" s="17">
        <v>5.4</v>
      </c>
      <c r="S180" s="16">
        <v>0</v>
      </c>
      <c r="T180" s="16">
        <v>0</v>
      </c>
      <c r="U180" s="17">
        <v>0</v>
      </c>
      <c r="V180" s="17">
        <v>0</v>
      </c>
      <c r="W180" s="16">
        <v>5.4</v>
      </c>
      <c r="X180" s="16">
        <v>21.6</v>
      </c>
      <c r="Y180" s="16">
        <v>0</v>
      </c>
      <c r="Z180" s="16">
        <v>5.4</v>
      </c>
      <c r="AA180" s="18">
        <v>0</v>
      </c>
      <c r="AB180" s="16">
        <v>0</v>
      </c>
      <c r="AC180" s="12" t="s">
        <v>549</v>
      </c>
      <c r="AD180" s="12" t="s">
        <v>559</v>
      </c>
      <c r="AE180" s="19">
        <v>43512</v>
      </c>
      <c r="AF180" s="19">
        <v>43512</v>
      </c>
      <c r="AH180" s="20">
        <v>43523</v>
      </c>
    </row>
    <row r="181" spans="1:34" s="12" customFormat="1" ht="12.75" x14ac:dyDescent="0.15">
      <c r="A181" s="12" t="s">
        <v>946</v>
      </c>
      <c r="B181" s="12" t="s">
        <v>26</v>
      </c>
      <c r="C181" s="12" t="s">
        <v>690</v>
      </c>
      <c r="D181" s="12" t="s">
        <v>691</v>
      </c>
      <c r="E181" s="12" t="s">
        <v>544</v>
      </c>
      <c r="F181" s="12" t="s">
        <v>545</v>
      </c>
      <c r="G181" s="16">
        <v>900000</v>
      </c>
      <c r="H181" s="16">
        <v>871200</v>
      </c>
      <c r="I181" s="17">
        <v>871200</v>
      </c>
      <c r="J181" s="17">
        <v>871200</v>
      </c>
      <c r="K181" s="16">
        <v>28800</v>
      </c>
      <c r="L181" s="12" t="s">
        <v>947</v>
      </c>
      <c r="M181" s="12" t="s">
        <v>564</v>
      </c>
      <c r="N181" s="12" t="s">
        <v>948</v>
      </c>
      <c r="O181" s="16">
        <v>256</v>
      </c>
      <c r="P181" s="16">
        <v>254.4</v>
      </c>
      <c r="Q181" s="17">
        <v>254.4</v>
      </c>
      <c r="R181" s="17">
        <v>254.4</v>
      </c>
      <c r="S181" s="16">
        <v>0</v>
      </c>
      <c r="T181" s="16">
        <v>0</v>
      </c>
      <c r="U181" s="17">
        <v>0</v>
      </c>
      <c r="V181" s="17">
        <v>0</v>
      </c>
      <c r="W181" s="16">
        <v>254.4</v>
      </c>
      <c r="X181" s="16">
        <v>1.6</v>
      </c>
      <c r="Y181" s="16">
        <v>6.5920000000000103</v>
      </c>
      <c r="Z181" s="16">
        <v>247.80799999999999</v>
      </c>
      <c r="AA181" s="18">
        <v>0</v>
      </c>
      <c r="AB181" s="16">
        <v>-6.5920000000000103</v>
      </c>
      <c r="AC181" s="12" t="s">
        <v>549</v>
      </c>
      <c r="AD181" s="12" t="s">
        <v>559</v>
      </c>
      <c r="AE181" s="19">
        <v>43512</v>
      </c>
      <c r="AF181" s="19">
        <v>43514</v>
      </c>
      <c r="AH181" s="20">
        <v>43529</v>
      </c>
    </row>
    <row r="182" spans="1:34" s="12" customFormat="1" ht="12.75" x14ac:dyDescent="0.15">
      <c r="A182" s="12" t="s">
        <v>949</v>
      </c>
      <c r="B182" s="12" t="s">
        <v>102</v>
      </c>
      <c r="C182" s="12" t="s">
        <v>554</v>
      </c>
      <c r="D182" s="12" t="s">
        <v>757</v>
      </c>
      <c r="E182" s="12" t="s">
        <v>544</v>
      </c>
      <c r="F182" s="12" t="s">
        <v>545</v>
      </c>
      <c r="G182" s="16">
        <v>830</v>
      </c>
      <c r="H182" s="16">
        <v>820</v>
      </c>
      <c r="I182" s="17">
        <v>820</v>
      </c>
      <c r="J182" s="17">
        <v>820</v>
      </c>
      <c r="K182" s="16">
        <v>10</v>
      </c>
      <c r="L182" s="12" t="s">
        <v>654</v>
      </c>
      <c r="M182" s="12" t="s">
        <v>557</v>
      </c>
      <c r="N182" s="12" t="s">
        <v>655</v>
      </c>
      <c r="O182" s="16">
        <v>116</v>
      </c>
      <c r="P182" s="16">
        <v>114.7</v>
      </c>
      <c r="Q182" s="17">
        <v>116</v>
      </c>
      <c r="R182" s="17">
        <v>116</v>
      </c>
      <c r="S182" s="16">
        <v>0</v>
      </c>
      <c r="T182" s="16">
        <v>0</v>
      </c>
      <c r="U182" s="17">
        <v>0</v>
      </c>
      <c r="V182" s="17">
        <v>0</v>
      </c>
      <c r="W182" s="16">
        <v>114.7</v>
      </c>
      <c r="X182" s="16">
        <v>1.3</v>
      </c>
      <c r="Y182" s="16">
        <v>9.7590361445781995E-2</v>
      </c>
      <c r="Z182" s="16">
        <v>114.60240963855399</v>
      </c>
      <c r="AA182" s="18">
        <v>0</v>
      </c>
      <c r="AB182" s="16">
        <v>-9.7590361445781995E-2</v>
      </c>
      <c r="AC182" s="12" t="s">
        <v>549</v>
      </c>
      <c r="AD182" s="12" t="s">
        <v>559</v>
      </c>
      <c r="AE182" s="19">
        <v>43514</v>
      </c>
      <c r="AF182" s="19">
        <v>43515</v>
      </c>
      <c r="AH182" s="20">
        <v>43529</v>
      </c>
    </row>
    <row r="183" spans="1:34" s="12" customFormat="1" ht="12.75" x14ac:dyDescent="0.15">
      <c r="A183" s="12" t="s">
        <v>950</v>
      </c>
      <c r="B183" s="12" t="s">
        <v>103</v>
      </c>
      <c r="C183" s="12" t="s">
        <v>652</v>
      </c>
      <c r="D183" s="12" t="s">
        <v>653</v>
      </c>
      <c r="E183" s="12" t="s">
        <v>544</v>
      </c>
      <c r="F183" s="12" t="s">
        <v>545</v>
      </c>
      <c r="G183" s="16">
        <v>830</v>
      </c>
      <c r="H183" s="16">
        <v>819.5</v>
      </c>
      <c r="I183" s="17">
        <v>819.5</v>
      </c>
      <c r="J183" s="17">
        <v>819.5</v>
      </c>
      <c r="K183" s="16">
        <v>10.5</v>
      </c>
      <c r="L183" s="12" t="s">
        <v>654</v>
      </c>
      <c r="M183" s="12" t="s">
        <v>557</v>
      </c>
      <c r="N183" s="12" t="s">
        <v>655</v>
      </c>
      <c r="O183" s="16">
        <v>59</v>
      </c>
      <c r="P183" s="16">
        <v>59</v>
      </c>
      <c r="Q183" s="17">
        <v>59</v>
      </c>
      <c r="R183" s="17">
        <v>59</v>
      </c>
      <c r="S183" s="16">
        <v>0</v>
      </c>
      <c r="T183" s="16">
        <v>0</v>
      </c>
      <c r="U183" s="17">
        <v>0</v>
      </c>
      <c r="V183" s="17">
        <v>0</v>
      </c>
      <c r="W183" s="16">
        <v>59</v>
      </c>
      <c r="X183" s="16">
        <v>0</v>
      </c>
      <c r="Y183" s="16">
        <v>0.74638554216867303</v>
      </c>
      <c r="Z183" s="16">
        <v>58.253614457831297</v>
      </c>
      <c r="AA183" s="18">
        <v>0</v>
      </c>
      <c r="AB183" s="16">
        <v>-0.74638554216867303</v>
      </c>
      <c r="AC183" s="12" t="s">
        <v>549</v>
      </c>
      <c r="AD183" s="12" t="s">
        <v>559</v>
      </c>
      <c r="AE183" s="19">
        <v>43514</v>
      </c>
      <c r="AF183" s="19">
        <v>43515</v>
      </c>
      <c r="AH183" s="20">
        <v>43529</v>
      </c>
    </row>
    <row r="184" spans="1:34" s="12" customFormat="1" ht="12.75" x14ac:dyDescent="0.15">
      <c r="A184" s="12" t="s">
        <v>951</v>
      </c>
      <c r="B184" s="12" t="s">
        <v>104</v>
      </c>
      <c r="C184" s="12" t="s">
        <v>753</v>
      </c>
      <c r="D184" s="12" t="s">
        <v>653</v>
      </c>
      <c r="E184" s="12" t="s">
        <v>544</v>
      </c>
      <c r="F184" s="12" t="s">
        <v>545</v>
      </c>
      <c r="G184" s="16">
        <v>830</v>
      </c>
      <c r="H184" s="16">
        <v>782</v>
      </c>
      <c r="I184" s="17">
        <v>782</v>
      </c>
      <c r="J184" s="17">
        <v>782</v>
      </c>
      <c r="K184" s="16">
        <v>48</v>
      </c>
      <c r="L184" s="12" t="s">
        <v>654</v>
      </c>
      <c r="M184" s="12" t="s">
        <v>557</v>
      </c>
      <c r="N184" s="12" t="s">
        <v>655</v>
      </c>
      <c r="O184" s="16">
        <v>59</v>
      </c>
      <c r="P184" s="16">
        <v>55.7</v>
      </c>
      <c r="Q184" s="17">
        <v>55.7</v>
      </c>
      <c r="R184" s="17">
        <v>55.7</v>
      </c>
      <c r="S184" s="16">
        <v>0</v>
      </c>
      <c r="T184" s="16">
        <v>0</v>
      </c>
      <c r="U184" s="17">
        <v>0</v>
      </c>
      <c r="V184" s="17">
        <v>0</v>
      </c>
      <c r="W184" s="16">
        <v>55.7</v>
      </c>
      <c r="X184" s="16">
        <v>3.3</v>
      </c>
      <c r="Y184" s="16">
        <v>0.11204819277109</v>
      </c>
      <c r="Z184" s="16">
        <v>55.587951807228897</v>
      </c>
      <c r="AA184" s="18">
        <v>0</v>
      </c>
      <c r="AB184" s="16">
        <v>-0.112048192771081</v>
      </c>
      <c r="AC184" s="12" t="s">
        <v>549</v>
      </c>
      <c r="AD184" s="12" t="s">
        <v>559</v>
      </c>
      <c r="AE184" s="19">
        <v>43514</v>
      </c>
      <c r="AF184" s="19">
        <v>43517</v>
      </c>
      <c r="AH184" s="20">
        <v>43532</v>
      </c>
    </row>
    <row r="185" spans="1:34" s="12" customFormat="1" ht="12.75" x14ac:dyDescent="0.15">
      <c r="A185" s="12" t="s">
        <v>952</v>
      </c>
      <c r="B185" s="12" t="s">
        <v>90</v>
      </c>
      <c r="C185" s="12" t="s">
        <v>542</v>
      </c>
      <c r="D185" s="12" t="s">
        <v>562</v>
      </c>
      <c r="E185" s="12" t="s">
        <v>544</v>
      </c>
      <c r="F185" s="12" t="s">
        <v>545</v>
      </c>
      <c r="G185" s="16">
        <v>300000</v>
      </c>
      <c r="H185" s="16">
        <v>278400</v>
      </c>
      <c r="I185" s="17">
        <v>278400</v>
      </c>
      <c r="J185" s="17">
        <v>278400</v>
      </c>
      <c r="K185" s="16">
        <v>21600</v>
      </c>
      <c r="L185" s="12" t="s">
        <v>88</v>
      </c>
      <c r="M185" s="12" t="s">
        <v>567</v>
      </c>
      <c r="N185" s="12" t="s">
        <v>562</v>
      </c>
      <c r="O185" s="16">
        <v>300000</v>
      </c>
      <c r="P185" s="16">
        <v>300000</v>
      </c>
      <c r="Q185" s="17">
        <v>300000</v>
      </c>
      <c r="R185" s="17">
        <v>300000</v>
      </c>
      <c r="S185" s="16">
        <v>0</v>
      </c>
      <c r="T185" s="16">
        <v>0</v>
      </c>
      <c r="U185" s="17">
        <v>0</v>
      </c>
      <c r="V185" s="17">
        <v>0</v>
      </c>
      <c r="W185" s="16">
        <v>300000</v>
      </c>
      <c r="X185" s="16">
        <v>0</v>
      </c>
      <c r="Y185" s="16">
        <v>21600</v>
      </c>
      <c r="Z185" s="16">
        <v>278400</v>
      </c>
      <c r="AA185" s="18">
        <v>0</v>
      </c>
      <c r="AB185" s="16">
        <v>-21600</v>
      </c>
      <c r="AC185" s="12" t="s">
        <v>549</v>
      </c>
      <c r="AD185" s="12" t="s">
        <v>79</v>
      </c>
      <c r="AE185" s="19">
        <v>43514</v>
      </c>
      <c r="AF185" s="19">
        <v>43515</v>
      </c>
      <c r="AH185" s="20">
        <v>43523</v>
      </c>
    </row>
    <row r="186" spans="1:34" s="12" customFormat="1" ht="12.75" x14ac:dyDescent="0.15">
      <c r="A186" s="12" t="s">
        <v>952</v>
      </c>
      <c r="B186" s="12" t="s">
        <v>90</v>
      </c>
      <c r="C186" s="12" t="s">
        <v>542</v>
      </c>
      <c r="D186" s="12" t="s">
        <v>562</v>
      </c>
      <c r="E186" s="12" t="s">
        <v>544</v>
      </c>
      <c r="F186" s="12" t="s">
        <v>545</v>
      </c>
      <c r="G186" s="16">
        <v>300000</v>
      </c>
      <c r="H186" s="16">
        <v>278400</v>
      </c>
      <c r="I186" s="17">
        <v>278400</v>
      </c>
      <c r="J186" s="17">
        <v>278400</v>
      </c>
      <c r="K186" s="16">
        <v>21600</v>
      </c>
      <c r="L186" s="12" t="s">
        <v>89</v>
      </c>
      <c r="M186" s="12" t="s">
        <v>561</v>
      </c>
      <c r="N186" s="12" t="s">
        <v>562</v>
      </c>
      <c r="O186" s="16">
        <v>300000</v>
      </c>
      <c r="P186" s="16">
        <v>299000</v>
      </c>
      <c r="Q186" s="17">
        <v>299000</v>
      </c>
      <c r="R186" s="17">
        <v>299000</v>
      </c>
      <c r="S186" s="16">
        <v>0</v>
      </c>
      <c r="T186" s="16">
        <v>0</v>
      </c>
      <c r="U186" s="17">
        <v>0</v>
      </c>
      <c r="V186" s="17">
        <v>0</v>
      </c>
      <c r="W186" s="16">
        <v>299000</v>
      </c>
      <c r="X186" s="16">
        <v>1000</v>
      </c>
      <c r="Y186" s="16">
        <v>20600</v>
      </c>
      <c r="Z186" s="16">
        <v>278400</v>
      </c>
      <c r="AA186" s="18">
        <v>0</v>
      </c>
      <c r="AB186" s="16">
        <v>-20600</v>
      </c>
      <c r="AC186" s="12" t="s">
        <v>549</v>
      </c>
      <c r="AD186" s="12" t="s">
        <v>79</v>
      </c>
      <c r="AE186" s="19">
        <v>43514</v>
      </c>
      <c r="AF186" s="19">
        <v>43515</v>
      </c>
      <c r="AH186" s="20">
        <v>43523</v>
      </c>
    </row>
    <row r="187" spans="1:34" s="12" customFormat="1" ht="12.75" x14ac:dyDescent="0.15">
      <c r="A187" s="12" t="s">
        <v>953</v>
      </c>
      <c r="B187" s="12" t="s">
        <v>92</v>
      </c>
      <c r="C187" s="12" t="s">
        <v>670</v>
      </c>
      <c r="D187" s="12" t="s">
        <v>954</v>
      </c>
      <c r="E187" s="12" t="s">
        <v>544</v>
      </c>
      <c r="F187" s="12" t="s">
        <v>545</v>
      </c>
      <c r="G187" s="16">
        <v>80000</v>
      </c>
      <c r="H187" s="16">
        <v>67000</v>
      </c>
      <c r="I187" s="17">
        <v>67000</v>
      </c>
      <c r="J187" s="17">
        <v>67000</v>
      </c>
      <c r="K187" s="16">
        <v>13000</v>
      </c>
      <c r="L187" s="12" t="s">
        <v>955</v>
      </c>
      <c r="M187" s="12" t="s">
        <v>956</v>
      </c>
      <c r="N187" s="12" t="s">
        <v>957</v>
      </c>
      <c r="O187" s="16">
        <v>79</v>
      </c>
      <c r="P187" s="16">
        <v>71.7</v>
      </c>
      <c r="Q187" s="17">
        <v>71.7</v>
      </c>
      <c r="R187" s="17">
        <v>71.7</v>
      </c>
      <c r="S187" s="16">
        <v>0</v>
      </c>
      <c r="T187" s="16">
        <v>0</v>
      </c>
      <c r="U187" s="17">
        <v>0</v>
      </c>
      <c r="V187" s="17">
        <v>0</v>
      </c>
      <c r="W187" s="16">
        <v>71.7</v>
      </c>
      <c r="X187" s="16">
        <v>7.3</v>
      </c>
      <c r="Y187" s="16">
        <v>5.5374999999999996</v>
      </c>
      <c r="Z187" s="16">
        <v>66.162499999999994</v>
      </c>
      <c r="AA187" s="18">
        <v>0</v>
      </c>
      <c r="AB187" s="16">
        <v>-5.5374999999999996</v>
      </c>
      <c r="AC187" s="12" t="s">
        <v>549</v>
      </c>
      <c r="AD187" s="12" t="s">
        <v>559</v>
      </c>
      <c r="AE187" s="19">
        <v>43517</v>
      </c>
      <c r="AF187" s="19">
        <v>43522</v>
      </c>
      <c r="AH187" s="20">
        <v>43538</v>
      </c>
    </row>
    <row r="188" spans="1:34" s="12" customFormat="1" ht="12.75" x14ac:dyDescent="0.15">
      <c r="A188" s="12" t="s">
        <v>958</v>
      </c>
      <c r="B188" s="12" t="s">
        <v>959</v>
      </c>
      <c r="C188" s="12" t="s">
        <v>960</v>
      </c>
      <c r="D188" s="12" t="s">
        <v>961</v>
      </c>
      <c r="E188" s="12" t="s">
        <v>544</v>
      </c>
      <c r="F188" s="12" t="s">
        <v>545</v>
      </c>
      <c r="G188" s="16">
        <v>60</v>
      </c>
      <c r="H188" s="16">
        <v>60</v>
      </c>
      <c r="I188" s="17">
        <v>60</v>
      </c>
      <c r="J188" s="17">
        <v>60</v>
      </c>
      <c r="K188" s="16">
        <v>0</v>
      </c>
      <c r="L188" s="12" t="s">
        <v>962</v>
      </c>
      <c r="M188" s="12" t="s">
        <v>963</v>
      </c>
      <c r="N188" s="12" t="s">
        <v>964</v>
      </c>
      <c r="O188" s="16">
        <v>20</v>
      </c>
      <c r="P188" s="16">
        <v>20</v>
      </c>
      <c r="Q188" s="17">
        <v>20</v>
      </c>
      <c r="R188" s="17">
        <v>20</v>
      </c>
      <c r="S188" s="16">
        <v>0</v>
      </c>
      <c r="T188" s="16">
        <v>0</v>
      </c>
      <c r="U188" s="17">
        <v>0</v>
      </c>
      <c r="V188" s="17">
        <v>0</v>
      </c>
      <c r="W188" s="16">
        <v>20</v>
      </c>
      <c r="X188" s="16">
        <v>0</v>
      </c>
      <c r="Y188" s="16">
        <v>0</v>
      </c>
      <c r="Z188" s="16">
        <v>20</v>
      </c>
      <c r="AA188" s="18">
        <v>0</v>
      </c>
      <c r="AB188" s="16">
        <v>0</v>
      </c>
      <c r="AC188" s="12" t="s">
        <v>549</v>
      </c>
      <c r="AD188" s="12" t="s">
        <v>559</v>
      </c>
      <c r="AE188" s="19">
        <v>43517</v>
      </c>
      <c r="AF188" s="19">
        <v>43518</v>
      </c>
      <c r="AG188" s="19">
        <v>43518</v>
      </c>
      <c r="AH188" s="20">
        <v>43529</v>
      </c>
    </row>
    <row r="189" spans="1:34" s="12" customFormat="1" ht="12.75" x14ac:dyDescent="0.15">
      <c r="A189" s="12" t="s">
        <v>965</v>
      </c>
      <c r="B189" s="12" t="s">
        <v>966</v>
      </c>
      <c r="C189" s="12" t="s">
        <v>967</v>
      </c>
      <c r="D189" s="12" t="s">
        <v>968</v>
      </c>
      <c r="E189" s="12" t="s">
        <v>544</v>
      </c>
      <c r="F189" s="12" t="s">
        <v>545</v>
      </c>
      <c r="G189" s="16">
        <v>60</v>
      </c>
      <c r="H189" s="16">
        <v>60</v>
      </c>
      <c r="I189" s="17">
        <v>60</v>
      </c>
      <c r="J189" s="17">
        <v>60</v>
      </c>
      <c r="K189" s="16">
        <v>0</v>
      </c>
      <c r="L189" s="12" t="s">
        <v>962</v>
      </c>
      <c r="M189" s="12" t="s">
        <v>963</v>
      </c>
      <c r="N189" s="12" t="s">
        <v>964</v>
      </c>
      <c r="O189" s="16">
        <v>20</v>
      </c>
      <c r="P189" s="16">
        <v>20</v>
      </c>
      <c r="Q189" s="17">
        <v>20</v>
      </c>
      <c r="R189" s="17">
        <v>20</v>
      </c>
      <c r="S189" s="16">
        <v>0</v>
      </c>
      <c r="T189" s="16">
        <v>0</v>
      </c>
      <c r="U189" s="17">
        <v>0</v>
      </c>
      <c r="V189" s="17">
        <v>0</v>
      </c>
      <c r="W189" s="16">
        <v>20</v>
      </c>
      <c r="X189" s="16">
        <v>0</v>
      </c>
      <c r="Y189" s="16">
        <v>0</v>
      </c>
      <c r="Z189" s="16">
        <v>20</v>
      </c>
      <c r="AA189" s="18">
        <v>0</v>
      </c>
      <c r="AB189" s="16">
        <v>0</v>
      </c>
      <c r="AC189" s="12" t="s">
        <v>549</v>
      </c>
      <c r="AD189" s="12" t="s">
        <v>559</v>
      </c>
      <c r="AE189" s="19">
        <v>43517</v>
      </c>
      <c r="AF189" s="19">
        <v>43522</v>
      </c>
      <c r="AG189" s="19">
        <v>43522</v>
      </c>
      <c r="AH189" s="20">
        <v>43529</v>
      </c>
    </row>
    <row r="190" spans="1:34" s="12" customFormat="1" ht="12.75" x14ac:dyDescent="0.15">
      <c r="A190" s="12" t="s">
        <v>969</v>
      </c>
      <c r="B190" s="12" t="s">
        <v>970</v>
      </c>
      <c r="C190" s="12" t="s">
        <v>971</v>
      </c>
      <c r="D190" s="12" t="s">
        <v>972</v>
      </c>
      <c r="E190" s="12" t="s">
        <v>544</v>
      </c>
      <c r="F190" s="12" t="s">
        <v>545</v>
      </c>
      <c r="G190" s="16">
        <v>80000</v>
      </c>
      <c r="H190" s="16">
        <v>42200</v>
      </c>
      <c r="I190" s="17">
        <v>42200</v>
      </c>
      <c r="J190" s="17">
        <v>42200</v>
      </c>
      <c r="K190" s="16">
        <v>37800</v>
      </c>
      <c r="L190" s="12" t="s">
        <v>973</v>
      </c>
      <c r="M190" s="12" t="s">
        <v>974</v>
      </c>
      <c r="N190" s="12" t="s">
        <v>975</v>
      </c>
      <c r="O190" s="16">
        <v>23</v>
      </c>
      <c r="P190" s="16">
        <v>13.2</v>
      </c>
      <c r="Q190" s="17">
        <v>22</v>
      </c>
      <c r="R190" s="17">
        <v>22</v>
      </c>
      <c r="S190" s="16">
        <v>0</v>
      </c>
      <c r="T190" s="16">
        <v>0</v>
      </c>
      <c r="U190" s="17">
        <v>0</v>
      </c>
      <c r="V190" s="17">
        <v>0</v>
      </c>
      <c r="W190" s="16">
        <v>13.2</v>
      </c>
      <c r="X190" s="16">
        <v>9.8000000000000007</v>
      </c>
      <c r="Y190" s="16">
        <v>1.0674999999999999</v>
      </c>
      <c r="Z190" s="16">
        <v>12.1325</v>
      </c>
      <c r="AA190" s="18">
        <v>0</v>
      </c>
      <c r="AB190" s="16">
        <v>-1.0674999999999999</v>
      </c>
      <c r="AC190" s="12" t="s">
        <v>549</v>
      </c>
      <c r="AD190" s="12" t="s">
        <v>559</v>
      </c>
      <c r="AE190" s="19">
        <v>43517</v>
      </c>
      <c r="AF190" s="19">
        <v>43522</v>
      </c>
      <c r="AH190" s="20">
        <v>43530</v>
      </c>
    </row>
    <row r="191" spans="1:34" s="12" customFormat="1" ht="12.75" x14ac:dyDescent="0.15">
      <c r="A191" s="12" t="s">
        <v>976</v>
      </c>
      <c r="B191" s="12" t="s">
        <v>88</v>
      </c>
      <c r="C191" s="12" t="s">
        <v>567</v>
      </c>
      <c r="D191" s="12" t="s">
        <v>562</v>
      </c>
      <c r="E191" s="12" t="s">
        <v>544</v>
      </c>
      <c r="F191" s="12" t="s">
        <v>545</v>
      </c>
      <c r="G191" s="16">
        <v>200000</v>
      </c>
      <c r="H191" s="16">
        <v>181900</v>
      </c>
      <c r="I191" s="17">
        <v>181900</v>
      </c>
      <c r="J191" s="17">
        <v>181900</v>
      </c>
      <c r="K191" s="16">
        <v>18100</v>
      </c>
      <c r="L191" s="12" t="s">
        <v>568</v>
      </c>
      <c r="M191" s="12" t="s">
        <v>569</v>
      </c>
      <c r="N191" s="12" t="s">
        <v>570</v>
      </c>
      <c r="O191" s="16">
        <v>103</v>
      </c>
      <c r="P191" s="16">
        <v>99.6</v>
      </c>
      <c r="Q191" s="17">
        <v>99.6</v>
      </c>
      <c r="R191" s="17">
        <v>99.6</v>
      </c>
      <c r="S191" s="16">
        <v>0</v>
      </c>
      <c r="T191" s="16">
        <v>0</v>
      </c>
      <c r="U191" s="17">
        <v>0</v>
      </c>
      <c r="V191" s="17">
        <v>0</v>
      </c>
      <c r="W191" s="16">
        <v>99.6</v>
      </c>
      <c r="X191" s="16">
        <v>3.4</v>
      </c>
      <c r="Y191" s="16">
        <v>5.9215</v>
      </c>
      <c r="Z191" s="16">
        <v>93.6785</v>
      </c>
      <c r="AA191" s="18">
        <v>0</v>
      </c>
      <c r="AB191" s="16">
        <v>-5.9215</v>
      </c>
      <c r="AC191" s="12" t="s">
        <v>549</v>
      </c>
      <c r="AD191" s="12" t="s">
        <v>559</v>
      </c>
      <c r="AE191" s="19">
        <v>43518</v>
      </c>
      <c r="AF191" s="19">
        <v>43521</v>
      </c>
      <c r="AH191" s="20">
        <v>43529</v>
      </c>
    </row>
    <row r="192" spans="1:34" s="12" customFormat="1" ht="12.75" x14ac:dyDescent="0.15">
      <c r="A192" s="12" t="s">
        <v>977</v>
      </c>
      <c r="B192" s="12" t="s">
        <v>395</v>
      </c>
      <c r="C192" s="12" t="s">
        <v>740</v>
      </c>
      <c r="D192" s="12" t="s">
        <v>741</v>
      </c>
      <c r="E192" s="12" t="s">
        <v>544</v>
      </c>
      <c r="F192" s="12" t="s">
        <v>545</v>
      </c>
      <c r="G192" s="16">
        <v>50</v>
      </c>
      <c r="H192" s="16">
        <v>0</v>
      </c>
      <c r="I192" s="17">
        <v>0</v>
      </c>
      <c r="J192" s="17">
        <v>0</v>
      </c>
      <c r="K192" s="16">
        <v>50</v>
      </c>
      <c r="L192" s="12" t="s">
        <v>742</v>
      </c>
      <c r="M192" s="12" t="s">
        <v>743</v>
      </c>
      <c r="N192" s="12" t="s">
        <v>744</v>
      </c>
      <c r="O192" s="16">
        <v>4</v>
      </c>
      <c r="P192" s="16">
        <v>4</v>
      </c>
      <c r="Q192" s="17">
        <v>4</v>
      </c>
      <c r="R192" s="17">
        <v>4</v>
      </c>
      <c r="S192" s="16">
        <v>0</v>
      </c>
      <c r="T192" s="16">
        <v>0</v>
      </c>
      <c r="U192" s="17">
        <v>0</v>
      </c>
      <c r="V192" s="17">
        <v>0</v>
      </c>
      <c r="W192" s="16">
        <v>4</v>
      </c>
      <c r="X192" s="16">
        <v>0</v>
      </c>
      <c r="Y192" s="16">
        <v>4</v>
      </c>
      <c r="Z192" s="16">
        <v>0</v>
      </c>
      <c r="AA192" s="18">
        <v>0</v>
      </c>
      <c r="AB192" s="16">
        <v>-4</v>
      </c>
      <c r="AC192" s="12" t="s">
        <v>549</v>
      </c>
      <c r="AD192" s="12" t="s">
        <v>559</v>
      </c>
      <c r="AE192" s="19">
        <v>43518</v>
      </c>
      <c r="AH192" s="20">
        <v>43538</v>
      </c>
    </row>
    <row r="193" spans="1:34" s="12" customFormat="1" ht="12.75" x14ac:dyDescent="0.15">
      <c r="A193" s="12" t="s">
        <v>978</v>
      </c>
      <c r="B193" s="12" t="s">
        <v>792</v>
      </c>
      <c r="C193" s="12" t="s">
        <v>588</v>
      </c>
      <c r="D193" s="12" t="s">
        <v>589</v>
      </c>
      <c r="E193" s="12" t="s">
        <v>544</v>
      </c>
      <c r="F193" s="12" t="s">
        <v>545</v>
      </c>
      <c r="G193" s="16">
        <v>50</v>
      </c>
      <c r="H193" s="16">
        <v>0</v>
      </c>
      <c r="I193" s="17">
        <v>0</v>
      </c>
      <c r="J193" s="17">
        <v>0</v>
      </c>
      <c r="K193" s="16">
        <v>50</v>
      </c>
      <c r="L193" s="12" t="s">
        <v>595</v>
      </c>
      <c r="M193" s="12" t="s">
        <v>591</v>
      </c>
      <c r="N193" s="12" t="s">
        <v>596</v>
      </c>
      <c r="O193" s="16">
        <v>3</v>
      </c>
      <c r="P193" s="16">
        <v>0</v>
      </c>
      <c r="Q193" s="17">
        <v>3</v>
      </c>
      <c r="R193" s="17">
        <v>3</v>
      </c>
      <c r="S193" s="16">
        <v>0</v>
      </c>
      <c r="T193" s="16">
        <v>0</v>
      </c>
      <c r="U193" s="17">
        <v>0</v>
      </c>
      <c r="V193" s="17">
        <v>0</v>
      </c>
      <c r="W193" s="16">
        <v>0</v>
      </c>
      <c r="X193" s="16">
        <v>3</v>
      </c>
      <c r="Y193" s="16">
        <v>0</v>
      </c>
      <c r="Z193" s="16">
        <v>0</v>
      </c>
      <c r="AA193" s="18">
        <v>0</v>
      </c>
      <c r="AB193" s="16">
        <v>0</v>
      </c>
      <c r="AC193" s="12" t="s">
        <v>549</v>
      </c>
      <c r="AD193" s="12" t="s">
        <v>559</v>
      </c>
      <c r="AE193" s="19">
        <v>43518</v>
      </c>
      <c r="AH193" s="20">
        <v>43536</v>
      </c>
    </row>
    <row r="194" spans="1:34" s="12" customFormat="1" ht="12.75" x14ac:dyDescent="0.15">
      <c r="A194" s="12" t="s">
        <v>979</v>
      </c>
      <c r="B194" s="12" t="s">
        <v>89</v>
      </c>
      <c r="C194" s="12" t="s">
        <v>561</v>
      </c>
      <c r="D194" s="12" t="s">
        <v>562</v>
      </c>
      <c r="E194" s="12" t="s">
        <v>544</v>
      </c>
      <c r="F194" s="12" t="s">
        <v>545</v>
      </c>
      <c r="G194" s="16">
        <v>600000</v>
      </c>
      <c r="H194" s="16">
        <v>595100</v>
      </c>
      <c r="I194" s="17">
        <v>595100</v>
      </c>
      <c r="J194" s="17">
        <v>595100</v>
      </c>
      <c r="K194" s="16">
        <v>4900</v>
      </c>
      <c r="L194" s="12" t="s">
        <v>563</v>
      </c>
      <c r="M194" s="12" t="s">
        <v>564</v>
      </c>
      <c r="N194" s="12" t="s">
        <v>565</v>
      </c>
      <c r="O194" s="16">
        <v>274</v>
      </c>
      <c r="P194" s="16">
        <v>274</v>
      </c>
      <c r="Q194" s="17">
        <v>274</v>
      </c>
      <c r="R194" s="17">
        <v>274</v>
      </c>
      <c r="S194" s="16">
        <v>0</v>
      </c>
      <c r="T194" s="16">
        <v>0</v>
      </c>
      <c r="U194" s="17">
        <v>0</v>
      </c>
      <c r="V194" s="17">
        <v>0</v>
      </c>
      <c r="W194" s="16">
        <v>274</v>
      </c>
      <c r="X194" s="16">
        <v>0</v>
      </c>
      <c r="Y194" s="16">
        <v>2.2376666666666298</v>
      </c>
      <c r="Z194" s="16">
        <v>271.762333333333</v>
      </c>
      <c r="AA194" s="18">
        <v>0</v>
      </c>
      <c r="AB194" s="16">
        <v>-2.23766666666666</v>
      </c>
      <c r="AC194" s="12" t="s">
        <v>549</v>
      </c>
      <c r="AD194" s="12" t="s">
        <v>559</v>
      </c>
      <c r="AE194" s="19">
        <v>43521</v>
      </c>
      <c r="AF194" s="19">
        <v>43523</v>
      </c>
      <c r="AH194" s="20">
        <v>43529</v>
      </c>
    </row>
    <row r="195" spans="1:34" s="12" customFormat="1" ht="12.75" x14ac:dyDescent="0.15">
      <c r="A195" s="12" t="s">
        <v>980</v>
      </c>
      <c r="B195" s="12" t="s">
        <v>88</v>
      </c>
      <c r="C195" s="12" t="s">
        <v>567</v>
      </c>
      <c r="D195" s="12" t="s">
        <v>562</v>
      </c>
      <c r="E195" s="12" t="s">
        <v>544</v>
      </c>
      <c r="F195" s="12" t="s">
        <v>545</v>
      </c>
      <c r="G195" s="16">
        <v>400000</v>
      </c>
      <c r="H195" s="16">
        <v>374000</v>
      </c>
      <c r="I195" s="17">
        <v>374000</v>
      </c>
      <c r="J195" s="17">
        <v>374000</v>
      </c>
      <c r="K195" s="16">
        <v>26000</v>
      </c>
      <c r="L195" s="12" t="s">
        <v>568</v>
      </c>
      <c r="M195" s="12" t="s">
        <v>569</v>
      </c>
      <c r="N195" s="12" t="s">
        <v>570</v>
      </c>
      <c r="O195" s="16">
        <v>206</v>
      </c>
      <c r="P195" s="16">
        <v>206</v>
      </c>
      <c r="Q195" s="17">
        <v>206</v>
      </c>
      <c r="R195" s="17">
        <v>206</v>
      </c>
      <c r="S195" s="16">
        <v>0</v>
      </c>
      <c r="T195" s="16">
        <v>0</v>
      </c>
      <c r="U195" s="17">
        <v>0</v>
      </c>
      <c r="V195" s="17">
        <v>0</v>
      </c>
      <c r="W195" s="16">
        <v>206</v>
      </c>
      <c r="X195" s="16">
        <v>0</v>
      </c>
      <c r="Y195" s="16">
        <v>13.39</v>
      </c>
      <c r="Z195" s="16">
        <v>192.61</v>
      </c>
      <c r="AA195" s="18">
        <v>0</v>
      </c>
      <c r="AB195" s="16">
        <v>-13.39</v>
      </c>
      <c r="AC195" s="12" t="s">
        <v>549</v>
      </c>
      <c r="AD195" s="12" t="s">
        <v>559</v>
      </c>
      <c r="AE195" s="19">
        <v>43521</v>
      </c>
      <c r="AF195" s="19">
        <v>43522</v>
      </c>
      <c r="AH195" s="20">
        <v>43538</v>
      </c>
    </row>
    <row r="196" spans="1:34" s="12" customFormat="1" ht="12.75" x14ac:dyDescent="0.15">
      <c r="A196" s="12" t="s">
        <v>981</v>
      </c>
      <c r="B196" s="12" t="s">
        <v>117</v>
      </c>
      <c r="C196" s="12" t="s">
        <v>588</v>
      </c>
      <c r="D196" s="12" t="s">
        <v>945</v>
      </c>
      <c r="E196" s="12" t="s">
        <v>544</v>
      </c>
      <c r="F196" s="12" t="s">
        <v>545</v>
      </c>
      <c r="G196" s="16">
        <v>800</v>
      </c>
      <c r="H196" s="16">
        <v>744</v>
      </c>
      <c r="I196" s="17">
        <v>744</v>
      </c>
      <c r="J196" s="17">
        <v>744</v>
      </c>
      <c r="K196" s="16">
        <v>56</v>
      </c>
      <c r="L196" s="12" t="s">
        <v>713</v>
      </c>
      <c r="M196" s="12" t="s">
        <v>576</v>
      </c>
      <c r="N196" s="12" t="s">
        <v>714</v>
      </c>
      <c r="O196" s="16">
        <v>54</v>
      </c>
      <c r="P196" s="16">
        <v>53.6</v>
      </c>
      <c r="Q196" s="17">
        <v>53.6</v>
      </c>
      <c r="R196" s="17">
        <v>53.6</v>
      </c>
      <c r="S196" s="16">
        <v>0</v>
      </c>
      <c r="T196" s="16">
        <v>0</v>
      </c>
      <c r="U196" s="17">
        <v>0</v>
      </c>
      <c r="V196" s="17">
        <v>0</v>
      </c>
      <c r="W196" s="16">
        <v>53.6</v>
      </c>
      <c r="X196" s="16">
        <v>0.4</v>
      </c>
      <c r="Y196" s="16">
        <v>3.38</v>
      </c>
      <c r="Z196" s="16">
        <v>50.22</v>
      </c>
      <c r="AA196" s="18">
        <v>0</v>
      </c>
      <c r="AB196" s="16">
        <v>-3.38</v>
      </c>
      <c r="AC196" s="12" t="s">
        <v>549</v>
      </c>
      <c r="AD196" s="12" t="s">
        <v>559</v>
      </c>
      <c r="AE196" s="19">
        <v>43523</v>
      </c>
      <c r="AF196" s="19">
        <v>43525</v>
      </c>
      <c r="AH196" s="20">
        <v>43529</v>
      </c>
    </row>
    <row r="197" spans="1:34" s="12" customFormat="1" ht="12.75" x14ac:dyDescent="0.15">
      <c r="A197" s="12" t="s">
        <v>982</v>
      </c>
      <c r="B197" s="12" t="s">
        <v>101</v>
      </c>
      <c r="C197" s="12" t="s">
        <v>588</v>
      </c>
      <c r="D197" s="12" t="s">
        <v>983</v>
      </c>
      <c r="E197" s="12" t="s">
        <v>544</v>
      </c>
      <c r="F197" s="12" t="s">
        <v>545</v>
      </c>
      <c r="G197" s="16">
        <v>400</v>
      </c>
      <c r="H197" s="16">
        <v>0</v>
      </c>
      <c r="I197" s="17">
        <v>0</v>
      </c>
      <c r="J197" s="17">
        <v>0</v>
      </c>
      <c r="K197" s="16">
        <v>400</v>
      </c>
      <c r="L197" s="12" t="s">
        <v>984</v>
      </c>
      <c r="M197" s="12" t="s">
        <v>557</v>
      </c>
      <c r="N197" s="12" t="s">
        <v>985</v>
      </c>
      <c r="O197" s="16">
        <v>64</v>
      </c>
      <c r="P197" s="16">
        <v>0</v>
      </c>
      <c r="Q197" s="17">
        <v>0</v>
      </c>
      <c r="R197" s="17">
        <v>0</v>
      </c>
      <c r="S197" s="16">
        <v>0</v>
      </c>
      <c r="T197" s="16">
        <v>0</v>
      </c>
      <c r="U197" s="17">
        <v>0</v>
      </c>
      <c r="V197" s="17">
        <v>0</v>
      </c>
      <c r="W197" s="16">
        <v>0</v>
      </c>
      <c r="X197" s="16">
        <v>64</v>
      </c>
      <c r="Y197" s="16">
        <v>0</v>
      </c>
      <c r="Z197" s="16">
        <v>0</v>
      </c>
      <c r="AA197" s="18">
        <v>0</v>
      </c>
      <c r="AB197" s="16">
        <v>0</v>
      </c>
      <c r="AC197" s="12" t="s">
        <v>549</v>
      </c>
      <c r="AD197" s="12" t="s">
        <v>559</v>
      </c>
      <c r="AE197" s="19">
        <v>43523</v>
      </c>
      <c r="AH197" s="20">
        <v>43536</v>
      </c>
    </row>
    <row r="198" spans="1:34" s="12" customFormat="1" ht="12.75" x14ac:dyDescent="0.15">
      <c r="A198" s="12" t="s">
        <v>986</v>
      </c>
      <c r="B198" s="12" t="s">
        <v>99</v>
      </c>
      <c r="C198" s="12" t="s">
        <v>588</v>
      </c>
      <c r="D198" s="12" t="s">
        <v>987</v>
      </c>
      <c r="E198" s="12" t="s">
        <v>544</v>
      </c>
      <c r="F198" s="12" t="s">
        <v>585</v>
      </c>
      <c r="G198" s="16">
        <v>70</v>
      </c>
      <c r="H198" s="16">
        <v>35</v>
      </c>
      <c r="I198" s="17">
        <v>35</v>
      </c>
      <c r="J198" s="17">
        <v>35</v>
      </c>
      <c r="K198" s="16">
        <v>35</v>
      </c>
      <c r="L198" s="12" t="s">
        <v>988</v>
      </c>
      <c r="M198" s="12" t="s">
        <v>557</v>
      </c>
      <c r="N198" s="12" t="s">
        <v>989</v>
      </c>
      <c r="O198" s="16">
        <v>40</v>
      </c>
      <c r="P198" s="16">
        <v>39.299999999999997</v>
      </c>
      <c r="Q198" s="17">
        <v>39.299999999999997</v>
      </c>
      <c r="R198" s="17">
        <v>39.299999999999997</v>
      </c>
      <c r="S198" s="16">
        <v>0</v>
      </c>
      <c r="T198" s="16">
        <v>0</v>
      </c>
      <c r="U198" s="17">
        <v>0</v>
      </c>
      <c r="V198" s="17">
        <v>0</v>
      </c>
      <c r="W198" s="16">
        <v>39.299999999999997</v>
      </c>
      <c r="X198" s="16">
        <v>0.7</v>
      </c>
      <c r="Y198" s="16">
        <v>19.3</v>
      </c>
      <c r="Z198" s="16">
        <v>20</v>
      </c>
      <c r="AA198" s="18">
        <v>0</v>
      </c>
      <c r="AB198" s="16">
        <v>-19.3</v>
      </c>
      <c r="AC198" s="12" t="s">
        <v>549</v>
      </c>
      <c r="AD198" s="12" t="s">
        <v>559</v>
      </c>
      <c r="AE198" s="19">
        <v>43523</v>
      </c>
      <c r="AF198" s="19">
        <v>43538</v>
      </c>
    </row>
    <row r="199" spans="1:34" s="12" customFormat="1" ht="12.75" x14ac:dyDescent="0.15">
      <c r="A199" s="12" t="s">
        <v>990</v>
      </c>
      <c r="B199" s="12" t="s">
        <v>87</v>
      </c>
      <c r="C199" s="12" t="s">
        <v>542</v>
      </c>
      <c r="D199" s="12" t="s">
        <v>562</v>
      </c>
      <c r="E199" s="12" t="s">
        <v>544</v>
      </c>
      <c r="F199" s="12" t="s">
        <v>708</v>
      </c>
      <c r="G199" s="16">
        <v>10000</v>
      </c>
      <c r="H199" s="16">
        <v>0</v>
      </c>
      <c r="I199" s="17">
        <v>0</v>
      </c>
      <c r="J199" s="17">
        <v>0</v>
      </c>
      <c r="K199" s="16">
        <v>10000</v>
      </c>
      <c r="L199" s="12" t="s">
        <v>85</v>
      </c>
      <c r="M199" s="12" t="s">
        <v>567</v>
      </c>
      <c r="N199" s="12" t="s">
        <v>562</v>
      </c>
      <c r="O199" s="16">
        <v>10000</v>
      </c>
      <c r="P199" s="16">
        <v>7000</v>
      </c>
      <c r="Q199" s="17">
        <v>7000</v>
      </c>
      <c r="R199" s="17">
        <v>7000</v>
      </c>
      <c r="S199" s="16">
        <v>0</v>
      </c>
      <c r="T199" s="16">
        <v>0</v>
      </c>
      <c r="U199" s="17">
        <v>0</v>
      </c>
      <c r="V199" s="17">
        <v>0</v>
      </c>
      <c r="W199" s="16">
        <v>7000</v>
      </c>
      <c r="X199" s="16">
        <v>3000</v>
      </c>
      <c r="Y199" s="16">
        <v>7000</v>
      </c>
      <c r="Z199" s="16">
        <v>0</v>
      </c>
      <c r="AA199" s="18">
        <v>0</v>
      </c>
      <c r="AB199" s="16">
        <v>-7000</v>
      </c>
      <c r="AC199" s="12" t="s">
        <v>549</v>
      </c>
      <c r="AD199" s="12" t="s">
        <v>79</v>
      </c>
      <c r="AE199" s="19">
        <v>43523</v>
      </c>
    </row>
    <row r="200" spans="1:34" s="12" customFormat="1" ht="12.75" x14ac:dyDescent="0.15">
      <c r="A200" s="12" t="s">
        <v>990</v>
      </c>
      <c r="B200" s="12" t="s">
        <v>87</v>
      </c>
      <c r="C200" s="12" t="s">
        <v>542</v>
      </c>
      <c r="D200" s="12" t="s">
        <v>562</v>
      </c>
      <c r="E200" s="12" t="s">
        <v>544</v>
      </c>
      <c r="F200" s="12" t="s">
        <v>708</v>
      </c>
      <c r="G200" s="16">
        <v>10000</v>
      </c>
      <c r="H200" s="16">
        <v>0</v>
      </c>
      <c r="I200" s="17">
        <v>0</v>
      </c>
      <c r="J200" s="17">
        <v>0</v>
      </c>
      <c r="K200" s="16">
        <v>10000</v>
      </c>
      <c r="L200" s="12" t="s">
        <v>86</v>
      </c>
      <c r="M200" s="12" t="s">
        <v>561</v>
      </c>
      <c r="N200" s="12" t="s">
        <v>562</v>
      </c>
      <c r="O200" s="16">
        <v>10000</v>
      </c>
      <c r="P200" s="16">
        <v>10000</v>
      </c>
      <c r="Q200" s="17">
        <v>10000</v>
      </c>
      <c r="R200" s="17">
        <v>10000</v>
      </c>
      <c r="S200" s="16">
        <v>0</v>
      </c>
      <c r="T200" s="16">
        <v>0</v>
      </c>
      <c r="U200" s="17">
        <v>0</v>
      </c>
      <c r="V200" s="17">
        <v>0</v>
      </c>
      <c r="W200" s="16">
        <v>10000</v>
      </c>
      <c r="X200" s="16">
        <v>0</v>
      </c>
      <c r="Y200" s="16">
        <v>10000</v>
      </c>
      <c r="Z200" s="16">
        <v>0</v>
      </c>
      <c r="AA200" s="18">
        <v>0</v>
      </c>
      <c r="AB200" s="16">
        <v>-10000</v>
      </c>
      <c r="AC200" s="12" t="s">
        <v>549</v>
      </c>
      <c r="AD200" s="12" t="s">
        <v>79</v>
      </c>
      <c r="AE200" s="19">
        <v>43523</v>
      </c>
    </row>
    <row r="201" spans="1:34" s="12" customFormat="1" ht="12.75" x14ac:dyDescent="0.15">
      <c r="A201" s="12" t="s">
        <v>991</v>
      </c>
      <c r="B201" s="12" t="s">
        <v>104</v>
      </c>
      <c r="C201" s="12" t="s">
        <v>753</v>
      </c>
      <c r="D201" s="12" t="s">
        <v>653</v>
      </c>
      <c r="E201" s="12" t="s">
        <v>544</v>
      </c>
      <c r="F201" s="12" t="s">
        <v>585</v>
      </c>
      <c r="G201" s="16">
        <v>150</v>
      </c>
      <c r="H201" s="16">
        <v>77</v>
      </c>
      <c r="I201" s="17">
        <v>77</v>
      </c>
      <c r="J201" s="17">
        <v>77</v>
      </c>
      <c r="K201" s="16">
        <v>73</v>
      </c>
      <c r="L201" s="12" t="s">
        <v>654</v>
      </c>
      <c r="M201" s="12" t="s">
        <v>557</v>
      </c>
      <c r="N201" s="12" t="s">
        <v>655</v>
      </c>
      <c r="O201" s="16">
        <v>11</v>
      </c>
      <c r="P201" s="16">
        <v>8</v>
      </c>
      <c r="Q201" s="17">
        <v>8</v>
      </c>
      <c r="R201" s="17">
        <v>8</v>
      </c>
      <c r="S201" s="16">
        <v>0</v>
      </c>
      <c r="T201" s="16">
        <v>0</v>
      </c>
      <c r="U201" s="17">
        <v>0</v>
      </c>
      <c r="V201" s="17">
        <v>0</v>
      </c>
      <c r="W201" s="16">
        <v>8</v>
      </c>
      <c r="X201" s="16">
        <v>3</v>
      </c>
      <c r="Y201" s="16">
        <v>2.3533333333333299</v>
      </c>
      <c r="Z201" s="16">
        <v>5.6466666666666701</v>
      </c>
      <c r="AA201" s="18">
        <v>0</v>
      </c>
      <c r="AB201" s="16">
        <v>-2.3533333333333299</v>
      </c>
      <c r="AC201" s="12" t="s">
        <v>549</v>
      </c>
      <c r="AD201" s="12" t="s">
        <v>559</v>
      </c>
      <c r="AE201" s="19">
        <v>43523</v>
      </c>
      <c r="AF201" s="19">
        <v>43523</v>
      </c>
    </row>
    <row r="202" spans="1:34" s="12" customFormat="1" ht="12.75" x14ac:dyDescent="0.15">
      <c r="A202" s="12" t="s">
        <v>992</v>
      </c>
      <c r="B202" s="12" t="s">
        <v>993</v>
      </c>
      <c r="C202" s="12" t="s">
        <v>994</v>
      </c>
      <c r="D202" s="12" t="s">
        <v>995</v>
      </c>
      <c r="E202" s="12" t="s">
        <v>544</v>
      </c>
      <c r="F202" s="12" t="s">
        <v>708</v>
      </c>
      <c r="G202" s="16">
        <v>30000</v>
      </c>
      <c r="H202" s="16">
        <v>0</v>
      </c>
      <c r="I202" s="17">
        <v>0</v>
      </c>
      <c r="J202" s="17">
        <v>0</v>
      </c>
      <c r="K202" s="16">
        <v>30000</v>
      </c>
      <c r="L202" s="12" t="s">
        <v>993</v>
      </c>
      <c r="M202" s="12" t="s">
        <v>994</v>
      </c>
      <c r="N202" s="12" t="s">
        <v>995</v>
      </c>
      <c r="O202" s="16">
        <v>30000</v>
      </c>
      <c r="P202" s="16">
        <v>29700</v>
      </c>
      <c r="Q202" s="17">
        <v>29700</v>
      </c>
      <c r="R202" s="17">
        <v>29700</v>
      </c>
      <c r="S202" s="16">
        <v>0</v>
      </c>
      <c r="T202" s="16">
        <v>0</v>
      </c>
      <c r="U202" s="17">
        <v>0</v>
      </c>
      <c r="V202" s="17">
        <v>0</v>
      </c>
      <c r="W202" s="16">
        <v>29700</v>
      </c>
      <c r="X202" s="16">
        <v>300</v>
      </c>
      <c r="Y202" s="16">
        <v>29700</v>
      </c>
      <c r="Z202" s="16">
        <v>0</v>
      </c>
      <c r="AA202" s="18">
        <v>0</v>
      </c>
      <c r="AB202" s="16">
        <v>-29700</v>
      </c>
      <c r="AC202" s="12" t="s">
        <v>549</v>
      </c>
      <c r="AD202" s="12" t="s">
        <v>79</v>
      </c>
      <c r="AE202" s="19">
        <v>43524</v>
      </c>
    </row>
    <row r="203" spans="1:34" s="12" customFormat="1" ht="12.75" x14ac:dyDescent="0.15">
      <c r="A203" s="12" t="s">
        <v>996</v>
      </c>
      <c r="B203" s="12" t="s">
        <v>91</v>
      </c>
      <c r="C203" s="12" t="s">
        <v>997</v>
      </c>
      <c r="D203" s="12" t="s">
        <v>998</v>
      </c>
      <c r="E203" s="12" t="s">
        <v>544</v>
      </c>
      <c r="F203" s="12" t="s">
        <v>545</v>
      </c>
      <c r="G203" s="16">
        <v>50000</v>
      </c>
      <c r="H203" s="16">
        <v>50000</v>
      </c>
      <c r="I203" s="17">
        <v>50000</v>
      </c>
      <c r="J203" s="17">
        <v>50000</v>
      </c>
      <c r="K203" s="16">
        <v>0</v>
      </c>
      <c r="L203" s="12" t="s">
        <v>771</v>
      </c>
      <c r="M203" s="12" t="s">
        <v>564</v>
      </c>
      <c r="N203" s="12" t="s">
        <v>772</v>
      </c>
      <c r="O203" s="16">
        <v>22</v>
      </c>
      <c r="P203" s="16">
        <v>22</v>
      </c>
      <c r="Q203" s="17">
        <v>22</v>
      </c>
      <c r="R203" s="17">
        <v>22</v>
      </c>
      <c r="S203" s="16">
        <v>0</v>
      </c>
      <c r="T203" s="16">
        <v>0</v>
      </c>
      <c r="U203" s="17">
        <v>0</v>
      </c>
      <c r="V203" s="17">
        <v>0</v>
      </c>
      <c r="W203" s="16">
        <v>22</v>
      </c>
      <c r="X203" s="16">
        <v>0</v>
      </c>
      <c r="Y203" s="16">
        <v>0</v>
      </c>
      <c r="Z203" s="16">
        <v>22</v>
      </c>
      <c r="AA203" s="18">
        <v>0</v>
      </c>
      <c r="AB203" s="16">
        <v>0</v>
      </c>
      <c r="AC203" s="12" t="s">
        <v>549</v>
      </c>
      <c r="AD203" s="12" t="s">
        <v>559</v>
      </c>
      <c r="AE203" s="19">
        <v>43524</v>
      </c>
      <c r="AF203" s="19">
        <v>43528</v>
      </c>
      <c r="AG203" s="19">
        <v>43528</v>
      </c>
      <c r="AH203" s="20">
        <v>43529</v>
      </c>
    </row>
    <row r="204" spans="1:34" s="12" customFormat="1" ht="12.75" x14ac:dyDescent="0.15">
      <c r="A204" s="12" t="s">
        <v>999</v>
      </c>
      <c r="B204" s="12" t="s">
        <v>101</v>
      </c>
      <c r="C204" s="12" t="s">
        <v>588</v>
      </c>
      <c r="D204" s="12" t="s">
        <v>983</v>
      </c>
      <c r="E204" s="12" t="s">
        <v>544</v>
      </c>
      <c r="F204" s="12" t="s">
        <v>545</v>
      </c>
      <c r="G204" s="16">
        <v>400</v>
      </c>
      <c r="H204" s="16">
        <v>361</v>
      </c>
      <c r="I204" s="17">
        <v>361</v>
      </c>
      <c r="J204" s="17">
        <v>361</v>
      </c>
      <c r="K204" s="16">
        <v>39</v>
      </c>
      <c r="L204" s="12" t="s">
        <v>984</v>
      </c>
      <c r="M204" s="12" t="s">
        <v>557</v>
      </c>
      <c r="N204" s="12" t="s">
        <v>985</v>
      </c>
      <c r="O204" s="16">
        <v>64</v>
      </c>
      <c r="P204" s="16">
        <v>59.4</v>
      </c>
      <c r="Q204" s="17">
        <v>59.4</v>
      </c>
      <c r="R204" s="17">
        <v>59.4</v>
      </c>
      <c r="S204" s="16">
        <v>0</v>
      </c>
      <c r="T204" s="16">
        <v>0</v>
      </c>
      <c r="U204" s="17">
        <v>0</v>
      </c>
      <c r="V204" s="17">
        <v>0</v>
      </c>
      <c r="W204" s="16">
        <v>59.4</v>
      </c>
      <c r="X204" s="16">
        <v>4.5999999999999996</v>
      </c>
      <c r="Y204" s="16">
        <v>1.64</v>
      </c>
      <c r="Z204" s="16">
        <v>57.76</v>
      </c>
      <c r="AA204" s="18">
        <v>0</v>
      </c>
      <c r="AB204" s="16">
        <v>-1.64</v>
      </c>
      <c r="AC204" s="12" t="s">
        <v>549</v>
      </c>
      <c r="AD204" s="12" t="s">
        <v>559</v>
      </c>
      <c r="AE204" s="19">
        <v>43524</v>
      </c>
      <c r="AF204" s="19">
        <v>43526</v>
      </c>
      <c r="AH204" s="20">
        <v>43538</v>
      </c>
    </row>
    <row r="205" spans="1:34" s="12" customFormat="1" ht="12.75" x14ac:dyDescent="0.15">
      <c r="A205" s="12" t="s">
        <v>1000</v>
      </c>
      <c r="B205" s="12" t="s">
        <v>15</v>
      </c>
      <c r="C205" s="12" t="s">
        <v>690</v>
      </c>
      <c r="D205" s="12" t="s">
        <v>691</v>
      </c>
      <c r="E205" s="12" t="s">
        <v>544</v>
      </c>
      <c r="F205" s="12" t="s">
        <v>545</v>
      </c>
      <c r="G205" s="16">
        <v>500000</v>
      </c>
      <c r="H205" s="16">
        <v>500000</v>
      </c>
      <c r="I205" s="17">
        <v>500000</v>
      </c>
      <c r="J205" s="17">
        <v>500000</v>
      </c>
      <c r="K205" s="16">
        <v>0</v>
      </c>
      <c r="L205" s="12" t="s">
        <v>692</v>
      </c>
      <c r="M205" s="12" t="s">
        <v>564</v>
      </c>
      <c r="N205" s="12" t="s">
        <v>693</v>
      </c>
      <c r="O205" s="16">
        <v>170</v>
      </c>
      <c r="P205" s="16">
        <v>170</v>
      </c>
      <c r="Q205" s="17">
        <v>170</v>
      </c>
      <c r="R205" s="17">
        <v>170</v>
      </c>
      <c r="S205" s="16">
        <v>0</v>
      </c>
      <c r="T205" s="16">
        <v>0</v>
      </c>
      <c r="U205" s="17">
        <v>0</v>
      </c>
      <c r="V205" s="17">
        <v>0</v>
      </c>
      <c r="W205" s="16">
        <v>170</v>
      </c>
      <c r="X205" s="16">
        <v>0</v>
      </c>
      <c r="Y205" s="16">
        <v>-3.6379788070917099E-14</v>
      </c>
      <c r="Z205" s="16">
        <v>170</v>
      </c>
      <c r="AA205" s="18">
        <v>0</v>
      </c>
      <c r="AB205" s="16">
        <v>0</v>
      </c>
      <c r="AC205" s="12" t="s">
        <v>549</v>
      </c>
      <c r="AD205" s="12" t="s">
        <v>559</v>
      </c>
      <c r="AE205" s="19">
        <v>43524</v>
      </c>
      <c r="AF205" s="19">
        <v>43529</v>
      </c>
      <c r="AG205" s="19">
        <v>43532</v>
      </c>
      <c r="AH205" s="20">
        <v>43536</v>
      </c>
    </row>
    <row r="206" spans="1:34" s="12" customFormat="1" ht="12.75" x14ac:dyDescent="0.15">
      <c r="A206" s="12" t="s">
        <v>1001</v>
      </c>
      <c r="B206" s="12" t="s">
        <v>116</v>
      </c>
      <c r="C206" s="12" t="s">
        <v>696</v>
      </c>
      <c r="D206" s="12" t="s">
        <v>1002</v>
      </c>
      <c r="E206" s="12" t="s">
        <v>544</v>
      </c>
      <c r="F206" s="12" t="s">
        <v>545</v>
      </c>
      <c r="G206" s="16">
        <v>10</v>
      </c>
      <c r="H206" s="16">
        <v>10</v>
      </c>
      <c r="I206" s="17">
        <v>10</v>
      </c>
      <c r="J206" s="17">
        <v>10</v>
      </c>
      <c r="K206" s="16">
        <v>0</v>
      </c>
      <c r="L206" s="12" t="s">
        <v>1003</v>
      </c>
      <c r="M206" s="12" t="s">
        <v>564</v>
      </c>
      <c r="N206" s="12" t="s">
        <v>1004</v>
      </c>
      <c r="O206" s="16">
        <v>2</v>
      </c>
      <c r="P206" s="16">
        <v>2</v>
      </c>
      <c r="Q206" s="17">
        <v>2</v>
      </c>
      <c r="R206" s="17">
        <v>2</v>
      </c>
      <c r="S206" s="16">
        <v>0</v>
      </c>
      <c r="T206" s="16">
        <v>0</v>
      </c>
      <c r="U206" s="17">
        <v>0</v>
      </c>
      <c r="V206" s="17">
        <v>0</v>
      </c>
      <c r="W206" s="16">
        <v>2</v>
      </c>
      <c r="X206" s="16">
        <v>0</v>
      </c>
      <c r="Y206" s="16">
        <v>0</v>
      </c>
      <c r="Z206" s="16">
        <v>2</v>
      </c>
      <c r="AA206" s="18">
        <v>0</v>
      </c>
      <c r="AB206" s="16">
        <v>0</v>
      </c>
      <c r="AC206" s="12" t="s">
        <v>549</v>
      </c>
      <c r="AD206" s="12" t="s">
        <v>559</v>
      </c>
      <c r="AE206" s="19">
        <v>43545</v>
      </c>
      <c r="AF206" s="19">
        <v>43546</v>
      </c>
      <c r="AG206" s="19">
        <v>43546</v>
      </c>
      <c r="AH206" s="20">
        <v>43547</v>
      </c>
    </row>
    <row r="207" spans="1:34" s="12" customFormat="1" ht="12.75" x14ac:dyDescent="0.15">
      <c r="A207" s="12" t="s">
        <v>1005</v>
      </c>
      <c r="B207" s="12" t="s">
        <v>15</v>
      </c>
      <c r="C207" s="12" t="s">
        <v>690</v>
      </c>
      <c r="D207" s="12" t="s">
        <v>691</v>
      </c>
      <c r="E207" s="12" t="s">
        <v>544</v>
      </c>
      <c r="F207" s="12" t="s">
        <v>545</v>
      </c>
      <c r="G207" s="16">
        <v>250000</v>
      </c>
      <c r="H207" s="16">
        <v>0</v>
      </c>
      <c r="I207" s="17">
        <v>0</v>
      </c>
      <c r="J207" s="17">
        <v>0</v>
      </c>
      <c r="K207" s="16">
        <v>250000</v>
      </c>
      <c r="L207" s="12" t="s">
        <v>692</v>
      </c>
      <c r="M207" s="12" t="s">
        <v>564</v>
      </c>
      <c r="N207" s="12" t="s">
        <v>693</v>
      </c>
      <c r="O207" s="16">
        <v>85</v>
      </c>
      <c r="P207" s="16">
        <v>0</v>
      </c>
      <c r="Q207" s="17">
        <v>79.400000000000006</v>
      </c>
      <c r="R207" s="17">
        <v>79.400000000000006</v>
      </c>
      <c r="S207" s="16">
        <v>0</v>
      </c>
      <c r="T207" s="16">
        <v>0</v>
      </c>
      <c r="U207" s="17">
        <v>0</v>
      </c>
      <c r="V207" s="17">
        <v>0</v>
      </c>
      <c r="W207" s="16">
        <v>0</v>
      </c>
      <c r="X207" s="16">
        <v>85</v>
      </c>
      <c r="Y207" s="16">
        <v>0</v>
      </c>
      <c r="Z207" s="16">
        <v>0</v>
      </c>
      <c r="AA207" s="18">
        <v>0</v>
      </c>
      <c r="AB207" s="16">
        <v>0</v>
      </c>
      <c r="AC207" s="12" t="s">
        <v>549</v>
      </c>
      <c r="AD207" s="12" t="s">
        <v>559</v>
      </c>
      <c r="AE207" s="19">
        <v>43545</v>
      </c>
      <c r="AH207" s="20">
        <v>43547</v>
      </c>
    </row>
    <row r="208" spans="1:34" s="12" customFormat="1" ht="12.75" x14ac:dyDescent="0.15">
      <c r="A208" s="12" t="s">
        <v>1006</v>
      </c>
      <c r="B208" s="12" t="s">
        <v>102</v>
      </c>
      <c r="C208" s="12" t="s">
        <v>554</v>
      </c>
      <c r="D208" s="12" t="s">
        <v>757</v>
      </c>
      <c r="E208" s="12" t="s">
        <v>544</v>
      </c>
      <c r="F208" s="12" t="s">
        <v>545</v>
      </c>
      <c r="G208" s="16">
        <v>150</v>
      </c>
      <c r="H208" s="16">
        <v>150</v>
      </c>
      <c r="I208" s="17">
        <v>150</v>
      </c>
      <c r="J208" s="17">
        <v>150</v>
      </c>
      <c r="K208" s="16">
        <v>0</v>
      </c>
      <c r="L208" s="12" t="s">
        <v>654</v>
      </c>
      <c r="M208" s="12" t="s">
        <v>557</v>
      </c>
      <c r="N208" s="12" t="s">
        <v>655</v>
      </c>
      <c r="O208" s="16">
        <v>21</v>
      </c>
      <c r="P208" s="16">
        <v>21</v>
      </c>
      <c r="Q208" s="17">
        <v>21</v>
      </c>
      <c r="R208" s="17">
        <v>21</v>
      </c>
      <c r="S208" s="16">
        <v>0</v>
      </c>
      <c r="T208" s="16">
        <v>0</v>
      </c>
      <c r="U208" s="17">
        <v>0</v>
      </c>
      <c r="V208" s="17">
        <v>0</v>
      </c>
      <c r="W208" s="16">
        <v>21</v>
      </c>
      <c r="X208" s="16">
        <v>0</v>
      </c>
      <c r="Y208" s="16">
        <v>0</v>
      </c>
      <c r="Z208" s="16">
        <v>21</v>
      </c>
      <c r="AA208" s="18">
        <v>0</v>
      </c>
      <c r="AB208" s="16">
        <v>0</v>
      </c>
      <c r="AC208" s="12" t="s">
        <v>549</v>
      </c>
      <c r="AD208" s="12" t="s">
        <v>559</v>
      </c>
      <c r="AE208" s="19">
        <v>43547</v>
      </c>
      <c r="AF208" s="19">
        <v>43549</v>
      </c>
      <c r="AG208" s="19">
        <v>43549</v>
      </c>
      <c r="AH208" s="20">
        <v>43549</v>
      </c>
    </row>
    <row r="209" spans="1:34" s="12" customFormat="1" ht="12.75" x14ac:dyDescent="0.15">
      <c r="A209" s="12" t="s">
        <v>1007</v>
      </c>
      <c r="B209" s="12" t="s">
        <v>30</v>
      </c>
      <c r="C209" s="12" t="s">
        <v>670</v>
      </c>
      <c r="D209" s="12" t="s">
        <v>671</v>
      </c>
      <c r="E209" s="12" t="s">
        <v>544</v>
      </c>
      <c r="F209" s="12" t="s">
        <v>585</v>
      </c>
      <c r="G209" s="16">
        <v>400000</v>
      </c>
      <c r="H209" s="16">
        <v>196300</v>
      </c>
      <c r="I209" s="17">
        <v>196300</v>
      </c>
      <c r="J209" s="17">
        <v>196300</v>
      </c>
      <c r="K209" s="16">
        <v>203700</v>
      </c>
      <c r="L209" s="12" t="s">
        <v>672</v>
      </c>
      <c r="M209" s="12" t="s">
        <v>564</v>
      </c>
      <c r="N209" s="12" t="s">
        <v>673</v>
      </c>
      <c r="O209" s="16">
        <v>526</v>
      </c>
      <c r="P209" s="16">
        <v>526</v>
      </c>
      <c r="Q209" s="17">
        <v>526</v>
      </c>
      <c r="R209" s="17">
        <v>526</v>
      </c>
      <c r="S209" s="16">
        <v>0</v>
      </c>
      <c r="T209" s="16">
        <v>0</v>
      </c>
      <c r="U209" s="17">
        <v>0</v>
      </c>
      <c r="V209" s="17">
        <v>0</v>
      </c>
      <c r="W209" s="16">
        <v>526</v>
      </c>
      <c r="X209" s="16">
        <v>0</v>
      </c>
      <c r="Y209" s="16">
        <v>267.8655</v>
      </c>
      <c r="Z209" s="16">
        <v>258.1345</v>
      </c>
      <c r="AA209" s="18">
        <v>0</v>
      </c>
      <c r="AB209" s="16">
        <v>-267.8655</v>
      </c>
      <c r="AC209" s="12" t="s">
        <v>549</v>
      </c>
      <c r="AD209" s="12" t="s">
        <v>559</v>
      </c>
      <c r="AE209" s="19">
        <v>43551</v>
      </c>
      <c r="AF209" s="19">
        <v>43553</v>
      </c>
    </row>
    <row r="210" spans="1:34" s="12" customFormat="1" ht="12.75" x14ac:dyDescent="0.15">
      <c r="A210" s="12" t="s">
        <v>1008</v>
      </c>
      <c r="B210" s="12" t="s">
        <v>1009</v>
      </c>
      <c r="C210" s="12" t="s">
        <v>453</v>
      </c>
      <c r="D210" s="12" t="s">
        <v>628</v>
      </c>
      <c r="E210" s="12" t="s">
        <v>544</v>
      </c>
      <c r="F210" s="12" t="s">
        <v>585</v>
      </c>
      <c r="G210" s="16">
        <v>400000</v>
      </c>
      <c r="H210" s="16">
        <v>235500</v>
      </c>
      <c r="I210" s="17">
        <v>235500</v>
      </c>
      <c r="J210" s="17">
        <v>235500</v>
      </c>
      <c r="K210" s="16">
        <v>164500</v>
      </c>
      <c r="L210" s="12" t="s">
        <v>629</v>
      </c>
      <c r="M210" s="12" t="s">
        <v>564</v>
      </c>
      <c r="N210" s="12" t="s">
        <v>630</v>
      </c>
      <c r="O210" s="16">
        <v>345</v>
      </c>
      <c r="P210" s="16">
        <v>345</v>
      </c>
      <c r="Q210" s="17">
        <v>679.6</v>
      </c>
      <c r="R210" s="17">
        <v>679.6</v>
      </c>
      <c r="S210" s="16">
        <v>0</v>
      </c>
      <c r="T210" s="16">
        <v>0</v>
      </c>
      <c r="U210" s="17">
        <v>0</v>
      </c>
      <c r="V210" s="17">
        <v>0</v>
      </c>
      <c r="W210" s="16">
        <v>345</v>
      </c>
      <c r="X210" s="16">
        <v>0</v>
      </c>
      <c r="Y210" s="16">
        <v>141.88124999999999</v>
      </c>
      <c r="Z210" s="16">
        <v>203.11875000000001</v>
      </c>
      <c r="AA210" s="18">
        <v>0</v>
      </c>
      <c r="AB210" s="16">
        <v>-141.88124999999999</v>
      </c>
      <c r="AC210" s="12" t="s">
        <v>549</v>
      </c>
      <c r="AD210" s="12" t="s">
        <v>559</v>
      </c>
      <c r="AE210" s="19">
        <v>43551</v>
      </c>
      <c r="AF210" s="19">
        <v>43553</v>
      </c>
    </row>
    <row r="211" spans="1:34" s="12" customFormat="1" ht="12.75" x14ac:dyDescent="0.15">
      <c r="A211" s="12" t="s">
        <v>1010</v>
      </c>
      <c r="B211" s="12" t="s">
        <v>119</v>
      </c>
      <c r="C211" s="12" t="s">
        <v>1011</v>
      </c>
      <c r="D211" s="12" t="s">
        <v>1012</v>
      </c>
      <c r="E211" s="12" t="s">
        <v>544</v>
      </c>
      <c r="F211" s="12" t="s">
        <v>545</v>
      </c>
      <c r="G211" s="16">
        <v>280</v>
      </c>
      <c r="H211" s="16">
        <v>277.60000000000002</v>
      </c>
      <c r="I211" s="17">
        <v>277.60000000000002</v>
      </c>
      <c r="J211" s="17">
        <v>277.60000000000002</v>
      </c>
      <c r="K211" s="16">
        <v>2.4</v>
      </c>
      <c r="L211" s="12" t="s">
        <v>1013</v>
      </c>
      <c r="M211" s="12" t="s">
        <v>564</v>
      </c>
      <c r="N211" s="12" t="s">
        <v>1014</v>
      </c>
      <c r="O211" s="16">
        <v>871</v>
      </c>
      <c r="P211" s="16">
        <v>863.7</v>
      </c>
      <c r="Q211" s="17">
        <v>863.7</v>
      </c>
      <c r="R211" s="17">
        <v>863.7</v>
      </c>
      <c r="S211" s="16">
        <v>0</v>
      </c>
      <c r="T211" s="16">
        <v>0</v>
      </c>
      <c r="U211" s="17">
        <v>0</v>
      </c>
      <c r="V211" s="17">
        <v>0</v>
      </c>
      <c r="W211" s="16">
        <v>863.7</v>
      </c>
      <c r="X211" s="16">
        <v>7.3</v>
      </c>
      <c r="Y211" s="16">
        <v>0.16571428571434799</v>
      </c>
      <c r="Z211" s="16">
        <v>863.53428571428606</v>
      </c>
      <c r="AA211" s="18">
        <v>0</v>
      </c>
      <c r="AB211" s="16">
        <v>-0.16571428571434799</v>
      </c>
      <c r="AC211" s="12" t="s">
        <v>549</v>
      </c>
      <c r="AD211" s="12" t="s">
        <v>559</v>
      </c>
      <c r="AE211" s="19">
        <v>43530</v>
      </c>
      <c r="AF211" s="19">
        <v>43536</v>
      </c>
      <c r="AH211" s="20">
        <v>43544</v>
      </c>
    </row>
    <row r="212" spans="1:34" s="12" customFormat="1" ht="12.75" x14ac:dyDescent="0.15">
      <c r="A212" s="12" t="s">
        <v>1015</v>
      </c>
      <c r="B212" s="12" t="s">
        <v>120</v>
      </c>
      <c r="C212" s="12" t="s">
        <v>588</v>
      </c>
      <c r="D212" s="12" t="s">
        <v>1016</v>
      </c>
      <c r="E212" s="12" t="s">
        <v>544</v>
      </c>
      <c r="F212" s="12" t="s">
        <v>545</v>
      </c>
      <c r="G212" s="16">
        <v>40</v>
      </c>
      <c r="H212" s="16">
        <v>40</v>
      </c>
      <c r="I212" s="17">
        <v>40</v>
      </c>
      <c r="J212" s="17">
        <v>40</v>
      </c>
      <c r="K212" s="16">
        <v>0</v>
      </c>
      <c r="L212" s="12" t="s">
        <v>685</v>
      </c>
      <c r="M212" s="12" t="s">
        <v>686</v>
      </c>
      <c r="N212" s="12" t="s">
        <v>687</v>
      </c>
      <c r="O212" s="16">
        <v>10</v>
      </c>
      <c r="P212" s="16">
        <v>10</v>
      </c>
      <c r="Q212" s="17">
        <v>10</v>
      </c>
      <c r="R212" s="17">
        <v>10</v>
      </c>
      <c r="S212" s="16">
        <v>0</v>
      </c>
      <c r="T212" s="16">
        <v>0</v>
      </c>
      <c r="U212" s="17">
        <v>0</v>
      </c>
      <c r="V212" s="17">
        <v>0</v>
      </c>
      <c r="W212" s="16">
        <v>10</v>
      </c>
      <c r="X212" s="16">
        <v>0</v>
      </c>
      <c r="Y212" s="16">
        <v>0</v>
      </c>
      <c r="Z212" s="16">
        <v>10</v>
      </c>
      <c r="AA212" s="18">
        <v>0</v>
      </c>
      <c r="AB212" s="16">
        <v>0</v>
      </c>
      <c r="AC212" s="12" t="s">
        <v>549</v>
      </c>
      <c r="AD212" s="12" t="s">
        <v>559</v>
      </c>
      <c r="AE212" s="19">
        <v>43530</v>
      </c>
      <c r="AF212" s="19">
        <v>43533</v>
      </c>
      <c r="AG212" s="19">
        <v>43538</v>
      </c>
    </row>
    <row r="213" spans="1:34" s="12" customFormat="1" ht="12.75" x14ac:dyDescent="0.15">
      <c r="A213" s="12" t="s">
        <v>1017</v>
      </c>
      <c r="B213" s="12" t="s">
        <v>86</v>
      </c>
      <c r="C213" s="12" t="s">
        <v>561</v>
      </c>
      <c r="D213" s="12" t="s">
        <v>562</v>
      </c>
      <c r="E213" s="12" t="s">
        <v>544</v>
      </c>
      <c r="F213" s="12" t="s">
        <v>545</v>
      </c>
      <c r="G213" s="16">
        <v>30000</v>
      </c>
      <c r="H213" s="16">
        <v>30000</v>
      </c>
      <c r="I213" s="17">
        <v>30000</v>
      </c>
      <c r="J213" s="17">
        <v>30000</v>
      </c>
      <c r="K213" s="16">
        <v>0</v>
      </c>
      <c r="L213" s="12" t="s">
        <v>563</v>
      </c>
      <c r="M213" s="12" t="s">
        <v>564</v>
      </c>
      <c r="N213" s="12" t="s">
        <v>565</v>
      </c>
      <c r="O213" s="16">
        <v>14</v>
      </c>
      <c r="P213" s="16">
        <v>14</v>
      </c>
      <c r="Q213" s="17">
        <v>14</v>
      </c>
      <c r="R213" s="17">
        <v>14</v>
      </c>
      <c r="S213" s="16">
        <v>0</v>
      </c>
      <c r="T213" s="16">
        <v>0</v>
      </c>
      <c r="U213" s="17">
        <v>0</v>
      </c>
      <c r="V213" s="17">
        <v>0</v>
      </c>
      <c r="W213" s="16">
        <v>14</v>
      </c>
      <c r="X213" s="16">
        <v>0</v>
      </c>
      <c r="Y213" s="16">
        <v>0</v>
      </c>
      <c r="Z213" s="16">
        <v>14</v>
      </c>
      <c r="AA213" s="18">
        <v>0</v>
      </c>
      <c r="AB213" s="16">
        <v>0</v>
      </c>
      <c r="AC213" s="12" t="s">
        <v>549</v>
      </c>
      <c r="AD213" s="12" t="s">
        <v>559</v>
      </c>
      <c r="AE213" s="19">
        <v>43530</v>
      </c>
      <c r="AF213" s="19">
        <v>43536</v>
      </c>
      <c r="AG213" s="19">
        <v>43537</v>
      </c>
    </row>
    <row r="214" spans="1:34" s="12" customFormat="1" ht="12.75" x14ac:dyDescent="0.15">
      <c r="A214" s="12" t="s">
        <v>1018</v>
      </c>
      <c r="B214" s="12" t="s">
        <v>26</v>
      </c>
      <c r="C214" s="12" t="s">
        <v>690</v>
      </c>
      <c r="D214" s="12" t="s">
        <v>691</v>
      </c>
      <c r="E214" s="12" t="s">
        <v>544</v>
      </c>
      <c r="F214" s="12" t="s">
        <v>545</v>
      </c>
      <c r="G214" s="16">
        <v>600000</v>
      </c>
      <c r="H214" s="16">
        <v>590000</v>
      </c>
      <c r="I214" s="17">
        <v>590000</v>
      </c>
      <c r="J214" s="17">
        <v>590000</v>
      </c>
      <c r="K214" s="16">
        <v>10000</v>
      </c>
      <c r="L214" s="12" t="s">
        <v>947</v>
      </c>
      <c r="M214" s="12" t="s">
        <v>564</v>
      </c>
      <c r="N214" s="12" t="s">
        <v>948</v>
      </c>
      <c r="O214" s="16">
        <v>171</v>
      </c>
      <c r="P214" s="16">
        <v>169.4</v>
      </c>
      <c r="Q214" s="17">
        <v>169.4</v>
      </c>
      <c r="R214" s="17">
        <v>169.4</v>
      </c>
      <c r="S214" s="16">
        <v>0</v>
      </c>
      <c r="T214" s="16">
        <v>0</v>
      </c>
      <c r="U214" s="17">
        <v>0</v>
      </c>
      <c r="V214" s="17">
        <v>0</v>
      </c>
      <c r="W214" s="16">
        <v>169.4</v>
      </c>
      <c r="X214" s="16">
        <v>1.6</v>
      </c>
      <c r="Y214" s="16">
        <v>1.25</v>
      </c>
      <c r="Z214" s="16">
        <v>168.15</v>
      </c>
      <c r="AA214" s="18">
        <v>0</v>
      </c>
      <c r="AB214" s="16">
        <v>-1.25</v>
      </c>
      <c r="AC214" s="12" t="s">
        <v>549</v>
      </c>
      <c r="AD214" s="12" t="s">
        <v>559</v>
      </c>
      <c r="AE214" s="19">
        <v>43531</v>
      </c>
      <c r="AF214" s="19">
        <v>43533</v>
      </c>
      <c r="AH214" s="20">
        <v>43536</v>
      </c>
    </row>
    <row r="215" spans="1:34" s="12" customFormat="1" ht="12.75" x14ac:dyDescent="0.15">
      <c r="A215" s="12" t="s">
        <v>1019</v>
      </c>
      <c r="B215" s="12" t="s">
        <v>106</v>
      </c>
      <c r="C215" s="12" t="s">
        <v>701</v>
      </c>
      <c r="D215" s="12" t="s">
        <v>939</v>
      </c>
      <c r="E215" s="12" t="s">
        <v>544</v>
      </c>
      <c r="F215" s="12" t="s">
        <v>545</v>
      </c>
      <c r="G215" s="16">
        <v>600</v>
      </c>
      <c r="H215" s="16">
        <v>600</v>
      </c>
      <c r="I215" s="17">
        <v>600</v>
      </c>
      <c r="J215" s="17">
        <v>600</v>
      </c>
      <c r="K215" s="16">
        <v>0</v>
      </c>
      <c r="L215" s="12" t="s">
        <v>698</v>
      </c>
      <c r="M215" s="12" t="s">
        <v>564</v>
      </c>
      <c r="N215" s="12" t="s">
        <v>699</v>
      </c>
      <c r="O215" s="16">
        <v>66</v>
      </c>
      <c r="P215" s="16">
        <v>66</v>
      </c>
      <c r="Q215" s="17">
        <v>66</v>
      </c>
      <c r="R215" s="17">
        <v>66</v>
      </c>
      <c r="S215" s="16">
        <v>0</v>
      </c>
      <c r="T215" s="16">
        <v>0</v>
      </c>
      <c r="U215" s="17">
        <v>0</v>
      </c>
      <c r="V215" s="17">
        <v>0</v>
      </c>
      <c r="W215" s="16">
        <v>66</v>
      </c>
      <c r="X215" s="16">
        <v>0</v>
      </c>
      <c r="Y215" s="16">
        <v>0</v>
      </c>
      <c r="Z215" s="16">
        <v>66</v>
      </c>
      <c r="AA215" s="18">
        <v>0</v>
      </c>
      <c r="AB215" s="16">
        <v>0</v>
      </c>
      <c r="AC215" s="12" t="s">
        <v>549</v>
      </c>
      <c r="AD215" s="12" t="s">
        <v>559</v>
      </c>
      <c r="AE215" s="19">
        <v>43531</v>
      </c>
      <c r="AF215" s="19">
        <v>43539</v>
      </c>
      <c r="AG215" s="19">
        <v>43542</v>
      </c>
      <c r="AH215" s="20">
        <v>43544</v>
      </c>
    </row>
    <row r="216" spans="1:34" s="12" customFormat="1" ht="12.75" x14ac:dyDescent="0.15">
      <c r="A216" s="12" t="s">
        <v>1020</v>
      </c>
      <c r="B216" s="12" t="s">
        <v>105</v>
      </c>
      <c r="C216" s="12" t="s">
        <v>696</v>
      </c>
      <c r="D216" s="12" t="s">
        <v>939</v>
      </c>
      <c r="E216" s="12" t="s">
        <v>544</v>
      </c>
      <c r="F216" s="12" t="s">
        <v>545</v>
      </c>
      <c r="G216" s="16">
        <v>600</v>
      </c>
      <c r="H216" s="16">
        <v>600</v>
      </c>
      <c r="I216" s="17">
        <v>600</v>
      </c>
      <c r="J216" s="17">
        <v>600</v>
      </c>
      <c r="K216" s="16">
        <v>0</v>
      </c>
      <c r="L216" s="12" t="s">
        <v>698</v>
      </c>
      <c r="M216" s="12" t="s">
        <v>564</v>
      </c>
      <c r="N216" s="12" t="s">
        <v>699</v>
      </c>
      <c r="O216" s="16">
        <v>66</v>
      </c>
      <c r="P216" s="16">
        <v>66</v>
      </c>
      <c r="Q216" s="17">
        <v>66</v>
      </c>
      <c r="R216" s="17">
        <v>66</v>
      </c>
      <c r="S216" s="16">
        <v>0</v>
      </c>
      <c r="T216" s="16">
        <v>0</v>
      </c>
      <c r="U216" s="17">
        <v>0</v>
      </c>
      <c r="V216" s="17">
        <v>0</v>
      </c>
      <c r="W216" s="16">
        <v>66</v>
      </c>
      <c r="X216" s="16">
        <v>0</v>
      </c>
      <c r="Y216" s="16">
        <v>0</v>
      </c>
      <c r="Z216" s="16">
        <v>66</v>
      </c>
      <c r="AA216" s="18">
        <v>0</v>
      </c>
      <c r="AB216" s="16">
        <v>0</v>
      </c>
      <c r="AC216" s="12" t="s">
        <v>549</v>
      </c>
      <c r="AD216" s="12" t="s">
        <v>559</v>
      </c>
      <c r="AE216" s="19">
        <v>43531</v>
      </c>
      <c r="AF216" s="19">
        <v>43539</v>
      </c>
      <c r="AG216" s="19">
        <v>43542</v>
      </c>
      <c r="AH216" s="20">
        <v>43544</v>
      </c>
    </row>
    <row r="217" spans="1:34" s="12" customFormat="1" ht="12.75" x14ac:dyDescent="0.15">
      <c r="A217" s="12" t="s">
        <v>1021</v>
      </c>
      <c r="B217" s="12" t="s">
        <v>102</v>
      </c>
      <c r="C217" s="12" t="s">
        <v>554</v>
      </c>
      <c r="D217" s="12" t="s">
        <v>757</v>
      </c>
      <c r="E217" s="12" t="s">
        <v>544</v>
      </c>
      <c r="F217" s="12" t="s">
        <v>545</v>
      </c>
      <c r="G217" s="16">
        <v>600</v>
      </c>
      <c r="H217" s="16">
        <v>600</v>
      </c>
      <c r="I217" s="17">
        <v>600</v>
      </c>
      <c r="J217" s="17">
        <v>600</v>
      </c>
      <c r="K217" s="16">
        <v>0</v>
      </c>
      <c r="L217" s="12" t="s">
        <v>654</v>
      </c>
      <c r="M217" s="12" t="s">
        <v>557</v>
      </c>
      <c r="N217" s="12" t="s">
        <v>655</v>
      </c>
      <c r="O217" s="16">
        <v>84</v>
      </c>
      <c r="P217" s="16">
        <v>84</v>
      </c>
      <c r="Q217" s="17">
        <v>84</v>
      </c>
      <c r="R217" s="17">
        <v>84</v>
      </c>
      <c r="S217" s="16">
        <v>0</v>
      </c>
      <c r="T217" s="16">
        <v>0</v>
      </c>
      <c r="U217" s="17">
        <v>0</v>
      </c>
      <c r="V217" s="17">
        <v>0</v>
      </c>
      <c r="W217" s="16">
        <v>84</v>
      </c>
      <c r="X217" s="16">
        <v>0</v>
      </c>
      <c r="Y217" s="16">
        <v>0</v>
      </c>
      <c r="Z217" s="16">
        <v>84</v>
      </c>
      <c r="AA217" s="18">
        <v>0</v>
      </c>
      <c r="AB217" s="16">
        <v>0</v>
      </c>
      <c r="AC217" s="12" t="s">
        <v>549</v>
      </c>
      <c r="AD217" s="12" t="s">
        <v>559</v>
      </c>
      <c r="AE217" s="19">
        <v>43532</v>
      </c>
      <c r="AF217" s="19">
        <v>43545</v>
      </c>
      <c r="AG217" s="19">
        <v>43547</v>
      </c>
      <c r="AH217" s="20">
        <v>43547</v>
      </c>
    </row>
    <row r="218" spans="1:34" s="12" customFormat="1" ht="12.75" x14ac:dyDescent="0.15">
      <c r="A218" s="12" t="s">
        <v>1022</v>
      </c>
      <c r="B218" s="12" t="s">
        <v>107</v>
      </c>
      <c r="C218" s="12" t="s">
        <v>554</v>
      </c>
      <c r="D218" s="12" t="s">
        <v>757</v>
      </c>
      <c r="E218" s="12" t="s">
        <v>544</v>
      </c>
      <c r="F218" s="12" t="s">
        <v>545</v>
      </c>
      <c r="G218" s="16">
        <v>200</v>
      </c>
      <c r="H218" s="16">
        <v>198</v>
      </c>
      <c r="I218" s="17">
        <v>198</v>
      </c>
      <c r="J218" s="17">
        <v>198</v>
      </c>
      <c r="K218" s="16">
        <v>2</v>
      </c>
      <c r="L218" s="12" t="s">
        <v>654</v>
      </c>
      <c r="M218" s="12" t="s">
        <v>557</v>
      </c>
      <c r="N218" s="12" t="s">
        <v>655</v>
      </c>
      <c r="O218" s="16">
        <v>28</v>
      </c>
      <c r="P218" s="16">
        <v>28</v>
      </c>
      <c r="Q218" s="17">
        <v>28</v>
      </c>
      <c r="R218" s="17">
        <v>28</v>
      </c>
      <c r="S218" s="16">
        <v>0</v>
      </c>
      <c r="T218" s="16">
        <v>0</v>
      </c>
      <c r="U218" s="17">
        <v>0</v>
      </c>
      <c r="V218" s="17">
        <v>0</v>
      </c>
      <c r="W218" s="16">
        <v>28</v>
      </c>
      <c r="X218" s="16">
        <v>0</v>
      </c>
      <c r="Y218" s="16">
        <v>0.28000000000000003</v>
      </c>
      <c r="Z218" s="16">
        <v>27.72</v>
      </c>
      <c r="AA218" s="18">
        <v>0</v>
      </c>
      <c r="AB218" s="16">
        <v>-0.28000000000000003</v>
      </c>
      <c r="AC218" s="12" t="s">
        <v>549</v>
      </c>
      <c r="AD218" s="12" t="s">
        <v>559</v>
      </c>
      <c r="AE218" s="19">
        <v>43532</v>
      </c>
      <c r="AF218" s="19">
        <v>43536</v>
      </c>
      <c r="AH218" s="20">
        <v>43547</v>
      </c>
    </row>
    <row r="219" spans="1:34" s="12" customFormat="1" ht="12.75" x14ac:dyDescent="0.15">
      <c r="A219" s="12" t="s">
        <v>1023</v>
      </c>
      <c r="B219" s="12" t="s">
        <v>108</v>
      </c>
      <c r="C219" s="12" t="s">
        <v>652</v>
      </c>
      <c r="D219" s="12" t="s">
        <v>653</v>
      </c>
      <c r="E219" s="12" t="s">
        <v>544</v>
      </c>
      <c r="F219" s="12" t="s">
        <v>545</v>
      </c>
      <c r="G219" s="16">
        <v>200</v>
      </c>
      <c r="H219" s="16">
        <v>200</v>
      </c>
      <c r="I219" s="17">
        <v>200</v>
      </c>
      <c r="J219" s="17">
        <v>200</v>
      </c>
      <c r="K219" s="16">
        <v>0</v>
      </c>
      <c r="L219" s="12" t="s">
        <v>654</v>
      </c>
      <c r="M219" s="12" t="s">
        <v>557</v>
      </c>
      <c r="N219" s="12" t="s">
        <v>655</v>
      </c>
      <c r="O219" s="16">
        <v>14</v>
      </c>
      <c r="P219" s="16">
        <v>14</v>
      </c>
      <c r="Q219" s="17">
        <v>14</v>
      </c>
      <c r="R219" s="17">
        <v>14</v>
      </c>
      <c r="S219" s="16">
        <v>0</v>
      </c>
      <c r="T219" s="16">
        <v>0</v>
      </c>
      <c r="U219" s="17">
        <v>0</v>
      </c>
      <c r="V219" s="17">
        <v>0</v>
      </c>
      <c r="W219" s="16">
        <v>14</v>
      </c>
      <c r="X219" s="16">
        <v>0</v>
      </c>
      <c r="Y219" s="16">
        <v>0</v>
      </c>
      <c r="Z219" s="16">
        <v>14</v>
      </c>
      <c r="AA219" s="18">
        <v>0</v>
      </c>
      <c r="AB219" s="16">
        <v>0</v>
      </c>
      <c r="AC219" s="12" t="s">
        <v>549</v>
      </c>
      <c r="AD219" s="12" t="s">
        <v>559</v>
      </c>
      <c r="AE219" s="19">
        <v>43532</v>
      </c>
      <c r="AF219" s="19">
        <v>43536</v>
      </c>
      <c r="AG219" s="19">
        <v>43536</v>
      </c>
      <c r="AH219" s="20">
        <v>43536</v>
      </c>
    </row>
    <row r="220" spans="1:34" s="12" customFormat="1" ht="12.75" x14ac:dyDescent="0.15">
      <c r="A220" s="12" t="s">
        <v>1024</v>
      </c>
      <c r="B220" s="12" t="s">
        <v>110</v>
      </c>
      <c r="C220" s="12" t="s">
        <v>696</v>
      </c>
      <c r="D220" s="12" t="s">
        <v>697</v>
      </c>
      <c r="E220" s="12" t="s">
        <v>544</v>
      </c>
      <c r="F220" s="12" t="s">
        <v>545</v>
      </c>
      <c r="G220" s="16">
        <v>50</v>
      </c>
      <c r="H220" s="16">
        <v>50</v>
      </c>
      <c r="I220" s="17">
        <v>50</v>
      </c>
      <c r="J220" s="17">
        <v>50</v>
      </c>
      <c r="K220" s="16">
        <v>0</v>
      </c>
      <c r="L220" s="12" t="s">
        <v>698</v>
      </c>
      <c r="M220" s="12" t="s">
        <v>564</v>
      </c>
      <c r="N220" s="12" t="s">
        <v>699</v>
      </c>
      <c r="O220" s="16">
        <v>6</v>
      </c>
      <c r="P220" s="16">
        <v>6</v>
      </c>
      <c r="Q220" s="17">
        <v>6</v>
      </c>
      <c r="R220" s="17">
        <v>6</v>
      </c>
      <c r="S220" s="16">
        <v>0</v>
      </c>
      <c r="T220" s="16">
        <v>0</v>
      </c>
      <c r="U220" s="17">
        <v>0</v>
      </c>
      <c r="V220" s="17">
        <v>0</v>
      </c>
      <c r="W220" s="16">
        <v>6</v>
      </c>
      <c r="X220" s="16">
        <v>0</v>
      </c>
      <c r="Y220" s="16">
        <v>0</v>
      </c>
      <c r="Z220" s="16">
        <v>6</v>
      </c>
      <c r="AA220" s="18">
        <v>0</v>
      </c>
      <c r="AB220" s="16">
        <v>0</v>
      </c>
      <c r="AC220" s="12" t="s">
        <v>549</v>
      </c>
      <c r="AD220" s="12" t="s">
        <v>559</v>
      </c>
      <c r="AE220" s="19">
        <v>43528</v>
      </c>
      <c r="AF220" s="19">
        <v>43531</v>
      </c>
      <c r="AG220" s="19">
        <v>43531</v>
      </c>
      <c r="AH220" s="20">
        <v>43536</v>
      </c>
    </row>
    <row r="221" spans="1:34" s="12" customFormat="1" ht="12.75" x14ac:dyDescent="0.15">
      <c r="A221" s="12" t="s">
        <v>1025</v>
      </c>
      <c r="B221" s="12" t="s">
        <v>83</v>
      </c>
      <c r="C221" s="12" t="s">
        <v>670</v>
      </c>
      <c r="D221" s="12" t="s">
        <v>1026</v>
      </c>
      <c r="E221" s="12" t="s">
        <v>544</v>
      </c>
      <c r="F221" s="12" t="s">
        <v>545</v>
      </c>
      <c r="G221" s="16">
        <v>20000</v>
      </c>
      <c r="H221" s="16">
        <v>20000</v>
      </c>
      <c r="I221" s="17">
        <v>20000</v>
      </c>
      <c r="J221" s="17">
        <v>20000</v>
      </c>
      <c r="K221" s="16">
        <v>0</v>
      </c>
      <c r="L221" s="12" t="s">
        <v>1027</v>
      </c>
      <c r="M221" s="12" t="s">
        <v>569</v>
      </c>
      <c r="N221" s="12" t="s">
        <v>1028</v>
      </c>
      <c r="O221" s="16">
        <v>20</v>
      </c>
      <c r="P221" s="16">
        <v>20</v>
      </c>
      <c r="Q221" s="17">
        <v>20</v>
      </c>
      <c r="R221" s="17">
        <v>20</v>
      </c>
      <c r="S221" s="16">
        <v>0</v>
      </c>
      <c r="T221" s="16">
        <v>0</v>
      </c>
      <c r="U221" s="17">
        <v>0</v>
      </c>
      <c r="V221" s="17">
        <v>0</v>
      </c>
      <c r="W221" s="16">
        <v>20</v>
      </c>
      <c r="X221" s="16">
        <v>0</v>
      </c>
      <c r="Y221" s="16">
        <v>0</v>
      </c>
      <c r="Z221" s="16">
        <v>20</v>
      </c>
      <c r="AA221" s="18">
        <v>0</v>
      </c>
      <c r="AB221" s="16">
        <v>0</v>
      </c>
      <c r="AC221" s="12" t="s">
        <v>549</v>
      </c>
      <c r="AD221" s="12" t="s">
        <v>559</v>
      </c>
      <c r="AE221" s="19">
        <v>43528</v>
      </c>
      <c r="AF221" s="19">
        <v>43550</v>
      </c>
      <c r="AG221" s="19">
        <v>43550</v>
      </c>
      <c r="AH221" s="20">
        <v>43554</v>
      </c>
    </row>
    <row r="222" spans="1:34" s="12" customFormat="1" ht="12.75" x14ac:dyDescent="0.15">
      <c r="A222" s="12" t="s">
        <v>1029</v>
      </c>
      <c r="B222" s="12" t="s">
        <v>109</v>
      </c>
      <c r="C222" s="12" t="s">
        <v>753</v>
      </c>
      <c r="D222" s="12" t="s">
        <v>653</v>
      </c>
      <c r="E222" s="12" t="s">
        <v>544</v>
      </c>
      <c r="F222" s="12" t="s">
        <v>545</v>
      </c>
      <c r="G222" s="16">
        <v>200</v>
      </c>
      <c r="H222" s="16">
        <v>200</v>
      </c>
      <c r="I222" s="17">
        <v>200</v>
      </c>
      <c r="J222" s="17">
        <v>200</v>
      </c>
      <c r="K222" s="16">
        <v>0</v>
      </c>
      <c r="L222" s="12" t="s">
        <v>654</v>
      </c>
      <c r="M222" s="12" t="s">
        <v>557</v>
      </c>
      <c r="N222" s="12" t="s">
        <v>655</v>
      </c>
      <c r="O222" s="16">
        <v>14</v>
      </c>
      <c r="P222" s="16">
        <v>14</v>
      </c>
      <c r="Q222" s="17">
        <v>14</v>
      </c>
      <c r="R222" s="17">
        <v>14</v>
      </c>
      <c r="S222" s="16">
        <v>0</v>
      </c>
      <c r="T222" s="16">
        <v>0</v>
      </c>
      <c r="U222" s="17">
        <v>0</v>
      </c>
      <c r="V222" s="17">
        <v>0</v>
      </c>
      <c r="W222" s="16">
        <v>14</v>
      </c>
      <c r="X222" s="16">
        <v>0</v>
      </c>
      <c r="Y222" s="16">
        <v>0</v>
      </c>
      <c r="Z222" s="16">
        <v>14</v>
      </c>
      <c r="AA222" s="18">
        <v>0</v>
      </c>
      <c r="AB222" s="16">
        <v>0</v>
      </c>
      <c r="AC222" s="12" t="s">
        <v>549</v>
      </c>
      <c r="AD222" s="12" t="s">
        <v>559</v>
      </c>
      <c r="AE222" s="19">
        <v>43532</v>
      </c>
      <c r="AF222" s="19">
        <v>43537</v>
      </c>
      <c r="AG222" s="19">
        <v>43537</v>
      </c>
      <c r="AH222" s="20">
        <v>43538</v>
      </c>
    </row>
    <row r="223" spans="1:34" s="12" customFormat="1" ht="12.75" x14ac:dyDescent="0.15">
      <c r="A223" s="12" t="s">
        <v>1030</v>
      </c>
      <c r="B223" s="12" t="s">
        <v>23</v>
      </c>
      <c r="C223" s="12" t="s">
        <v>696</v>
      </c>
      <c r="D223" s="12" t="s">
        <v>939</v>
      </c>
      <c r="E223" s="12" t="s">
        <v>544</v>
      </c>
      <c r="F223" s="12" t="s">
        <v>545</v>
      </c>
      <c r="G223" s="16">
        <v>200</v>
      </c>
      <c r="H223" s="16">
        <v>200</v>
      </c>
      <c r="I223" s="17">
        <v>200</v>
      </c>
      <c r="J223" s="17">
        <v>200</v>
      </c>
      <c r="K223" s="16">
        <v>0</v>
      </c>
      <c r="L223" s="12" t="s">
        <v>698</v>
      </c>
      <c r="M223" s="12" t="s">
        <v>564</v>
      </c>
      <c r="N223" s="12" t="s">
        <v>699</v>
      </c>
      <c r="O223" s="16">
        <v>22</v>
      </c>
      <c r="P223" s="16">
        <v>22</v>
      </c>
      <c r="Q223" s="17">
        <v>22</v>
      </c>
      <c r="R223" s="17">
        <v>22</v>
      </c>
      <c r="S223" s="16">
        <v>0</v>
      </c>
      <c r="T223" s="16">
        <v>0</v>
      </c>
      <c r="U223" s="17">
        <v>0</v>
      </c>
      <c r="V223" s="17">
        <v>0</v>
      </c>
      <c r="W223" s="16">
        <v>22</v>
      </c>
      <c r="X223" s="16">
        <v>0</v>
      </c>
      <c r="Y223" s="16">
        <v>0</v>
      </c>
      <c r="Z223" s="16">
        <v>22</v>
      </c>
      <c r="AA223" s="18">
        <v>0</v>
      </c>
      <c r="AB223" s="16">
        <v>0</v>
      </c>
      <c r="AC223" s="12" t="s">
        <v>549</v>
      </c>
      <c r="AD223" s="12" t="s">
        <v>559</v>
      </c>
      <c r="AE223" s="19">
        <v>43532</v>
      </c>
      <c r="AF223" s="19">
        <v>43536</v>
      </c>
      <c r="AG223" s="19">
        <v>43538</v>
      </c>
      <c r="AH223" s="20">
        <v>43538</v>
      </c>
    </row>
    <row r="224" spans="1:34" s="12" customFormat="1" ht="12.75" x14ac:dyDescent="0.15">
      <c r="A224" s="12" t="s">
        <v>1031</v>
      </c>
      <c r="B224" s="12" t="s">
        <v>24</v>
      </c>
      <c r="C224" s="12" t="s">
        <v>701</v>
      </c>
      <c r="D224" s="12" t="s">
        <v>939</v>
      </c>
      <c r="E224" s="12" t="s">
        <v>544</v>
      </c>
      <c r="F224" s="12" t="s">
        <v>545</v>
      </c>
      <c r="G224" s="16">
        <v>200</v>
      </c>
      <c r="H224" s="16">
        <v>200</v>
      </c>
      <c r="I224" s="17">
        <v>200</v>
      </c>
      <c r="J224" s="17">
        <v>200</v>
      </c>
      <c r="K224" s="16">
        <v>0</v>
      </c>
      <c r="L224" s="12" t="s">
        <v>698</v>
      </c>
      <c r="M224" s="12" t="s">
        <v>564</v>
      </c>
      <c r="N224" s="12" t="s">
        <v>699</v>
      </c>
      <c r="O224" s="16">
        <v>22</v>
      </c>
      <c r="P224" s="16">
        <v>22</v>
      </c>
      <c r="Q224" s="17">
        <v>22</v>
      </c>
      <c r="R224" s="17">
        <v>22</v>
      </c>
      <c r="S224" s="16">
        <v>0</v>
      </c>
      <c r="T224" s="16">
        <v>0</v>
      </c>
      <c r="U224" s="17">
        <v>0</v>
      </c>
      <c r="V224" s="17">
        <v>0</v>
      </c>
      <c r="W224" s="16">
        <v>22</v>
      </c>
      <c r="X224" s="16">
        <v>0</v>
      </c>
      <c r="Y224" s="16">
        <v>0</v>
      </c>
      <c r="Z224" s="16">
        <v>22</v>
      </c>
      <c r="AA224" s="18">
        <v>0</v>
      </c>
      <c r="AB224" s="16">
        <v>0</v>
      </c>
      <c r="AC224" s="12" t="s">
        <v>549</v>
      </c>
      <c r="AD224" s="12" t="s">
        <v>559</v>
      </c>
      <c r="AE224" s="19">
        <v>43532</v>
      </c>
      <c r="AF224" s="19">
        <v>43536</v>
      </c>
      <c r="AG224" s="19">
        <v>43538</v>
      </c>
      <c r="AH224" s="20">
        <v>43538</v>
      </c>
    </row>
    <row r="225" spans="1:34" s="12" customFormat="1" ht="12.75" x14ac:dyDescent="0.15">
      <c r="A225" s="12" t="s">
        <v>1032</v>
      </c>
      <c r="B225" s="12" t="s">
        <v>85</v>
      </c>
      <c r="C225" s="12" t="s">
        <v>567</v>
      </c>
      <c r="D225" s="12" t="s">
        <v>562</v>
      </c>
      <c r="E225" s="12" t="s">
        <v>544</v>
      </c>
      <c r="F225" s="12" t="s">
        <v>545</v>
      </c>
      <c r="G225" s="16">
        <v>70000</v>
      </c>
      <c r="H225" s="16">
        <v>70000</v>
      </c>
      <c r="I225" s="17">
        <v>70000</v>
      </c>
      <c r="J225" s="17">
        <v>70000</v>
      </c>
      <c r="K225" s="16">
        <v>0</v>
      </c>
      <c r="L225" s="12" t="s">
        <v>568</v>
      </c>
      <c r="M225" s="12" t="s">
        <v>569</v>
      </c>
      <c r="N225" s="12" t="s">
        <v>570</v>
      </c>
      <c r="O225" s="16">
        <v>36</v>
      </c>
      <c r="P225" s="16">
        <v>36</v>
      </c>
      <c r="Q225" s="17">
        <v>36</v>
      </c>
      <c r="R225" s="17">
        <v>36</v>
      </c>
      <c r="S225" s="16">
        <v>0</v>
      </c>
      <c r="T225" s="16">
        <v>0</v>
      </c>
      <c r="U225" s="17">
        <v>0</v>
      </c>
      <c r="V225" s="17">
        <v>0</v>
      </c>
      <c r="W225" s="16">
        <v>36</v>
      </c>
      <c r="X225" s="16">
        <v>0</v>
      </c>
      <c r="Y225" s="16">
        <v>0</v>
      </c>
      <c r="Z225" s="16">
        <v>36</v>
      </c>
      <c r="AA225" s="18">
        <v>0</v>
      </c>
      <c r="AB225" s="16">
        <v>0</v>
      </c>
      <c r="AC225" s="12" t="s">
        <v>549</v>
      </c>
      <c r="AD225" s="12" t="s">
        <v>559</v>
      </c>
      <c r="AE225" s="19">
        <v>43532</v>
      </c>
      <c r="AF225" s="19">
        <v>43536</v>
      </c>
      <c r="AG225" s="19">
        <v>43537</v>
      </c>
    </row>
    <row r="226" spans="1:34" s="12" customFormat="1" ht="12.75" x14ac:dyDescent="0.15">
      <c r="A226" s="12" t="s">
        <v>1033</v>
      </c>
      <c r="B226" s="12" t="s">
        <v>86</v>
      </c>
      <c r="C226" s="12" t="s">
        <v>561</v>
      </c>
      <c r="D226" s="12" t="s">
        <v>562</v>
      </c>
      <c r="E226" s="12" t="s">
        <v>544</v>
      </c>
      <c r="F226" s="12" t="s">
        <v>545</v>
      </c>
      <c r="G226" s="16">
        <v>70000</v>
      </c>
      <c r="H226" s="16">
        <v>70000</v>
      </c>
      <c r="I226" s="17">
        <v>70000</v>
      </c>
      <c r="J226" s="17">
        <v>70000</v>
      </c>
      <c r="K226" s="16">
        <v>0</v>
      </c>
      <c r="L226" s="12" t="s">
        <v>563</v>
      </c>
      <c r="M226" s="12" t="s">
        <v>564</v>
      </c>
      <c r="N226" s="12" t="s">
        <v>565</v>
      </c>
      <c r="O226" s="16">
        <v>32</v>
      </c>
      <c r="P226" s="16">
        <v>32</v>
      </c>
      <c r="Q226" s="17">
        <v>32</v>
      </c>
      <c r="R226" s="17">
        <v>32</v>
      </c>
      <c r="S226" s="16">
        <v>0</v>
      </c>
      <c r="T226" s="16">
        <v>0</v>
      </c>
      <c r="U226" s="17">
        <v>0</v>
      </c>
      <c r="V226" s="17">
        <v>0</v>
      </c>
      <c r="W226" s="16">
        <v>32</v>
      </c>
      <c r="X226" s="16">
        <v>0</v>
      </c>
      <c r="Y226" s="16">
        <v>0</v>
      </c>
      <c r="Z226" s="16">
        <v>32</v>
      </c>
      <c r="AA226" s="18">
        <v>0</v>
      </c>
      <c r="AB226" s="16">
        <v>0</v>
      </c>
      <c r="AC226" s="12" t="s">
        <v>549</v>
      </c>
      <c r="AD226" s="12" t="s">
        <v>559</v>
      </c>
      <c r="AE226" s="19">
        <v>43532</v>
      </c>
      <c r="AF226" s="19">
        <v>43537</v>
      </c>
      <c r="AG226" s="19">
        <v>43537</v>
      </c>
    </row>
    <row r="227" spans="1:34" s="12" customFormat="1" ht="12.75" x14ac:dyDescent="0.15">
      <c r="A227" s="12" t="s">
        <v>1034</v>
      </c>
      <c r="B227" s="12" t="s">
        <v>120</v>
      </c>
      <c r="C227" s="12" t="s">
        <v>588</v>
      </c>
      <c r="D227" s="12" t="s">
        <v>1016</v>
      </c>
      <c r="E227" s="12" t="s">
        <v>544</v>
      </c>
      <c r="F227" s="12" t="s">
        <v>545</v>
      </c>
      <c r="G227" s="16">
        <v>70</v>
      </c>
      <c r="H227" s="16">
        <v>70</v>
      </c>
      <c r="I227" s="17">
        <v>70</v>
      </c>
      <c r="J227" s="17">
        <v>70</v>
      </c>
      <c r="K227" s="16">
        <v>0</v>
      </c>
      <c r="L227" s="12" t="s">
        <v>685</v>
      </c>
      <c r="M227" s="12" t="s">
        <v>686</v>
      </c>
      <c r="N227" s="12" t="s">
        <v>687</v>
      </c>
      <c r="O227" s="16">
        <v>18</v>
      </c>
      <c r="P227" s="16">
        <v>18</v>
      </c>
      <c r="Q227" s="17">
        <v>18</v>
      </c>
      <c r="R227" s="17">
        <v>18</v>
      </c>
      <c r="S227" s="16">
        <v>0</v>
      </c>
      <c r="T227" s="16">
        <v>0</v>
      </c>
      <c r="U227" s="17">
        <v>0</v>
      </c>
      <c r="V227" s="17">
        <v>0</v>
      </c>
      <c r="W227" s="16">
        <v>18</v>
      </c>
      <c r="X227" s="16">
        <v>0</v>
      </c>
      <c r="Y227" s="16">
        <v>0</v>
      </c>
      <c r="Z227" s="16">
        <v>18</v>
      </c>
      <c r="AA227" s="18">
        <v>0</v>
      </c>
      <c r="AB227" s="16">
        <v>0</v>
      </c>
      <c r="AC227" s="12" t="s">
        <v>549</v>
      </c>
      <c r="AD227" s="12" t="s">
        <v>559</v>
      </c>
      <c r="AE227" s="19">
        <v>43532</v>
      </c>
      <c r="AF227" s="19">
        <v>43533</v>
      </c>
      <c r="AG227" s="19">
        <v>43538</v>
      </c>
    </row>
    <row r="228" spans="1:34" s="12" customFormat="1" ht="12.75" x14ac:dyDescent="0.15">
      <c r="A228" s="12" t="s">
        <v>1035</v>
      </c>
      <c r="B228" s="12" t="s">
        <v>87</v>
      </c>
      <c r="C228" s="12" t="s">
        <v>542</v>
      </c>
      <c r="D228" s="12" t="s">
        <v>562</v>
      </c>
      <c r="E228" s="12" t="s">
        <v>544</v>
      </c>
      <c r="F228" s="12" t="s">
        <v>545</v>
      </c>
      <c r="G228" s="16">
        <v>100000</v>
      </c>
      <c r="H228" s="16">
        <v>85000</v>
      </c>
      <c r="I228" s="17">
        <v>85000</v>
      </c>
      <c r="J228" s="17">
        <v>85000</v>
      </c>
      <c r="K228" s="16">
        <v>15000</v>
      </c>
      <c r="L228" s="12" t="s">
        <v>85</v>
      </c>
      <c r="M228" s="12" t="s">
        <v>567</v>
      </c>
      <c r="N228" s="12" t="s">
        <v>562</v>
      </c>
      <c r="O228" s="16">
        <v>100000</v>
      </c>
      <c r="P228" s="16">
        <v>100000</v>
      </c>
      <c r="Q228" s="17">
        <v>100000</v>
      </c>
      <c r="R228" s="17">
        <v>100000</v>
      </c>
      <c r="S228" s="16">
        <v>0</v>
      </c>
      <c r="T228" s="16">
        <v>0</v>
      </c>
      <c r="U228" s="17">
        <v>0</v>
      </c>
      <c r="V228" s="17">
        <v>0</v>
      </c>
      <c r="W228" s="16">
        <v>100000</v>
      </c>
      <c r="X228" s="16">
        <v>0</v>
      </c>
      <c r="Y228" s="16">
        <v>15000</v>
      </c>
      <c r="Z228" s="16">
        <v>85000</v>
      </c>
      <c r="AA228" s="18">
        <v>0</v>
      </c>
      <c r="AB228" s="16">
        <v>-15000</v>
      </c>
      <c r="AC228" s="12" t="s">
        <v>549</v>
      </c>
      <c r="AD228" s="12" t="s">
        <v>79</v>
      </c>
      <c r="AE228" s="19">
        <v>43532</v>
      </c>
      <c r="AF228" s="19">
        <v>43536</v>
      </c>
      <c r="AH228" s="20">
        <v>43551</v>
      </c>
    </row>
    <row r="229" spans="1:34" s="12" customFormat="1" ht="12.75" x14ac:dyDescent="0.15">
      <c r="A229" s="12" t="s">
        <v>1035</v>
      </c>
      <c r="B229" s="12" t="s">
        <v>87</v>
      </c>
      <c r="C229" s="12" t="s">
        <v>542</v>
      </c>
      <c r="D229" s="12" t="s">
        <v>562</v>
      </c>
      <c r="E229" s="12" t="s">
        <v>544</v>
      </c>
      <c r="F229" s="12" t="s">
        <v>545</v>
      </c>
      <c r="G229" s="16">
        <v>100000</v>
      </c>
      <c r="H229" s="16">
        <v>85000</v>
      </c>
      <c r="I229" s="17">
        <v>85000</v>
      </c>
      <c r="J229" s="17">
        <v>85000</v>
      </c>
      <c r="K229" s="16">
        <v>15000</v>
      </c>
      <c r="L229" s="12" t="s">
        <v>86</v>
      </c>
      <c r="M229" s="12" t="s">
        <v>561</v>
      </c>
      <c r="N229" s="12" t="s">
        <v>562</v>
      </c>
      <c r="O229" s="16">
        <v>100000</v>
      </c>
      <c r="P229" s="16">
        <v>100000</v>
      </c>
      <c r="Q229" s="17">
        <v>100000</v>
      </c>
      <c r="R229" s="17">
        <v>100000</v>
      </c>
      <c r="S229" s="16">
        <v>0</v>
      </c>
      <c r="T229" s="16">
        <v>0</v>
      </c>
      <c r="U229" s="17">
        <v>0</v>
      </c>
      <c r="V229" s="17">
        <v>0</v>
      </c>
      <c r="W229" s="16">
        <v>100000</v>
      </c>
      <c r="X229" s="16">
        <v>0</v>
      </c>
      <c r="Y229" s="16">
        <v>15000</v>
      </c>
      <c r="Z229" s="16">
        <v>85000</v>
      </c>
      <c r="AA229" s="18">
        <v>0</v>
      </c>
      <c r="AB229" s="16">
        <v>-15000</v>
      </c>
      <c r="AC229" s="12" t="s">
        <v>549</v>
      </c>
      <c r="AD229" s="12" t="s">
        <v>79</v>
      </c>
      <c r="AE229" s="19">
        <v>43532</v>
      </c>
      <c r="AF229" s="19">
        <v>43536</v>
      </c>
      <c r="AH229" s="20">
        <v>43551</v>
      </c>
    </row>
    <row r="230" spans="1:34" s="12" customFormat="1" ht="12.75" x14ac:dyDescent="0.15">
      <c r="A230" s="12" t="s">
        <v>1036</v>
      </c>
      <c r="B230" s="12" t="s">
        <v>107</v>
      </c>
      <c r="C230" s="12" t="s">
        <v>554</v>
      </c>
      <c r="D230" s="12" t="s">
        <v>757</v>
      </c>
      <c r="E230" s="12" t="s">
        <v>544</v>
      </c>
      <c r="F230" s="12" t="s">
        <v>545</v>
      </c>
      <c r="G230" s="16">
        <v>200</v>
      </c>
      <c r="H230" s="16">
        <v>186</v>
      </c>
      <c r="I230" s="17">
        <v>186</v>
      </c>
      <c r="J230" s="17">
        <v>186</v>
      </c>
      <c r="K230" s="16">
        <v>14</v>
      </c>
      <c r="L230" s="12" t="s">
        <v>654</v>
      </c>
      <c r="M230" s="12" t="s">
        <v>557</v>
      </c>
      <c r="N230" s="12" t="s">
        <v>655</v>
      </c>
      <c r="O230" s="16">
        <v>28</v>
      </c>
      <c r="P230" s="16">
        <v>28</v>
      </c>
      <c r="Q230" s="17">
        <v>28</v>
      </c>
      <c r="R230" s="17">
        <v>28</v>
      </c>
      <c r="S230" s="16">
        <v>0</v>
      </c>
      <c r="T230" s="16">
        <v>0</v>
      </c>
      <c r="U230" s="17">
        <v>0</v>
      </c>
      <c r="V230" s="17">
        <v>0</v>
      </c>
      <c r="W230" s="16">
        <v>28</v>
      </c>
      <c r="X230" s="16">
        <v>0</v>
      </c>
      <c r="Y230" s="16">
        <v>1.96</v>
      </c>
      <c r="Z230" s="16">
        <v>26.04</v>
      </c>
      <c r="AA230" s="18">
        <v>0</v>
      </c>
      <c r="AB230" s="16">
        <v>-1.96</v>
      </c>
      <c r="AC230" s="12" t="s">
        <v>549</v>
      </c>
      <c r="AD230" s="12" t="s">
        <v>559</v>
      </c>
      <c r="AE230" s="19">
        <v>43533</v>
      </c>
      <c r="AF230" s="19">
        <v>43538</v>
      </c>
      <c r="AH230" s="20">
        <v>43549</v>
      </c>
    </row>
    <row r="231" spans="1:34" s="12" customFormat="1" ht="12.75" x14ac:dyDescent="0.15">
      <c r="A231" s="12" t="s">
        <v>1037</v>
      </c>
      <c r="B231" s="12" t="s">
        <v>108</v>
      </c>
      <c r="C231" s="12" t="s">
        <v>652</v>
      </c>
      <c r="D231" s="12" t="s">
        <v>653</v>
      </c>
      <c r="E231" s="12" t="s">
        <v>544</v>
      </c>
      <c r="F231" s="12" t="s">
        <v>545</v>
      </c>
      <c r="G231" s="16">
        <v>200</v>
      </c>
      <c r="H231" s="16">
        <v>200</v>
      </c>
      <c r="I231" s="17">
        <v>200</v>
      </c>
      <c r="J231" s="17">
        <v>200</v>
      </c>
      <c r="K231" s="16">
        <v>0</v>
      </c>
      <c r="L231" s="12" t="s">
        <v>654</v>
      </c>
      <c r="M231" s="12" t="s">
        <v>557</v>
      </c>
      <c r="N231" s="12" t="s">
        <v>655</v>
      </c>
      <c r="O231" s="16">
        <v>14</v>
      </c>
      <c r="P231" s="16">
        <v>14</v>
      </c>
      <c r="Q231" s="17">
        <v>14</v>
      </c>
      <c r="R231" s="17">
        <v>14</v>
      </c>
      <c r="S231" s="16">
        <v>0</v>
      </c>
      <c r="T231" s="16">
        <v>0</v>
      </c>
      <c r="U231" s="17">
        <v>0</v>
      </c>
      <c r="V231" s="17">
        <v>0</v>
      </c>
      <c r="W231" s="16">
        <v>14</v>
      </c>
      <c r="X231" s="16">
        <v>0</v>
      </c>
      <c r="Y231" s="16">
        <v>0</v>
      </c>
      <c r="Z231" s="16">
        <v>14</v>
      </c>
      <c r="AA231" s="18">
        <v>0</v>
      </c>
      <c r="AB231" s="16">
        <v>0</v>
      </c>
      <c r="AC231" s="12" t="s">
        <v>549</v>
      </c>
      <c r="AD231" s="12" t="s">
        <v>559</v>
      </c>
      <c r="AE231" s="19">
        <v>43533</v>
      </c>
      <c r="AF231" s="19">
        <v>43536</v>
      </c>
      <c r="AG231" s="19">
        <v>43536</v>
      </c>
      <c r="AH231" s="20">
        <v>43536</v>
      </c>
    </row>
    <row r="232" spans="1:34" s="12" customFormat="1" ht="12.75" x14ac:dyDescent="0.15">
      <c r="A232" s="12" t="s">
        <v>1038</v>
      </c>
      <c r="B232" s="12" t="s">
        <v>109</v>
      </c>
      <c r="C232" s="12" t="s">
        <v>753</v>
      </c>
      <c r="D232" s="12" t="s">
        <v>653</v>
      </c>
      <c r="E232" s="12" t="s">
        <v>544</v>
      </c>
      <c r="F232" s="12" t="s">
        <v>545</v>
      </c>
      <c r="G232" s="16">
        <v>200</v>
      </c>
      <c r="H232" s="16">
        <v>200</v>
      </c>
      <c r="I232" s="17">
        <v>200</v>
      </c>
      <c r="J232" s="17">
        <v>200</v>
      </c>
      <c r="K232" s="16">
        <v>0</v>
      </c>
      <c r="L232" s="12" t="s">
        <v>654</v>
      </c>
      <c r="M232" s="12" t="s">
        <v>557</v>
      </c>
      <c r="N232" s="12" t="s">
        <v>655</v>
      </c>
      <c r="O232" s="16">
        <v>14</v>
      </c>
      <c r="P232" s="16">
        <v>14</v>
      </c>
      <c r="Q232" s="17">
        <v>14</v>
      </c>
      <c r="R232" s="17">
        <v>14</v>
      </c>
      <c r="S232" s="16">
        <v>0</v>
      </c>
      <c r="T232" s="16">
        <v>0</v>
      </c>
      <c r="U232" s="17">
        <v>0</v>
      </c>
      <c r="V232" s="17">
        <v>0</v>
      </c>
      <c r="W232" s="16">
        <v>14</v>
      </c>
      <c r="X232" s="16">
        <v>0</v>
      </c>
      <c r="Y232" s="16">
        <v>0</v>
      </c>
      <c r="Z232" s="16">
        <v>14</v>
      </c>
      <c r="AA232" s="18">
        <v>0</v>
      </c>
      <c r="AB232" s="16">
        <v>0</v>
      </c>
      <c r="AC232" s="12" t="s">
        <v>549</v>
      </c>
      <c r="AD232" s="12" t="s">
        <v>559</v>
      </c>
      <c r="AE232" s="19">
        <v>43533</v>
      </c>
      <c r="AF232" s="19">
        <v>43537</v>
      </c>
      <c r="AG232" s="19">
        <v>43537</v>
      </c>
    </row>
    <row r="233" spans="1:34" s="12" customFormat="1" ht="12.75" x14ac:dyDescent="0.15">
      <c r="A233" s="12" t="s">
        <v>1039</v>
      </c>
      <c r="B233" s="12" t="s">
        <v>23</v>
      </c>
      <c r="C233" s="12" t="s">
        <v>696</v>
      </c>
      <c r="D233" s="12" t="s">
        <v>939</v>
      </c>
      <c r="E233" s="12" t="s">
        <v>544</v>
      </c>
      <c r="F233" s="12" t="s">
        <v>545</v>
      </c>
      <c r="G233" s="16">
        <v>200</v>
      </c>
      <c r="H233" s="16">
        <v>200</v>
      </c>
      <c r="I233" s="17">
        <v>200</v>
      </c>
      <c r="J233" s="17">
        <v>200</v>
      </c>
      <c r="K233" s="16">
        <v>0</v>
      </c>
      <c r="L233" s="12" t="s">
        <v>698</v>
      </c>
      <c r="M233" s="12" t="s">
        <v>564</v>
      </c>
      <c r="N233" s="12" t="s">
        <v>699</v>
      </c>
      <c r="O233" s="16">
        <v>22</v>
      </c>
      <c r="P233" s="16">
        <v>22</v>
      </c>
      <c r="Q233" s="17">
        <v>22</v>
      </c>
      <c r="R233" s="17">
        <v>22</v>
      </c>
      <c r="S233" s="16">
        <v>0</v>
      </c>
      <c r="T233" s="16">
        <v>0</v>
      </c>
      <c r="U233" s="17">
        <v>0</v>
      </c>
      <c r="V233" s="17">
        <v>0</v>
      </c>
      <c r="W233" s="16">
        <v>22</v>
      </c>
      <c r="X233" s="16">
        <v>0</v>
      </c>
      <c r="Y233" s="16">
        <v>0</v>
      </c>
      <c r="Z233" s="16">
        <v>22</v>
      </c>
      <c r="AA233" s="18">
        <v>0</v>
      </c>
      <c r="AB233" s="16">
        <v>0</v>
      </c>
      <c r="AC233" s="12" t="s">
        <v>549</v>
      </c>
      <c r="AD233" s="12" t="s">
        <v>559</v>
      </c>
      <c r="AE233" s="19">
        <v>43533</v>
      </c>
      <c r="AF233" s="19">
        <v>43537</v>
      </c>
      <c r="AG233" s="19">
        <v>43538</v>
      </c>
      <c r="AH233" s="20">
        <v>43538</v>
      </c>
    </row>
    <row r="234" spans="1:34" s="12" customFormat="1" ht="12.75" x14ac:dyDescent="0.15">
      <c r="A234" s="12" t="s">
        <v>1040</v>
      </c>
      <c r="B234" s="12" t="s">
        <v>24</v>
      </c>
      <c r="C234" s="12" t="s">
        <v>701</v>
      </c>
      <c r="D234" s="12" t="s">
        <v>939</v>
      </c>
      <c r="E234" s="12" t="s">
        <v>544</v>
      </c>
      <c r="F234" s="12" t="s">
        <v>545</v>
      </c>
      <c r="G234" s="16">
        <v>200</v>
      </c>
      <c r="H234" s="16">
        <v>200</v>
      </c>
      <c r="I234" s="17">
        <v>200</v>
      </c>
      <c r="J234" s="17">
        <v>200</v>
      </c>
      <c r="K234" s="16">
        <v>0</v>
      </c>
      <c r="L234" s="12" t="s">
        <v>698</v>
      </c>
      <c r="M234" s="12" t="s">
        <v>564</v>
      </c>
      <c r="N234" s="12" t="s">
        <v>699</v>
      </c>
      <c r="O234" s="16">
        <v>22</v>
      </c>
      <c r="P234" s="16">
        <v>22</v>
      </c>
      <c r="Q234" s="17">
        <v>22</v>
      </c>
      <c r="R234" s="17">
        <v>22</v>
      </c>
      <c r="S234" s="16">
        <v>0</v>
      </c>
      <c r="T234" s="16">
        <v>0</v>
      </c>
      <c r="U234" s="17">
        <v>0</v>
      </c>
      <c r="V234" s="17">
        <v>0</v>
      </c>
      <c r="W234" s="16">
        <v>22</v>
      </c>
      <c r="X234" s="16">
        <v>0</v>
      </c>
      <c r="Y234" s="16">
        <v>0</v>
      </c>
      <c r="Z234" s="16">
        <v>22</v>
      </c>
      <c r="AA234" s="18">
        <v>0</v>
      </c>
      <c r="AB234" s="16">
        <v>0</v>
      </c>
      <c r="AC234" s="12" t="s">
        <v>549</v>
      </c>
      <c r="AD234" s="12" t="s">
        <v>559</v>
      </c>
      <c r="AE234" s="19">
        <v>43533</v>
      </c>
      <c r="AF234" s="19">
        <v>43537</v>
      </c>
      <c r="AG234" s="19">
        <v>43538</v>
      </c>
      <c r="AH234" s="20">
        <v>43538</v>
      </c>
    </row>
    <row r="235" spans="1:34" s="12" customFormat="1" ht="12.75" x14ac:dyDescent="0.15">
      <c r="A235" s="12" t="s">
        <v>1041</v>
      </c>
      <c r="B235" s="12" t="s">
        <v>104</v>
      </c>
      <c r="C235" s="12" t="s">
        <v>753</v>
      </c>
      <c r="D235" s="12" t="s">
        <v>653</v>
      </c>
      <c r="E235" s="12" t="s">
        <v>544</v>
      </c>
      <c r="F235" s="12" t="s">
        <v>545</v>
      </c>
      <c r="G235" s="16">
        <v>600</v>
      </c>
      <c r="H235" s="16">
        <v>580</v>
      </c>
      <c r="I235" s="17">
        <v>580</v>
      </c>
      <c r="J235" s="17">
        <v>580</v>
      </c>
      <c r="K235" s="16">
        <v>20</v>
      </c>
      <c r="L235" s="12" t="s">
        <v>654</v>
      </c>
      <c r="M235" s="12" t="s">
        <v>557</v>
      </c>
      <c r="N235" s="12" t="s">
        <v>655</v>
      </c>
      <c r="O235" s="16">
        <v>42</v>
      </c>
      <c r="P235" s="16">
        <v>42</v>
      </c>
      <c r="Q235" s="17">
        <v>42</v>
      </c>
      <c r="R235" s="17">
        <v>42</v>
      </c>
      <c r="S235" s="16">
        <v>0</v>
      </c>
      <c r="T235" s="16">
        <v>0</v>
      </c>
      <c r="U235" s="17">
        <v>0</v>
      </c>
      <c r="V235" s="17">
        <v>0</v>
      </c>
      <c r="W235" s="16">
        <v>42</v>
      </c>
      <c r="X235" s="16">
        <v>0</v>
      </c>
      <c r="Y235" s="16">
        <v>1.4</v>
      </c>
      <c r="Z235" s="16">
        <v>40.6</v>
      </c>
      <c r="AA235" s="18">
        <v>0</v>
      </c>
      <c r="AB235" s="16">
        <v>-1.4</v>
      </c>
      <c r="AC235" s="12" t="s">
        <v>549</v>
      </c>
      <c r="AD235" s="12" t="s">
        <v>559</v>
      </c>
      <c r="AE235" s="19">
        <v>43539</v>
      </c>
      <c r="AF235" s="19">
        <v>43543</v>
      </c>
      <c r="AH235" s="20">
        <v>43547</v>
      </c>
    </row>
    <row r="236" spans="1:34" s="12" customFormat="1" ht="12.75" x14ac:dyDescent="0.15">
      <c r="A236" s="12" t="s">
        <v>1042</v>
      </c>
      <c r="B236" s="12" t="s">
        <v>118</v>
      </c>
      <c r="C236" s="12" t="s">
        <v>588</v>
      </c>
      <c r="D236" s="12" t="s">
        <v>589</v>
      </c>
      <c r="E236" s="12" t="s">
        <v>544</v>
      </c>
      <c r="F236" s="12" t="s">
        <v>545</v>
      </c>
      <c r="G236" s="16">
        <v>630</v>
      </c>
      <c r="H236" s="16">
        <v>605</v>
      </c>
      <c r="I236" s="17">
        <v>605</v>
      </c>
      <c r="J236" s="17">
        <v>605</v>
      </c>
      <c r="K236" s="16">
        <v>25</v>
      </c>
      <c r="L236" s="12" t="s">
        <v>1043</v>
      </c>
      <c r="M236" s="12" t="s">
        <v>725</v>
      </c>
      <c r="N236" s="12" t="s">
        <v>1044</v>
      </c>
      <c r="O236" s="16">
        <v>28</v>
      </c>
      <c r="P236" s="16">
        <v>26.9</v>
      </c>
      <c r="Q236" s="17">
        <v>26.9</v>
      </c>
      <c r="R236" s="17">
        <v>26.9</v>
      </c>
      <c r="S236" s="16">
        <v>0</v>
      </c>
      <c r="T236" s="16">
        <v>0</v>
      </c>
      <c r="U236" s="17">
        <v>0</v>
      </c>
      <c r="V236" s="17">
        <v>0</v>
      </c>
      <c r="W236" s="16">
        <v>26.9</v>
      </c>
      <c r="X236" s="16">
        <v>1.1000000000000001</v>
      </c>
      <c r="Y236" s="16">
        <v>1.11111111111131E-2</v>
      </c>
      <c r="Z236" s="16">
        <v>26.8888888888889</v>
      </c>
      <c r="AA236" s="18">
        <v>0</v>
      </c>
      <c r="AB236" s="16">
        <v>-1.11111111111131E-2</v>
      </c>
      <c r="AC236" s="12" t="s">
        <v>549</v>
      </c>
      <c r="AD236" s="12" t="s">
        <v>559</v>
      </c>
      <c r="AE236" s="19">
        <v>43543</v>
      </c>
      <c r="AF236" s="19">
        <v>43549</v>
      </c>
      <c r="AH236" s="20">
        <v>43554</v>
      </c>
    </row>
    <row r="237" spans="1:34" s="12" customFormat="1" ht="12.75" x14ac:dyDescent="0.15">
      <c r="A237" s="12" t="s">
        <v>1045</v>
      </c>
      <c r="B237" s="12" t="s">
        <v>106</v>
      </c>
      <c r="C237" s="12" t="s">
        <v>701</v>
      </c>
      <c r="D237" s="12" t="s">
        <v>939</v>
      </c>
      <c r="E237" s="12" t="s">
        <v>544</v>
      </c>
      <c r="F237" s="12" t="s">
        <v>545</v>
      </c>
      <c r="G237" s="16">
        <v>33</v>
      </c>
      <c r="H237" s="16">
        <v>0</v>
      </c>
      <c r="I237" s="17">
        <v>0</v>
      </c>
      <c r="J237" s="17">
        <v>0</v>
      </c>
      <c r="K237" s="16">
        <v>33</v>
      </c>
      <c r="L237" s="12" t="s">
        <v>698</v>
      </c>
      <c r="M237" s="12" t="s">
        <v>564</v>
      </c>
      <c r="N237" s="12" t="s">
        <v>699</v>
      </c>
      <c r="O237" s="16">
        <v>4</v>
      </c>
      <c r="P237" s="16">
        <v>3.3</v>
      </c>
      <c r="Q237" s="17">
        <v>3.3</v>
      </c>
      <c r="R237" s="17">
        <v>3.3</v>
      </c>
      <c r="S237" s="16">
        <v>0</v>
      </c>
      <c r="T237" s="16">
        <v>0</v>
      </c>
      <c r="U237" s="17">
        <v>0</v>
      </c>
      <c r="V237" s="17">
        <v>0</v>
      </c>
      <c r="W237" s="16">
        <v>3.3</v>
      </c>
      <c r="X237" s="16">
        <v>0.7</v>
      </c>
      <c r="Y237" s="16">
        <v>3.3</v>
      </c>
      <c r="Z237" s="16">
        <v>0</v>
      </c>
      <c r="AA237" s="18">
        <v>0</v>
      </c>
      <c r="AB237" s="16">
        <v>-3.3</v>
      </c>
      <c r="AC237" s="12" t="s">
        <v>549</v>
      </c>
      <c r="AD237" s="12" t="s">
        <v>559</v>
      </c>
      <c r="AE237" s="19">
        <v>43544</v>
      </c>
      <c r="AH237" s="20">
        <v>43547</v>
      </c>
    </row>
    <row r="238" spans="1:34" s="12" customFormat="1" ht="12.75" x14ac:dyDescent="0.15">
      <c r="A238" s="12" t="s">
        <v>1046</v>
      </c>
      <c r="B238" s="12" t="s">
        <v>11</v>
      </c>
      <c r="C238" s="12" t="s">
        <v>453</v>
      </c>
      <c r="D238" s="12" t="s">
        <v>628</v>
      </c>
      <c r="E238" s="12" t="s">
        <v>889</v>
      </c>
      <c r="F238" s="12" t="s">
        <v>545</v>
      </c>
      <c r="G238" s="16">
        <v>500000</v>
      </c>
      <c r="H238" s="16">
        <v>482000</v>
      </c>
      <c r="I238" s="17">
        <v>482000</v>
      </c>
      <c r="J238" s="17">
        <v>482000</v>
      </c>
      <c r="K238" s="16">
        <v>18000</v>
      </c>
      <c r="L238" s="12" t="s">
        <v>629</v>
      </c>
      <c r="M238" s="12" t="s">
        <v>564</v>
      </c>
      <c r="N238" s="12" t="s">
        <v>630</v>
      </c>
      <c r="O238" s="16">
        <v>431</v>
      </c>
      <c r="P238" s="16">
        <v>430.8</v>
      </c>
      <c r="Q238" s="17">
        <v>430.8</v>
      </c>
      <c r="R238" s="17">
        <v>430.8</v>
      </c>
      <c r="S238" s="16">
        <v>0</v>
      </c>
      <c r="T238" s="16">
        <v>0</v>
      </c>
      <c r="U238" s="17">
        <v>0</v>
      </c>
      <c r="V238" s="17">
        <v>0</v>
      </c>
      <c r="W238" s="16">
        <v>430.8</v>
      </c>
      <c r="X238" s="16">
        <v>0.2</v>
      </c>
      <c r="Y238" s="16">
        <v>15.316000000000001</v>
      </c>
      <c r="Z238" s="16">
        <v>415.48399999999998</v>
      </c>
      <c r="AA238" s="18">
        <v>0</v>
      </c>
      <c r="AB238" s="16">
        <v>-15.316000000000001</v>
      </c>
      <c r="AC238" s="12" t="s">
        <v>549</v>
      </c>
      <c r="AD238" s="12" t="s">
        <v>559</v>
      </c>
      <c r="AE238" s="19">
        <v>43525</v>
      </c>
      <c r="AF238" s="19">
        <v>43526</v>
      </c>
      <c r="AH238" s="20">
        <v>43547</v>
      </c>
    </row>
    <row r="239" spans="1:34" s="12" customFormat="1" ht="12.75" x14ac:dyDescent="0.15">
      <c r="A239" s="12" t="s">
        <v>1047</v>
      </c>
      <c r="B239" s="12" t="s">
        <v>47</v>
      </c>
      <c r="C239" s="12" t="s">
        <v>462</v>
      </c>
      <c r="D239" s="12" t="s">
        <v>632</v>
      </c>
      <c r="E239" s="12" t="s">
        <v>544</v>
      </c>
      <c r="F239" s="12" t="s">
        <v>545</v>
      </c>
      <c r="G239" s="16">
        <v>500000</v>
      </c>
      <c r="H239" s="16">
        <v>452000</v>
      </c>
      <c r="I239" s="17">
        <v>452000</v>
      </c>
      <c r="J239" s="17">
        <v>452000</v>
      </c>
      <c r="K239" s="16">
        <v>48000</v>
      </c>
      <c r="L239" s="12" t="s">
        <v>633</v>
      </c>
      <c r="M239" s="12" t="s">
        <v>564</v>
      </c>
      <c r="N239" s="12" t="s">
        <v>634</v>
      </c>
      <c r="O239" s="16">
        <v>169</v>
      </c>
      <c r="P239" s="16">
        <v>169</v>
      </c>
      <c r="Q239" s="17">
        <v>169</v>
      </c>
      <c r="R239" s="17">
        <v>169</v>
      </c>
      <c r="S239" s="16">
        <v>0</v>
      </c>
      <c r="T239" s="16">
        <v>0</v>
      </c>
      <c r="U239" s="17">
        <v>0</v>
      </c>
      <c r="V239" s="17">
        <v>0</v>
      </c>
      <c r="W239" s="16">
        <v>169</v>
      </c>
      <c r="X239" s="16">
        <v>0</v>
      </c>
      <c r="Y239" s="16">
        <v>16.224</v>
      </c>
      <c r="Z239" s="16">
        <v>152.77600000000001</v>
      </c>
      <c r="AA239" s="18">
        <v>0</v>
      </c>
      <c r="AB239" s="16">
        <v>-16.224</v>
      </c>
      <c r="AC239" s="12" t="s">
        <v>549</v>
      </c>
      <c r="AD239" s="12" t="s">
        <v>559</v>
      </c>
      <c r="AE239" s="19">
        <v>43525</v>
      </c>
      <c r="AF239" s="19">
        <v>43529</v>
      </c>
      <c r="AH239" s="20">
        <v>43538</v>
      </c>
    </row>
    <row r="240" spans="1:34" s="12" customFormat="1" ht="12.75" x14ac:dyDescent="0.15">
      <c r="A240" s="12" t="s">
        <v>1048</v>
      </c>
      <c r="B240" s="12" t="s">
        <v>100</v>
      </c>
      <c r="C240" s="12" t="s">
        <v>579</v>
      </c>
      <c r="D240" s="12" t="s">
        <v>612</v>
      </c>
      <c r="E240" s="12" t="s">
        <v>544</v>
      </c>
      <c r="F240" s="12" t="s">
        <v>545</v>
      </c>
      <c r="G240" s="16">
        <v>1000</v>
      </c>
      <c r="H240" s="16">
        <v>983</v>
      </c>
      <c r="I240" s="17">
        <v>983</v>
      </c>
      <c r="J240" s="17">
        <v>983</v>
      </c>
      <c r="K240" s="16">
        <v>17</v>
      </c>
      <c r="L240" s="12" t="s">
        <v>905</v>
      </c>
      <c r="M240" s="12" t="s">
        <v>557</v>
      </c>
      <c r="N240" s="12" t="s">
        <v>906</v>
      </c>
      <c r="O240" s="16">
        <v>211</v>
      </c>
      <c r="P240" s="16">
        <v>211</v>
      </c>
      <c r="Q240" s="17">
        <v>211</v>
      </c>
      <c r="R240" s="17">
        <v>211</v>
      </c>
      <c r="S240" s="16">
        <v>0</v>
      </c>
      <c r="T240" s="16">
        <v>0</v>
      </c>
      <c r="U240" s="17">
        <v>0</v>
      </c>
      <c r="V240" s="17">
        <v>0</v>
      </c>
      <c r="W240" s="16">
        <v>211</v>
      </c>
      <c r="X240" s="16">
        <v>0</v>
      </c>
      <c r="Y240" s="16">
        <v>3.58699999999997</v>
      </c>
      <c r="Z240" s="16">
        <v>207.41300000000001</v>
      </c>
      <c r="AA240" s="18">
        <v>0</v>
      </c>
      <c r="AB240" s="16">
        <v>-3.58700000000001</v>
      </c>
      <c r="AC240" s="12" t="s">
        <v>549</v>
      </c>
      <c r="AD240" s="12" t="s">
        <v>559</v>
      </c>
      <c r="AE240" s="19">
        <v>43525</v>
      </c>
      <c r="AF240" s="19">
        <v>43528</v>
      </c>
      <c r="AH240" s="20">
        <v>43538</v>
      </c>
    </row>
    <row r="241" spans="1:34" s="12" customFormat="1" ht="12.75" x14ac:dyDescent="0.15">
      <c r="A241" s="12" t="s">
        <v>1049</v>
      </c>
      <c r="B241" s="12" t="s">
        <v>93</v>
      </c>
      <c r="C241" s="12" t="s">
        <v>573</v>
      </c>
      <c r="D241" s="12" t="s">
        <v>796</v>
      </c>
      <c r="E241" s="12" t="s">
        <v>544</v>
      </c>
      <c r="F241" s="12" t="s">
        <v>545</v>
      </c>
      <c r="G241" s="16">
        <v>3000</v>
      </c>
      <c r="H241" s="16">
        <v>1999</v>
      </c>
      <c r="I241" s="17">
        <v>1999</v>
      </c>
      <c r="J241" s="17">
        <v>1999</v>
      </c>
      <c r="K241" s="16">
        <v>1001</v>
      </c>
      <c r="L241" s="12" t="s">
        <v>797</v>
      </c>
      <c r="M241" s="12" t="s">
        <v>576</v>
      </c>
      <c r="N241" s="12" t="s">
        <v>798</v>
      </c>
      <c r="O241" s="16">
        <v>101</v>
      </c>
      <c r="P241" s="16">
        <v>94.5</v>
      </c>
      <c r="Q241" s="17">
        <v>94.5</v>
      </c>
      <c r="R241" s="17">
        <v>94.5</v>
      </c>
      <c r="S241" s="16">
        <v>0</v>
      </c>
      <c r="T241" s="16">
        <v>0</v>
      </c>
      <c r="U241" s="17">
        <v>0</v>
      </c>
      <c r="V241" s="17">
        <v>0</v>
      </c>
      <c r="W241" s="16">
        <v>94.5</v>
      </c>
      <c r="X241" s="16">
        <v>6.5</v>
      </c>
      <c r="Y241" s="16">
        <v>27.200333333333301</v>
      </c>
      <c r="Z241" s="16">
        <v>67.299666666666695</v>
      </c>
      <c r="AA241" s="18">
        <v>0</v>
      </c>
      <c r="AB241" s="16">
        <v>-27.200333333333301</v>
      </c>
      <c r="AC241" s="12" t="s">
        <v>549</v>
      </c>
      <c r="AD241" s="12" t="s">
        <v>559</v>
      </c>
      <c r="AE241" s="19">
        <v>43525</v>
      </c>
      <c r="AF241" s="19">
        <v>43528</v>
      </c>
      <c r="AH241" s="20">
        <v>43538</v>
      </c>
    </row>
    <row r="242" spans="1:34" s="12" customFormat="1" ht="12.75" x14ac:dyDescent="0.15">
      <c r="A242" s="12" t="s">
        <v>1050</v>
      </c>
      <c r="B242" s="12" t="s">
        <v>102</v>
      </c>
      <c r="C242" s="12" t="s">
        <v>554</v>
      </c>
      <c r="D242" s="12" t="s">
        <v>757</v>
      </c>
      <c r="E242" s="12" t="s">
        <v>544</v>
      </c>
      <c r="F242" s="12" t="s">
        <v>545</v>
      </c>
      <c r="G242" s="16">
        <v>90</v>
      </c>
      <c r="H242" s="16">
        <v>20</v>
      </c>
      <c r="I242" s="17">
        <v>20</v>
      </c>
      <c r="J242" s="17">
        <v>20</v>
      </c>
      <c r="K242" s="16">
        <v>70</v>
      </c>
      <c r="L242" s="12" t="s">
        <v>654</v>
      </c>
      <c r="M242" s="12" t="s">
        <v>557</v>
      </c>
      <c r="N242" s="12" t="s">
        <v>655</v>
      </c>
      <c r="O242" s="16">
        <v>13</v>
      </c>
      <c r="P242" s="16">
        <v>11.4</v>
      </c>
      <c r="Q242" s="17">
        <v>11.4</v>
      </c>
      <c r="R242" s="17">
        <v>11.4</v>
      </c>
      <c r="S242" s="16">
        <v>0</v>
      </c>
      <c r="T242" s="16">
        <v>0</v>
      </c>
      <c r="U242" s="17">
        <v>0</v>
      </c>
      <c r="V242" s="17">
        <v>0</v>
      </c>
      <c r="W242" s="16">
        <v>11.4</v>
      </c>
      <c r="X242" s="16">
        <v>1.6</v>
      </c>
      <c r="Y242" s="16">
        <v>8.5111111111111093</v>
      </c>
      <c r="Z242" s="16">
        <v>2.8888888888888902</v>
      </c>
      <c r="AA242" s="18">
        <v>0</v>
      </c>
      <c r="AB242" s="16">
        <v>-8.5111111111111093</v>
      </c>
      <c r="AC242" s="12" t="s">
        <v>549</v>
      </c>
      <c r="AD242" s="12" t="s">
        <v>559</v>
      </c>
      <c r="AE242" s="19">
        <v>43526</v>
      </c>
      <c r="AF242" s="19">
        <v>43526</v>
      </c>
      <c r="AH242" s="20">
        <v>43530</v>
      </c>
    </row>
    <row r="243" spans="1:34" s="12" customFormat="1" ht="12.75" x14ac:dyDescent="0.15">
      <c r="A243" s="12" t="s">
        <v>1051</v>
      </c>
      <c r="B243" s="12" t="s">
        <v>78</v>
      </c>
      <c r="C243" s="12" t="s">
        <v>787</v>
      </c>
      <c r="D243" s="12" t="s">
        <v>684</v>
      </c>
      <c r="E243" s="12" t="s">
        <v>544</v>
      </c>
      <c r="F243" s="12" t="s">
        <v>545</v>
      </c>
      <c r="G243" s="16">
        <v>70000</v>
      </c>
      <c r="H243" s="16">
        <v>36500</v>
      </c>
      <c r="I243" s="17">
        <v>36500</v>
      </c>
      <c r="J243" s="17">
        <v>36500</v>
      </c>
      <c r="K243" s="16">
        <v>33500</v>
      </c>
      <c r="L243" s="12" t="s">
        <v>855</v>
      </c>
      <c r="M243" s="12" t="s">
        <v>564</v>
      </c>
      <c r="N243" s="12" t="s">
        <v>856</v>
      </c>
      <c r="O243" s="16">
        <v>50</v>
      </c>
      <c r="P243" s="16">
        <v>28.1</v>
      </c>
      <c r="Q243" s="17">
        <v>28.6</v>
      </c>
      <c r="R243" s="17">
        <v>28.6</v>
      </c>
      <c r="S243" s="16">
        <v>0</v>
      </c>
      <c r="T243" s="16">
        <v>0</v>
      </c>
      <c r="U243" s="17">
        <v>0</v>
      </c>
      <c r="V243" s="17">
        <v>0</v>
      </c>
      <c r="W243" s="16">
        <v>28.1</v>
      </c>
      <c r="X243" s="16">
        <v>21.9</v>
      </c>
      <c r="Y243" s="16">
        <v>2.0285714285714298</v>
      </c>
      <c r="Z243" s="16">
        <v>26.071428571428601</v>
      </c>
      <c r="AA243" s="18">
        <v>0</v>
      </c>
      <c r="AB243" s="16">
        <v>-2.0285714285714298</v>
      </c>
      <c r="AC243" s="12" t="s">
        <v>549</v>
      </c>
      <c r="AD243" s="12" t="s">
        <v>559</v>
      </c>
      <c r="AE243" s="19">
        <v>43526</v>
      </c>
      <c r="AF243" s="19">
        <v>43526</v>
      </c>
      <c r="AH243" s="20">
        <v>43536</v>
      </c>
    </row>
    <row r="244" spans="1:34" s="12" customFormat="1" ht="12.75" x14ac:dyDescent="0.15">
      <c r="A244" s="12" t="s">
        <v>1052</v>
      </c>
      <c r="B244" s="12" t="s">
        <v>89</v>
      </c>
      <c r="C244" s="12" t="s">
        <v>561</v>
      </c>
      <c r="D244" s="12" t="s">
        <v>562</v>
      </c>
      <c r="E244" s="12" t="s">
        <v>544</v>
      </c>
      <c r="F244" s="12" t="s">
        <v>545</v>
      </c>
      <c r="G244" s="16">
        <v>15000</v>
      </c>
      <c r="H244" s="16">
        <v>10000</v>
      </c>
      <c r="I244" s="17">
        <v>10000</v>
      </c>
      <c r="J244" s="17">
        <v>10000</v>
      </c>
      <c r="K244" s="16">
        <v>5000</v>
      </c>
      <c r="L244" s="12" t="s">
        <v>563</v>
      </c>
      <c r="M244" s="12" t="s">
        <v>564</v>
      </c>
      <c r="N244" s="12" t="s">
        <v>565</v>
      </c>
      <c r="O244" s="16">
        <v>7</v>
      </c>
      <c r="P244" s="16">
        <v>5</v>
      </c>
      <c r="Q244" s="17">
        <v>5</v>
      </c>
      <c r="R244" s="17">
        <v>5</v>
      </c>
      <c r="S244" s="16">
        <v>0</v>
      </c>
      <c r="T244" s="16">
        <v>0</v>
      </c>
      <c r="U244" s="17">
        <v>0</v>
      </c>
      <c r="V244" s="17">
        <v>0</v>
      </c>
      <c r="W244" s="16">
        <v>5</v>
      </c>
      <c r="X244" s="16">
        <v>2</v>
      </c>
      <c r="Y244" s="16">
        <v>0.33333333333333298</v>
      </c>
      <c r="Z244" s="16">
        <v>4.6666666666666696</v>
      </c>
      <c r="AA244" s="18">
        <v>0</v>
      </c>
      <c r="AB244" s="16">
        <v>-0.33333333333333298</v>
      </c>
      <c r="AC244" s="12" t="s">
        <v>549</v>
      </c>
      <c r="AD244" s="12" t="s">
        <v>559</v>
      </c>
      <c r="AE244" s="19">
        <v>43526</v>
      </c>
      <c r="AF244" s="19">
        <v>43526</v>
      </c>
      <c r="AH244" s="20">
        <v>43529</v>
      </c>
    </row>
    <row r="245" spans="1:34" s="12" customFormat="1" ht="12.75" x14ac:dyDescent="0.15">
      <c r="A245" s="12" t="s">
        <v>1053</v>
      </c>
      <c r="B245" s="12" t="s">
        <v>34</v>
      </c>
      <c r="C245" s="12" t="s">
        <v>696</v>
      </c>
      <c r="D245" s="12" t="s">
        <v>697</v>
      </c>
      <c r="E245" s="12" t="s">
        <v>544</v>
      </c>
      <c r="F245" s="12" t="s">
        <v>545</v>
      </c>
      <c r="G245" s="16">
        <v>415</v>
      </c>
      <c r="H245" s="16">
        <v>318</v>
      </c>
      <c r="I245" s="17">
        <v>318</v>
      </c>
      <c r="J245" s="17">
        <v>318</v>
      </c>
      <c r="K245" s="16">
        <v>97</v>
      </c>
      <c r="L245" s="12" t="s">
        <v>698</v>
      </c>
      <c r="M245" s="12" t="s">
        <v>564</v>
      </c>
      <c r="N245" s="12" t="s">
        <v>699</v>
      </c>
      <c r="O245" s="16">
        <v>47</v>
      </c>
      <c r="P245" s="16">
        <v>36.1</v>
      </c>
      <c r="Q245" s="17">
        <v>48.7</v>
      </c>
      <c r="R245" s="17">
        <v>48.7</v>
      </c>
      <c r="S245" s="16">
        <v>0</v>
      </c>
      <c r="T245" s="16">
        <v>0</v>
      </c>
      <c r="U245" s="17">
        <v>0</v>
      </c>
      <c r="V245" s="17">
        <v>0</v>
      </c>
      <c r="W245" s="16">
        <v>36.1</v>
      </c>
      <c r="X245" s="16">
        <v>10.9</v>
      </c>
      <c r="Y245" s="16">
        <v>8.55421686746968E-2</v>
      </c>
      <c r="Z245" s="16">
        <v>36.014457831325302</v>
      </c>
      <c r="AA245" s="18">
        <v>0</v>
      </c>
      <c r="AB245" s="16">
        <v>-8.55421686746968E-2</v>
      </c>
      <c r="AC245" s="12" t="s">
        <v>549</v>
      </c>
      <c r="AD245" s="12" t="s">
        <v>559</v>
      </c>
      <c r="AE245" s="19">
        <v>43528</v>
      </c>
      <c r="AF245" s="19">
        <v>43529</v>
      </c>
      <c r="AH245" s="20">
        <v>43536</v>
      </c>
    </row>
    <row r="246" spans="1:34" s="12" customFormat="1" ht="12.75" x14ac:dyDescent="0.15">
      <c r="A246" s="12" t="s">
        <v>1054</v>
      </c>
      <c r="B246" s="12" t="s">
        <v>35</v>
      </c>
      <c r="C246" s="12" t="s">
        <v>701</v>
      </c>
      <c r="D246" s="12" t="s">
        <v>697</v>
      </c>
      <c r="E246" s="12" t="s">
        <v>544</v>
      </c>
      <c r="F246" s="12" t="s">
        <v>545</v>
      </c>
      <c r="G246" s="16">
        <v>400</v>
      </c>
      <c r="H246" s="16">
        <v>315</v>
      </c>
      <c r="I246" s="17">
        <v>315</v>
      </c>
      <c r="J246" s="17">
        <v>315</v>
      </c>
      <c r="K246" s="16">
        <v>85</v>
      </c>
      <c r="L246" s="12" t="s">
        <v>698</v>
      </c>
      <c r="M246" s="12" t="s">
        <v>564</v>
      </c>
      <c r="N246" s="12" t="s">
        <v>699</v>
      </c>
      <c r="O246" s="16">
        <v>45</v>
      </c>
      <c r="P246" s="16">
        <v>35.5</v>
      </c>
      <c r="Q246" s="17">
        <v>46.5</v>
      </c>
      <c r="R246" s="17">
        <v>46.5</v>
      </c>
      <c r="S246" s="16">
        <v>0</v>
      </c>
      <c r="T246" s="16">
        <v>0</v>
      </c>
      <c r="U246" s="17">
        <v>0</v>
      </c>
      <c r="V246" s="17">
        <v>0</v>
      </c>
      <c r="W246" s="16">
        <v>35.5</v>
      </c>
      <c r="X246" s="16">
        <v>9.5</v>
      </c>
      <c r="Y246" s="16">
        <v>6.25E-2</v>
      </c>
      <c r="Z246" s="16">
        <v>35.4375</v>
      </c>
      <c r="AA246" s="18">
        <v>0</v>
      </c>
      <c r="AB246" s="16">
        <v>-6.25E-2</v>
      </c>
      <c r="AC246" s="12" t="s">
        <v>549</v>
      </c>
      <c r="AD246" s="12" t="s">
        <v>559</v>
      </c>
      <c r="AE246" s="19">
        <v>43528</v>
      </c>
      <c r="AF246" s="19">
        <v>43529</v>
      </c>
      <c r="AH246" s="20">
        <v>43536</v>
      </c>
    </row>
    <row r="247" spans="1:34" s="12" customFormat="1" ht="12.75" x14ac:dyDescent="0.15">
      <c r="A247" s="12" t="s">
        <v>1055</v>
      </c>
      <c r="B247" s="12" t="s">
        <v>115</v>
      </c>
      <c r="C247" s="12" t="s">
        <v>701</v>
      </c>
      <c r="D247" s="12" t="s">
        <v>761</v>
      </c>
      <c r="E247" s="12" t="s">
        <v>544</v>
      </c>
      <c r="F247" s="12" t="s">
        <v>545</v>
      </c>
      <c r="G247" s="16">
        <v>25</v>
      </c>
      <c r="H247" s="16">
        <v>20</v>
      </c>
      <c r="I247" s="17">
        <v>20</v>
      </c>
      <c r="J247" s="17">
        <v>20</v>
      </c>
      <c r="K247" s="16">
        <v>5</v>
      </c>
      <c r="L247" s="12" t="s">
        <v>762</v>
      </c>
      <c r="M247" s="12" t="s">
        <v>564</v>
      </c>
      <c r="N247" s="12" t="s">
        <v>763</v>
      </c>
      <c r="O247" s="16">
        <v>3</v>
      </c>
      <c r="P247" s="16">
        <v>2.5</v>
      </c>
      <c r="Q247" s="17">
        <v>2.5</v>
      </c>
      <c r="R247" s="17">
        <v>2.5</v>
      </c>
      <c r="S247" s="16">
        <v>0</v>
      </c>
      <c r="T247" s="16">
        <v>0</v>
      </c>
      <c r="U247" s="17">
        <v>0</v>
      </c>
      <c r="V247" s="17">
        <v>0</v>
      </c>
      <c r="W247" s="16">
        <v>2.5</v>
      </c>
      <c r="X247" s="16">
        <v>0.5</v>
      </c>
      <c r="Y247" s="16">
        <v>0.1</v>
      </c>
      <c r="Z247" s="16">
        <v>2.4</v>
      </c>
      <c r="AA247" s="18">
        <v>0</v>
      </c>
      <c r="AB247" s="16">
        <v>-0.1</v>
      </c>
      <c r="AC247" s="12" t="s">
        <v>549</v>
      </c>
      <c r="AD247" s="12" t="s">
        <v>559</v>
      </c>
      <c r="AE247" s="19">
        <v>43529</v>
      </c>
      <c r="AF247" s="19">
        <v>43529</v>
      </c>
      <c r="AH247" s="20">
        <v>43529</v>
      </c>
    </row>
    <row r="248" spans="1:34" s="12" customFormat="1" ht="12.75" x14ac:dyDescent="0.15">
      <c r="A248" s="12" t="s">
        <v>1056</v>
      </c>
      <c r="B248" s="12" t="s">
        <v>11</v>
      </c>
      <c r="C248" s="12" t="s">
        <v>453</v>
      </c>
      <c r="D248" s="12" t="s">
        <v>628</v>
      </c>
      <c r="E248" s="12" t="s">
        <v>544</v>
      </c>
      <c r="F248" s="12" t="s">
        <v>545</v>
      </c>
      <c r="G248" s="16">
        <v>500000</v>
      </c>
      <c r="H248" s="16">
        <v>498000</v>
      </c>
      <c r="I248" s="17">
        <v>498000</v>
      </c>
      <c r="J248" s="17">
        <v>498000</v>
      </c>
      <c r="K248" s="16">
        <v>2000</v>
      </c>
      <c r="L248" s="12" t="s">
        <v>629</v>
      </c>
      <c r="M248" s="12" t="s">
        <v>564</v>
      </c>
      <c r="N248" s="12" t="s">
        <v>630</v>
      </c>
      <c r="O248" s="16">
        <v>431</v>
      </c>
      <c r="P248" s="16">
        <v>430.8</v>
      </c>
      <c r="Q248" s="17">
        <v>430.8</v>
      </c>
      <c r="R248" s="17">
        <v>430.8</v>
      </c>
      <c r="S248" s="16">
        <v>0</v>
      </c>
      <c r="T248" s="16">
        <v>0</v>
      </c>
      <c r="U248" s="17">
        <v>0</v>
      </c>
      <c r="V248" s="17">
        <v>0</v>
      </c>
      <c r="W248" s="16">
        <v>430.8</v>
      </c>
      <c r="X248" s="16">
        <v>0.2</v>
      </c>
      <c r="Y248" s="16">
        <v>1.52400000000001</v>
      </c>
      <c r="Z248" s="16">
        <v>429.27600000000001</v>
      </c>
      <c r="AA248" s="18">
        <v>0</v>
      </c>
      <c r="AB248" s="16">
        <v>-1.52400000000001</v>
      </c>
      <c r="AC248" s="12" t="s">
        <v>549</v>
      </c>
      <c r="AD248" s="12" t="s">
        <v>559</v>
      </c>
      <c r="AE248" s="19">
        <v>43529</v>
      </c>
      <c r="AF248" s="19">
        <v>43530</v>
      </c>
      <c r="AH248" s="20">
        <v>43538</v>
      </c>
    </row>
    <row r="249" spans="1:34" s="12" customFormat="1" ht="12.75" x14ac:dyDescent="0.15">
      <c r="A249" s="12" t="s">
        <v>1057</v>
      </c>
      <c r="B249" s="12" t="s">
        <v>84</v>
      </c>
      <c r="C249" s="12" t="s">
        <v>670</v>
      </c>
      <c r="D249" s="12" t="s">
        <v>853</v>
      </c>
      <c r="E249" s="12" t="s">
        <v>544</v>
      </c>
      <c r="F249" s="12" t="s">
        <v>545</v>
      </c>
      <c r="G249" s="16">
        <v>150000</v>
      </c>
      <c r="H249" s="16">
        <v>121000</v>
      </c>
      <c r="I249" s="17">
        <v>121000</v>
      </c>
      <c r="J249" s="17">
        <v>121000</v>
      </c>
      <c r="K249" s="16">
        <v>29000</v>
      </c>
      <c r="L249" s="12" t="s">
        <v>84</v>
      </c>
      <c r="M249" s="12" t="s">
        <v>670</v>
      </c>
      <c r="N249" s="12" t="s">
        <v>853</v>
      </c>
      <c r="O249" s="16">
        <v>150000</v>
      </c>
      <c r="P249" s="16">
        <v>138000</v>
      </c>
      <c r="Q249" s="17">
        <v>138000</v>
      </c>
      <c r="R249" s="17">
        <v>138000</v>
      </c>
      <c r="S249" s="16">
        <v>0</v>
      </c>
      <c r="T249" s="16">
        <v>0</v>
      </c>
      <c r="U249" s="17">
        <v>0</v>
      </c>
      <c r="V249" s="17">
        <v>0</v>
      </c>
      <c r="W249" s="16">
        <v>138000</v>
      </c>
      <c r="X249" s="16">
        <v>12000</v>
      </c>
      <c r="Y249" s="16">
        <v>17000</v>
      </c>
      <c r="Z249" s="16">
        <v>121000</v>
      </c>
      <c r="AA249" s="18">
        <v>0</v>
      </c>
      <c r="AB249" s="16">
        <v>-17000</v>
      </c>
      <c r="AC249" s="12" t="s">
        <v>549</v>
      </c>
      <c r="AD249" s="12" t="s">
        <v>79</v>
      </c>
      <c r="AE249" s="19">
        <v>43529</v>
      </c>
      <c r="AF249" s="19">
        <v>43538</v>
      </c>
      <c r="AH249" s="20">
        <v>43551</v>
      </c>
    </row>
    <row r="250" spans="1:34" s="12" customFormat="1" ht="12.75" x14ac:dyDescent="0.15">
      <c r="A250" s="12" t="s">
        <v>1058</v>
      </c>
      <c r="B250" s="12" t="s">
        <v>31</v>
      </c>
      <c r="C250" s="12" t="s">
        <v>670</v>
      </c>
      <c r="D250" s="12" t="s">
        <v>671</v>
      </c>
      <c r="E250" s="12" t="s">
        <v>544</v>
      </c>
      <c r="F250" s="12" t="s">
        <v>545</v>
      </c>
      <c r="G250" s="16">
        <v>1000000</v>
      </c>
      <c r="H250" s="16">
        <v>948300</v>
      </c>
      <c r="I250" s="17">
        <v>948300</v>
      </c>
      <c r="J250" s="17">
        <v>948300</v>
      </c>
      <c r="K250" s="16">
        <v>51700</v>
      </c>
      <c r="L250" s="12" t="s">
        <v>672</v>
      </c>
      <c r="M250" s="12" t="s">
        <v>564</v>
      </c>
      <c r="N250" s="12" t="s">
        <v>673</v>
      </c>
      <c r="O250" s="16">
        <v>1313</v>
      </c>
      <c r="P250" s="16">
        <v>1313</v>
      </c>
      <c r="Q250" s="17">
        <v>1676.4</v>
      </c>
      <c r="R250" s="17">
        <v>1676.4</v>
      </c>
      <c r="S250" s="16">
        <v>0</v>
      </c>
      <c r="T250" s="16">
        <v>0</v>
      </c>
      <c r="U250" s="17">
        <v>0</v>
      </c>
      <c r="V250" s="17">
        <v>0</v>
      </c>
      <c r="W250" s="16">
        <v>1313</v>
      </c>
      <c r="X250" s="16">
        <v>0</v>
      </c>
      <c r="Y250" s="16">
        <v>67.882099999999895</v>
      </c>
      <c r="Z250" s="16">
        <v>1245.1179</v>
      </c>
      <c r="AA250" s="18">
        <v>0</v>
      </c>
      <c r="AB250" s="16">
        <v>-67.882100000000094</v>
      </c>
      <c r="AC250" s="12" t="s">
        <v>549</v>
      </c>
      <c r="AD250" s="12" t="s">
        <v>559</v>
      </c>
      <c r="AE250" s="19">
        <v>43530</v>
      </c>
      <c r="AF250" s="19">
        <v>43530</v>
      </c>
      <c r="AH250" s="20">
        <v>43537</v>
      </c>
    </row>
    <row r="251" spans="1:34" s="12" customFormat="1" ht="12.75" x14ac:dyDescent="0.15">
      <c r="A251" s="12" t="s">
        <v>1059</v>
      </c>
      <c r="B251" s="12" t="s">
        <v>98</v>
      </c>
      <c r="C251" s="12" t="s">
        <v>588</v>
      </c>
      <c r="D251" s="12" t="s">
        <v>1060</v>
      </c>
      <c r="E251" s="12" t="s">
        <v>544</v>
      </c>
      <c r="F251" s="12" t="s">
        <v>545</v>
      </c>
      <c r="G251" s="16">
        <v>1150</v>
      </c>
      <c r="H251" s="16">
        <v>1017</v>
      </c>
      <c r="I251" s="17">
        <v>1017</v>
      </c>
      <c r="J251" s="17">
        <v>1017</v>
      </c>
      <c r="K251" s="16">
        <v>133</v>
      </c>
      <c r="L251" s="12" t="s">
        <v>1061</v>
      </c>
      <c r="M251" s="12" t="s">
        <v>557</v>
      </c>
      <c r="N251" s="12" t="s">
        <v>1062</v>
      </c>
      <c r="O251" s="16">
        <v>113</v>
      </c>
      <c r="P251" s="16">
        <v>109.4</v>
      </c>
      <c r="Q251" s="17">
        <v>109.4</v>
      </c>
      <c r="R251" s="17">
        <v>109.4</v>
      </c>
      <c r="S251" s="16">
        <v>0</v>
      </c>
      <c r="T251" s="16">
        <v>0</v>
      </c>
      <c r="U251" s="17">
        <v>0</v>
      </c>
      <c r="V251" s="17">
        <v>0</v>
      </c>
      <c r="W251" s="16">
        <v>109.4</v>
      </c>
      <c r="X251" s="16">
        <v>3.6</v>
      </c>
      <c r="Y251" s="16">
        <v>9.4686956521739205</v>
      </c>
      <c r="Z251" s="16">
        <v>99.931304347826099</v>
      </c>
      <c r="AA251" s="18">
        <v>0</v>
      </c>
      <c r="AB251" s="16">
        <v>-9.4686956521739205</v>
      </c>
      <c r="AC251" s="12" t="s">
        <v>549</v>
      </c>
      <c r="AD251" s="12" t="s">
        <v>559</v>
      </c>
      <c r="AE251" s="19">
        <v>43530</v>
      </c>
      <c r="AF251" s="19">
        <v>43533</v>
      </c>
      <c r="AH251" s="20">
        <v>43545</v>
      </c>
    </row>
    <row r="252" spans="1:34" s="12" customFormat="1" ht="12.75" x14ac:dyDescent="0.15">
      <c r="A252" s="12" t="s">
        <v>1063</v>
      </c>
      <c r="B252" s="12" t="s">
        <v>82</v>
      </c>
      <c r="C252" s="12" t="s">
        <v>646</v>
      </c>
      <c r="D252" s="12" t="s">
        <v>647</v>
      </c>
      <c r="E252" s="12" t="s">
        <v>544</v>
      </c>
      <c r="F252" s="12" t="s">
        <v>545</v>
      </c>
      <c r="G252" s="16">
        <v>200000</v>
      </c>
      <c r="H252" s="16">
        <v>166500</v>
      </c>
      <c r="I252" s="17">
        <v>166500</v>
      </c>
      <c r="J252" s="17">
        <v>166500</v>
      </c>
      <c r="K252" s="16">
        <v>33500</v>
      </c>
      <c r="L252" s="12" t="s">
        <v>648</v>
      </c>
      <c r="M252" s="12" t="s">
        <v>564</v>
      </c>
      <c r="N252" s="12" t="s">
        <v>649</v>
      </c>
      <c r="O252" s="16">
        <v>95</v>
      </c>
      <c r="P252" s="16">
        <v>86.6</v>
      </c>
      <c r="Q252" s="17">
        <v>86.6</v>
      </c>
      <c r="R252" s="17">
        <v>86.6</v>
      </c>
      <c r="S252" s="16">
        <v>0</v>
      </c>
      <c r="T252" s="16">
        <v>0</v>
      </c>
      <c r="U252" s="17">
        <v>0</v>
      </c>
      <c r="V252" s="17">
        <v>0</v>
      </c>
      <c r="W252" s="16">
        <v>86.6</v>
      </c>
      <c r="X252" s="16">
        <v>8.4</v>
      </c>
      <c r="Y252" s="16">
        <v>7.5125000000000002</v>
      </c>
      <c r="Z252" s="16">
        <v>79.087500000000006</v>
      </c>
      <c r="AA252" s="18">
        <v>0</v>
      </c>
      <c r="AB252" s="16">
        <v>-7.5125000000000002</v>
      </c>
      <c r="AC252" s="12" t="s">
        <v>549</v>
      </c>
      <c r="AD252" s="12" t="s">
        <v>559</v>
      </c>
      <c r="AE252" s="19">
        <v>43530</v>
      </c>
      <c r="AF252" s="19">
        <v>43531</v>
      </c>
      <c r="AH252" s="20">
        <v>43538</v>
      </c>
    </row>
    <row r="253" spans="1:34" s="12" customFormat="1" ht="12.75" x14ac:dyDescent="0.15">
      <c r="A253" s="12" t="s">
        <v>1064</v>
      </c>
      <c r="B253" s="12" t="s">
        <v>90</v>
      </c>
      <c r="C253" s="12" t="s">
        <v>542</v>
      </c>
      <c r="D253" s="12" t="s">
        <v>562</v>
      </c>
      <c r="E253" s="12" t="s">
        <v>544</v>
      </c>
      <c r="F253" s="12" t="s">
        <v>545</v>
      </c>
      <c r="G253" s="16">
        <v>400000</v>
      </c>
      <c r="H253" s="16">
        <v>265100</v>
      </c>
      <c r="I253" s="17">
        <v>265100</v>
      </c>
      <c r="J253" s="17">
        <v>265100</v>
      </c>
      <c r="K253" s="16">
        <v>134900</v>
      </c>
      <c r="L253" s="12" t="s">
        <v>88</v>
      </c>
      <c r="M253" s="12" t="s">
        <v>567</v>
      </c>
      <c r="N253" s="12" t="s">
        <v>562</v>
      </c>
      <c r="O253" s="16">
        <v>400000</v>
      </c>
      <c r="P253" s="16">
        <v>345700</v>
      </c>
      <c r="Q253" s="17">
        <v>399700</v>
      </c>
      <c r="R253" s="17">
        <v>399700</v>
      </c>
      <c r="S253" s="16">
        <v>0</v>
      </c>
      <c r="T253" s="16">
        <v>0</v>
      </c>
      <c r="U253" s="17">
        <v>0</v>
      </c>
      <c r="V253" s="17">
        <v>0</v>
      </c>
      <c r="W253" s="16">
        <v>345700</v>
      </c>
      <c r="X253" s="16">
        <v>54300</v>
      </c>
      <c r="Y253" s="16">
        <v>80600</v>
      </c>
      <c r="Z253" s="16">
        <v>265100</v>
      </c>
      <c r="AA253" s="18">
        <v>0</v>
      </c>
      <c r="AB253" s="16">
        <v>-80600</v>
      </c>
      <c r="AC253" s="12" t="s">
        <v>549</v>
      </c>
      <c r="AD253" s="12" t="s">
        <v>79</v>
      </c>
      <c r="AE253" s="19">
        <v>43525</v>
      </c>
      <c r="AF253" s="19">
        <v>43526</v>
      </c>
      <c r="AH253" s="20">
        <v>43554</v>
      </c>
    </row>
    <row r="254" spans="1:34" s="12" customFormat="1" ht="12.75" x14ac:dyDescent="0.15">
      <c r="A254" s="12" t="s">
        <v>1064</v>
      </c>
      <c r="B254" s="12" t="s">
        <v>90</v>
      </c>
      <c r="C254" s="12" t="s">
        <v>542</v>
      </c>
      <c r="D254" s="12" t="s">
        <v>562</v>
      </c>
      <c r="E254" s="12" t="s">
        <v>544</v>
      </c>
      <c r="F254" s="12" t="s">
        <v>545</v>
      </c>
      <c r="G254" s="16">
        <v>400000</v>
      </c>
      <c r="H254" s="16">
        <v>265100</v>
      </c>
      <c r="I254" s="17">
        <v>265100</v>
      </c>
      <c r="J254" s="17">
        <v>265100</v>
      </c>
      <c r="K254" s="16">
        <v>134900</v>
      </c>
      <c r="L254" s="12" t="s">
        <v>89</v>
      </c>
      <c r="M254" s="12" t="s">
        <v>561</v>
      </c>
      <c r="N254" s="12" t="s">
        <v>562</v>
      </c>
      <c r="O254" s="16">
        <v>400000</v>
      </c>
      <c r="P254" s="16">
        <v>360100</v>
      </c>
      <c r="Q254" s="17">
        <v>390100</v>
      </c>
      <c r="R254" s="17">
        <v>390100</v>
      </c>
      <c r="S254" s="16">
        <v>0</v>
      </c>
      <c r="T254" s="16">
        <v>0</v>
      </c>
      <c r="U254" s="17">
        <v>0</v>
      </c>
      <c r="V254" s="17">
        <v>0</v>
      </c>
      <c r="W254" s="16">
        <v>360100</v>
      </c>
      <c r="X254" s="16">
        <v>39900</v>
      </c>
      <c r="Y254" s="16">
        <v>95000</v>
      </c>
      <c r="Z254" s="16">
        <v>265100</v>
      </c>
      <c r="AA254" s="18">
        <v>0</v>
      </c>
      <c r="AB254" s="16">
        <v>-95000</v>
      </c>
      <c r="AC254" s="12" t="s">
        <v>549</v>
      </c>
      <c r="AD254" s="12" t="s">
        <v>79</v>
      </c>
      <c r="AE254" s="19">
        <v>43525</v>
      </c>
      <c r="AF254" s="19">
        <v>43526</v>
      </c>
      <c r="AH254" s="20">
        <v>43554</v>
      </c>
    </row>
    <row r="255" spans="1:34" s="12" customFormat="1" ht="12.75" x14ac:dyDescent="0.15">
      <c r="A255" s="12" t="s">
        <v>1065</v>
      </c>
      <c r="B255" s="12" t="s">
        <v>432</v>
      </c>
      <c r="C255" s="12" t="s">
        <v>863</v>
      </c>
      <c r="D255" s="12" t="s">
        <v>1066</v>
      </c>
      <c r="E255" s="12" t="s">
        <v>544</v>
      </c>
      <c r="F255" s="12" t="s">
        <v>545</v>
      </c>
      <c r="G255" s="16">
        <v>300000</v>
      </c>
      <c r="H255" s="16">
        <v>0</v>
      </c>
      <c r="I255" s="17">
        <v>0</v>
      </c>
      <c r="J255" s="17">
        <v>0</v>
      </c>
      <c r="K255" s="16">
        <v>300000</v>
      </c>
      <c r="L255" s="12" t="s">
        <v>789</v>
      </c>
      <c r="M255" s="12" t="s">
        <v>564</v>
      </c>
      <c r="N255" s="12" t="s">
        <v>790</v>
      </c>
      <c r="O255" s="16">
        <v>165</v>
      </c>
      <c r="P255" s="16">
        <v>0</v>
      </c>
      <c r="Q255" s="17">
        <v>163.1</v>
      </c>
      <c r="R255" s="17">
        <v>163.1</v>
      </c>
      <c r="S255" s="16">
        <v>0</v>
      </c>
      <c r="T255" s="16">
        <v>0</v>
      </c>
      <c r="U255" s="17">
        <v>0</v>
      </c>
      <c r="V255" s="17">
        <v>0</v>
      </c>
      <c r="W255" s="16">
        <v>0</v>
      </c>
      <c r="X255" s="16">
        <v>165</v>
      </c>
      <c r="Y255" s="16">
        <v>0</v>
      </c>
      <c r="Z255" s="16">
        <v>0</v>
      </c>
      <c r="AA255" s="18">
        <v>0</v>
      </c>
      <c r="AB255" s="16">
        <v>0</v>
      </c>
      <c r="AC255" s="12" t="s">
        <v>549</v>
      </c>
      <c r="AD255" s="12" t="s">
        <v>559</v>
      </c>
      <c r="AE255" s="19">
        <v>43530</v>
      </c>
      <c r="AH255" s="20">
        <v>43538</v>
      </c>
    </row>
    <row r="256" spans="1:34" s="12" customFormat="1" ht="12.75" x14ac:dyDescent="0.15">
      <c r="A256" s="12" t="s">
        <v>1067</v>
      </c>
      <c r="B256" s="12" t="s">
        <v>9</v>
      </c>
      <c r="C256" s="12" t="s">
        <v>588</v>
      </c>
      <c r="D256" s="12" t="s">
        <v>607</v>
      </c>
      <c r="E256" s="12" t="s">
        <v>544</v>
      </c>
      <c r="F256" s="12" t="s">
        <v>545</v>
      </c>
      <c r="G256" s="16">
        <v>1100</v>
      </c>
      <c r="H256" s="16">
        <v>733</v>
      </c>
      <c r="I256" s="17">
        <v>733</v>
      </c>
      <c r="J256" s="17">
        <v>733</v>
      </c>
      <c r="K256" s="16">
        <v>367</v>
      </c>
      <c r="L256" s="12" t="s">
        <v>608</v>
      </c>
      <c r="M256" s="12" t="s">
        <v>557</v>
      </c>
      <c r="N256" s="12" t="s">
        <v>609</v>
      </c>
      <c r="O256" s="16">
        <v>155</v>
      </c>
      <c r="P256" s="16">
        <v>103.4</v>
      </c>
      <c r="Q256" s="17">
        <v>103.4</v>
      </c>
      <c r="R256" s="17">
        <v>103.4</v>
      </c>
      <c r="S256" s="16">
        <v>0</v>
      </c>
      <c r="T256" s="16">
        <v>0</v>
      </c>
      <c r="U256" s="17">
        <v>0</v>
      </c>
      <c r="V256" s="17">
        <v>0</v>
      </c>
      <c r="W256" s="16">
        <v>103.4</v>
      </c>
      <c r="X256" s="16">
        <v>51.6</v>
      </c>
      <c r="Y256" s="16">
        <v>0.113636363636342</v>
      </c>
      <c r="Z256" s="16">
        <v>103.286363636364</v>
      </c>
      <c r="AA256" s="18">
        <v>0</v>
      </c>
      <c r="AB256" s="16">
        <v>-0.11363636363636</v>
      </c>
      <c r="AC256" s="12" t="s">
        <v>549</v>
      </c>
      <c r="AD256" s="12" t="s">
        <v>559</v>
      </c>
      <c r="AE256" s="19">
        <v>43530</v>
      </c>
      <c r="AF256" s="19">
        <v>43532</v>
      </c>
      <c r="AH256" s="20">
        <v>43538</v>
      </c>
    </row>
    <row r="257" spans="1:34" s="12" customFormat="1" ht="12.75" x14ac:dyDescent="0.15">
      <c r="A257" s="12" t="s">
        <v>1068</v>
      </c>
      <c r="B257" s="12" t="s">
        <v>47</v>
      </c>
      <c r="C257" s="12" t="s">
        <v>462</v>
      </c>
      <c r="D257" s="12" t="s">
        <v>632</v>
      </c>
      <c r="E257" s="12" t="s">
        <v>544</v>
      </c>
      <c r="F257" s="12" t="s">
        <v>545</v>
      </c>
      <c r="G257" s="16">
        <v>500000</v>
      </c>
      <c r="H257" s="16">
        <v>441500</v>
      </c>
      <c r="I257" s="17">
        <v>441500</v>
      </c>
      <c r="J257" s="17">
        <v>441500</v>
      </c>
      <c r="K257" s="16">
        <v>58500</v>
      </c>
      <c r="L257" s="12" t="s">
        <v>633</v>
      </c>
      <c r="M257" s="12" t="s">
        <v>564</v>
      </c>
      <c r="N257" s="12" t="s">
        <v>634</v>
      </c>
      <c r="O257" s="16">
        <v>169</v>
      </c>
      <c r="P257" s="16">
        <v>169</v>
      </c>
      <c r="Q257" s="17">
        <v>169</v>
      </c>
      <c r="R257" s="17">
        <v>169</v>
      </c>
      <c r="S257" s="16">
        <v>0</v>
      </c>
      <c r="T257" s="16">
        <v>0</v>
      </c>
      <c r="U257" s="17">
        <v>0</v>
      </c>
      <c r="V257" s="17">
        <v>0</v>
      </c>
      <c r="W257" s="16">
        <v>169</v>
      </c>
      <c r="X257" s="16">
        <v>0</v>
      </c>
      <c r="Y257" s="16">
        <v>19.773</v>
      </c>
      <c r="Z257" s="16">
        <v>149.227</v>
      </c>
      <c r="AA257" s="18">
        <v>0</v>
      </c>
      <c r="AB257" s="16">
        <v>-19.773</v>
      </c>
      <c r="AC257" s="12" t="s">
        <v>549</v>
      </c>
      <c r="AD257" s="12" t="s">
        <v>559</v>
      </c>
      <c r="AE257" s="19">
        <v>43530</v>
      </c>
      <c r="AF257" s="19">
        <v>43531</v>
      </c>
      <c r="AH257" s="20">
        <v>43538</v>
      </c>
    </row>
    <row r="258" spans="1:34" s="12" customFormat="1" ht="12.75" x14ac:dyDescent="0.15">
      <c r="A258" s="12" t="s">
        <v>1069</v>
      </c>
      <c r="B258" s="12" t="s">
        <v>112</v>
      </c>
      <c r="C258" s="12" t="s">
        <v>554</v>
      </c>
      <c r="D258" s="12" t="s">
        <v>757</v>
      </c>
      <c r="E258" s="12" t="s">
        <v>544</v>
      </c>
      <c r="F258" s="12" t="s">
        <v>545</v>
      </c>
      <c r="G258" s="16">
        <v>65</v>
      </c>
      <c r="H258" s="16">
        <v>0</v>
      </c>
      <c r="I258" s="17">
        <v>0</v>
      </c>
      <c r="J258" s="17">
        <v>0</v>
      </c>
      <c r="K258" s="16">
        <v>65</v>
      </c>
      <c r="L258" s="12" t="s">
        <v>758</v>
      </c>
      <c r="M258" s="12" t="s">
        <v>557</v>
      </c>
      <c r="N258" s="12" t="s">
        <v>759</v>
      </c>
      <c r="O258" s="16">
        <v>15</v>
      </c>
      <c r="P258" s="16">
        <v>0</v>
      </c>
      <c r="Q258" s="17">
        <v>14.2</v>
      </c>
      <c r="R258" s="17">
        <v>14.2</v>
      </c>
      <c r="S258" s="16">
        <v>0</v>
      </c>
      <c r="T258" s="16">
        <v>0</v>
      </c>
      <c r="U258" s="17">
        <v>0</v>
      </c>
      <c r="V258" s="17">
        <v>0</v>
      </c>
      <c r="W258" s="16">
        <v>0</v>
      </c>
      <c r="X258" s="16">
        <v>15</v>
      </c>
      <c r="Y258" s="16">
        <v>0</v>
      </c>
      <c r="Z258" s="16">
        <v>0</v>
      </c>
      <c r="AA258" s="18">
        <v>0</v>
      </c>
      <c r="AB258" s="16">
        <v>0</v>
      </c>
      <c r="AC258" s="12" t="s">
        <v>549</v>
      </c>
      <c r="AD258" s="12" t="s">
        <v>559</v>
      </c>
      <c r="AE258" s="19">
        <v>43530</v>
      </c>
      <c r="AH258" s="20">
        <v>43536</v>
      </c>
    </row>
    <row r="259" spans="1:34" s="12" customFormat="1" ht="12.75" x14ac:dyDescent="0.15">
      <c r="A259" s="12" t="s">
        <v>1070</v>
      </c>
      <c r="B259" s="12" t="s">
        <v>38</v>
      </c>
      <c r="C259" s="12" t="s">
        <v>588</v>
      </c>
      <c r="D259" s="12" t="s">
        <v>589</v>
      </c>
      <c r="E259" s="12" t="s">
        <v>544</v>
      </c>
      <c r="F259" s="12" t="s">
        <v>545</v>
      </c>
      <c r="G259" s="16">
        <v>2000</v>
      </c>
      <c r="H259" s="16">
        <v>2000</v>
      </c>
      <c r="I259" s="17">
        <v>2000</v>
      </c>
      <c r="J259" s="17">
        <v>2000</v>
      </c>
      <c r="K259" s="16">
        <v>0</v>
      </c>
      <c r="L259" s="12" t="s">
        <v>595</v>
      </c>
      <c r="M259" s="12" t="s">
        <v>591</v>
      </c>
      <c r="N259" s="12" t="s">
        <v>596</v>
      </c>
      <c r="O259" s="16">
        <v>83</v>
      </c>
      <c r="P259" s="16">
        <v>83</v>
      </c>
      <c r="Q259" s="17">
        <v>86</v>
      </c>
      <c r="R259" s="17">
        <v>86</v>
      </c>
      <c r="S259" s="16">
        <v>0</v>
      </c>
      <c r="T259" s="16">
        <v>0</v>
      </c>
      <c r="U259" s="17">
        <v>0</v>
      </c>
      <c r="V259" s="17">
        <v>0</v>
      </c>
      <c r="W259" s="16">
        <v>83</v>
      </c>
      <c r="X259" s="16">
        <v>0</v>
      </c>
      <c r="Y259" s="16">
        <v>-1.81898940354586E-14</v>
      </c>
      <c r="Z259" s="16">
        <v>83</v>
      </c>
      <c r="AA259" s="18">
        <v>0</v>
      </c>
      <c r="AB259" s="16">
        <v>0</v>
      </c>
      <c r="AC259" s="12" t="s">
        <v>549</v>
      </c>
      <c r="AD259" s="12" t="s">
        <v>559</v>
      </c>
      <c r="AE259" s="19">
        <v>43532</v>
      </c>
      <c r="AF259" s="19">
        <v>43536</v>
      </c>
      <c r="AG259" s="19">
        <v>43542</v>
      </c>
      <c r="AH259" s="20">
        <v>43544</v>
      </c>
    </row>
    <row r="260" spans="1:34" s="12" customFormat="1" ht="12.75" x14ac:dyDescent="0.15">
      <c r="A260" s="12" t="s">
        <v>1071</v>
      </c>
      <c r="B260" s="12" t="s">
        <v>55</v>
      </c>
      <c r="C260" s="12" t="s">
        <v>588</v>
      </c>
      <c r="D260" s="12" t="s">
        <v>816</v>
      </c>
      <c r="E260" s="12" t="s">
        <v>544</v>
      </c>
      <c r="F260" s="12" t="s">
        <v>545</v>
      </c>
      <c r="G260" s="16">
        <v>1000</v>
      </c>
      <c r="H260" s="16">
        <v>989</v>
      </c>
      <c r="I260" s="17">
        <v>989</v>
      </c>
      <c r="J260" s="17">
        <v>989</v>
      </c>
      <c r="K260" s="16">
        <v>11</v>
      </c>
      <c r="L260" s="12" t="s">
        <v>817</v>
      </c>
      <c r="M260" s="12" t="s">
        <v>557</v>
      </c>
      <c r="N260" s="12" t="s">
        <v>818</v>
      </c>
      <c r="O260" s="16">
        <v>79</v>
      </c>
      <c r="P260" s="16">
        <v>79</v>
      </c>
      <c r="Q260" s="17">
        <v>79</v>
      </c>
      <c r="R260" s="17">
        <v>79</v>
      </c>
      <c r="S260" s="16">
        <v>0</v>
      </c>
      <c r="T260" s="16">
        <v>0</v>
      </c>
      <c r="U260" s="17">
        <v>0</v>
      </c>
      <c r="V260" s="17">
        <v>0</v>
      </c>
      <c r="W260" s="16">
        <v>79</v>
      </c>
      <c r="X260" s="16">
        <v>0</v>
      </c>
      <c r="Y260" s="16">
        <v>0.868999999999996</v>
      </c>
      <c r="Z260" s="16">
        <v>78.131</v>
      </c>
      <c r="AA260" s="18">
        <v>0</v>
      </c>
      <c r="AB260" s="16">
        <v>-0.868999999999996</v>
      </c>
      <c r="AC260" s="12" t="s">
        <v>549</v>
      </c>
      <c r="AD260" s="12" t="s">
        <v>559</v>
      </c>
      <c r="AE260" s="19">
        <v>43536</v>
      </c>
      <c r="AF260" s="19">
        <v>43537</v>
      </c>
      <c r="AH260" s="20">
        <v>43547</v>
      </c>
    </row>
    <row r="261" spans="1:34" s="12" customFormat="1" ht="12.75" x14ac:dyDescent="0.15">
      <c r="A261" s="12" t="s">
        <v>1072</v>
      </c>
      <c r="B261" s="12" t="s">
        <v>37</v>
      </c>
      <c r="C261" s="12" t="s">
        <v>588</v>
      </c>
      <c r="D261" s="12" t="s">
        <v>589</v>
      </c>
      <c r="E261" s="12" t="s">
        <v>544</v>
      </c>
      <c r="F261" s="12" t="s">
        <v>545</v>
      </c>
      <c r="G261" s="16">
        <v>75</v>
      </c>
      <c r="H261" s="16">
        <v>73.5</v>
      </c>
      <c r="I261" s="17">
        <v>73.5</v>
      </c>
      <c r="J261" s="17">
        <v>73.5</v>
      </c>
      <c r="K261" s="16">
        <v>1.5</v>
      </c>
      <c r="L261" s="12" t="s">
        <v>595</v>
      </c>
      <c r="M261" s="12" t="s">
        <v>591</v>
      </c>
      <c r="N261" s="12" t="s">
        <v>596</v>
      </c>
      <c r="O261" s="16">
        <v>4</v>
      </c>
      <c r="P261" s="16">
        <v>4</v>
      </c>
      <c r="Q261" s="17">
        <v>4</v>
      </c>
      <c r="R261" s="17">
        <v>4</v>
      </c>
      <c r="S261" s="16">
        <v>0</v>
      </c>
      <c r="T261" s="16">
        <v>0</v>
      </c>
      <c r="U261" s="17">
        <v>0</v>
      </c>
      <c r="V261" s="17">
        <v>0</v>
      </c>
      <c r="W261" s="16">
        <v>4</v>
      </c>
      <c r="X261" s="16">
        <v>0</v>
      </c>
      <c r="Y261" s="16">
        <v>0.08</v>
      </c>
      <c r="Z261" s="16">
        <v>3.92</v>
      </c>
      <c r="AA261" s="18">
        <v>0</v>
      </c>
      <c r="AB261" s="16">
        <v>-0.08</v>
      </c>
      <c r="AC261" s="12" t="s">
        <v>549</v>
      </c>
      <c r="AD261" s="12" t="s">
        <v>559</v>
      </c>
      <c r="AE261" s="19">
        <v>43536</v>
      </c>
      <c r="AF261" s="19">
        <v>43536</v>
      </c>
      <c r="AH261" s="20">
        <v>43536</v>
      </c>
    </row>
    <row r="262" spans="1:34" s="12" customFormat="1" ht="12.75" x14ac:dyDescent="0.15">
      <c r="A262" s="12" t="s">
        <v>1073</v>
      </c>
      <c r="B262" s="12" t="s">
        <v>31</v>
      </c>
      <c r="C262" s="12" t="s">
        <v>670</v>
      </c>
      <c r="D262" s="12" t="s">
        <v>671</v>
      </c>
      <c r="E262" s="12" t="s">
        <v>544</v>
      </c>
      <c r="F262" s="12" t="s">
        <v>545</v>
      </c>
      <c r="G262" s="16">
        <v>500000</v>
      </c>
      <c r="H262" s="16">
        <v>499800</v>
      </c>
      <c r="I262" s="17">
        <v>499800</v>
      </c>
      <c r="J262" s="17">
        <v>499800</v>
      </c>
      <c r="K262" s="16">
        <v>200</v>
      </c>
      <c r="L262" s="12" t="s">
        <v>672</v>
      </c>
      <c r="M262" s="12" t="s">
        <v>564</v>
      </c>
      <c r="N262" s="12" t="s">
        <v>673</v>
      </c>
      <c r="O262" s="16">
        <v>657</v>
      </c>
      <c r="P262" s="16">
        <v>656.8</v>
      </c>
      <c r="Q262" s="17">
        <v>656.8</v>
      </c>
      <c r="R262" s="17">
        <v>656.8</v>
      </c>
      <c r="S262" s="16">
        <v>0</v>
      </c>
      <c r="T262" s="16">
        <v>0</v>
      </c>
      <c r="U262" s="17">
        <v>0</v>
      </c>
      <c r="V262" s="17">
        <v>0</v>
      </c>
      <c r="W262" s="16">
        <v>656.8</v>
      </c>
      <c r="X262" s="16">
        <v>0.2</v>
      </c>
      <c r="Y262" s="16">
        <v>6.2800000000133901E-2</v>
      </c>
      <c r="Z262" s="16">
        <v>656.73720000000003</v>
      </c>
      <c r="AA262" s="18">
        <v>0</v>
      </c>
      <c r="AB262" s="16">
        <v>-6.2799999999988407E-2</v>
      </c>
      <c r="AC262" s="12" t="s">
        <v>549</v>
      </c>
      <c r="AD262" s="12" t="s">
        <v>559</v>
      </c>
      <c r="AE262" s="19">
        <v>43537</v>
      </c>
      <c r="AF262" s="19">
        <v>43538</v>
      </c>
      <c r="AH262" s="20">
        <v>43544</v>
      </c>
    </row>
    <row r="263" spans="1:34" s="12" customFormat="1" ht="12.75" x14ac:dyDescent="0.15">
      <c r="A263" s="12" t="s">
        <v>1074</v>
      </c>
      <c r="B263" s="12" t="s">
        <v>47</v>
      </c>
      <c r="C263" s="12" t="s">
        <v>462</v>
      </c>
      <c r="D263" s="12" t="s">
        <v>632</v>
      </c>
      <c r="E263" s="12" t="s">
        <v>544</v>
      </c>
      <c r="F263" s="12" t="s">
        <v>545</v>
      </c>
      <c r="G263" s="16">
        <v>6000</v>
      </c>
      <c r="H263" s="16">
        <v>0</v>
      </c>
      <c r="I263" s="17">
        <v>0</v>
      </c>
      <c r="J263" s="17">
        <v>0</v>
      </c>
      <c r="K263" s="16">
        <v>6000</v>
      </c>
      <c r="L263" s="12" t="s">
        <v>633</v>
      </c>
      <c r="M263" s="12" t="s">
        <v>564</v>
      </c>
      <c r="N263" s="12" t="s">
        <v>634</v>
      </c>
      <c r="O263" s="16">
        <v>3</v>
      </c>
      <c r="P263" s="16">
        <v>1.8</v>
      </c>
      <c r="Q263" s="17">
        <v>1.8</v>
      </c>
      <c r="R263" s="17">
        <v>1.8</v>
      </c>
      <c r="S263" s="16">
        <v>0</v>
      </c>
      <c r="T263" s="16">
        <v>0</v>
      </c>
      <c r="U263" s="17">
        <v>0</v>
      </c>
      <c r="V263" s="17">
        <v>0</v>
      </c>
      <c r="W263" s="16">
        <v>1.8</v>
      </c>
      <c r="X263" s="16">
        <v>1.2</v>
      </c>
      <c r="Y263" s="16">
        <v>1.8</v>
      </c>
      <c r="Z263" s="16">
        <v>0</v>
      </c>
      <c r="AA263" s="18">
        <v>0</v>
      </c>
      <c r="AB263" s="16">
        <v>-1.8</v>
      </c>
      <c r="AC263" s="12" t="s">
        <v>549</v>
      </c>
      <c r="AD263" s="12" t="s">
        <v>559</v>
      </c>
      <c r="AE263" s="19">
        <v>43537</v>
      </c>
      <c r="AH263" s="20">
        <v>43547</v>
      </c>
    </row>
    <row r="264" spans="1:34" s="12" customFormat="1" ht="12.75" x14ac:dyDescent="0.15">
      <c r="A264" s="12" t="s">
        <v>1075</v>
      </c>
      <c r="B264" s="12" t="s">
        <v>95</v>
      </c>
      <c r="C264" s="12" t="s">
        <v>579</v>
      </c>
      <c r="D264" s="12" t="s">
        <v>580</v>
      </c>
      <c r="E264" s="12" t="s">
        <v>544</v>
      </c>
      <c r="F264" s="12" t="s">
        <v>545</v>
      </c>
      <c r="G264" s="16">
        <v>160</v>
      </c>
      <c r="H264" s="16">
        <v>0</v>
      </c>
      <c r="I264" s="17">
        <v>0</v>
      </c>
      <c r="J264" s="17">
        <v>0</v>
      </c>
      <c r="K264" s="16">
        <v>160</v>
      </c>
      <c r="L264" s="12" t="s">
        <v>581</v>
      </c>
      <c r="M264" s="12" t="s">
        <v>557</v>
      </c>
      <c r="N264" s="12" t="s">
        <v>582</v>
      </c>
      <c r="O264" s="16">
        <v>25</v>
      </c>
      <c r="P264" s="16">
        <v>23.6</v>
      </c>
      <c r="Q264" s="17">
        <v>23.6</v>
      </c>
      <c r="R264" s="17">
        <v>23.6</v>
      </c>
      <c r="S264" s="16">
        <v>0</v>
      </c>
      <c r="T264" s="16">
        <v>0</v>
      </c>
      <c r="U264" s="17">
        <v>0</v>
      </c>
      <c r="V264" s="17">
        <v>0</v>
      </c>
      <c r="W264" s="16">
        <v>23.6</v>
      </c>
      <c r="X264" s="16">
        <v>1.4</v>
      </c>
      <c r="Y264" s="16">
        <v>23.6</v>
      </c>
      <c r="Z264" s="16">
        <v>0</v>
      </c>
      <c r="AA264" s="18">
        <v>0</v>
      </c>
      <c r="AB264" s="16">
        <v>-23.6</v>
      </c>
      <c r="AC264" s="12" t="s">
        <v>549</v>
      </c>
      <c r="AD264" s="12" t="s">
        <v>559</v>
      </c>
      <c r="AE264" s="19">
        <v>43537</v>
      </c>
      <c r="AH264" s="20">
        <v>43554</v>
      </c>
    </row>
    <row r="265" spans="1:34" s="12" customFormat="1" ht="12.75" x14ac:dyDescent="0.15">
      <c r="A265" s="12" t="s">
        <v>1076</v>
      </c>
      <c r="B265" s="12" t="s">
        <v>395</v>
      </c>
      <c r="C265" s="12" t="s">
        <v>740</v>
      </c>
      <c r="D265" s="12" t="s">
        <v>741</v>
      </c>
      <c r="E265" s="12" t="s">
        <v>544</v>
      </c>
      <c r="F265" s="12" t="s">
        <v>545</v>
      </c>
      <c r="G265" s="16">
        <v>155</v>
      </c>
      <c r="H265" s="16">
        <v>0</v>
      </c>
      <c r="I265" s="17">
        <v>0</v>
      </c>
      <c r="J265" s="17">
        <v>0</v>
      </c>
      <c r="K265" s="16">
        <v>155</v>
      </c>
      <c r="L265" s="12" t="s">
        <v>742</v>
      </c>
      <c r="M265" s="12" t="s">
        <v>743</v>
      </c>
      <c r="N265" s="12" t="s">
        <v>744</v>
      </c>
      <c r="O265" s="16">
        <v>12</v>
      </c>
      <c r="P265" s="16">
        <v>12</v>
      </c>
      <c r="Q265" s="17">
        <v>12</v>
      </c>
      <c r="R265" s="17">
        <v>12</v>
      </c>
      <c r="S265" s="16">
        <v>0</v>
      </c>
      <c r="T265" s="16">
        <v>0</v>
      </c>
      <c r="U265" s="17">
        <v>0</v>
      </c>
      <c r="V265" s="17">
        <v>0</v>
      </c>
      <c r="W265" s="16">
        <v>12</v>
      </c>
      <c r="X265" s="16">
        <v>0</v>
      </c>
      <c r="Y265" s="16">
        <v>12</v>
      </c>
      <c r="Z265" s="16">
        <v>0</v>
      </c>
      <c r="AA265" s="18">
        <v>0</v>
      </c>
      <c r="AB265" s="16">
        <v>-12</v>
      </c>
      <c r="AC265" s="12" t="s">
        <v>549</v>
      </c>
      <c r="AD265" s="12" t="s">
        <v>559</v>
      </c>
      <c r="AE265" s="19">
        <v>43537</v>
      </c>
      <c r="AH265" s="20">
        <v>43554</v>
      </c>
    </row>
    <row r="266" spans="1:34" s="12" customFormat="1" ht="12.75" x14ac:dyDescent="0.15">
      <c r="A266" s="12" t="s">
        <v>1077</v>
      </c>
      <c r="B266" s="12" t="s">
        <v>57</v>
      </c>
      <c r="C266" s="12" t="s">
        <v>636</v>
      </c>
      <c r="D266" s="12" t="s">
        <v>637</v>
      </c>
      <c r="E266" s="12" t="s">
        <v>544</v>
      </c>
      <c r="F266" s="12" t="s">
        <v>545</v>
      </c>
      <c r="G266" s="16">
        <v>20</v>
      </c>
      <c r="H266" s="16">
        <v>0</v>
      </c>
      <c r="I266" s="17">
        <v>0</v>
      </c>
      <c r="J266" s="17">
        <v>0</v>
      </c>
      <c r="K266" s="16">
        <v>20</v>
      </c>
      <c r="L266" s="12" t="s">
        <v>638</v>
      </c>
      <c r="M266" s="12" t="s">
        <v>557</v>
      </c>
      <c r="N266" s="12" t="s">
        <v>639</v>
      </c>
      <c r="O266" s="16">
        <v>3</v>
      </c>
      <c r="P266" s="16">
        <v>2.4</v>
      </c>
      <c r="Q266" s="17">
        <v>2.4</v>
      </c>
      <c r="R266" s="17">
        <v>2.4</v>
      </c>
      <c r="S266" s="16">
        <v>0</v>
      </c>
      <c r="T266" s="16">
        <v>0</v>
      </c>
      <c r="U266" s="17">
        <v>0</v>
      </c>
      <c r="V266" s="17">
        <v>0</v>
      </c>
      <c r="W266" s="16">
        <v>2.4</v>
      </c>
      <c r="X266" s="16">
        <v>0.6</v>
      </c>
      <c r="Y266" s="16">
        <v>2.4</v>
      </c>
      <c r="Z266" s="16">
        <v>0</v>
      </c>
      <c r="AA266" s="18">
        <v>0</v>
      </c>
      <c r="AB266" s="16">
        <v>-2.4</v>
      </c>
      <c r="AC266" s="12" t="s">
        <v>549</v>
      </c>
      <c r="AD266" s="12" t="s">
        <v>559</v>
      </c>
      <c r="AE266" s="19">
        <v>43537</v>
      </c>
      <c r="AH266" s="20">
        <v>43547</v>
      </c>
    </row>
    <row r="267" spans="1:34" s="12" customFormat="1" ht="12.75" x14ac:dyDescent="0.15">
      <c r="A267" s="12" t="s">
        <v>1078</v>
      </c>
      <c r="B267" s="12" t="s">
        <v>97</v>
      </c>
      <c r="C267" s="12" t="s">
        <v>588</v>
      </c>
      <c r="D267" s="12" t="s">
        <v>730</v>
      </c>
      <c r="E267" s="12" t="s">
        <v>544</v>
      </c>
      <c r="F267" s="12" t="s">
        <v>545</v>
      </c>
      <c r="G267" s="16">
        <v>100</v>
      </c>
      <c r="H267" s="16">
        <v>90</v>
      </c>
      <c r="I267" s="17">
        <v>90</v>
      </c>
      <c r="J267" s="17">
        <v>90</v>
      </c>
      <c r="K267" s="16">
        <v>10</v>
      </c>
      <c r="L267" s="12" t="s">
        <v>731</v>
      </c>
      <c r="M267" s="12" t="s">
        <v>686</v>
      </c>
      <c r="N267" s="12" t="s">
        <v>732</v>
      </c>
      <c r="O267" s="16">
        <v>11</v>
      </c>
      <c r="P267" s="16">
        <v>9.9</v>
      </c>
      <c r="Q267" s="17">
        <v>11</v>
      </c>
      <c r="R267" s="17">
        <v>11</v>
      </c>
      <c r="S267" s="16">
        <v>0</v>
      </c>
      <c r="T267" s="16">
        <v>0</v>
      </c>
      <c r="U267" s="17">
        <v>0</v>
      </c>
      <c r="V267" s="17">
        <v>0</v>
      </c>
      <c r="W267" s="16">
        <v>9.9</v>
      </c>
      <c r="X267" s="16">
        <v>1.1000000000000001</v>
      </c>
      <c r="Y267" s="16">
        <v>0</v>
      </c>
      <c r="Z267" s="16">
        <v>9.9</v>
      </c>
      <c r="AA267" s="18">
        <v>0</v>
      </c>
      <c r="AB267" s="16">
        <v>0</v>
      </c>
      <c r="AC267" s="12" t="s">
        <v>549</v>
      </c>
      <c r="AD267" s="12" t="s">
        <v>559</v>
      </c>
      <c r="AE267" s="19">
        <v>43538</v>
      </c>
      <c r="AF267" s="19">
        <v>43540</v>
      </c>
      <c r="AH267" s="20">
        <v>43553</v>
      </c>
    </row>
    <row r="268" spans="1:34" s="12" customFormat="1" ht="12.75" x14ac:dyDescent="0.15">
      <c r="A268" s="12" t="s">
        <v>1079</v>
      </c>
      <c r="B268" s="12" t="s">
        <v>100</v>
      </c>
      <c r="C268" s="12" t="s">
        <v>579</v>
      </c>
      <c r="D268" s="12" t="s">
        <v>612</v>
      </c>
      <c r="E268" s="12" t="s">
        <v>544</v>
      </c>
      <c r="F268" s="12" t="s">
        <v>545</v>
      </c>
      <c r="G268" s="16">
        <v>100</v>
      </c>
      <c r="H268" s="16">
        <v>100</v>
      </c>
      <c r="I268" s="17">
        <v>100</v>
      </c>
      <c r="J268" s="17">
        <v>100</v>
      </c>
      <c r="K268" s="16">
        <v>0</v>
      </c>
      <c r="L268" s="12" t="s">
        <v>905</v>
      </c>
      <c r="M268" s="12" t="s">
        <v>557</v>
      </c>
      <c r="N268" s="12" t="s">
        <v>906</v>
      </c>
      <c r="O268" s="16">
        <v>21</v>
      </c>
      <c r="P268" s="16">
        <v>21</v>
      </c>
      <c r="Q268" s="17">
        <v>21</v>
      </c>
      <c r="R268" s="17">
        <v>21</v>
      </c>
      <c r="S268" s="16">
        <v>0</v>
      </c>
      <c r="T268" s="16">
        <v>0</v>
      </c>
      <c r="U268" s="17">
        <v>0</v>
      </c>
      <c r="V268" s="17">
        <v>0</v>
      </c>
      <c r="W268" s="16">
        <v>21</v>
      </c>
      <c r="X268" s="16">
        <v>0</v>
      </c>
      <c r="Y268" s="16">
        <v>0</v>
      </c>
      <c r="Z268" s="16">
        <v>21</v>
      </c>
      <c r="AA268" s="18">
        <v>0</v>
      </c>
      <c r="AB268" s="16">
        <v>0</v>
      </c>
      <c r="AC268" s="12" t="s">
        <v>549</v>
      </c>
      <c r="AD268" s="12" t="s">
        <v>559</v>
      </c>
      <c r="AE268" s="19">
        <v>43538</v>
      </c>
      <c r="AF268" s="19">
        <v>43542</v>
      </c>
      <c r="AG268" s="19">
        <v>43543</v>
      </c>
      <c r="AH268" s="20">
        <v>43544</v>
      </c>
    </row>
    <row r="269" spans="1:34" s="12" customFormat="1" ht="12.75" x14ac:dyDescent="0.15">
      <c r="A269" s="12" t="s">
        <v>1080</v>
      </c>
      <c r="B269" s="12" t="s">
        <v>98</v>
      </c>
      <c r="C269" s="12" t="s">
        <v>588</v>
      </c>
      <c r="D269" s="12" t="s">
        <v>1060</v>
      </c>
      <c r="E269" s="12" t="s">
        <v>544</v>
      </c>
      <c r="F269" s="12" t="s">
        <v>545</v>
      </c>
      <c r="G269" s="16">
        <v>1000</v>
      </c>
      <c r="H269" s="16">
        <v>962</v>
      </c>
      <c r="I269" s="17">
        <v>962</v>
      </c>
      <c r="J269" s="17">
        <v>962</v>
      </c>
      <c r="K269" s="16">
        <v>38</v>
      </c>
      <c r="L269" s="12" t="s">
        <v>1061</v>
      </c>
      <c r="M269" s="12" t="s">
        <v>557</v>
      </c>
      <c r="N269" s="12" t="s">
        <v>1062</v>
      </c>
      <c r="O269" s="16">
        <v>98</v>
      </c>
      <c r="P269" s="16">
        <v>97.6</v>
      </c>
      <c r="Q269" s="17">
        <v>97.6</v>
      </c>
      <c r="R269" s="17">
        <v>97.6</v>
      </c>
      <c r="S269" s="16">
        <v>0</v>
      </c>
      <c r="T269" s="16">
        <v>0</v>
      </c>
      <c r="U269" s="17">
        <v>0</v>
      </c>
      <c r="V269" s="17">
        <v>0</v>
      </c>
      <c r="W269" s="16">
        <v>97.6</v>
      </c>
      <c r="X269" s="16">
        <v>0.4</v>
      </c>
      <c r="Y269" s="16">
        <v>3.3239999999999799</v>
      </c>
      <c r="Z269" s="16">
        <v>94.275999999999996</v>
      </c>
      <c r="AA269" s="18">
        <v>0</v>
      </c>
      <c r="AB269" s="16">
        <v>-3.3239999999999998</v>
      </c>
      <c r="AC269" s="12" t="s">
        <v>549</v>
      </c>
      <c r="AD269" s="12" t="s">
        <v>559</v>
      </c>
      <c r="AE269" s="19">
        <v>43539</v>
      </c>
      <c r="AF269" s="19">
        <v>43542</v>
      </c>
      <c r="AH269" s="20">
        <v>43549</v>
      </c>
    </row>
    <row r="270" spans="1:34" s="12" customFormat="1" ht="12.75" x14ac:dyDescent="0.15">
      <c r="A270" s="12" t="s">
        <v>1081</v>
      </c>
      <c r="B270" s="12" t="s">
        <v>31</v>
      </c>
      <c r="C270" s="12" t="s">
        <v>670</v>
      </c>
      <c r="D270" s="12" t="s">
        <v>671</v>
      </c>
      <c r="E270" s="12" t="s">
        <v>544</v>
      </c>
      <c r="F270" s="12" t="s">
        <v>545</v>
      </c>
      <c r="G270" s="16">
        <v>1000000</v>
      </c>
      <c r="H270" s="16">
        <v>999700</v>
      </c>
      <c r="I270" s="17">
        <v>999700</v>
      </c>
      <c r="J270" s="17">
        <v>999700</v>
      </c>
      <c r="K270" s="16">
        <v>300</v>
      </c>
      <c r="L270" s="12" t="s">
        <v>672</v>
      </c>
      <c r="M270" s="12" t="s">
        <v>564</v>
      </c>
      <c r="N270" s="12" t="s">
        <v>673</v>
      </c>
      <c r="O270" s="16">
        <v>1313</v>
      </c>
      <c r="P270" s="16">
        <v>1312.8</v>
      </c>
      <c r="Q270" s="17">
        <v>1312.8</v>
      </c>
      <c r="R270" s="17">
        <v>1312.8</v>
      </c>
      <c r="S270" s="16">
        <v>0</v>
      </c>
      <c r="T270" s="16">
        <v>0</v>
      </c>
      <c r="U270" s="17">
        <v>0</v>
      </c>
      <c r="V270" s="17">
        <v>0</v>
      </c>
      <c r="W270" s="16">
        <v>1312.8</v>
      </c>
      <c r="X270" s="16">
        <v>0.2</v>
      </c>
      <c r="Y270" s="16">
        <v>0.193899999999849</v>
      </c>
      <c r="Z270" s="16">
        <v>1312.6061</v>
      </c>
      <c r="AA270" s="18">
        <v>0</v>
      </c>
      <c r="AB270" s="16">
        <v>-0.19390000000013999</v>
      </c>
      <c r="AC270" s="12" t="s">
        <v>549</v>
      </c>
      <c r="AD270" s="12" t="s">
        <v>559</v>
      </c>
      <c r="AE270" s="19">
        <v>43539</v>
      </c>
      <c r="AF270" s="19">
        <v>43540</v>
      </c>
      <c r="AH270" s="20">
        <v>43549</v>
      </c>
    </row>
    <row r="271" spans="1:34" s="12" customFormat="1" ht="12.75" x14ac:dyDescent="0.15">
      <c r="A271" s="12" t="s">
        <v>1082</v>
      </c>
      <c r="B271" s="12" t="s">
        <v>37</v>
      </c>
      <c r="C271" s="12" t="s">
        <v>588</v>
      </c>
      <c r="D271" s="12" t="s">
        <v>589</v>
      </c>
      <c r="E271" s="12" t="s">
        <v>544</v>
      </c>
      <c r="F271" s="12" t="s">
        <v>545</v>
      </c>
      <c r="G271" s="16">
        <v>2000</v>
      </c>
      <c r="H271" s="16">
        <v>1990</v>
      </c>
      <c r="I271" s="17">
        <v>1990</v>
      </c>
      <c r="J271" s="17">
        <v>1990</v>
      </c>
      <c r="K271" s="16">
        <v>10</v>
      </c>
      <c r="L271" s="12" t="s">
        <v>595</v>
      </c>
      <c r="M271" s="12" t="s">
        <v>591</v>
      </c>
      <c r="N271" s="12" t="s">
        <v>596</v>
      </c>
      <c r="O271" s="16">
        <v>83</v>
      </c>
      <c r="P271" s="16">
        <v>82.7</v>
      </c>
      <c r="Q271" s="17">
        <v>83</v>
      </c>
      <c r="R271" s="17">
        <v>83</v>
      </c>
      <c r="S271" s="16">
        <v>0</v>
      </c>
      <c r="T271" s="16">
        <v>0</v>
      </c>
      <c r="U271" s="17">
        <v>0</v>
      </c>
      <c r="V271" s="17">
        <v>0</v>
      </c>
      <c r="W271" s="16">
        <v>82.7</v>
      </c>
      <c r="X271" s="16">
        <v>0.3</v>
      </c>
      <c r="Y271" s="16">
        <v>0.11499999999998201</v>
      </c>
      <c r="Z271" s="16">
        <v>82.584999999999994</v>
      </c>
      <c r="AA271" s="18">
        <v>0</v>
      </c>
      <c r="AB271" s="16">
        <v>-0.115</v>
      </c>
      <c r="AC271" s="12" t="s">
        <v>549</v>
      </c>
      <c r="AD271" s="12" t="s">
        <v>559</v>
      </c>
      <c r="AE271" s="19">
        <v>43539</v>
      </c>
      <c r="AF271" s="19">
        <v>43544</v>
      </c>
      <c r="AH271" s="20">
        <v>43547</v>
      </c>
    </row>
    <row r="272" spans="1:34" s="12" customFormat="1" ht="12.75" x14ac:dyDescent="0.15">
      <c r="A272" s="12" t="s">
        <v>1083</v>
      </c>
      <c r="B272" s="12" t="s">
        <v>26</v>
      </c>
      <c r="C272" s="12" t="s">
        <v>690</v>
      </c>
      <c r="D272" s="12" t="s">
        <v>691</v>
      </c>
      <c r="E272" s="12" t="s">
        <v>544</v>
      </c>
      <c r="F272" s="12" t="s">
        <v>545</v>
      </c>
      <c r="G272" s="16">
        <v>1000000</v>
      </c>
      <c r="H272" s="16">
        <v>960000</v>
      </c>
      <c r="I272" s="17">
        <v>960000</v>
      </c>
      <c r="J272" s="17">
        <v>960000</v>
      </c>
      <c r="K272" s="16">
        <v>40000</v>
      </c>
      <c r="L272" s="12" t="s">
        <v>947</v>
      </c>
      <c r="M272" s="12" t="s">
        <v>564</v>
      </c>
      <c r="N272" s="12" t="s">
        <v>948</v>
      </c>
      <c r="O272" s="16">
        <v>285</v>
      </c>
      <c r="P272" s="16">
        <v>276.3</v>
      </c>
      <c r="Q272" s="17">
        <v>285</v>
      </c>
      <c r="R272" s="17">
        <v>285</v>
      </c>
      <c r="S272" s="16">
        <v>0</v>
      </c>
      <c r="T272" s="16">
        <v>0</v>
      </c>
      <c r="U272" s="17">
        <v>0</v>
      </c>
      <c r="V272" s="17">
        <v>0</v>
      </c>
      <c r="W272" s="16">
        <v>276.3</v>
      </c>
      <c r="X272" s="16">
        <v>8.6999999999999993</v>
      </c>
      <c r="Y272" s="16">
        <v>2.7</v>
      </c>
      <c r="Z272" s="16">
        <v>273.60000000000002</v>
      </c>
      <c r="AA272" s="18">
        <v>0</v>
      </c>
      <c r="AB272" s="16">
        <v>-2.7</v>
      </c>
      <c r="AC272" s="12" t="s">
        <v>549</v>
      </c>
      <c r="AD272" s="12" t="s">
        <v>559</v>
      </c>
      <c r="AE272" s="19">
        <v>43539</v>
      </c>
      <c r="AF272" s="19">
        <v>43540</v>
      </c>
      <c r="AH272" s="20">
        <v>43544</v>
      </c>
    </row>
    <row r="273" spans="1:34" s="12" customFormat="1" ht="12.75" x14ac:dyDescent="0.15">
      <c r="A273" s="12" t="s">
        <v>1084</v>
      </c>
      <c r="B273" s="12" t="s">
        <v>103</v>
      </c>
      <c r="C273" s="12" t="s">
        <v>652</v>
      </c>
      <c r="D273" s="12" t="s">
        <v>653</v>
      </c>
      <c r="E273" s="12" t="s">
        <v>544</v>
      </c>
      <c r="F273" s="12" t="s">
        <v>545</v>
      </c>
      <c r="G273" s="16">
        <v>600</v>
      </c>
      <c r="H273" s="16">
        <v>600</v>
      </c>
      <c r="I273" s="17">
        <v>600</v>
      </c>
      <c r="J273" s="17">
        <v>600</v>
      </c>
      <c r="K273" s="16">
        <v>0</v>
      </c>
      <c r="L273" s="12" t="s">
        <v>654</v>
      </c>
      <c r="M273" s="12" t="s">
        <v>557</v>
      </c>
      <c r="N273" s="12" t="s">
        <v>655</v>
      </c>
      <c r="O273" s="16">
        <v>42</v>
      </c>
      <c r="P273" s="16">
        <v>42</v>
      </c>
      <c r="Q273" s="17">
        <v>42</v>
      </c>
      <c r="R273" s="17">
        <v>42</v>
      </c>
      <c r="S273" s="16">
        <v>0</v>
      </c>
      <c r="T273" s="16">
        <v>0</v>
      </c>
      <c r="U273" s="17">
        <v>0</v>
      </c>
      <c r="V273" s="17">
        <v>0</v>
      </c>
      <c r="W273" s="16">
        <v>42</v>
      </c>
      <c r="X273" s="16">
        <v>0</v>
      </c>
      <c r="Y273" s="16">
        <v>0</v>
      </c>
      <c r="Z273" s="16">
        <v>42</v>
      </c>
      <c r="AA273" s="18">
        <v>0</v>
      </c>
      <c r="AB273" s="16">
        <v>0</v>
      </c>
      <c r="AC273" s="12" t="s">
        <v>549</v>
      </c>
      <c r="AD273" s="12" t="s">
        <v>559</v>
      </c>
      <c r="AE273" s="19">
        <v>43539</v>
      </c>
      <c r="AF273" s="19">
        <v>43542</v>
      </c>
      <c r="AG273" s="19">
        <v>43543</v>
      </c>
      <c r="AH273" s="20">
        <v>43544</v>
      </c>
    </row>
    <row r="274" spans="1:34" s="12" customFormat="1" ht="12.75" x14ac:dyDescent="0.15">
      <c r="A274" s="12" t="s">
        <v>1085</v>
      </c>
      <c r="B274" s="12" t="s">
        <v>1086</v>
      </c>
      <c r="C274" s="12" t="s">
        <v>579</v>
      </c>
      <c r="D274" s="12" t="s">
        <v>1087</v>
      </c>
      <c r="E274" s="12" t="s">
        <v>544</v>
      </c>
      <c r="F274" s="12" t="s">
        <v>585</v>
      </c>
      <c r="G274" s="16">
        <v>100</v>
      </c>
      <c r="H274" s="16">
        <v>91.5</v>
      </c>
      <c r="I274" s="17">
        <v>91.5</v>
      </c>
      <c r="J274" s="17">
        <v>91.5</v>
      </c>
      <c r="K274" s="16">
        <v>8.5</v>
      </c>
      <c r="L274" s="12" t="s">
        <v>1088</v>
      </c>
      <c r="M274" s="12" t="s">
        <v>827</v>
      </c>
      <c r="N274" s="12" t="s">
        <v>1089</v>
      </c>
      <c r="O274" s="16">
        <v>15</v>
      </c>
      <c r="P274" s="16">
        <v>15</v>
      </c>
      <c r="Q274" s="17">
        <v>15</v>
      </c>
      <c r="R274" s="17">
        <v>15</v>
      </c>
      <c r="S274" s="16">
        <v>0</v>
      </c>
      <c r="T274" s="16">
        <v>0</v>
      </c>
      <c r="U274" s="17">
        <v>0</v>
      </c>
      <c r="V274" s="17">
        <v>0</v>
      </c>
      <c r="W274" s="16">
        <v>15</v>
      </c>
      <c r="X274" s="16">
        <v>0</v>
      </c>
      <c r="Y274" s="16">
        <v>1.2749999999999999</v>
      </c>
      <c r="Z274" s="16">
        <v>13.725</v>
      </c>
      <c r="AA274" s="18">
        <v>0</v>
      </c>
      <c r="AB274" s="16">
        <v>-1.2749999999999999</v>
      </c>
      <c r="AC274" s="12" t="s">
        <v>549</v>
      </c>
      <c r="AD274" s="12" t="s">
        <v>559</v>
      </c>
      <c r="AE274" s="19">
        <v>43539</v>
      </c>
      <c r="AF274" s="19">
        <v>43550</v>
      </c>
    </row>
    <row r="275" spans="1:34" s="12" customFormat="1" ht="12.75" x14ac:dyDescent="0.15">
      <c r="A275" s="12" t="s">
        <v>1090</v>
      </c>
      <c r="B275" s="12" t="s">
        <v>9</v>
      </c>
      <c r="C275" s="12" t="s">
        <v>588</v>
      </c>
      <c r="D275" s="12" t="s">
        <v>607</v>
      </c>
      <c r="E275" s="12" t="s">
        <v>544</v>
      </c>
      <c r="F275" s="12" t="s">
        <v>545</v>
      </c>
      <c r="G275" s="16">
        <v>1400</v>
      </c>
      <c r="H275" s="16">
        <v>1400</v>
      </c>
      <c r="I275" s="17">
        <v>1400</v>
      </c>
      <c r="J275" s="17">
        <v>1400</v>
      </c>
      <c r="K275" s="16">
        <v>0</v>
      </c>
      <c r="L275" s="12" t="s">
        <v>608</v>
      </c>
      <c r="M275" s="12" t="s">
        <v>557</v>
      </c>
      <c r="N275" s="12" t="s">
        <v>609</v>
      </c>
      <c r="O275" s="16">
        <v>197</v>
      </c>
      <c r="P275" s="16">
        <v>197</v>
      </c>
      <c r="Q275" s="17">
        <v>275.7</v>
      </c>
      <c r="R275" s="17">
        <v>275.7</v>
      </c>
      <c r="S275" s="16">
        <v>0</v>
      </c>
      <c r="T275" s="16">
        <v>0</v>
      </c>
      <c r="U275" s="17">
        <v>0</v>
      </c>
      <c r="V275" s="17">
        <v>0</v>
      </c>
      <c r="W275" s="16">
        <v>197</v>
      </c>
      <c r="X275" s="16">
        <v>0</v>
      </c>
      <c r="Y275" s="16">
        <v>0</v>
      </c>
      <c r="Z275" s="16">
        <v>197</v>
      </c>
      <c r="AA275" s="18">
        <v>0</v>
      </c>
      <c r="AB275" s="16">
        <v>0</v>
      </c>
      <c r="AC275" s="12" t="s">
        <v>549</v>
      </c>
      <c r="AD275" s="12" t="s">
        <v>559</v>
      </c>
      <c r="AE275" s="19">
        <v>43539</v>
      </c>
      <c r="AF275" s="19">
        <v>43542</v>
      </c>
      <c r="AG275" s="19">
        <v>43545</v>
      </c>
      <c r="AH275" s="20">
        <v>43545</v>
      </c>
    </row>
    <row r="276" spans="1:34" s="12" customFormat="1" ht="12.75" x14ac:dyDescent="0.15">
      <c r="A276" s="12" t="s">
        <v>1091</v>
      </c>
      <c r="B276" s="12" t="s">
        <v>7</v>
      </c>
      <c r="C276" s="12" t="s">
        <v>863</v>
      </c>
      <c r="D276" s="12" t="s">
        <v>878</v>
      </c>
      <c r="E276" s="12" t="s">
        <v>544</v>
      </c>
      <c r="F276" s="12" t="s">
        <v>545</v>
      </c>
      <c r="G276" s="16">
        <v>750000</v>
      </c>
      <c r="H276" s="16">
        <v>746500</v>
      </c>
      <c r="I276" s="17">
        <v>746500</v>
      </c>
      <c r="J276" s="17">
        <v>746500</v>
      </c>
      <c r="K276" s="16">
        <v>3500</v>
      </c>
      <c r="L276" s="12" t="s">
        <v>879</v>
      </c>
      <c r="M276" s="12" t="s">
        <v>564</v>
      </c>
      <c r="N276" s="12" t="s">
        <v>880</v>
      </c>
      <c r="O276" s="16">
        <v>268</v>
      </c>
      <c r="P276" s="16">
        <v>266.8</v>
      </c>
      <c r="Q276" s="17">
        <v>266.8</v>
      </c>
      <c r="R276" s="17">
        <v>266.8</v>
      </c>
      <c r="S276" s="16">
        <v>0</v>
      </c>
      <c r="T276" s="16">
        <v>0</v>
      </c>
      <c r="U276" s="17">
        <v>0</v>
      </c>
      <c r="V276" s="17">
        <v>0</v>
      </c>
      <c r="W276" s="16">
        <v>266.8</v>
      </c>
      <c r="X276" s="16">
        <v>1.2</v>
      </c>
      <c r="Y276" s="16">
        <v>5.0666666666693297E-2</v>
      </c>
      <c r="Z276" s="16">
        <v>266.74933333333303</v>
      </c>
      <c r="AA276" s="18">
        <v>0</v>
      </c>
      <c r="AB276" s="16">
        <v>-5.0666666666657E-2</v>
      </c>
      <c r="AC276" s="12" t="s">
        <v>549</v>
      </c>
      <c r="AD276" s="12" t="s">
        <v>559</v>
      </c>
      <c r="AE276" s="19">
        <v>43542</v>
      </c>
      <c r="AF276" s="19">
        <v>43547</v>
      </c>
      <c r="AH276" s="20">
        <v>43553</v>
      </c>
    </row>
    <row r="277" spans="1:34" s="12" customFormat="1" ht="12.75" x14ac:dyDescent="0.15">
      <c r="A277" s="12" t="s">
        <v>1092</v>
      </c>
      <c r="B277" s="12" t="s">
        <v>47</v>
      </c>
      <c r="C277" s="12" t="s">
        <v>462</v>
      </c>
      <c r="D277" s="12" t="s">
        <v>632</v>
      </c>
      <c r="E277" s="12" t="s">
        <v>544</v>
      </c>
      <c r="F277" s="12" t="s">
        <v>545</v>
      </c>
      <c r="G277" s="16">
        <v>850000</v>
      </c>
      <c r="H277" s="16">
        <v>850000</v>
      </c>
      <c r="I277" s="17">
        <v>850000</v>
      </c>
      <c r="J277" s="17">
        <v>850000</v>
      </c>
      <c r="K277" s="16">
        <v>0</v>
      </c>
      <c r="L277" s="12" t="s">
        <v>633</v>
      </c>
      <c r="M277" s="12" t="s">
        <v>564</v>
      </c>
      <c r="N277" s="12" t="s">
        <v>634</v>
      </c>
      <c r="O277" s="16">
        <v>287</v>
      </c>
      <c r="P277" s="16">
        <v>287</v>
      </c>
      <c r="Q277" s="17">
        <v>287</v>
      </c>
      <c r="R277" s="17">
        <v>287</v>
      </c>
      <c r="S277" s="16">
        <v>0</v>
      </c>
      <c r="T277" s="16">
        <v>0</v>
      </c>
      <c r="U277" s="17">
        <v>0</v>
      </c>
      <c r="V277" s="17">
        <v>0</v>
      </c>
      <c r="W277" s="16">
        <v>287</v>
      </c>
      <c r="X277" s="16">
        <v>0</v>
      </c>
      <c r="Y277" s="16">
        <v>0</v>
      </c>
      <c r="Z277" s="16">
        <v>287</v>
      </c>
      <c r="AA277" s="18">
        <v>0</v>
      </c>
      <c r="AB277" s="16">
        <v>0</v>
      </c>
      <c r="AC277" s="12" t="s">
        <v>549</v>
      </c>
      <c r="AD277" s="12" t="s">
        <v>559</v>
      </c>
      <c r="AE277" s="19">
        <v>43543</v>
      </c>
      <c r="AF277" s="19">
        <v>43545</v>
      </c>
      <c r="AG277" s="19">
        <v>43549</v>
      </c>
      <c r="AH277" s="20">
        <v>43549</v>
      </c>
    </row>
    <row r="278" spans="1:34" s="12" customFormat="1" ht="12.75" x14ac:dyDescent="0.15">
      <c r="A278" s="12" t="s">
        <v>1093</v>
      </c>
      <c r="B278" s="12" t="s">
        <v>11</v>
      </c>
      <c r="C278" s="12" t="s">
        <v>453</v>
      </c>
      <c r="D278" s="12" t="s">
        <v>628</v>
      </c>
      <c r="E278" s="12" t="s">
        <v>544</v>
      </c>
      <c r="F278" s="12" t="s">
        <v>545</v>
      </c>
      <c r="G278" s="16">
        <v>850000</v>
      </c>
      <c r="H278" s="16">
        <v>809100</v>
      </c>
      <c r="I278" s="17">
        <v>809100</v>
      </c>
      <c r="J278" s="17">
        <v>809100</v>
      </c>
      <c r="K278" s="16">
        <v>40900</v>
      </c>
      <c r="L278" s="12" t="s">
        <v>629</v>
      </c>
      <c r="M278" s="12" t="s">
        <v>564</v>
      </c>
      <c r="N278" s="12" t="s">
        <v>630</v>
      </c>
      <c r="O278" s="16">
        <v>733</v>
      </c>
      <c r="P278" s="16">
        <v>733</v>
      </c>
      <c r="Q278" s="17">
        <v>1061.0999999999999</v>
      </c>
      <c r="R278" s="17">
        <v>1061.0999999999999</v>
      </c>
      <c r="S278" s="16">
        <v>0</v>
      </c>
      <c r="T278" s="16">
        <v>0</v>
      </c>
      <c r="U278" s="17">
        <v>0</v>
      </c>
      <c r="V278" s="17">
        <v>0</v>
      </c>
      <c r="W278" s="16">
        <v>733</v>
      </c>
      <c r="X278" s="16">
        <v>0</v>
      </c>
      <c r="Y278" s="16">
        <v>35.270235294117597</v>
      </c>
      <c r="Z278" s="16">
        <v>697.72976470588196</v>
      </c>
      <c r="AA278" s="18">
        <v>0</v>
      </c>
      <c r="AB278" s="16">
        <v>-35.270235294117597</v>
      </c>
      <c r="AC278" s="12" t="s">
        <v>549</v>
      </c>
      <c r="AD278" s="12" t="s">
        <v>559</v>
      </c>
      <c r="AE278" s="19">
        <v>43543</v>
      </c>
      <c r="AF278" s="19">
        <v>43545</v>
      </c>
      <c r="AH278" s="20">
        <v>43554</v>
      </c>
    </row>
    <row r="279" spans="1:34" s="12" customFormat="1" ht="12.75" x14ac:dyDescent="0.15">
      <c r="A279" s="12" t="s">
        <v>1094</v>
      </c>
      <c r="B279" s="12" t="s">
        <v>55</v>
      </c>
      <c r="C279" s="12" t="s">
        <v>588</v>
      </c>
      <c r="D279" s="12" t="s">
        <v>816</v>
      </c>
      <c r="E279" s="12" t="s">
        <v>544</v>
      </c>
      <c r="F279" s="12" t="s">
        <v>545</v>
      </c>
      <c r="G279" s="16">
        <v>1000</v>
      </c>
      <c r="H279" s="16">
        <v>965</v>
      </c>
      <c r="I279" s="17">
        <v>965</v>
      </c>
      <c r="J279" s="17">
        <v>965</v>
      </c>
      <c r="K279" s="16">
        <v>35</v>
      </c>
      <c r="L279" s="12" t="s">
        <v>817</v>
      </c>
      <c r="M279" s="12" t="s">
        <v>557</v>
      </c>
      <c r="N279" s="12" t="s">
        <v>818</v>
      </c>
      <c r="O279" s="16">
        <v>79</v>
      </c>
      <c r="P279" s="16">
        <v>79</v>
      </c>
      <c r="Q279" s="17">
        <v>79</v>
      </c>
      <c r="R279" s="17">
        <v>79</v>
      </c>
      <c r="S279" s="16">
        <v>0</v>
      </c>
      <c r="T279" s="16">
        <v>0</v>
      </c>
      <c r="U279" s="17">
        <v>0</v>
      </c>
      <c r="V279" s="17">
        <v>0</v>
      </c>
      <c r="W279" s="16">
        <v>79</v>
      </c>
      <c r="X279" s="16">
        <v>0</v>
      </c>
      <c r="Y279" s="16">
        <v>2.7650000000000001</v>
      </c>
      <c r="Z279" s="16">
        <v>76.234999999999999</v>
      </c>
      <c r="AA279" s="18">
        <v>0</v>
      </c>
      <c r="AB279" s="16">
        <v>-2.7650000000000001</v>
      </c>
      <c r="AC279" s="12" t="s">
        <v>549</v>
      </c>
      <c r="AD279" s="12" t="s">
        <v>559</v>
      </c>
      <c r="AE279" s="19">
        <v>43544</v>
      </c>
      <c r="AF279" s="19">
        <v>43545</v>
      </c>
      <c r="AH279" s="20">
        <v>43549</v>
      </c>
    </row>
    <row r="280" spans="1:34" s="12" customFormat="1" ht="12.75" x14ac:dyDescent="0.15">
      <c r="A280" s="12" t="s">
        <v>1095</v>
      </c>
      <c r="B280" s="12" t="s">
        <v>98</v>
      </c>
      <c r="C280" s="12" t="s">
        <v>588</v>
      </c>
      <c r="D280" s="12" t="s">
        <v>1060</v>
      </c>
      <c r="E280" s="12" t="s">
        <v>544</v>
      </c>
      <c r="F280" s="12" t="s">
        <v>545</v>
      </c>
      <c r="G280" s="16">
        <v>1000</v>
      </c>
      <c r="H280" s="16">
        <v>999.9</v>
      </c>
      <c r="I280" s="17">
        <v>999.9</v>
      </c>
      <c r="J280" s="17">
        <v>999.9</v>
      </c>
      <c r="K280" s="16">
        <v>0.1</v>
      </c>
      <c r="L280" s="12" t="s">
        <v>1061</v>
      </c>
      <c r="M280" s="12" t="s">
        <v>557</v>
      </c>
      <c r="N280" s="12" t="s">
        <v>1062</v>
      </c>
      <c r="O280" s="16">
        <v>98</v>
      </c>
      <c r="P280" s="16">
        <v>98</v>
      </c>
      <c r="Q280" s="17">
        <v>98</v>
      </c>
      <c r="R280" s="17">
        <v>98</v>
      </c>
      <c r="S280" s="16">
        <v>0</v>
      </c>
      <c r="T280" s="16">
        <v>0</v>
      </c>
      <c r="U280" s="17">
        <v>0</v>
      </c>
      <c r="V280" s="17">
        <v>0</v>
      </c>
      <c r="W280" s="16">
        <v>98</v>
      </c>
      <c r="X280" s="16">
        <v>0</v>
      </c>
      <c r="Y280" s="16">
        <v>9.7999999999774396E-3</v>
      </c>
      <c r="Z280" s="16">
        <v>97.990200000000002</v>
      </c>
      <c r="AA280" s="18">
        <v>0</v>
      </c>
      <c r="AB280" s="16">
        <v>-9.7999999999956403E-3</v>
      </c>
      <c r="AC280" s="12" t="s">
        <v>549</v>
      </c>
      <c r="AD280" s="12" t="s">
        <v>559</v>
      </c>
      <c r="AE280" s="19">
        <v>43544</v>
      </c>
      <c r="AF280" s="19">
        <v>43544</v>
      </c>
      <c r="AH280" s="20">
        <v>43553</v>
      </c>
    </row>
    <row r="281" spans="1:34" s="12" customFormat="1" ht="12.75" x14ac:dyDescent="0.15">
      <c r="A281" s="12" t="s">
        <v>1096</v>
      </c>
      <c r="B281" s="12" t="s">
        <v>19</v>
      </c>
      <c r="C281" s="12" t="s">
        <v>579</v>
      </c>
      <c r="D281" s="12" t="s">
        <v>1097</v>
      </c>
      <c r="E281" s="12" t="s">
        <v>889</v>
      </c>
      <c r="F281" s="12" t="s">
        <v>585</v>
      </c>
      <c r="G281" s="16">
        <v>1000</v>
      </c>
      <c r="H281" s="16">
        <v>631.5</v>
      </c>
      <c r="I281" s="17">
        <v>631.5</v>
      </c>
      <c r="J281" s="17">
        <v>631.5</v>
      </c>
      <c r="K281" s="16">
        <v>368.5</v>
      </c>
      <c r="L281" s="12" t="s">
        <v>1098</v>
      </c>
      <c r="M281" s="12" t="s">
        <v>827</v>
      </c>
      <c r="N281" s="12" t="s">
        <v>1099</v>
      </c>
      <c r="O281" s="16">
        <v>97</v>
      </c>
      <c r="P281" s="16">
        <v>95.3</v>
      </c>
      <c r="Q281" s="17">
        <v>95.3</v>
      </c>
      <c r="R281" s="17">
        <v>95.3</v>
      </c>
      <c r="S281" s="16">
        <v>0</v>
      </c>
      <c r="T281" s="16">
        <v>0</v>
      </c>
      <c r="U281" s="17">
        <v>0</v>
      </c>
      <c r="V281" s="17">
        <v>0</v>
      </c>
      <c r="W281" s="16">
        <v>95.3</v>
      </c>
      <c r="X281" s="16">
        <v>1.7</v>
      </c>
      <c r="Y281" s="16">
        <v>34.044499999999999</v>
      </c>
      <c r="Z281" s="16">
        <v>61.255499999999998</v>
      </c>
      <c r="AA281" s="18">
        <v>0</v>
      </c>
      <c r="AB281" s="16">
        <v>-34.044499999999999</v>
      </c>
      <c r="AC281" s="12" t="s">
        <v>549</v>
      </c>
      <c r="AD281" s="12" t="s">
        <v>559</v>
      </c>
      <c r="AE281" s="19">
        <v>43544</v>
      </c>
      <c r="AF281" s="19">
        <v>43554</v>
      </c>
    </row>
    <row r="282" spans="1:34" s="12" customFormat="1" ht="12.75" x14ac:dyDescent="0.15">
      <c r="A282" s="12" t="s">
        <v>1100</v>
      </c>
      <c r="B282" s="12" t="s">
        <v>204</v>
      </c>
      <c r="C282" s="12" t="s">
        <v>1101</v>
      </c>
      <c r="D282" s="12" t="s">
        <v>1097</v>
      </c>
      <c r="E282" s="12" t="s">
        <v>544</v>
      </c>
      <c r="F282" s="12" t="s">
        <v>545</v>
      </c>
      <c r="G282" s="16">
        <v>130000</v>
      </c>
      <c r="H282" s="16">
        <v>108000</v>
      </c>
      <c r="I282" s="17">
        <v>108000</v>
      </c>
      <c r="J282" s="17">
        <v>108000</v>
      </c>
      <c r="K282" s="16">
        <v>22000</v>
      </c>
      <c r="L282" s="12" t="s">
        <v>1102</v>
      </c>
      <c r="M282" s="12" t="s">
        <v>686</v>
      </c>
      <c r="N282" s="12" t="s">
        <v>1103</v>
      </c>
      <c r="O282" s="16">
        <v>28</v>
      </c>
      <c r="P282" s="16">
        <v>23.8</v>
      </c>
      <c r="Q282" s="17">
        <v>23.8</v>
      </c>
      <c r="R282" s="17">
        <v>23.8</v>
      </c>
      <c r="S282" s="16">
        <v>0</v>
      </c>
      <c r="T282" s="16">
        <v>0</v>
      </c>
      <c r="U282" s="17">
        <v>0</v>
      </c>
      <c r="V282" s="17">
        <v>0</v>
      </c>
      <c r="W282" s="16">
        <v>23.8</v>
      </c>
      <c r="X282" s="16">
        <v>4.2</v>
      </c>
      <c r="Y282" s="16">
        <v>0.53846153846153799</v>
      </c>
      <c r="Z282" s="16">
        <v>23.2615384615385</v>
      </c>
      <c r="AA282" s="18">
        <v>0</v>
      </c>
      <c r="AB282" s="16">
        <v>-0.53846153846153799</v>
      </c>
      <c r="AC282" s="12" t="s">
        <v>549</v>
      </c>
      <c r="AD282" s="12" t="s">
        <v>559</v>
      </c>
      <c r="AE282" s="19">
        <v>43544</v>
      </c>
      <c r="AF282" s="19">
        <v>43556</v>
      </c>
      <c r="AH282" s="20">
        <v>43557</v>
      </c>
    </row>
    <row r="283" spans="1:34" s="12" customFormat="1" ht="12.75" x14ac:dyDescent="0.15">
      <c r="A283" s="12" t="s">
        <v>1104</v>
      </c>
      <c r="B283" s="12" t="s">
        <v>342</v>
      </c>
      <c r="C283" s="12" t="s">
        <v>573</v>
      </c>
      <c r="D283" s="12" t="s">
        <v>918</v>
      </c>
      <c r="E283" s="12" t="s">
        <v>544</v>
      </c>
      <c r="F283" s="12" t="s">
        <v>545</v>
      </c>
      <c r="G283" s="16">
        <v>250</v>
      </c>
      <c r="H283" s="16">
        <v>250</v>
      </c>
      <c r="I283" s="17">
        <v>250</v>
      </c>
      <c r="J283" s="17">
        <v>250</v>
      </c>
      <c r="K283" s="16">
        <v>0</v>
      </c>
      <c r="L283" s="12" t="s">
        <v>1105</v>
      </c>
      <c r="M283" s="12" t="s">
        <v>686</v>
      </c>
      <c r="N283" s="12" t="s">
        <v>1106</v>
      </c>
      <c r="O283" s="16">
        <v>40</v>
      </c>
      <c r="P283" s="16">
        <v>40</v>
      </c>
      <c r="Q283" s="17">
        <v>40</v>
      </c>
      <c r="R283" s="17">
        <v>40</v>
      </c>
      <c r="S283" s="16">
        <v>0</v>
      </c>
      <c r="T283" s="16">
        <v>0</v>
      </c>
      <c r="U283" s="17">
        <v>0</v>
      </c>
      <c r="V283" s="17">
        <v>0</v>
      </c>
      <c r="W283" s="16">
        <v>40</v>
      </c>
      <c r="X283" s="16">
        <v>0</v>
      </c>
      <c r="Y283" s="16">
        <v>0</v>
      </c>
      <c r="Z283" s="16">
        <v>40</v>
      </c>
      <c r="AA283" s="18">
        <v>0</v>
      </c>
      <c r="AB283" s="16">
        <v>0</v>
      </c>
      <c r="AC283" s="12" t="s">
        <v>549</v>
      </c>
      <c r="AD283" s="12" t="s">
        <v>559</v>
      </c>
      <c r="AE283" s="19">
        <v>43544</v>
      </c>
      <c r="AF283" s="19">
        <v>43553</v>
      </c>
      <c r="AG283" s="19">
        <v>43554</v>
      </c>
      <c r="AH283" s="20">
        <v>43557</v>
      </c>
    </row>
    <row r="284" spans="1:34" s="12" customFormat="1" ht="12.75" x14ac:dyDescent="0.15">
      <c r="A284" s="12" t="s">
        <v>1107</v>
      </c>
      <c r="B284" s="12" t="s">
        <v>66</v>
      </c>
      <c r="C284" s="12" t="s">
        <v>787</v>
      </c>
      <c r="D284" s="12" t="s">
        <v>918</v>
      </c>
      <c r="E284" s="12" t="s">
        <v>544</v>
      </c>
      <c r="F284" s="12" t="s">
        <v>585</v>
      </c>
      <c r="G284" s="16">
        <v>380000</v>
      </c>
      <c r="H284" s="16">
        <v>122600</v>
      </c>
      <c r="I284" s="17">
        <v>122600</v>
      </c>
      <c r="J284" s="17">
        <v>122600</v>
      </c>
      <c r="K284" s="16">
        <v>257400</v>
      </c>
      <c r="L284" s="12" t="s">
        <v>1108</v>
      </c>
      <c r="M284" s="12" t="s">
        <v>564</v>
      </c>
      <c r="N284" s="12" t="s">
        <v>1109</v>
      </c>
      <c r="O284" s="16">
        <v>253</v>
      </c>
      <c r="P284" s="16">
        <v>253</v>
      </c>
      <c r="Q284" s="17">
        <v>253</v>
      </c>
      <c r="R284" s="17">
        <v>253</v>
      </c>
      <c r="S284" s="16">
        <v>0</v>
      </c>
      <c r="T284" s="16">
        <v>0</v>
      </c>
      <c r="U284" s="17">
        <v>0</v>
      </c>
      <c r="V284" s="17">
        <v>0</v>
      </c>
      <c r="W284" s="16">
        <v>253</v>
      </c>
      <c r="X284" s="16">
        <v>0</v>
      </c>
      <c r="Y284" s="16">
        <v>171.37421052631601</v>
      </c>
      <c r="Z284" s="16">
        <v>81.625789473684193</v>
      </c>
      <c r="AA284" s="18">
        <v>0</v>
      </c>
      <c r="AB284" s="16">
        <v>-171.37421052631601</v>
      </c>
      <c r="AC284" s="12" t="s">
        <v>549</v>
      </c>
      <c r="AD284" s="12" t="s">
        <v>559</v>
      </c>
      <c r="AE284" s="19">
        <v>43544</v>
      </c>
      <c r="AF284" s="19">
        <v>43556</v>
      </c>
    </row>
    <row r="285" spans="1:34" s="12" customFormat="1" ht="12.75" x14ac:dyDescent="0.15">
      <c r="A285" s="12" t="s">
        <v>1110</v>
      </c>
      <c r="B285" s="12" t="s">
        <v>1111</v>
      </c>
      <c r="C285" s="12" t="s">
        <v>1112</v>
      </c>
      <c r="D285" s="12" t="s">
        <v>1113</v>
      </c>
      <c r="E285" s="12" t="s">
        <v>544</v>
      </c>
      <c r="F285" s="12" t="s">
        <v>703</v>
      </c>
      <c r="G285" s="16">
        <v>380000</v>
      </c>
      <c r="H285" s="16">
        <v>0</v>
      </c>
      <c r="I285" s="17">
        <v>0</v>
      </c>
      <c r="J285" s="17">
        <v>0</v>
      </c>
      <c r="K285" s="16">
        <v>380000</v>
      </c>
      <c r="L285" s="12" t="s">
        <v>66</v>
      </c>
      <c r="M285" s="12" t="s">
        <v>787</v>
      </c>
      <c r="N285" s="12" t="s">
        <v>918</v>
      </c>
      <c r="O285" s="16">
        <v>380000</v>
      </c>
      <c r="P285" s="16">
        <v>0</v>
      </c>
      <c r="Q285" s="17">
        <v>0</v>
      </c>
      <c r="R285" s="17">
        <v>0</v>
      </c>
      <c r="S285" s="16">
        <v>0</v>
      </c>
      <c r="T285" s="16">
        <v>0</v>
      </c>
      <c r="U285" s="17">
        <v>0</v>
      </c>
      <c r="V285" s="17">
        <v>0</v>
      </c>
      <c r="W285" s="16">
        <v>0</v>
      </c>
      <c r="X285" s="16">
        <v>380000</v>
      </c>
      <c r="Y285" s="16">
        <v>0</v>
      </c>
      <c r="Z285" s="16">
        <v>0</v>
      </c>
      <c r="AA285" s="18">
        <v>0</v>
      </c>
      <c r="AB285" s="16">
        <v>0</v>
      </c>
      <c r="AC285" s="12" t="s">
        <v>549</v>
      </c>
      <c r="AD285" s="12" t="s">
        <v>79</v>
      </c>
      <c r="AE285" s="19">
        <v>43544</v>
      </c>
    </row>
    <row r="286" spans="1:34" s="12" customFormat="1" ht="12.75" x14ac:dyDescent="0.15">
      <c r="A286" s="12" t="s">
        <v>1114</v>
      </c>
      <c r="B286" s="12" t="s">
        <v>382</v>
      </c>
      <c r="C286" s="12" t="s">
        <v>573</v>
      </c>
      <c r="D286" s="12" t="s">
        <v>825</v>
      </c>
      <c r="E286" s="12" t="s">
        <v>544</v>
      </c>
      <c r="F286" s="12" t="s">
        <v>545</v>
      </c>
      <c r="G286" s="16">
        <v>800000</v>
      </c>
      <c r="H286" s="16">
        <v>780.6</v>
      </c>
      <c r="I286" s="17">
        <v>780.6</v>
      </c>
      <c r="J286" s="17">
        <v>780.6</v>
      </c>
      <c r="K286" s="16">
        <v>799219.4</v>
      </c>
      <c r="L286" s="12" t="s">
        <v>826</v>
      </c>
      <c r="M286" s="12" t="s">
        <v>827</v>
      </c>
      <c r="N286" s="12" t="s">
        <v>828</v>
      </c>
      <c r="O286" s="16">
        <v>65280</v>
      </c>
      <c r="P286" s="16">
        <v>68.099999999999994</v>
      </c>
      <c r="Q286" s="17">
        <v>68.099999999999994</v>
      </c>
      <c r="R286" s="17">
        <v>68.099999999999994</v>
      </c>
      <c r="S286" s="16">
        <v>0</v>
      </c>
      <c r="T286" s="16">
        <v>0</v>
      </c>
      <c r="U286" s="17">
        <v>0</v>
      </c>
      <c r="V286" s="17">
        <v>0</v>
      </c>
      <c r="W286" s="16">
        <v>68.099999999999994</v>
      </c>
      <c r="X286" s="16">
        <v>65211.9</v>
      </c>
      <c r="Y286" s="16">
        <v>4.4030399999999998</v>
      </c>
      <c r="Z286" s="16">
        <v>63.696959999999997</v>
      </c>
      <c r="AA286" s="18">
        <v>0</v>
      </c>
      <c r="AB286" s="16">
        <v>-4.4030399999999998</v>
      </c>
      <c r="AC286" s="12" t="s">
        <v>549</v>
      </c>
      <c r="AD286" s="12" t="s">
        <v>559</v>
      </c>
      <c r="AE286" s="19">
        <v>43544</v>
      </c>
      <c r="AF286" s="19">
        <v>43552</v>
      </c>
      <c r="AH286" s="20">
        <v>43557</v>
      </c>
    </row>
    <row r="287" spans="1:34" s="12" customFormat="1" ht="12.75" x14ac:dyDescent="0.15">
      <c r="A287" s="12" t="s">
        <v>1115</v>
      </c>
      <c r="B287" s="12" t="s">
        <v>289</v>
      </c>
      <c r="C287" s="12" t="s">
        <v>830</v>
      </c>
      <c r="D287" s="12" t="s">
        <v>825</v>
      </c>
      <c r="E287" s="12" t="s">
        <v>544</v>
      </c>
      <c r="F287" s="12" t="s">
        <v>545</v>
      </c>
      <c r="G287" s="16">
        <v>180000</v>
      </c>
      <c r="H287" s="16">
        <v>125000</v>
      </c>
      <c r="I287" s="17">
        <v>125000</v>
      </c>
      <c r="J287" s="17">
        <v>125000</v>
      </c>
      <c r="K287" s="16">
        <v>55000</v>
      </c>
      <c r="L287" s="12" t="s">
        <v>831</v>
      </c>
      <c r="M287" s="12" t="s">
        <v>564</v>
      </c>
      <c r="N287" s="12" t="s">
        <v>832</v>
      </c>
      <c r="O287" s="16">
        <v>41</v>
      </c>
      <c r="P287" s="16">
        <v>41</v>
      </c>
      <c r="Q287" s="17">
        <v>41</v>
      </c>
      <c r="R287" s="17">
        <v>41</v>
      </c>
      <c r="S287" s="16">
        <v>0</v>
      </c>
      <c r="T287" s="16">
        <v>0</v>
      </c>
      <c r="U287" s="17">
        <v>0</v>
      </c>
      <c r="V287" s="17">
        <v>0</v>
      </c>
      <c r="W287" s="16">
        <v>41</v>
      </c>
      <c r="X287" s="16">
        <v>0</v>
      </c>
      <c r="Y287" s="16">
        <v>12.5277777777778</v>
      </c>
      <c r="Z287" s="16">
        <v>28.4722222222222</v>
      </c>
      <c r="AA287" s="18">
        <v>0</v>
      </c>
      <c r="AB287" s="16">
        <v>-12.5277777777778</v>
      </c>
      <c r="AC287" s="12" t="s">
        <v>549</v>
      </c>
      <c r="AD287" s="12" t="s">
        <v>559</v>
      </c>
      <c r="AE287" s="19">
        <v>43544</v>
      </c>
      <c r="AF287" s="19">
        <v>43553</v>
      </c>
      <c r="AH287" s="20">
        <v>43557</v>
      </c>
    </row>
    <row r="288" spans="1:34" s="12" customFormat="1" ht="12.75" x14ac:dyDescent="0.15">
      <c r="A288" s="12" t="s">
        <v>1116</v>
      </c>
      <c r="B288" s="12" t="s">
        <v>97</v>
      </c>
      <c r="C288" s="12" t="s">
        <v>588</v>
      </c>
      <c r="D288" s="12" t="s">
        <v>730</v>
      </c>
      <c r="E288" s="12" t="s">
        <v>544</v>
      </c>
      <c r="F288" s="12" t="s">
        <v>545</v>
      </c>
      <c r="G288" s="16">
        <v>400000</v>
      </c>
      <c r="H288" s="16">
        <v>390</v>
      </c>
      <c r="I288" s="17">
        <v>390</v>
      </c>
      <c r="J288" s="17">
        <v>390</v>
      </c>
      <c r="K288" s="16">
        <v>399610</v>
      </c>
      <c r="L288" s="12" t="s">
        <v>731</v>
      </c>
      <c r="M288" s="12" t="s">
        <v>686</v>
      </c>
      <c r="N288" s="12" t="s">
        <v>732</v>
      </c>
      <c r="O288" s="16">
        <v>41165</v>
      </c>
      <c r="P288" s="16">
        <v>40.200000000000003</v>
      </c>
      <c r="Q288" s="17">
        <v>85.9</v>
      </c>
      <c r="R288" s="17">
        <v>85.9</v>
      </c>
      <c r="S288" s="16">
        <v>0</v>
      </c>
      <c r="T288" s="16">
        <v>0</v>
      </c>
      <c r="U288" s="17">
        <v>0</v>
      </c>
      <c r="V288" s="17">
        <v>0</v>
      </c>
      <c r="W288" s="16">
        <v>40.200000000000003</v>
      </c>
      <c r="X288" s="16">
        <v>41124.800000000003</v>
      </c>
      <c r="Y288" s="16">
        <v>6.4124999999999099E-2</v>
      </c>
      <c r="Z288" s="16">
        <v>40.135874999999999</v>
      </c>
      <c r="AA288" s="18">
        <v>0</v>
      </c>
      <c r="AB288" s="16">
        <v>-6.4124999999999099E-2</v>
      </c>
      <c r="AC288" s="12" t="s">
        <v>549</v>
      </c>
      <c r="AD288" s="12" t="s">
        <v>559</v>
      </c>
      <c r="AE288" s="19">
        <v>43544</v>
      </c>
      <c r="AF288" s="19">
        <v>43550</v>
      </c>
      <c r="AH288" s="20">
        <v>43553</v>
      </c>
    </row>
    <row r="289" spans="1:34" s="12" customFormat="1" ht="12.75" x14ac:dyDescent="0.15">
      <c r="A289" s="12" t="s">
        <v>1117</v>
      </c>
      <c r="B289" s="12" t="s">
        <v>62</v>
      </c>
      <c r="C289" s="12" t="s">
        <v>588</v>
      </c>
      <c r="D289" s="12" t="s">
        <v>589</v>
      </c>
      <c r="E289" s="12" t="s">
        <v>544</v>
      </c>
      <c r="F289" s="12" t="s">
        <v>545</v>
      </c>
      <c r="G289" s="16">
        <v>250</v>
      </c>
      <c r="H289" s="16">
        <v>237.5</v>
      </c>
      <c r="I289" s="17">
        <v>237.5</v>
      </c>
      <c r="J289" s="17">
        <v>237.5</v>
      </c>
      <c r="K289" s="16">
        <v>12.5</v>
      </c>
      <c r="L289" s="12" t="s">
        <v>1118</v>
      </c>
      <c r="M289" s="12" t="s">
        <v>725</v>
      </c>
      <c r="N289" s="12" t="s">
        <v>1119</v>
      </c>
      <c r="O289" s="16">
        <v>6</v>
      </c>
      <c r="P289" s="16">
        <v>5.7</v>
      </c>
      <c r="Q289" s="17">
        <v>10</v>
      </c>
      <c r="R289" s="17">
        <v>10</v>
      </c>
      <c r="S289" s="16">
        <v>0</v>
      </c>
      <c r="T289" s="16">
        <v>0</v>
      </c>
      <c r="U289" s="17">
        <v>0</v>
      </c>
      <c r="V289" s="17">
        <v>0</v>
      </c>
      <c r="W289" s="16">
        <v>5.7</v>
      </c>
      <c r="X289" s="16">
        <v>0.3</v>
      </c>
      <c r="Y289" s="16">
        <v>0</v>
      </c>
      <c r="Z289" s="16">
        <v>5.7</v>
      </c>
      <c r="AA289" s="18">
        <v>0</v>
      </c>
      <c r="AB289" s="16">
        <v>0</v>
      </c>
      <c r="AC289" s="12" t="s">
        <v>549</v>
      </c>
      <c r="AD289" s="12" t="s">
        <v>559</v>
      </c>
      <c r="AE289" s="19">
        <v>43544</v>
      </c>
      <c r="AF289" s="19">
        <v>43549</v>
      </c>
      <c r="AH289" s="20">
        <v>43553</v>
      </c>
    </row>
    <row r="290" spans="1:34" s="12" customFormat="1" ht="12.75" x14ac:dyDescent="0.15">
      <c r="A290" s="12" t="s">
        <v>1120</v>
      </c>
      <c r="B290" s="12" t="s">
        <v>45</v>
      </c>
      <c r="C290" s="12" t="s">
        <v>670</v>
      </c>
      <c r="D290" s="12" t="s">
        <v>845</v>
      </c>
      <c r="E290" s="12" t="s">
        <v>544</v>
      </c>
      <c r="F290" s="12" t="s">
        <v>545</v>
      </c>
      <c r="G290" s="16">
        <v>7000</v>
      </c>
      <c r="H290" s="16">
        <v>0</v>
      </c>
      <c r="I290" s="17">
        <v>0</v>
      </c>
      <c r="J290" s="17">
        <v>0</v>
      </c>
      <c r="K290" s="16">
        <v>7000</v>
      </c>
      <c r="L290" s="12" t="s">
        <v>846</v>
      </c>
      <c r="M290" s="12" t="s">
        <v>569</v>
      </c>
      <c r="N290" s="12" t="s">
        <v>847</v>
      </c>
      <c r="O290" s="16">
        <v>4</v>
      </c>
      <c r="P290" s="16">
        <v>3.8</v>
      </c>
      <c r="Q290" s="17">
        <v>3.8</v>
      </c>
      <c r="R290" s="17">
        <v>3.8</v>
      </c>
      <c r="S290" s="16">
        <v>0</v>
      </c>
      <c r="T290" s="16">
        <v>0</v>
      </c>
      <c r="U290" s="17">
        <v>0</v>
      </c>
      <c r="V290" s="17">
        <v>0</v>
      </c>
      <c r="W290" s="16">
        <v>3.8</v>
      </c>
      <c r="X290" s="16">
        <v>0.2</v>
      </c>
      <c r="Y290" s="16">
        <v>3.8</v>
      </c>
      <c r="Z290" s="16">
        <v>0</v>
      </c>
      <c r="AA290" s="18">
        <v>0</v>
      </c>
      <c r="AB290" s="16">
        <v>-3.8</v>
      </c>
      <c r="AC290" s="12" t="s">
        <v>549</v>
      </c>
      <c r="AD290" s="12" t="s">
        <v>559</v>
      </c>
      <c r="AE290" s="19">
        <v>43544</v>
      </c>
      <c r="AH290" s="20">
        <v>43547</v>
      </c>
    </row>
    <row r="291" spans="1:34" s="12" customFormat="1" ht="12.75" x14ac:dyDescent="0.15">
      <c r="A291" s="12" t="s">
        <v>1121</v>
      </c>
      <c r="B291" s="12" t="s">
        <v>792</v>
      </c>
      <c r="C291" s="12" t="s">
        <v>588</v>
      </c>
      <c r="D291" s="12" t="s">
        <v>589</v>
      </c>
      <c r="E291" s="12" t="s">
        <v>544</v>
      </c>
      <c r="F291" s="12" t="s">
        <v>545</v>
      </c>
      <c r="G291" s="16">
        <v>35</v>
      </c>
      <c r="H291" s="16">
        <v>0</v>
      </c>
      <c r="I291" s="17">
        <v>0</v>
      </c>
      <c r="J291" s="17">
        <v>0</v>
      </c>
      <c r="K291" s="16">
        <v>35</v>
      </c>
      <c r="L291" s="12" t="s">
        <v>595</v>
      </c>
      <c r="M291" s="12" t="s">
        <v>591</v>
      </c>
      <c r="N291" s="12" t="s">
        <v>596</v>
      </c>
      <c r="O291" s="16">
        <v>2</v>
      </c>
      <c r="P291" s="16">
        <v>2</v>
      </c>
      <c r="Q291" s="17">
        <v>2</v>
      </c>
      <c r="R291" s="17">
        <v>2</v>
      </c>
      <c r="S291" s="16">
        <v>0</v>
      </c>
      <c r="T291" s="16">
        <v>0</v>
      </c>
      <c r="U291" s="17">
        <v>0</v>
      </c>
      <c r="V291" s="17">
        <v>0</v>
      </c>
      <c r="W291" s="16">
        <v>2</v>
      </c>
      <c r="X291" s="16">
        <v>0</v>
      </c>
      <c r="Y291" s="16">
        <v>2</v>
      </c>
      <c r="Z291" s="16">
        <v>0</v>
      </c>
      <c r="AA291" s="18">
        <v>0</v>
      </c>
      <c r="AB291" s="16">
        <v>-2</v>
      </c>
      <c r="AC291" s="12" t="s">
        <v>549</v>
      </c>
      <c r="AD291" s="12" t="s">
        <v>559</v>
      </c>
      <c r="AE291" s="19">
        <v>43544</v>
      </c>
      <c r="AH291" s="20">
        <v>43547</v>
      </c>
    </row>
    <row r="292" spans="1:34" s="12" customFormat="1" ht="12.75" x14ac:dyDescent="0.15">
      <c r="A292" s="12" t="s">
        <v>1122</v>
      </c>
      <c r="B292" s="12" t="s">
        <v>100</v>
      </c>
      <c r="C292" s="12" t="s">
        <v>579</v>
      </c>
      <c r="D292" s="12" t="s">
        <v>612</v>
      </c>
      <c r="E292" s="12" t="s">
        <v>544</v>
      </c>
      <c r="F292" s="12" t="s">
        <v>545</v>
      </c>
      <c r="G292" s="16">
        <v>520</v>
      </c>
      <c r="H292" s="16">
        <v>499</v>
      </c>
      <c r="I292" s="17">
        <v>499</v>
      </c>
      <c r="J292" s="17">
        <v>499</v>
      </c>
      <c r="K292" s="16">
        <v>21</v>
      </c>
      <c r="L292" s="12" t="s">
        <v>905</v>
      </c>
      <c r="M292" s="12" t="s">
        <v>557</v>
      </c>
      <c r="N292" s="12" t="s">
        <v>906</v>
      </c>
      <c r="O292" s="16">
        <v>110</v>
      </c>
      <c r="P292" s="16">
        <v>109</v>
      </c>
      <c r="Q292" s="17">
        <v>109</v>
      </c>
      <c r="R292" s="17">
        <v>109</v>
      </c>
      <c r="S292" s="16">
        <v>0</v>
      </c>
      <c r="T292" s="16">
        <v>0</v>
      </c>
      <c r="U292" s="17">
        <v>0</v>
      </c>
      <c r="V292" s="17">
        <v>0</v>
      </c>
      <c r="W292" s="16">
        <v>109</v>
      </c>
      <c r="X292" s="16">
        <v>1</v>
      </c>
      <c r="Y292" s="16">
        <v>3.4423076923076898</v>
      </c>
      <c r="Z292" s="16">
        <v>105.55769230769199</v>
      </c>
      <c r="AA292" s="18">
        <v>0</v>
      </c>
      <c r="AB292" s="16">
        <v>-3.4423076923076898</v>
      </c>
      <c r="AC292" s="12" t="s">
        <v>549</v>
      </c>
      <c r="AD292" s="12" t="s">
        <v>559</v>
      </c>
      <c r="AE292" s="19">
        <v>43544</v>
      </c>
      <c r="AF292" s="19">
        <v>43550</v>
      </c>
      <c r="AH292" s="20">
        <v>43554</v>
      </c>
    </row>
    <row r="293" spans="1:34" s="12" customFormat="1" ht="12.75" x14ac:dyDescent="0.15">
      <c r="A293" s="12" t="s">
        <v>1123</v>
      </c>
      <c r="B293" s="12" t="s">
        <v>45</v>
      </c>
      <c r="C293" s="12" t="s">
        <v>670</v>
      </c>
      <c r="D293" s="12" t="s">
        <v>845</v>
      </c>
      <c r="E293" s="12" t="s">
        <v>544</v>
      </c>
      <c r="F293" s="12" t="s">
        <v>585</v>
      </c>
      <c r="G293" s="16">
        <v>350000</v>
      </c>
      <c r="H293" s="16">
        <v>223000</v>
      </c>
      <c r="I293" s="17">
        <v>223000</v>
      </c>
      <c r="J293" s="17">
        <v>223000</v>
      </c>
      <c r="K293" s="16">
        <v>127000</v>
      </c>
      <c r="L293" s="12" t="s">
        <v>846</v>
      </c>
      <c r="M293" s="12" t="s">
        <v>569</v>
      </c>
      <c r="N293" s="12" t="s">
        <v>847</v>
      </c>
      <c r="O293" s="16">
        <v>200</v>
      </c>
      <c r="P293" s="16">
        <v>185.6</v>
      </c>
      <c r="Q293" s="17">
        <v>185.6</v>
      </c>
      <c r="R293" s="17">
        <v>185.6</v>
      </c>
      <c r="S293" s="16">
        <v>0</v>
      </c>
      <c r="T293" s="16">
        <v>0</v>
      </c>
      <c r="U293" s="17">
        <v>0</v>
      </c>
      <c r="V293" s="17">
        <v>0</v>
      </c>
      <c r="W293" s="16">
        <v>185.6</v>
      </c>
      <c r="X293" s="16">
        <v>14.4</v>
      </c>
      <c r="Y293" s="16">
        <v>58.171428571428599</v>
      </c>
      <c r="Z293" s="16">
        <v>127.428571428571</v>
      </c>
      <c r="AA293" s="18">
        <v>0</v>
      </c>
      <c r="AB293" s="16">
        <v>-58.171428571428599</v>
      </c>
      <c r="AC293" s="12" t="s">
        <v>549</v>
      </c>
      <c r="AD293" s="12" t="s">
        <v>559</v>
      </c>
      <c r="AE293" s="19">
        <v>43545</v>
      </c>
      <c r="AF293" s="19">
        <v>43550</v>
      </c>
    </row>
    <row r="294" spans="1:34" s="12" customFormat="1" ht="12.75" x14ac:dyDescent="0.15">
      <c r="A294" s="12" t="s">
        <v>1124</v>
      </c>
      <c r="B294" s="12" t="s">
        <v>9</v>
      </c>
      <c r="C294" s="12" t="s">
        <v>588</v>
      </c>
      <c r="D294" s="12" t="s">
        <v>607</v>
      </c>
      <c r="E294" s="12" t="s">
        <v>544</v>
      </c>
      <c r="F294" s="12" t="s">
        <v>545</v>
      </c>
      <c r="G294" s="16">
        <v>1000</v>
      </c>
      <c r="H294" s="16">
        <v>1000</v>
      </c>
      <c r="I294" s="17">
        <v>1000</v>
      </c>
      <c r="J294" s="17">
        <v>1000</v>
      </c>
      <c r="K294" s="16">
        <v>0</v>
      </c>
      <c r="L294" s="12" t="s">
        <v>608</v>
      </c>
      <c r="M294" s="12" t="s">
        <v>557</v>
      </c>
      <c r="N294" s="12" t="s">
        <v>609</v>
      </c>
      <c r="O294" s="16">
        <v>141</v>
      </c>
      <c r="P294" s="16">
        <v>141</v>
      </c>
      <c r="Q294" s="17">
        <v>141</v>
      </c>
      <c r="R294" s="17">
        <v>141</v>
      </c>
      <c r="S294" s="16">
        <v>0</v>
      </c>
      <c r="T294" s="16">
        <v>0</v>
      </c>
      <c r="U294" s="17">
        <v>0</v>
      </c>
      <c r="V294" s="17">
        <v>0</v>
      </c>
      <c r="W294" s="16">
        <v>141</v>
      </c>
      <c r="X294" s="16">
        <v>0</v>
      </c>
      <c r="Y294" s="16">
        <v>0</v>
      </c>
      <c r="Z294" s="16">
        <v>141</v>
      </c>
      <c r="AA294" s="18">
        <v>0</v>
      </c>
      <c r="AB294" s="16">
        <v>0</v>
      </c>
      <c r="AC294" s="12" t="s">
        <v>549</v>
      </c>
      <c r="AD294" s="12" t="s">
        <v>559</v>
      </c>
      <c r="AE294" s="19">
        <v>43545</v>
      </c>
      <c r="AF294" s="19">
        <v>43546</v>
      </c>
      <c r="AG294" s="19">
        <v>43547</v>
      </c>
      <c r="AH294" s="20">
        <v>43547</v>
      </c>
    </row>
    <row r="295" spans="1:34" s="12" customFormat="1" ht="12.75" x14ac:dyDescent="0.15">
      <c r="A295" s="12" t="s">
        <v>1125</v>
      </c>
      <c r="B295" s="12" t="s">
        <v>38</v>
      </c>
      <c r="C295" s="12" t="s">
        <v>588</v>
      </c>
      <c r="D295" s="12" t="s">
        <v>589</v>
      </c>
      <c r="E295" s="12" t="s">
        <v>544</v>
      </c>
      <c r="F295" s="12" t="s">
        <v>545</v>
      </c>
      <c r="G295" s="16">
        <v>2000</v>
      </c>
      <c r="H295" s="16">
        <v>2000</v>
      </c>
      <c r="I295" s="17">
        <v>2000</v>
      </c>
      <c r="J295" s="17">
        <v>2000</v>
      </c>
      <c r="K295" s="16">
        <v>0</v>
      </c>
      <c r="L295" s="12" t="s">
        <v>595</v>
      </c>
      <c r="M295" s="12" t="s">
        <v>591</v>
      </c>
      <c r="N295" s="12" t="s">
        <v>596</v>
      </c>
      <c r="O295" s="16">
        <v>83</v>
      </c>
      <c r="P295" s="16">
        <v>83</v>
      </c>
      <c r="Q295" s="17">
        <v>83</v>
      </c>
      <c r="R295" s="17">
        <v>83</v>
      </c>
      <c r="S295" s="16">
        <v>0</v>
      </c>
      <c r="T295" s="16">
        <v>0</v>
      </c>
      <c r="U295" s="17">
        <v>0</v>
      </c>
      <c r="V295" s="17">
        <v>0</v>
      </c>
      <c r="W295" s="16">
        <v>83</v>
      </c>
      <c r="X295" s="16">
        <v>0</v>
      </c>
      <c r="Y295" s="16">
        <v>-1.81898940354586E-14</v>
      </c>
      <c r="Z295" s="16">
        <v>83</v>
      </c>
      <c r="AA295" s="18">
        <v>0</v>
      </c>
      <c r="AB295" s="16">
        <v>0</v>
      </c>
      <c r="AC295" s="12" t="s">
        <v>549</v>
      </c>
      <c r="AD295" s="12" t="s">
        <v>559</v>
      </c>
      <c r="AE295" s="19">
        <v>43546</v>
      </c>
      <c r="AF295" s="19">
        <v>43547</v>
      </c>
      <c r="AG295" s="19">
        <v>43551</v>
      </c>
      <c r="AH295" s="20">
        <v>43553</v>
      </c>
    </row>
    <row r="296" spans="1:34" s="12" customFormat="1" ht="12.75" x14ac:dyDescent="0.15">
      <c r="A296" s="12" t="s">
        <v>1126</v>
      </c>
      <c r="B296" s="12" t="s">
        <v>37</v>
      </c>
      <c r="C296" s="12" t="s">
        <v>588</v>
      </c>
      <c r="D296" s="12" t="s">
        <v>589</v>
      </c>
      <c r="E296" s="12" t="s">
        <v>544</v>
      </c>
      <c r="F296" s="12" t="s">
        <v>545</v>
      </c>
      <c r="G296" s="16">
        <v>1000</v>
      </c>
      <c r="H296" s="16">
        <v>100</v>
      </c>
      <c r="I296" s="17">
        <v>100</v>
      </c>
      <c r="J296" s="17">
        <v>100</v>
      </c>
      <c r="K296" s="16">
        <v>900</v>
      </c>
      <c r="L296" s="12" t="s">
        <v>595</v>
      </c>
      <c r="M296" s="12" t="s">
        <v>591</v>
      </c>
      <c r="N296" s="12" t="s">
        <v>596</v>
      </c>
      <c r="O296" s="16">
        <v>42</v>
      </c>
      <c r="P296" s="16">
        <v>4.2</v>
      </c>
      <c r="Q296" s="17">
        <v>4.2</v>
      </c>
      <c r="R296" s="17">
        <v>4.2</v>
      </c>
      <c r="S296" s="16">
        <v>0</v>
      </c>
      <c r="T296" s="16">
        <v>0</v>
      </c>
      <c r="U296" s="17">
        <v>0</v>
      </c>
      <c r="V296" s="17">
        <v>0</v>
      </c>
      <c r="W296" s="16">
        <v>4.2</v>
      </c>
      <c r="X296" s="16">
        <v>37.799999999999997</v>
      </c>
      <c r="Y296" s="16">
        <v>0</v>
      </c>
      <c r="Z296" s="16">
        <v>4.2</v>
      </c>
      <c r="AA296" s="18">
        <v>0</v>
      </c>
      <c r="AB296" s="16">
        <v>0</v>
      </c>
      <c r="AC296" s="12" t="s">
        <v>549</v>
      </c>
      <c r="AD296" s="12" t="s">
        <v>559</v>
      </c>
      <c r="AE296" s="19">
        <v>43546</v>
      </c>
      <c r="AF296" s="19">
        <v>43547</v>
      </c>
      <c r="AH296" s="20">
        <v>43549</v>
      </c>
    </row>
    <row r="297" spans="1:34" s="12" customFormat="1" ht="12.75" x14ac:dyDescent="0.15">
      <c r="A297" s="12" t="s">
        <v>1127</v>
      </c>
      <c r="B297" s="12" t="s">
        <v>1128</v>
      </c>
      <c r="C297" s="12" t="s">
        <v>588</v>
      </c>
      <c r="D297" s="12" t="s">
        <v>730</v>
      </c>
      <c r="E297" s="12" t="s">
        <v>544</v>
      </c>
      <c r="F297" s="12" t="s">
        <v>545</v>
      </c>
      <c r="G297" s="16">
        <v>350</v>
      </c>
      <c r="H297" s="16">
        <v>350</v>
      </c>
      <c r="I297" s="17">
        <v>350</v>
      </c>
      <c r="J297" s="17">
        <v>350</v>
      </c>
      <c r="K297" s="16">
        <v>0</v>
      </c>
      <c r="L297" s="12" t="s">
        <v>731</v>
      </c>
      <c r="M297" s="12" t="s">
        <v>686</v>
      </c>
      <c r="N297" s="12" t="s">
        <v>732</v>
      </c>
      <c r="O297" s="16">
        <v>37</v>
      </c>
      <c r="P297" s="16">
        <v>37</v>
      </c>
      <c r="Q297" s="17">
        <v>37</v>
      </c>
      <c r="R297" s="17">
        <v>37</v>
      </c>
      <c r="S297" s="16">
        <v>0</v>
      </c>
      <c r="T297" s="16">
        <v>0</v>
      </c>
      <c r="U297" s="17">
        <v>0</v>
      </c>
      <c r="V297" s="17">
        <v>0</v>
      </c>
      <c r="W297" s="16">
        <v>37</v>
      </c>
      <c r="X297" s="16">
        <v>0</v>
      </c>
      <c r="Y297" s="16">
        <v>0</v>
      </c>
      <c r="Z297" s="16">
        <v>37</v>
      </c>
      <c r="AA297" s="18">
        <v>0</v>
      </c>
      <c r="AB297" s="16">
        <v>0</v>
      </c>
      <c r="AC297" s="12" t="s">
        <v>549</v>
      </c>
      <c r="AD297" s="12" t="s">
        <v>559</v>
      </c>
      <c r="AE297" s="19">
        <v>43547</v>
      </c>
      <c r="AF297" s="19">
        <v>43551</v>
      </c>
      <c r="AG297" s="19">
        <v>43551</v>
      </c>
      <c r="AH297" s="20">
        <v>43553</v>
      </c>
    </row>
    <row r="298" spans="1:34" s="12" customFormat="1" ht="12.75" x14ac:dyDescent="0.15">
      <c r="A298" s="12" t="s">
        <v>1129</v>
      </c>
      <c r="B298" s="12" t="s">
        <v>9</v>
      </c>
      <c r="C298" s="12" t="s">
        <v>588</v>
      </c>
      <c r="D298" s="12" t="s">
        <v>607</v>
      </c>
      <c r="E298" s="12" t="s">
        <v>544</v>
      </c>
      <c r="F298" s="12" t="s">
        <v>545</v>
      </c>
      <c r="G298" s="16">
        <v>800</v>
      </c>
      <c r="H298" s="16">
        <v>771</v>
      </c>
      <c r="I298" s="17">
        <v>771</v>
      </c>
      <c r="J298" s="17">
        <v>771</v>
      </c>
      <c r="K298" s="16">
        <v>29</v>
      </c>
      <c r="L298" s="12" t="s">
        <v>608</v>
      </c>
      <c r="M298" s="12" t="s">
        <v>557</v>
      </c>
      <c r="N298" s="12" t="s">
        <v>609</v>
      </c>
      <c r="O298" s="16">
        <v>113</v>
      </c>
      <c r="P298" s="16">
        <v>113</v>
      </c>
      <c r="Q298" s="17">
        <v>113</v>
      </c>
      <c r="R298" s="17">
        <v>113</v>
      </c>
      <c r="S298" s="16">
        <v>0</v>
      </c>
      <c r="T298" s="16">
        <v>0</v>
      </c>
      <c r="U298" s="17">
        <v>0</v>
      </c>
      <c r="V298" s="17">
        <v>0</v>
      </c>
      <c r="W298" s="16">
        <v>113</v>
      </c>
      <c r="X298" s="16">
        <v>0</v>
      </c>
      <c r="Y298" s="16">
        <v>4.0962500000000004</v>
      </c>
      <c r="Z298" s="16">
        <v>108.90375</v>
      </c>
      <c r="AA298" s="18">
        <v>0</v>
      </c>
      <c r="AB298" s="16">
        <v>-4.0962500000000004</v>
      </c>
      <c r="AC298" s="12" t="s">
        <v>549</v>
      </c>
      <c r="AD298" s="12" t="s">
        <v>559</v>
      </c>
      <c r="AE298" s="19">
        <v>43547</v>
      </c>
      <c r="AF298" s="19">
        <v>43547</v>
      </c>
      <c r="AH298" s="20">
        <v>43549</v>
      </c>
    </row>
    <row r="299" spans="1:34" s="12" customFormat="1" ht="12.75" x14ac:dyDescent="0.15">
      <c r="A299" s="12" t="s">
        <v>1130</v>
      </c>
      <c r="B299" s="12" t="s">
        <v>98</v>
      </c>
      <c r="C299" s="12" t="s">
        <v>588</v>
      </c>
      <c r="D299" s="12" t="s">
        <v>1060</v>
      </c>
      <c r="E299" s="12" t="s">
        <v>544</v>
      </c>
      <c r="F299" s="12" t="s">
        <v>545</v>
      </c>
      <c r="G299" s="16">
        <v>600</v>
      </c>
      <c r="H299" s="16">
        <v>362</v>
      </c>
      <c r="I299" s="17">
        <v>362</v>
      </c>
      <c r="J299" s="17">
        <v>362</v>
      </c>
      <c r="K299" s="16">
        <v>238</v>
      </c>
      <c r="L299" s="12" t="s">
        <v>1061</v>
      </c>
      <c r="M299" s="12" t="s">
        <v>557</v>
      </c>
      <c r="N299" s="12" t="s">
        <v>1062</v>
      </c>
      <c r="O299" s="16">
        <v>59</v>
      </c>
      <c r="P299" s="16">
        <v>35.6</v>
      </c>
      <c r="Q299" s="17">
        <v>35.6</v>
      </c>
      <c r="R299" s="17">
        <v>35.6</v>
      </c>
      <c r="S299" s="16">
        <v>0</v>
      </c>
      <c r="T299" s="16">
        <v>0</v>
      </c>
      <c r="U299" s="17">
        <v>0</v>
      </c>
      <c r="V299" s="17">
        <v>0</v>
      </c>
      <c r="W299" s="16">
        <v>35.6</v>
      </c>
      <c r="X299" s="16">
        <v>23.4</v>
      </c>
      <c r="Y299" s="16">
        <v>3.3333333333302999E-3</v>
      </c>
      <c r="Z299" s="16">
        <v>35.5966666666667</v>
      </c>
      <c r="AA299" s="18">
        <v>0</v>
      </c>
      <c r="AB299" s="16">
        <v>-3.3333333333348501E-3</v>
      </c>
      <c r="AC299" s="12" t="s">
        <v>549</v>
      </c>
      <c r="AD299" s="12" t="s">
        <v>559</v>
      </c>
      <c r="AE299" s="19">
        <v>43547</v>
      </c>
      <c r="AF299" s="19">
        <v>43551</v>
      </c>
      <c r="AH299" s="20">
        <v>43553</v>
      </c>
    </row>
    <row r="300" spans="1:34" s="12" customFormat="1" ht="12.75" x14ac:dyDescent="0.15">
      <c r="A300" s="12" t="s">
        <v>1131</v>
      </c>
      <c r="B300" s="12" t="s">
        <v>55</v>
      </c>
      <c r="C300" s="12" t="s">
        <v>588</v>
      </c>
      <c r="D300" s="12" t="s">
        <v>816</v>
      </c>
      <c r="E300" s="12" t="s">
        <v>544</v>
      </c>
      <c r="F300" s="12" t="s">
        <v>545</v>
      </c>
      <c r="G300" s="16">
        <v>1000</v>
      </c>
      <c r="H300" s="16">
        <v>681</v>
      </c>
      <c r="I300" s="17">
        <v>681</v>
      </c>
      <c r="J300" s="17">
        <v>681</v>
      </c>
      <c r="K300" s="16">
        <v>319</v>
      </c>
      <c r="L300" s="12" t="s">
        <v>817</v>
      </c>
      <c r="M300" s="12" t="s">
        <v>557</v>
      </c>
      <c r="N300" s="12" t="s">
        <v>818</v>
      </c>
      <c r="O300" s="16">
        <v>79</v>
      </c>
      <c r="P300" s="16">
        <v>53.8</v>
      </c>
      <c r="Q300" s="17">
        <v>55.1</v>
      </c>
      <c r="R300" s="17">
        <v>55.1</v>
      </c>
      <c r="S300" s="16">
        <v>0</v>
      </c>
      <c r="T300" s="16">
        <v>0</v>
      </c>
      <c r="U300" s="17">
        <v>0</v>
      </c>
      <c r="V300" s="17">
        <v>0</v>
      </c>
      <c r="W300" s="16">
        <v>53.8</v>
      </c>
      <c r="X300" s="16">
        <v>25.2</v>
      </c>
      <c r="Y300" s="16">
        <v>9.9999999999454301E-4</v>
      </c>
      <c r="Z300" s="16">
        <v>53.798999999999999</v>
      </c>
      <c r="AA300" s="18">
        <v>0</v>
      </c>
      <c r="AB300" s="16">
        <v>-1.0000000000036399E-3</v>
      </c>
      <c r="AC300" s="12" t="s">
        <v>549</v>
      </c>
      <c r="AD300" s="12" t="s">
        <v>559</v>
      </c>
      <c r="AE300" s="19">
        <v>43547</v>
      </c>
      <c r="AF300" s="19">
        <v>43551</v>
      </c>
      <c r="AH300" s="20">
        <v>43554</v>
      </c>
    </row>
    <row r="301" spans="1:34" s="12" customFormat="1" ht="12.75" x14ac:dyDescent="0.15">
      <c r="A301" s="12" t="s">
        <v>1132</v>
      </c>
      <c r="B301" s="12" t="s">
        <v>47</v>
      </c>
      <c r="C301" s="12" t="s">
        <v>462</v>
      </c>
      <c r="D301" s="12" t="s">
        <v>632</v>
      </c>
      <c r="E301" s="12" t="s">
        <v>544</v>
      </c>
      <c r="F301" s="12" t="s">
        <v>545</v>
      </c>
      <c r="G301" s="16">
        <v>1000000</v>
      </c>
      <c r="H301" s="16">
        <v>997500</v>
      </c>
      <c r="I301" s="17">
        <v>997500</v>
      </c>
      <c r="J301" s="17">
        <v>997500</v>
      </c>
      <c r="K301" s="16">
        <v>2500</v>
      </c>
      <c r="L301" s="12" t="s">
        <v>633</v>
      </c>
      <c r="M301" s="12" t="s">
        <v>564</v>
      </c>
      <c r="N301" s="12" t="s">
        <v>634</v>
      </c>
      <c r="O301" s="16">
        <v>337</v>
      </c>
      <c r="P301" s="16">
        <v>337</v>
      </c>
      <c r="Q301" s="17">
        <v>337</v>
      </c>
      <c r="R301" s="17">
        <v>337</v>
      </c>
      <c r="S301" s="16">
        <v>0</v>
      </c>
      <c r="T301" s="16">
        <v>0</v>
      </c>
      <c r="U301" s="17">
        <v>0</v>
      </c>
      <c r="V301" s="17">
        <v>0</v>
      </c>
      <c r="W301" s="16">
        <v>337</v>
      </c>
      <c r="X301" s="16">
        <v>0</v>
      </c>
      <c r="Y301" s="16">
        <v>0.84250000000000003</v>
      </c>
      <c r="Z301" s="16">
        <v>336.15750000000003</v>
      </c>
      <c r="AA301" s="18">
        <v>0</v>
      </c>
      <c r="AB301" s="16">
        <v>-0.84250000000000003</v>
      </c>
      <c r="AC301" s="12" t="s">
        <v>549</v>
      </c>
      <c r="AD301" s="12" t="s">
        <v>559</v>
      </c>
      <c r="AE301" s="19">
        <v>43547</v>
      </c>
      <c r="AF301" s="19">
        <v>43549</v>
      </c>
      <c r="AH301" s="20">
        <v>43557</v>
      </c>
    </row>
    <row r="302" spans="1:34" s="12" customFormat="1" ht="12.75" x14ac:dyDescent="0.15">
      <c r="A302" s="12" t="s">
        <v>1133</v>
      </c>
      <c r="B302" s="12" t="s">
        <v>31</v>
      </c>
      <c r="C302" s="12" t="s">
        <v>670</v>
      </c>
      <c r="D302" s="12" t="s">
        <v>671</v>
      </c>
      <c r="E302" s="12" t="s">
        <v>544</v>
      </c>
      <c r="F302" s="12" t="s">
        <v>585</v>
      </c>
      <c r="G302" s="16">
        <v>1000000</v>
      </c>
      <c r="H302" s="16">
        <v>575200</v>
      </c>
      <c r="I302" s="17">
        <v>575200</v>
      </c>
      <c r="J302" s="17">
        <v>575200</v>
      </c>
      <c r="K302" s="16">
        <v>424800</v>
      </c>
      <c r="L302" s="12" t="s">
        <v>672</v>
      </c>
      <c r="M302" s="12" t="s">
        <v>564</v>
      </c>
      <c r="N302" s="12" t="s">
        <v>673</v>
      </c>
      <c r="O302" s="16">
        <v>1313</v>
      </c>
      <c r="P302" s="16">
        <v>1287.0999999999999</v>
      </c>
      <c r="Q302" s="17">
        <v>1914.1</v>
      </c>
      <c r="R302" s="17">
        <v>1914.1</v>
      </c>
      <c r="S302" s="16">
        <v>0</v>
      </c>
      <c r="T302" s="16">
        <v>0</v>
      </c>
      <c r="U302" s="17">
        <v>0</v>
      </c>
      <c r="V302" s="17">
        <v>0</v>
      </c>
      <c r="W302" s="16">
        <v>1287.0999999999999</v>
      </c>
      <c r="X302" s="16">
        <v>25.9</v>
      </c>
      <c r="Y302" s="16">
        <v>531.86239999999998</v>
      </c>
      <c r="Z302" s="16">
        <v>755.23760000000004</v>
      </c>
      <c r="AA302" s="18">
        <v>0</v>
      </c>
      <c r="AB302" s="16">
        <v>-531.86239999999998</v>
      </c>
      <c r="AC302" s="12" t="s">
        <v>549</v>
      </c>
      <c r="AD302" s="12" t="s">
        <v>559</v>
      </c>
      <c r="AE302" s="19">
        <v>43549</v>
      </c>
      <c r="AF302" s="19">
        <v>43549</v>
      </c>
    </row>
    <row r="303" spans="1:34" s="12" customFormat="1" ht="12.75" x14ac:dyDescent="0.15">
      <c r="A303" s="12" t="s">
        <v>1134</v>
      </c>
      <c r="B303" s="12" t="s">
        <v>13</v>
      </c>
      <c r="C303" s="12" t="s">
        <v>554</v>
      </c>
      <c r="D303" s="12" t="s">
        <v>555</v>
      </c>
      <c r="E303" s="12" t="s">
        <v>544</v>
      </c>
      <c r="F303" s="12" t="s">
        <v>545</v>
      </c>
      <c r="G303" s="16">
        <v>370</v>
      </c>
      <c r="H303" s="16">
        <v>370</v>
      </c>
      <c r="I303" s="17">
        <v>370</v>
      </c>
      <c r="J303" s="17">
        <v>370</v>
      </c>
      <c r="K303" s="16">
        <v>0</v>
      </c>
      <c r="L303" s="12" t="s">
        <v>556</v>
      </c>
      <c r="M303" s="12" t="s">
        <v>557</v>
      </c>
      <c r="N303" s="12" t="s">
        <v>558</v>
      </c>
      <c r="O303" s="16">
        <v>37</v>
      </c>
      <c r="P303" s="16">
        <v>37</v>
      </c>
      <c r="Q303" s="17">
        <v>37</v>
      </c>
      <c r="R303" s="17">
        <v>37</v>
      </c>
      <c r="S303" s="16">
        <v>0</v>
      </c>
      <c r="T303" s="16">
        <v>0</v>
      </c>
      <c r="U303" s="17">
        <v>0</v>
      </c>
      <c r="V303" s="17">
        <v>0</v>
      </c>
      <c r="W303" s="16">
        <v>37</v>
      </c>
      <c r="X303" s="16">
        <v>0</v>
      </c>
      <c r="Y303" s="16">
        <v>0</v>
      </c>
      <c r="Z303" s="16">
        <v>37</v>
      </c>
      <c r="AA303" s="18">
        <v>0</v>
      </c>
      <c r="AB303" s="16">
        <v>0</v>
      </c>
      <c r="AC303" s="12" t="s">
        <v>549</v>
      </c>
      <c r="AD303" s="12" t="s">
        <v>559</v>
      </c>
      <c r="AE303" s="19">
        <v>43549</v>
      </c>
      <c r="AF303" s="19">
        <v>43551</v>
      </c>
      <c r="AG303" s="19">
        <v>43552</v>
      </c>
      <c r="AH303" s="20">
        <v>43553</v>
      </c>
    </row>
    <row r="304" spans="1:34" s="12" customFormat="1" ht="12.75" x14ac:dyDescent="0.15">
      <c r="A304" s="12" t="s">
        <v>1135</v>
      </c>
      <c r="B304" s="12" t="s">
        <v>21</v>
      </c>
      <c r="C304" s="12" t="s">
        <v>652</v>
      </c>
      <c r="D304" s="12" t="s">
        <v>653</v>
      </c>
      <c r="E304" s="12" t="s">
        <v>544</v>
      </c>
      <c r="F304" s="12" t="s">
        <v>545</v>
      </c>
      <c r="G304" s="16">
        <v>400</v>
      </c>
      <c r="H304" s="16">
        <v>400</v>
      </c>
      <c r="I304" s="17">
        <v>400</v>
      </c>
      <c r="J304" s="17">
        <v>400</v>
      </c>
      <c r="K304" s="16">
        <v>0</v>
      </c>
      <c r="L304" s="12" t="s">
        <v>654</v>
      </c>
      <c r="M304" s="12" t="s">
        <v>557</v>
      </c>
      <c r="N304" s="12" t="s">
        <v>655</v>
      </c>
      <c r="O304" s="16">
        <v>28</v>
      </c>
      <c r="P304" s="16">
        <v>28</v>
      </c>
      <c r="Q304" s="17">
        <v>28</v>
      </c>
      <c r="R304" s="17">
        <v>28</v>
      </c>
      <c r="S304" s="16">
        <v>0</v>
      </c>
      <c r="T304" s="16">
        <v>0</v>
      </c>
      <c r="U304" s="17">
        <v>0</v>
      </c>
      <c r="V304" s="17">
        <v>0</v>
      </c>
      <c r="W304" s="16">
        <v>28</v>
      </c>
      <c r="X304" s="16">
        <v>0</v>
      </c>
      <c r="Y304" s="16">
        <v>0</v>
      </c>
      <c r="Z304" s="16">
        <v>28</v>
      </c>
      <c r="AA304" s="18">
        <v>0</v>
      </c>
      <c r="AB304" s="16">
        <v>0</v>
      </c>
      <c r="AC304" s="12" t="s">
        <v>549</v>
      </c>
      <c r="AD304" s="12" t="s">
        <v>559</v>
      </c>
      <c r="AE304" s="19">
        <v>43549</v>
      </c>
      <c r="AF304" s="19">
        <v>43551</v>
      </c>
      <c r="AG304" s="19">
        <v>43551</v>
      </c>
      <c r="AH304" s="20">
        <v>43554</v>
      </c>
    </row>
    <row r="305" spans="1:34" s="12" customFormat="1" ht="12.75" x14ac:dyDescent="0.15">
      <c r="A305" s="12" t="s">
        <v>1136</v>
      </c>
      <c r="B305" s="12" t="s">
        <v>23</v>
      </c>
      <c r="C305" s="12" t="s">
        <v>696</v>
      </c>
      <c r="D305" s="12" t="s">
        <v>939</v>
      </c>
      <c r="E305" s="12" t="s">
        <v>544</v>
      </c>
      <c r="F305" s="12" t="s">
        <v>545</v>
      </c>
      <c r="G305" s="16">
        <v>300</v>
      </c>
      <c r="H305" s="16">
        <v>271.5</v>
      </c>
      <c r="I305" s="17">
        <v>271.5</v>
      </c>
      <c r="J305" s="17">
        <v>271.5</v>
      </c>
      <c r="K305" s="16">
        <v>28.5</v>
      </c>
      <c r="L305" s="12" t="s">
        <v>698</v>
      </c>
      <c r="M305" s="12" t="s">
        <v>564</v>
      </c>
      <c r="N305" s="12" t="s">
        <v>699</v>
      </c>
      <c r="O305" s="16">
        <v>33</v>
      </c>
      <c r="P305" s="16">
        <v>30</v>
      </c>
      <c r="Q305" s="17">
        <v>30</v>
      </c>
      <c r="R305" s="17">
        <v>30</v>
      </c>
      <c r="S305" s="16">
        <v>0</v>
      </c>
      <c r="T305" s="16">
        <v>0</v>
      </c>
      <c r="U305" s="17">
        <v>0</v>
      </c>
      <c r="V305" s="17">
        <v>0</v>
      </c>
      <c r="W305" s="16">
        <v>30</v>
      </c>
      <c r="X305" s="16">
        <v>3</v>
      </c>
      <c r="Y305" s="16">
        <v>0.13500000000000001</v>
      </c>
      <c r="Z305" s="16">
        <v>29.864999999999998</v>
      </c>
      <c r="AA305" s="18">
        <v>0</v>
      </c>
      <c r="AB305" s="16">
        <v>-0.13500000000000001</v>
      </c>
      <c r="AC305" s="12" t="s">
        <v>549</v>
      </c>
      <c r="AD305" s="12" t="s">
        <v>559</v>
      </c>
      <c r="AE305" s="19">
        <v>43549</v>
      </c>
      <c r="AF305" s="19">
        <v>43556</v>
      </c>
      <c r="AH305" s="20">
        <v>43557</v>
      </c>
    </row>
    <row r="306" spans="1:34" s="12" customFormat="1" ht="12.75" x14ac:dyDescent="0.15">
      <c r="A306" s="12" t="s">
        <v>1137</v>
      </c>
      <c r="B306" s="12" t="s">
        <v>108</v>
      </c>
      <c r="C306" s="12" t="s">
        <v>652</v>
      </c>
      <c r="D306" s="12" t="s">
        <v>653</v>
      </c>
      <c r="E306" s="12" t="s">
        <v>544</v>
      </c>
      <c r="F306" s="12" t="s">
        <v>545</v>
      </c>
      <c r="G306" s="16">
        <v>300</v>
      </c>
      <c r="H306" s="16">
        <v>300</v>
      </c>
      <c r="I306" s="17">
        <v>300</v>
      </c>
      <c r="J306" s="17">
        <v>300</v>
      </c>
      <c r="K306" s="16">
        <v>0</v>
      </c>
      <c r="L306" s="12" t="s">
        <v>654</v>
      </c>
      <c r="M306" s="12" t="s">
        <v>557</v>
      </c>
      <c r="N306" s="12" t="s">
        <v>655</v>
      </c>
      <c r="O306" s="16">
        <v>21</v>
      </c>
      <c r="P306" s="16">
        <v>21</v>
      </c>
      <c r="Q306" s="17">
        <v>21</v>
      </c>
      <c r="R306" s="17">
        <v>21</v>
      </c>
      <c r="S306" s="16">
        <v>0</v>
      </c>
      <c r="T306" s="16">
        <v>0</v>
      </c>
      <c r="U306" s="17">
        <v>0</v>
      </c>
      <c r="V306" s="17">
        <v>0</v>
      </c>
      <c r="W306" s="16">
        <v>21</v>
      </c>
      <c r="X306" s="16">
        <v>0</v>
      </c>
      <c r="Y306" s="16">
        <v>0</v>
      </c>
      <c r="Z306" s="16">
        <v>21</v>
      </c>
      <c r="AA306" s="18">
        <v>0</v>
      </c>
      <c r="AB306" s="16">
        <v>0</v>
      </c>
      <c r="AC306" s="12" t="s">
        <v>549</v>
      </c>
      <c r="AD306" s="12" t="s">
        <v>559</v>
      </c>
      <c r="AE306" s="19">
        <v>43549</v>
      </c>
      <c r="AF306" s="19">
        <v>43556</v>
      </c>
      <c r="AG306" s="19">
        <v>43556</v>
      </c>
      <c r="AH306" s="20">
        <v>43557</v>
      </c>
    </row>
    <row r="307" spans="1:34" s="12" customFormat="1" ht="12.75" x14ac:dyDescent="0.15">
      <c r="A307" s="12" t="s">
        <v>1138</v>
      </c>
      <c r="B307" s="12" t="s">
        <v>109</v>
      </c>
      <c r="C307" s="12" t="s">
        <v>753</v>
      </c>
      <c r="D307" s="12" t="s">
        <v>653</v>
      </c>
      <c r="E307" s="12" t="s">
        <v>544</v>
      </c>
      <c r="F307" s="12" t="s">
        <v>545</v>
      </c>
      <c r="G307" s="16">
        <v>300</v>
      </c>
      <c r="H307" s="16">
        <v>300</v>
      </c>
      <c r="I307" s="17">
        <v>300</v>
      </c>
      <c r="J307" s="17">
        <v>300</v>
      </c>
      <c r="K307" s="16">
        <v>0</v>
      </c>
      <c r="L307" s="12" t="s">
        <v>654</v>
      </c>
      <c r="M307" s="12" t="s">
        <v>557</v>
      </c>
      <c r="N307" s="12" t="s">
        <v>655</v>
      </c>
      <c r="O307" s="16">
        <v>21</v>
      </c>
      <c r="P307" s="16">
        <v>21</v>
      </c>
      <c r="Q307" s="17">
        <v>21</v>
      </c>
      <c r="R307" s="17">
        <v>21</v>
      </c>
      <c r="S307" s="16">
        <v>0</v>
      </c>
      <c r="T307" s="16">
        <v>0</v>
      </c>
      <c r="U307" s="17">
        <v>0</v>
      </c>
      <c r="V307" s="17">
        <v>0</v>
      </c>
      <c r="W307" s="16">
        <v>21</v>
      </c>
      <c r="X307" s="16">
        <v>0</v>
      </c>
      <c r="Y307" s="16">
        <v>0</v>
      </c>
      <c r="Z307" s="16">
        <v>21</v>
      </c>
      <c r="AA307" s="18">
        <v>0</v>
      </c>
      <c r="AB307" s="16">
        <v>0</v>
      </c>
      <c r="AC307" s="12" t="s">
        <v>549</v>
      </c>
      <c r="AD307" s="12" t="s">
        <v>559</v>
      </c>
      <c r="AE307" s="19">
        <v>43549</v>
      </c>
      <c r="AF307" s="19">
        <v>43556</v>
      </c>
      <c r="AG307" s="19">
        <v>43556</v>
      </c>
      <c r="AH307" s="20">
        <v>43557</v>
      </c>
    </row>
    <row r="308" spans="1:34" s="12" customFormat="1" ht="12.75" x14ac:dyDescent="0.15">
      <c r="A308" s="12" t="s">
        <v>1139</v>
      </c>
      <c r="B308" s="12" t="s">
        <v>107</v>
      </c>
      <c r="C308" s="12" t="s">
        <v>554</v>
      </c>
      <c r="D308" s="12" t="s">
        <v>757</v>
      </c>
      <c r="E308" s="12" t="s">
        <v>544</v>
      </c>
      <c r="F308" s="12" t="s">
        <v>545</v>
      </c>
      <c r="G308" s="16">
        <v>300</v>
      </c>
      <c r="H308" s="16">
        <v>300</v>
      </c>
      <c r="I308" s="17">
        <v>300</v>
      </c>
      <c r="J308" s="17">
        <v>300</v>
      </c>
      <c r="K308" s="16">
        <v>0</v>
      </c>
      <c r="L308" s="12" t="s">
        <v>654</v>
      </c>
      <c r="M308" s="12" t="s">
        <v>557</v>
      </c>
      <c r="N308" s="12" t="s">
        <v>655</v>
      </c>
      <c r="O308" s="16">
        <v>42</v>
      </c>
      <c r="P308" s="16">
        <v>42</v>
      </c>
      <c r="Q308" s="17">
        <v>42</v>
      </c>
      <c r="R308" s="17">
        <v>42</v>
      </c>
      <c r="S308" s="16">
        <v>0</v>
      </c>
      <c r="T308" s="16">
        <v>0</v>
      </c>
      <c r="U308" s="17">
        <v>0</v>
      </c>
      <c r="V308" s="17">
        <v>0</v>
      </c>
      <c r="W308" s="16">
        <v>42</v>
      </c>
      <c r="X308" s="16">
        <v>0</v>
      </c>
      <c r="Y308" s="16">
        <v>0</v>
      </c>
      <c r="Z308" s="16">
        <v>42</v>
      </c>
      <c r="AA308" s="18">
        <v>0</v>
      </c>
      <c r="AB308" s="16">
        <v>0</v>
      </c>
      <c r="AC308" s="12" t="s">
        <v>549</v>
      </c>
      <c r="AD308" s="12" t="s">
        <v>559</v>
      </c>
      <c r="AE308" s="19">
        <v>43549</v>
      </c>
      <c r="AF308" s="19">
        <v>43554</v>
      </c>
      <c r="AG308" s="19">
        <v>43554</v>
      </c>
      <c r="AH308" s="20">
        <v>43557</v>
      </c>
    </row>
    <row r="309" spans="1:34" s="12" customFormat="1" ht="12.75" x14ac:dyDescent="0.15">
      <c r="A309" s="12" t="s">
        <v>1140</v>
      </c>
      <c r="B309" s="12" t="s">
        <v>24</v>
      </c>
      <c r="C309" s="12" t="s">
        <v>701</v>
      </c>
      <c r="D309" s="12" t="s">
        <v>939</v>
      </c>
      <c r="E309" s="12" t="s">
        <v>544</v>
      </c>
      <c r="F309" s="12" t="s">
        <v>545</v>
      </c>
      <c r="G309" s="16">
        <v>300</v>
      </c>
      <c r="H309" s="16">
        <v>271.5</v>
      </c>
      <c r="I309" s="17">
        <v>271.5</v>
      </c>
      <c r="J309" s="17">
        <v>271.5</v>
      </c>
      <c r="K309" s="16">
        <v>28.5</v>
      </c>
      <c r="L309" s="12" t="s">
        <v>698</v>
      </c>
      <c r="M309" s="12" t="s">
        <v>564</v>
      </c>
      <c r="N309" s="12" t="s">
        <v>699</v>
      </c>
      <c r="O309" s="16">
        <v>33</v>
      </c>
      <c r="P309" s="16">
        <v>30.5</v>
      </c>
      <c r="Q309" s="17">
        <v>30.5</v>
      </c>
      <c r="R309" s="17">
        <v>30.5</v>
      </c>
      <c r="S309" s="16">
        <v>0</v>
      </c>
      <c r="T309" s="16">
        <v>0</v>
      </c>
      <c r="U309" s="17">
        <v>0</v>
      </c>
      <c r="V309" s="17">
        <v>0</v>
      </c>
      <c r="W309" s="16">
        <v>30.5</v>
      </c>
      <c r="X309" s="16">
        <v>2.5</v>
      </c>
      <c r="Y309" s="16">
        <v>0.63500000000000001</v>
      </c>
      <c r="Z309" s="16">
        <v>29.864999999999998</v>
      </c>
      <c r="AA309" s="18">
        <v>0</v>
      </c>
      <c r="AB309" s="16">
        <v>-0.63500000000000001</v>
      </c>
      <c r="AC309" s="12" t="s">
        <v>549</v>
      </c>
      <c r="AD309" s="12" t="s">
        <v>559</v>
      </c>
      <c r="AE309" s="19">
        <v>43549</v>
      </c>
      <c r="AF309" s="19">
        <v>43556</v>
      </c>
      <c r="AH309" s="20">
        <v>43557</v>
      </c>
    </row>
    <row r="310" spans="1:34" s="12" customFormat="1" ht="12.75" x14ac:dyDescent="0.15">
      <c r="A310" s="12" t="s">
        <v>1141</v>
      </c>
      <c r="B310" s="12" t="s">
        <v>1086</v>
      </c>
      <c r="C310" s="12" t="s">
        <v>579</v>
      </c>
      <c r="D310" s="12" t="s">
        <v>1087</v>
      </c>
      <c r="E310" s="12" t="s">
        <v>544</v>
      </c>
      <c r="F310" s="12" t="s">
        <v>585</v>
      </c>
      <c r="G310" s="16">
        <v>300</v>
      </c>
      <c r="H310" s="16">
        <v>155</v>
      </c>
      <c r="I310" s="17">
        <v>155</v>
      </c>
      <c r="J310" s="17">
        <v>155</v>
      </c>
      <c r="K310" s="16">
        <v>145</v>
      </c>
      <c r="L310" s="12" t="s">
        <v>1088</v>
      </c>
      <c r="M310" s="12" t="s">
        <v>827</v>
      </c>
      <c r="N310" s="12" t="s">
        <v>1089</v>
      </c>
      <c r="O310" s="16">
        <v>45</v>
      </c>
      <c r="P310" s="16">
        <v>45</v>
      </c>
      <c r="Q310" s="17">
        <v>45</v>
      </c>
      <c r="R310" s="17">
        <v>45</v>
      </c>
      <c r="S310" s="16">
        <v>0</v>
      </c>
      <c r="T310" s="16">
        <v>0</v>
      </c>
      <c r="U310" s="17">
        <v>0</v>
      </c>
      <c r="V310" s="17">
        <v>0</v>
      </c>
      <c r="W310" s="16">
        <v>45</v>
      </c>
      <c r="X310" s="16">
        <v>0</v>
      </c>
      <c r="Y310" s="16">
        <v>21.75</v>
      </c>
      <c r="Z310" s="16">
        <v>23.25</v>
      </c>
      <c r="AA310" s="18">
        <v>0</v>
      </c>
      <c r="AB310" s="16">
        <v>-21.75</v>
      </c>
      <c r="AC310" s="12" t="s">
        <v>549</v>
      </c>
      <c r="AD310" s="12" t="s">
        <v>559</v>
      </c>
      <c r="AE310" s="19">
        <v>43549</v>
      </c>
      <c r="AF310" s="19">
        <v>43552</v>
      </c>
    </row>
    <row r="311" spans="1:34" s="12" customFormat="1" ht="12.75" x14ac:dyDescent="0.15">
      <c r="A311" s="12" t="s">
        <v>1142</v>
      </c>
      <c r="B311" s="12" t="s">
        <v>26</v>
      </c>
      <c r="C311" s="12" t="s">
        <v>690</v>
      </c>
      <c r="D311" s="12" t="s">
        <v>691</v>
      </c>
      <c r="E311" s="12" t="s">
        <v>544</v>
      </c>
      <c r="F311" s="12" t="s">
        <v>585</v>
      </c>
      <c r="G311" s="16">
        <v>500000</v>
      </c>
      <c r="H311" s="16">
        <v>452000</v>
      </c>
      <c r="I311" s="17">
        <v>452000</v>
      </c>
      <c r="J311" s="17">
        <v>452000</v>
      </c>
      <c r="K311" s="16">
        <v>48000</v>
      </c>
      <c r="L311" s="12" t="s">
        <v>947</v>
      </c>
      <c r="M311" s="12" t="s">
        <v>564</v>
      </c>
      <c r="N311" s="12" t="s">
        <v>948</v>
      </c>
      <c r="O311" s="16">
        <v>143</v>
      </c>
      <c r="P311" s="16">
        <v>143</v>
      </c>
      <c r="Q311" s="17">
        <v>143</v>
      </c>
      <c r="R311" s="17">
        <v>143</v>
      </c>
      <c r="S311" s="16">
        <v>0</v>
      </c>
      <c r="T311" s="16">
        <v>0</v>
      </c>
      <c r="U311" s="17">
        <v>0</v>
      </c>
      <c r="V311" s="17">
        <v>0</v>
      </c>
      <c r="W311" s="16">
        <v>143</v>
      </c>
      <c r="X311" s="16">
        <v>0</v>
      </c>
      <c r="Y311" s="16">
        <v>13.728</v>
      </c>
      <c r="Z311" s="16">
        <v>129.27199999999999</v>
      </c>
      <c r="AA311" s="18">
        <v>0</v>
      </c>
      <c r="AB311" s="16">
        <v>-13.728</v>
      </c>
      <c r="AC311" s="12" t="s">
        <v>549</v>
      </c>
      <c r="AD311" s="12" t="s">
        <v>559</v>
      </c>
      <c r="AE311" s="19">
        <v>43549</v>
      </c>
      <c r="AF311" s="19">
        <v>43556</v>
      </c>
    </row>
    <row r="312" spans="1:34" s="12" customFormat="1" ht="12.75" x14ac:dyDescent="0.15">
      <c r="A312" s="12" t="s">
        <v>1143</v>
      </c>
      <c r="B312" s="12" t="s">
        <v>1144</v>
      </c>
      <c r="C312" s="12" t="s">
        <v>670</v>
      </c>
      <c r="D312" s="12" t="s">
        <v>1145</v>
      </c>
      <c r="E312" s="12" t="s">
        <v>544</v>
      </c>
      <c r="F312" s="12" t="s">
        <v>545</v>
      </c>
      <c r="G312" s="16">
        <v>50000</v>
      </c>
      <c r="H312" s="16">
        <v>45000</v>
      </c>
      <c r="I312" s="17">
        <v>45000</v>
      </c>
      <c r="J312" s="17">
        <v>45000</v>
      </c>
      <c r="K312" s="16">
        <v>5000</v>
      </c>
      <c r="L312" s="12" t="s">
        <v>771</v>
      </c>
      <c r="M312" s="12" t="s">
        <v>564</v>
      </c>
      <c r="N312" s="12" t="s">
        <v>772</v>
      </c>
      <c r="O312" s="16">
        <v>28</v>
      </c>
      <c r="P312" s="16">
        <v>25.8</v>
      </c>
      <c r="Q312" s="17">
        <v>25.8</v>
      </c>
      <c r="R312" s="17">
        <v>25.8</v>
      </c>
      <c r="S312" s="16">
        <v>0</v>
      </c>
      <c r="T312" s="16">
        <v>0</v>
      </c>
      <c r="U312" s="17">
        <v>0</v>
      </c>
      <c r="V312" s="17">
        <v>0</v>
      </c>
      <c r="W312" s="16">
        <v>25.8</v>
      </c>
      <c r="X312" s="16">
        <v>2.2000000000000002</v>
      </c>
      <c r="Y312" s="16">
        <v>0.6</v>
      </c>
      <c r="Z312" s="16">
        <v>25.2</v>
      </c>
      <c r="AA312" s="18">
        <v>0</v>
      </c>
      <c r="AB312" s="16">
        <v>-0.6</v>
      </c>
      <c r="AC312" s="12" t="s">
        <v>549</v>
      </c>
      <c r="AD312" s="12" t="s">
        <v>559</v>
      </c>
      <c r="AE312" s="19">
        <v>43549</v>
      </c>
      <c r="AF312" s="19">
        <v>43553</v>
      </c>
      <c r="AH312" s="20">
        <v>43553</v>
      </c>
    </row>
    <row r="313" spans="1:34" s="12" customFormat="1" ht="12.75" x14ac:dyDescent="0.15">
      <c r="A313" s="12" t="s">
        <v>1146</v>
      </c>
      <c r="B313" s="12" t="s">
        <v>11</v>
      </c>
      <c r="C313" s="12" t="s">
        <v>453</v>
      </c>
      <c r="D313" s="12" t="s">
        <v>628</v>
      </c>
      <c r="E313" s="12" t="s">
        <v>544</v>
      </c>
      <c r="F313" s="12" t="s">
        <v>585</v>
      </c>
      <c r="G313" s="16">
        <v>1000000</v>
      </c>
      <c r="H313" s="16">
        <v>158100</v>
      </c>
      <c r="I313" s="17">
        <v>158100</v>
      </c>
      <c r="J313" s="17">
        <v>158100</v>
      </c>
      <c r="K313" s="16">
        <v>841900</v>
      </c>
      <c r="L313" s="12" t="s">
        <v>629</v>
      </c>
      <c r="M313" s="12" t="s">
        <v>564</v>
      </c>
      <c r="N313" s="12" t="s">
        <v>630</v>
      </c>
      <c r="O313" s="16">
        <v>862</v>
      </c>
      <c r="P313" s="16">
        <v>848.2</v>
      </c>
      <c r="Q313" s="17">
        <v>1151.2</v>
      </c>
      <c r="R313" s="17">
        <v>1151.2</v>
      </c>
      <c r="S313" s="16">
        <v>0</v>
      </c>
      <c r="T313" s="16">
        <v>0</v>
      </c>
      <c r="U313" s="17">
        <v>0</v>
      </c>
      <c r="V313" s="17">
        <v>0</v>
      </c>
      <c r="W313" s="16">
        <v>848.2</v>
      </c>
      <c r="X313" s="16">
        <v>13.8</v>
      </c>
      <c r="Y313" s="16">
        <v>711.91780000000006</v>
      </c>
      <c r="Z313" s="16">
        <v>136.28219999999999</v>
      </c>
      <c r="AA313" s="18">
        <v>0</v>
      </c>
      <c r="AB313" s="16">
        <v>-711.91780000000006</v>
      </c>
      <c r="AC313" s="12" t="s">
        <v>549</v>
      </c>
      <c r="AD313" s="12" t="s">
        <v>559</v>
      </c>
      <c r="AE313" s="19">
        <v>43550</v>
      </c>
      <c r="AF313" s="19">
        <v>43552</v>
      </c>
    </row>
    <row r="314" spans="1:34" s="12" customFormat="1" ht="12.75" x14ac:dyDescent="0.15">
      <c r="A314" s="12" t="s">
        <v>1147</v>
      </c>
      <c r="B314" s="12" t="s">
        <v>9</v>
      </c>
      <c r="C314" s="12" t="s">
        <v>588</v>
      </c>
      <c r="D314" s="12" t="s">
        <v>607</v>
      </c>
      <c r="E314" s="12" t="s">
        <v>544</v>
      </c>
      <c r="F314" s="12" t="s">
        <v>545</v>
      </c>
      <c r="G314" s="16">
        <v>1000</v>
      </c>
      <c r="H314" s="16">
        <v>1000</v>
      </c>
      <c r="I314" s="17">
        <v>1000</v>
      </c>
      <c r="J314" s="17">
        <v>1000</v>
      </c>
      <c r="K314" s="16">
        <v>0</v>
      </c>
      <c r="L314" s="12" t="s">
        <v>608</v>
      </c>
      <c r="M314" s="12" t="s">
        <v>557</v>
      </c>
      <c r="N314" s="12" t="s">
        <v>609</v>
      </c>
      <c r="O314" s="16">
        <v>141</v>
      </c>
      <c r="P314" s="16">
        <v>141</v>
      </c>
      <c r="Q314" s="17">
        <v>141</v>
      </c>
      <c r="R314" s="17">
        <v>141</v>
      </c>
      <c r="S314" s="16">
        <v>0</v>
      </c>
      <c r="T314" s="16">
        <v>0</v>
      </c>
      <c r="U314" s="17">
        <v>0</v>
      </c>
      <c r="V314" s="17">
        <v>0</v>
      </c>
      <c r="W314" s="16">
        <v>141</v>
      </c>
      <c r="X314" s="16">
        <v>0</v>
      </c>
      <c r="Y314" s="16">
        <v>0</v>
      </c>
      <c r="Z314" s="16">
        <v>141</v>
      </c>
      <c r="AA314" s="18">
        <v>0</v>
      </c>
      <c r="AB314" s="16">
        <v>0</v>
      </c>
      <c r="AC314" s="12" t="s">
        <v>549</v>
      </c>
      <c r="AD314" s="12" t="s">
        <v>559</v>
      </c>
      <c r="AE314" s="19">
        <v>43550</v>
      </c>
      <c r="AF314" s="19">
        <v>43551</v>
      </c>
      <c r="AG314" s="19">
        <v>43552</v>
      </c>
      <c r="AH314" s="20">
        <v>43554</v>
      </c>
    </row>
    <row r="315" spans="1:34" s="12" customFormat="1" ht="12.75" x14ac:dyDescent="0.15">
      <c r="A315" s="12" t="s">
        <v>1148</v>
      </c>
      <c r="B315" s="12" t="s">
        <v>38</v>
      </c>
      <c r="C315" s="12" t="s">
        <v>588</v>
      </c>
      <c r="D315" s="12" t="s">
        <v>589</v>
      </c>
      <c r="E315" s="12" t="s">
        <v>889</v>
      </c>
      <c r="F315" s="12" t="s">
        <v>545</v>
      </c>
      <c r="G315" s="16">
        <v>1000</v>
      </c>
      <c r="H315" s="16">
        <v>960</v>
      </c>
      <c r="I315" s="17">
        <v>960</v>
      </c>
      <c r="J315" s="17">
        <v>960</v>
      </c>
      <c r="K315" s="16">
        <v>40</v>
      </c>
      <c r="L315" s="12" t="s">
        <v>595</v>
      </c>
      <c r="M315" s="12" t="s">
        <v>591</v>
      </c>
      <c r="N315" s="12" t="s">
        <v>596</v>
      </c>
      <c r="O315" s="16">
        <v>42</v>
      </c>
      <c r="P315" s="16">
        <v>42</v>
      </c>
      <c r="Q315" s="17">
        <v>42</v>
      </c>
      <c r="R315" s="17">
        <v>42</v>
      </c>
      <c r="S315" s="16">
        <v>0</v>
      </c>
      <c r="T315" s="16">
        <v>0</v>
      </c>
      <c r="U315" s="17">
        <v>0</v>
      </c>
      <c r="V315" s="17">
        <v>0</v>
      </c>
      <c r="W315" s="16">
        <v>42</v>
      </c>
      <c r="X315" s="16">
        <v>0</v>
      </c>
      <c r="Y315" s="16">
        <v>1.68</v>
      </c>
      <c r="Z315" s="16">
        <v>40.32</v>
      </c>
      <c r="AA315" s="18">
        <v>0</v>
      </c>
      <c r="AB315" s="16">
        <v>-1.68</v>
      </c>
      <c r="AC315" s="12" t="s">
        <v>549</v>
      </c>
      <c r="AD315" s="12" t="s">
        <v>559</v>
      </c>
      <c r="AE315" s="19">
        <v>43551</v>
      </c>
      <c r="AF315" s="19">
        <v>43552</v>
      </c>
      <c r="AH315" s="20">
        <v>43557</v>
      </c>
    </row>
    <row r="316" spans="1:34" s="12" customFormat="1" ht="12.75" x14ac:dyDescent="0.15">
      <c r="A316" s="12" t="s">
        <v>1149</v>
      </c>
      <c r="B316" s="12" t="s">
        <v>1150</v>
      </c>
      <c r="C316" s="12" t="s">
        <v>588</v>
      </c>
      <c r="D316" s="12" t="s">
        <v>1151</v>
      </c>
      <c r="E316" s="12" t="s">
        <v>544</v>
      </c>
      <c r="F316" s="12" t="s">
        <v>545</v>
      </c>
      <c r="G316" s="16">
        <v>430</v>
      </c>
      <c r="H316" s="16">
        <v>399.5</v>
      </c>
      <c r="I316" s="17">
        <v>399.5</v>
      </c>
      <c r="J316" s="17">
        <v>399.5</v>
      </c>
      <c r="K316" s="16">
        <v>30.5</v>
      </c>
      <c r="L316" s="12" t="s">
        <v>1152</v>
      </c>
      <c r="M316" s="12" t="s">
        <v>1153</v>
      </c>
      <c r="N316" s="12" t="s">
        <v>1154</v>
      </c>
      <c r="O316" s="16">
        <v>34</v>
      </c>
      <c r="P316" s="16">
        <v>34</v>
      </c>
      <c r="Q316" s="17">
        <v>34</v>
      </c>
      <c r="R316" s="17">
        <v>34</v>
      </c>
      <c r="S316" s="16">
        <v>0</v>
      </c>
      <c r="T316" s="16">
        <v>0</v>
      </c>
      <c r="U316" s="17">
        <v>0</v>
      </c>
      <c r="V316" s="17">
        <v>0</v>
      </c>
      <c r="W316" s="16">
        <v>34</v>
      </c>
      <c r="X316" s="16">
        <v>0</v>
      </c>
      <c r="Y316" s="16">
        <v>2.4116279069767499</v>
      </c>
      <c r="Z316" s="16">
        <v>31.588372093023299</v>
      </c>
      <c r="AA316" s="18">
        <v>0</v>
      </c>
      <c r="AB316" s="16">
        <v>-2.4116279069767499</v>
      </c>
      <c r="AC316" s="12" t="s">
        <v>549</v>
      </c>
      <c r="AD316" s="12" t="s">
        <v>559</v>
      </c>
      <c r="AE316" s="19">
        <v>43551</v>
      </c>
      <c r="AF316" s="19">
        <v>43553</v>
      </c>
      <c r="AH316" s="20">
        <v>43554</v>
      </c>
    </row>
    <row r="317" spans="1:34" s="12" customFormat="1" ht="12.75" x14ac:dyDescent="0.15">
      <c r="A317" s="12" t="s">
        <v>1155</v>
      </c>
      <c r="B317" s="12" t="s">
        <v>38</v>
      </c>
      <c r="C317" s="12" t="s">
        <v>588</v>
      </c>
      <c r="D317" s="12" t="s">
        <v>589</v>
      </c>
      <c r="E317" s="12" t="s">
        <v>544</v>
      </c>
      <c r="F317" s="12" t="s">
        <v>585</v>
      </c>
      <c r="G317" s="16">
        <v>2000</v>
      </c>
      <c r="H317" s="16">
        <v>1308</v>
      </c>
      <c r="I317" s="17">
        <v>1308</v>
      </c>
      <c r="J317" s="17">
        <v>1308</v>
      </c>
      <c r="K317" s="16">
        <v>692</v>
      </c>
      <c r="L317" s="12" t="s">
        <v>595</v>
      </c>
      <c r="M317" s="12" t="s">
        <v>591</v>
      </c>
      <c r="N317" s="12" t="s">
        <v>596</v>
      </c>
      <c r="O317" s="16">
        <v>83</v>
      </c>
      <c r="P317" s="16">
        <v>83</v>
      </c>
      <c r="Q317" s="17">
        <v>83</v>
      </c>
      <c r="R317" s="17">
        <v>83</v>
      </c>
      <c r="S317" s="16">
        <v>0</v>
      </c>
      <c r="T317" s="16">
        <v>0</v>
      </c>
      <c r="U317" s="17">
        <v>0</v>
      </c>
      <c r="V317" s="17">
        <v>0</v>
      </c>
      <c r="W317" s="16">
        <v>83</v>
      </c>
      <c r="X317" s="16">
        <v>0</v>
      </c>
      <c r="Y317" s="16">
        <v>28.718</v>
      </c>
      <c r="Z317" s="16">
        <v>54.281999999999996</v>
      </c>
      <c r="AA317" s="18">
        <v>0</v>
      </c>
      <c r="AB317" s="16">
        <v>-28.718</v>
      </c>
      <c r="AC317" s="12" t="s">
        <v>549</v>
      </c>
      <c r="AD317" s="12" t="s">
        <v>559</v>
      </c>
      <c r="AE317" s="19">
        <v>43552</v>
      </c>
      <c r="AF317" s="19">
        <v>43554</v>
      </c>
    </row>
    <row r="318" spans="1:34" s="12" customFormat="1" ht="12.75" x14ac:dyDescent="0.15">
      <c r="A318" s="12" t="s">
        <v>1156</v>
      </c>
      <c r="B318" s="12" t="s">
        <v>62</v>
      </c>
      <c r="C318" s="12" t="s">
        <v>588</v>
      </c>
      <c r="D318" s="12" t="s">
        <v>589</v>
      </c>
      <c r="E318" s="12" t="s">
        <v>544</v>
      </c>
      <c r="F318" s="12" t="s">
        <v>585</v>
      </c>
      <c r="G318" s="16">
        <v>1000</v>
      </c>
      <c r="H318" s="16">
        <v>50</v>
      </c>
      <c r="I318" s="17">
        <v>50</v>
      </c>
      <c r="J318" s="17">
        <v>50</v>
      </c>
      <c r="K318" s="16">
        <v>950</v>
      </c>
      <c r="L318" s="12" t="s">
        <v>1118</v>
      </c>
      <c r="M318" s="12" t="s">
        <v>725</v>
      </c>
      <c r="N318" s="12" t="s">
        <v>1119</v>
      </c>
      <c r="O318" s="16">
        <v>21</v>
      </c>
      <c r="P318" s="16">
        <v>21</v>
      </c>
      <c r="Q318" s="17">
        <v>21</v>
      </c>
      <c r="R318" s="17">
        <v>21</v>
      </c>
      <c r="S318" s="16">
        <v>0</v>
      </c>
      <c r="T318" s="16">
        <v>0</v>
      </c>
      <c r="U318" s="17">
        <v>0</v>
      </c>
      <c r="V318" s="17">
        <v>0</v>
      </c>
      <c r="W318" s="16">
        <v>21</v>
      </c>
      <c r="X318" s="16">
        <v>0</v>
      </c>
      <c r="Y318" s="16">
        <v>19.95</v>
      </c>
      <c r="Z318" s="16">
        <v>1.05</v>
      </c>
      <c r="AA318" s="18">
        <v>0</v>
      </c>
      <c r="AB318" s="16">
        <v>-19.95</v>
      </c>
      <c r="AC318" s="12" t="s">
        <v>549</v>
      </c>
      <c r="AD318" s="12" t="s">
        <v>559</v>
      </c>
      <c r="AE318" s="19">
        <v>43552</v>
      </c>
      <c r="AF318" s="19">
        <v>43556</v>
      </c>
    </row>
    <row r="319" spans="1:34" s="12" customFormat="1" ht="12.75" x14ac:dyDescent="0.15">
      <c r="A319" s="12" t="s">
        <v>1157</v>
      </c>
      <c r="B319" s="12" t="s">
        <v>102</v>
      </c>
      <c r="C319" s="12" t="s">
        <v>554</v>
      </c>
      <c r="D319" s="12" t="s">
        <v>757</v>
      </c>
      <c r="E319" s="12" t="s">
        <v>544</v>
      </c>
      <c r="F319" s="12" t="s">
        <v>545</v>
      </c>
      <c r="G319" s="16">
        <v>64</v>
      </c>
      <c r="H319" s="16">
        <v>0</v>
      </c>
      <c r="I319" s="17">
        <v>0</v>
      </c>
      <c r="J319" s="17">
        <v>0</v>
      </c>
      <c r="K319" s="16">
        <v>64</v>
      </c>
      <c r="L319" s="12" t="s">
        <v>654</v>
      </c>
      <c r="M319" s="12" t="s">
        <v>557</v>
      </c>
      <c r="N319" s="12" t="s">
        <v>655</v>
      </c>
      <c r="O319" s="16">
        <v>9</v>
      </c>
      <c r="P319" s="16">
        <v>0</v>
      </c>
      <c r="Q319" s="17">
        <v>8.1999999999999993</v>
      </c>
      <c r="R319" s="17">
        <v>8.1999999999999993</v>
      </c>
      <c r="S319" s="16">
        <v>0</v>
      </c>
      <c r="T319" s="16">
        <v>0</v>
      </c>
      <c r="U319" s="17">
        <v>0</v>
      </c>
      <c r="V319" s="17">
        <v>0</v>
      </c>
      <c r="W319" s="16">
        <v>0</v>
      </c>
      <c r="X319" s="16">
        <v>9</v>
      </c>
      <c r="Y319" s="16">
        <v>0</v>
      </c>
      <c r="Z319" s="16">
        <v>0</v>
      </c>
      <c r="AA319" s="18">
        <v>0</v>
      </c>
      <c r="AB319" s="16">
        <v>0</v>
      </c>
      <c r="AC319" s="12" t="s">
        <v>549</v>
      </c>
      <c r="AD319" s="12" t="s">
        <v>559</v>
      </c>
      <c r="AE319" s="19">
        <v>43552</v>
      </c>
      <c r="AH319" s="20">
        <v>43557</v>
      </c>
    </row>
    <row r="320" spans="1:34" s="12" customFormat="1" ht="12.75" x14ac:dyDescent="0.15">
      <c r="A320" s="12" t="s">
        <v>1158</v>
      </c>
      <c r="B320" s="12" t="s">
        <v>21</v>
      </c>
      <c r="C320" s="12" t="s">
        <v>652</v>
      </c>
      <c r="D320" s="12" t="s">
        <v>653</v>
      </c>
      <c r="E320" s="12" t="s">
        <v>544</v>
      </c>
      <c r="F320" s="12" t="s">
        <v>545</v>
      </c>
      <c r="G320" s="16">
        <v>90</v>
      </c>
      <c r="H320" s="16">
        <v>0</v>
      </c>
      <c r="I320" s="17">
        <v>0</v>
      </c>
      <c r="J320" s="17">
        <v>0</v>
      </c>
      <c r="K320" s="16">
        <v>90</v>
      </c>
      <c r="L320" s="12" t="s">
        <v>654</v>
      </c>
      <c r="M320" s="12" t="s">
        <v>557</v>
      </c>
      <c r="N320" s="12" t="s">
        <v>655</v>
      </c>
      <c r="O320" s="16">
        <v>7</v>
      </c>
      <c r="P320" s="16">
        <v>0</v>
      </c>
      <c r="Q320" s="17">
        <v>7</v>
      </c>
      <c r="R320" s="17">
        <v>7</v>
      </c>
      <c r="S320" s="16">
        <v>0</v>
      </c>
      <c r="T320" s="16">
        <v>0</v>
      </c>
      <c r="U320" s="17">
        <v>0</v>
      </c>
      <c r="V320" s="17">
        <v>0</v>
      </c>
      <c r="W320" s="16">
        <v>0</v>
      </c>
      <c r="X320" s="16">
        <v>7</v>
      </c>
      <c r="Y320" s="16">
        <v>0</v>
      </c>
      <c r="Z320" s="16">
        <v>0</v>
      </c>
      <c r="AA320" s="18">
        <v>0</v>
      </c>
      <c r="AB320" s="16">
        <v>0</v>
      </c>
      <c r="AC320" s="12" t="s">
        <v>549</v>
      </c>
      <c r="AD320" s="12" t="s">
        <v>559</v>
      </c>
      <c r="AE320" s="19">
        <v>43552</v>
      </c>
      <c r="AH320" s="20">
        <v>43557</v>
      </c>
    </row>
    <row r="321" spans="1:34" s="12" customFormat="1" ht="12.75" x14ac:dyDescent="0.15">
      <c r="A321" s="12" t="s">
        <v>1159</v>
      </c>
      <c r="B321" s="12" t="s">
        <v>9</v>
      </c>
      <c r="C321" s="12" t="s">
        <v>588</v>
      </c>
      <c r="D321" s="12" t="s">
        <v>607</v>
      </c>
      <c r="E321" s="12" t="s">
        <v>544</v>
      </c>
      <c r="F321" s="12" t="s">
        <v>545</v>
      </c>
      <c r="G321" s="16">
        <v>110</v>
      </c>
      <c r="H321" s="16">
        <v>65.5</v>
      </c>
      <c r="I321" s="17">
        <v>65.5</v>
      </c>
      <c r="J321" s="17">
        <v>65.5</v>
      </c>
      <c r="K321" s="16">
        <v>44.5</v>
      </c>
      <c r="L321" s="12" t="s">
        <v>608</v>
      </c>
      <c r="M321" s="12" t="s">
        <v>557</v>
      </c>
      <c r="N321" s="12" t="s">
        <v>609</v>
      </c>
      <c r="O321" s="16">
        <v>16</v>
      </c>
      <c r="P321" s="16">
        <v>14.5</v>
      </c>
      <c r="Q321" s="17">
        <v>14.5</v>
      </c>
      <c r="R321" s="17">
        <v>14.5</v>
      </c>
      <c r="S321" s="16">
        <v>0</v>
      </c>
      <c r="T321" s="16">
        <v>0</v>
      </c>
      <c r="U321" s="17">
        <v>0</v>
      </c>
      <c r="V321" s="17">
        <v>0</v>
      </c>
      <c r="W321" s="16">
        <v>14.5</v>
      </c>
      <c r="X321" s="16">
        <v>1.5</v>
      </c>
      <c r="Y321" s="16">
        <v>4.97272727272727</v>
      </c>
      <c r="Z321" s="16">
        <v>9.5272727272727291</v>
      </c>
      <c r="AA321" s="18">
        <v>0</v>
      </c>
      <c r="AB321" s="16">
        <v>-4.97272727272727</v>
      </c>
      <c r="AC321" s="12" t="s">
        <v>549</v>
      </c>
      <c r="AD321" s="12" t="s">
        <v>559</v>
      </c>
      <c r="AE321" s="19">
        <v>43552</v>
      </c>
      <c r="AF321" s="19">
        <v>43553</v>
      </c>
      <c r="AH321" s="20">
        <v>43554</v>
      </c>
    </row>
    <row r="322" spans="1:34" s="12" customFormat="1" ht="12.75" x14ac:dyDescent="0.15">
      <c r="A322" s="12" t="s">
        <v>1160</v>
      </c>
      <c r="B322" s="12" t="s">
        <v>66</v>
      </c>
      <c r="C322" s="12" t="s">
        <v>787</v>
      </c>
      <c r="D322" s="12" t="s">
        <v>918</v>
      </c>
      <c r="E322" s="12" t="s">
        <v>544</v>
      </c>
      <c r="F322" s="12" t="s">
        <v>703</v>
      </c>
      <c r="G322" s="16">
        <v>200000</v>
      </c>
      <c r="H322" s="16">
        <v>0</v>
      </c>
      <c r="I322" s="17">
        <v>0</v>
      </c>
      <c r="J322" s="17">
        <v>0</v>
      </c>
      <c r="K322" s="16">
        <v>200000</v>
      </c>
      <c r="L322" s="12" t="s">
        <v>1108</v>
      </c>
      <c r="M322" s="12" t="s">
        <v>564</v>
      </c>
      <c r="N322" s="12" t="s">
        <v>1109</v>
      </c>
      <c r="O322" s="16">
        <v>133</v>
      </c>
      <c r="P322" s="16">
        <v>0</v>
      </c>
      <c r="Q322" s="17">
        <v>0</v>
      </c>
      <c r="R322" s="17">
        <v>0</v>
      </c>
      <c r="S322" s="16">
        <v>0</v>
      </c>
      <c r="T322" s="16">
        <v>0</v>
      </c>
      <c r="U322" s="17">
        <v>0</v>
      </c>
      <c r="V322" s="17">
        <v>0</v>
      </c>
      <c r="W322" s="16">
        <v>0</v>
      </c>
      <c r="X322" s="16">
        <v>133</v>
      </c>
      <c r="Y322" s="16">
        <v>0</v>
      </c>
      <c r="Z322" s="16">
        <v>0</v>
      </c>
      <c r="AA322" s="18">
        <v>0</v>
      </c>
      <c r="AB322" s="16">
        <v>0</v>
      </c>
      <c r="AC322" s="12" t="s">
        <v>549</v>
      </c>
      <c r="AD322" s="12" t="s">
        <v>559</v>
      </c>
      <c r="AE322" s="19">
        <v>43552</v>
      </c>
    </row>
    <row r="323" spans="1:34" s="12" customFormat="1" ht="12.75" x14ac:dyDescent="0.15">
      <c r="A323" s="12" t="s">
        <v>1161</v>
      </c>
      <c r="B323" s="12" t="s">
        <v>342</v>
      </c>
      <c r="C323" s="12" t="s">
        <v>573</v>
      </c>
      <c r="D323" s="12" t="s">
        <v>918</v>
      </c>
      <c r="E323" s="12" t="s">
        <v>544</v>
      </c>
      <c r="F323" s="12" t="s">
        <v>545</v>
      </c>
      <c r="G323" s="16">
        <v>200</v>
      </c>
      <c r="H323" s="16">
        <v>200</v>
      </c>
      <c r="I323" s="17">
        <v>200</v>
      </c>
      <c r="J323" s="17">
        <v>200</v>
      </c>
      <c r="K323" s="16">
        <v>0</v>
      </c>
      <c r="L323" s="12" t="s">
        <v>1105</v>
      </c>
      <c r="M323" s="12" t="s">
        <v>686</v>
      </c>
      <c r="N323" s="12" t="s">
        <v>1106</v>
      </c>
      <c r="O323" s="16">
        <v>32</v>
      </c>
      <c r="P323" s="16">
        <v>32</v>
      </c>
      <c r="Q323" s="17">
        <v>32</v>
      </c>
      <c r="R323" s="17">
        <v>32</v>
      </c>
      <c r="S323" s="16">
        <v>0</v>
      </c>
      <c r="T323" s="16">
        <v>0</v>
      </c>
      <c r="U323" s="17">
        <v>0</v>
      </c>
      <c r="V323" s="17">
        <v>0</v>
      </c>
      <c r="W323" s="16">
        <v>32</v>
      </c>
      <c r="X323" s="16">
        <v>0</v>
      </c>
      <c r="Y323" s="16">
        <v>0</v>
      </c>
      <c r="Z323" s="16">
        <v>32</v>
      </c>
      <c r="AA323" s="18">
        <v>0</v>
      </c>
      <c r="AB323" s="16">
        <v>0</v>
      </c>
      <c r="AC323" s="12" t="s">
        <v>549</v>
      </c>
      <c r="AD323" s="12" t="s">
        <v>559</v>
      </c>
      <c r="AE323" s="19">
        <v>43552</v>
      </c>
      <c r="AF323" s="19">
        <v>43554</v>
      </c>
      <c r="AG323" s="19">
        <v>43554</v>
      </c>
      <c r="AH323" s="20">
        <v>43557</v>
      </c>
    </row>
    <row r="324" spans="1:34" s="12" customFormat="1" ht="12.75" x14ac:dyDescent="0.15">
      <c r="A324" s="12" t="s">
        <v>1162</v>
      </c>
      <c r="B324" s="12" t="s">
        <v>1111</v>
      </c>
      <c r="C324" s="12" t="s">
        <v>1112</v>
      </c>
      <c r="D324" s="12" t="s">
        <v>1113</v>
      </c>
      <c r="E324" s="12" t="s">
        <v>544</v>
      </c>
      <c r="F324" s="12" t="s">
        <v>703</v>
      </c>
      <c r="G324" s="16">
        <v>200000</v>
      </c>
      <c r="H324" s="16">
        <v>0</v>
      </c>
      <c r="I324" s="17">
        <v>0</v>
      </c>
      <c r="J324" s="17">
        <v>0</v>
      </c>
      <c r="K324" s="16">
        <v>200000</v>
      </c>
      <c r="L324" s="12" t="s">
        <v>66</v>
      </c>
      <c r="M324" s="12" t="s">
        <v>787</v>
      </c>
      <c r="N324" s="12" t="s">
        <v>918</v>
      </c>
      <c r="O324" s="16">
        <v>200000</v>
      </c>
      <c r="P324" s="16">
        <v>0</v>
      </c>
      <c r="Q324" s="17">
        <v>0</v>
      </c>
      <c r="R324" s="17">
        <v>0</v>
      </c>
      <c r="S324" s="16">
        <v>0</v>
      </c>
      <c r="T324" s="16">
        <v>0</v>
      </c>
      <c r="U324" s="17">
        <v>0</v>
      </c>
      <c r="V324" s="17">
        <v>0</v>
      </c>
      <c r="W324" s="16">
        <v>0</v>
      </c>
      <c r="X324" s="16">
        <v>200000</v>
      </c>
      <c r="Y324" s="16">
        <v>0</v>
      </c>
      <c r="Z324" s="16">
        <v>0</v>
      </c>
      <c r="AA324" s="18">
        <v>0</v>
      </c>
      <c r="AB324" s="16">
        <v>0</v>
      </c>
      <c r="AC324" s="12" t="s">
        <v>549</v>
      </c>
      <c r="AD324" s="12" t="s">
        <v>79</v>
      </c>
      <c r="AE324" s="19">
        <v>43552</v>
      </c>
    </row>
    <row r="325" spans="1:34" s="12" customFormat="1" ht="12.75" x14ac:dyDescent="0.15">
      <c r="A325" s="12" t="s">
        <v>1163</v>
      </c>
      <c r="B325" s="12" t="s">
        <v>428</v>
      </c>
      <c r="C325" s="12" t="s">
        <v>787</v>
      </c>
      <c r="D325" s="12" t="s">
        <v>787</v>
      </c>
      <c r="E325" s="12" t="s">
        <v>544</v>
      </c>
      <c r="F325" s="12" t="s">
        <v>703</v>
      </c>
      <c r="G325" s="16">
        <v>140000</v>
      </c>
      <c r="H325" s="16">
        <v>0</v>
      </c>
      <c r="I325" s="17">
        <v>0</v>
      </c>
      <c r="J325" s="17">
        <v>0</v>
      </c>
      <c r="K325" s="16">
        <v>140000</v>
      </c>
      <c r="L325" s="12" t="s">
        <v>1164</v>
      </c>
      <c r="M325" s="12" t="s">
        <v>564</v>
      </c>
      <c r="N325" s="12" t="s">
        <v>1165</v>
      </c>
      <c r="O325" s="16">
        <v>93</v>
      </c>
      <c r="P325" s="16">
        <v>0</v>
      </c>
      <c r="Q325" s="17">
        <v>0</v>
      </c>
      <c r="R325" s="17">
        <v>0</v>
      </c>
      <c r="S325" s="16">
        <v>0</v>
      </c>
      <c r="T325" s="16">
        <v>0</v>
      </c>
      <c r="U325" s="17">
        <v>0</v>
      </c>
      <c r="V325" s="17">
        <v>0</v>
      </c>
      <c r="W325" s="16">
        <v>0</v>
      </c>
      <c r="X325" s="16">
        <v>93</v>
      </c>
      <c r="Y325" s="16">
        <v>0</v>
      </c>
      <c r="Z325" s="16">
        <v>0</v>
      </c>
      <c r="AA325" s="18">
        <v>0</v>
      </c>
      <c r="AB325" s="16">
        <v>0</v>
      </c>
      <c r="AC325" s="12" t="s">
        <v>549</v>
      </c>
      <c r="AD325" s="12" t="s">
        <v>559</v>
      </c>
      <c r="AE325" s="19">
        <v>43552</v>
      </c>
    </row>
    <row r="326" spans="1:34" s="12" customFormat="1" ht="12.75" x14ac:dyDescent="0.15">
      <c r="A326" s="12" t="s">
        <v>1166</v>
      </c>
      <c r="B326" s="12" t="s">
        <v>47</v>
      </c>
      <c r="C326" s="12" t="s">
        <v>462</v>
      </c>
      <c r="D326" s="12" t="s">
        <v>632</v>
      </c>
      <c r="E326" s="12" t="s">
        <v>544</v>
      </c>
      <c r="F326" s="12" t="s">
        <v>708</v>
      </c>
      <c r="G326" s="16">
        <v>1000000</v>
      </c>
      <c r="H326" s="16">
        <v>0</v>
      </c>
      <c r="I326" s="17">
        <v>0</v>
      </c>
      <c r="J326" s="17">
        <v>0</v>
      </c>
      <c r="K326" s="16">
        <v>1000000</v>
      </c>
      <c r="L326" s="12" t="s">
        <v>633</v>
      </c>
      <c r="M326" s="12" t="s">
        <v>564</v>
      </c>
      <c r="N326" s="12" t="s">
        <v>634</v>
      </c>
      <c r="O326" s="16">
        <v>337</v>
      </c>
      <c r="P326" s="16">
        <v>337</v>
      </c>
      <c r="Q326" s="17">
        <v>337</v>
      </c>
      <c r="R326" s="17">
        <v>337</v>
      </c>
      <c r="S326" s="16">
        <v>0</v>
      </c>
      <c r="T326" s="16">
        <v>0</v>
      </c>
      <c r="U326" s="17">
        <v>0</v>
      </c>
      <c r="V326" s="17">
        <v>0</v>
      </c>
      <c r="W326" s="16">
        <v>337</v>
      </c>
      <c r="X326" s="16">
        <v>0</v>
      </c>
      <c r="Y326" s="16">
        <v>337</v>
      </c>
      <c r="Z326" s="16">
        <v>0</v>
      </c>
      <c r="AA326" s="18">
        <v>0</v>
      </c>
      <c r="AB326" s="16">
        <v>-337</v>
      </c>
      <c r="AC326" s="12" t="s">
        <v>549</v>
      </c>
      <c r="AD326" s="12" t="s">
        <v>559</v>
      </c>
      <c r="AE326" s="19">
        <v>43553</v>
      </c>
    </row>
    <row r="327" spans="1:34" s="12" customFormat="1" ht="12.75" x14ac:dyDescent="0.15">
      <c r="A327" s="12" t="s">
        <v>1167</v>
      </c>
      <c r="B327" s="12" t="s">
        <v>90</v>
      </c>
      <c r="C327" s="12" t="s">
        <v>542</v>
      </c>
      <c r="D327" s="12" t="s">
        <v>562</v>
      </c>
      <c r="E327" s="12" t="s">
        <v>544</v>
      </c>
      <c r="F327" s="12" t="s">
        <v>708</v>
      </c>
      <c r="G327" s="16">
        <v>170000</v>
      </c>
      <c r="H327" s="16">
        <v>0</v>
      </c>
      <c r="I327" s="17">
        <v>0</v>
      </c>
      <c r="J327" s="17">
        <v>0</v>
      </c>
      <c r="K327" s="16">
        <v>170000</v>
      </c>
      <c r="L327" s="12" t="s">
        <v>88</v>
      </c>
      <c r="M327" s="12" t="s">
        <v>567</v>
      </c>
      <c r="N327" s="12" t="s">
        <v>562</v>
      </c>
      <c r="O327" s="16">
        <v>170000</v>
      </c>
      <c r="P327" s="16">
        <v>42000</v>
      </c>
      <c r="Q327" s="17">
        <v>42000</v>
      </c>
      <c r="R327" s="17">
        <v>42000</v>
      </c>
      <c r="S327" s="16">
        <v>0</v>
      </c>
      <c r="T327" s="16">
        <v>0</v>
      </c>
      <c r="U327" s="17">
        <v>0</v>
      </c>
      <c r="V327" s="17">
        <v>0</v>
      </c>
      <c r="W327" s="16">
        <v>42000</v>
      </c>
      <c r="X327" s="16">
        <v>128000</v>
      </c>
      <c r="Y327" s="16">
        <v>42000</v>
      </c>
      <c r="Z327" s="16">
        <v>0</v>
      </c>
      <c r="AA327" s="18">
        <v>0</v>
      </c>
      <c r="AB327" s="16">
        <v>-42000</v>
      </c>
      <c r="AC327" s="12" t="s">
        <v>549</v>
      </c>
      <c r="AD327" s="12" t="s">
        <v>79</v>
      </c>
      <c r="AE327" s="19">
        <v>43554</v>
      </c>
    </row>
    <row r="328" spans="1:34" s="12" customFormat="1" ht="12.75" x14ac:dyDescent="0.15">
      <c r="A328" s="12" t="s">
        <v>1167</v>
      </c>
      <c r="B328" s="12" t="s">
        <v>90</v>
      </c>
      <c r="C328" s="12" t="s">
        <v>542</v>
      </c>
      <c r="D328" s="12" t="s">
        <v>562</v>
      </c>
      <c r="E328" s="12" t="s">
        <v>544</v>
      </c>
      <c r="F328" s="12" t="s">
        <v>708</v>
      </c>
      <c r="G328" s="16">
        <v>170000</v>
      </c>
      <c r="H328" s="16">
        <v>0</v>
      </c>
      <c r="I328" s="17">
        <v>0</v>
      </c>
      <c r="J328" s="17">
        <v>0</v>
      </c>
      <c r="K328" s="16">
        <v>170000</v>
      </c>
      <c r="L328" s="12" t="s">
        <v>89</v>
      </c>
      <c r="M328" s="12" t="s">
        <v>561</v>
      </c>
      <c r="N328" s="12" t="s">
        <v>562</v>
      </c>
      <c r="O328" s="16">
        <v>170000</v>
      </c>
      <c r="P328" s="16">
        <v>42700</v>
      </c>
      <c r="Q328" s="17">
        <v>42700</v>
      </c>
      <c r="R328" s="17">
        <v>42700</v>
      </c>
      <c r="S328" s="16">
        <v>0</v>
      </c>
      <c r="T328" s="16">
        <v>0</v>
      </c>
      <c r="U328" s="17">
        <v>0</v>
      </c>
      <c r="V328" s="17">
        <v>0</v>
      </c>
      <c r="W328" s="16">
        <v>42700</v>
      </c>
      <c r="X328" s="16">
        <v>127300</v>
      </c>
      <c r="Y328" s="16">
        <v>42700</v>
      </c>
      <c r="Z328" s="16">
        <v>0</v>
      </c>
      <c r="AA328" s="18">
        <v>0</v>
      </c>
      <c r="AB328" s="16">
        <v>-42700</v>
      </c>
      <c r="AC328" s="12" t="s">
        <v>549</v>
      </c>
      <c r="AD328" s="12" t="s">
        <v>79</v>
      </c>
      <c r="AE328" s="19">
        <v>43554</v>
      </c>
    </row>
    <row r="329" spans="1:34" s="12" customFormat="1" ht="12.75" x14ac:dyDescent="0.15">
      <c r="A329" s="12" t="s">
        <v>1168</v>
      </c>
      <c r="B329" s="12" t="s">
        <v>9</v>
      </c>
      <c r="C329" s="12" t="s">
        <v>588</v>
      </c>
      <c r="D329" s="12" t="s">
        <v>607</v>
      </c>
      <c r="E329" s="12" t="s">
        <v>544</v>
      </c>
      <c r="F329" s="12" t="s">
        <v>585</v>
      </c>
      <c r="G329" s="16">
        <v>1500</v>
      </c>
      <c r="H329" s="16">
        <v>793</v>
      </c>
      <c r="I329" s="17">
        <v>793</v>
      </c>
      <c r="J329" s="17">
        <v>793</v>
      </c>
      <c r="K329" s="16">
        <v>707</v>
      </c>
      <c r="L329" s="12" t="s">
        <v>608</v>
      </c>
      <c r="M329" s="12" t="s">
        <v>557</v>
      </c>
      <c r="N329" s="12" t="s">
        <v>609</v>
      </c>
      <c r="O329" s="16">
        <v>211</v>
      </c>
      <c r="P329" s="16">
        <v>211</v>
      </c>
      <c r="Q329" s="17">
        <v>211</v>
      </c>
      <c r="R329" s="17">
        <v>211</v>
      </c>
      <c r="S329" s="16">
        <v>0</v>
      </c>
      <c r="T329" s="16">
        <v>0</v>
      </c>
      <c r="U329" s="17">
        <v>0</v>
      </c>
      <c r="V329" s="17">
        <v>0</v>
      </c>
      <c r="W329" s="16">
        <v>211</v>
      </c>
      <c r="X329" s="16">
        <v>0</v>
      </c>
      <c r="Y329" s="16">
        <v>99.451333333333295</v>
      </c>
      <c r="Z329" s="16">
        <v>111.548666666667</v>
      </c>
      <c r="AA329" s="18">
        <v>0</v>
      </c>
      <c r="AB329" s="16">
        <v>-99.451333333333295</v>
      </c>
      <c r="AC329" s="12" t="s">
        <v>549</v>
      </c>
      <c r="AD329" s="12" t="s">
        <v>559</v>
      </c>
      <c r="AE329" s="19">
        <v>43554</v>
      </c>
      <c r="AF329" s="19">
        <v>43556</v>
      </c>
    </row>
    <row r="330" spans="1:34" s="12" customFormat="1" ht="12.75" x14ac:dyDescent="0.15">
      <c r="A330" s="12" t="s">
        <v>1046</v>
      </c>
      <c r="B330" s="12" t="s">
        <v>11</v>
      </c>
      <c r="C330" s="12" t="s">
        <v>453</v>
      </c>
      <c r="D330" s="12" t="s">
        <v>628</v>
      </c>
      <c r="E330" s="12" t="s">
        <v>889</v>
      </c>
      <c r="F330" s="12" t="s">
        <v>545</v>
      </c>
      <c r="G330" s="16">
        <v>500000</v>
      </c>
      <c r="H330" s="16">
        <v>482000</v>
      </c>
      <c r="I330" s="17">
        <v>482000</v>
      </c>
      <c r="J330" s="17">
        <v>482000</v>
      </c>
      <c r="K330" s="16">
        <v>18000</v>
      </c>
      <c r="L330" s="12" t="s">
        <v>629</v>
      </c>
      <c r="M330" s="12" t="s">
        <v>564</v>
      </c>
      <c r="N330" s="12" t="s">
        <v>630</v>
      </c>
      <c r="O330" s="16">
        <v>431</v>
      </c>
      <c r="P330" s="16">
        <v>430.8</v>
      </c>
      <c r="Q330" s="17">
        <v>430.8</v>
      </c>
      <c r="R330" s="17">
        <v>430.8</v>
      </c>
      <c r="S330" s="16">
        <v>0</v>
      </c>
      <c r="T330" s="16">
        <v>0</v>
      </c>
      <c r="U330" s="17">
        <v>0</v>
      </c>
      <c r="V330" s="17">
        <v>0</v>
      </c>
      <c r="W330" s="16">
        <v>430.8</v>
      </c>
      <c r="X330" s="16">
        <v>0.2</v>
      </c>
      <c r="Y330" s="16">
        <v>15.316000000000001</v>
      </c>
      <c r="Z330" s="16">
        <v>415.48399999999998</v>
      </c>
      <c r="AA330" s="18">
        <v>0</v>
      </c>
      <c r="AB330" s="16">
        <v>-15.316000000000001</v>
      </c>
      <c r="AC330" s="12" t="s">
        <v>549</v>
      </c>
      <c r="AD330" s="12" t="s">
        <v>559</v>
      </c>
      <c r="AE330" s="19">
        <v>43525</v>
      </c>
      <c r="AF330" s="19">
        <v>43526</v>
      </c>
      <c r="AH330" s="20">
        <v>43547</v>
      </c>
    </row>
    <row r="331" spans="1:34" s="12" customFormat="1" ht="12.75" x14ac:dyDescent="0.15">
      <c r="A331" s="12" t="s">
        <v>1047</v>
      </c>
      <c r="B331" s="12" t="s">
        <v>47</v>
      </c>
      <c r="C331" s="12" t="s">
        <v>462</v>
      </c>
      <c r="D331" s="12" t="s">
        <v>632</v>
      </c>
      <c r="E331" s="12" t="s">
        <v>544</v>
      </c>
      <c r="F331" s="12" t="s">
        <v>545</v>
      </c>
      <c r="G331" s="16">
        <v>500000</v>
      </c>
      <c r="H331" s="16">
        <v>452000</v>
      </c>
      <c r="I331" s="17">
        <v>452000</v>
      </c>
      <c r="J331" s="17">
        <v>452000</v>
      </c>
      <c r="K331" s="16">
        <v>48000</v>
      </c>
      <c r="L331" s="12" t="s">
        <v>633</v>
      </c>
      <c r="M331" s="12" t="s">
        <v>564</v>
      </c>
      <c r="N331" s="12" t="s">
        <v>634</v>
      </c>
      <c r="O331" s="16">
        <v>169</v>
      </c>
      <c r="P331" s="16">
        <v>169</v>
      </c>
      <c r="Q331" s="17">
        <v>169</v>
      </c>
      <c r="R331" s="17">
        <v>169</v>
      </c>
      <c r="S331" s="16">
        <v>0</v>
      </c>
      <c r="T331" s="16">
        <v>0</v>
      </c>
      <c r="U331" s="17">
        <v>0</v>
      </c>
      <c r="V331" s="17">
        <v>0</v>
      </c>
      <c r="W331" s="16">
        <v>169</v>
      </c>
      <c r="X331" s="16">
        <v>0</v>
      </c>
      <c r="Y331" s="16">
        <v>16.224</v>
      </c>
      <c r="Z331" s="16">
        <v>152.77600000000001</v>
      </c>
      <c r="AA331" s="18">
        <v>0</v>
      </c>
      <c r="AB331" s="16">
        <v>-16.224</v>
      </c>
      <c r="AC331" s="12" t="s">
        <v>549</v>
      </c>
      <c r="AD331" s="12" t="s">
        <v>559</v>
      </c>
      <c r="AE331" s="19">
        <v>43525</v>
      </c>
      <c r="AF331" s="19">
        <v>43529</v>
      </c>
      <c r="AH331" s="20">
        <v>43538</v>
      </c>
    </row>
    <row r="332" spans="1:34" s="12" customFormat="1" ht="12.75" x14ac:dyDescent="0.15">
      <c r="A332" s="12" t="s">
        <v>1048</v>
      </c>
      <c r="B332" s="12" t="s">
        <v>100</v>
      </c>
      <c r="C332" s="12" t="s">
        <v>579</v>
      </c>
      <c r="D332" s="12" t="s">
        <v>612</v>
      </c>
      <c r="E332" s="12" t="s">
        <v>544</v>
      </c>
      <c r="F332" s="12" t="s">
        <v>545</v>
      </c>
      <c r="G332" s="16">
        <v>1000</v>
      </c>
      <c r="H332" s="16">
        <v>983</v>
      </c>
      <c r="I332" s="17">
        <v>983</v>
      </c>
      <c r="J332" s="17">
        <v>983</v>
      </c>
      <c r="K332" s="16">
        <v>17</v>
      </c>
      <c r="L332" s="12" t="s">
        <v>905</v>
      </c>
      <c r="M332" s="12" t="s">
        <v>557</v>
      </c>
      <c r="N332" s="12" t="s">
        <v>906</v>
      </c>
      <c r="O332" s="16">
        <v>211</v>
      </c>
      <c r="P332" s="16">
        <v>211</v>
      </c>
      <c r="Q332" s="17">
        <v>211</v>
      </c>
      <c r="R332" s="17">
        <v>211</v>
      </c>
      <c r="S332" s="16">
        <v>0</v>
      </c>
      <c r="T332" s="16">
        <v>0</v>
      </c>
      <c r="U332" s="17">
        <v>0</v>
      </c>
      <c r="V332" s="17">
        <v>0</v>
      </c>
      <c r="W332" s="16">
        <v>211</v>
      </c>
      <c r="X332" s="16">
        <v>0</v>
      </c>
      <c r="Y332" s="16">
        <v>3.58699999999997</v>
      </c>
      <c r="Z332" s="16">
        <v>207.41300000000001</v>
      </c>
      <c r="AA332" s="18">
        <v>0</v>
      </c>
      <c r="AB332" s="16">
        <v>-3.58700000000001</v>
      </c>
      <c r="AC332" s="12" t="s">
        <v>549</v>
      </c>
      <c r="AD332" s="12" t="s">
        <v>559</v>
      </c>
      <c r="AE332" s="19">
        <v>43525</v>
      </c>
      <c r="AF332" s="19">
        <v>43528</v>
      </c>
      <c r="AH332" s="20">
        <v>43538</v>
      </c>
    </row>
    <row r="333" spans="1:34" s="12" customFormat="1" ht="12.75" x14ac:dyDescent="0.15">
      <c r="A333" s="12" t="s">
        <v>1049</v>
      </c>
      <c r="B333" s="12" t="s">
        <v>93</v>
      </c>
      <c r="C333" s="12" t="s">
        <v>573</v>
      </c>
      <c r="D333" s="12" t="s">
        <v>796</v>
      </c>
      <c r="E333" s="12" t="s">
        <v>544</v>
      </c>
      <c r="F333" s="12" t="s">
        <v>545</v>
      </c>
      <c r="G333" s="16">
        <v>3000</v>
      </c>
      <c r="H333" s="16">
        <v>1999</v>
      </c>
      <c r="I333" s="17">
        <v>1999</v>
      </c>
      <c r="J333" s="17">
        <v>1999</v>
      </c>
      <c r="K333" s="16">
        <v>1001</v>
      </c>
      <c r="L333" s="12" t="s">
        <v>797</v>
      </c>
      <c r="M333" s="12" t="s">
        <v>576</v>
      </c>
      <c r="N333" s="12" t="s">
        <v>798</v>
      </c>
      <c r="O333" s="16">
        <v>101</v>
      </c>
      <c r="P333" s="16">
        <v>94.5</v>
      </c>
      <c r="Q333" s="17">
        <v>94.5</v>
      </c>
      <c r="R333" s="17">
        <v>94.5</v>
      </c>
      <c r="S333" s="16">
        <v>0</v>
      </c>
      <c r="T333" s="16">
        <v>0</v>
      </c>
      <c r="U333" s="17">
        <v>0</v>
      </c>
      <c r="V333" s="17">
        <v>0</v>
      </c>
      <c r="W333" s="16">
        <v>94.5</v>
      </c>
      <c r="X333" s="16">
        <v>6.5</v>
      </c>
      <c r="Y333" s="16">
        <v>27.200333333333301</v>
      </c>
      <c r="Z333" s="16">
        <v>67.299666666666695</v>
      </c>
      <c r="AA333" s="18">
        <v>0</v>
      </c>
      <c r="AB333" s="16">
        <v>-27.200333333333301</v>
      </c>
      <c r="AC333" s="12" t="s">
        <v>549</v>
      </c>
      <c r="AD333" s="12" t="s">
        <v>559</v>
      </c>
      <c r="AE333" s="19">
        <v>43525</v>
      </c>
      <c r="AF333" s="19">
        <v>43528</v>
      </c>
      <c r="AH333" s="20">
        <v>43538</v>
      </c>
    </row>
    <row r="334" spans="1:34" s="12" customFormat="1" ht="12.75" x14ac:dyDescent="0.15">
      <c r="A334" s="12" t="s">
        <v>1050</v>
      </c>
      <c r="B334" s="12" t="s">
        <v>102</v>
      </c>
      <c r="C334" s="12" t="s">
        <v>554</v>
      </c>
      <c r="D334" s="12" t="s">
        <v>757</v>
      </c>
      <c r="E334" s="12" t="s">
        <v>544</v>
      </c>
      <c r="F334" s="12" t="s">
        <v>545</v>
      </c>
      <c r="G334" s="16">
        <v>90</v>
      </c>
      <c r="H334" s="16">
        <v>20</v>
      </c>
      <c r="I334" s="17">
        <v>20</v>
      </c>
      <c r="J334" s="17">
        <v>20</v>
      </c>
      <c r="K334" s="16">
        <v>70</v>
      </c>
      <c r="L334" s="12" t="s">
        <v>654</v>
      </c>
      <c r="M334" s="12" t="s">
        <v>557</v>
      </c>
      <c r="N334" s="12" t="s">
        <v>655</v>
      </c>
      <c r="O334" s="16">
        <v>13</v>
      </c>
      <c r="P334" s="16">
        <v>11.4</v>
      </c>
      <c r="Q334" s="17">
        <v>11.4</v>
      </c>
      <c r="R334" s="17">
        <v>11.4</v>
      </c>
      <c r="S334" s="16">
        <v>0</v>
      </c>
      <c r="T334" s="16">
        <v>0</v>
      </c>
      <c r="U334" s="17">
        <v>0</v>
      </c>
      <c r="V334" s="17">
        <v>0</v>
      </c>
      <c r="W334" s="16">
        <v>11.4</v>
      </c>
      <c r="X334" s="16">
        <v>1.6</v>
      </c>
      <c r="Y334" s="16">
        <v>8.5111111111111093</v>
      </c>
      <c r="Z334" s="16">
        <v>2.8888888888888902</v>
      </c>
      <c r="AA334" s="18">
        <v>0</v>
      </c>
      <c r="AB334" s="16">
        <v>-8.5111111111111093</v>
      </c>
      <c r="AC334" s="12" t="s">
        <v>549</v>
      </c>
      <c r="AD334" s="12" t="s">
        <v>559</v>
      </c>
      <c r="AE334" s="19">
        <v>43526</v>
      </c>
      <c r="AF334" s="19">
        <v>43526</v>
      </c>
      <c r="AH334" s="20">
        <v>43530</v>
      </c>
    </row>
    <row r="335" spans="1:34" s="12" customFormat="1" ht="12.75" x14ac:dyDescent="0.15">
      <c r="A335" s="12" t="s">
        <v>1051</v>
      </c>
      <c r="B335" s="12" t="s">
        <v>78</v>
      </c>
      <c r="C335" s="12" t="s">
        <v>787</v>
      </c>
      <c r="D335" s="12" t="s">
        <v>684</v>
      </c>
      <c r="E335" s="12" t="s">
        <v>544</v>
      </c>
      <c r="F335" s="12" t="s">
        <v>545</v>
      </c>
      <c r="G335" s="16">
        <v>70000</v>
      </c>
      <c r="H335" s="16">
        <v>36500</v>
      </c>
      <c r="I335" s="17">
        <v>36500</v>
      </c>
      <c r="J335" s="17">
        <v>36500</v>
      </c>
      <c r="K335" s="16">
        <v>33500</v>
      </c>
      <c r="L335" s="12" t="s">
        <v>855</v>
      </c>
      <c r="M335" s="12" t="s">
        <v>564</v>
      </c>
      <c r="N335" s="12" t="s">
        <v>856</v>
      </c>
      <c r="O335" s="16">
        <v>50</v>
      </c>
      <c r="P335" s="16">
        <v>28.1</v>
      </c>
      <c r="Q335" s="17">
        <v>28.6</v>
      </c>
      <c r="R335" s="17">
        <v>28.6</v>
      </c>
      <c r="S335" s="16">
        <v>0</v>
      </c>
      <c r="T335" s="16">
        <v>0</v>
      </c>
      <c r="U335" s="17">
        <v>0</v>
      </c>
      <c r="V335" s="17">
        <v>0</v>
      </c>
      <c r="W335" s="16">
        <v>28.1</v>
      </c>
      <c r="X335" s="16">
        <v>21.9</v>
      </c>
      <c r="Y335" s="16">
        <v>2.0285714285714298</v>
      </c>
      <c r="Z335" s="16">
        <v>26.071428571428601</v>
      </c>
      <c r="AA335" s="18">
        <v>0</v>
      </c>
      <c r="AB335" s="16">
        <v>-2.0285714285714298</v>
      </c>
      <c r="AC335" s="12" t="s">
        <v>549</v>
      </c>
      <c r="AD335" s="12" t="s">
        <v>559</v>
      </c>
      <c r="AE335" s="19">
        <v>43526</v>
      </c>
      <c r="AF335" s="19">
        <v>43526</v>
      </c>
      <c r="AH335" s="20">
        <v>43536</v>
      </c>
    </row>
    <row r="336" spans="1:34" s="12" customFormat="1" ht="12.75" x14ac:dyDescent="0.15">
      <c r="A336" s="12" t="s">
        <v>1052</v>
      </c>
      <c r="B336" s="12" t="s">
        <v>89</v>
      </c>
      <c r="C336" s="12" t="s">
        <v>561</v>
      </c>
      <c r="D336" s="12" t="s">
        <v>562</v>
      </c>
      <c r="E336" s="12" t="s">
        <v>544</v>
      </c>
      <c r="F336" s="12" t="s">
        <v>545</v>
      </c>
      <c r="G336" s="16">
        <v>15000</v>
      </c>
      <c r="H336" s="16">
        <v>10000</v>
      </c>
      <c r="I336" s="17">
        <v>10000</v>
      </c>
      <c r="J336" s="17">
        <v>10000</v>
      </c>
      <c r="K336" s="16">
        <v>5000</v>
      </c>
      <c r="L336" s="12" t="s">
        <v>563</v>
      </c>
      <c r="M336" s="12" t="s">
        <v>564</v>
      </c>
      <c r="N336" s="12" t="s">
        <v>565</v>
      </c>
      <c r="O336" s="16">
        <v>7</v>
      </c>
      <c r="P336" s="16">
        <v>5</v>
      </c>
      <c r="Q336" s="17">
        <v>5</v>
      </c>
      <c r="R336" s="17">
        <v>5</v>
      </c>
      <c r="S336" s="16">
        <v>0</v>
      </c>
      <c r="T336" s="16">
        <v>0</v>
      </c>
      <c r="U336" s="17">
        <v>0</v>
      </c>
      <c r="V336" s="17">
        <v>0</v>
      </c>
      <c r="W336" s="16">
        <v>5</v>
      </c>
      <c r="X336" s="16">
        <v>2</v>
      </c>
      <c r="Y336" s="16">
        <v>0.33333333333333298</v>
      </c>
      <c r="Z336" s="16">
        <v>4.6666666666666696</v>
      </c>
      <c r="AA336" s="18">
        <v>0</v>
      </c>
      <c r="AB336" s="16">
        <v>-0.33333333333333298</v>
      </c>
      <c r="AC336" s="12" t="s">
        <v>549</v>
      </c>
      <c r="AD336" s="12" t="s">
        <v>559</v>
      </c>
      <c r="AE336" s="19">
        <v>43526</v>
      </c>
      <c r="AF336" s="19">
        <v>43526</v>
      </c>
      <c r="AH336" s="20">
        <v>43529</v>
      </c>
    </row>
    <row r="337" spans="1:34" s="12" customFormat="1" ht="12.75" x14ac:dyDescent="0.15">
      <c r="A337" s="12" t="s">
        <v>1053</v>
      </c>
      <c r="B337" s="12" t="s">
        <v>34</v>
      </c>
      <c r="C337" s="12" t="s">
        <v>696</v>
      </c>
      <c r="D337" s="12" t="s">
        <v>697</v>
      </c>
      <c r="E337" s="12" t="s">
        <v>544</v>
      </c>
      <c r="F337" s="12" t="s">
        <v>545</v>
      </c>
      <c r="G337" s="16">
        <v>415</v>
      </c>
      <c r="H337" s="16">
        <v>318</v>
      </c>
      <c r="I337" s="17">
        <v>318</v>
      </c>
      <c r="J337" s="17">
        <v>318</v>
      </c>
      <c r="K337" s="16">
        <v>97</v>
      </c>
      <c r="L337" s="12" t="s">
        <v>698</v>
      </c>
      <c r="M337" s="12" t="s">
        <v>564</v>
      </c>
      <c r="N337" s="12" t="s">
        <v>699</v>
      </c>
      <c r="O337" s="16">
        <v>47</v>
      </c>
      <c r="P337" s="16">
        <v>36.1</v>
      </c>
      <c r="Q337" s="17">
        <v>48.7</v>
      </c>
      <c r="R337" s="17">
        <v>48.7</v>
      </c>
      <c r="S337" s="16">
        <v>0</v>
      </c>
      <c r="T337" s="16">
        <v>0</v>
      </c>
      <c r="U337" s="17">
        <v>0</v>
      </c>
      <c r="V337" s="17">
        <v>0</v>
      </c>
      <c r="W337" s="16">
        <v>36.1</v>
      </c>
      <c r="X337" s="16">
        <v>10.9</v>
      </c>
      <c r="Y337" s="16">
        <v>8.55421686746968E-2</v>
      </c>
      <c r="Z337" s="16">
        <v>36.014457831325302</v>
      </c>
      <c r="AA337" s="18">
        <v>0</v>
      </c>
      <c r="AB337" s="16">
        <v>-8.55421686746968E-2</v>
      </c>
      <c r="AC337" s="12" t="s">
        <v>549</v>
      </c>
      <c r="AD337" s="12" t="s">
        <v>559</v>
      </c>
      <c r="AE337" s="19">
        <v>43528</v>
      </c>
      <c r="AF337" s="19">
        <v>43529</v>
      </c>
      <c r="AH337" s="20">
        <v>43536</v>
      </c>
    </row>
    <row r="338" spans="1:34" s="12" customFormat="1" ht="12.75" x14ac:dyDescent="0.15">
      <c r="A338" s="12" t="s">
        <v>1054</v>
      </c>
      <c r="B338" s="12" t="s">
        <v>35</v>
      </c>
      <c r="C338" s="12" t="s">
        <v>701</v>
      </c>
      <c r="D338" s="12" t="s">
        <v>697</v>
      </c>
      <c r="E338" s="12" t="s">
        <v>544</v>
      </c>
      <c r="F338" s="12" t="s">
        <v>545</v>
      </c>
      <c r="G338" s="16">
        <v>400</v>
      </c>
      <c r="H338" s="16">
        <v>315</v>
      </c>
      <c r="I338" s="17">
        <v>315</v>
      </c>
      <c r="J338" s="17">
        <v>315</v>
      </c>
      <c r="K338" s="16">
        <v>85</v>
      </c>
      <c r="L338" s="12" t="s">
        <v>698</v>
      </c>
      <c r="M338" s="12" t="s">
        <v>564</v>
      </c>
      <c r="N338" s="12" t="s">
        <v>699</v>
      </c>
      <c r="O338" s="16">
        <v>45</v>
      </c>
      <c r="P338" s="16">
        <v>35.5</v>
      </c>
      <c r="Q338" s="17">
        <v>46.5</v>
      </c>
      <c r="R338" s="17">
        <v>46.5</v>
      </c>
      <c r="S338" s="16">
        <v>0</v>
      </c>
      <c r="T338" s="16">
        <v>0</v>
      </c>
      <c r="U338" s="17">
        <v>0</v>
      </c>
      <c r="V338" s="17">
        <v>0</v>
      </c>
      <c r="W338" s="16">
        <v>35.5</v>
      </c>
      <c r="X338" s="16">
        <v>9.5</v>
      </c>
      <c r="Y338" s="16">
        <v>6.25E-2</v>
      </c>
      <c r="Z338" s="16">
        <v>35.4375</v>
      </c>
      <c r="AA338" s="18">
        <v>0</v>
      </c>
      <c r="AB338" s="16">
        <v>-6.25E-2</v>
      </c>
      <c r="AC338" s="12" t="s">
        <v>549</v>
      </c>
      <c r="AD338" s="12" t="s">
        <v>559</v>
      </c>
      <c r="AE338" s="19">
        <v>43528</v>
      </c>
      <c r="AF338" s="19">
        <v>43529</v>
      </c>
      <c r="AH338" s="20">
        <v>43536</v>
      </c>
    </row>
    <row r="339" spans="1:34" s="12" customFormat="1" ht="12.75" x14ac:dyDescent="0.15">
      <c r="A339" s="12" t="s">
        <v>1055</v>
      </c>
      <c r="B339" s="12" t="s">
        <v>115</v>
      </c>
      <c r="C339" s="12" t="s">
        <v>701</v>
      </c>
      <c r="D339" s="12" t="s">
        <v>761</v>
      </c>
      <c r="E339" s="12" t="s">
        <v>544</v>
      </c>
      <c r="F339" s="12" t="s">
        <v>545</v>
      </c>
      <c r="G339" s="16">
        <v>25</v>
      </c>
      <c r="H339" s="16">
        <v>20</v>
      </c>
      <c r="I339" s="17">
        <v>20</v>
      </c>
      <c r="J339" s="17">
        <v>20</v>
      </c>
      <c r="K339" s="16">
        <v>5</v>
      </c>
      <c r="L339" s="12" t="s">
        <v>762</v>
      </c>
      <c r="M339" s="12" t="s">
        <v>564</v>
      </c>
      <c r="N339" s="12" t="s">
        <v>763</v>
      </c>
      <c r="O339" s="16">
        <v>3</v>
      </c>
      <c r="P339" s="16">
        <v>2.5</v>
      </c>
      <c r="Q339" s="17">
        <v>2.5</v>
      </c>
      <c r="R339" s="17">
        <v>2.5</v>
      </c>
      <c r="S339" s="16">
        <v>0</v>
      </c>
      <c r="T339" s="16">
        <v>0</v>
      </c>
      <c r="U339" s="17">
        <v>0</v>
      </c>
      <c r="V339" s="17">
        <v>0</v>
      </c>
      <c r="W339" s="16">
        <v>2.5</v>
      </c>
      <c r="X339" s="16">
        <v>0.5</v>
      </c>
      <c r="Y339" s="16">
        <v>0.1</v>
      </c>
      <c r="Z339" s="16">
        <v>2.4</v>
      </c>
      <c r="AA339" s="18">
        <v>0</v>
      </c>
      <c r="AB339" s="16">
        <v>-0.1</v>
      </c>
      <c r="AC339" s="12" t="s">
        <v>549</v>
      </c>
      <c r="AD339" s="12" t="s">
        <v>559</v>
      </c>
      <c r="AE339" s="19">
        <v>43529</v>
      </c>
      <c r="AF339" s="19">
        <v>43529</v>
      </c>
      <c r="AH339" s="20">
        <v>43529</v>
      </c>
    </row>
    <row r="340" spans="1:34" s="12" customFormat="1" ht="12.75" x14ac:dyDescent="0.15">
      <c r="A340" s="12" t="s">
        <v>1056</v>
      </c>
      <c r="B340" s="12" t="s">
        <v>11</v>
      </c>
      <c r="C340" s="12" t="s">
        <v>453</v>
      </c>
      <c r="D340" s="12" t="s">
        <v>628</v>
      </c>
      <c r="E340" s="12" t="s">
        <v>544</v>
      </c>
      <c r="F340" s="12" t="s">
        <v>545</v>
      </c>
      <c r="G340" s="16">
        <v>500000</v>
      </c>
      <c r="H340" s="16">
        <v>498000</v>
      </c>
      <c r="I340" s="17">
        <v>498000</v>
      </c>
      <c r="J340" s="17">
        <v>498000</v>
      </c>
      <c r="K340" s="16">
        <v>2000</v>
      </c>
      <c r="L340" s="12" t="s">
        <v>629</v>
      </c>
      <c r="M340" s="12" t="s">
        <v>564</v>
      </c>
      <c r="N340" s="12" t="s">
        <v>630</v>
      </c>
      <c r="O340" s="16">
        <v>431</v>
      </c>
      <c r="P340" s="16">
        <v>430.8</v>
      </c>
      <c r="Q340" s="17">
        <v>430.8</v>
      </c>
      <c r="R340" s="17">
        <v>430.8</v>
      </c>
      <c r="S340" s="16">
        <v>0</v>
      </c>
      <c r="T340" s="16">
        <v>0</v>
      </c>
      <c r="U340" s="17">
        <v>0</v>
      </c>
      <c r="V340" s="17">
        <v>0</v>
      </c>
      <c r="W340" s="16">
        <v>430.8</v>
      </c>
      <c r="X340" s="16">
        <v>0.2</v>
      </c>
      <c r="Y340" s="16">
        <v>1.52400000000001</v>
      </c>
      <c r="Z340" s="16">
        <v>429.27600000000001</v>
      </c>
      <c r="AA340" s="18">
        <v>0</v>
      </c>
      <c r="AB340" s="16">
        <v>-1.52400000000001</v>
      </c>
      <c r="AC340" s="12" t="s">
        <v>549</v>
      </c>
      <c r="AD340" s="12" t="s">
        <v>559</v>
      </c>
      <c r="AE340" s="19">
        <v>43529</v>
      </c>
      <c r="AF340" s="19">
        <v>43530</v>
      </c>
      <c r="AH340" s="20">
        <v>43538</v>
      </c>
    </row>
    <row r="341" spans="1:34" s="12" customFormat="1" ht="12.75" x14ac:dyDescent="0.15">
      <c r="A341" s="12" t="s">
        <v>1057</v>
      </c>
      <c r="B341" s="12" t="s">
        <v>84</v>
      </c>
      <c r="C341" s="12" t="s">
        <v>670</v>
      </c>
      <c r="D341" s="12" t="s">
        <v>853</v>
      </c>
      <c r="E341" s="12" t="s">
        <v>544</v>
      </c>
      <c r="F341" s="12" t="s">
        <v>545</v>
      </c>
      <c r="G341" s="16">
        <v>150000</v>
      </c>
      <c r="H341" s="16">
        <v>121000</v>
      </c>
      <c r="I341" s="17">
        <v>121000</v>
      </c>
      <c r="J341" s="17">
        <v>121000</v>
      </c>
      <c r="K341" s="16">
        <v>29000</v>
      </c>
      <c r="L341" s="12" t="s">
        <v>84</v>
      </c>
      <c r="M341" s="12" t="s">
        <v>670</v>
      </c>
      <c r="N341" s="12" t="s">
        <v>853</v>
      </c>
      <c r="O341" s="16">
        <v>150000</v>
      </c>
      <c r="P341" s="16">
        <v>138000</v>
      </c>
      <c r="Q341" s="17">
        <v>138000</v>
      </c>
      <c r="R341" s="17">
        <v>138000</v>
      </c>
      <c r="S341" s="16">
        <v>0</v>
      </c>
      <c r="T341" s="16">
        <v>0</v>
      </c>
      <c r="U341" s="17">
        <v>0</v>
      </c>
      <c r="V341" s="17">
        <v>0</v>
      </c>
      <c r="W341" s="16">
        <v>138000</v>
      </c>
      <c r="X341" s="16">
        <v>12000</v>
      </c>
      <c r="Y341" s="16">
        <v>17000</v>
      </c>
      <c r="Z341" s="16">
        <v>121000</v>
      </c>
      <c r="AA341" s="18">
        <v>0</v>
      </c>
      <c r="AB341" s="16">
        <v>-17000</v>
      </c>
      <c r="AC341" s="12" t="s">
        <v>549</v>
      </c>
      <c r="AD341" s="12" t="s">
        <v>79</v>
      </c>
      <c r="AE341" s="19">
        <v>43529</v>
      </c>
      <c r="AF341" s="19">
        <v>43538</v>
      </c>
      <c r="AH341" s="20">
        <v>43551</v>
      </c>
    </row>
    <row r="342" spans="1:34" s="12" customFormat="1" ht="12.75" x14ac:dyDescent="0.15">
      <c r="A342" s="12" t="s">
        <v>1058</v>
      </c>
      <c r="B342" s="12" t="s">
        <v>31</v>
      </c>
      <c r="C342" s="12" t="s">
        <v>670</v>
      </c>
      <c r="D342" s="12" t="s">
        <v>671</v>
      </c>
      <c r="E342" s="12" t="s">
        <v>544</v>
      </c>
      <c r="F342" s="12" t="s">
        <v>545</v>
      </c>
      <c r="G342" s="16">
        <v>1000000</v>
      </c>
      <c r="H342" s="16">
        <v>948300</v>
      </c>
      <c r="I342" s="17">
        <v>948300</v>
      </c>
      <c r="J342" s="17">
        <v>948300</v>
      </c>
      <c r="K342" s="16">
        <v>51700</v>
      </c>
      <c r="L342" s="12" t="s">
        <v>672</v>
      </c>
      <c r="M342" s="12" t="s">
        <v>564</v>
      </c>
      <c r="N342" s="12" t="s">
        <v>673</v>
      </c>
      <c r="O342" s="16">
        <v>1313</v>
      </c>
      <c r="P342" s="16">
        <v>1313</v>
      </c>
      <c r="Q342" s="17">
        <v>1676.4</v>
      </c>
      <c r="R342" s="17">
        <v>1676.4</v>
      </c>
      <c r="S342" s="16">
        <v>0</v>
      </c>
      <c r="T342" s="16">
        <v>0</v>
      </c>
      <c r="U342" s="17">
        <v>0</v>
      </c>
      <c r="V342" s="17">
        <v>0</v>
      </c>
      <c r="W342" s="16">
        <v>1313</v>
      </c>
      <c r="X342" s="16">
        <v>0</v>
      </c>
      <c r="Y342" s="16">
        <v>67.882099999999895</v>
      </c>
      <c r="Z342" s="16">
        <v>1245.1179</v>
      </c>
      <c r="AA342" s="18">
        <v>0</v>
      </c>
      <c r="AB342" s="16">
        <v>-67.882100000000094</v>
      </c>
      <c r="AC342" s="12" t="s">
        <v>549</v>
      </c>
      <c r="AD342" s="12" t="s">
        <v>559</v>
      </c>
      <c r="AE342" s="19">
        <v>43530</v>
      </c>
      <c r="AF342" s="19">
        <v>43530</v>
      </c>
      <c r="AH342" s="20">
        <v>43537</v>
      </c>
    </row>
    <row r="343" spans="1:34" s="12" customFormat="1" ht="12.75" x14ac:dyDescent="0.15">
      <c r="A343" s="12" t="s">
        <v>1059</v>
      </c>
      <c r="B343" s="12" t="s">
        <v>98</v>
      </c>
      <c r="C343" s="12" t="s">
        <v>588</v>
      </c>
      <c r="D343" s="12" t="s">
        <v>1060</v>
      </c>
      <c r="E343" s="12" t="s">
        <v>544</v>
      </c>
      <c r="F343" s="12" t="s">
        <v>545</v>
      </c>
      <c r="G343" s="16">
        <v>1150</v>
      </c>
      <c r="H343" s="16">
        <v>1017</v>
      </c>
      <c r="I343" s="17">
        <v>1017</v>
      </c>
      <c r="J343" s="17">
        <v>1017</v>
      </c>
      <c r="K343" s="16">
        <v>133</v>
      </c>
      <c r="L343" s="12" t="s">
        <v>1061</v>
      </c>
      <c r="M343" s="12" t="s">
        <v>557</v>
      </c>
      <c r="N343" s="12" t="s">
        <v>1062</v>
      </c>
      <c r="O343" s="16">
        <v>113</v>
      </c>
      <c r="P343" s="16">
        <v>109.4</v>
      </c>
      <c r="Q343" s="17">
        <v>109.4</v>
      </c>
      <c r="R343" s="17">
        <v>109.4</v>
      </c>
      <c r="S343" s="16">
        <v>0</v>
      </c>
      <c r="T343" s="16">
        <v>0</v>
      </c>
      <c r="U343" s="17">
        <v>0</v>
      </c>
      <c r="V343" s="17">
        <v>0</v>
      </c>
      <c r="W343" s="16">
        <v>109.4</v>
      </c>
      <c r="X343" s="16">
        <v>3.6</v>
      </c>
      <c r="Y343" s="16">
        <v>9.4686956521739205</v>
      </c>
      <c r="Z343" s="16">
        <v>99.931304347826099</v>
      </c>
      <c r="AA343" s="18">
        <v>0</v>
      </c>
      <c r="AB343" s="16">
        <v>-9.4686956521739205</v>
      </c>
      <c r="AC343" s="12" t="s">
        <v>549</v>
      </c>
      <c r="AD343" s="12" t="s">
        <v>559</v>
      </c>
      <c r="AE343" s="19">
        <v>43530</v>
      </c>
      <c r="AF343" s="19">
        <v>43533</v>
      </c>
      <c r="AH343" s="20">
        <v>43545</v>
      </c>
    </row>
    <row r="344" spans="1:34" s="12" customFormat="1" ht="12.75" x14ac:dyDescent="0.15">
      <c r="A344" s="12" t="s">
        <v>1063</v>
      </c>
      <c r="B344" s="12" t="s">
        <v>82</v>
      </c>
      <c r="C344" s="12" t="s">
        <v>646</v>
      </c>
      <c r="D344" s="12" t="s">
        <v>647</v>
      </c>
      <c r="E344" s="12" t="s">
        <v>544</v>
      </c>
      <c r="F344" s="12" t="s">
        <v>545</v>
      </c>
      <c r="G344" s="16">
        <v>200000</v>
      </c>
      <c r="H344" s="16">
        <v>166500</v>
      </c>
      <c r="I344" s="17">
        <v>166500</v>
      </c>
      <c r="J344" s="17">
        <v>166500</v>
      </c>
      <c r="K344" s="16">
        <v>33500</v>
      </c>
      <c r="L344" s="12" t="s">
        <v>648</v>
      </c>
      <c r="M344" s="12" t="s">
        <v>564</v>
      </c>
      <c r="N344" s="12" t="s">
        <v>649</v>
      </c>
      <c r="O344" s="16">
        <v>95</v>
      </c>
      <c r="P344" s="16">
        <v>86.6</v>
      </c>
      <c r="Q344" s="17">
        <v>86.6</v>
      </c>
      <c r="R344" s="17">
        <v>86.6</v>
      </c>
      <c r="S344" s="16">
        <v>0</v>
      </c>
      <c r="T344" s="16">
        <v>0</v>
      </c>
      <c r="U344" s="17">
        <v>0</v>
      </c>
      <c r="V344" s="17">
        <v>0</v>
      </c>
      <c r="W344" s="16">
        <v>86.6</v>
      </c>
      <c r="X344" s="16">
        <v>8.4</v>
      </c>
      <c r="Y344" s="16">
        <v>7.5125000000000002</v>
      </c>
      <c r="Z344" s="16">
        <v>79.087500000000006</v>
      </c>
      <c r="AA344" s="18">
        <v>0</v>
      </c>
      <c r="AB344" s="16">
        <v>-7.5125000000000002</v>
      </c>
      <c r="AC344" s="12" t="s">
        <v>549</v>
      </c>
      <c r="AD344" s="12" t="s">
        <v>559</v>
      </c>
      <c r="AE344" s="19">
        <v>43530</v>
      </c>
      <c r="AF344" s="19">
        <v>43531</v>
      </c>
      <c r="AH344" s="20">
        <v>43538</v>
      </c>
    </row>
    <row r="345" spans="1:34" s="12" customFormat="1" ht="12.75" x14ac:dyDescent="0.15">
      <c r="A345" s="12" t="s">
        <v>1064</v>
      </c>
      <c r="B345" s="12" t="s">
        <v>90</v>
      </c>
      <c r="C345" s="12" t="s">
        <v>542</v>
      </c>
      <c r="D345" s="12" t="s">
        <v>562</v>
      </c>
      <c r="E345" s="12" t="s">
        <v>544</v>
      </c>
      <c r="F345" s="12" t="s">
        <v>545</v>
      </c>
      <c r="G345" s="16">
        <v>400000</v>
      </c>
      <c r="H345" s="16">
        <v>265100</v>
      </c>
      <c r="I345" s="17">
        <v>265100</v>
      </c>
      <c r="J345" s="17">
        <v>265100</v>
      </c>
      <c r="K345" s="16">
        <v>134900</v>
      </c>
      <c r="L345" s="12" t="s">
        <v>88</v>
      </c>
      <c r="M345" s="12" t="s">
        <v>567</v>
      </c>
      <c r="N345" s="12" t="s">
        <v>562</v>
      </c>
      <c r="O345" s="16">
        <v>400000</v>
      </c>
      <c r="P345" s="16">
        <v>345700</v>
      </c>
      <c r="Q345" s="17">
        <v>399700</v>
      </c>
      <c r="R345" s="17">
        <v>399700</v>
      </c>
      <c r="S345" s="16">
        <v>0</v>
      </c>
      <c r="T345" s="16">
        <v>0</v>
      </c>
      <c r="U345" s="17">
        <v>0</v>
      </c>
      <c r="V345" s="17">
        <v>0</v>
      </c>
      <c r="W345" s="16">
        <v>345700</v>
      </c>
      <c r="X345" s="16">
        <v>54300</v>
      </c>
      <c r="Y345" s="16">
        <v>80600</v>
      </c>
      <c r="Z345" s="16">
        <v>265100</v>
      </c>
      <c r="AA345" s="18">
        <v>0</v>
      </c>
      <c r="AB345" s="16">
        <v>-80600</v>
      </c>
      <c r="AC345" s="12" t="s">
        <v>549</v>
      </c>
      <c r="AD345" s="12" t="s">
        <v>79</v>
      </c>
      <c r="AE345" s="19">
        <v>43525</v>
      </c>
      <c r="AF345" s="19">
        <v>43526</v>
      </c>
      <c r="AH345" s="20">
        <v>43554</v>
      </c>
    </row>
    <row r="346" spans="1:34" s="12" customFormat="1" ht="12.75" x14ac:dyDescent="0.15">
      <c r="A346" s="12" t="s">
        <v>1064</v>
      </c>
      <c r="B346" s="12" t="s">
        <v>90</v>
      </c>
      <c r="C346" s="12" t="s">
        <v>542</v>
      </c>
      <c r="D346" s="12" t="s">
        <v>562</v>
      </c>
      <c r="E346" s="12" t="s">
        <v>544</v>
      </c>
      <c r="F346" s="12" t="s">
        <v>545</v>
      </c>
      <c r="G346" s="16">
        <v>400000</v>
      </c>
      <c r="H346" s="16">
        <v>265100</v>
      </c>
      <c r="I346" s="17">
        <v>265100</v>
      </c>
      <c r="J346" s="17">
        <v>265100</v>
      </c>
      <c r="K346" s="16">
        <v>134900</v>
      </c>
      <c r="L346" s="12" t="s">
        <v>89</v>
      </c>
      <c r="M346" s="12" t="s">
        <v>561</v>
      </c>
      <c r="N346" s="12" t="s">
        <v>562</v>
      </c>
      <c r="O346" s="16">
        <v>400000</v>
      </c>
      <c r="P346" s="16">
        <v>360100</v>
      </c>
      <c r="Q346" s="17">
        <v>390100</v>
      </c>
      <c r="R346" s="17">
        <v>390100</v>
      </c>
      <c r="S346" s="16">
        <v>0</v>
      </c>
      <c r="T346" s="16">
        <v>0</v>
      </c>
      <c r="U346" s="17">
        <v>0</v>
      </c>
      <c r="V346" s="17">
        <v>0</v>
      </c>
      <c r="W346" s="16">
        <v>360100</v>
      </c>
      <c r="X346" s="16">
        <v>39900</v>
      </c>
      <c r="Y346" s="16">
        <v>95000</v>
      </c>
      <c r="Z346" s="16">
        <v>265100</v>
      </c>
      <c r="AA346" s="18">
        <v>0</v>
      </c>
      <c r="AB346" s="16">
        <v>-95000</v>
      </c>
      <c r="AC346" s="12" t="s">
        <v>549</v>
      </c>
      <c r="AD346" s="12" t="s">
        <v>79</v>
      </c>
      <c r="AE346" s="19">
        <v>43525</v>
      </c>
      <c r="AF346" s="19">
        <v>43526</v>
      </c>
      <c r="AH346" s="20">
        <v>43554</v>
      </c>
    </row>
    <row r="347" spans="1:34" s="12" customFormat="1" ht="12.75" x14ac:dyDescent="0.15">
      <c r="A347" s="12" t="s">
        <v>1065</v>
      </c>
      <c r="B347" s="12" t="s">
        <v>432</v>
      </c>
      <c r="C347" s="12" t="s">
        <v>863</v>
      </c>
      <c r="D347" s="12" t="s">
        <v>1066</v>
      </c>
      <c r="E347" s="12" t="s">
        <v>544</v>
      </c>
      <c r="F347" s="12" t="s">
        <v>545</v>
      </c>
      <c r="G347" s="16">
        <v>300000</v>
      </c>
      <c r="H347" s="16">
        <v>0</v>
      </c>
      <c r="I347" s="17">
        <v>0</v>
      </c>
      <c r="J347" s="17">
        <v>0</v>
      </c>
      <c r="K347" s="16">
        <v>300000</v>
      </c>
      <c r="L347" s="12" t="s">
        <v>789</v>
      </c>
      <c r="M347" s="12" t="s">
        <v>564</v>
      </c>
      <c r="N347" s="12" t="s">
        <v>790</v>
      </c>
      <c r="O347" s="16">
        <v>165</v>
      </c>
      <c r="P347" s="16">
        <v>0</v>
      </c>
      <c r="Q347" s="17">
        <v>163.1</v>
      </c>
      <c r="R347" s="17">
        <v>163.1</v>
      </c>
      <c r="S347" s="16">
        <v>0</v>
      </c>
      <c r="T347" s="16">
        <v>0</v>
      </c>
      <c r="U347" s="17">
        <v>0</v>
      </c>
      <c r="V347" s="17">
        <v>0</v>
      </c>
      <c r="W347" s="16">
        <v>0</v>
      </c>
      <c r="X347" s="16">
        <v>165</v>
      </c>
      <c r="Y347" s="16">
        <v>0</v>
      </c>
      <c r="Z347" s="16">
        <v>0</v>
      </c>
      <c r="AA347" s="18">
        <v>0</v>
      </c>
      <c r="AB347" s="16">
        <v>0</v>
      </c>
      <c r="AC347" s="12" t="s">
        <v>549</v>
      </c>
      <c r="AD347" s="12" t="s">
        <v>559</v>
      </c>
      <c r="AE347" s="19">
        <v>43530</v>
      </c>
      <c r="AH347" s="20">
        <v>43538</v>
      </c>
    </row>
    <row r="348" spans="1:34" s="12" customFormat="1" ht="12.75" x14ac:dyDescent="0.15">
      <c r="A348" s="12" t="s">
        <v>1067</v>
      </c>
      <c r="B348" s="12" t="s">
        <v>9</v>
      </c>
      <c r="C348" s="12" t="s">
        <v>588</v>
      </c>
      <c r="D348" s="12" t="s">
        <v>607</v>
      </c>
      <c r="E348" s="12" t="s">
        <v>544</v>
      </c>
      <c r="F348" s="12" t="s">
        <v>545</v>
      </c>
      <c r="G348" s="16">
        <v>1100</v>
      </c>
      <c r="H348" s="16">
        <v>733</v>
      </c>
      <c r="I348" s="17">
        <v>733</v>
      </c>
      <c r="J348" s="17">
        <v>733</v>
      </c>
      <c r="K348" s="16">
        <v>367</v>
      </c>
      <c r="L348" s="12" t="s">
        <v>608</v>
      </c>
      <c r="M348" s="12" t="s">
        <v>557</v>
      </c>
      <c r="N348" s="12" t="s">
        <v>609</v>
      </c>
      <c r="O348" s="16">
        <v>155</v>
      </c>
      <c r="P348" s="16">
        <v>103.4</v>
      </c>
      <c r="Q348" s="17">
        <v>103.4</v>
      </c>
      <c r="R348" s="17">
        <v>103.4</v>
      </c>
      <c r="S348" s="16">
        <v>0</v>
      </c>
      <c r="T348" s="16">
        <v>0</v>
      </c>
      <c r="U348" s="17">
        <v>0</v>
      </c>
      <c r="V348" s="17">
        <v>0</v>
      </c>
      <c r="W348" s="16">
        <v>103.4</v>
      </c>
      <c r="X348" s="16">
        <v>51.6</v>
      </c>
      <c r="Y348" s="16">
        <v>0.113636363636342</v>
      </c>
      <c r="Z348" s="16">
        <v>103.286363636364</v>
      </c>
      <c r="AA348" s="18">
        <v>0</v>
      </c>
      <c r="AB348" s="16">
        <v>-0.11363636363636</v>
      </c>
      <c r="AC348" s="12" t="s">
        <v>549</v>
      </c>
      <c r="AD348" s="12" t="s">
        <v>559</v>
      </c>
      <c r="AE348" s="19">
        <v>43530</v>
      </c>
      <c r="AF348" s="19">
        <v>43532</v>
      </c>
      <c r="AH348" s="20">
        <v>43538</v>
      </c>
    </row>
    <row r="349" spans="1:34" s="12" customFormat="1" ht="12.75" x14ac:dyDescent="0.15">
      <c r="A349" s="12" t="s">
        <v>1068</v>
      </c>
      <c r="B349" s="12" t="s">
        <v>47</v>
      </c>
      <c r="C349" s="12" t="s">
        <v>462</v>
      </c>
      <c r="D349" s="12" t="s">
        <v>632</v>
      </c>
      <c r="E349" s="12" t="s">
        <v>544</v>
      </c>
      <c r="F349" s="12" t="s">
        <v>545</v>
      </c>
      <c r="G349" s="16">
        <v>500000</v>
      </c>
      <c r="H349" s="16">
        <v>441500</v>
      </c>
      <c r="I349" s="17">
        <v>441500</v>
      </c>
      <c r="J349" s="17">
        <v>441500</v>
      </c>
      <c r="K349" s="16">
        <v>58500</v>
      </c>
      <c r="L349" s="12" t="s">
        <v>633</v>
      </c>
      <c r="M349" s="12" t="s">
        <v>564</v>
      </c>
      <c r="N349" s="12" t="s">
        <v>634</v>
      </c>
      <c r="O349" s="16">
        <v>169</v>
      </c>
      <c r="P349" s="16">
        <v>169</v>
      </c>
      <c r="Q349" s="17">
        <v>169</v>
      </c>
      <c r="R349" s="17">
        <v>169</v>
      </c>
      <c r="S349" s="16">
        <v>0</v>
      </c>
      <c r="T349" s="16">
        <v>0</v>
      </c>
      <c r="U349" s="17">
        <v>0</v>
      </c>
      <c r="V349" s="17">
        <v>0</v>
      </c>
      <c r="W349" s="16">
        <v>169</v>
      </c>
      <c r="X349" s="16">
        <v>0</v>
      </c>
      <c r="Y349" s="16">
        <v>19.773</v>
      </c>
      <c r="Z349" s="16">
        <v>149.227</v>
      </c>
      <c r="AA349" s="18">
        <v>0</v>
      </c>
      <c r="AB349" s="16">
        <v>-19.773</v>
      </c>
      <c r="AC349" s="12" t="s">
        <v>549</v>
      </c>
      <c r="AD349" s="12" t="s">
        <v>559</v>
      </c>
      <c r="AE349" s="19">
        <v>43530</v>
      </c>
      <c r="AF349" s="19">
        <v>43531</v>
      </c>
      <c r="AH349" s="20">
        <v>43538</v>
      </c>
    </row>
    <row r="350" spans="1:34" s="12" customFormat="1" ht="12.75" x14ac:dyDescent="0.15">
      <c r="A350" s="12" t="s">
        <v>1069</v>
      </c>
      <c r="B350" s="12" t="s">
        <v>112</v>
      </c>
      <c r="C350" s="12" t="s">
        <v>554</v>
      </c>
      <c r="D350" s="12" t="s">
        <v>757</v>
      </c>
      <c r="E350" s="12" t="s">
        <v>544</v>
      </c>
      <c r="F350" s="12" t="s">
        <v>545</v>
      </c>
      <c r="G350" s="16">
        <v>65</v>
      </c>
      <c r="H350" s="16">
        <v>0</v>
      </c>
      <c r="I350" s="17">
        <v>0</v>
      </c>
      <c r="J350" s="17">
        <v>0</v>
      </c>
      <c r="K350" s="16">
        <v>65</v>
      </c>
      <c r="L350" s="12" t="s">
        <v>758</v>
      </c>
      <c r="M350" s="12" t="s">
        <v>557</v>
      </c>
      <c r="N350" s="12" t="s">
        <v>759</v>
      </c>
      <c r="O350" s="16">
        <v>15</v>
      </c>
      <c r="P350" s="16">
        <v>0</v>
      </c>
      <c r="Q350" s="17">
        <v>14.2</v>
      </c>
      <c r="R350" s="17">
        <v>14.2</v>
      </c>
      <c r="S350" s="16">
        <v>0</v>
      </c>
      <c r="T350" s="16">
        <v>0</v>
      </c>
      <c r="U350" s="17">
        <v>0</v>
      </c>
      <c r="V350" s="17">
        <v>0</v>
      </c>
      <c r="W350" s="16">
        <v>0</v>
      </c>
      <c r="X350" s="16">
        <v>15</v>
      </c>
      <c r="Y350" s="16">
        <v>0</v>
      </c>
      <c r="Z350" s="16">
        <v>0</v>
      </c>
      <c r="AA350" s="18">
        <v>0</v>
      </c>
      <c r="AB350" s="16">
        <v>0</v>
      </c>
      <c r="AC350" s="12" t="s">
        <v>549</v>
      </c>
      <c r="AD350" s="12" t="s">
        <v>559</v>
      </c>
      <c r="AE350" s="19">
        <v>43530</v>
      </c>
      <c r="AH350" s="20">
        <v>43536</v>
      </c>
    </row>
    <row r="351" spans="1:34" s="12" customFormat="1" ht="12.75" x14ac:dyDescent="0.15">
      <c r="A351" s="12" t="s">
        <v>1070</v>
      </c>
      <c r="B351" s="12" t="s">
        <v>38</v>
      </c>
      <c r="C351" s="12" t="s">
        <v>588</v>
      </c>
      <c r="D351" s="12" t="s">
        <v>589</v>
      </c>
      <c r="E351" s="12" t="s">
        <v>544</v>
      </c>
      <c r="F351" s="12" t="s">
        <v>545</v>
      </c>
      <c r="G351" s="16">
        <v>2000</v>
      </c>
      <c r="H351" s="16">
        <v>2000</v>
      </c>
      <c r="I351" s="17">
        <v>2000</v>
      </c>
      <c r="J351" s="17">
        <v>2000</v>
      </c>
      <c r="K351" s="16">
        <v>0</v>
      </c>
      <c r="L351" s="12" t="s">
        <v>595</v>
      </c>
      <c r="M351" s="12" t="s">
        <v>591</v>
      </c>
      <c r="N351" s="12" t="s">
        <v>596</v>
      </c>
      <c r="O351" s="16">
        <v>83</v>
      </c>
      <c r="P351" s="16">
        <v>83</v>
      </c>
      <c r="Q351" s="17">
        <v>86</v>
      </c>
      <c r="R351" s="17">
        <v>86</v>
      </c>
      <c r="S351" s="16">
        <v>0</v>
      </c>
      <c r="T351" s="16">
        <v>0</v>
      </c>
      <c r="U351" s="17">
        <v>0</v>
      </c>
      <c r="V351" s="17">
        <v>0</v>
      </c>
      <c r="W351" s="16">
        <v>83</v>
      </c>
      <c r="X351" s="16">
        <v>0</v>
      </c>
      <c r="Y351" s="16">
        <v>-1.81898940354586E-14</v>
      </c>
      <c r="Z351" s="16">
        <v>83</v>
      </c>
      <c r="AA351" s="18">
        <v>0</v>
      </c>
      <c r="AB351" s="16">
        <v>0</v>
      </c>
      <c r="AC351" s="12" t="s">
        <v>549</v>
      </c>
      <c r="AD351" s="12" t="s">
        <v>559</v>
      </c>
      <c r="AE351" s="19">
        <v>43532</v>
      </c>
      <c r="AF351" s="19">
        <v>43536</v>
      </c>
      <c r="AG351" s="19">
        <v>43542</v>
      </c>
      <c r="AH351" s="20">
        <v>43544</v>
      </c>
    </row>
    <row r="352" spans="1:34" s="12" customFormat="1" ht="12.75" x14ac:dyDescent="0.15">
      <c r="A352" s="12" t="s">
        <v>1071</v>
      </c>
      <c r="B352" s="12" t="s">
        <v>55</v>
      </c>
      <c r="C352" s="12" t="s">
        <v>588</v>
      </c>
      <c r="D352" s="12" t="s">
        <v>816</v>
      </c>
      <c r="E352" s="12" t="s">
        <v>544</v>
      </c>
      <c r="F352" s="12" t="s">
        <v>545</v>
      </c>
      <c r="G352" s="16">
        <v>1000</v>
      </c>
      <c r="H352" s="16">
        <v>989</v>
      </c>
      <c r="I352" s="17">
        <v>989</v>
      </c>
      <c r="J352" s="17">
        <v>989</v>
      </c>
      <c r="K352" s="16">
        <v>11</v>
      </c>
      <c r="L352" s="12" t="s">
        <v>817</v>
      </c>
      <c r="M352" s="12" t="s">
        <v>557</v>
      </c>
      <c r="N352" s="12" t="s">
        <v>818</v>
      </c>
      <c r="O352" s="16">
        <v>79</v>
      </c>
      <c r="P352" s="16">
        <v>79</v>
      </c>
      <c r="Q352" s="17">
        <v>79</v>
      </c>
      <c r="R352" s="17">
        <v>79</v>
      </c>
      <c r="S352" s="16">
        <v>0</v>
      </c>
      <c r="T352" s="16">
        <v>0</v>
      </c>
      <c r="U352" s="17">
        <v>0</v>
      </c>
      <c r="V352" s="17">
        <v>0</v>
      </c>
      <c r="W352" s="16">
        <v>79</v>
      </c>
      <c r="X352" s="16">
        <v>0</v>
      </c>
      <c r="Y352" s="16">
        <v>0.868999999999996</v>
      </c>
      <c r="Z352" s="16">
        <v>78.131</v>
      </c>
      <c r="AA352" s="18">
        <v>0</v>
      </c>
      <c r="AB352" s="16">
        <v>-0.868999999999996</v>
      </c>
      <c r="AC352" s="12" t="s">
        <v>549</v>
      </c>
      <c r="AD352" s="12" t="s">
        <v>559</v>
      </c>
      <c r="AE352" s="19">
        <v>43536</v>
      </c>
      <c r="AF352" s="19">
        <v>43537</v>
      </c>
      <c r="AH352" s="20">
        <v>43547</v>
      </c>
    </row>
    <row r="353" spans="1:34" s="12" customFormat="1" ht="12.75" x14ac:dyDescent="0.15">
      <c r="A353" s="12" t="s">
        <v>1072</v>
      </c>
      <c r="B353" s="12" t="s">
        <v>37</v>
      </c>
      <c r="C353" s="12" t="s">
        <v>588</v>
      </c>
      <c r="D353" s="12" t="s">
        <v>589</v>
      </c>
      <c r="E353" s="12" t="s">
        <v>544</v>
      </c>
      <c r="F353" s="12" t="s">
        <v>545</v>
      </c>
      <c r="G353" s="16">
        <v>75</v>
      </c>
      <c r="H353" s="16">
        <v>73.5</v>
      </c>
      <c r="I353" s="17">
        <v>73.5</v>
      </c>
      <c r="J353" s="17">
        <v>73.5</v>
      </c>
      <c r="K353" s="16">
        <v>1.5</v>
      </c>
      <c r="L353" s="12" t="s">
        <v>595</v>
      </c>
      <c r="M353" s="12" t="s">
        <v>591</v>
      </c>
      <c r="N353" s="12" t="s">
        <v>596</v>
      </c>
      <c r="O353" s="16">
        <v>4</v>
      </c>
      <c r="P353" s="16">
        <v>4</v>
      </c>
      <c r="Q353" s="17">
        <v>4</v>
      </c>
      <c r="R353" s="17">
        <v>4</v>
      </c>
      <c r="S353" s="16">
        <v>0</v>
      </c>
      <c r="T353" s="16">
        <v>0</v>
      </c>
      <c r="U353" s="17">
        <v>0</v>
      </c>
      <c r="V353" s="17">
        <v>0</v>
      </c>
      <c r="W353" s="16">
        <v>4</v>
      </c>
      <c r="X353" s="16">
        <v>0</v>
      </c>
      <c r="Y353" s="16">
        <v>0.08</v>
      </c>
      <c r="Z353" s="16">
        <v>3.92</v>
      </c>
      <c r="AA353" s="18">
        <v>0</v>
      </c>
      <c r="AB353" s="16">
        <v>-0.08</v>
      </c>
      <c r="AC353" s="12" t="s">
        <v>549</v>
      </c>
      <c r="AD353" s="12" t="s">
        <v>559</v>
      </c>
      <c r="AE353" s="19">
        <v>43536</v>
      </c>
      <c r="AF353" s="19">
        <v>43536</v>
      </c>
      <c r="AH353" s="20">
        <v>43536</v>
      </c>
    </row>
    <row r="354" spans="1:34" s="12" customFormat="1" ht="12.75" x14ac:dyDescent="0.15">
      <c r="A354" s="12" t="s">
        <v>1073</v>
      </c>
      <c r="B354" s="12" t="s">
        <v>31</v>
      </c>
      <c r="C354" s="12" t="s">
        <v>670</v>
      </c>
      <c r="D354" s="12" t="s">
        <v>671</v>
      </c>
      <c r="E354" s="12" t="s">
        <v>544</v>
      </c>
      <c r="F354" s="12" t="s">
        <v>545</v>
      </c>
      <c r="G354" s="16">
        <v>500000</v>
      </c>
      <c r="H354" s="16">
        <v>499800</v>
      </c>
      <c r="I354" s="17">
        <v>499800</v>
      </c>
      <c r="J354" s="17">
        <v>499800</v>
      </c>
      <c r="K354" s="16">
        <v>200</v>
      </c>
      <c r="L354" s="12" t="s">
        <v>672</v>
      </c>
      <c r="M354" s="12" t="s">
        <v>564</v>
      </c>
      <c r="N354" s="12" t="s">
        <v>673</v>
      </c>
      <c r="O354" s="16">
        <v>657</v>
      </c>
      <c r="P354" s="16">
        <v>656.8</v>
      </c>
      <c r="Q354" s="17">
        <v>656.8</v>
      </c>
      <c r="R354" s="17">
        <v>656.8</v>
      </c>
      <c r="S354" s="16">
        <v>0</v>
      </c>
      <c r="T354" s="16">
        <v>0</v>
      </c>
      <c r="U354" s="17">
        <v>0</v>
      </c>
      <c r="V354" s="17">
        <v>0</v>
      </c>
      <c r="W354" s="16">
        <v>656.8</v>
      </c>
      <c r="X354" s="16">
        <v>0.2</v>
      </c>
      <c r="Y354" s="16">
        <v>6.2800000000133901E-2</v>
      </c>
      <c r="Z354" s="16">
        <v>656.73720000000003</v>
      </c>
      <c r="AA354" s="18">
        <v>0</v>
      </c>
      <c r="AB354" s="16">
        <v>-6.2799999999988407E-2</v>
      </c>
      <c r="AC354" s="12" t="s">
        <v>549</v>
      </c>
      <c r="AD354" s="12" t="s">
        <v>559</v>
      </c>
      <c r="AE354" s="19">
        <v>43537</v>
      </c>
      <c r="AF354" s="19">
        <v>43538</v>
      </c>
      <c r="AH354" s="20">
        <v>43544</v>
      </c>
    </row>
    <row r="355" spans="1:34" s="12" customFormat="1" ht="12.75" x14ac:dyDescent="0.15">
      <c r="A355" s="12" t="s">
        <v>1074</v>
      </c>
      <c r="B355" s="12" t="s">
        <v>47</v>
      </c>
      <c r="C355" s="12" t="s">
        <v>462</v>
      </c>
      <c r="D355" s="12" t="s">
        <v>632</v>
      </c>
      <c r="E355" s="12" t="s">
        <v>544</v>
      </c>
      <c r="F355" s="12" t="s">
        <v>545</v>
      </c>
      <c r="G355" s="16">
        <v>6000</v>
      </c>
      <c r="H355" s="16">
        <v>0</v>
      </c>
      <c r="I355" s="17">
        <v>0</v>
      </c>
      <c r="J355" s="17">
        <v>0</v>
      </c>
      <c r="K355" s="16">
        <v>6000</v>
      </c>
      <c r="L355" s="12" t="s">
        <v>633</v>
      </c>
      <c r="M355" s="12" t="s">
        <v>564</v>
      </c>
      <c r="N355" s="12" t="s">
        <v>634</v>
      </c>
      <c r="O355" s="16">
        <v>3</v>
      </c>
      <c r="P355" s="16">
        <v>1.8</v>
      </c>
      <c r="Q355" s="17">
        <v>1.8</v>
      </c>
      <c r="R355" s="17">
        <v>1.8</v>
      </c>
      <c r="S355" s="16">
        <v>0</v>
      </c>
      <c r="T355" s="16">
        <v>0</v>
      </c>
      <c r="U355" s="17">
        <v>0</v>
      </c>
      <c r="V355" s="17">
        <v>0</v>
      </c>
      <c r="W355" s="16">
        <v>1.8</v>
      </c>
      <c r="X355" s="16">
        <v>1.2</v>
      </c>
      <c r="Y355" s="16">
        <v>1.8</v>
      </c>
      <c r="Z355" s="16">
        <v>0</v>
      </c>
      <c r="AA355" s="18">
        <v>0</v>
      </c>
      <c r="AB355" s="16">
        <v>-1.8</v>
      </c>
      <c r="AC355" s="12" t="s">
        <v>549</v>
      </c>
      <c r="AD355" s="12" t="s">
        <v>559</v>
      </c>
      <c r="AE355" s="19">
        <v>43537</v>
      </c>
      <c r="AH355" s="20">
        <v>43547</v>
      </c>
    </row>
    <row r="356" spans="1:34" s="12" customFormat="1" ht="12.75" x14ac:dyDescent="0.15">
      <c r="A356" s="12" t="s">
        <v>1075</v>
      </c>
      <c r="B356" s="12" t="s">
        <v>95</v>
      </c>
      <c r="C356" s="12" t="s">
        <v>579</v>
      </c>
      <c r="D356" s="12" t="s">
        <v>580</v>
      </c>
      <c r="E356" s="12" t="s">
        <v>544</v>
      </c>
      <c r="F356" s="12" t="s">
        <v>545</v>
      </c>
      <c r="G356" s="16">
        <v>160</v>
      </c>
      <c r="H356" s="16">
        <v>0</v>
      </c>
      <c r="I356" s="17">
        <v>0</v>
      </c>
      <c r="J356" s="17">
        <v>0</v>
      </c>
      <c r="K356" s="16">
        <v>160</v>
      </c>
      <c r="L356" s="12" t="s">
        <v>581</v>
      </c>
      <c r="M356" s="12" t="s">
        <v>557</v>
      </c>
      <c r="N356" s="12" t="s">
        <v>582</v>
      </c>
      <c r="O356" s="16">
        <v>25</v>
      </c>
      <c r="P356" s="16">
        <v>23.6</v>
      </c>
      <c r="Q356" s="17">
        <v>23.6</v>
      </c>
      <c r="R356" s="17">
        <v>23.6</v>
      </c>
      <c r="S356" s="16">
        <v>0</v>
      </c>
      <c r="T356" s="16">
        <v>0</v>
      </c>
      <c r="U356" s="17">
        <v>0</v>
      </c>
      <c r="V356" s="17">
        <v>0</v>
      </c>
      <c r="W356" s="16">
        <v>23.6</v>
      </c>
      <c r="X356" s="16">
        <v>1.4</v>
      </c>
      <c r="Y356" s="16">
        <v>23.6</v>
      </c>
      <c r="Z356" s="16">
        <v>0</v>
      </c>
      <c r="AA356" s="18">
        <v>0</v>
      </c>
      <c r="AB356" s="16">
        <v>-23.6</v>
      </c>
      <c r="AC356" s="12" t="s">
        <v>549</v>
      </c>
      <c r="AD356" s="12" t="s">
        <v>559</v>
      </c>
      <c r="AE356" s="19">
        <v>43537</v>
      </c>
      <c r="AH356" s="20">
        <v>43554</v>
      </c>
    </row>
    <row r="357" spans="1:34" s="12" customFormat="1" ht="12.75" x14ac:dyDescent="0.15">
      <c r="A357" s="12" t="s">
        <v>1076</v>
      </c>
      <c r="B357" s="12" t="s">
        <v>395</v>
      </c>
      <c r="C357" s="12" t="s">
        <v>740</v>
      </c>
      <c r="D357" s="12" t="s">
        <v>741</v>
      </c>
      <c r="E357" s="12" t="s">
        <v>544</v>
      </c>
      <c r="F357" s="12" t="s">
        <v>545</v>
      </c>
      <c r="G357" s="16">
        <v>155</v>
      </c>
      <c r="H357" s="16">
        <v>0</v>
      </c>
      <c r="I357" s="17">
        <v>0</v>
      </c>
      <c r="J357" s="17">
        <v>0</v>
      </c>
      <c r="K357" s="16">
        <v>155</v>
      </c>
      <c r="L357" s="12" t="s">
        <v>742</v>
      </c>
      <c r="M357" s="12" t="s">
        <v>743</v>
      </c>
      <c r="N357" s="12" t="s">
        <v>744</v>
      </c>
      <c r="O357" s="16">
        <v>12</v>
      </c>
      <c r="P357" s="16">
        <v>12</v>
      </c>
      <c r="Q357" s="17">
        <v>12</v>
      </c>
      <c r="R357" s="17">
        <v>12</v>
      </c>
      <c r="S357" s="16">
        <v>0</v>
      </c>
      <c r="T357" s="16">
        <v>0</v>
      </c>
      <c r="U357" s="17">
        <v>0</v>
      </c>
      <c r="V357" s="17">
        <v>0</v>
      </c>
      <c r="W357" s="16">
        <v>12</v>
      </c>
      <c r="X357" s="16">
        <v>0</v>
      </c>
      <c r="Y357" s="16">
        <v>12</v>
      </c>
      <c r="Z357" s="16">
        <v>0</v>
      </c>
      <c r="AA357" s="18">
        <v>0</v>
      </c>
      <c r="AB357" s="16">
        <v>-12</v>
      </c>
      <c r="AC357" s="12" t="s">
        <v>549</v>
      </c>
      <c r="AD357" s="12" t="s">
        <v>559</v>
      </c>
      <c r="AE357" s="19">
        <v>43537</v>
      </c>
      <c r="AH357" s="20">
        <v>43554</v>
      </c>
    </row>
    <row r="358" spans="1:34" s="12" customFormat="1" ht="12.75" x14ac:dyDescent="0.15">
      <c r="A358" s="12" t="s">
        <v>1077</v>
      </c>
      <c r="B358" s="12" t="s">
        <v>57</v>
      </c>
      <c r="C358" s="12" t="s">
        <v>636</v>
      </c>
      <c r="D358" s="12" t="s">
        <v>637</v>
      </c>
      <c r="E358" s="12" t="s">
        <v>544</v>
      </c>
      <c r="F358" s="12" t="s">
        <v>545</v>
      </c>
      <c r="G358" s="16">
        <v>20</v>
      </c>
      <c r="H358" s="16">
        <v>0</v>
      </c>
      <c r="I358" s="17">
        <v>0</v>
      </c>
      <c r="J358" s="17">
        <v>0</v>
      </c>
      <c r="K358" s="16">
        <v>20</v>
      </c>
      <c r="L358" s="12" t="s">
        <v>638</v>
      </c>
      <c r="M358" s="12" t="s">
        <v>557</v>
      </c>
      <c r="N358" s="12" t="s">
        <v>639</v>
      </c>
      <c r="O358" s="16">
        <v>3</v>
      </c>
      <c r="P358" s="16">
        <v>2.4</v>
      </c>
      <c r="Q358" s="17">
        <v>2.4</v>
      </c>
      <c r="R358" s="17">
        <v>2.4</v>
      </c>
      <c r="S358" s="16">
        <v>0</v>
      </c>
      <c r="T358" s="16">
        <v>0</v>
      </c>
      <c r="U358" s="17">
        <v>0</v>
      </c>
      <c r="V358" s="17">
        <v>0</v>
      </c>
      <c r="W358" s="16">
        <v>2.4</v>
      </c>
      <c r="X358" s="16">
        <v>0.6</v>
      </c>
      <c r="Y358" s="16">
        <v>2.4</v>
      </c>
      <c r="Z358" s="16">
        <v>0</v>
      </c>
      <c r="AA358" s="18">
        <v>0</v>
      </c>
      <c r="AB358" s="16">
        <v>-2.4</v>
      </c>
      <c r="AC358" s="12" t="s">
        <v>549</v>
      </c>
      <c r="AD358" s="12" t="s">
        <v>559</v>
      </c>
      <c r="AE358" s="19">
        <v>43537</v>
      </c>
      <c r="AH358" s="20">
        <v>43547</v>
      </c>
    </row>
    <row r="359" spans="1:34" s="12" customFormat="1" ht="12.75" x14ac:dyDescent="0.15">
      <c r="A359" s="12" t="s">
        <v>1078</v>
      </c>
      <c r="B359" s="12" t="s">
        <v>97</v>
      </c>
      <c r="C359" s="12" t="s">
        <v>588</v>
      </c>
      <c r="D359" s="12" t="s">
        <v>730</v>
      </c>
      <c r="E359" s="12" t="s">
        <v>544</v>
      </c>
      <c r="F359" s="12" t="s">
        <v>545</v>
      </c>
      <c r="G359" s="16">
        <v>100</v>
      </c>
      <c r="H359" s="16">
        <v>90</v>
      </c>
      <c r="I359" s="17">
        <v>90</v>
      </c>
      <c r="J359" s="17">
        <v>90</v>
      </c>
      <c r="K359" s="16">
        <v>10</v>
      </c>
      <c r="L359" s="12" t="s">
        <v>731</v>
      </c>
      <c r="M359" s="12" t="s">
        <v>686</v>
      </c>
      <c r="N359" s="12" t="s">
        <v>732</v>
      </c>
      <c r="O359" s="16">
        <v>11</v>
      </c>
      <c r="P359" s="16">
        <v>9.9</v>
      </c>
      <c r="Q359" s="17">
        <v>11</v>
      </c>
      <c r="R359" s="17">
        <v>11</v>
      </c>
      <c r="S359" s="16">
        <v>0</v>
      </c>
      <c r="T359" s="16">
        <v>0</v>
      </c>
      <c r="U359" s="17">
        <v>0</v>
      </c>
      <c r="V359" s="17">
        <v>0</v>
      </c>
      <c r="W359" s="16">
        <v>9.9</v>
      </c>
      <c r="X359" s="16">
        <v>1.1000000000000001</v>
      </c>
      <c r="Y359" s="16">
        <v>0</v>
      </c>
      <c r="Z359" s="16">
        <v>9.9</v>
      </c>
      <c r="AA359" s="18">
        <v>0</v>
      </c>
      <c r="AB359" s="16">
        <v>0</v>
      </c>
      <c r="AC359" s="12" t="s">
        <v>549</v>
      </c>
      <c r="AD359" s="12" t="s">
        <v>559</v>
      </c>
      <c r="AE359" s="19">
        <v>43538</v>
      </c>
      <c r="AF359" s="19">
        <v>43540</v>
      </c>
      <c r="AH359" s="20">
        <v>43553</v>
      </c>
    </row>
    <row r="360" spans="1:34" s="12" customFormat="1" ht="12.75" x14ac:dyDescent="0.15">
      <c r="A360" s="12" t="s">
        <v>1079</v>
      </c>
      <c r="B360" s="12" t="s">
        <v>100</v>
      </c>
      <c r="C360" s="12" t="s">
        <v>579</v>
      </c>
      <c r="D360" s="12" t="s">
        <v>612</v>
      </c>
      <c r="E360" s="12" t="s">
        <v>544</v>
      </c>
      <c r="F360" s="12" t="s">
        <v>545</v>
      </c>
      <c r="G360" s="16">
        <v>100</v>
      </c>
      <c r="H360" s="16">
        <v>100</v>
      </c>
      <c r="I360" s="17">
        <v>100</v>
      </c>
      <c r="J360" s="17">
        <v>100</v>
      </c>
      <c r="K360" s="16">
        <v>0</v>
      </c>
      <c r="L360" s="12" t="s">
        <v>905</v>
      </c>
      <c r="M360" s="12" t="s">
        <v>557</v>
      </c>
      <c r="N360" s="12" t="s">
        <v>906</v>
      </c>
      <c r="O360" s="16">
        <v>21</v>
      </c>
      <c r="P360" s="16">
        <v>21</v>
      </c>
      <c r="Q360" s="17">
        <v>21</v>
      </c>
      <c r="R360" s="17">
        <v>21</v>
      </c>
      <c r="S360" s="16">
        <v>0</v>
      </c>
      <c r="T360" s="16">
        <v>0</v>
      </c>
      <c r="U360" s="17">
        <v>0</v>
      </c>
      <c r="V360" s="17">
        <v>0</v>
      </c>
      <c r="W360" s="16">
        <v>21</v>
      </c>
      <c r="X360" s="16">
        <v>0</v>
      </c>
      <c r="Y360" s="16">
        <v>0</v>
      </c>
      <c r="Z360" s="16">
        <v>21</v>
      </c>
      <c r="AA360" s="18">
        <v>0</v>
      </c>
      <c r="AB360" s="16">
        <v>0</v>
      </c>
      <c r="AC360" s="12" t="s">
        <v>549</v>
      </c>
      <c r="AD360" s="12" t="s">
        <v>559</v>
      </c>
      <c r="AE360" s="19">
        <v>43538</v>
      </c>
      <c r="AF360" s="19">
        <v>43542</v>
      </c>
      <c r="AG360" s="19">
        <v>43543</v>
      </c>
      <c r="AH360" s="20">
        <v>43544</v>
      </c>
    </row>
    <row r="361" spans="1:34" s="12" customFormat="1" ht="12.75" x14ac:dyDescent="0.15">
      <c r="A361" s="12" t="s">
        <v>1080</v>
      </c>
      <c r="B361" s="12" t="s">
        <v>98</v>
      </c>
      <c r="C361" s="12" t="s">
        <v>588</v>
      </c>
      <c r="D361" s="12" t="s">
        <v>1060</v>
      </c>
      <c r="E361" s="12" t="s">
        <v>544</v>
      </c>
      <c r="F361" s="12" t="s">
        <v>545</v>
      </c>
      <c r="G361" s="16">
        <v>1000</v>
      </c>
      <c r="H361" s="16">
        <v>962</v>
      </c>
      <c r="I361" s="17">
        <v>962</v>
      </c>
      <c r="J361" s="17">
        <v>962</v>
      </c>
      <c r="K361" s="16">
        <v>38</v>
      </c>
      <c r="L361" s="12" t="s">
        <v>1061</v>
      </c>
      <c r="M361" s="12" t="s">
        <v>557</v>
      </c>
      <c r="N361" s="12" t="s">
        <v>1062</v>
      </c>
      <c r="O361" s="16">
        <v>98</v>
      </c>
      <c r="P361" s="16">
        <v>97.6</v>
      </c>
      <c r="Q361" s="17">
        <v>97.6</v>
      </c>
      <c r="R361" s="17">
        <v>97.6</v>
      </c>
      <c r="S361" s="16">
        <v>0</v>
      </c>
      <c r="T361" s="16">
        <v>0</v>
      </c>
      <c r="U361" s="17">
        <v>0</v>
      </c>
      <c r="V361" s="17">
        <v>0</v>
      </c>
      <c r="W361" s="16">
        <v>97.6</v>
      </c>
      <c r="X361" s="16">
        <v>0.4</v>
      </c>
      <c r="Y361" s="16">
        <v>3.3239999999999799</v>
      </c>
      <c r="Z361" s="16">
        <v>94.275999999999996</v>
      </c>
      <c r="AA361" s="18">
        <v>0</v>
      </c>
      <c r="AB361" s="16">
        <v>-3.3239999999999998</v>
      </c>
      <c r="AC361" s="12" t="s">
        <v>549</v>
      </c>
      <c r="AD361" s="12" t="s">
        <v>559</v>
      </c>
      <c r="AE361" s="19">
        <v>43539</v>
      </c>
      <c r="AF361" s="19">
        <v>43542</v>
      </c>
      <c r="AH361" s="20">
        <v>43549</v>
      </c>
    </row>
    <row r="362" spans="1:34" s="12" customFormat="1" ht="12.75" x14ac:dyDescent="0.15">
      <c r="A362" s="12" t="s">
        <v>1081</v>
      </c>
      <c r="B362" s="12" t="s">
        <v>31</v>
      </c>
      <c r="C362" s="12" t="s">
        <v>670</v>
      </c>
      <c r="D362" s="12" t="s">
        <v>671</v>
      </c>
      <c r="E362" s="12" t="s">
        <v>544</v>
      </c>
      <c r="F362" s="12" t="s">
        <v>545</v>
      </c>
      <c r="G362" s="16">
        <v>1000000</v>
      </c>
      <c r="H362" s="16">
        <v>999700</v>
      </c>
      <c r="I362" s="17">
        <v>999700</v>
      </c>
      <c r="J362" s="17">
        <v>999700</v>
      </c>
      <c r="K362" s="16">
        <v>300</v>
      </c>
      <c r="L362" s="12" t="s">
        <v>672</v>
      </c>
      <c r="M362" s="12" t="s">
        <v>564</v>
      </c>
      <c r="N362" s="12" t="s">
        <v>673</v>
      </c>
      <c r="O362" s="16">
        <v>1313</v>
      </c>
      <c r="P362" s="16">
        <v>1312.8</v>
      </c>
      <c r="Q362" s="17">
        <v>1312.8</v>
      </c>
      <c r="R362" s="17">
        <v>1312.8</v>
      </c>
      <c r="S362" s="16">
        <v>0</v>
      </c>
      <c r="T362" s="16">
        <v>0</v>
      </c>
      <c r="U362" s="17">
        <v>0</v>
      </c>
      <c r="V362" s="17">
        <v>0</v>
      </c>
      <c r="W362" s="16">
        <v>1312.8</v>
      </c>
      <c r="X362" s="16">
        <v>0.2</v>
      </c>
      <c r="Y362" s="16">
        <v>0.193899999999849</v>
      </c>
      <c r="Z362" s="16">
        <v>1312.6061</v>
      </c>
      <c r="AA362" s="18">
        <v>0</v>
      </c>
      <c r="AB362" s="16">
        <v>-0.19390000000013999</v>
      </c>
      <c r="AC362" s="12" t="s">
        <v>549</v>
      </c>
      <c r="AD362" s="12" t="s">
        <v>559</v>
      </c>
      <c r="AE362" s="19">
        <v>43539</v>
      </c>
      <c r="AF362" s="19">
        <v>43540</v>
      </c>
      <c r="AH362" s="20">
        <v>43549</v>
      </c>
    </row>
    <row r="363" spans="1:34" s="12" customFormat="1" ht="12.75" x14ac:dyDescent="0.15">
      <c r="A363" s="12" t="s">
        <v>1082</v>
      </c>
      <c r="B363" s="12" t="s">
        <v>37</v>
      </c>
      <c r="C363" s="12" t="s">
        <v>588</v>
      </c>
      <c r="D363" s="12" t="s">
        <v>589</v>
      </c>
      <c r="E363" s="12" t="s">
        <v>544</v>
      </c>
      <c r="F363" s="12" t="s">
        <v>545</v>
      </c>
      <c r="G363" s="16">
        <v>2000</v>
      </c>
      <c r="H363" s="16">
        <v>1990</v>
      </c>
      <c r="I363" s="17">
        <v>1990</v>
      </c>
      <c r="J363" s="17">
        <v>1990</v>
      </c>
      <c r="K363" s="16">
        <v>10</v>
      </c>
      <c r="L363" s="12" t="s">
        <v>595</v>
      </c>
      <c r="M363" s="12" t="s">
        <v>591</v>
      </c>
      <c r="N363" s="12" t="s">
        <v>596</v>
      </c>
      <c r="O363" s="16">
        <v>83</v>
      </c>
      <c r="P363" s="16">
        <v>82.7</v>
      </c>
      <c r="Q363" s="17">
        <v>83</v>
      </c>
      <c r="R363" s="17">
        <v>83</v>
      </c>
      <c r="S363" s="16">
        <v>0</v>
      </c>
      <c r="T363" s="16">
        <v>0</v>
      </c>
      <c r="U363" s="17">
        <v>0</v>
      </c>
      <c r="V363" s="17">
        <v>0</v>
      </c>
      <c r="W363" s="16">
        <v>82.7</v>
      </c>
      <c r="X363" s="16">
        <v>0.3</v>
      </c>
      <c r="Y363" s="16">
        <v>0.11499999999998201</v>
      </c>
      <c r="Z363" s="16">
        <v>82.584999999999994</v>
      </c>
      <c r="AA363" s="18">
        <v>0</v>
      </c>
      <c r="AB363" s="16">
        <v>-0.115</v>
      </c>
      <c r="AC363" s="12" t="s">
        <v>549</v>
      </c>
      <c r="AD363" s="12" t="s">
        <v>559</v>
      </c>
      <c r="AE363" s="19">
        <v>43539</v>
      </c>
      <c r="AF363" s="19">
        <v>43544</v>
      </c>
      <c r="AH363" s="20">
        <v>43547</v>
      </c>
    </row>
    <row r="364" spans="1:34" s="12" customFormat="1" ht="12.75" x14ac:dyDescent="0.15">
      <c r="A364" s="12" t="s">
        <v>1083</v>
      </c>
      <c r="B364" s="12" t="s">
        <v>26</v>
      </c>
      <c r="C364" s="12" t="s">
        <v>690</v>
      </c>
      <c r="D364" s="12" t="s">
        <v>691</v>
      </c>
      <c r="E364" s="12" t="s">
        <v>544</v>
      </c>
      <c r="F364" s="12" t="s">
        <v>545</v>
      </c>
      <c r="G364" s="16">
        <v>1000000</v>
      </c>
      <c r="H364" s="16">
        <v>960000</v>
      </c>
      <c r="I364" s="17">
        <v>960000</v>
      </c>
      <c r="J364" s="17">
        <v>960000</v>
      </c>
      <c r="K364" s="16">
        <v>40000</v>
      </c>
      <c r="L364" s="12" t="s">
        <v>947</v>
      </c>
      <c r="M364" s="12" t="s">
        <v>564</v>
      </c>
      <c r="N364" s="12" t="s">
        <v>948</v>
      </c>
      <c r="O364" s="16">
        <v>285</v>
      </c>
      <c r="P364" s="16">
        <v>276.3</v>
      </c>
      <c r="Q364" s="17">
        <v>285</v>
      </c>
      <c r="R364" s="17">
        <v>285</v>
      </c>
      <c r="S364" s="16">
        <v>0</v>
      </c>
      <c r="T364" s="16">
        <v>0</v>
      </c>
      <c r="U364" s="17">
        <v>0</v>
      </c>
      <c r="V364" s="17">
        <v>0</v>
      </c>
      <c r="W364" s="16">
        <v>276.3</v>
      </c>
      <c r="X364" s="16">
        <v>8.6999999999999993</v>
      </c>
      <c r="Y364" s="16">
        <v>2.7</v>
      </c>
      <c r="Z364" s="16">
        <v>273.60000000000002</v>
      </c>
      <c r="AA364" s="18">
        <v>0</v>
      </c>
      <c r="AB364" s="16">
        <v>-2.7</v>
      </c>
      <c r="AC364" s="12" t="s">
        <v>549</v>
      </c>
      <c r="AD364" s="12" t="s">
        <v>559</v>
      </c>
      <c r="AE364" s="19">
        <v>43539</v>
      </c>
      <c r="AF364" s="19">
        <v>43540</v>
      </c>
      <c r="AH364" s="20">
        <v>43544</v>
      </c>
    </row>
    <row r="365" spans="1:34" s="12" customFormat="1" ht="12.75" x14ac:dyDescent="0.15">
      <c r="A365" s="12" t="s">
        <v>1084</v>
      </c>
      <c r="B365" s="12" t="s">
        <v>103</v>
      </c>
      <c r="C365" s="12" t="s">
        <v>652</v>
      </c>
      <c r="D365" s="12" t="s">
        <v>653</v>
      </c>
      <c r="E365" s="12" t="s">
        <v>544</v>
      </c>
      <c r="F365" s="12" t="s">
        <v>545</v>
      </c>
      <c r="G365" s="16">
        <v>600</v>
      </c>
      <c r="H365" s="16">
        <v>600</v>
      </c>
      <c r="I365" s="17">
        <v>600</v>
      </c>
      <c r="J365" s="17">
        <v>600</v>
      </c>
      <c r="K365" s="16">
        <v>0</v>
      </c>
      <c r="L365" s="12" t="s">
        <v>654</v>
      </c>
      <c r="M365" s="12" t="s">
        <v>557</v>
      </c>
      <c r="N365" s="12" t="s">
        <v>655</v>
      </c>
      <c r="O365" s="16">
        <v>42</v>
      </c>
      <c r="P365" s="16">
        <v>42</v>
      </c>
      <c r="Q365" s="17">
        <v>42</v>
      </c>
      <c r="R365" s="17">
        <v>42</v>
      </c>
      <c r="S365" s="16">
        <v>0</v>
      </c>
      <c r="T365" s="16">
        <v>0</v>
      </c>
      <c r="U365" s="17">
        <v>0</v>
      </c>
      <c r="V365" s="17">
        <v>0</v>
      </c>
      <c r="W365" s="16">
        <v>42</v>
      </c>
      <c r="X365" s="16">
        <v>0</v>
      </c>
      <c r="Y365" s="16">
        <v>0</v>
      </c>
      <c r="Z365" s="16">
        <v>42</v>
      </c>
      <c r="AA365" s="18">
        <v>0</v>
      </c>
      <c r="AB365" s="16">
        <v>0</v>
      </c>
      <c r="AC365" s="12" t="s">
        <v>549</v>
      </c>
      <c r="AD365" s="12" t="s">
        <v>559</v>
      </c>
      <c r="AE365" s="19">
        <v>43539</v>
      </c>
      <c r="AF365" s="19">
        <v>43542</v>
      </c>
      <c r="AG365" s="19">
        <v>43543</v>
      </c>
      <c r="AH365" s="20">
        <v>43544</v>
      </c>
    </row>
    <row r="366" spans="1:34" s="12" customFormat="1" ht="12.75" x14ac:dyDescent="0.15">
      <c r="A366" s="12" t="s">
        <v>1085</v>
      </c>
      <c r="B366" s="12" t="s">
        <v>1086</v>
      </c>
      <c r="C366" s="12" t="s">
        <v>579</v>
      </c>
      <c r="D366" s="12" t="s">
        <v>1087</v>
      </c>
      <c r="E366" s="12" t="s">
        <v>544</v>
      </c>
      <c r="F366" s="12" t="s">
        <v>585</v>
      </c>
      <c r="G366" s="16">
        <v>100</v>
      </c>
      <c r="H366" s="16">
        <v>91.5</v>
      </c>
      <c r="I366" s="17">
        <v>91.5</v>
      </c>
      <c r="J366" s="17">
        <v>91.5</v>
      </c>
      <c r="K366" s="16">
        <v>8.5</v>
      </c>
      <c r="L366" s="12" t="s">
        <v>1088</v>
      </c>
      <c r="M366" s="12" t="s">
        <v>827</v>
      </c>
      <c r="N366" s="12" t="s">
        <v>1089</v>
      </c>
      <c r="O366" s="16">
        <v>15</v>
      </c>
      <c r="P366" s="16">
        <v>15</v>
      </c>
      <c r="Q366" s="17">
        <v>15</v>
      </c>
      <c r="R366" s="17">
        <v>15</v>
      </c>
      <c r="S366" s="16">
        <v>0</v>
      </c>
      <c r="T366" s="16">
        <v>0</v>
      </c>
      <c r="U366" s="17">
        <v>0</v>
      </c>
      <c r="V366" s="17">
        <v>0</v>
      </c>
      <c r="W366" s="16">
        <v>15</v>
      </c>
      <c r="X366" s="16">
        <v>0</v>
      </c>
      <c r="Y366" s="16">
        <v>1.2749999999999999</v>
      </c>
      <c r="Z366" s="16">
        <v>13.725</v>
      </c>
      <c r="AA366" s="18">
        <v>0</v>
      </c>
      <c r="AB366" s="16">
        <v>-1.2749999999999999</v>
      </c>
      <c r="AC366" s="12" t="s">
        <v>549</v>
      </c>
      <c r="AD366" s="12" t="s">
        <v>559</v>
      </c>
      <c r="AE366" s="19">
        <v>43539</v>
      </c>
      <c r="AF366" s="19">
        <v>43550</v>
      </c>
    </row>
    <row r="367" spans="1:34" s="12" customFormat="1" ht="12.75" x14ac:dyDescent="0.15">
      <c r="A367" s="12" t="s">
        <v>1090</v>
      </c>
      <c r="B367" s="12" t="s">
        <v>9</v>
      </c>
      <c r="C367" s="12" t="s">
        <v>588</v>
      </c>
      <c r="D367" s="12" t="s">
        <v>607</v>
      </c>
      <c r="E367" s="12" t="s">
        <v>544</v>
      </c>
      <c r="F367" s="12" t="s">
        <v>545</v>
      </c>
      <c r="G367" s="16">
        <v>1400</v>
      </c>
      <c r="H367" s="16">
        <v>1400</v>
      </c>
      <c r="I367" s="17">
        <v>1400</v>
      </c>
      <c r="J367" s="17">
        <v>1400</v>
      </c>
      <c r="K367" s="16">
        <v>0</v>
      </c>
      <c r="L367" s="12" t="s">
        <v>608</v>
      </c>
      <c r="M367" s="12" t="s">
        <v>557</v>
      </c>
      <c r="N367" s="12" t="s">
        <v>609</v>
      </c>
      <c r="O367" s="16">
        <v>197</v>
      </c>
      <c r="P367" s="16">
        <v>197</v>
      </c>
      <c r="Q367" s="17">
        <v>275.7</v>
      </c>
      <c r="R367" s="17">
        <v>275.7</v>
      </c>
      <c r="S367" s="16">
        <v>0</v>
      </c>
      <c r="T367" s="16">
        <v>0</v>
      </c>
      <c r="U367" s="17">
        <v>0</v>
      </c>
      <c r="V367" s="17">
        <v>0</v>
      </c>
      <c r="W367" s="16">
        <v>197</v>
      </c>
      <c r="X367" s="16">
        <v>0</v>
      </c>
      <c r="Y367" s="16">
        <v>0</v>
      </c>
      <c r="Z367" s="16">
        <v>197</v>
      </c>
      <c r="AA367" s="18">
        <v>0</v>
      </c>
      <c r="AB367" s="16">
        <v>0</v>
      </c>
      <c r="AC367" s="12" t="s">
        <v>549</v>
      </c>
      <c r="AD367" s="12" t="s">
        <v>559</v>
      </c>
      <c r="AE367" s="19">
        <v>43539</v>
      </c>
      <c r="AF367" s="19">
        <v>43542</v>
      </c>
      <c r="AG367" s="19">
        <v>43545</v>
      </c>
      <c r="AH367" s="20">
        <v>43545</v>
      </c>
    </row>
    <row r="368" spans="1:34" s="12" customFormat="1" ht="12.75" x14ac:dyDescent="0.15">
      <c r="A368" s="12" t="s">
        <v>1091</v>
      </c>
      <c r="B368" s="12" t="s">
        <v>7</v>
      </c>
      <c r="C368" s="12" t="s">
        <v>863</v>
      </c>
      <c r="D368" s="12" t="s">
        <v>878</v>
      </c>
      <c r="E368" s="12" t="s">
        <v>544</v>
      </c>
      <c r="F368" s="12" t="s">
        <v>545</v>
      </c>
      <c r="G368" s="16">
        <v>750000</v>
      </c>
      <c r="H368" s="16">
        <v>746500</v>
      </c>
      <c r="I368" s="17">
        <v>746500</v>
      </c>
      <c r="J368" s="17">
        <v>746500</v>
      </c>
      <c r="K368" s="16">
        <v>3500</v>
      </c>
      <c r="L368" s="12" t="s">
        <v>879</v>
      </c>
      <c r="M368" s="12" t="s">
        <v>564</v>
      </c>
      <c r="N368" s="12" t="s">
        <v>880</v>
      </c>
      <c r="O368" s="16">
        <v>268</v>
      </c>
      <c r="P368" s="16">
        <v>266.8</v>
      </c>
      <c r="Q368" s="17">
        <v>266.8</v>
      </c>
      <c r="R368" s="17">
        <v>266.8</v>
      </c>
      <c r="S368" s="16">
        <v>0</v>
      </c>
      <c r="T368" s="16">
        <v>0</v>
      </c>
      <c r="U368" s="17">
        <v>0</v>
      </c>
      <c r="V368" s="17">
        <v>0</v>
      </c>
      <c r="W368" s="16">
        <v>266.8</v>
      </c>
      <c r="X368" s="16">
        <v>1.2</v>
      </c>
      <c r="Y368" s="16">
        <v>5.0666666666693297E-2</v>
      </c>
      <c r="Z368" s="16">
        <v>266.74933333333303</v>
      </c>
      <c r="AA368" s="18">
        <v>0</v>
      </c>
      <c r="AB368" s="16">
        <v>-5.0666666666657E-2</v>
      </c>
      <c r="AC368" s="12" t="s">
        <v>549</v>
      </c>
      <c r="AD368" s="12" t="s">
        <v>559</v>
      </c>
      <c r="AE368" s="19">
        <v>43542</v>
      </c>
      <c r="AF368" s="19">
        <v>43547</v>
      </c>
      <c r="AH368" s="20">
        <v>43553</v>
      </c>
    </row>
    <row r="369" spans="1:34" s="12" customFormat="1" ht="12.75" x14ac:dyDescent="0.15">
      <c r="A369" s="12" t="s">
        <v>1092</v>
      </c>
      <c r="B369" s="12" t="s">
        <v>47</v>
      </c>
      <c r="C369" s="12" t="s">
        <v>462</v>
      </c>
      <c r="D369" s="12" t="s">
        <v>632</v>
      </c>
      <c r="E369" s="12" t="s">
        <v>544</v>
      </c>
      <c r="F369" s="12" t="s">
        <v>545</v>
      </c>
      <c r="G369" s="16">
        <v>850000</v>
      </c>
      <c r="H369" s="16">
        <v>850000</v>
      </c>
      <c r="I369" s="17">
        <v>850000</v>
      </c>
      <c r="J369" s="17">
        <v>850000</v>
      </c>
      <c r="K369" s="16">
        <v>0</v>
      </c>
      <c r="L369" s="12" t="s">
        <v>633</v>
      </c>
      <c r="M369" s="12" t="s">
        <v>564</v>
      </c>
      <c r="N369" s="12" t="s">
        <v>634</v>
      </c>
      <c r="O369" s="16">
        <v>287</v>
      </c>
      <c r="P369" s="16">
        <v>287</v>
      </c>
      <c r="Q369" s="17">
        <v>287</v>
      </c>
      <c r="R369" s="17">
        <v>287</v>
      </c>
      <c r="S369" s="16">
        <v>0</v>
      </c>
      <c r="T369" s="16">
        <v>0</v>
      </c>
      <c r="U369" s="17">
        <v>0</v>
      </c>
      <c r="V369" s="17">
        <v>0</v>
      </c>
      <c r="W369" s="16">
        <v>287</v>
      </c>
      <c r="X369" s="16">
        <v>0</v>
      </c>
      <c r="Y369" s="16">
        <v>0</v>
      </c>
      <c r="Z369" s="16">
        <v>287</v>
      </c>
      <c r="AA369" s="18">
        <v>0</v>
      </c>
      <c r="AB369" s="16">
        <v>0</v>
      </c>
      <c r="AC369" s="12" t="s">
        <v>549</v>
      </c>
      <c r="AD369" s="12" t="s">
        <v>559</v>
      </c>
      <c r="AE369" s="19">
        <v>43543</v>
      </c>
      <c r="AF369" s="19">
        <v>43545</v>
      </c>
      <c r="AG369" s="19">
        <v>43549</v>
      </c>
      <c r="AH369" s="20">
        <v>43549</v>
      </c>
    </row>
    <row r="370" spans="1:34" s="12" customFormat="1" ht="12.75" x14ac:dyDescent="0.15">
      <c r="A370" s="12" t="s">
        <v>1093</v>
      </c>
      <c r="B370" s="12" t="s">
        <v>11</v>
      </c>
      <c r="C370" s="12" t="s">
        <v>453</v>
      </c>
      <c r="D370" s="12" t="s">
        <v>628</v>
      </c>
      <c r="E370" s="12" t="s">
        <v>544</v>
      </c>
      <c r="F370" s="12" t="s">
        <v>545</v>
      </c>
      <c r="G370" s="16">
        <v>850000</v>
      </c>
      <c r="H370" s="16">
        <v>809100</v>
      </c>
      <c r="I370" s="17">
        <v>809100</v>
      </c>
      <c r="J370" s="17">
        <v>809100</v>
      </c>
      <c r="K370" s="16">
        <v>40900</v>
      </c>
      <c r="L370" s="12" t="s">
        <v>629</v>
      </c>
      <c r="M370" s="12" t="s">
        <v>564</v>
      </c>
      <c r="N370" s="12" t="s">
        <v>630</v>
      </c>
      <c r="O370" s="16">
        <v>733</v>
      </c>
      <c r="P370" s="16">
        <v>733</v>
      </c>
      <c r="Q370" s="17">
        <v>1061.0999999999999</v>
      </c>
      <c r="R370" s="17">
        <v>1061.0999999999999</v>
      </c>
      <c r="S370" s="16">
        <v>0</v>
      </c>
      <c r="T370" s="16">
        <v>0</v>
      </c>
      <c r="U370" s="17">
        <v>0</v>
      </c>
      <c r="V370" s="17">
        <v>0</v>
      </c>
      <c r="W370" s="16">
        <v>733</v>
      </c>
      <c r="X370" s="16">
        <v>0</v>
      </c>
      <c r="Y370" s="16">
        <v>35.270235294117597</v>
      </c>
      <c r="Z370" s="16">
        <v>697.72976470588196</v>
      </c>
      <c r="AA370" s="18">
        <v>0</v>
      </c>
      <c r="AB370" s="16">
        <v>-35.270235294117597</v>
      </c>
      <c r="AC370" s="12" t="s">
        <v>549</v>
      </c>
      <c r="AD370" s="12" t="s">
        <v>559</v>
      </c>
      <c r="AE370" s="19">
        <v>43543</v>
      </c>
      <c r="AF370" s="19">
        <v>43545</v>
      </c>
      <c r="AH370" s="20">
        <v>43554</v>
      </c>
    </row>
    <row r="371" spans="1:34" s="12" customFormat="1" ht="12.75" x14ac:dyDescent="0.15">
      <c r="A371" s="12" t="s">
        <v>1094</v>
      </c>
      <c r="B371" s="12" t="s">
        <v>55</v>
      </c>
      <c r="C371" s="12" t="s">
        <v>588</v>
      </c>
      <c r="D371" s="12" t="s">
        <v>816</v>
      </c>
      <c r="E371" s="12" t="s">
        <v>544</v>
      </c>
      <c r="F371" s="12" t="s">
        <v>545</v>
      </c>
      <c r="G371" s="16">
        <v>1000</v>
      </c>
      <c r="H371" s="16">
        <v>965</v>
      </c>
      <c r="I371" s="17">
        <v>965</v>
      </c>
      <c r="J371" s="17">
        <v>965</v>
      </c>
      <c r="K371" s="16">
        <v>35</v>
      </c>
      <c r="L371" s="12" t="s">
        <v>817</v>
      </c>
      <c r="M371" s="12" t="s">
        <v>557</v>
      </c>
      <c r="N371" s="12" t="s">
        <v>818</v>
      </c>
      <c r="O371" s="16">
        <v>79</v>
      </c>
      <c r="P371" s="16">
        <v>79</v>
      </c>
      <c r="Q371" s="17">
        <v>79</v>
      </c>
      <c r="R371" s="17">
        <v>79</v>
      </c>
      <c r="S371" s="16">
        <v>0</v>
      </c>
      <c r="T371" s="16">
        <v>0</v>
      </c>
      <c r="U371" s="17">
        <v>0</v>
      </c>
      <c r="V371" s="17">
        <v>0</v>
      </c>
      <c r="W371" s="16">
        <v>79</v>
      </c>
      <c r="X371" s="16">
        <v>0</v>
      </c>
      <c r="Y371" s="16">
        <v>2.7650000000000001</v>
      </c>
      <c r="Z371" s="16">
        <v>76.234999999999999</v>
      </c>
      <c r="AA371" s="18">
        <v>0</v>
      </c>
      <c r="AB371" s="16">
        <v>-2.7650000000000001</v>
      </c>
      <c r="AC371" s="12" t="s">
        <v>549</v>
      </c>
      <c r="AD371" s="12" t="s">
        <v>559</v>
      </c>
      <c r="AE371" s="19">
        <v>43544</v>
      </c>
      <c r="AF371" s="19">
        <v>43545</v>
      </c>
      <c r="AH371" s="20">
        <v>43549</v>
      </c>
    </row>
    <row r="372" spans="1:34" s="12" customFormat="1" ht="12.75" x14ac:dyDescent="0.15">
      <c r="A372" s="12" t="s">
        <v>1095</v>
      </c>
      <c r="B372" s="12" t="s">
        <v>98</v>
      </c>
      <c r="C372" s="12" t="s">
        <v>588</v>
      </c>
      <c r="D372" s="12" t="s">
        <v>1060</v>
      </c>
      <c r="E372" s="12" t="s">
        <v>544</v>
      </c>
      <c r="F372" s="12" t="s">
        <v>545</v>
      </c>
      <c r="G372" s="16">
        <v>1000</v>
      </c>
      <c r="H372" s="16">
        <v>999.9</v>
      </c>
      <c r="I372" s="17">
        <v>999.9</v>
      </c>
      <c r="J372" s="17">
        <v>999.9</v>
      </c>
      <c r="K372" s="16">
        <v>0.1</v>
      </c>
      <c r="L372" s="12" t="s">
        <v>1061</v>
      </c>
      <c r="M372" s="12" t="s">
        <v>557</v>
      </c>
      <c r="N372" s="12" t="s">
        <v>1062</v>
      </c>
      <c r="O372" s="16">
        <v>98</v>
      </c>
      <c r="P372" s="16">
        <v>98</v>
      </c>
      <c r="Q372" s="17">
        <v>98</v>
      </c>
      <c r="R372" s="17">
        <v>98</v>
      </c>
      <c r="S372" s="16">
        <v>0</v>
      </c>
      <c r="T372" s="16">
        <v>0</v>
      </c>
      <c r="U372" s="17">
        <v>0</v>
      </c>
      <c r="V372" s="17">
        <v>0</v>
      </c>
      <c r="W372" s="16">
        <v>98</v>
      </c>
      <c r="X372" s="16">
        <v>0</v>
      </c>
      <c r="Y372" s="16">
        <v>9.7999999999774396E-3</v>
      </c>
      <c r="Z372" s="16">
        <v>97.990200000000002</v>
      </c>
      <c r="AA372" s="18">
        <v>0</v>
      </c>
      <c r="AB372" s="16">
        <v>-9.7999999999956403E-3</v>
      </c>
      <c r="AC372" s="12" t="s">
        <v>549</v>
      </c>
      <c r="AD372" s="12" t="s">
        <v>559</v>
      </c>
      <c r="AE372" s="19">
        <v>43544</v>
      </c>
      <c r="AF372" s="19">
        <v>43544</v>
      </c>
      <c r="AH372" s="20">
        <v>43553</v>
      </c>
    </row>
    <row r="373" spans="1:34" s="12" customFormat="1" ht="12.75" x14ac:dyDescent="0.15">
      <c r="A373" s="12" t="s">
        <v>1096</v>
      </c>
      <c r="B373" s="12" t="s">
        <v>19</v>
      </c>
      <c r="C373" s="12" t="s">
        <v>579</v>
      </c>
      <c r="D373" s="12" t="s">
        <v>1097</v>
      </c>
      <c r="E373" s="12" t="s">
        <v>889</v>
      </c>
      <c r="F373" s="12" t="s">
        <v>585</v>
      </c>
      <c r="G373" s="16">
        <v>1000</v>
      </c>
      <c r="H373" s="16">
        <v>631.5</v>
      </c>
      <c r="I373" s="17">
        <v>631.5</v>
      </c>
      <c r="J373" s="17">
        <v>631.5</v>
      </c>
      <c r="K373" s="16">
        <v>368.5</v>
      </c>
      <c r="L373" s="12" t="s">
        <v>1098</v>
      </c>
      <c r="M373" s="12" t="s">
        <v>827</v>
      </c>
      <c r="N373" s="12" t="s">
        <v>1099</v>
      </c>
      <c r="O373" s="16">
        <v>97</v>
      </c>
      <c r="P373" s="16">
        <v>95.3</v>
      </c>
      <c r="Q373" s="17">
        <v>95.3</v>
      </c>
      <c r="R373" s="17">
        <v>95.3</v>
      </c>
      <c r="S373" s="16">
        <v>0</v>
      </c>
      <c r="T373" s="16">
        <v>0</v>
      </c>
      <c r="U373" s="17">
        <v>0</v>
      </c>
      <c r="V373" s="17">
        <v>0</v>
      </c>
      <c r="W373" s="16">
        <v>95.3</v>
      </c>
      <c r="X373" s="16">
        <v>1.7</v>
      </c>
      <c r="Y373" s="16">
        <v>34.044499999999999</v>
      </c>
      <c r="Z373" s="16">
        <v>61.255499999999998</v>
      </c>
      <c r="AA373" s="18">
        <v>0</v>
      </c>
      <c r="AB373" s="16">
        <v>-34.044499999999999</v>
      </c>
      <c r="AC373" s="12" t="s">
        <v>549</v>
      </c>
      <c r="AD373" s="12" t="s">
        <v>559</v>
      </c>
      <c r="AE373" s="19">
        <v>43544</v>
      </c>
      <c r="AF373" s="19">
        <v>43554</v>
      </c>
    </row>
    <row r="374" spans="1:34" s="12" customFormat="1" ht="12.75" x14ac:dyDescent="0.15">
      <c r="A374" s="12" t="s">
        <v>1100</v>
      </c>
      <c r="B374" s="12" t="s">
        <v>204</v>
      </c>
      <c r="C374" s="12" t="s">
        <v>1101</v>
      </c>
      <c r="D374" s="12" t="s">
        <v>1097</v>
      </c>
      <c r="E374" s="12" t="s">
        <v>544</v>
      </c>
      <c r="F374" s="12" t="s">
        <v>545</v>
      </c>
      <c r="G374" s="16">
        <v>130000</v>
      </c>
      <c r="H374" s="16">
        <v>108000</v>
      </c>
      <c r="I374" s="17">
        <v>108000</v>
      </c>
      <c r="J374" s="17">
        <v>108000</v>
      </c>
      <c r="K374" s="16">
        <v>22000</v>
      </c>
      <c r="L374" s="12" t="s">
        <v>1102</v>
      </c>
      <c r="M374" s="12" t="s">
        <v>686</v>
      </c>
      <c r="N374" s="12" t="s">
        <v>1103</v>
      </c>
      <c r="O374" s="16">
        <v>28</v>
      </c>
      <c r="P374" s="16">
        <v>23.8</v>
      </c>
      <c r="Q374" s="17">
        <v>23.8</v>
      </c>
      <c r="R374" s="17">
        <v>23.8</v>
      </c>
      <c r="S374" s="16">
        <v>0</v>
      </c>
      <c r="T374" s="16">
        <v>0</v>
      </c>
      <c r="U374" s="17">
        <v>0</v>
      </c>
      <c r="V374" s="17">
        <v>0</v>
      </c>
      <c r="W374" s="16">
        <v>23.8</v>
      </c>
      <c r="X374" s="16">
        <v>4.2</v>
      </c>
      <c r="Y374" s="16">
        <v>0.53846153846153799</v>
      </c>
      <c r="Z374" s="16">
        <v>23.2615384615385</v>
      </c>
      <c r="AA374" s="18">
        <v>0</v>
      </c>
      <c r="AB374" s="16">
        <v>-0.53846153846153799</v>
      </c>
      <c r="AC374" s="12" t="s">
        <v>549</v>
      </c>
      <c r="AD374" s="12" t="s">
        <v>559</v>
      </c>
      <c r="AE374" s="19">
        <v>43544</v>
      </c>
      <c r="AF374" s="19">
        <v>43556</v>
      </c>
      <c r="AH374" s="20">
        <v>43557</v>
      </c>
    </row>
    <row r="375" spans="1:34" s="12" customFormat="1" ht="12.75" x14ac:dyDescent="0.15">
      <c r="A375" s="12" t="s">
        <v>1104</v>
      </c>
      <c r="B375" s="12" t="s">
        <v>342</v>
      </c>
      <c r="C375" s="12" t="s">
        <v>573</v>
      </c>
      <c r="D375" s="12" t="s">
        <v>918</v>
      </c>
      <c r="E375" s="12" t="s">
        <v>544</v>
      </c>
      <c r="F375" s="12" t="s">
        <v>545</v>
      </c>
      <c r="G375" s="16">
        <v>250</v>
      </c>
      <c r="H375" s="16">
        <v>250</v>
      </c>
      <c r="I375" s="17">
        <v>250</v>
      </c>
      <c r="J375" s="17">
        <v>250</v>
      </c>
      <c r="K375" s="16">
        <v>0</v>
      </c>
      <c r="L375" s="12" t="s">
        <v>1105</v>
      </c>
      <c r="M375" s="12" t="s">
        <v>686</v>
      </c>
      <c r="N375" s="12" t="s">
        <v>1106</v>
      </c>
      <c r="O375" s="16">
        <v>40</v>
      </c>
      <c r="P375" s="16">
        <v>40</v>
      </c>
      <c r="Q375" s="17">
        <v>40</v>
      </c>
      <c r="R375" s="17">
        <v>40</v>
      </c>
      <c r="S375" s="16">
        <v>0</v>
      </c>
      <c r="T375" s="16">
        <v>0</v>
      </c>
      <c r="U375" s="17">
        <v>0</v>
      </c>
      <c r="V375" s="17">
        <v>0</v>
      </c>
      <c r="W375" s="16">
        <v>40</v>
      </c>
      <c r="X375" s="16">
        <v>0</v>
      </c>
      <c r="Y375" s="16">
        <v>0</v>
      </c>
      <c r="Z375" s="16">
        <v>40</v>
      </c>
      <c r="AA375" s="18">
        <v>0</v>
      </c>
      <c r="AB375" s="16">
        <v>0</v>
      </c>
      <c r="AC375" s="12" t="s">
        <v>549</v>
      </c>
      <c r="AD375" s="12" t="s">
        <v>559</v>
      </c>
      <c r="AE375" s="19">
        <v>43544</v>
      </c>
      <c r="AF375" s="19">
        <v>43553</v>
      </c>
      <c r="AG375" s="19">
        <v>43554</v>
      </c>
      <c r="AH375" s="20">
        <v>43557</v>
      </c>
    </row>
    <row r="376" spans="1:34" s="12" customFormat="1" ht="12.75" x14ac:dyDescent="0.15">
      <c r="A376" s="12" t="s">
        <v>1107</v>
      </c>
      <c r="B376" s="12" t="s">
        <v>66</v>
      </c>
      <c r="C376" s="12" t="s">
        <v>787</v>
      </c>
      <c r="D376" s="12" t="s">
        <v>918</v>
      </c>
      <c r="E376" s="12" t="s">
        <v>544</v>
      </c>
      <c r="F376" s="12" t="s">
        <v>585</v>
      </c>
      <c r="G376" s="16">
        <v>380000</v>
      </c>
      <c r="H376" s="16">
        <v>122600</v>
      </c>
      <c r="I376" s="17">
        <v>122600</v>
      </c>
      <c r="J376" s="17">
        <v>122600</v>
      </c>
      <c r="K376" s="16">
        <v>257400</v>
      </c>
      <c r="L376" s="12" t="s">
        <v>1108</v>
      </c>
      <c r="M376" s="12" t="s">
        <v>564</v>
      </c>
      <c r="N376" s="12" t="s">
        <v>1109</v>
      </c>
      <c r="O376" s="16">
        <v>253</v>
      </c>
      <c r="P376" s="16">
        <v>253</v>
      </c>
      <c r="Q376" s="17">
        <v>253</v>
      </c>
      <c r="R376" s="17">
        <v>253</v>
      </c>
      <c r="S376" s="16">
        <v>0</v>
      </c>
      <c r="T376" s="16">
        <v>0</v>
      </c>
      <c r="U376" s="17">
        <v>0</v>
      </c>
      <c r="V376" s="17">
        <v>0</v>
      </c>
      <c r="W376" s="16">
        <v>253</v>
      </c>
      <c r="X376" s="16">
        <v>0</v>
      </c>
      <c r="Y376" s="16">
        <v>171.37421052631601</v>
      </c>
      <c r="Z376" s="16">
        <v>81.625789473684193</v>
      </c>
      <c r="AA376" s="18">
        <v>0</v>
      </c>
      <c r="AB376" s="16">
        <v>-171.37421052631601</v>
      </c>
      <c r="AC376" s="12" t="s">
        <v>549</v>
      </c>
      <c r="AD376" s="12" t="s">
        <v>559</v>
      </c>
      <c r="AE376" s="19">
        <v>43544</v>
      </c>
      <c r="AF376" s="19">
        <v>43556</v>
      </c>
    </row>
    <row r="377" spans="1:34" s="12" customFormat="1" ht="12.75" x14ac:dyDescent="0.15">
      <c r="A377" s="12" t="s">
        <v>1110</v>
      </c>
      <c r="B377" s="12" t="s">
        <v>1111</v>
      </c>
      <c r="C377" s="12" t="s">
        <v>1112</v>
      </c>
      <c r="D377" s="12" t="s">
        <v>1113</v>
      </c>
      <c r="E377" s="12" t="s">
        <v>544</v>
      </c>
      <c r="F377" s="12" t="s">
        <v>703</v>
      </c>
      <c r="G377" s="16">
        <v>380000</v>
      </c>
      <c r="H377" s="16">
        <v>0</v>
      </c>
      <c r="I377" s="17">
        <v>0</v>
      </c>
      <c r="J377" s="17">
        <v>0</v>
      </c>
      <c r="K377" s="16">
        <v>380000</v>
      </c>
      <c r="L377" s="12" t="s">
        <v>66</v>
      </c>
      <c r="M377" s="12" t="s">
        <v>787</v>
      </c>
      <c r="N377" s="12" t="s">
        <v>918</v>
      </c>
      <c r="O377" s="16">
        <v>380000</v>
      </c>
      <c r="P377" s="16">
        <v>0</v>
      </c>
      <c r="Q377" s="17">
        <v>0</v>
      </c>
      <c r="R377" s="17">
        <v>0</v>
      </c>
      <c r="S377" s="16">
        <v>0</v>
      </c>
      <c r="T377" s="16">
        <v>0</v>
      </c>
      <c r="U377" s="17">
        <v>0</v>
      </c>
      <c r="V377" s="17">
        <v>0</v>
      </c>
      <c r="W377" s="16">
        <v>0</v>
      </c>
      <c r="X377" s="16">
        <v>380000</v>
      </c>
      <c r="Y377" s="16">
        <v>0</v>
      </c>
      <c r="Z377" s="16">
        <v>0</v>
      </c>
      <c r="AA377" s="18">
        <v>0</v>
      </c>
      <c r="AB377" s="16">
        <v>0</v>
      </c>
      <c r="AC377" s="12" t="s">
        <v>549</v>
      </c>
      <c r="AD377" s="12" t="s">
        <v>79</v>
      </c>
      <c r="AE377" s="19">
        <v>43544</v>
      </c>
    </row>
    <row r="378" spans="1:34" s="12" customFormat="1" ht="12.75" x14ac:dyDescent="0.15">
      <c r="A378" s="12" t="s">
        <v>1114</v>
      </c>
      <c r="B378" s="12" t="s">
        <v>382</v>
      </c>
      <c r="C378" s="12" t="s">
        <v>573</v>
      </c>
      <c r="D378" s="12" t="s">
        <v>825</v>
      </c>
      <c r="E378" s="12" t="s">
        <v>544</v>
      </c>
      <c r="F378" s="12" t="s">
        <v>545</v>
      </c>
      <c r="G378" s="16">
        <v>800000</v>
      </c>
      <c r="H378" s="16">
        <v>780.6</v>
      </c>
      <c r="I378" s="17">
        <v>780.6</v>
      </c>
      <c r="J378" s="17">
        <v>780.6</v>
      </c>
      <c r="K378" s="16">
        <v>799219.4</v>
      </c>
      <c r="L378" s="12" t="s">
        <v>826</v>
      </c>
      <c r="M378" s="12" t="s">
        <v>827</v>
      </c>
      <c r="N378" s="12" t="s">
        <v>828</v>
      </c>
      <c r="O378" s="16">
        <v>65280</v>
      </c>
      <c r="P378" s="16">
        <v>68.099999999999994</v>
      </c>
      <c r="Q378" s="17">
        <v>68.099999999999994</v>
      </c>
      <c r="R378" s="17">
        <v>68.099999999999994</v>
      </c>
      <c r="S378" s="16">
        <v>0</v>
      </c>
      <c r="T378" s="16">
        <v>0</v>
      </c>
      <c r="U378" s="17">
        <v>0</v>
      </c>
      <c r="V378" s="17">
        <v>0</v>
      </c>
      <c r="W378" s="16">
        <v>68.099999999999994</v>
      </c>
      <c r="X378" s="16">
        <v>65211.9</v>
      </c>
      <c r="Y378" s="16">
        <v>4.4030399999999998</v>
      </c>
      <c r="Z378" s="16">
        <v>63.696959999999997</v>
      </c>
      <c r="AA378" s="18">
        <v>0</v>
      </c>
      <c r="AB378" s="16">
        <v>-4.4030399999999998</v>
      </c>
      <c r="AC378" s="12" t="s">
        <v>549</v>
      </c>
      <c r="AD378" s="12" t="s">
        <v>559</v>
      </c>
      <c r="AE378" s="19">
        <v>43544</v>
      </c>
      <c r="AF378" s="19">
        <v>43552</v>
      </c>
      <c r="AH378" s="20">
        <v>43557</v>
      </c>
    </row>
    <row r="379" spans="1:34" s="12" customFormat="1" ht="12.75" x14ac:dyDescent="0.15">
      <c r="A379" s="12" t="s">
        <v>1115</v>
      </c>
      <c r="B379" s="12" t="s">
        <v>289</v>
      </c>
      <c r="C379" s="12" t="s">
        <v>830</v>
      </c>
      <c r="D379" s="12" t="s">
        <v>825</v>
      </c>
      <c r="E379" s="12" t="s">
        <v>544</v>
      </c>
      <c r="F379" s="12" t="s">
        <v>545</v>
      </c>
      <c r="G379" s="16">
        <v>180000</v>
      </c>
      <c r="H379" s="16">
        <v>125000</v>
      </c>
      <c r="I379" s="17">
        <v>125000</v>
      </c>
      <c r="J379" s="17">
        <v>125000</v>
      </c>
      <c r="K379" s="16">
        <v>55000</v>
      </c>
      <c r="L379" s="12" t="s">
        <v>831</v>
      </c>
      <c r="M379" s="12" t="s">
        <v>564</v>
      </c>
      <c r="N379" s="12" t="s">
        <v>832</v>
      </c>
      <c r="O379" s="16">
        <v>41</v>
      </c>
      <c r="P379" s="16">
        <v>41</v>
      </c>
      <c r="Q379" s="17">
        <v>41</v>
      </c>
      <c r="R379" s="17">
        <v>41</v>
      </c>
      <c r="S379" s="16">
        <v>0</v>
      </c>
      <c r="T379" s="16">
        <v>0</v>
      </c>
      <c r="U379" s="17">
        <v>0</v>
      </c>
      <c r="V379" s="17">
        <v>0</v>
      </c>
      <c r="W379" s="16">
        <v>41</v>
      </c>
      <c r="X379" s="16">
        <v>0</v>
      </c>
      <c r="Y379" s="16">
        <v>12.5277777777778</v>
      </c>
      <c r="Z379" s="16">
        <v>28.4722222222222</v>
      </c>
      <c r="AA379" s="18">
        <v>0</v>
      </c>
      <c r="AB379" s="16">
        <v>-12.5277777777778</v>
      </c>
      <c r="AC379" s="12" t="s">
        <v>549</v>
      </c>
      <c r="AD379" s="12" t="s">
        <v>559</v>
      </c>
      <c r="AE379" s="19">
        <v>43544</v>
      </c>
      <c r="AF379" s="19">
        <v>43553</v>
      </c>
      <c r="AH379" s="20">
        <v>43557</v>
      </c>
    </row>
    <row r="380" spans="1:34" s="12" customFormat="1" ht="12.75" x14ac:dyDescent="0.15">
      <c r="A380" s="12" t="s">
        <v>1116</v>
      </c>
      <c r="B380" s="12" t="s">
        <v>97</v>
      </c>
      <c r="C380" s="12" t="s">
        <v>588</v>
      </c>
      <c r="D380" s="12" t="s">
        <v>730</v>
      </c>
      <c r="E380" s="12" t="s">
        <v>544</v>
      </c>
      <c r="F380" s="12" t="s">
        <v>545</v>
      </c>
      <c r="G380" s="16">
        <v>400000</v>
      </c>
      <c r="H380" s="16">
        <v>390</v>
      </c>
      <c r="I380" s="17">
        <v>390</v>
      </c>
      <c r="J380" s="17">
        <v>390</v>
      </c>
      <c r="K380" s="16">
        <v>399610</v>
      </c>
      <c r="L380" s="12" t="s">
        <v>731</v>
      </c>
      <c r="M380" s="12" t="s">
        <v>686</v>
      </c>
      <c r="N380" s="12" t="s">
        <v>732</v>
      </c>
      <c r="O380" s="16">
        <v>41165</v>
      </c>
      <c r="P380" s="16">
        <v>40.200000000000003</v>
      </c>
      <c r="Q380" s="17">
        <v>85.9</v>
      </c>
      <c r="R380" s="17">
        <v>85.9</v>
      </c>
      <c r="S380" s="16">
        <v>0</v>
      </c>
      <c r="T380" s="16">
        <v>0</v>
      </c>
      <c r="U380" s="17">
        <v>0</v>
      </c>
      <c r="V380" s="17">
        <v>0</v>
      </c>
      <c r="W380" s="16">
        <v>40.200000000000003</v>
      </c>
      <c r="X380" s="16">
        <v>41124.800000000003</v>
      </c>
      <c r="Y380" s="16">
        <v>6.4124999999999099E-2</v>
      </c>
      <c r="Z380" s="16">
        <v>40.135874999999999</v>
      </c>
      <c r="AA380" s="18">
        <v>0</v>
      </c>
      <c r="AB380" s="16">
        <v>-6.4124999999999099E-2</v>
      </c>
      <c r="AC380" s="12" t="s">
        <v>549</v>
      </c>
      <c r="AD380" s="12" t="s">
        <v>559</v>
      </c>
      <c r="AE380" s="19">
        <v>43544</v>
      </c>
      <c r="AF380" s="19">
        <v>43550</v>
      </c>
      <c r="AH380" s="20">
        <v>43553</v>
      </c>
    </row>
    <row r="381" spans="1:34" s="12" customFormat="1" ht="12.75" x14ac:dyDescent="0.15">
      <c r="A381" s="12" t="s">
        <v>1117</v>
      </c>
      <c r="B381" s="12" t="s">
        <v>62</v>
      </c>
      <c r="C381" s="12" t="s">
        <v>588</v>
      </c>
      <c r="D381" s="12" t="s">
        <v>589</v>
      </c>
      <c r="E381" s="12" t="s">
        <v>544</v>
      </c>
      <c r="F381" s="12" t="s">
        <v>545</v>
      </c>
      <c r="G381" s="16">
        <v>250</v>
      </c>
      <c r="H381" s="16">
        <v>237.5</v>
      </c>
      <c r="I381" s="17">
        <v>237.5</v>
      </c>
      <c r="J381" s="17">
        <v>237.5</v>
      </c>
      <c r="K381" s="16">
        <v>12.5</v>
      </c>
      <c r="L381" s="12" t="s">
        <v>1118</v>
      </c>
      <c r="M381" s="12" t="s">
        <v>725</v>
      </c>
      <c r="N381" s="12" t="s">
        <v>1119</v>
      </c>
      <c r="O381" s="16">
        <v>6</v>
      </c>
      <c r="P381" s="16">
        <v>5.7</v>
      </c>
      <c r="Q381" s="17">
        <v>10</v>
      </c>
      <c r="R381" s="17">
        <v>10</v>
      </c>
      <c r="S381" s="16">
        <v>0</v>
      </c>
      <c r="T381" s="16">
        <v>0</v>
      </c>
      <c r="U381" s="17">
        <v>0</v>
      </c>
      <c r="V381" s="17">
        <v>0</v>
      </c>
      <c r="W381" s="16">
        <v>5.7</v>
      </c>
      <c r="X381" s="16">
        <v>0.3</v>
      </c>
      <c r="Y381" s="16">
        <v>0</v>
      </c>
      <c r="Z381" s="16">
        <v>5.7</v>
      </c>
      <c r="AA381" s="18">
        <v>0</v>
      </c>
      <c r="AB381" s="16">
        <v>0</v>
      </c>
      <c r="AC381" s="12" t="s">
        <v>549</v>
      </c>
      <c r="AD381" s="12" t="s">
        <v>559</v>
      </c>
      <c r="AE381" s="19">
        <v>43544</v>
      </c>
      <c r="AF381" s="19">
        <v>43549</v>
      </c>
      <c r="AH381" s="20">
        <v>43553</v>
      </c>
    </row>
    <row r="382" spans="1:34" s="12" customFormat="1" ht="12.75" x14ac:dyDescent="0.15">
      <c r="A382" s="12" t="s">
        <v>1120</v>
      </c>
      <c r="B382" s="12" t="s">
        <v>45</v>
      </c>
      <c r="C382" s="12" t="s">
        <v>670</v>
      </c>
      <c r="D382" s="12" t="s">
        <v>845</v>
      </c>
      <c r="E382" s="12" t="s">
        <v>544</v>
      </c>
      <c r="F382" s="12" t="s">
        <v>545</v>
      </c>
      <c r="G382" s="16">
        <v>7000</v>
      </c>
      <c r="H382" s="16">
        <v>0</v>
      </c>
      <c r="I382" s="17">
        <v>0</v>
      </c>
      <c r="J382" s="17">
        <v>0</v>
      </c>
      <c r="K382" s="16">
        <v>7000</v>
      </c>
      <c r="L382" s="12" t="s">
        <v>846</v>
      </c>
      <c r="M382" s="12" t="s">
        <v>569</v>
      </c>
      <c r="N382" s="12" t="s">
        <v>847</v>
      </c>
      <c r="O382" s="16">
        <v>4</v>
      </c>
      <c r="P382" s="16">
        <v>3.8</v>
      </c>
      <c r="Q382" s="17">
        <v>3.8</v>
      </c>
      <c r="R382" s="17">
        <v>3.8</v>
      </c>
      <c r="S382" s="16">
        <v>0</v>
      </c>
      <c r="T382" s="16">
        <v>0</v>
      </c>
      <c r="U382" s="17">
        <v>0</v>
      </c>
      <c r="V382" s="17">
        <v>0</v>
      </c>
      <c r="W382" s="16">
        <v>3.8</v>
      </c>
      <c r="X382" s="16">
        <v>0.2</v>
      </c>
      <c r="Y382" s="16">
        <v>3.8</v>
      </c>
      <c r="Z382" s="16">
        <v>0</v>
      </c>
      <c r="AA382" s="18">
        <v>0</v>
      </c>
      <c r="AB382" s="16">
        <v>-3.8</v>
      </c>
      <c r="AC382" s="12" t="s">
        <v>549</v>
      </c>
      <c r="AD382" s="12" t="s">
        <v>559</v>
      </c>
      <c r="AE382" s="19">
        <v>43544</v>
      </c>
      <c r="AH382" s="20">
        <v>43547</v>
      </c>
    </row>
    <row r="383" spans="1:34" s="12" customFormat="1" ht="12.75" x14ac:dyDescent="0.15">
      <c r="A383" s="12" t="s">
        <v>1121</v>
      </c>
      <c r="B383" s="12" t="s">
        <v>792</v>
      </c>
      <c r="C383" s="12" t="s">
        <v>588</v>
      </c>
      <c r="D383" s="12" t="s">
        <v>589</v>
      </c>
      <c r="E383" s="12" t="s">
        <v>544</v>
      </c>
      <c r="F383" s="12" t="s">
        <v>545</v>
      </c>
      <c r="G383" s="16">
        <v>35</v>
      </c>
      <c r="H383" s="16">
        <v>0</v>
      </c>
      <c r="I383" s="17">
        <v>0</v>
      </c>
      <c r="J383" s="17">
        <v>0</v>
      </c>
      <c r="K383" s="16">
        <v>35</v>
      </c>
      <c r="L383" s="12" t="s">
        <v>595</v>
      </c>
      <c r="M383" s="12" t="s">
        <v>591</v>
      </c>
      <c r="N383" s="12" t="s">
        <v>596</v>
      </c>
      <c r="O383" s="16">
        <v>2</v>
      </c>
      <c r="P383" s="16">
        <v>2</v>
      </c>
      <c r="Q383" s="17">
        <v>2</v>
      </c>
      <c r="R383" s="17">
        <v>2</v>
      </c>
      <c r="S383" s="16">
        <v>0</v>
      </c>
      <c r="T383" s="16">
        <v>0</v>
      </c>
      <c r="U383" s="17">
        <v>0</v>
      </c>
      <c r="V383" s="17">
        <v>0</v>
      </c>
      <c r="W383" s="16">
        <v>2</v>
      </c>
      <c r="X383" s="16">
        <v>0</v>
      </c>
      <c r="Y383" s="16">
        <v>2</v>
      </c>
      <c r="Z383" s="16">
        <v>0</v>
      </c>
      <c r="AA383" s="18">
        <v>0</v>
      </c>
      <c r="AB383" s="16">
        <v>-2</v>
      </c>
      <c r="AC383" s="12" t="s">
        <v>549</v>
      </c>
      <c r="AD383" s="12" t="s">
        <v>559</v>
      </c>
      <c r="AE383" s="19">
        <v>43544</v>
      </c>
      <c r="AH383" s="20">
        <v>43547</v>
      </c>
    </row>
    <row r="384" spans="1:34" s="12" customFormat="1" ht="12.75" x14ac:dyDescent="0.15">
      <c r="A384" s="12" t="s">
        <v>1122</v>
      </c>
      <c r="B384" s="12" t="s">
        <v>100</v>
      </c>
      <c r="C384" s="12" t="s">
        <v>579</v>
      </c>
      <c r="D384" s="12" t="s">
        <v>612</v>
      </c>
      <c r="E384" s="12" t="s">
        <v>544</v>
      </c>
      <c r="F384" s="12" t="s">
        <v>545</v>
      </c>
      <c r="G384" s="16">
        <v>520</v>
      </c>
      <c r="H384" s="16">
        <v>499</v>
      </c>
      <c r="I384" s="17">
        <v>499</v>
      </c>
      <c r="J384" s="17">
        <v>499</v>
      </c>
      <c r="K384" s="16">
        <v>21</v>
      </c>
      <c r="L384" s="12" t="s">
        <v>905</v>
      </c>
      <c r="M384" s="12" t="s">
        <v>557</v>
      </c>
      <c r="N384" s="12" t="s">
        <v>906</v>
      </c>
      <c r="O384" s="16">
        <v>110</v>
      </c>
      <c r="P384" s="16">
        <v>109</v>
      </c>
      <c r="Q384" s="17">
        <v>109</v>
      </c>
      <c r="R384" s="17">
        <v>109</v>
      </c>
      <c r="S384" s="16">
        <v>0</v>
      </c>
      <c r="T384" s="16">
        <v>0</v>
      </c>
      <c r="U384" s="17">
        <v>0</v>
      </c>
      <c r="V384" s="17">
        <v>0</v>
      </c>
      <c r="W384" s="16">
        <v>109</v>
      </c>
      <c r="X384" s="16">
        <v>1</v>
      </c>
      <c r="Y384" s="16">
        <v>3.4423076923076898</v>
      </c>
      <c r="Z384" s="16">
        <v>105.55769230769199</v>
      </c>
      <c r="AA384" s="18">
        <v>0</v>
      </c>
      <c r="AB384" s="16">
        <v>-3.4423076923076898</v>
      </c>
      <c r="AC384" s="12" t="s">
        <v>549</v>
      </c>
      <c r="AD384" s="12" t="s">
        <v>559</v>
      </c>
      <c r="AE384" s="19">
        <v>43544</v>
      </c>
      <c r="AF384" s="19">
        <v>43550</v>
      </c>
      <c r="AH384" s="20">
        <v>43554</v>
      </c>
    </row>
    <row r="385" spans="1:34" s="12" customFormat="1" ht="12.75" x14ac:dyDescent="0.15">
      <c r="A385" s="12" t="s">
        <v>1123</v>
      </c>
      <c r="B385" s="12" t="s">
        <v>45</v>
      </c>
      <c r="C385" s="12" t="s">
        <v>670</v>
      </c>
      <c r="D385" s="12" t="s">
        <v>845</v>
      </c>
      <c r="E385" s="12" t="s">
        <v>544</v>
      </c>
      <c r="F385" s="12" t="s">
        <v>585</v>
      </c>
      <c r="G385" s="16">
        <v>350000</v>
      </c>
      <c r="H385" s="16">
        <v>223000</v>
      </c>
      <c r="I385" s="17">
        <v>223000</v>
      </c>
      <c r="J385" s="17">
        <v>223000</v>
      </c>
      <c r="K385" s="16">
        <v>127000</v>
      </c>
      <c r="L385" s="12" t="s">
        <v>846</v>
      </c>
      <c r="M385" s="12" t="s">
        <v>569</v>
      </c>
      <c r="N385" s="12" t="s">
        <v>847</v>
      </c>
      <c r="O385" s="16">
        <v>200</v>
      </c>
      <c r="P385" s="16">
        <v>185.6</v>
      </c>
      <c r="Q385" s="17">
        <v>185.6</v>
      </c>
      <c r="R385" s="17">
        <v>185.6</v>
      </c>
      <c r="S385" s="16">
        <v>0</v>
      </c>
      <c r="T385" s="16">
        <v>0</v>
      </c>
      <c r="U385" s="17">
        <v>0</v>
      </c>
      <c r="V385" s="17">
        <v>0</v>
      </c>
      <c r="W385" s="16">
        <v>185.6</v>
      </c>
      <c r="X385" s="16">
        <v>14.4</v>
      </c>
      <c r="Y385" s="16">
        <v>58.171428571428599</v>
      </c>
      <c r="Z385" s="16">
        <v>127.428571428571</v>
      </c>
      <c r="AA385" s="18">
        <v>0</v>
      </c>
      <c r="AB385" s="16">
        <v>-58.171428571428599</v>
      </c>
      <c r="AC385" s="12" t="s">
        <v>549</v>
      </c>
      <c r="AD385" s="12" t="s">
        <v>559</v>
      </c>
      <c r="AE385" s="19">
        <v>43545</v>
      </c>
      <c r="AF385" s="19">
        <v>43550</v>
      </c>
    </row>
    <row r="386" spans="1:34" s="12" customFormat="1" ht="12.75" x14ac:dyDescent="0.15">
      <c r="A386" s="12" t="s">
        <v>1124</v>
      </c>
      <c r="B386" s="12" t="s">
        <v>9</v>
      </c>
      <c r="C386" s="12" t="s">
        <v>588</v>
      </c>
      <c r="D386" s="12" t="s">
        <v>607</v>
      </c>
      <c r="E386" s="12" t="s">
        <v>544</v>
      </c>
      <c r="F386" s="12" t="s">
        <v>545</v>
      </c>
      <c r="G386" s="16">
        <v>1000</v>
      </c>
      <c r="H386" s="16">
        <v>1000</v>
      </c>
      <c r="I386" s="17">
        <v>1000</v>
      </c>
      <c r="J386" s="17">
        <v>1000</v>
      </c>
      <c r="K386" s="16">
        <v>0</v>
      </c>
      <c r="L386" s="12" t="s">
        <v>608</v>
      </c>
      <c r="M386" s="12" t="s">
        <v>557</v>
      </c>
      <c r="N386" s="12" t="s">
        <v>609</v>
      </c>
      <c r="O386" s="16">
        <v>141</v>
      </c>
      <c r="P386" s="16">
        <v>141</v>
      </c>
      <c r="Q386" s="17">
        <v>141</v>
      </c>
      <c r="R386" s="17">
        <v>141</v>
      </c>
      <c r="S386" s="16">
        <v>0</v>
      </c>
      <c r="T386" s="16">
        <v>0</v>
      </c>
      <c r="U386" s="17">
        <v>0</v>
      </c>
      <c r="V386" s="17">
        <v>0</v>
      </c>
      <c r="W386" s="16">
        <v>141</v>
      </c>
      <c r="X386" s="16">
        <v>0</v>
      </c>
      <c r="Y386" s="16">
        <v>0</v>
      </c>
      <c r="Z386" s="16">
        <v>141</v>
      </c>
      <c r="AA386" s="18">
        <v>0</v>
      </c>
      <c r="AB386" s="16">
        <v>0</v>
      </c>
      <c r="AC386" s="12" t="s">
        <v>549</v>
      </c>
      <c r="AD386" s="12" t="s">
        <v>559</v>
      </c>
      <c r="AE386" s="19">
        <v>43545</v>
      </c>
      <c r="AF386" s="19">
        <v>43546</v>
      </c>
      <c r="AG386" s="19">
        <v>43547</v>
      </c>
      <c r="AH386" s="20">
        <v>43547</v>
      </c>
    </row>
    <row r="387" spans="1:34" s="12" customFormat="1" ht="12.75" x14ac:dyDescent="0.15">
      <c r="A387" s="12" t="s">
        <v>1125</v>
      </c>
      <c r="B387" s="12" t="s">
        <v>38</v>
      </c>
      <c r="C387" s="12" t="s">
        <v>588</v>
      </c>
      <c r="D387" s="12" t="s">
        <v>589</v>
      </c>
      <c r="E387" s="12" t="s">
        <v>544</v>
      </c>
      <c r="F387" s="12" t="s">
        <v>545</v>
      </c>
      <c r="G387" s="16">
        <v>2000</v>
      </c>
      <c r="H387" s="16">
        <v>2000</v>
      </c>
      <c r="I387" s="17">
        <v>2000</v>
      </c>
      <c r="J387" s="17">
        <v>2000</v>
      </c>
      <c r="K387" s="16">
        <v>0</v>
      </c>
      <c r="L387" s="12" t="s">
        <v>595</v>
      </c>
      <c r="M387" s="12" t="s">
        <v>591</v>
      </c>
      <c r="N387" s="12" t="s">
        <v>596</v>
      </c>
      <c r="O387" s="16">
        <v>83</v>
      </c>
      <c r="P387" s="16">
        <v>83</v>
      </c>
      <c r="Q387" s="17">
        <v>83</v>
      </c>
      <c r="R387" s="17">
        <v>83</v>
      </c>
      <c r="S387" s="16">
        <v>0</v>
      </c>
      <c r="T387" s="16">
        <v>0</v>
      </c>
      <c r="U387" s="17">
        <v>0</v>
      </c>
      <c r="V387" s="17">
        <v>0</v>
      </c>
      <c r="W387" s="16">
        <v>83</v>
      </c>
      <c r="X387" s="16">
        <v>0</v>
      </c>
      <c r="Y387" s="16">
        <v>-1.81898940354586E-14</v>
      </c>
      <c r="Z387" s="16">
        <v>83</v>
      </c>
      <c r="AA387" s="18">
        <v>0</v>
      </c>
      <c r="AB387" s="16">
        <v>0</v>
      </c>
      <c r="AC387" s="12" t="s">
        <v>549</v>
      </c>
      <c r="AD387" s="12" t="s">
        <v>559</v>
      </c>
      <c r="AE387" s="19">
        <v>43546</v>
      </c>
      <c r="AF387" s="19">
        <v>43547</v>
      </c>
      <c r="AG387" s="19">
        <v>43551</v>
      </c>
      <c r="AH387" s="20">
        <v>43553</v>
      </c>
    </row>
    <row r="388" spans="1:34" s="12" customFormat="1" ht="12.75" x14ac:dyDescent="0.15">
      <c r="A388" s="12" t="s">
        <v>1126</v>
      </c>
      <c r="B388" s="12" t="s">
        <v>37</v>
      </c>
      <c r="C388" s="12" t="s">
        <v>588</v>
      </c>
      <c r="D388" s="12" t="s">
        <v>589</v>
      </c>
      <c r="E388" s="12" t="s">
        <v>544</v>
      </c>
      <c r="F388" s="12" t="s">
        <v>545</v>
      </c>
      <c r="G388" s="16">
        <v>1000</v>
      </c>
      <c r="H388" s="16">
        <v>100</v>
      </c>
      <c r="I388" s="17">
        <v>100</v>
      </c>
      <c r="J388" s="17">
        <v>100</v>
      </c>
      <c r="K388" s="16">
        <v>900</v>
      </c>
      <c r="L388" s="12" t="s">
        <v>595</v>
      </c>
      <c r="M388" s="12" t="s">
        <v>591</v>
      </c>
      <c r="N388" s="12" t="s">
        <v>596</v>
      </c>
      <c r="O388" s="16">
        <v>42</v>
      </c>
      <c r="P388" s="16">
        <v>4.2</v>
      </c>
      <c r="Q388" s="17">
        <v>4.2</v>
      </c>
      <c r="R388" s="17">
        <v>4.2</v>
      </c>
      <c r="S388" s="16">
        <v>0</v>
      </c>
      <c r="T388" s="16">
        <v>0</v>
      </c>
      <c r="U388" s="17">
        <v>0</v>
      </c>
      <c r="V388" s="17">
        <v>0</v>
      </c>
      <c r="W388" s="16">
        <v>4.2</v>
      </c>
      <c r="X388" s="16">
        <v>37.799999999999997</v>
      </c>
      <c r="Y388" s="16">
        <v>0</v>
      </c>
      <c r="Z388" s="16">
        <v>4.2</v>
      </c>
      <c r="AA388" s="18">
        <v>0</v>
      </c>
      <c r="AB388" s="16">
        <v>0</v>
      </c>
      <c r="AC388" s="12" t="s">
        <v>549</v>
      </c>
      <c r="AD388" s="12" t="s">
        <v>559</v>
      </c>
      <c r="AE388" s="19">
        <v>43546</v>
      </c>
      <c r="AF388" s="19">
        <v>43547</v>
      </c>
      <c r="AH388" s="20">
        <v>43549</v>
      </c>
    </row>
    <row r="389" spans="1:34" s="12" customFormat="1" ht="12.75" x14ac:dyDescent="0.15">
      <c r="A389" s="12" t="s">
        <v>1127</v>
      </c>
      <c r="B389" s="12" t="s">
        <v>1128</v>
      </c>
      <c r="C389" s="12" t="s">
        <v>588</v>
      </c>
      <c r="D389" s="12" t="s">
        <v>730</v>
      </c>
      <c r="E389" s="12" t="s">
        <v>544</v>
      </c>
      <c r="F389" s="12" t="s">
        <v>545</v>
      </c>
      <c r="G389" s="16">
        <v>350</v>
      </c>
      <c r="H389" s="16">
        <v>350</v>
      </c>
      <c r="I389" s="17">
        <v>350</v>
      </c>
      <c r="J389" s="17">
        <v>350</v>
      </c>
      <c r="K389" s="16">
        <v>0</v>
      </c>
      <c r="L389" s="12" t="s">
        <v>731</v>
      </c>
      <c r="M389" s="12" t="s">
        <v>686</v>
      </c>
      <c r="N389" s="12" t="s">
        <v>732</v>
      </c>
      <c r="O389" s="16">
        <v>37</v>
      </c>
      <c r="P389" s="16">
        <v>37</v>
      </c>
      <c r="Q389" s="17">
        <v>37</v>
      </c>
      <c r="R389" s="17">
        <v>37</v>
      </c>
      <c r="S389" s="16">
        <v>0</v>
      </c>
      <c r="T389" s="16">
        <v>0</v>
      </c>
      <c r="U389" s="17">
        <v>0</v>
      </c>
      <c r="V389" s="17">
        <v>0</v>
      </c>
      <c r="W389" s="16">
        <v>37</v>
      </c>
      <c r="X389" s="16">
        <v>0</v>
      </c>
      <c r="Y389" s="16">
        <v>0</v>
      </c>
      <c r="Z389" s="16">
        <v>37</v>
      </c>
      <c r="AA389" s="18">
        <v>0</v>
      </c>
      <c r="AB389" s="16">
        <v>0</v>
      </c>
      <c r="AC389" s="12" t="s">
        <v>549</v>
      </c>
      <c r="AD389" s="12" t="s">
        <v>559</v>
      </c>
      <c r="AE389" s="19">
        <v>43547</v>
      </c>
      <c r="AF389" s="19">
        <v>43551</v>
      </c>
      <c r="AG389" s="19">
        <v>43551</v>
      </c>
      <c r="AH389" s="20">
        <v>43553</v>
      </c>
    </row>
    <row r="390" spans="1:34" s="12" customFormat="1" ht="12.75" x14ac:dyDescent="0.15">
      <c r="A390" s="12" t="s">
        <v>1129</v>
      </c>
      <c r="B390" s="12" t="s">
        <v>9</v>
      </c>
      <c r="C390" s="12" t="s">
        <v>588</v>
      </c>
      <c r="D390" s="12" t="s">
        <v>607</v>
      </c>
      <c r="E390" s="12" t="s">
        <v>544</v>
      </c>
      <c r="F390" s="12" t="s">
        <v>545</v>
      </c>
      <c r="G390" s="16">
        <v>800</v>
      </c>
      <c r="H390" s="16">
        <v>771</v>
      </c>
      <c r="I390" s="17">
        <v>771</v>
      </c>
      <c r="J390" s="17">
        <v>771</v>
      </c>
      <c r="K390" s="16">
        <v>29</v>
      </c>
      <c r="L390" s="12" t="s">
        <v>608</v>
      </c>
      <c r="M390" s="12" t="s">
        <v>557</v>
      </c>
      <c r="N390" s="12" t="s">
        <v>609</v>
      </c>
      <c r="O390" s="16">
        <v>113</v>
      </c>
      <c r="P390" s="16">
        <v>113</v>
      </c>
      <c r="Q390" s="17">
        <v>113</v>
      </c>
      <c r="R390" s="17">
        <v>113</v>
      </c>
      <c r="S390" s="16">
        <v>0</v>
      </c>
      <c r="T390" s="16">
        <v>0</v>
      </c>
      <c r="U390" s="17">
        <v>0</v>
      </c>
      <c r="V390" s="17">
        <v>0</v>
      </c>
      <c r="W390" s="16">
        <v>113</v>
      </c>
      <c r="X390" s="16">
        <v>0</v>
      </c>
      <c r="Y390" s="16">
        <v>4.0962500000000004</v>
      </c>
      <c r="Z390" s="16">
        <v>108.90375</v>
      </c>
      <c r="AA390" s="18">
        <v>0</v>
      </c>
      <c r="AB390" s="16">
        <v>-4.0962500000000004</v>
      </c>
      <c r="AC390" s="12" t="s">
        <v>549</v>
      </c>
      <c r="AD390" s="12" t="s">
        <v>559</v>
      </c>
      <c r="AE390" s="19">
        <v>43547</v>
      </c>
      <c r="AF390" s="19">
        <v>43547</v>
      </c>
      <c r="AH390" s="20">
        <v>43549</v>
      </c>
    </row>
    <row r="391" spans="1:34" s="12" customFormat="1" ht="12.75" x14ac:dyDescent="0.15">
      <c r="A391" s="12" t="s">
        <v>1130</v>
      </c>
      <c r="B391" s="12" t="s">
        <v>98</v>
      </c>
      <c r="C391" s="12" t="s">
        <v>588</v>
      </c>
      <c r="D391" s="12" t="s">
        <v>1060</v>
      </c>
      <c r="E391" s="12" t="s">
        <v>544</v>
      </c>
      <c r="F391" s="12" t="s">
        <v>545</v>
      </c>
      <c r="G391" s="16">
        <v>600</v>
      </c>
      <c r="H391" s="16">
        <v>362</v>
      </c>
      <c r="I391" s="17">
        <v>362</v>
      </c>
      <c r="J391" s="17">
        <v>362</v>
      </c>
      <c r="K391" s="16">
        <v>238</v>
      </c>
      <c r="L391" s="12" t="s">
        <v>1061</v>
      </c>
      <c r="M391" s="12" t="s">
        <v>557</v>
      </c>
      <c r="N391" s="12" t="s">
        <v>1062</v>
      </c>
      <c r="O391" s="16">
        <v>59</v>
      </c>
      <c r="P391" s="16">
        <v>35.6</v>
      </c>
      <c r="Q391" s="17">
        <v>35.6</v>
      </c>
      <c r="R391" s="17">
        <v>35.6</v>
      </c>
      <c r="S391" s="16">
        <v>0</v>
      </c>
      <c r="T391" s="16">
        <v>0</v>
      </c>
      <c r="U391" s="17">
        <v>0</v>
      </c>
      <c r="V391" s="17">
        <v>0</v>
      </c>
      <c r="W391" s="16">
        <v>35.6</v>
      </c>
      <c r="X391" s="16">
        <v>23.4</v>
      </c>
      <c r="Y391" s="16">
        <v>3.3333333333302999E-3</v>
      </c>
      <c r="Z391" s="16">
        <v>35.5966666666667</v>
      </c>
      <c r="AA391" s="18">
        <v>0</v>
      </c>
      <c r="AB391" s="16">
        <v>-3.3333333333348501E-3</v>
      </c>
      <c r="AC391" s="12" t="s">
        <v>549</v>
      </c>
      <c r="AD391" s="12" t="s">
        <v>559</v>
      </c>
      <c r="AE391" s="19">
        <v>43547</v>
      </c>
      <c r="AF391" s="19">
        <v>43551</v>
      </c>
      <c r="AH391" s="20">
        <v>43553</v>
      </c>
    </row>
    <row r="392" spans="1:34" s="12" customFormat="1" ht="12.75" x14ac:dyDescent="0.15">
      <c r="A392" s="12" t="s">
        <v>1131</v>
      </c>
      <c r="B392" s="12" t="s">
        <v>55</v>
      </c>
      <c r="C392" s="12" t="s">
        <v>588</v>
      </c>
      <c r="D392" s="12" t="s">
        <v>816</v>
      </c>
      <c r="E392" s="12" t="s">
        <v>544</v>
      </c>
      <c r="F392" s="12" t="s">
        <v>545</v>
      </c>
      <c r="G392" s="16">
        <v>1000</v>
      </c>
      <c r="H392" s="16">
        <v>681</v>
      </c>
      <c r="I392" s="17">
        <v>681</v>
      </c>
      <c r="J392" s="17">
        <v>681</v>
      </c>
      <c r="K392" s="16">
        <v>319</v>
      </c>
      <c r="L392" s="12" t="s">
        <v>817</v>
      </c>
      <c r="M392" s="12" t="s">
        <v>557</v>
      </c>
      <c r="N392" s="12" t="s">
        <v>818</v>
      </c>
      <c r="O392" s="16">
        <v>79</v>
      </c>
      <c r="P392" s="16">
        <v>53.8</v>
      </c>
      <c r="Q392" s="17">
        <v>55.1</v>
      </c>
      <c r="R392" s="17">
        <v>55.1</v>
      </c>
      <c r="S392" s="16">
        <v>0</v>
      </c>
      <c r="T392" s="16">
        <v>0</v>
      </c>
      <c r="U392" s="17">
        <v>0</v>
      </c>
      <c r="V392" s="17">
        <v>0</v>
      </c>
      <c r="W392" s="16">
        <v>53.8</v>
      </c>
      <c r="X392" s="16">
        <v>25.2</v>
      </c>
      <c r="Y392" s="16">
        <v>9.9999999999454301E-4</v>
      </c>
      <c r="Z392" s="16">
        <v>53.798999999999999</v>
      </c>
      <c r="AA392" s="18">
        <v>0</v>
      </c>
      <c r="AB392" s="16">
        <v>-1.0000000000036399E-3</v>
      </c>
      <c r="AC392" s="12" t="s">
        <v>549</v>
      </c>
      <c r="AD392" s="12" t="s">
        <v>559</v>
      </c>
      <c r="AE392" s="19">
        <v>43547</v>
      </c>
      <c r="AF392" s="19">
        <v>43551</v>
      </c>
      <c r="AH392" s="20">
        <v>43554</v>
      </c>
    </row>
    <row r="393" spans="1:34" s="12" customFormat="1" ht="12.75" x14ac:dyDescent="0.15">
      <c r="A393" s="12" t="s">
        <v>1132</v>
      </c>
      <c r="B393" s="12" t="s">
        <v>47</v>
      </c>
      <c r="C393" s="12" t="s">
        <v>462</v>
      </c>
      <c r="D393" s="12" t="s">
        <v>632</v>
      </c>
      <c r="E393" s="12" t="s">
        <v>544</v>
      </c>
      <c r="F393" s="12" t="s">
        <v>545</v>
      </c>
      <c r="G393" s="16">
        <v>1000000</v>
      </c>
      <c r="H393" s="16">
        <v>997500</v>
      </c>
      <c r="I393" s="17">
        <v>997500</v>
      </c>
      <c r="J393" s="17">
        <v>997500</v>
      </c>
      <c r="K393" s="16">
        <v>2500</v>
      </c>
      <c r="L393" s="12" t="s">
        <v>633</v>
      </c>
      <c r="M393" s="12" t="s">
        <v>564</v>
      </c>
      <c r="N393" s="12" t="s">
        <v>634</v>
      </c>
      <c r="O393" s="16">
        <v>337</v>
      </c>
      <c r="P393" s="16">
        <v>337</v>
      </c>
      <c r="Q393" s="17">
        <v>337</v>
      </c>
      <c r="R393" s="17">
        <v>337</v>
      </c>
      <c r="S393" s="16">
        <v>0</v>
      </c>
      <c r="T393" s="16">
        <v>0</v>
      </c>
      <c r="U393" s="17">
        <v>0</v>
      </c>
      <c r="V393" s="17">
        <v>0</v>
      </c>
      <c r="W393" s="16">
        <v>337</v>
      </c>
      <c r="X393" s="16">
        <v>0</v>
      </c>
      <c r="Y393" s="16">
        <v>0.84250000000000003</v>
      </c>
      <c r="Z393" s="16">
        <v>336.15750000000003</v>
      </c>
      <c r="AA393" s="18">
        <v>0</v>
      </c>
      <c r="AB393" s="16">
        <v>-0.84250000000000003</v>
      </c>
      <c r="AC393" s="12" t="s">
        <v>549</v>
      </c>
      <c r="AD393" s="12" t="s">
        <v>559</v>
      </c>
      <c r="AE393" s="19">
        <v>43547</v>
      </c>
      <c r="AF393" s="19">
        <v>43549</v>
      </c>
      <c r="AH393" s="20">
        <v>43557</v>
      </c>
    </row>
    <row r="394" spans="1:34" s="12" customFormat="1" ht="12.75" x14ac:dyDescent="0.15">
      <c r="A394" s="12" t="s">
        <v>1133</v>
      </c>
      <c r="B394" s="12" t="s">
        <v>31</v>
      </c>
      <c r="C394" s="12" t="s">
        <v>670</v>
      </c>
      <c r="D394" s="12" t="s">
        <v>671</v>
      </c>
      <c r="E394" s="12" t="s">
        <v>544</v>
      </c>
      <c r="F394" s="12" t="s">
        <v>585</v>
      </c>
      <c r="G394" s="16">
        <v>1000000</v>
      </c>
      <c r="H394" s="16">
        <v>575200</v>
      </c>
      <c r="I394" s="17">
        <v>575200</v>
      </c>
      <c r="J394" s="17">
        <v>575200</v>
      </c>
      <c r="K394" s="16">
        <v>424800</v>
      </c>
      <c r="L394" s="12" t="s">
        <v>672</v>
      </c>
      <c r="M394" s="12" t="s">
        <v>564</v>
      </c>
      <c r="N394" s="12" t="s">
        <v>673</v>
      </c>
      <c r="O394" s="16">
        <v>1313</v>
      </c>
      <c r="P394" s="16">
        <v>1287.0999999999999</v>
      </c>
      <c r="Q394" s="17">
        <v>1914.1</v>
      </c>
      <c r="R394" s="17">
        <v>1914.1</v>
      </c>
      <c r="S394" s="16">
        <v>0</v>
      </c>
      <c r="T394" s="16">
        <v>0</v>
      </c>
      <c r="U394" s="17">
        <v>0</v>
      </c>
      <c r="V394" s="17">
        <v>0</v>
      </c>
      <c r="W394" s="16">
        <v>1287.0999999999999</v>
      </c>
      <c r="X394" s="16">
        <v>25.9</v>
      </c>
      <c r="Y394" s="16">
        <v>531.86239999999998</v>
      </c>
      <c r="Z394" s="16">
        <v>755.23760000000004</v>
      </c>
      <c r="AA394" s="18">
        <v>0</v>
      </c>
      <c r="AB394" s="16">
        <v>-531.86239999999998</v>
      </c>
      <c r="AC394" s="12" t="s">
        <v>549</v>
      </c>
      <c r="AD394" s="12" t="s">
        <v>559</v>
      </c>
      <c r="AE394" s="19">
        <v>43549</v>
      </c>
      <c r="AF394" s="19">
        <v>43549</v>
      </c>
    </row>
    <row r="395" spans="1:34" s="12" customFormat="1" ht="12.75" x14ac:dyDescent="0.15">
      <c r="A395" s="12" t="s">
        <v>1134</v>
      </c>
      <c r="B395" s="12" t="s">
        <v>13</v>
      </c>
      <c r="C395" s="12" t="s">
        <v>554</v>
      </c>
      <c r="D395" s="12" t="s">
        <v>555</v>
      </c>
      <c r="E395" s="12" t="s">
        <v>544</v>
      </c>
      <c r="F395" s="12" t="s">
        <v>545</v>
      </c>
      <c r="G395" s="16">
        <v>370</v>
      </c>
      <c r="H395" s="16">
        <v>370</v>
      </c>
      <c r="I395" s="17">
        <v>370</v>
      </c>
      <c r="J395" s="17">
        <v>370</v>
      </c>
      <c r="K395" s="16">
        <v>0</v>
      </c>
      <c r="L395" s="12" t="s">
        <v>556</v>
      </c>
      <c r="M395" s="12" t="s">
        <v>557</v>
      </c>
      <c r="N395" s="12" t="s">
        <v>558</v>
      </c>
      <c r="O395" s="16">
        <v>37</v>
      </c>
      <c r="P395" s="16">
        <v>37</v>
      </c>
      <c r="Q395" s="17">
        <v>37</v>
      </c>
      <c r="R395" s="17">
        <v>37</v>
      </c>
      <c r="S395" s="16">
        <v>0</v>
      </c>
      <c r="T395" s="16">
        <v>0</v>
      </c>
      <c r="U395" s="17">
        <v>0</v>
      </c>
      <c r="V395" s="17">
        <v>0</v>
      </c>
      <c r="W395" s="16">
        <v>37</v>
      </c>
      <c r="X395" s="16">
        <v>0</v>
      </c>
      <c r="Y395" s="16">
        <v>0</v>
      </c>
      <c r="Z395" s="16">
        <v>37</v>
      </c>
      <c r="AA395" s="18">
        <v>0</v>
      </c>
      <c r="AB395" s="16">
        <v>0</v>
      </c>
      <c r="AC395" s="12" t="s">
        <v>549</v>
      </c>
      <c r="AD395" s="12" t="s">
        <v>559</v>
      </c>
      <c r="AE395" s="19">
        <v>43549</v>
      </c>
      <c r="AF395" s="19">
        <v>43551</v>
      </c>
      <c r="AG395" s="19">
        <v>43552</v>
      </c>
      <c r="AH395" s="20">
        <v>43553</v>
      </c>
    </row>
    <row r="396" spans="1:34" s="12" customFormat="1" ht="12.75" x14ac:dyDescent="0.15">
      <c r="A396" s="12" t="s">
        <v>1135</v>
      </c>
      <c r="B396" s="12" t="s">
        <v>21</v>
      </c>
      <c r="C396" s="12" t="s">
        <v>652</v>
      </c>
      <c r="D396" s="12" t="s">
        <v>653</v>
      </c>
      <c r="E396" s="12" t="s">
        <v>544</v>
      </c>
      <c r="F396" s="12" t="s">
        <v>545</v>
      </c>
      <c r="G396" s="16">
        <v>400</v>
      </c>
      <c r="H396" s="16">
        <v>400</v>
      </c>
      <c r="I396" s="17">
        <v>400</v>
      </c>
      <c r="J396" s="17">
        <v>400</v>
      </c>
      <c r="K396" s="16">
        <v>0</v>
      </c>
      <c r="L396" s="12" t="s">
        <v>654</v>
      </c>
      <c r="M396" s="12" t="s">
        <v>557</v>
      </c>
      <c r="N396" s="12" t="s">
        <v>655</v>
      </c>
      <c r="O396" s="16">
        <v>28</v>
      </c>
      <c r="P396" s="16">
        <v>28</v>
      </c>
      <c r="Q396" s="17">
        <v>28</v>
      </c>
      <c r="R396" s="17">
        <v>28</v>
      </c>
      <c r="S396" s="16">
        <v>0</v>
      </c>
      <c r="T396" s="16">
        <v>0</v>
      </c>
      <c r="U396" s="17">
        <v>0</v>
      </c>
      <c r="V396" s="17">
        <v>0</v>
      </c>
      <c r="W396" s="16">
        <v>28</v>
      </c>
      <c r="X396" s="16">
        <v>0</v>
      </c>
      <c r="Y396" s="16">
        <v>0</v>
      </c>
      <c r="Z396" s="16">
        <v>28</v>
      </c>
      <c r="AA396" s="18">
        <v>0</v>
      </c>
      <c r="AB396" s="16">
        <v>0</v>
      </c>
      <c r="AC396" s="12" t="s">
        <v>549</v>
      </c>
      <c r="AD396" s="12" t="s">
        <v>559</v>
      </c>
      <c r="AE396" s="19">
        <v>43549</v>
      </c>
      <c r="AF396" s="19">
        <v>43551</v>
      </c>
      <c r="AG396" s="19">
        <v>43551</v>
      </c>
      <c r="AH396" s="20">
        <v>43554</v>
      </c>
    </row>
    <row r="397" spans="1:34" s="12" customFormat="1" ht="12.75" x14ac:dyDescent="0.15">
      <c r="A397" s="12" t="s">
        <v>1136</v>
      </c>
      <c r="B397" s="12" t="s">
        <v>23</v>
      </c>
      <c r="C397" s="12" t="s">
        <v>696</v>
      </c>
      <c r="D397" s="12" t="s">
        <v>939</v>
      </c>
      <c r="E397" s="12" t="s">
        <v>544</v>
      </c>
      <c r="F397" s="12" t="s">
        <v>545</v>
      </c>
      <c r="G397" s="16">
        <v>300</v>
      </c>
      <c r="H397" s="16">
        <v>271.5</v>
      </c>
      <c r="I397" s="17">
        <v>271.5</v>
      </c>
      <c r="J397" s="17">
        <v>271.5</v>
      </c>
      <c r="K397" s="16">
        <v>28.5</v>
      </c>
      <c r="L397" s="12" t="s">
        <v>698</v>
      </c>
      <c r="M397" s="12" t="s">
        <v>564</v>
      </c>
      <c r="N397" s="12" t="s">
        <v>699</v>
      </c>
      <c r="O397" s="16">
        <v>33</v>
      </c>
      <c r="P397" s="16">
        <v>30</v>
      </c>
      <c r="Q397" s="17">
        <v>30</v>
      </c>
      <c r="R397" s="17">
        <v>30</v>
      </c>
      <c r="S397" s="16">
        <v>0</v>
      </c>
      <c r="T397" s="16">
        <v>0</v>
      </c>
      <c r="U397" s="17">
        <v>0</v>
      </c>
      <c r="V397" s="17">
        <v>0</v>
      </c>
      <c r="W397" s="16">
        <v>30</v>
      </c>
      <c r="X397" s="16">
        <v>3</v>
      </c>
      <c r="Y397" s="16">
        <v>0.13500000000000001</v>
      </c>
      <c r="Z397" s="16">
        <v>29.864999999999998</v>
      </c>
      <c r="AA397" s="18">
        <v>0</v>
      </c>
      <c r="AB397" s="16">
        <v>-0.13500000000000001</v>
      </c>
      <c r="AC397" s="12" t="s">
        <v>549</v>
      </c>
      <c r="AD397" s="12" t="s">
        <v>559</v>
      </c>
      <c r="AE397" s="19">
        <v>43549</v>
      </c>
      <c r="AF397" s="19">
        <v>43556</v>
      </c>
      <c r="AH397" s="20">
        <v>43557</v>
      </c>
    </row>
    <row r="398" spans="1:34" s="12" customFormat="1" ht="12.75" x14ac:dyDescent="0.15">
      <c r="A398" s="12" t="s">
        <v>1137</v>
      </c>
      <c r="B398" s="12" t="s">
        <v>108</v>
      </c>
      <c r="C398" s="12" t="s">
        <v>652</v>
      </c>
      <c r="D398" s="12" t="s">
        <v>653</v>
      </c>
      <c r="E398" s="12" t="s">
        <v>544</v>
      </c>
      <c r="F398" s="12" t="s">
        <v>545</v>
      </c>
      <c r="G398" s="16">
        <v>300</v>
      </c>
      <c r="H398" s="16">
        <v>300</v>
      </c>
      <c r="I398" s="17">
        <v>300</v>
      </c>
      <c r="J398" s="17">
        <v>300</v>
      </c>
      <c r="K398" s="16">
        <v>0</v>
      </c>
      <c r="L398" s="12" t="s">
        <v>654</v>
      </c>
      <c r="M398" s="12" t="s">
        <v>557</v>
      </c>
      <c r="N398" s="12" t="s">
        <v>655</v>
      </c>
      <c r="O398" s="16">
        <v>21</v>
      </c>
      <c r="P398" s="16">
        <v>21</v>
      </c>
      <c r="Q398" s="17">
        <v>21</v>
      </c>
      <c r="R398" s="17">
        <v>21</v>
      </c>
      <c r="S398" s="16">
        <v>0</v>
      </c>
      <c r="T398" s="16">
        <v>0</v>
      </c>
      <c r="U398" s="17">
        <v>0</v>
      </c>
      <c r="V398" s="17">
        <v>0</v>
      </c>
      <c r="W398" s="16">
        <v>21</v>
      </c>
      <c r="X398" s="16">
        <v>0</v>
      </c>
      <c r="Y398" s="16">
        <v>0</v>
      </c>
      <c r="Z398" s="16">
        <v>21</v>
      </c>
      <c r="AA398" s="18">
        <v>0</v>
      </c>
      <c r="AB398" s="16">
        <v>0</v>
      </c>
      <c r="AC398" s="12" t="s">
        <v>549</v>
      </c>
      <c r="AD398" s="12" t="s">
        <v>559</v>
      </c>
      <c r="AE398" s="19">
        <v>43549</v>
      </c>
      <c r="AF398" s="19">
        <v>43556</v>
      </c>
      <c r="AG398" s="19">
        <v>43556</v>
      </c>
      <c r="AH398" s="20">
        <v>43557</v>
      </c>
    </row>
    <row r="399" spans="1:34" s="12" customFormat="1" ht="12.75" x14ac:dyDescent="0.15">
      <c r="A399" s="12" t="s">
        <v>1138</v>
      </c>
      <c r="B399" s="12" t="s">
        <v>109</v>
      </c>
      <c r="C399" s="12" t="s">
        <v>753</v>
      </c>
      <c r="D399" s="12" t="s">
        <v>653</v>
      </c>
      <c r="E399" s="12" t="s">
        <v>544</v>
      </c>
      <c r="F399" s="12" t="s">
        <v>545</v>
      </c>
      <c r="G399" s="16">
        <v>300</v>
      </c>
      <c r="H399" s="16">
        <v>300</v>
      </c>
      <c r="I399" s="17">
        <v>300</v>
      </c>
      <c r="J399" s="17">
        <v>300</v>
      </c>
      <c r="K399" s="16">
        <v>0</v>
      </c>
      <c r="L399" s="12" t="s">
        <v>654</v>
      </c>
      <c r="M399" s="12" t="s">
        <v>557</v>
      </c>
      <c r="N399" s="12" t="s">
        <v>655</v>
      </c>
      <c r="O399" s="16">
        <v>21</v>
      </c>
      <c r="P399" s="16">
        <v>21</v>
      </c>
      <c r="Q399" s="17">
        <v>21</v>
      </c>
      <c r="R399" s="17">
        <v>21</v>
      </c>
      <c r="S399" s="16">
        <v>0</v>
      </c>
      <c r="T399" s="16">
        <v>0</v>
      </c>
      <c r="U399" s="17">
        <v>0</v>
      </c>
      <c r="V399" s="17">
        <v>0</v>
      </c>
      <c r="W399" s="16">
        <v>21</v>
      </c>
      <c r="X399" s="16">
        <v>0</v>
      </c>
      <c r="Y399" s="16">
        <v>0</v>
      </c>
      <c r="Z399" s="16">
        <v>21</v>
      </c>
      <c r="AA399" s="18">
        <v>0</v>
      </c>
      <c r="AB399" s="16">
        <v>0</v>
      </c>
      <c r="AC399" s="12" t="s">
        <v>549</v>
      </c>
      <c r="AD399" s="12" t="s">
        <v>559</v>
      </c>
      <c r="AE399" s="19">
        <v>43549</v>
      </c>
      <c r="AF399" s="19">
        <v>43556</v>
      </c>
      <c r="AG399" s="19">
        <v>43556</v>
      </c>
      <c r="AH399" s="20">
        <v>43557</v>
      </c>
    </row>
    <row r="400" spans="1:34" s="12" customFormat="1" ht="12.75" x14ac:dyDescent="0.15">
      <c r="A400" s="12" t="s">
        <v>1139</v>
      </c>
      <c r="B400" s="12" t="s">
        <v>107</v>
      </c>
      <c r="C400" s="12" t="s">
        <v>554</v>
      </c>
      <c r="D400" s="12" t="s">
        <v>757</v>
      </c>
      <c r="E400" s="12" t="s">
        <v>544</v>
      </c>
      <c r="F400" s="12" t="s">
        <v>545</v>
      </c>
      <c r="G400" s="16">
        <v>300</v>
      </c>
      <c r="H400" s="16">
        <v>300</v>
      </c>
      <c r="I400" s="17">
        <v>300</v>
      </c>
      <c r="J400" s="17">
        <v>300</v>
      </c>
      <c r="K400" s="16">
        <v>0</v>
      </c>
      <c r="L400" s="12" t="s">
        <v>654</v>
      </c>
      <c r="M400" s="12" t="s">
        <v>557</v>
      </c>
      <c r="N400" s="12" t="s">
        <v>655</v>
      </c>
      <c r="O400" s="16">
        <v>42</v>
      </c>
      <c r="P400" s="16">
        <v>42</v>
      </c>
      <c r="Q400" s="17">
        <v>42</v>
      </c>
      <c r="R400" s="17">
        <v>42</v>
      </c>
      <c r="S400" s="16">
        <v>0</v>
      </c>
      <c r="T400" s="16">
        <v>0</v>
      </c>
      <c r="U400" s="17">
        <v>0</v>
      </c>
      <c r="V400" s="17">
        <v>0</v>
      </c>
      <c r="W400" s="16">
        <v>42</v>
      </c>
      <c r="X400" s="16">
        <v>0</v>
      </c>
      <c r="Y400" s="16">
        <v>0</v>
      </c>
      <c r="Z400" s="16">
        <v>42</v>
      </c>
      <c r="AA400" s="18">
        <v>0</v>
      </c>
      <c r="AB400" s="16">
        <v>0</v>
      </c>
      <c r="AC400" s="12" t="s">
        <v>549</v>
      </c>
      <c r="AD400" s="12" t="s">
        <v>559</v>
      </c>
      <c r="AE400" s="19">
        <v>43549</v>
      </c>
      <c r="AF400" s="19">
        <v>43554</v>
      </c>
      <c r="AG400" s="19">
        <v>43554</v>
      </c>
      <c r="AH400" s="20">
        <v>43557</v>
      </c>
    </row>
    <row r="401" spans="1:34" s="12" customFormat="1" ht="12.75" x14ac:dyDescent="0.15">
      <c r="A401" s="12" t="s">
        <v>1140</v>
      </c>
      <c r="B401" s="12" t="s">
        <v>24</v>
      </c>
      <c r="C401" s="12" t="s">
        <v>701</v>
      </c>
      <c r="D401" s="12" t="s">
        <v>939</v>
      </c>
      <c r="E401" s="12" t="s">
        <v>544</v>
      </c>
      <c r="F401" s="12" t="s">
        <v>545</v>
      </c>
      <c r="G401" s="16">
        <v>300</v>
      </c>
      <c r="H401" s="16">
        <v>271.5</v>
      </c>
      <c r="I401" s="17">
        <v>271.5</v>
      </c>
      <c r="J401" s="17">
        <v>271.5</v>
      </c>
      <c r="K401" s="16">
        <v>28.5</v>
      </c>
      <c r="L401" s="12" t="s">
        <v>698</v>
      </c>
      <c r="M401" s="12" t="s">
        <v>564</v>
      </c>
      <c r="N401" s="12" t="s">
        <v>699</v>
      </c>
      <c r="O401" s="16">
        <v>33</v>
      </c>
      <c r="P401" s="16">
        <v>30.5</v>
      </c>
      <c r="Q401" s="17">
        <v>30.5</v>
      </c>
      <c r="R401" s="17">
        <v>30.5</v>
      </c>
      <c r="S401" s="16">
        <v>0</v>
      </c>
      <c r="T401" s="16">
        <v>0</v>
      </c>
      <c r="U401" s="17">
        <v>0</v>
      </c>
      <c r="V401" s="17">
        <v>0</v>
      </c>
      <c r="W401" s="16">
        <v>30.5</v>
      </c>
      <c r="X401" s="16">
        <v>2.5</v>
      </c>
      <c r="Y401" s="16">
        <v>0.63500000000000001</v>
      </c>
      <c r="Z401" s="16">
        <v>29.864999999999998</v>
      </c>
      <c r="AA401" s="18">
        <v>0</v>
      </c>
      <c r="AB401" s="16">
        <v>-0.63500000000000001</v>
      </c>
      <c r="AC401" s="12" t="s">
        <v>549</v>
      </c>
      <c r="AD401" s="12" t="s">
        <v>559</v>
      </c>
      <c r="AE401" s="19">
        <v>43549</v>
      </c>
      <c r="AF401" s="19">
        <v>43556</v>
      </c>
      <c r="AH401" s="20">
        <v>43557</v>
      </c>
    </row>
    <row r="402" spans="1:34" s="12" customFormat="1" ht="12.75" x14ac:dyDescent="0.15">
      <c r="A402" s="12" t="s">
        <v>1141</v>
      </c>
      <c r="B402" s="12" t="s">
        <v>1086</v>
      </c>
      <c r="C402" s="12" t="s">
        <v>579</v>
      </c>
      <c r="D402" s="12" t="s">
        <v>1087</v>
      </c>
      <c r="E402" s="12" t="s">
        <v>544</v>
      </c>
      <c r="F402" s="12" t="s">
        <v>585</v>
      </c>
      <c r="G402" s="16">
        <v>300</v>
      </c>
      <c r="H402" s="16">
        <v>155</v>
      </c>
      <c r="I402" s="17">
        <v>155</v>
      </c>
      <c r="J402" s="17">
        <v>155</v>
      </c>
      <c r="K402" s="16">
        <v>145</v>
      </c>
      <c r="L402" s="12" t="s">
        <v>1088</v>
      </c>
      <c r="M402" s="12" t="s">
        <v>827</v>
      </c>
      <c r="N402" s="12" t="s">
        <v>1089</v>
      </c>
      <c r="O402" s="16">
        <v>45</v>
      </c>
      <c r="P402" s="16">
        <v>45</v>
      </c>
      <c r="Q402" s="17">
        <v>45</v>
      </c>
      <c r="R402" s="17">
        <v>45</v>
      </c>
      <c r="S402" s="16">
        <v>0</v>
      </c>
      <c r="T402" s="16">
        <v>0</v>
      </c>
      <c r="U402" s="17">
        <v>0</v>
      </c>
      <c r="V402" s="17">
        <v>0</v>
      </c>
      <c r="W402" s="16">
        <v>45</v>
      </c>
      <c r="X402" s="16">
        <v>0</v>
      </c>
      <c r="Y402" s="16">
        <v>21.75</v>
      </c>
      <c r="Z402" s="16">
        <v>23.25</v>
      </c>
      <c r="AA402" s="18">
        <v>0</v>
      </c>
      <c r="AB402" s="16">
        <v>-21.75</v>
      </c>
      <c r="AC402" s="12" t="s">
        <v>549</v>
      </c>
      <c r="AD402" s="12" t="s">
        <v>559</v>
      </c>
      <c r="AE402" s="19">
        <v>43549</v>
      </c>
      <c r="AF402" s="19">
        <v>43552</v>
      </c>
    </row>
    <row r="403" spans="1:34" s="12" customFormat="1" ht="12.75" x14ac:dyDescent="0.15">
      <c r="A403" s="12" t="s">
        <v>1142</v>
      </c>
      <c r="B403" s="12" t="s">
        <v>26</v>
      </c>
      <c r="C403" s="12" t="s">
        <v>690</v>
      </c>
      <c r="D403" s="12" t="s">
        <v>691</v>
      </c>
      <c r="E403" s="12" t="s">
        <v>544</v>
      </c>
      <c r="F403" s="12" t="s">
        <v>585</v>
      </c>
      <c r="G403" s="16">
        <v>500000</v>
      </c>
      <c r="H403" s="16">
        <v>452000</v>
      </c>
      <c r="I403" s="17">
        <v>452000</v>
      </c>
      <c r="J403" s="17">
        <v>452000</v>
      </c>
      <c r="K403" s="16">
        <v>48000</v>
      </c>
      <c r="L403" s="12" t="s">
        <v>947</v>
      </c>
      <c r="M403" s="12" t="s">
        <v>564</v>
      </c>
      <c r="N403" s="12" t="s">
        <v>948</v>
      </c>
      <c r="O403" s="16">
        <v>143</v>
      </c>
      <c r="P403" s="16">
        <v>143</v>
      </c>
      <c r="Q403" s="17">
        <v>143</v>
      </c>
      <c r="R403" s="17">
        <v>143</v>
      </c>
      <c r="S403" s="16">
        <v>0</v>
      </c>
      <c r="T403" s="16">
        <v>0</v>
      </c>
      <c r="U403" s="17">
        <v>0</v>
      </c>
      <c r="V403" s="17">
        <v>0</v>
      </c>
      <c r="W403" s="16">
        <v>143</v>
      </c>
      <c r="X403" s="16">
        <v>0</v>
      </c>
      <c r="Y403" s="16">
        <v>13.728</v>
      </c>
      <c r="Z403" s="16">
        <v>129.27199999999999</v>
      </c>
      <c r="AA403" s="18">
        <v>0</v>
      </c>
      <c r="AB403" s="16">
        <v>-13.728</v>
      </c>
      <c r="AC403" s="12" t="s">
        <v>549</v>
      </c>
      <c r="AD403" s="12" t="s">
        <v>559</v>
      </c>
      <c r="AE403" s="19">
        <v>43549</v>
      </c>
      <c r="AF403" s="19">
        <v>43556</v>
      </c>
    </row>
    <row r="404" spans="1:34" s="12" customFormat="1" ht="12.75" x14ac:dyDescent="0.15">
      <c r="A404" s="12" t="s">
        <v>1143</v>
      </c>
      <c r="B404" s="12" t="s">
        <v>1144</v>
      </c>
      <c r="C404" s="12" t="s">
        <v>670</v>
      </c>
      <c r="D404" s="12" t="s">
        <v>1145</v>
      </c>
      <c r="E404" s="12" t="s">
        <v>544</v>
      </c>
      <c r="F404" s="12" t="s">
        <v>545</v>
      </c>
      <c r="G404" s="16">
        <v>50000</v>
      </c>
      <c r="H404" s="16">
        <v>45000</v>
      </c>
      <c r="I404" s="17">
        <v>45000</v>
      </c>
      <c r="J404" s="17">
        <v>45000</v>
      </c>
      <c r="K404" s="16">
        <v>5000</v>
      </c>
      <c r="L404" s="12" t="s">
        <v>771</v>
      </c>
      <c r="M404" s="12" t="s">
        <v>564</v>
      </c>
      <c r="N404" s="12" t="s">
        <v>772</v>
      </c>
      <c r="O404" s="16">
        <v>28</v>
      </c>
      <c r="P404" s="16">
        <v>25.8</v>
      </c>
      <c r="Q404" s="17">
        <v>25.8</v>
      </c>
      <c r="R404" s="17">
        <v>25.8</v>
      </c>
      <c r="S404" s="16">
        <v>0</v>
      </c>
      <c r="T404" s="16">
        <v>0</v>
      </c>
      <c r="U404" s="17">
        <v>0</v>
      </c>
      <c r="V404" s="17">
        <v>0</v>
      </c>
      <c r="W404" s="16">
        <v>25.8</v>
      </c>
      <c r="X404" s="16">
        <v>2.2000000000000002</v>
      </c>
      <c r="Y404" s="16">
        <v>0.6</v>
      </c>
      <c r="Z404" s="16">
        <v>25.2</v>
      </c>
      <c r="AA404" s="18">
        <v>0</v>
      </c>
      <c r="AB404" s="16">
        <v>-0.6</v>
      </c>
      <c r="AC404" s="12" t="s">
        <v>549</v>
      </c>
      <c r="AD404" s="12" t="s">
        <v>559</v>
      </c>
      <c r="AE404" s="19">
        <v>43549</v>
      </c>
      <c r="AF404" s="19">
        <v>43553</v>
      </c>
      <c r="AH404" s="20">
        <v>43553</v>
      </c>
    </row>
    <row r="405" spans="1:34" s="12" customFormat="1" ht="12.75" x14ac:dyDescent="0.15">
      <c r="A405" s="12" t="s">
        <v>1146</v>
      </c>
      <c r="B405" s="12" t="s">
        <v>11</v>
      </c>
      <c r="C405" s="12" t="s">
        <v>453</v>
      </c>
      <c r="D405" s="12" t="s">
        <v>628</v>
      </c>
      <c r="E405" s="12" t="s">
        <v>544</v>
      </c>
      <c r="F405" s="12" t="s">
        <v>585</v>
      </c>
      <c r="G405" s="16">
        <v>1000000</v>
      </c>
      <c r="H405" s="16">
        <v>158100</v>
      </c>
      <c r="I405" s="17">
        <v>158100</v>
      </c>
      <c r="J405" s="17">
        <v>158100</v>
      </c>
      <c r="K405" s="16">
        <v>841900</v>
      </c>
      <c r="L405" s="12" t="s">
        <v>629</v>
      </c>
      <c r="M405" s="12" t="s">
        <v>564</v>
      </c>
      <c r="N405" s="12" t="s">
        <v>630</v>
      </c>
      <c r="O405" s="16">
        <v>862</v>
      </c>
      <c r="P405" s="16">
        <v>848.2</v>
      </c>
      <c r="Q405" s="17">
        <v>1151.2</v>
      </c>
      <c r="R405" s="17">
        <v>1151.2</v>
      </c>
      <c r="S405" s="16">
        <v>0</v>
      </c>
      <c r="T405" s="16">
        <v>0</v>
      </c>
      <c r="U405" s="17">
        <v>0</v>
      </c>
      <c r="V405" s="17">
        <v>0</v>
      </c>
      <c r="W405" s="16">
        <v>848.2</v>
      </c>
      <c r="X405" s="16">
        <v>13.8</v>
      </c>
      <c r="Y405" s="16">
        <v>711.91780000000006</v>
      </c>
      <c r="Z405" s="16">
        <v>136.28219999999999</v>
      </c>
      <c r="AA405" s="18">
        <v>0</v>
      </c>
      <c r="AB405" s="16">
        <v>-711.91780000000006</v>
      </c>
      <c r="AC405" s="12" t="s">
        <v>549</v>
      </c>
      <c r="AD405" s="12" t="s">
        <v>559</v>
      </c>
      <c r="AE405" s="19">
        <v>43550</v>
      </c>
      <c r="AF405" s="19">
        <v>43552</v>
      </c>
    </row>
    <row r="406" spans="1:34" s="12" customFormat="1" ht="12.75" x14ac:dyDescent="0.15">
      <c r="A406" s="12" t="s">
        <v>1147</v>
      </c>
      <c r="B406" s="12" t="s">
        <v>9</v>
      </c>
      <c r="C406" s="12" t="s">
        <v>588</v>
      </c>
      <c r="D406" s="12" t="s">
        <v>607</v>
      </c>
      <c r="E406" s="12" t="s">
        <v>544</v>
      </c>
      <c r="F406" s="12" t="s">
        <v>545</v>
      </c>
      <c r="G406" s="16">
        <v>1000</v>
      </c>
      <c r="H406" s="16">
        <v>1000</v>
      </c>
      <c r="I406" s="17">
        <v>1000</v>
      </c>
      <c r="J406" s="17">
        <v>1000</v>
      </c>
      <c r="K406" s="16">
        <v>0</v>
      </c>
      <c r="L406" s="12" t="s">
        <v>608</v>
      </c>
      <c r="M406" s="12" t="s">
        <v>557</v>
      </c>
      <c r="N406" s="12" t="s">
        <v>609</v>
      </c>
      <c r="O406" s="16">
        <v>141</v>
      </c>
      <c r="P406" s="16">
        <v>141</v>
      </c>
      <c r="Q406" s="17">
        <v>141</v>
      </c>
      <c r="R406" s="17">
        <v>141</v>
      </c>
      <c r="S406" s="16">
        <v>0</v>
      </c>
      <c r="T406" s="16">
        <v>0</v>
      </c>
      <c r="U406" s="17">
        <v>0</v>
      </c>
      <c r="V406" s="17">
        <v>0</v>
      </c>
      <c r="W406" s="16">
        <v>141</v>
      </c>
      <c r="X406" s="16">
        <v>0</v>
      </c>
      <c r="Y406" s="16">
        <v>0</v>
      </c>
      <c r="Z406" s="16">
        <v>141</v>
      </c>
      <c r="AA406" s="18">
        <v>0</v>
      </c>
      <c r="AB406" s="16">
        <v>0</v>
      </c>
      <c r="AC406" s="12" t="s">
        <v>549</v>
      </c>
      <c r="AD406" s="12" t="s">
        <v>559</v>
      </c>
      <c r="AE406" s="19">
        <v>43550</v>
      </c>
      <c r="AF406" s="19">
        <v>43551</v>
      </c>
      <c r="AG406" s="19">
        <v>43552</v>
      </c>
      <c r="AH406" s="20">
        <v>43554</v>
      </c>
    </row>
    <row r="407" spans="1:34" s="12" customFormat="1" ht="12.75" x14ac:dyDescent="0.15">
      <c r="A407" s="12" t="s">
        <v>1148</v>
      </c>
      <c r="B407" s="12" t="s">
        <v>38</v>
      </c>
      <c r="C407" s="12" t="s">
        <v>588</v>
      </c>
      <c r="D407" s="12" t="s">
        <v>589</v>
      </c>
      <c r="E407" s="12" t="s">
        <v>889</v>
      </c>
      <c r="F407" s="12" t="s">
        <v>545</v>
      </c>
      <c r="G407" s="16">
        <v>1000</v>
      </c>
      <c r="H407" s="16">
        <v>960</v>
      </c>
      <c r="I407" s="17">
        <v>960</v>
      </c>
      <c r="J407" s="17">
        <v>960</v>
      </c>
      <c r="K407" s="16">
        <v>40</v>
      </c>
      <c r="L407" s="12" t="s">
        <v>595</v>
      </c>
      <c r="M407" s="12" t="s">
        <v>591</v>
      </c>
      <c r="N407" s="12" t="s">
        <v>596</v>
      </c>
      <c r="O407" s="16">
        <v>42</v>
      </c>
      <c r="P407" s="16">
        <v>42</v>
      </c>
      <c r="Q407" s="17">
        <v>42</v>
      </c>
      <c r="R407" s="17">
        <v>42</v>
      </c>
      <c r="S407" s="16">
        <v>0</v>
      </c>
      <c r="T407" s="16">
        <v>0</v>
      </c>
      <c r="U407" s="17">
        <v>0</v>
      </c>
      <c r="V407" s="17">
        <v>0</v>
      </c>
      <c r="W407" s="16">
        <v>42</v>
      </c>
      <c r="X407" s="16">
        <v>0</v>
      </c>
      <c r="Y407" s="16">
        <v>1.68</v>
      </c>
      <c r="Z407" s="16">
        <v>40.32</v>
      </c>
      <c r="AA407" s="18">
        <v>0</v>
      </c>
      <c r="AB407" s="16">
        <v>-1.68</v>
      </c>
      <c r="AC407" s="12" t="s">
        <v>549</v>
      </c>
      <c r="AD407" s="12" t="s">
        <v>559</v>
      </c>
      <c r="AE407" s="19">
        <v>43551</v>
      </c>
      <c r="AF407" s="19">
        <v>43552</v>
      </c>
      <c r="AH407" s="20">
        <v>43557</v>
      </c>
    </row>
    <row r="408" spans="1:34" s="12" customFormat="1" ht="12.75" x14ac:dyDescent="0.15">
      <c r="A408" s="12" t="s">
        <v>1149</v>
      </c>
      <c r="B408" s="12" t="s">
        <v>1150</v>
      </c>
      <c r="C408" s="12" t="s">
        <v>588</v>
      </c>
      <c r="D408" s="12" t="s">
        <v>1151</v>
      </c>
      <c r="E408" s="12" t="s">
        <v>544</v>
      </c>
      <c r="F408" s="12" t="s">
        <v>545</v>
      </c>
      <c r="G408" s="16">
        <v>430</v>
      </c>
      <c r="H408" s="16">
        <v>399.5</v>
      </c>
      <c r="I408" s="17">
        <v>399.5</v>
      </c>
      <c r="J408" s="17">
        <v>399.5</v>
      </c>
      <c r="K408" s="16">
        <v>30.5</v>
      </c>
      <c r="L408" s="12" t="s">
        <v>1152</v>
      </c>
      <c r="M408" s="12" t="s">
        <v>1153</v>
      </c>
      <c r="N408" s="12" t="s">
        <v>1154</v>
      </c>
      <c r="O408" s="16">
        <v>34</v>
      </c>
      <c r="P408" s="16">
        <v>34</v>
      </c>
      <c r="Q408" s="17">
        <v>34</v>
      </c>
      <c r="R408" s="17">
        <v>34</v>
      </c>
      <c r="S408" s="16">
        <v>0</v>
      </c>
      <c r="T408" s="16">
        <v>0</v>
      </c>
      <c r="U408" s="17">
        <v>0</v>
      </c>
      <c r="V408" s="17">
        <v>0</v>
      </c>
      <c r="W408" s="16">
        <v>34</v>
      </c>
      <c r="X408" s="16">
        <v>0</v>
      </c>
      <c r="Y408" s="16">
        <v>2.4116279069767499</v>
      </c>
      <c r="Z408" s="16">
        <v>31.588372093023299</v>
      </c>
      <c r="AA408" s="18">
        <v>0</v>
      </c>
      <c r="AB408" s="16">
        <v>-2.4116279069767499</v>
      </c>
      <c r="AC408" s="12" t="s">
        <v>549</v>
      </c>
      <c r="AD408" s="12" t="s">
        <v>559</v>
      </c>
      <c r="AE408" s="19">
        <v>43551</v>
      </c>
      <c r="AF408" s="19">
        <v>43553</v>
      </c>
      <c r="AH408" s="20">
        <v>43554</v>
      </c>
    </row>
    <row r="409" spans="1:34" s="12" customFormat="1" ht="12.75" x14ac:dyDescent="0.15">
      <c r="A409" s="12" t="s">
        <v>1155</v>
      </c>
      <c r="B409" s="12" t="s">
        <v>38</v>
      </c>
      <c r="C409" s="12" t="s">
        <v>588</v>
      </c>
      <c r="D409" s="12" t="s">
        <v>589</v>
      </c>
      <c r="E409" s="12" t="s">
        <v>544</v>
      </c>
      <c r="F409" s="12" t="s">
        <v>585</v>
      </c>
      <c r="G409" s="16">
        <v>2000</v>
      </c>
      <c r="H409" s="16">
        <v>1308</v>
      </c>
      <c r="I409" s="17">
        <v>1308</v>
      </c>
      <c r="J409" s="17">
        <v>1308</v>
      </c>
      <c r="K409" s="16">
        <v>692</v>
      </c>
      <c r="L409" s="12" t="s">
        <v>595</v>
      </c>
      <c r="M409" s="12" t="s">
        <v>591</v>
      </c>
      <c r="N409" s="12" t="s">
        <v>596</v>
      </c>
      <c r="O409" s="16">
        <v>83</v>
      </c>
      <c r="P409" s="16">
        <v>83</v>
      </c>
      <c r="Q409" s="17">
        <v>83</v>
      </c>
      <c r="R409" s="17">
        <v>83</v>
      </c>
      <c r="S409" s="16">
        <v>0</v>
      </c>
      <c r="T409" s="16">
        <v>0</v>
      </c>
      <c r="U409" s="17">
        <v>0</v>
      </c>
      <c r="V409" s="17">
        <v>0</v>
      </c>
      <c r="W409" s="16">
        <v>83</v>
      </c>
      <c r="X409" s="16">
        <v>0</v>
      </c>
      <c r="Y409" s="16">
        <v>28.718</v>
      </c>
      <c r="Z409" s="16">
        <v>54.281999999999996</v>
      </c>
      <c r="AA409" s="18">
        <v>0</v>
      </c>
      <c r="AB409" s="16">
        <v>-28.718</v>
      </c>
      <c r="AC409" s="12" t="s">
        <v>549</v>
      </c>
      <c r="AD409" s="12" t="s">
        <v>559</v>
      </c>
      <c r="AE409" s="19">
        <v>43552</v>
      </c>
      <c r="AF409" s="19">
        <v>43554</v>
      </c>
    </row>
    <row r="410" spans="1:34" s="12" customFormat="1" ht="12.75" x14ac:dyDescent="0.15">
      <c r="A410" s="12" t="s">
        <v>1156</v>
      </c>
      <c r="B410" s="12" t="s">
        <v>62</v>
      </c>
      <c r="C410" s="12" t="s">
        <v>588</v>
      </c>
      <c r="D410" s="12" t="s">
        <v>589</v>
      </c>
      <c r="E410" s="12" t="s">
        <v>544</v>
      </c>
      <c r="F410" s="12" t="s">
        <v>585</v>
      </c>
      <c r="G410" s="16">
        <v>1000</v>
      </c>
      <c r="H410" s="16">
        <v>50</v>
      </c>
      <c r="I410" s="17">
        <v>50</v>
      </c>
      <c r="J410" s="17">
        <v>50</v>
      </c>
      <c r="K410" s="16">
        <v>950</v>
      </c>
      <c r="L410" s="12" t="s">
        <v>1118</v>
      </c>
      <c r="M410" s="12" t="s">
        <v>725</v>
      </c>
      <c r="N410" s="12" t="s">
        <v>1119</v>
      </c>
      <c r="O410" s="16">
        <v>21</v>
      </c>
      <c r="P410" s="16">
        <v>21</v>
      </c>
      <c r="Q410" s="17">
        <v>21</v>
      </c>
      <c r="R410" s="17">
        <v>21</v>
      </c>
      <c r="S410" s="16">
        <v>0</v>
      </c>
      <c r="T410" s="16">
        <v>0</v>
      </c>
      <c r="U410" s="17">
        <v>0</v>
      </c>
      <c r="V410" s="17">
        <v>0</v>
      </c>
      <c r="W410" s="16">
        <v>21</v>
      </c>
      <c r="X410" s="16">
        <v>0</v>
      </c>
      <c r="Y410" s="16">
        <v>19.95</v>
      </c>
      <c r="Z410" s="16">
        <v>1.05</v>
      </c>
      <c r="AA410" s="18">
        <v>0</v>
      </c>
      <c r="AB410" s="16">
        <v>-19.95</v>
      </c>
      <c r="AC410" s="12" t="s">
        <v>549</v>
      </c>
      <c r="AD410" s="12" t="s">
        <v>559</v>
      </c>
      <c r="AE410" s="19">
        <v>43552</v>
      </c>
      <c r="AF410" s="19">
        <v>43556</v>
      </c>
    </row>
    <row r="411" spans="1:34" s="12" customFormat="1" ht="12.75" x14ac:dyDescent="0.15">
      <c r="A411" s="12" t="s">
        <v>1157</v>
      </c>
      <c r="B411" s="12" t="s">
        <v>102</v>
      </c>
      <c r="C411" s="12" t="s">
        <v>554</v>
      </c>
      <c r="D411" s="12" t="s">
        <v>757</v>
      </c>
      <c r="E411" s="12" t="s">
        <v>544</v>
      </c>
      <c r="F411" s="12" t="s">
        <v>545</v>
      </c>
      <c r="G411" s="16">
        <v>64</v>
      </c>
      <c r="H411" s="16">
        <v>0</v>
      </c>
      <c r="I411" s="17">
        <v>0</v>
      </c>
      <c r="J411" s="17">
        <v>0</v>
      </c>
      <c r="K411" s="16">
        <v>64</v>
      </c>
      <c r="L411" s="12" t="s">
        <v>654</v>
      </c>
      <c r="M411" s="12" t="s">
        <v>557</v>
      </c>
      <c r="N411" s="12" t="s">
        <v>655</v>
      </c>
      <c r="O411" s="16">
        <v>9</v>
      </c>
      <c r="P411" s="16">
        <v>0</v>
      </c>
      <c r="Q411" s="17">
        <v>8.1999999999999993</v>
      </c>
      <c r="R411" s="17">
        <v>8.1999999999999993</v>
      </c>
      <c r="S411" s="16">
        <v>0</v>
      </c>
      <c r="T411" s="16">
        <v>0</v>
      </c>
      <c r="U411" s="17">
        <v>0</v>
      </c>
      <c r="V411" s="17">
        <v>0</v>
      </c>
      <c r="W411" s="16">
        <v>0</v>
      </c>
      <c r="X411" s="16">
        <v>9</v>
      </c>
      <c r="Y411" s="16">
        <v>0</v>
      </c>
      <c r="Z411" s="16">
        <v>0</v>
      </c>
      <c r="AA411" s="18">
        <v>0</v>
      </c>
      <c r="AB411" s="16">
        <v>0</v>
      </c>
      <c r="AC411" s="12" t="s">
        <v>549</v>
      </c>
      <c r="AD411" s="12" t="s">
        <v>559</v>
      </c>
      <c r="AE411" s="19">
        <v>43552</v>
      </c>
      <c r="AH411" s="20">
        <v>43557</v>
      </c>
    </row>
    <row r="412" spans="1:34" s="12" customFormat="1" ht="12.75" x14ac:dyDescent="0.15">
      <c r="A412" s="12" t="s">
        <v>1158</v>
      </c>
      <c r="B412" s="12" t="s">
        <v>21</v>
      </c>
      <c r="C412" s="12" t="s">
        <v>652</v>
      </c>
      <c r="D412" s="12" t="s">
        <v>653</v>
      </c>
      <c r="E412" s="12" t="s">
        <v>544</v>
      </c>
      <c r="F412" s="12" t="s">
        <v>545</v>
      </c>
      <c r="G412" s="16">
        <v>90</v>
      </c>
      <c r="H412" s="16">
        <v>0</v>
      </c>
      <c r="I412" s="17">
        <v>0</v>
      </c>
      <c r="J412" s="17">
        <v>0</v>
      </c>
      <c r="K412" s="16">
        <v>90</v>
      </c>
      <c r="L412" s="12" t="s">
        <v>654</v>
      </c>
      <c r="M412" s="12" t="s">
        <v>557</v>
      </c>
      <c r="N412" s="12" t="s">
        <v>655</v>
      </c>
      <c r="O412" s="16">
        <v>7</v>
      </c>
      <c r="P412" s="16">
        <v>0</v>
      </c>
      <c r="Q412" s="17">
        <v>7</v>
      </c>
      <c r="R412" s="17">
        <v>7</v>
      </c>
      <c r="S412" s="16">
        <v>0</v>
      </c>
      <c r="T412" s="16">
        <v>0</v>
      </c>
      <c r="U412" s="17">
        <v>0</v>
      </c>
      <c r="V412" s="17">
        <v>0</v>
      </c>
      <c r="W412" s="16">
        <v>0</v>
      </c>
      <c r="X412" s="16">
        <v>7</v>
      </c>
      <c r="Y412" s="16">
        <v>0</v>
      </c>
      <c r="Z412" s="16">
        <v>0</v>
      </c>
      <c r="AA412" s="18">
        <v>0</v>
      </c>
      <c r="AB412" s="16">
        <v>0</v>
      </c>
      <c r="AC412" s="12" t="s">
        <v>549</v>
      </c>
      <c r="AD412" s="12" t="s">
        <v>559</v>
      </c>
      <c r="AE412" s="19">
        <v>43552</v>
      </c>
      <c r="AH412" s="20">
        <v>43557</v>
      </c>
    </row>
    <row r="413" spans="1:34" s="12" customFormat="1" ht="12.75" x14ac:dyDescent="0.15">
      <c r="A413" s="12" t="s">
        <v>1159</v>
      </c>
      <c r="B413" s="12" t="s">
        <v>9</v>
      </c>
      <c r="C413" s="12" t="s">
        <v>588</v>
      </c>
      <c r="D413" s="12" t="s">
        <v>607</v>
      </c>
      <c r="E413" s="12" t="s">
        <v>544</v>
      </c>
      <c r="F413" s="12" t="s">
        <v>545</v>
      </c>
      <c r="G413" s="16">
        <v>110</v>
      </c>
      <c r="H413" s="16">
        <v>65.5</v>
      </c>
      <c r="I413" s="17">
        <v>65.5</v>
      </c>
      <c r="J413" s="17">
        <v>65.5</v>
      </c>
      <c r="K413" s="16">
        <v>44.5</v>
      </c>
      <c r="L413" s="12" t="s">
        <v>608</v>
      </c>
      <c r="M413" s="12" t="s">
        <v>557</v>
      </c>
      <c r="N413" s="12" t="s">
        <v>609</v>
      </c>
      <c r="O413" s="16">
        <v>16</v>
      </c>
      <c r="P413" s="16">
        <v>14.5</v>
      </c>
      <c r="Q413" s="17">
        <v>14.5</v>
      </c>
      <c r="R413" s="17">
        <v>14.5</v>
      </c>
      <c r="S413" s="16">
        <v>0</v>
      </c>
      <c r="T413" s="16">
        <v>0</v>
      </c>
      <c r="U413" s="17">
        <v>0</v>
      </c>
      <c r="V413" s="17">
        <v>0</v>
      </c>
      <c r="W413" s="16">
        <v>14.5</v>
      </c>
      <c r="X413" s="16">
        <v>1.5</v>
      </c>
      <c r="Y413" s="16">
        <v>4.97272727272727</v>
      </c>
      <c r="Z413" s="16">
        <v>9.5272727272727291</v>
      </c>
      <c r="AA413" s="18">
        <v>0</v>
      </c>
      <c r="AB413" s="16">
        <v>-4.97272727272727</v>
      </c>
      <c r="AC413" s="12" t="s">
        <v>549</v>
      </c>
      <c r="AD413" s="12" t="s">
        <v>559</v>
      </c>
      <c r="AE413" s="19">
        <v>43552</v>
      </c>
      <c r="AF413" s="19">
        <v>43553</v>
      </c>
      <c r="AH413" s="20">
        <v>43554</v>
      </c>
    </row>
    <row r="414" spans="1:34" s="12" customFormat="1" ht="12.75" x14ac:dyDescent="0.15">
      <c r="A414" s="12" t="s">
        <v>1160</v>
      </c>
      <c r="B414" s="12" t="s">
        <v>66</v>
      </c>
      <c r="C414" s="12" t="s">
        <v>787</v>
      </c>
      <c r="D414" s="12" t="s">
        <v>918</v>
      </c>
      <c r="E414" s="12" t="s">
        <v>544</v>
      </c>
      <c r="F414" s="12" t="s">
        <v>703</v>
      </c>
      <c r="G414" s="16">
        <v>200000</v>
      </c>
      <c r="H414" s="16">
        <v>0</v>
      </c>
      <c r="I414" s="17">
        <v>0</v>
      </c>
      <c r="J414" s="17">
        <v>0</v>
      </c>
      <c r="K414" s="16">
        <v>200000</v>
      </c>
      <c r="L414" s="12" t="s">
        <v>1108</v>
      </c>
      <c r="M414" s="12" t="s">
        <v>564</v>
      </c>
      <c r="N414" s="12" t="s">
        <v>1109</v>
      </c>
      <c r="O414" s="16">
        <v>133</v>
      </c>
      <c r="P414" s="16">
        <v>0</v>
      </c>
      <c r="Q414" s="17">
        <v>0</v>
      </c>
      <c r="R414" s="17">
        <v>0</v>
      </c>
      <c r="S414" s="16">
        <v>0</v>
      </c>
      <c r="T414" s="16">
        <v>0</v>
      </c>
      <c r="U414" s="17">
        <v>0</v>
      </c>
      <c r="V414" s="17">
        <v>0</v>
      </c>
      <c r="W414" s="16">
        <v>0</v>
      </c>
      <c r="X414" s="16">
        <v>133</v>
      </c>
      <c r="Y414" s="16">
        <v>0</v>
      </c>
      <c r="Z414" s="16">
        <v>0</v>
      </c>
      <c r="AA414" s="18">
        <v>0</v>
      </c>
      <c r="AB414" s="16">
        <v>0</v>
      </c>
      <c r="AC414" s="12" t="s">
        <v>549</v>
      </c>
      <c r="AD414" s="12" t="s">
        <v>559</v>
      </c>
      <c r="AE414" s="19">
        <v>43552</v>
      </c>
    </row>
    <row r="415" spans="1:34" s="12" customFormat="1" ht="12.75" x14ac:dyDescent="0.15">
      <c r="A415" s="12" t="s">
        <v>1161</v>
      </c>
      <c r="B415" s="12" t="s">
        <v>342</v>
      </c>
      <c r="C415" s="12" t="s">
        <v>573</v>
      </c>
      <c r="D415" s="12" t="s">
        <v>918</v>
      </c>
      <c r="E415" s="12" t="s">
        <v>544</v>
      </c>
      <c r="F415" s="12" t="s">
        <v>545</v>
      </c>
      <c r="G415" s="16">
        <v>200</v>
      </c>
      <c r="H415" s="16">
        <v>200</v>
      </c>
      <c r="I415" s="17">
        <v>200</v>
      </c>
      <c r="J415" s="17">
        <v>200</v>
      </c>
      <c r="K415" s="16">
        <v>0</v>
      </c>
      <c r="L415" s="12" t="s">
        <v>1105</v>
      </c>
      <c r="M415" s="12" t="s">
        <v>686</v>
      </c>
      <c r="N415" s="12" t="s">
        <v>1106</v>
      </c>
      <c r="O415" s="16">
        <v>32</v>
      </c>
      <c r="P415" s="16">
        <v>32</v>
      </c>
      <c r="Q415" s="17">
        <v>32</v>
      </c>
      <c r="R415" s="17">
        <v>32</v>
      </c>
      <c r="S415" s="16">
        <v>0</v>
      </c>
      <c r="T415" s="16">
        <v>0</v>
      </c>
      <c r="U415" s="17">
        <v>0</v>
      </c>
      <c r="V415" s="17">
        <v>0</v>
      </c>
      <c r="W415" s="16">
        <v>32</v>
      </c>
      <c r="X415" s="16">
        <v>0</v>
      </c>
      <c r="Y415" s="16">
        <v>0</v>
      </c>
      <c r="Z415" s="16">
        <v>32</v>
      </c>
      <c r="AA415" s="18">
        <v>0</v>
      </c>
      <c r="AB415" s="16">
        <v>0</v>
      </c>
      <c r="AC415" s="12" t="s">
        <v>549</v>
      </c>
      <c r="AD415" s="12" t="s">
        <v>559</v>
      </c>
      <c r="AE415" s="19">
        <v>43552</v>
      </c>
      <c r="AF415" s="19">
        <v>43554</v>
      </c>
      <c r="AG415" s="19">
        <v>43554</v>
      </c>
      <c r="AH415" s="20">
        <v>43557</v>
      </c>
    </row>
    <row r="416" spans="1:34" s="12" customFormat="1" ht="12.75" x14ac:dyDescent="0.15">
      <c r="A416" s="12" t="s">
        <v>1162</v>
      </c>
      <c r="B416" s="12" t="s">
        <v>1111</v>
      </c>
      <c r="C416" s="12" t="s">
        <v>1112</v>
      </c>
      <c r="D416" s="12" t="s">
        <v>1113</v>
      </c>
      <c r="E416" s="12" t="s">
        <v>544</v>
      </c>
      <c r="F416" s="12" t="s">
        <v>703</v>
      </c>
      <c r="G416" s="16">
        <v>200000</v>
      </c>
      <c r="H416" s="16">
        <v>0</v>
      </c>
      <c r="I416" s="17">
        <v>0</v>
      </c>
      <c r="J416" s="17">
        <v>0</v>
      </c>
      <c r="K416" s="16">
        <v>200000</v>
      </c>
      <c r="L416" s="12" t="s">
        <v>66</v>
      </c>
      <c r="M416" s="12" t="s">
        <v>787</v>
      </c>
      <c r="N416" s="12" t="s">
        <v>918</v>
      </c>
      <c r="O416" s="16">
        <v>200000</v>
      </c>
      <c r="P416" s="16">
        <v>0</v>
      </c>
      <c r="Q416" s="17">
        <v>0</v>
      </c>
      <c r="R416" s="17">
        <v>0</v>
      </c>
      <c r="S416" s="16">
        <v>0</v>
      </c>
      <c r="T416" s="16">
        <v>0</v>
      </c>
      <c r="U416" s="17">
        <v>0</v>
      </c>
      <c r="V416" s="17">
        <v>0</v>
      </c>
      <c r="W416" s="16">
        <v>0</v>
      </c>
      <c r="X416" s="16">
        <v>200000</v>
      </c>
      <c r="Y416" s="16">
        <v>0</v>
      </c>
      <c r="Z416" s="16">
        <v>0</v>
      </c>
      <c r="AA416" s="18">
        <v>0</v>
      </c>
      <c r="AB416" s="16">
        <v>0</v>
      </c>
      <c r="AC416" s="12" t="s">
        <v>549</v>
      </c>
      <c r="AD416" s="12" t="s">
        <v>79</v>
      </c>
      <c r="AE416" s="19">
        <v>43552</v>
      </c>
    </row>
    <row r="417" spans="1:33" s="12" customFormat="1" ht="12.75" x14ac:dyDescent="0.15">
      <c r="A417" s="12" t="s">
        <v>1163</v>
      </c>
      <c r="B417" s="12" t="s">
        <v>428</v>
      </c>
      <c r="C417" s="12" t="s">
        <v>787</v>
      </c>
      <c r="D417" s="12" t="s">
        <v>787</v>
      </c>
      <c r="E417" s="12" t="s">
        <v>544</v>
      </c>
      <c r="F417" s="12" t="s">
        <v>703</v>
      </c>
      <c r="G417" s="16">
        <v>140000</v>
      </c>
      <c r="H417" s="16">
        <v>0</v>
      </c>
      <c r="I417" s="17">
        <v>0</v>
      </c>
      <c r="J417" s="17">
        <v>0</v>
      </c>
      <c r="K417" s="16">
        <v>140000</v>
      </c>
      <c r="L417" s="12" t="s">
        <v>1164</v>
      </c>
      <c r="M417" s="12" t="s">
        <v>564</v>
      </c>
      <c r="N417" s="12" t="s">
        <v>1165</v>
      </c>
      <c r="O417" s="16">
        <v>93</v>
      </c>
      <c r="P417" s="16">
        <v>0</v>
      </c>
      <c r="Q417" s="17">
        <v>0</v>
      </c>
      <c r="R417" s="17">
        <v>0</v>
      </c>
      <c r="S417" s="16">
        <v>0</v>
      </c>
      <c r="T417" s="16">
        <v>0</v>
      </c>
      <c r="U417" s="17">
        <v>0</v>
      </c>
      <c r="V417" s="17">
        <v>0</v>
      </c>
      <c r="W417" s="16">
        <v>0</v>
      </c>
      <c r="X417" s="16">
        <v>93</v>
      </c>
      <c r="Y417" s="16">
        <v>0</v>
      </c>
      <c r="Z417" s="16">
        <v>0</v>
      </c>
      <c r="AA417" s="18">
        <v>0</v>
      </c>
      <c r="AB417" s="16">
        <v>0</v>
      </c>
      <c r="AC417" s="12" t="s">
        <v>549</v>
      </c>
      <c r="AD417" s="12" t="s">
        <v>559</v>
      </c>
      <c r="AE417" s="19">
        <v>43552</v>
      </c>
    </row>
    <row r="418" spans="1:33" s="12" customFormat="1" ht="12.75" x14ac:dyDescent="0.15">
      <c r="A418" s="12" t="s">
        <v>1166</v>
      </c>
      <c r="B418" s="12" t="s">
        <v>47</v>
      </c>
      <c r="C418" s="12" t="s">
        <v>462</v>
      </c>
      <c r="D418" s="12" t="s">
        <v>632</v>
      </c>
      <c r="E418" s="12" t="s">
        <v>544</v>
      </c>
      <c r="F418" s="12" t="s">
        <v>708</v>
      </c>
      <c r="G418" s="16">
        <v>1000000</v>
      </c>
      <c r="H418" s="16">
        <v>0</v>
      </c>
      <c r="I418" s="17">
        <v>0</v>
      </c>
      <c r="J418" s="17">
        <v>0</v>
      </c>
      <c r="K418" s="16">
        <v>1000000</v>
      </c>
      <c r="L418" s="12" t="s">
        <v>633</v>
      </c>
      <c r="M418" s="12" t="s">
        <v>564</v>
      </c>
      <c r="N418" s="12" t="s">
        <v>634</v>
      </c>
      <c r="O418" s="16">
        <v>337</v>
      </c>
      <c r="P418" s="16">
        <v>337</v>
      </c>
      <c r="Q418" s="17">
        <v>337</v>
      </c>
      <c r="R418" s="17">
        <v>337</v>
      </c>
      <c r="S418" s="16">
        <v>0</v>
      </c>
      <c r="T418" s="16">
        <v>0</v>
      </c>
      <c r="U418" s="17">
        <v>0</v>
      </c>
      <c r="V418" s="17">
        <v>0</v>
      </c>
      <c r="W418" s="16">
        <v>337</v>
      </c>
      <c r="X418" s="16">
        <v>0</v>
      </c>
      <c r="Y418" s="16">
        <v>337</v>
      </c>
      <c r="Z418" s="16">
        <v>0</v>
      </c>
      <c r="AA418" s="18">
        <v>0</v>
      </c>
      <c r="AB418" s="16">
        <v>-337</v>
      </c>
      <c r="AC418" s="12" t="s">
        <v>549</v>
      </c>
      <c r="AD418" s="12" t="s">
        <v>559</v>
      </c>
      <c r="AE418" s="19">
        <v>43553</v>
      </c>
    </row>
    <row r="419" spans="1:33" s="12" customFormat="1" ht="12.75" x14ac:dyDescent="0.15">
      <c r="A419" s="12" t="s">
        <v>1167</v>
      </c>
      <c r="B419" s="12" t="s">
        <v>90</v>
      </c>
      <c r="C419" s="12" t="s">
        <v>542</v>
      </c>
      <c r="D419" s="12" t="s">
        <v>562</v>
      </c>
      <c r="E419" s="12" t="s">
        <v>544</v>
      </c>
      <c r="F419" s="12" t="s">
        <v>708</v>
      </c>
      <c r="G419" s="16">
        <v>170000</v>
      </c>
      <c r="H419" s="16">
        <v>0</v>
      </c>
      <c r="I419" s="17">
        <v>0</v>
      </c>
      <c r="J419" s="17">
        <v>0</v>
      </c>
      <c r="K419" s="16">
        <v>170000</v>
      </c>
      <c r="L419" s="12" t="s">
        <v>88</v>
      </c>
      <c r="M419" s="12" t="s">
        <v>567</v>
      </c>
      <c r="N419" s="12" t="s">
        <v>562</v>
      </c>
      <c r="O419" s="16">
        <v>170000</v>
      </c>
      <c r="P419" s="16">
        <v>42000</v>
      </c>
      <c r="Q419" s="17">
        <v>42000</v>
      </c>
      <c r="R419" s="17">
        <v>42000</v>
      </c>
      <c r="S419" s="16">
        <v>0</v>
      </c>
      <c r="T419" s="16">
        <v>0</v>
      </c>
      <c r="U419" s="17">
        <v>0</v>
      </c>
      <c r="V419" s="17">
        <v>0</v>
      </c>
      <c r="W419" s="16">
        <v>42000</v>
      </c>
      <c r="X419" s="16">
        <v>128000</v>
      </c>
      <c r="Y419" s="16">
        <v>42000</v>
      </c>
      <c r="Z419" s="16">
        <v>0</v>
      </c>
      <c r="AA419" s="18">
        <v>0</v>
      </c>
      <c r="AB419" s="16">
        <v>-42000</v>
      </c>
      <c r="AC419" s="12" t="s">
        <v>549</v>
      </c>
      <c r="AD419" s="12" t="s">
        <v>79</v>
      </c>
      <c r="AE419" s="19">
        <v>43554</v>
      </c>
    </row>
    <row r="420" spans="1:33" s="12" customFormat="1" ht="12.75" x14ac:dyDescent="0.15">
      <c r="A420" s="12" t="s">
        <v>1167</v>
      </c>
      <c r="B420" s="12" t="s">
        <v>90</v>
      </c>
      <c r="C420" s="12" t="s">
        <v>542</v>
      </c>
      <c r="D420" s="12" t="s">
        <v>562</v>
      </c>
      <c r="E420" s="12" t="s">
        <v>544</v>
      </c>
      <c r="F420" s="12" t="s">
        <v>708</v>
      </c>
      <c r="G420" s="16">
        <v>170000</v>
      </c>
      <c r="H420" s="16">
        <v>0</v>
      </c>
      <c r="I420" s="17">
        <v>0</v>
      </c>
      <c r="J420" s="17">
        <v>0</v>
      </c>
      <c r="K420" s="16">
        <v>170000</v>
      </c>
      <c r="L420" s="12" t="s">
        <v>89</v>
      </c>
      <c r="M420" s="12" t="s">
        <v>561</v>
      </c>
      <c r="N420" s="12" t="s">
        <v>562</v>
      </c>
      <c r="O420" s="16">
        <v>170000</v>
      </c>
      <c r="P420" s="16">
        <v>42700</v>
      </c>
      <c r="Q420" s="17">
        <v>42700</v>
      </c>
      <c r="R420" s="17">
        <v>42700</v>
      </c>
      <c r="S420" s="16">
        <v>0</v>
      </c>
      <c r="T420" s="16">
        <v>0</v>
      </c>
      <c r="U420" s="17">
        <v>0</v>
      </c>
      <c r="V420" s="17">
        <v>0</v>
      </c>
      <c r="W420" s="16">
        <v>42700</v>
      </c>
      <c r="X420" s="16">
        <v>127300</v>
      </c>
      <c r="Y420" s="16">
        <v>42700</v>
      </c>
      <c r="Z420" s="16">
        <v>0</v>
      </c>
      <c r="AA420" s="18">
        <v>0</v>
      </c>
      <c r="AB420" s="16">
        <v>-42700</v>
      </c>
      <c r="AC420" s="12" t="s">
        <v>549</v>
      </c>
      <c r="AD420" s="12" t="s">
        <v>79</v>
      </c>
      <c r="AE420" s="19">
        <v>43554</v>
      </c>
    </row>
    <row r="421" spans="1:33" s="12" customFormat="1" ht="12.75" x14ac:dyDescent="0.15">
      <c r="A421" s="12" t="s">
        <v>1168</v>
      </c>
      <c r="B421" s="12" t="s">
        <v>9</v>
      </c>
      <c r="C421" s="12" t="s">
        <v>588</v>
      </c>
      <c r="D421" s="12" t="s">
        <v>607</v>
      </c>
      <c r="E421" s="12" t="s">
        <v>544</v>
      </c>
      <c r="F421" s="12" t="s">
        <v>585</v>
      </c>
      <c r="G421" s="16">
        <v>1500</v>
      </c>
      <c r="H421" s="16">
        <v>793</v>
      </c>
      <c r="I421" s="17">
        <v>793</v>
      </c>
      <c r="J421" s="17">
        <v>793</v>
      </c>
      <c r="K421" s="16">
        <v>707</v>
      </c>
      <c r="L421" s="12" t="s">
        <v>608</v>
      </c>
      <c r="M421" s="12" t="s">
        <v>557</v>
      </c>
      <c r="N421" s="12" t="s">
        <v>609</v>
      </c>
      <c r="O421" s="16">
        <v>211</v>
      </c>
      <c r="P421" s="16">
        <v>211</v>
      </c>
      <c r="Q421" s="17">
        <v>211</v>
      </c>
      <c r="R421" s="17">
        <v>211</v>
      </c>
      <c r="S421" s="16">
        <v>0</v>
      </c>
      <c r="T421" s="16">
        <v>0</v>
      </c>
      <c r="U421" s="17">
        <v>0</v>
      </c>
      <c r="V421" s="17">
        <v>0</v>
      </c>
      <c r="W421" s="16">
        <v>211</v>
      </c>
      <c r="X421" s="16">
        <v>0</v>
      </c>
      <c r="Y421" s="16">
        <v>99.451333333333295</v>
      </c>
      <c r="Z421" s="16">
        <v>111.548666666667</v>
      </c>
      <c r="AA421" s="18">
        <v>0</v>
      </c>
      <c r="AB421" s="16">
        <v>-99.451333333333295</v>
      </c>
      <c r="AC421" s="12" t="s">
        <v>549</v>
      </c>
      <c r="AD421" s="12" t="s">
        <v>559</v>
      </c>
      <c r="AE421" s="19">
        <v>43554</v>
      </c>
      <c r="AF421" s="19">
        <v>43556</v>
      </c>
    </row>
    <row r="422" spans="1:33" s="12" customFormat="1" ht="12.75" x14ac:dyDescent="0.15">
      <c r="A422" s="12" t="s">
        <v>1169</v>
      </c>
      <c r="B422" s="12" t="s">
        <v>15</v>
      </c>
      <c r="C422" s="12" t="s">
        <v>690</v>
      </c>
      <c r="D422" s="12" t="s">
        <v>691</v>
      </c>
      <c r="E422" s="12" t="s">
        <v>544</v>
      </c>
      <c r="F422" s="12" t="s">
        <v>708</v>
      </c>
      <c r="G422" s="16">
        <v>240000</v>
      </c>
      <c r="H422" s="16">
        <v>0</v>
      </c>
      <c r="I422" s="17">
        <v>0</v>
      </c>
      <c r="J422" s="17">
        <v>0</v>
      </c>
      <c r="K422" s="16">
        <v>240000</v>
      </c>
      <c r="L422" s="12" t="s">
        <v>692</v>
      </c>
      <c r="M422" s="12" t="s">
        <v>564</v>
      </c>
      <c r="N422" s="12" t="s">
        <v>693</v>
      </c>
      <c r="O422" s="16">
        <v>82</v>
      </c>
      <c r="P422" s="16">
        <v>79.400000000000006</v>
      </c>
      <c r="Q422" s="17">
        <v>79.400000000000006</v>
      </c>
      <c r="R422" s="17">
        <v>79.400000000000006</v>
      </c>
      <c r="S422" s="16">
        <v>0</v>
      </c>
      <c r="T422" s="16">
        <v>0</v>
      </c>
      <c r="U422" s="17">
        <v>0</v>
      </c>
      <c r="V422" s="17">
        <v>0</v>
      </c>
      <c r="W422" s="16">
        <v>79.400000000000006</v>
      </c>
      <c r="X422" s="16">
        <v>2.6</v>
      </c>
      <c r="Y422" s="16">
        <v>79.400000000000006</v>
      </c>
      <c r="Z422" s="16">
        <v>0</v>
      </c>
      <c r="AA422" s="18">
        <v>0</v>
      </c>
      <c r="AB422" s="16">
        <v>-79.400000000000006</v>
      </c>
      <c r="AC422" s="12" t="s">
        <v>1170</v>
      </c>
      <c r="AD422" s="12" t="s">
        <v>559</v>
      </c>
      <c r="AE422" s="19">
        <v>43556</v>
      </c>
    </row>
    <row r="423" spans="1:33" s="12" customFormat="1" ht="12.75" x14ac:dyDescent="0.15">
      <c r="A423" s="12" t="s">
        <v>1171</v>
      </c>
      <c r="B423" s="12" t="s">
        <v>1172</v>
      </c>
      <c r="C423" s="12" t="s">
        <v>1173</v>
      </c>
      <c r="D423" s="12" t="s">
        <v>1174</v>
      </c>
      <c r="E423" s="12" t="s">
        <v>544</v>
      </c>
      <c r="F423" s="12" t="s">
        <v>585</v>
      </c>
      <c r="G423" s="16">
        <v>12000</v>
      </c>
      <c r="H423" s="16">
        <v>12000</v>
      </c>
      <c r="I423" s="17">
        <v>12000</v>
      </c>
      <c r="J423" s="17">
        <v>12000</v>
      </c>
      <c r="K423" s="16">
        <v>0</v>
      </c>
      <c r="L423" s="12" t="s">
        <v>1175</v>
      </c>
      <c r="M423" s="12" t="s">
        <v>1176</v>
      </c>
      <c r="N423" s="12" t="s">
        <v>1177</v>
      </c>
      <c r="O423" s="16">
        <v>12000</v>
      </c>
      <c r="P423" s="16">
        <v>12000</v>
      </c>
      <c r="Q423" s="17">
        <v>12000</v>
      </c>
      <c r="R423" s="17">
        <v>12000</v>
      </c>
      <c r="S423" s="16">
        <v>0</v>
      </c>
      <c r="T423" s="16">
        <v>0</v>
      </c>
      <c r="U423" s="17">
        <v>0</v>
      </c>
      <c r="V423" s="17">
        <v>0</v>
      </c>
      <c r="W423" s="16">
        <v>12000</v>
      </c>
      <c r="X423" s="16">
        <v>0</v>
      </c>
      <c r="Y423" s="16">
        <v>0</v>
      </c>
      <c r="Z423" s="16">
        <v>12000</v>
      </c>
      <c r="AA423" s="18">
        <v>0</v>
      </c>
      <c r="AB423" s="16">
        <v>0</v>
      </c>
      <c r="AC423" s="12" t="s">
        <v>549</v>
      </c>
      <c r="AD423" s="12" t="s">
        <v>79</v>
      </c>
      <c r="AE423" s="19">
        <v>43558</v>
      </c>
      <c r="AF423" s="19">
        <v>43567</v>
      </c>
      <c r="AG423" s="19">
        <v>43567</v>
      </c>
    </row>
    <row r="424" spans="1:33" s="12" customFormat="1" ht="12.75" x14ac:dyDescent="0.15">
      <c r="A424" s="12" t="s">
        <v>1171</v>
      </c>
      <c r="B424" s="12" t="s">
        <v>1172</v>
      </c>
      <c r="C424" s="12" t="s">
        <v>1173</v>
      </c>
      <c r="D424" s="12" t="s">
        <v>1174</v>
      </c>
      <c r="E424" s="12" t="s">
        <v>544</v>
      </c>
      <c r="F424" s="12" t="s">
        <v>585</v>
      </c>
      <c r="G424" s="16">
        <v>12000</v>
      </c>
      <c r="H424" s="16">
        <v>12000</v>
      </c>
      <c r="I424" s="17">
        <v>12000</v>
      </c>
      <c r="J424" s="17">
        <v>12000</v>
      </c>
      <c r="K424" s="16">
        <v>0</v>
      </c>
      <c r="L424" s="12" t="s">
        <v>1178</v>
      </c>
      <c r="M424" s="12" t="s">
        <v>1179</v>
      </c>
      <c r="N424" s="12" t="s">
        <v>1180</v>
      </c>
      <c r="O424" s="16">
        <v>34</v>
      </c>
      <c r="P424" s="16">
        <v>34</v>
      </c>
      <c r="Q424" s="17">
        <v>34</v>
      </c>
      <c r="R424" s="17">
        <v>34</v>
      </c>
      <c r="S424" s="16">
        <v>0</v>
      </c>
      <c r="T424" s="16">
        <v>0</v>
      </c>
      <c r="U424" s="17">
        <v>0</v>
      </c>
      <c r="V424" s="17">
        <v>0</v>
      </c>
      <c r="W424" s="16">
        <v>34</v>
      </c>
      <c r="X424" s="16">
        <v>0</v>
      </c>
      <c r="Y424" s="16">
        <v>0</v>
      </c>
      <c r="Z424" s="16">
        <v>34</v>
      </c>
      <c r="AA424" s="18">
        <v>0</v>
      </c>
      <c r="AB424" s="16">
        <v>0</v>
      </c>
      <c r="AC424" s="12" t="s">
        <v>549</v>
      </c>
      <c r="AD424" s="12" t="s">
        <v>559</v>
      </c>
      <c r="AE424" s="19">
        <v>43558</v>
      </c>
      <c r="AF424" s="19">
        <v>43567</v>
      </c>
      <c r="AG424" s="19">
        <v>43567</v>
      </c>
    </row>
    <row r="425" spans="1:33" s="12" customFormat="1" ht="12.75" x14ac:dyDescent="0.15">
      <c r="A425" s="12" t="s">
        <v>1181</v>
      </c>
      <c r="B425" s="12" t="s">
        <v>1182</v>
      </c>
      <c r="C425" s="12" t="s">
        <v>588</v>
      </c>
      <c r="D425" s="12" t="s">
        <v>589</v>
      </c>
      <c r="E425" s="12" t="s">
        <v>544</v>
      </c>
      <c r="F425" s="12" t="s">
        <v>703</v>
      </c>
      <c r="G425" s="16">
        <v>100</v>
      </c>
      <c r="H425" s="16">
        <v>0</v>
      </c>
      <c r="I425" s="17">
        <v>0</v>
      </c>
      <c r="J425" s="17">
        <v>0</v>
      </c>
      <c r="K425" s="16">
        <v>100</v>
      </c>
      <c r="L425" s="12" t="s">
        <v>1183</v>
      </c>
      <c r="M425" s="12" t="s">
        <v>725</v>
      </c>
      <c r="N425" s="12" t="s">
        <v>1184</v>
      </c>
      <c r="O425" s="16">
        <v>3</v>
      </c>
      <c r="P425" s="16">
        <v>0</v>
      </c>
      <c r="Q425" s="17">
        <v>0</v>
      </c>
      <c r="R425" s="17">
        <v>0</v>
      </c>
      <c r="S425" s="16">
        <v>0</v>
      </c>
      <c r="T425" s="16">
        <v>0</v>
      </c>
      <c r="U425" s="17">
        <v>0</v>
      </c>
      <c r="V425" s="17">
        <v>0</v>
      </c>
      <c r="W425" s="16">
        <v>0</v>
      </c>
      <c r="X425" s="16">
        <v>3</v>
      </c>
      <c r="Y425" s="16">
        <v>0</v>
      </c>
      <c r="Z425" s="16">
        <v>0</v>
      </c>
      <c r="AA425" s="18">
        <v>0</v>
      </c>
      <c r="AB425" s="16">
        <v>0</v>
      </c>
      <c r="AC425" s="12" t="s">
        <v>549</v>
      </c>
      <c r="AD425" s="12" t="s">
        <v>559</v>
      </c>
      <c r="AE425" s="19">
        <v>43575</v>
      </c>
    </row>
    <row r="426" spans="1:33" s="12" customFormat="1" ht="12.75" x14ac:dyDescent="0.15">
      <c r="A426" s="12" t="s">
        <v>1185</v>
      </c>
      <c r="B426" s="12" t="s">
        <v>1182</v>
      </c>
      <c r="C426" s="12" t="s">
        <v>588</v>
      </c>
      <c r="D426" s="12" t="s">
        <v>589</v>
      </c>
      <c r="E426" s="12" t="s">
        <v>544</v>
      </c>
      <c r="F426" s="12" t="s">
        <v>703</v>
      </c>
      <c r="G426" s="16">
        <v>100</v>
      </c>
      <c r="H426" s="16">
        <v>0</v>
      </c>
      <c r="I426" s="17">
        <v>0</v>
      </c>
      <c r="J426" s="17">
        <v>0</v>
      </c>
      <c r="K426" s="16">
        <v>100</v>
      </c>
      <c r="L426" s="12" t="s">
        <v>1183</v>
      </c>
      <c r="M426" s="12" t="s">
        <v>725</v>
      </c>
      <c r="N426" s="12" t="s">
        <v>1184</v>
      </c>
      <c r="O426" s="16">
        <v>3</v>
      </c>
      <c r="P426" s="16">
        <v>0</v>
      </c>
      <c r="Q426" s="17">
        <v>0</v>
      </c>
      <c r="R426" s="17">
        <v>0</v>
      </c>
      <c r="S426" s="16">
        <v>0</v>
      </c>
      <c r="T426" s="16">
        <v>0</v>
      </c>
      <c r="U426" s="17">
        <v>0</v>
      </c>
      <c r="V426" s="17">
        <v>0</v>
      </c>
      <c r="W426" s="16">
        <v>0</v>
      </c>
      <c r="X426" s="16">
        <v>3</v>
      </c>
      <c r="Y426" s="16">
        <v>0</v>
      </c>
      <c r="Z426" s="16">
        <v>0</v>
      </c>
      <c r="AA426" s="18">
        <v>0</v>
      </c>
      <c r="AB426" s="16">
        <v>0</v>
      </c>
      <c r="AC426" s="12" t="s">
        <v>549</v>
      </c>
      <c r="AD426" s="12" t="s">
        <v>559</v>
      </c>
      <c r="AE426" s="19">
        <v>43577</v>
      </c>
    </row>
    <row r="427" spans="1:33" s="12" customFormat="1" ht="12.75" x14ac:dyDescent="0.15">
      <c r="A427" s="12" t="s">
        <v>1186</v>
      </c>
      <c r="B427" s="12" t="s">
        <v>1187</v>
      </c>
      <c r="C427" s="12" t="s">
        <v>753</v>
      </c>
      <c r="D427" s="12" t="s">
        <v>555</v>
      </c>
      <c r="E427" s="12" t="s">
        <v>544</v>
      </c>
      <c r="F427" s="12" t="s">
        <v>708</v>
      </c>
      <c r="G427" s="16">
        <v>100</v>
      </c>
      <c r="H427" s="16">
        <v>0</v>
      </c>
      <c r="I427" s="17">
        <v>0</v>
      </c>
      <c r="J427" s="17">
        <v>0</v>
      </c>
      <c r="K427" s="16">
        <v>100</v>
      </c>
      <c r="L427" s="12" t="s">
        <v>1188</v>
      </c>
      <c r="M427" s="12" t="s">
        <v>557</v>
      </c>
      <c r="N427" s="12" t="s">
        <v>1189</v>
      </c>
      <c r="O427" s="16">
        <v>16</v>
      </c>
      <c r="P427" s="16">
        <v>16</v>
      </c>
      <c r="Q427" s="17">
        <v>16</v>
      </c>
      <c r="R427" s="17">
        <v>16</v>
      </c>
      <c r="S427" s="16">
        <v>0</v>
      </c>
      <c r="T427" s="16">
        <v>0</v>
      </c>
      <c r="U427" s="17">
        <v>0</v>
      </c>
      <c r="V427" s="17">
        <v>0</v>
      </c>
      <c r="W427" s="16">
        <v>16</v>
      </c>
      <c r="X427" s="16">
        <v>0</v>
      </c>
      <c r="Y427" s="16">
        <v>16</v>
      </c>
      <c r="Z427" s="16">
        <v>0</v>
      </c>
      <c r="AA427" s="18">
        <v>0</v>
      </c>
      <c r="AB427" s="16">
        <v>-16</v>
      </c>
      <c r="AC427" s="12" t="s">
        <v>549</v>
      </c>
      <c r="AD427" s="12" t="s">
        <v>559</v>
      </c>
      <c r="AE427" s="19">
        <v>43579</v>
      </c>
    </row>
    <row r="428" spans="1:33" s="12" customFormat="1" ht="12.75" x14ac:dyDescent="0.15">
      <c r="A428" s="12" t="s">
        <v>1190</v>
      </c>
      <c r="B428" s="12" t="s">
        <v>1191</v>
      </c>
      <c r="C428" s="12" t="s">
        <v>652</v>
      </c>
      <c r="D428" s="12" t="s">
        <v>555</v>
      </c>
      <c r="E428" s="12" t="s">
        <v>544</v>
      </c>
      <c r="F428" s="12" t="s">
        <v>708</v>
      </c>
      <c r="G428" s="16">
        <v>100</v>
      </c>
      <c r="H428" s="16">
        <v>0</v>
      </c>
      <c r="I428" s="17">
        <v>0</v>
      </c>
      <c r="J428" s="17">
        <v>0</v>
      </c>
      <c r="K428" s="16">
        <v>100</v>
      </c>
      <c r="L428" s="12" t="s">
        <v>1192</v>
      </c>
      <c r="M428" s="12" t="s">
        <v>557</v>
      </c>
      <c r="N428" s="12" t="s">
        <v>1193</v>
      </c>
      <c r="O428" s="16">
        <v>10</v>
      </c>
      <c r="P428" s="16">
        <v>10</v>
      </c>
      <c r="Q428" s="17">
        <v>10</v>
      </c>
      <c r="R428" s="17">
        <v>10</v>
      </c>
      <c r="S428" s="16">
        <v>0</v>
      </c>
      <c r="T428" s="16">
        <v>0</v>
      </c>
      <c r="U428" s="17">
        <v>0</v>
      </c>
      <c r="V428" s="17">
        <v>0</v>
      </c>
      <c r="W428" s="16">
        <v>10</v>
      </c>
      <c r="X428" s="16">
        <v>0</v>
      </c>
      <c r="Y428" s="16">
        <v>10</v>
      </c>
      <c r="Z428" s="16">
        <v>0</v>
      </c>
      <c r="AA428" s="18">
        <v>0</v>
      </c>
      <c r="AB428" s="16">
        <v>-10</v>
      </c>
      <c r="AC428" s="12" t="s">
        <v>549</v>
      </c>
      <c r="AD428" s="12" t="s">
        <v>559</v>
      </c>
      <c r="AE428" s="19">
        <v>43579</v>
      </c>
    </row>
    <row r="429" spans="1:33" s="12" customFormat="1" ht="12.75" x14ac:dyDescent="0.15">
      <c r="A429" s="12" t="s">
        <v>1194</v>
      </c>
      <c r="B429" s="12" t="s">
        <v>1195</v>
      </c>
      <c r="C429" s="12" t="s">
        <v>636</v>
      </c>
      <c r="D429" s="12" t="s">
        <v>1196</v>
      </c>
      <c r="E429" s="12" t="s">
        <v>544</v>
      </c>
      <c r="F429" s="12" t="s">
        <v>703</v>
      </c>
      <c r="G429" s="16">
        <v>100</v>
      </c>
      <c r="H429" s="16">
        <v>0</v>
      </c>
      <c r="I429" s="17">
        <v>0</v>
      </c>
      <c r="J429" s="17">
        <v>0</v>
      </c>
      <c r="K429" s="16">
        <v>100</v>
      </c>
      <c r="L429" s="12" t="s">
        <v>1197</v>
      </c>
      <c r="M429" s="12" t="s">
        <v>557</v>
      </c>
      <c r="N429" s="12" t="s">
        <v>1198</v>
      </c>
      <c r="O429" s="16">
        <v>16</v>
      </c>
      <c r="P429" s="16">
        <v>0</v>
      </c>
      <c r="Q429" s="17">
        <v>0</v>
      </c>
      <c r="R429" s="17">
        <v>32</v>
      </c>
      <c r="S429" s="16">
        <v>0</v>
      </c>
      <c r="T429" s="16">
        <v>0</v>
      </c>
      <c r="U429" s="17">
        <v>0</v>
      </c>
      <c r="V429" s="17">
        <v>0</v>
      </c>
      <c r="W429" s="16">
        <v>0</v>
      </c>
      <c r="X429" s="16">
        <v>16</v>
      </c>
      <c r="Y429" s="16">
        <v>0</v>
      </c>
      <c r="Z429" s="16">
        <v>0</v>
      </c>
      <c r="AA429" s="18">
        <v>0</v>
      </c>
      <c r="AB429" s="16">
        <v>0</v>
      </c>
      <c r="AC429" s="12" t="s">
        <v>549</v>
      </c>
      <c r="AD429" s="12" t="s">
        <v>559</v>
      </c>
      <c r="AE429" s="19">
        <v>43579</v>
      </c>
    </row>
    <row r="430" spans="1:33" s="12" customFormat="1" ht="12.75" x14ac:dyDescent="0.15">
      <c r="A430" s="12" t="s">
        <v>1199</v>
      </c>
      <c r="B430" s="12" t="s">
        <v>1200</v>
      </c>
      <c r="C430" s="12" t="s">
        <v>554</v>
      </c>
      <c r="D430" s="12" t="s">
        <v>1201</v>
      </c>
      <c r="E430" s="12" t="s">
        <v>544</v>
      </c>
      <c r="F430" s="12" t="s">
        <v>703</v>
      </c>
      <c r="G430" s="16">
        <v>100</v>
      </c>
      <c r="H430" s="16">
        <v>0</v>
      </c>
      <c r="I430" s="17">
        <v>0</v>
      </c>
      <c r="J430" s="17">
        <v>0</v>
      </c>
      <c r="K430" s="16">
        <v>100</v>
      </c>
      <c r="L430" s="12" t="s">
        <v>1202</v>
      </c>
      <c r="M430" s="12" t="s">
        <v>557</v>
      </c>
      <c r="N430" s="12" t="s">
        <v>1203</v>
      </c>
      <c r="O430" s="16">
        <v>37</v>
      </c>
      <c r="P430" s="16">
        <v>0</v>
      </c>
      <c r="Q430" s="17">
        <v>0</v>
      </c>
      <c r="R430" s="17">
        <v>37</v>
      </c>
      <c r="S430" s="16">
        <v>0</v>
      </c>
      <c r="T430" s="16">
        <v>0</v>
      </c>
      <c r="U430" s="17">
        <v>0</v>
      </c>
      <c r="V430" s="17">
        <v>0</v>
      </c>
      <c r="W430" s="16">
        <v>0</v>
      </c>
      <c r="X430" s="16">
        <v>37</v>
      </c>
      <c r="Y430" s="16">
        <v>0</v>
      </c>
      <c r="Z430" s="16">
        <v>0</v>
      </c>
      <c r="AA430" s="18">
        <v>0</v>
      </c>
      <c r="AB430" s="16">
        <v>0</v>
      </c>
      <c r="AC430" s="12" t="s">
        <v>549</v>
      </c>
      <c r="AD430" s="12" t="s">
        <v>559</v>
      </c>
      <c r="AE430" s="19">
        <v>43581</v>
      </c>
    </row>
    <row r="431" spans="1:33" s="12" customFormat="1" ht="12.75" x14ac:dyDescent="0.15">
      <c r="A431" s="12" t="s">
        <v>1204</v>
      </c>
      <c r="B431" s="12" t="s">
        <v>1205</v>
      </c>
      <c r="C431" s="12" t="s">
        <v>1206</v>
      </c>
      <c r="D431" s="12" t="s">
        <v>1201</v>
      </c>
      <c r="E431" s="12" t="s">
        <v>544</v>
      </c>
      <c r="F431" s="12" t="s">
        <v>703</v>
      </c>
      <c r="G431" s="16">
        <v>100</v>
      </c>
      <c r="H431" s="16">
        <v>0</v>
      </c>
      <c r="I431" s="17">
        <v>0</v>
      </c>
      <c r="J431" s="17">
        <v>0</v>
      </c>
      <c r="K431" s="16">
        <v>100</v>
      </c>
      <c r="L431" s="12" t="s">
        <v>1207</v>
      </c>
      <c r="M431" s="12" t="s">
        <v>564</v>
      </c>
      <c r="N431" s="12" t="s">
        <v>1208</v>
      </c>
      <c r="O431" s="16">
        <v>36</v>
      </c>
      <c r="P431" s="16">
        <v>0</v>
      </c>
      <c r="Q431" s="17">
        <v>0</v>
      </c>
      <c r="R431" s="17">
        <v>36</v>
      </c>
      <c r="S431" s="16">
        <v>0</v>
      </c>
      <c r="T431" s="16">
        <v>0</v>
      </c>
      <c r="U431" s="17">
        <v>0</v>
      </c>
      <c r="V431" s="17">
        <v>0</v>
      </c>
      <c r="W431" s="16">
        <v>0</v>
      </c>
      <c r="X431" s="16">
        <v>36</v>
      </c>
      <c r="Y431" s="16">
        <v>0</v>
      </c>
      <c r="Z431" s="16">
        <v>0</v>
      </c>
      <c r="AA431" s="18">
        <v>0</v>
      </c>
      <c r="AB431" s="16">
        <v>0</v>
      </c>
      <c r="AC431" s="12" t="s">
        <v>549</v>
      </c>
      <c r="AD431" s="12" t="s">
        <v>559</v>
      </c>
      <c r="AE431" s="19">
        <v>43581</v>
      </c>
    </row>
    <row r="432" spans="1:33" s="12" customFormat="1" ht="12.75" x14ac:dyDescent="0.15">
      <c r="A432" s="12" t="s">
        <v>1209</v>
      </c>
      <c r="B432" s="12" t="s">
        <v>1210</v>
      </c>
      <c r="C432" s="12" t="s">
        <v>696</v>
      </c>
      <c r="D432" s="12" t="s">
        <v>1211</v>
      </c>
      <c r="E432" s="12" t="s">
        <v>544</v>
      </c>
      <c r="F432" s="12" t="s">
        <v>703</v>
      </c>
      <c r="G432" s="16">
        <v>100</v>
      </c>
      <c r="H432" s="16">
        <v>0</v>
      </c>
      <c r="I432" s="17">
        <v>0</v>
      </c>
      <c r="J432" s="17">
        <v>0</v>
      </c>
      <c r="K432" s="16">
        <v>100</v>
      </c>
      <c r="L432" s="12" t="s">
        <v>1212</v>
      </c>
      <c r="M432" s="12" t="s">
        <v>564</v>
      </c>
      <c r="N432" s="12" t="s">
        <v>1213</v>
      </c>
      <c r="O432" s="16">
        <v>24</v>
      </c>
      <c r="P432" s="16">
        <v>0</v>
      </c>
      <c r="Q432" s="17">
        <v>0</v>
      </c>
      <c r="R432" s="17">
        <v>48</v>
      </c>
      <c r="S432" s="16">
        <v>0</v>
      </c>
      <c r="T432" s="16">
        <v>0</v>
      </c>
      <c r="U432" s="17">
        <v>0</v>
      </c>
      <c r="V432" s="17">
        <v>0</v>
      </c>
      <c r="W432" s="16">
        <v>0</v>
      </c>
      <c r="X432" s="16">
        <v>24</v>
      </c>
      <c r="Y432" s="16">
        <v>0</v>
      </c>
      <c r="Z432" s="16">
        <v>0</v>
      </c>
      <c r="AA432" s="18">
        <v>0</v>
      </c>
      <c r="AB432" s="16">
        <v>0</v>
      </c>
      <c r="AC432" s="12" t="s">
        <v>549</v>
      </c>
      <c r="AD432" s="12" t="s">
        <v>559</v>
      </c>
      <c r="AE432" s="19">
        <v>43581</v>
      </c>
    </row>
    <row r="433" spans="1:34" s="12" customFormat="1" ht="12.75" x14ac:dyDescent="0.15">
      <c r="A433" s="12" t="s">
        <v>1214</v>
      </c>
      <c r="B433" s="12" t="s">
        <v>93</v>
      </c>
      <c r="C433" s="12" t="s">
        <v>573</v>
      </c>
      <c r="D433" s="12" t="s">
        <v>796</v>
      </c>
      <c r="E433" s="12" t="s">
        <v>544</v>
      </c>
      <c r="F433" s="12" t="s">
        <v>703</v>
      </c>
      <c r="G433" s="16">
        <v>100</v>
      </c>
      <c r="H433" s="16">
        <v>0</v>
      </c>
      <c r="I433" s="17">
        <v>0</v>
      </c>
      <c r="J433" s="17">
        <v>0</v>
      </c>
      <c r="K433" s="16">
        <v>100</v>
      </c>
      <c r="L433" s="12" t="s">
        <v>1215</v>
      </c>
      <c r="M433" s="12" t="s">
        <v>725</v>
      </c>
      <c r="N433" s="12" t="s">
        <v>1216</v>
      </c>
      <c r="O433" s="16">
        <v>3</v>
      </c>
      <c r="P433" s="16">
        <v>0</v>
      </c>
      <c r="Q433" s="17">
        <v>0</v>
      </c>
      <c r="R433" s="17">
        <v>0</v>
      </c>
      <c r="S433" s="16">
        <v>0</v>
      </c>
      <c r="T433" s="16">
        <v>0</v>
      </c>
      <c r="U433" s="17">
        <v>0</v>
      </c>
      <c r="V433" s="17">
        <v>0</v>
      </c>
      <c r="W433" s="16">
        <v>0</v>
      </c>
      <c r="X433" s="16">
        <v>3</v>
      </c>
      <c r="Y433" s="16">
        <v>0</v>
      </c>
      <c r="Z433" s="16">
        <v>0</v>
      </c>
      <c r="AA433" s="18">
        <v>0</v>
      </c>
      <c r="AB433" s="16">
        <v>0</v>
      </c>
      <c r="AC433" s="12" t="s">
        <v>549</v>
      </c>
      <c r="AD433" s="12" t="s">
        <v>559</v>
      </c>
      <c r="AE433" s="19">
        <v>43581</v>
      </c>
    </row>
    <row r="434" spans="1:34" s="12" customFormat="1" ht="12.75" x14ac:dyDescent="0.15">
      <c r="A434" s="12" t="s">
        <v>1217</v>
      </c>
      <c r="B434" s="12" t="s">
        <v>42</v>
      </c>
      <c r="C434" s="12" t="s">
        <v>871</v>
      </c>
      <c r="D434" s="12" t="s">
        <v>872</v>
      </c>
      <c r="E434" s="12" t="s">
        <v>544</v>
      </c>
      <c r="F434" s="12" t="s">
        <v>545</v>
      </c>
      <c r="G434" s="16">
        <v>200000</v>
      </c>
      <c r="H434" s="16">
        <v>200000</v>
      </c>
      <c r="I434" s="17">
        <v>200000</v>
      </c>
      <c r="J434" s="17">
        <v>200000</v>
      </c>
      <c r="K434" s="16">
        <v>0</v>
      </c>
      <c r="L434" s="12" t="s">
        <v>685</v>
      </c>
      <c r="M434" s="12" t="s">
        <v>686</v>
      </c>
      <c r="N434" s="12" t="s">
        <v>687</v>
      </c>
      <c r="O434" s="16">
        <v>10</v>
      </c>
      <c r="P434" s="16">
        <v>10</v>
      </c>
      <c r="Q434" s="17">
        <v>10</v>
      </c>
      <c r="R434" s="17">
        <v>10</v>
      </c>
      <c r="S434" s="16">
        <v>0</v>
      </c>
      <c r="T434" s="16">
        <v>0</v>
      </c>
      <c r="U434" s="17">
        <v>0</v>
      </c>
      <c r="V434" s="17">
        <v>0</v>
      </c>
      <c r="W434" s="16">
        <v>10</v>
      </c>
      <c r="X434" s="16">
        <v>0</v>
      </c>
      <c r="Y434" s="16">
        <v>0</v>
      </c>
      <c r="Z434" s="16">
        <v>10</v>
      </c>
      <c r="AA434" s="18">
        <v>0</v>
      </c>
      <c r="AB434" s="16">
        <v>0</v>
      </c>
      <c r="AC434" s="12" t="s">
        <v>549</v>
      </c>
      <c r="AD434" s="12" t="s">
        <v>559</v>
      </c>
      <c r="AE434" s="19">
        <v>43556</v>
      </c>
      <c r="AF434" s="19">
        <v>43562</v>
      </c>
      <c r="AG434" s="19">
        <v>43562</v>
      </c>
      <c r="AH434" s="20">
        <v>43568</v>
      </c>
    </row>
    <row r="435" spans="1:34" s="12" customFormat="1" ht="12.75" x14ac:dyDescent="0.15">
      <c r="A435" s="12" t="s">
        <v>1218</v>
      </c>
      <c r="B435" s="12" t="s">
        <v>43</v>
      </c>
      <c r="C435" s="12" t="s">
        <v>871</v>
      </c>
      <c r="D435" s="12" t="s">
        <v>872</v>
      </c>
      <c r="E435" s="12" t="s">
        <v>544</v>
      </c>
      <c r="F435" s="12" t="s">
        <v>545</v>
      </c>
      <c r="G435" s="16">
        <v>200000</v>
      </c>
      <c r="H435" s="16">
        <v>200000</v>
      </c>
      <c r="I435" s="17">
        <v>200000</v>
      </c>
      <c r="J435" s="17">
        <v>200000</v>
      </c>
      <c r="K435" s="16">
        <v>0</v>
      </c>
      <c r="L435" s="12" t="s">
        <v>685</v>
      </c>
      <c r="M435" s="12" t="s">
        <v>686</v>
      </c>
      <c r="N435" s="12" t="s">
        <v>687</v>
      </c>
      <c r="O435" s="16">
        <v>10</v>
      </c>
      <c r="P435" s="16">
        <v>10</v>
      </c>
      <c r="Q435" s="17">
        <v>10</v>
      </c>
      <c r="R435" s="17">
        <v>10</v>
      </c>
      <c r="S435" s="16">
        <v>0</v>
      </c>
      <c r="T435" s="16">
        <v>0</v>
      </c>
      <c r="U435" s="17">
        <v>0</v>
      </c>
      <c r="V435" s="17">
        <v>0</v>
      </c>
      <c r="W435" s="16">
        <v>10</v>
      </c>
      <c r="X435" s="16">
        <v>0</v>
      </c>
      <c r="Y435" s="16">
        <v>0</v>
      </c>
      <c r="Z435" s="16">
        <v>10</v>
      </c>
      <c r="AA435" s="18">
        <v>0</v>
      </c>
      <c r="AB435" s="16">
        <v>0</v>
      </c>
      <c r="AC435" s="12" t="s">
        <v>549</v>
      </c>
      <c r="AD435" s="12" t="s">
        <v>559</v>
      </c>
      <c r="AE435" s="19">
        <v>43556</v>
      </c>
      <c r="AF435" s="19">
        <v>43562</v>
      </c>
      <c r="AG435" s="19">
        <v>43562</v>
      </c>
      <c r="AH435" s="20">
        <v>43568</v>
      </c>
    </row>
    <row r="436" spans="1:34" s="12" customFormat="1" ht="12.75" x14ac:dyDescent="0.15">
      <c r="A436" s="12" t="s">
        <v>1219</v>
      </c>
      <c r="B436" s="12" t="s">
        <v>117</v>
      </c>
      <c r="C436" s="12" t="s">
        <v>588</v>
      </c>
      <c r="D436" s="12" t="s">
        <v>945</v>
      </c>
      <c r="E436" s="12" t="s">
        <v>544</v>
      </c>
      <c r="F436" s="12" t="s">
        <v>545</v>
      </c>
      <c r="G436" s="16">
        <v>500</v>
      </c>
      <c r="H436" s="16">
        <v>500</v>
      </c>
      <c r="I436" s="17">
        <v>500</v>
      </c>
      <c r="J436" s="17">
        <v>500</v>
      </c>
      <c r="K436" s="16">
        <v>0</v>
      </c>
      <c r="L436" s="12" t="s">
        <v>713</v>
      </c>
      <c r="M436" s="12" t="s">
        <v>576</v>
      </c>
      <c r="N436" s="12" t="s">
        <v>714</v>
      </c>
      <c r="O436" s="16">
        <v>34</v>
      </c>
      <c r="P436" s="16">
        <v>34</v>
      </c>
      <c r="Q436" s="17">
        <v>34</v>
      </c>
      <c r="R436" s="17">
        <v>34</v>
      </c>
      <c r="S436" s="16">
        <v>0</v>
      </c>
      <c r="T436" s="16">
        <v>0</v>
      </c>
      <c r="U436" s="17">
        <v>0</v>
      </c>
      <c r="V436" s="17">
        <v>0</v>
      </c>
      <c r="W436" s="16">
        <v>34</v>
      </c>
      <c r="X436" s="16">
        <v>0</v>
      </c>
      <c r="Y436" s="16">
        <v>0</v>
      </c>
      <c r="Z436" s="16">
        <v>34</v>
      </c>
      <c r="AA436" s="18">
        <v>0</v>
      </c>
      <c r="AB436" s="16">
        <v>0</v>
      </c>
      <c r="AC436" s="12" t="s">
        <v>549</v>
      </c>
      <c r="AD436" s="12" t="s">
        <v>559</v>
      </c>
      <c r="AE436" s="19">
        <v>43556</v>
      </c>
      <c r="AF436" s="19">
        <v>43565</v>
      </c>
      <c r="AG436" s="19">
        <v>43567</v>
      </c>
      <c r="AH436" s="20">
        <v>43572</v>
      </c>
    </row>
    <row r="437" spans="1:34" s="12" customFormat="1" ht="12.75" x14ac:dyDescent="0.15">
      <c r="A437" s="12" t="s">
        <v>1220</v>
      </c>
      <c r="B437" s="12" t="s">
        <v>34</v>
      </c>
      <c r="C437" s="12" t="s">
        <v>696</v>
      </c>
      <c r="D437" s="12" t="s">
        <v>697</v>
      </c>
      <c r="E437" s="12" t="s">
        <v>544</v>
      </c>
      <c r="F437" s="12" t="s">
        <v>545</v>
      </c>
      <c r="G437" s="16">
        <v>400</v>
      </c>
      <c r="H437" s="16">
        <v>383</v>
      </c>
      <c r="I437" s="17">
        <v>383</v>
      </c>
      <c r="J437" s="17">
        <v>383</v>
      </c>
      <c r="K437" s="16">
        <v>17</v>
      </c>
      <c r="L437" s="12" t="s">
        <v>698</v>
      </c>
      <c r="M437" s="12" t="s">
        <v>564</v>
      </c>
      <c r="N437" s="12" t="s">
        <v>699</v>
      </c>
      <c r="O437" s="16">
        <v>45</v>
      </c>
      <c r="P437" s="16">
        <v>43.1</v>
      </c>
      <c r="Q437" s="17">
        <v>45</v>
      </c>
      <c r="R437" s="17">
        <v>45</v>
      </c>
      <c r="S437" s="16">
        <v>0</v>
      </c>
      <c r="T437" s="16">
        <v>0</v>
      </c>
      <c r="U437" s="17">
        <v>0</v>
      </c>
      <c r="V437" s="17">
        <v>0</v>
      </c>
      <c r="W437" s="16">
        <v>43.1</v>
      </c>
      <c r="X437" s="16">
        <v>1.9</v>
      </c>
      <c r="Y437" s="16">
        <v>1.2500000000000001E-2</v>
      </c>
      <c r="Z437" s="16">
        <v>43.087499999999999</v>
      </c>
      <c r="AA437" s="18">
        <v>0</v>
      </c>
      <c r="AB437" s="16">
        <v>-1.2500000000000001E-2</v>
      </c>
      <c r="AC437" s="12" t="s">
        <v>549</v>
      </c>
      <c r="AD437" s="12" t="s">
        <v>559</v>
      </c>
      <c r="AE437" s="19">
        <v>43556</v>
      </c>
      <c r="AF437" s="19">
        <v>43558</v>
      </c>
      <c r="AH437" s="20">
        <v>43568</v>
      </c>
    </row>
    <row r="438" spans="1:34" s="12" customFormat="1" ht="12.75" x14ac:dyDescent="0.15">
      <c r="A438" s="12" t="s">
        <v>1221</v>
      </c>
      <c r="B438" s="12" t="s">
        <v>35</v>
      </c>
      <c r="C438" s="12" t="s">
        <v>701</v>
      </c>
      <c r="D438" s="12" t="s">
        <v>697</v>
      </c>
      <c r="E438" s="12" t="s">
        <v>544</v>
      </c>
      <c r="F438" s="12" t="s">
        <v>545</v>
      </c>
      <c r="G438" s="16">
        <v>400</v>
      </c>
      <c r="H438" s="16">
        <v>386</v>
      </c>
      <c r="I438" s="17">
        <v>386</v>
      </c>
      <c r="J438" s="17">
        <v>386</v>
      </c>
      <c r="K438" s="16">
        <v>14</v>
      </c>
      <c r="L438" s="12" t="s">
        <v>698</v>
      </c>
      <c r="M438" s="12" t="s">
        <v>564</v>
      </c>
      <c r="N438" s="12" t="s">
        <v>699</v>
      </c>
      <c r="O438" s="16">
        <v>45</v>
      </c>
      <c r="P438" s="16">
        <v>43.5</v>
      </c>
      <c r="Q438" s="17">
        <v>45</v>
      </c>
      <c r="R438" s="17">
        <v>45</v>
      </c>
      <c r="S438" s="16">
        <v>0</v>
      </c>
      <c r="T438" s="16">
        <v>0</v>
      </c>
      <c r="U438" s="17">
        <v>0</v>
      </c>
      <c r="V438" s="17">
        <v>0</v>
      </c>
      <c r="W438" s="16">
        <v>43.5</v>
      </c>
      <c r="X438" s="16">
        <v>1.5</v>
      </c>
      <c r="Y438" s="16">
        <v>7.4999999999999997E-2</v>
      </c>
      <c r="Z438" s="16">
        <v>43.424999999999997</v>
      </c>
      <c r="AA438" s="18">
        <v>0</v>
      </c>
      <c r="AB438" s="16">
        <v>-7.4999999999999997E-2</v>
      </c>
      <c r="AC438" s="12" t="s">
        <v>549</v>
      </c>
      <c r="AD438" s="12" t="s">
        <v>559</v>
      </c>
      <c r="AE438" s="19">
        <v>43556</v>
      </c>
      <c r="AF438" s="19">
        <v>43558</v>
      </c>
      <c r="AH438" s="20">
        <v>43568</v>
      </c>
    </row>
    <row r="439" spans="1:34" s="12" customFormat="1" ht="12.75" x14ac:dyDescent="0.15">
      <c r="A439" s="12" t="s">
        <v>1222</v>
      </c>
      <c r="B439" s="12" t="s">
        <v>21</v>
      </c>
      <c r="C439" s="12" t="s">
        <v>652</v>
      </c>
      <c r="D439" s="12" t="s">
        <v>653</v>
      </c>
      <c r="E439" s="12" t="s">
        <v>544</v>
      </c>
      <c r="F439" s="12" t="s">
        <v>545</v>
      </c>
      <c r="G439" s="16">
        <v>800</v>
      </c>
      <c r="H439" s="16">
        <v>753</v>
      </c>
      <c r="I439" s="17">
        <v>753</v>
      </c>
      <c r="J439" s="17">
        <v>753</v>
      </c>
      <c r="K439" s="16">
        <v>47</v>
      </c>
      <c r="L439" s="12" t="s">
        <v>654</v>
      </c>
      <c r="M439" s="12" t="s">
        <v>557</v>
      </c>
      <c r="N439" s="12" t="s">
        <v>655</v>
      </c>
      <c r="O439" s="16">
        <v>56</v>
      </c>
      <c r="P439" s="16">
        <v>53.3</v>
      </c>
      <c r="Q439" s="17">
        <v>53.3</v>
      </c>
      <c r="R439" s="17">
        <v>53.3</v>
      </c>
      <c r="S439" s="16">
        <v>0</v>
      </c>
      <c r="T439" s="16">
        <v>0</v>
      </c>
      <c r="U439" s="17">
        <v>0</v>
      </c>
      <c r="V439" s="17">
        <v>0</v>
      </c>
      <c r="W439" s="16">
        <v>53.3</v>
      </c>
      <c r="X439" s="16">
        <v>2.7</v>
      </c>
      <c r="Y439" s="16">
        <v>0.59</v>
      </c>
      <c r="Z439" s="16">
        <v>52.71</v>
      </c>
      <c r="AA439" s="18">
        <v>0</v>
      </c>
      <c r="AB439" s="16">
        <v>-0.59</v>
      </c>
      <c r="AC439" s="12" t="s">
        <v>549</v>
      </c>
      <c r="AD439" s="12" t="s">
        <v>559</v>
      </c>
      <c r="AE439" s="19">
        <v>43556</v>
      </c>
      <c r="AF439" s="19">
        <v>43558</v>
      </c>
      <c r="AH439" s="20">
        <v>43568</v>
      </c>
    </row>
    <row r="440" spans="1:34" s="12" customFormat="1" ht="12.75" x14ac:dyDescent="0.15">
      <c r="A440" s="12" t="s">
        <v>1223</v>
      </c>
      <c r="B440" s="12" t="s">
        <v>13</v>
      </c>
      <c r="C440" s="12" t="s">
        <v>554</v>
      </c>
      <c r="D440" s="12" t="s">
        <v>555</v>
      </c>
      <c r="E440" s="12" t="s">
        <v>544</v>
      </c>
      <c r="F440" s="12" t="s">
        <v>545</v>
      </c>
      <c r="G440" s="16">
        <v>400</v>
      </c>
      <c r="H440" s="16">
        <v>348</v>
      </c>
      <c r="I440" s="17">
        <v>348</v>
      </c>
      <c r="J440" s="17">
        <v>348</v>
      </c>
      <c r="K440" s="16">
        <v>52</v>
      </c>
      <c r="L440" s="12" t="s">
        <v>556</v>
      </c>
      <c r="M440" s="12" t="s">
        <v>557</v>
      </c>
      <c r="N440" s="12" t="s">
        <v>558</v>
      </c>
      <c r="O440" s="16">
        <v>40</v>
      </c>
      <c r="P440" s="16">
        <v>35.799999999999997</v>
      </c>
      <c r="Q440" s="17">
        <v>35.799999999999997</v>
      </c>
      <c r="R440" s="17">
        <v>35.799999999999997</v>
      </c>
      <c r="S440" s="16">
        <v>0</v>
      </c>
      <c r="T440" s="16">
        <v>0</v>
      </c>
      <c r="U440" s="17">
        <v>0</v>
      </c>
      <c r="V440" s="17">
        <v>0</v>
      </c>
      <c r="W440" s="16">
        <v>35.799999999999997</v>
      </c>
      <c r="X440" s="16">
        <v>4.2</v>
      </c>
      <c r="Y440" s="16">
        <v>1</v>
      </c>
      <c r="Z440" s="16">
        <v>34.799999999999997</v>
      </c>
      <c r="AA440" s="18">
        <v>0</v>
      </c>
      <c r="AB440" s="16">
        <v>-1</v>
      </c>
      <c r="AC440" s="12" t="s">
        <v>549</v>
      </c>
      <c r="AD440" s="12" t="s">
        <v>559</v>
      </c>
      <c r="AE440" s="19">
        <v>43556</v>
      </c>
      <c r="AF440" s="19">
        <v>43558</v>
      </c>
      <c r="AH440" s="20">
        <v>43568</v>
      </c>
    </row>
    <row r="441" spans="1:34" s="12" customFormat="1" ht="12.75" x14ac:dyDescent="0.15">
      <c r="A441" s="12" t="s">
        <v>1224</v>
      </c>
      <c r="B441" s="12" t="s">
        <v>57</v>
      </c>
      <c r="C441" s="12" t="s">
        <v>636</v>
      </c>
      <c r="D441" s="12" t="s">
        <v>637</v>
      </c>
      <c r="E441" s="12" t="s">
        <v>544</v>
      </c>
      <c r="F441" s="12" t="s">
        <v>545</v>
      </c>
      <c r="G441" s="16">
        <v>300</v>
      </c>
      <c r="H441" s="16">
        <v>257.7</v>
      </c>
      <c r="I441" s="17">
        <v>257.7</v>
      </c>
      <c r="J441" s="17">
        <v>257.7</v>
      </c>
      <c r="K441" s="16">
        <v>42.3</v>
      </c>
      <c r="L441" s="12" t="s">
        <v>638</v>
      </c>
      <c r="M441" s="12" t="s">
        <v>557</v>
      </c>
      <c r="N441" s="12" t="s">
        <v>639</v>
      </c>
      <c r="O441" s="16">
        <v>44</v>
      </c>
      <c r="P441" s="16">
        <v>41.6</v>
      </c>
      <c r="Q441" s="17">
        <v>41.6</v>
      </c>
      <c r="R441" s="17">
        <v>41.6</v>
      </c>
      <c r="S441" s="16">
        <v>0</v>
      </c>
      <c r="T441" s="16">
        <v>0</v>
      </c>
      <c r="U441" s="17">
        <v>0</v>
      </c>
      <c r="V441" s="17">
        <v>0</v>
      </c>
      <c r="W441" s="16">
        <v>41.6</v>
      </c>
      <c r="X441" s="16">
        <v>2.4</v>
      </c>
      <c r="Y441" s="16">
        <v>3.8039999999999998</v>
      </c>
      <c r="Z441" s="16">
        <v>37.795999999999999</v>
      </c>
      <c r="AA441" s="18">
        <v>0</v>
      </c>
      <c r="AB441" s="16">
        <v>-3.8039999999999998</v>
      </c>
      <c r="AC441" s="12" t="s">
        <v>549</v>
      </c>
      <c r="AD441" s="12" t="s">
        <v>559</v>
      </c>
      <c r="AE441" s="19">
        <v>43556</v>
      </c>
      <c r="AF441" s="19">
        <v>43559</v>
      </c>
      <c r="AH441" s="20">
        <v>43568</v>
      </c>
    </row>
    <row r="442" spans="1:34" s="12" customFormat="1" ht="12.75" x14ac:dyDescent="0.15">
      <c r="A442" s="12" t="s">
        <v>1225</v>
      </c>
      <c r="B442" s="12" t="s">
        <v>683</v>
      </c>
      <c r="C442" s="12" t="s">
        <v>573</v>
      </c>
      <c r="D442" s="12" t="s">
        <v>684</v>
      </c>
      <c r="E442" s="12" t="s">
        <v>544</v>
      </c>
      <c r="F442" s="12" t="s">
        <v>545</v>
      </c>
      <c r="G442" s="16">
        <v>600</v>
      </c>
      <c r="H442" s="16">
        <v>600</v>
      </c>
      <c r="I442" s="17">
        <v>600</v>
      </c>
      <c r="J442" s="17">
        <v>600</v>
      </c>
      <c r="K442" s="16">
        <v>0</v>
      </c>
      <c r="L442" s="12" t="s">
        <v>685</v>
      </c>
      <c r="M442" s="12" t="s">
        <v>686</v>
      </c>
      <c r="N442" s="12" t="s">
        <v>687</v>
      </c>
      <c r="O442" s="16">
        <v>152</v>
      </c>
      <c r="P442" s="16">
        <v>152</v>
      </c>
      <c r="Q442" s="17">
        <v>152</v>
      </c>
      <c r="R442" s="17">
        <v>152</v>
      </c>
      <c r="S442" s="16">
        <v>0</v>
      </c>
      <c r="T442" s="16">
        <v>0</v>
      </c>
      <c r="U442" s="17">
        <v>0</v>
      </c>
      <c r="V442" s="17">
        <v>0</v>
      </c>
      <c r="W442" s="16">
        <v>152</v>
      </c>
      <c r="X442" s="16">
        <v>0</v>
      </c>
      <c r="Y442" s="16">
        <v>0</v>
      </c>
      <c r="Z442" s="16">
        <v>152</v>
      </c>
      <c r="AA442" s="18">
        <v>0</v>
      </c>
      <c r="AB442" s="16">
        <v>0</v>
      </c>
      <c r="AC442" s="12" t="s">
        <v>549</v>
      </c>
      <c r="AD442" s="12" t="s">
        <v>559</v>
      </c>
      <c r="AE442" s="19">
        <v>43556</v>
      </c>
      <c r="AF442" s="19">
        <v>43566</v>
      </c>
      <c r="AG442" s="19">
        <v>43568</v>
      </c>
      <c r="AH442" s="20">
        <v>43572</v>
      </c>
    </row>
    <row r="443" spans="1:34" s="12" customFormat="1" ht="12.75" x14ac:dyDescent="0.15">
      <c r="A443" s="12" t="s">
        <v>1226</v>
      </c>
      <c r="B443" s="12" t="s">
        <v>1009</v>
      </c>
      <c r="C443" s="12" t="s">
        <v>453</v>
      </c>
      <c r="D443" s="12" t="s">
        <v>628</v>
      </c>
      <c r="E443" s="12" t="s">
        <v>544</v>
      </c>
      <c r="F443" s="12" t="s">
        <v>545</v>
      </c>
      <c r="G443" s="16">
        <v>100000</v>
      </c>
      <c r="H443" s="16">
        <v>70000</v>
      </c>
      <c r="I443" s="17">
        <v>70000</v>
      </c>
      <c r="J443" s="17">
        <v>70000</v>
      </c>
      <c r="K443" s="16">
        <v>30000</v>
      </c>
      <c r="L443" s="12" t="s">
        <v>629</v>
      </c>
      <c r="M443" s="12" t="s">
        <v>564</v>
      </c>
      <c r="N443" s="12" t="s">
        <v>630</v>
      </c>
      <c r="O443" s="16">
        <v>87</v>
      </c>
      <c r="P443" s="16">
        <v>75.5</v>
      </c>
      <c r="Q443" s="17">
        <v>75.5</v>
      </c>
      <c r="R443" s="17">
        <v>75.5</v>
      </c>
      <c r="S443" s="16">
        <v>0</v>
      </c>
      <c r="T443" s="16">
        <v>0</v>
      </c>
      <c r="U443" s="17">
        <v>0</v>
      </c>
      <c r="V443" s="17">
        <v>0</v>
      </c>
      <c r="W443" s="16">
        <v>75.5</v>
      </c>
      <c r="X443" s="16">
        <v>11.5</v>
      </c>
      <c r="Y443" s="16">
        <v>14.6</v>
      </c>
      <c r="Z443" s="16">
        <v>60.9</v>
      </c>
      <c r="AA443" s="18">
        <v>0</v>
      </c>
      <c r="AB443" s="16">
        <v>-14.6</v>
      </c>
      <c r="AC443" s="12" t="s">
        <v>549</v>
      </c>
      <c r="AD443" s="12" t="s">
        <v>559</v>
      </c>
      <c r="AE443" s="19">
        <v>43556</v>
      </c>
      <c r="AF443" s="19">
        <v>43556</v>
      </c>
      <c r="AH443" s="20">
        <v>43557</v>
      </c>
    </row>
    <row r="444" spans="1:34" s="12" customFormat="1" ht="12.75" x14ac:dyDescent="0.15">
      <c r="A444" s="12" t="s">
        <v>1227</v>
      </c>
      <c r="B444" s="12" t="s">
        <v>37</v>
      </c>
      <c r="C444" s="12" t="s">
        <v>588</v>
      </c>
      <c r="D444" s="12" t="s">
        <v>589</v>
      </c>
      <c r="E444" s="12" t="s">
        <v>544</v>
      </c>
      <c r="F444" s="12" t="s">
        <v>545</v>
      </c>
      <c r="G444" s="16">
        <v>3000</v>
      </c>
      <c r="H444" s="16">
        <v>3000</v>
      </c>
      <c r="I444" s="17">
        <v>3000</v>
      </c>
      <c r="J444" s="17">
        <v>3000</v>
      </c>
      <c r="K444" s="16">
        <v>0</v>
      </c>
      <c r="L444" s="12" t="s">
        <v>595</v>
      </c>
      <c r="M444" s="12" t="s">
        <v>591</v>
      </c>
      <c r="N444" s="12" t="s">
        <v>596</v>
      </c>
      <c r="O444" s="16">
        <v>124</v>
      </c>
      <c r="P444" s="16">
        <v>124</v>
      </c>
      <c r="Q444" s="17">
        <v>124</v>
      </c>
      <c r="R444" s="17">
        <v>124</v>
      </c>
      <c r="S444" s="16">
        <v>0</v>
      </c>
      <c r="T444" s="16">
        <v>0</v>
      </c>
      <c r="U444" s="17">
        <v>0</v>
      </c>
      <c r="V444" s="17">
        <v>0</v>
      </c>
      <c r="W444" s="16">
        <v>124</v>
      </c>
      <c r="X444" s="16">
        <v>0</v>
      </c>
      <c r="Y444" s="16">
        <v>-1.81898940354586E-14</v>
      </c>
      <c r="Z444" s="16">
        <v>124</v>
      </c>
      <c r="AA444" s="18">
        <v>0</v>
      </c>
      <c r="AB444" s="16">
        <v>0</v>
      </c>
      <c r="AC444" s="12" t="s">
        <v>549</v>
      </c>
      <c r="AD444" s="12" t="s">
        <v>559</v>
      </c>
      <c r="AE444" s="19">
        <v>43556</v>
      </c>
      <c r="AF444" s="19">
        <v>43562</v>
      </c>
      <c r="AG444" s="19">
        <v>43571</v>
      </c>
      <c r="AH444" s="20">
        <v>43574</v>
      </c>
    </row>
    <row r="445" spans="1:34" s="12" customFormat="1" ht="12.75" x14ac:dyDescent="0.15">
      <c r="A445" s="12" t="s">
        <v>1228</v>
      </c>
      <c r="B445" s="12" t="s">
        <v>7</v>
      </c>
      <c r="C445" s="12" t="s">
        <v>863</v>
      </c>
      <c r="D445" s="12" t="s">
        <v>878</v>
      </c>
      <c r="E445" s="12" t="s">
        <v>544</v>
      </c>
      <c r="F445" s="12" t="s">
        <v>545</v>
      </c>
      <c r="G445" s="16">
        <v>750000</v>
      </c>
      <c r="H445" s="16">
        <v>737000</v>
      </c>
      <c r="I445" s="17">
        <v>737000</v>
      </c>
      <c r="J445" s="17">
        <v>737000</v>
      </c>
      <c r="K445" s="16">
        <v>13000</v>
      </c>
      <c r="L445" s="12" t="s">
        <v>879</v>
      </c>
      <c r="M445" s="12" t="s">
        <v>564</v>
      </c>
      <c r="N445" s="12" t="s">
        <v>880</v>
      </c>
      <c r="O445" s="16">
        <v>268</v>
      </c>
      <c r="P445" s="16">
        <v>267.89999999999998</v>
      </c>
      <c r="Q445" s="17">
        <v>267.89999999999998</v>
      </c>
      <c r="R445" s="17">
        <v>267.89999999999998</v>
      </c>
      <c r="S445" s="16">
        <v>0</v>
      </c>
      <c r="T445" s="16">
        <v>0</v>
      </c>
      <c r="U445" s="17">
        <v>0</v>
      </c>
      <c r="V445" s="17">
        <v>0</v>
      </c>
      <c r="W445" s="16">
        <v>267.89999999999998</v>
      </c>
      <c r="X445" s="16">
        <v>0.1</v>
      </c>
      <c r="Y445" s="16">
        <v>4.5453333333333301</v>
      </c>
      <c r="Z445" s="16">
        <v>263.35466666666701</v>
      </c>
      <c r="AA445" s="18">
        <v>0</v>
      </c>
      <c r="AB445" s="16">
        <v>-4.5453333333333301</v>
      </c>
      <c r="AC445" s="12" t="s">
        <v>549</v>
      </c>
      <c r="AD445" s="12" t="s">
        <v>559</v>
      </c>
      <c r="AE445" s="19">
        <v>43556</v>
      </c>
      <c r="AF445" s="19">
        <v>43559</v>
      </c>
      <c r="AH445" s="20">
        <v>43578</v>
      </c>
    </row>
    <row r="446" spans="1:34" s="12" customFormat="1" ht="12.75" x14ac:dyDescent="0.15">
      <c r="A446" s="12" t="s">
        <v>1229</v>
      </c>
      <c r="B446" s="12" t="s">
        <v>211</v>
      </c>
      <c r="C446" s="12" t="s">
        <v>573</v>
      </c>
      <c r="D446" s="12" t="s">
        <v>1230</v>
      </c>
      <c r="E446" s="12" t="s">
        <v>544</v>
      </c>
      <c r="F446" s="12" t="s">
        <v>545</v>
      </c>
      <c r="G446" s="16">
        <v>330</v>
      </c>
      <c r="H446" s="16">
        <v>329</v>
      </c>
      <c r="I446" s="17">
        <v>329</v>
      </c>
      <c r="J446" s="17">
        <v>329</v>
      </c>
      <c r="K446" s="16">
        <v>1</v>
      </c>
      <c r="L446" s="12" t="s">
        <v>1105</v>
      </c>
      <c r="M446" s="12" t="s">
        <v>686</v>
      </c>
      <c r="N446" s="12" t="s">
        <v>1106</v>
      </c>
      <c r="O446" s="16">
        <v>52</v>
      </c>
      <c r="P446" s="16">
        <v>52</v>
      </c>
      <c r="Q446" s="17">
        <v>52</v>
      </c>
      <c r="R446" s="17">
        <v>52</v>
      </c>
      <c r="S446" s="16">
        <v>0</v>
      </c>
      <c r="T446" s="16">
        <v>0</v>
      </c>
      <c r="U446" s="17">
        <v>0</v>
      </c>
      <c r="V446" s="17">
        <v>0</v>
      </c>
      <c r="W446" s="16">
        <v>52</v>
      </c>
      <c r="X446" s="16">
        <v>0</v>
      </c>
      <c r="Y446" s="16">
        <v>0.15757575757576001</v>
      </c>
      <c r="Z446" s="16">
        <v>51.842424242424201</v>
      </c>
      <c r="AA446" s="18">
        <v>0</v>
      </c>
      <c r="AB446" s="16">
        <v>-0.15757575757576001</v>
      </c>
      <c r="AC446" s="12" t="s">
        <v>549</v>
      </c>
      <c r="AD446" s="12" t="s">
        <v>559</v>
      </c>
      <c r="AE446" s="19">
        <v>43558</v>
      </c>
      <c r="AF446" s="19">
        <v>43562</v>
      </c>
      <c r="AH446" s="20">
        <v>43568</v>
      </c>
    </row>
    <row r="447" spans="1:34" s="12" customFormat="1" ht="12.75" x14ac:dyDescent="0.15">
      <c r="A447" s="12" t="s">
        <v>1231</v>
      </c>
      <c r="B447" s="12" t="s">
        <v>100</v>
      </c>
      <c r="C447" s="12" t="s">
        <v>579</v>
      </c>
      <c r="D447" s="12" t="s">
        <v>612</v>
      </c>
      <c r="E447" s="12" t="s">
        <v>544</v>
      </c>
      <c r="F447" s="12" t="s">
        <v>545</v>
      </c>
      <c r="G447" s="16">
        <v>720</v>
      </c>
      <c r="H447" s="16">
        <v>718</v>
      </c>
      <c r="I447" s="17">
        <v>718</v>
      </c>
      <c r="J447" s="17">
        <v>718</v>
      </c>
      <c r="K447" s="16">
        <v>2</v>
      </c>
      <c r="L447" s="12" t="s">
        <v>905</v>
      </c>
      <c r="M447" s="12" t="s">
        <v>557</v>
      </c>
      <c r="N447" s="12" t="s">
        <v>906</v>
      </c>
      <c r="O447" s="16">
        <v>152</v>
      </c>
      <c r="P447" s="16">
        <v>152</v>
      </c>
      <c r="Q447" s="17">
        <v>152</v>
      </c>
      <c r="R447" s="17">
        <v>152</v>
      </c>
      <c r="S447" s="16">
        <v>0</v>
      </c>
      <c r="T447" s="16">
        <v>0</v>
      </c>
      <c r="U447" s="17">
        <v>0</v>
      </c>
      <c r="V447" s="17">
        <v>0</v>
      </c>
      <c r="W447" s="16">
        <v>152</v>
      </c>
      <c r="X447" s="16">
        <v>0</v>
      </c>
      <c r="Y447" s="16">
        <v>0.422222222222226</v>
      </c>
      <c r="Z447" s="16">
        <v>151.57777777777801</v>
      </c>
      <c r="AA447" s="18">
        <v>0</v>
      </c>
      <c r="AB447" s="16">
        <v>-0.422222222222226</v>
      </c>
      <c r="AC447" s="12" t="s">
        <v>549</v>
      </c>
      <c r="AD447" s="12" t="s">
        <v>559</v>
      </c>
      <c r="AE447" s="19">
        <v>43559</v>
      </c>
      <c r="AF447" s="19">
        <v>43564</v>
      </c>
      <c r="AH447" s="20">
        <v>43568</v>
      </c>
    </row>
    <row r="448" spans="1:34" s="12" customFormat="1" ht="12.75" x14ac:dyDescent="0.15">
      <c r="A448" s="12" t="s">
        <v>1232</v>
      </c>
      <c r="B448" s="12" t="s">
        <v>15</v>
      </c>
      <c r="C448" s="12" t="s">
        <v>690</v>
      </c>
      <c r="D448" s="12" t="s">
        <v>691</v>
      </c>
      <c r="E448" s="12" t="s">
        <v>544</v>
      </c>
      <c r="F448" s="12" t="s">
        <v>545</v>
      </c>
      <c r="G448" s="16">
        <v>400000</v>
      </c>
      <c r="H448" s="16">
        <v>398900</v>
      </c>
      <c r="I448" s="17">
        <v>398900</v>
      </c>
      <c r="J448" s="17">
        <v>398900</v>
      </c>
      <c r="K448" s="16">
        <v>1100</v>
      </c>
      <c r="L448" s="12" t="s">
        <v>692</v>
      </c>
      <c r="M448" s="12" t="s">
        <v>564</v>
      </c>
      <c r="N448" s="12" t="s">
        <v>693</v>
      </c>
      <c r="O448" s="16">
        <v>136</v>
      </c>
      <c r="P448" s="16">
        <v>135.80000000000001</v>
      </c>
      <c r="Q448" s="17">
        <v>135.80000000000001</v>
      </c>
      <c r="R448" s="17">
        <v>135.80000000000001</v>
      </c>
      <c r="S448" s="16">
        <v>0</v>
      </c>
      <c r="T448" s="16">
        <v>0</v>
      </c>
      <c r="U448" s="17">
        <v>0</v>
      </c>
      <c r="V448" s="17">
        <v>0</v>
      </c>
      <c r="W448" s="16">
        <v>135.80000000000001</v>
      </c>
      <c r="X448" s="16">
        <v>0.2</v>
      </c>
      <c r="Y448" s="16">
        <v>0.17399999999999599</v>
      </c>
      <c r="Z448" s="16">
        <v>135.626</v>
      </c>
      <c r="AA448" s="18">
        <v>0</v>
      </c>
      <c r="AB448" s="16">
        <v>-0.17399999999999599</v>
      </c>
      <c r="AC448" s="12" t="s">
        <v>549</v>
      </c>
      <c r="AD448" s="12" t="s">
        <v>559</v>
      </c>
      <c r="AE448" s="19">
        <v>43559</v>
      </c>
      <c r="AF448" s="19">
        <v>43564</v>
      </c>
      <c r="AH448" s="20">
        <v>43572</v>
      </c>
    </row>
    <row r="449" spans="1:34" s="12" customFormat="1" ht="12.75" x14ac:dyDescent="0.15">
      <c r="A449" s="12" t="s">
        <v>1233</v>
      </c>
      <c r="B449" s="12" t="s">
        <v>11</v>
      </c>
      <c r="C449" s="12" t="s">
        <v>453</v>
      </c>
      <c r="D449" s="12" t="s">
        <v>628</v>
      </c>
      <c r="E449" s="12" t="s">
        <v>544</v>
      </c>
      <c r="F449" s="12" t="s">
        <v>585</v>
      </c>
      <c r="G449" s="16">
        <v>1000000</v>
      </c>
      <c r="H449" s="16">
        <v>866000</v>
      </c>
      <c r="I449" s="17">
        <v>866000</v>
      </c>
      <c r="J449" s="17">
        <v>866000</v>
      </c>
      <c r="K449" s="16">
        <v>134000</v>
      </c>
      <c r="L449" s="12" t="s">
        <v>629</v>
      </c>
      <c r="M449" s="12" t="s">
        <v>564</v>
      </c>
      <c r="N449" s="12" t="s">
        <v>630</v>
      </c>
      <c r="O449" s="16">
        <v>862</v>
      </c>
      <c r="P449" s="16">
        <v>782</v>
      </c>
      <c r="Q449" s="17">
        <v>1002</v>
      </c>
      <c r="R449" s="17">
        <v>1002</v>
      </c>
      <c r="S449" s="16">
        <v>0</v>
      </c>
      <c r="T449" s="16">
        <v>0</v>
      </c>
      <c r="U449" s="17">
        <v>0</v>
      </c>
      <c r="V449" s="17">
        <v>0</v>
      </c>
      <c r="W449" s="16">
        <v>782</v>
      </c>
      <c r="X449" s="16">
        <v>80</v>
      </c>
      <c r="Y449" s="16">
        <v>35.508000000000003</v>
      </c>
      <c r="Z449" s="16">
        <v>746.49199999999996</v>
      </c>
      <c r="AA449" s="18">
        <v>0</v>
      </c>
      <c r="AB449" s="16">
        <v>-35.508000000000003</v>
      </c>
      <c r="AC449" s="12" t="s">
        <v>549</v>
      </c>
      <c r="AD449" s="12" t="s">
        <v>559</v>
      </c>
      <c r="AE449" s="19">
        <v>43559</v>
      </c>
      <c r="AF449" s="19">
        <v>43563</v>
      </c>
    </row>
    <row r="450" spans="1:34" s="12" customFormat="1" ht="12.75" x14ac:dyDescent="0.15">
      <c r="A450" s="12" t="s">
        <v>1234</v>
      </c>
      <c r="B450" s="12" t="s">
        <v>31</v>
      </c>
      <c r="C450" s="12" t="s">
        <v>670</v>
      </c>
      <c r="D450" s="12" t="s">
        <v>671</v>
      </c>
      <c r="E450" s="12" t="s">
        <v>544</v>
      </c>
      <c r="F450" s="12" t="s">
        <v>545</v>
      </c>
      <c r="G450" s="16">
        <v>1000000</v>
      </c>
      <c r="H450" s="16">
        <v>1000000</v>
      </c>
      <c r="I450" s="17">
        <v>1000000</v>
      </c>
      <c r="J450" s="17">
        <v>1000000</v>
      </c>
      <c r="K450" s="16">
        <v>0</v>
      </c>
      <c r="L450" s="12" t="s">
        <v>672</v>
      </c>
      <c r="M450" s="12" t="s">
        <v>564</v>
      </c>
      <c r="N450" s="12" t="s">
        <v>673</v>
      </c>
      <c r="O450" s="16">
        <v>1313</v>
      </c>
      <c r="P450" s="16">
        <v>1313</v>
      </c>
      <c r="Q450" s="17">
        <v>2719.3</v>
      </c>
      <c r="R450" s="17">
        <v>2719.3</v>
      </c>
      <c r="S450" s="16">
        <v>0</v>
      </c>
      <c r="T450" s="16">
        <v>0</v>
      </c>
      <c r="U450" s="17">
        <v>0</v>
      </c>
      <c r="V450" s="17">
        <v>0</v>
      </c>
      <c r="W450" s="16">
        <v>1313</v>
      </c>
      <c r="X450" s="16">
        <v>0</v>
      </c>
      <c r="Y450" s="16">
        <v>0</v>
      </c>
      <c r="Z450" s="16">
        <v>1313</v>
      </c>
      <c r="AA450" s="18">
        <v>0</v>
      </c>
      <c r="AB450" s="16">
        <v>0</v>
      </c>
      <c r="AC450" s="12" t="s">
        <v>549</v>
      </c>
      <c r="AD450" s="12" t="s">
        <v>559</v>
      </c>
      <c r="AE450" s="19">
        <v>43559</v>
      </c>
      <c r="AF450" s="19">
        <v>43565</v>
      </c>
      <c r="AG450" s="19">
        <v>43570</v>
      </c>
      <c r="AH450" s="20">
        <v>43572</v>
      </c>
    </row>
    <row r="451" spans="1:34" s="12" customFormat="1" ht="12.75" x14ac:dyDescent="0.15">
      <c r="A451" s="12" t="s">
        <v>1235</v>
      </c>
      <c r="B451" s="12" t="s">
        <v>55</v>
      </c>
      <c r="C451" s="12" t="s">
        <v>588</v>
      </c>
      <c r="D451" s="12" t="s">
        <v>816</v>
      </c>
      <c r="E451" s="12" t="s">
        <v>544</v>
      </c>
      <c r="F451" s="12" t="s">
        <v>545</v>
      </c>
      <c r="G451" s="16">
        <v>1200</v>
      </c>
      <c r="H451" s="16">
        <v>1105</v>
      </c>
      <c r="I451" s="17">
        <v>1105</v>
      </c>
      <c r="J451" s="17">
        <v>1105</v>
      </c>
      <c r="K451" s="16">
        <v>95</v>
      </c>
      <c r="L451" s="12" t="s">
        <v>817</v>
      </c>
      <c r="M451" s="12" t="s">
        <v>557</v>
      </c>
      <c r="N451" s="12" t="s">
        <v>818</v>
      </c>
      <c r="O451" s="16">
        <v>94</v>
      </c>
      <c r="P451" s="16">
        <v>94</v>
      </c>
      <c r="Q451" s="17">
        <v>94</v>
      </c>
      <c r="R451" s="17">
        <v>94</v>
      </c>
      <c r="S451" s="16">
        <v>0</v>
      </c>
      <c r="T451" s="16">
        <v>0</v>
      </c>
      <c r="U451" s="17">
        <v>0</v>
      </c>
      <c r="V451" s="17">
        <v>0</v>
      </c>
      <c r="W451" s="16">
        <v>94</v>
      </c>
      <c r="X451" s="16">
        <v>0</v>
      </c>
      <c r="Y451" s="16">
        <v>7.4416666666666798</v>
      </c>
      <c r="Z451" s="16">
        <v>86.558333333333294</v>
      </c>
      <c r="AA451" s="18">
        <v>0</v>
      </c>
      <c r="AB451" s="16">
        <v>-7.4416666666666602</v>
      </c>
      <c r="AC451" s="12" t="s">
        <v>549</v>
      </c>
      <c r="AD451" s="12" t="s">
        <v>559</v>
      </c>
      <c r="AE451" s="19">
        <v>43559</v>
      </c>
      <c r="AF451" s="19">
        <v>43562</v>
      </c>
      <c r="AH451" s="20">
        <v>43568</v>
      </c>
    </row>
    <row r="452" spans="1:34" s="12" customFormat="1" ht="12.75" x14ac:dyDescent="0.15">
      <c r="A452" s="12" t="s">
        <v>1236</v>
      </c>
      <c r="B452" s="12" t="s">
        <v>9</v>
      </c>
      <c r="C452" s="12" t="s">
        <v>588</v>
      </c>
      <c r="D452" s="12" t="s">
        <v>607</v>
      </c>
      <c r="E452" s="12" t="s">
        <v>544</v>
      </c>
      <c r="F452" s="12" t="s">
        <v>545</v>
      </c>
      <c r="G452" s="16">
        <v>1500</v>
      </c>
      <c r="H452" s="16">
        <v>1500</v>
      </c>
      <c r="I452" s="17">
        <v>1500</v>
      </c>
      <c r="J452" s="17">
        <v>1500</v>
      </c>
      <c r="K452" s="16">
        <v>0</v>
      </c>
      <c r="L452" s="12" t="s">
        <v>608</v>
      </c>
      <c r="M452" s="12" t="s">
        <v>557</v>
      </c>
      <c r="N452" s="12" t="s">
        <v>609</v>
      </c>
      <c r="O452" s="16">
        <v>211</v>
      </c>
      <c r="P452" s="16">
        <v>211</v>
      </c>
      <c r="Q452" s="17">
        <v>211</v>
      </c>
      <c r="R452" s="17">
        <v>211</v>
      </c>
      <c r="S452" s="16">
        <v>0</v>
      </c>
      <c r="T452" s="16">
        <v>0</v>
      </c>
      <c r="U452" s="17">
        <v>0</v>
      </c>
      <c r="V452" s="17">
        <v>0</v>
      </c>
      <c r="W452" s="16">
        <v>211</v>
      </c>
      <c r="X452" s="16">
        <v>0</v>
      </c>
      <c r="Y452" s="16">
        <v>0</v>
      </c>
      <c r="Z452" s="16">
        <v>211</v>
      </c>
      <c r="AA452" s="18">
        <v>0</v>
      </c>
      <c r="AB452" s="16">
        <v>0</v>
      </c>
      <c r="AC452" s="12" t="s">
        <v>549</v>
      </c>
      <c r="AD452" s="12" t="s">
        <v>559</v>
      </c>
      <c r="AE452" s="19">
        <v>43559</v>
      </c>
      <c r="AF452" s="19">
        <v>43562</v>
      </c>
      <c r="AG452" s="19">
        <v>43567</v>
      </c>
      <c r="AH452" s="20">
        <v>43572</v>
      </c>
    </row>
    <row r="453" spans="1:34" s="12" customFormat="1" ht="12.75" x14ac:dyDescent="0.15">
      <c r="A453" s="12" t="s">
        <v>1237</v>
      </c>
      <c r="B453" s="12" t="s">
        <v>98</v>
      </c>
      <c r="C453" s="12" t="s">
        <v>588</v>
      </c>
      <c r="D453" s="12" t="s">
        <v>1060</v>
      </c>
      <c r="E453" s="12" t="s">
        <v>544</v>
      </c>
      <c r="F453" s="12" t="s">
        <v>545</v>
      </c>
      <c r="G453" s="16">
        <v>1200</v>
      </c>
      <c r="H453" s="16">
        <v>1195</v>
      </c>
      <c r="I453" s="17">
        <v>1195</v>
      </c>
      <c r="J453" s="17">
        <v>1195</v>
      </c>
      <c r="K453" s="16">
        <v>5</v>
      </c>
      <c r="L453" s="12" t="s">
        <v>1061</v>
      </c>
      <c r="M453" s="12" t="s">
        <v>557</v>
      </c>
      <c r="N453" s="12" t="s">
        <v>1062</v>
      </c>
      <c r="O453" s="16">
        <v>118</v>
      </c>
      <c r="P453" s="16">
        <v>117.6</v>
      </c>
      <c r="Q453" s="17">
        <v>117.6</v>
      </c>
      <c r="R453" s="17">
        <v>117.6</v>
      </c>
      <c r="S453" s="16">
        <v>0</v>
      </c>
      <c r="T453" s="16">
        <v>0</v>
      </c>
      <c r="U453" s="17">
        <v>0</v>
      </c>
      <c r="V453" s="17">
        <v>0</v>
      </c>
      <c r="W453" s="16">
        <v>117.6</v>
      </c>
      <c r="X453" s="16">
        <v>0.4</v>
      </c>
      <c r="Y453" s="16">
        <v>9.1666666666642402E-2</v>
      </c>
      <c r="Z453" s="16">
        <v>117.508333333333</v>
      </c>
      <c r="AA453" s="18">
        <v>0</v>
      </c>
      <c r="AB453" s="16">
        <v>-9.1666666666660596E-2</v>
      </c>
      <c r="AC453" s="12" t="s">
        <v>549</v>
      </c>
      <c r="AD453" s="12" t="s">
        <v>559</v>
      </c>
      <c r="AE453" s="19">
        <v>43559</v>
      </c>
      <c r="AF453" s="19">
        <v>43566</v>
      </c>
      <c r="AH453" s="20">
        <v>43574</v>
      </c>
    </row>
    <row r="454" spans="1:34" s="12" customFormat="1" ht="12.75" x14ac:dyDescent="0.15">
      <c r="A454" s="12" t="s">
        <v>1238</v>
      </c>
      <c r="B454" s="12" t="s">
        <v>42</v>
      </c>
      <c r="C454" s="12" t="s">
        <v>871</v>
      </c>
      <c r="D454" s="12" t="s">
        <v>872</v>
      </c>
      <c r="E454" s="12" t="s">
        <v>544</v>
      </c>
      <c r="F454" s="12" t="s">
        <v>545</v>
      </c>
      <c r="G454" s="16">
        <v>200000</v>
      </c>
      <c r="H454" s="16">
        <v>200000</v>
      </c>
      <c r="I454" s="17">
        <v>200000</v>
      </c>
      <c r="J454" s="17">
        <v>200000</v>
      </c>
      <c r="K454" s="16">
        <v>0</v>
      </c>
      <c r="L454" s="12" t="s">
        <v>685</v>
      </c>
      <c r="M454" s="12" t="s">
        <v>686</v>
      </c>
      <c r="N454" s="12" t="s">
        <v>687</v>
      </c>
      <c r="O454" s="16">
        <v>10</v>
      </c>
      <c r="P454" s="16">
        <v>10</v>
      </c>
      <c r="Q454" s="17">
        <v>10</v>
      </c>
      <c r="R454" s="17">
        <v>10</v>
      </c>
      <c r="S454" s="16">
        <v>0</v>
      </c>
      <c r="T454" s="16">
        <v>0</v>
      </c>
      <c r="U454" s="17">
        <v>0</v>
      </c>
      <c r="V454" s="17">
        <v>0</v>
      </c>
      <c r="W454" s="16">
        <v>10</v>
      </c>
      <c r="X454" s="16">
        <v>0</v>
      </c>
      <c r="Y454" s="16">
        <v>0</v>
      </c>
      <c r="Z454" s="16">
        <v>10</v>
      </c>
      <c r="AA454" s="18">
        <v>0</v>
      </c>
      <c r="AB454" s="16">
        <v>0</v>
      </c>
      <c r="AC454" s="12" t="s">
        <v>549</v>
      </c>
      <c r="AD454" s="12" t="s">
        <v>559</v>
      </c>
      <c r="AE454" s="19">
        <v>43559</v>
      </c>
      <c r="AF454" s="19">
        <v>43562</v>
      </c>
      <c r="AG454" s="19">
        <v>43564</v>
      </c>
      <c r="AH454" s="20">
        <v>43568</v>
      </c>
    </row>
    <row r="455" spans="1:34" s="12" customFormat="1" ht="12.75" x14ac:dyDescent="0.15">
      <c r="A455" s="12" t="s">
        <v>1239</v>
      </c>
      <c r="B455" s="12" t="s">
        <v>43</v>
      </c>
      <c r="C455" s="12" t="s">
        <v>871</v>
      </c>
      <c r="D455" s="12" t="s">
        <v>872</v>
      </c>
      <c r="E455" s="12" t="s">
        <v>544</v>
      </c>
      <c r="F455" s="12" t="s">
        <v>545</v>
      </c>
      <c r="G455" s="16">
        <v>200000</v>
      </c>
      <c r="H455" s="16">
        <v>200000</v>
      </c>
      <c r="I455" s="17">
        <v>200000</v>
      </c>
      <c r="J455" s="17">
        <v>200000</v>
      </c>
      <c r="K455" s="16">
        <v>0</v>
      </c>
      <c r="L455" s="12" t="s">
        <v>685</v>
      </c>
      <c r="M455" s="12" t="s">
        <v>686</v>
      </c>
      <c r="N455" s="12" t="s">
        <v>687</v>
      </c>
      <c r="O455" s="16">
        <v>10</v>
      </c>
      <c r="P455" s="16">
        <v>10</v>
      </c>
      <c r="Q455" s="17">
        <v>10</v>
      </c>
      <c r="R455" s="17">
        <v>10</v>
      </c>
      <c r="S455" s="16">
        <v>0</v>
      </c>
      <c r="T455" s="16">
        <v>0</v>
      </c>
      <c r="U455" s="17">
        <v>0</v>
      </c>
      <c r="V455" s="17">
        <v>0</v>
      </c>
      <c r="W455" s="16">
        <v>10</v>
      </c>
      <c r="X455" s="16">
        <v>0</v>
      </c>
      <c r="Y455" s="16">
        <v>0</v>
      </c>
      <c r="Z455" s="16">
        <v>10</v>
      </c>
      <c r="AA455" s="18">
        <v>0</v>
      </c>
      <c r="AB455" s="16">
        <v>0</v>
      </c>
      <c r="AC455" s="12" t="s">
        <v>549</v>
      </c>
      <c r="AD455" s="12" t="s">
        <v>559</v>
      </c>
      <c r="AE455" s="19">
        <v>43559</v>
      </c>
      <c r="AF455" s="19">
        <v>43562</v>
      </c>
      <c r="AG455" s="19">
        <v>43564</v>
      </c>
      <c r="AH455" s="20">
        <v>43568</v>
      </c>
    </row>
    <row r="456" spans="1:34" s="12" customFormat="1" ht="12.75" x14ac:dyDescent="0.15">
      <c r="A456" s="12" t="s">
        <v>1240</v>
      </c>
      <c r="B456" s="12" t="s">
        <v>117</v>
      </c>
      <c r="C456" s="12" t="s">
        <v>588</v>
      </c>
      <c r="D456" s="12" t="s">
        <v>945</v>
      </c>
      <c r="E456" s="12" t="s">
        <v>544</v>
      </c>
      <c r="F456" s="12" t="s">
        <v>545</v>
      </c>
      <c r="G456" s="16">
        <v>300</v>
      </c>
      <c r="H456" s="16">
        <v>292.5</v>
      </c>
      <c r="I456" s="17">
        <v>292.5</v>
      </c>
      <c r="J456" s="17">
        <v>292.5</v>
      </c>
      <c r="K456" s="16">
        <v>7.5</v>
      </c>
      <c r="L456" s="12" t="s">
        <v>713</v>
      </c>
      <c r="M456" s="12" t="s">
        <v>576</v>
      </c>
      <c r="N456" s="12" t="s">
        <v>714</v>
      </c>
      <c r="O456" s="16">
        <v>20</v>
      </c>
      <c r="P456" s="16">
        <v>19.5</v>
      </c>
      <c r="Q456" s="17">
        <v>19.5</v>
      </c>
      <c r="R456" s="17">
        <v>19.5</v>
      </c>
      <c r="S456" s="16">
        <v>0</v>
      </c>
      <c r="T456" s="16">
        <v>0</v>
      </c>
      <c r="U456" s="17">
        <v>0</v>
      </c>
      <c r="V456" s="17">
        <v>0</v>
      </c>
      <c r="W456" s="16">
        <v>19.5</v>
      </c>
      <c r="X456" s="16">
        <v>0.5</v>
      </c>
      <c r="Y456" s="16">
        <v>0</v>
      </c>
      <c r="Z456" s="16">
        <v>19.5</v>
      </c>
      <c r="AA456" s="18">
        <v>0</v>
      </c>
      <c r="AB456" s="16">
        <v>0</v>
      </c>
      <c r="AC456" s="12" t="s">
        <v>549</v>
      </c>
      <c r="AD456" s="12" t="s">
        <v>559</v>
      </c>
      <c r="AE456" s="19">
        <v>43559</v>
      </c>
      <c r="AF456" s="19">
        <v>43566</v>
      </c>
      <c r="AH456" s="20">
        <v>43572</v>
      </c>
    </row>
    <row r="457" spans="1:34" s="12" customFormat="1" ht="12.75" x14ac:dyDescent="0.15">
      <c r="A457" s="12" t="s">
        <v>1241</v>
      </c>
      <c r="B457" s="12" t="s">
        <v>30</v>
      </c>
      <c r="C457" s="12" t="s">
        <v>670</v>
      </c>
      <c r="D457" s="12" t="s">
        <v>671</v>
      </c>
      <c r="E457" s="12" t="s">
        <v>544</v>
      </c>
      <c r="F457" s="12" t="s">
        <v>545</v>
      </c>
      <c r="G457" s="16">
        <v>300000</v>
      </c>
      <c r="H457" s="16">
        <v>261300</v>
      </c>
      <c r="I457" s="17">
        <v>261300</v>
      </c>
      <c r="J457" s="17">
        <v>261300</v>
      </c>
      <c r="K457" s="16">
        <v>38700</v>
      </c>
      <c r="L457" s="12" t="s">
        <v>672</v>
      </c>
      <c r="M457" s="12" t="s">
        <v>564</v>
      </c>
      <c r="N457" s="12" t="s">
        <v>673</v>
      </c>
      <c r="O457" s="16">
        <v>394</v>
      </c>
      <c r="P457" s="16">
        <v>343.2</v>
      </c>
      <c r="Q457" s="17">
        <v>394</v>
      </c>
      <c r="R457" s="17">
        <v>394</v>
      </c>
      <c r="S457" s="16">
        <v>0</v>
      </c>
      <c r="T457" s="16">
        <v>0</v>
      </c>
      <c r="U457" s="17">
        <v>0</v>
      </c>
      <c r="V457" s="17">
        <v>0</v>
      </c>
      <c r="W457" s="16">
        <v>343.2</v>
      </c>
      <c r="X457" s="16">
        <v>50.8</v>
      </c>
      <c r="Y457" s="16">
        <v>2.5999999999985399E-2</v>
      </c>
      <c r="Z457" s="16">
        <v>343.17399999999998</v>
      </c>
      <c r="AA457" s="18">
        <v>0</v>
      </c>
      <c r="AB457" s="16">
        <v>-2.5999999999985399E-2</v>
      </c>
      <c r="AC457" s="12" t="s">
        <v>549</v>
      </c>
      <c r="AD457" s="12" t="s">
        <v>559</v>
      </c>
      <c r="AE457" s="19">
        <v>43563</v>
      </c>
      <c r="AF457" s="19">
        <v>43563</v>
      </c>
      <c r="AH457" s="20">
        <v>43568</v>
      </c>
    </row>
    <row r="458" spans="1:34" s="12" customFormat="1" ht="12.75" x14ac:dyDescent="0.15">
      <c r="A458" s="12" t="s">
        <v>1242</v>
      </c>
      <c r="B458" s="12" t="s">
        <v>1243</v>
      </c>
      <c r="C458" s="12" t="s">
        <v>652</v>
      </c>
      <c r="D458" s="12" t="s">
        <v>653</v>
      </c>
      <c r="E458" s="12" t="s">
        <v>544</v>
      </c>
      <c r="F458" s="12" t="s">
        <v>545</v>
      </c>
      <c r="G458" s="16">
        <v>40</v>
      </c>
      <c r="H458" s="16">
        <v>40</v>
      </c>
      <c r="I458" s="17">
        <v>40</v>
      </c>
      <c r="J458" s="17">
        <v>40</v>
      </c>
      <c r="K458" s="16">
        <v>0</v>
      </c>
      <c r="L458" s="12" t="s">
        <v>654</v>
      </c>
      <c r="M458" s="12" t="s">
        <v>557</v>
      </c>
      <c r="N458" s="12" t="s">
        <v>655</v>
      </c>
      <c r="O458" s="16">
        <v>3</v>
      </c>
      <c r="P458" s="16">
        <v>3</v>
      </c>
      <c r="Q458" s="17">
        <v>3</v>
      </c>
      <c r="R458" s="17">
        <v>3</v>
      </c>
      <c r="S458" s="16">
        <v>0</v>
      </c>
      <c r="T458" s="16">
        <v>0</v>
      </c>
      <c r="U458" s="17">
        <v>0</v>
      </c>
      <c r="V458" s="17">
        <v>0</v>
      </c>
      <c r="W458" s="16">
        <v>3</v>
      </c>
      <c r="X458" s="16">
        <v>0</v>
      </c>
      <c r="Y458" s="16">
        <v>0</v>
      </c>
      <c r="Z458" s="16">
        <v>3</v>
      </c>
      <c r="AA458" s="18">
        <v>0</v>
      </c>
      <c r="AB458" s="16">
        <v>0</v>
      </c>
      <c r="AC458" s="12" t="s">
        <v>549</v>
      </c>
      <c r="AD458" s="12" t="s">
        <v>559</v>
      </c>
      <c r="AE458" s="19">
        <v>43563</v>
      </c>
      <c r="AF458" s="19">
        <v>43565</v>
      </c>
      <c r="AG458" s="19">
        <v>43565</v>
      </c>
      <c r="AH458" s="20">
        <v>43568</v>
      </c>
    </row>
    <row r="459" spans="1:34" s="12" customFormat="1" ht="12.75" x14ac:dyDescent="0.15">
      <c r="A459" s="12" t="s">
        <v>1244</v>
      </c>
      <c r="B459" s="12" t="s">
        <v>1245</v>
      </c>
      <c r="C459" s="12" t="s">
        <v>554</v>
      </c>
      <c r="D459" s="12" t="s">
        <v>1196</v>
      </c>
      <c r="E459" s="12" t="s">
        <v>544</v>
      </c>
      <c r="F459" s="12" t="s">
        <v>545</v>
      </c>
      <c r="G459" s="16">
        <v>150</v>
      </c>
      <c r="H459" s="16">
        <v>150</v>
      </c>
      <c r="I459" s="17">
        <v>150</v>
      </c>
      <c r="J459" s="17">
        <v>150</v>
      </c>
      <c r="K459" s="16">
        <v>0</v>
      </c>
      <c r="L459" s="12" t="s">
        <v>654</v>
      </c>
      <c r="M459" s="12" t="s">
        <v>557</v>
      </c>
      <c r="N459" s="12" t="s">
        <v>655</v>
      </c>
      <c r="O459" s="16">
        <v>19</v>
      </c>
      <c r="P459" s="16">
        <v>19</v>
      </c>
      <c r="Q459" s="17">
        <v>19</v>
      </c>
      <c r="R459" s="17">
        <v>19</v>
      </c>
      <c r="S459" s="16">
        <v>0</v>
      </c>
      <c r="T459" s="16">
        <v>0</v>
      </c>
      <c r="U459" s="17">
        <v>0</v>
      </c>
      <c r="V459" s="17">
        <v>0</v>
      </c>
      <c r="W459" s="16">
        <v>19</v>
      </c>
      <c r="X459" s="16">
        <v>0</v>
      </c>
      <c r="Y459" s="16">
        <v>0</v>
      </c>
      <c r="Z459" s="16">
        <v>19</v>
      </c>
      <c r="AA459" s="18">
        <v>0</v>
      </c>
      <c r="AB459" s="16">
        <v>0</v>
      </c>
      <c r="AC459" s="12" t="s">
        <v>549</v>
      </c>
      <c r="AD459" s="12" t="s">
        <v>559</v>
      </c>
      <c r="AE459" s="19">
        <v>43563</v>
      </c>
      <c r="AF459" s="19">
        <v>43567</v>
      </c>
      <c r="AG459" s="19">
        <v>43567</v>
      </c>
      <c r="AH459" s="20">
        <v>43572</v>
      </c>
    </row>
    <row r="460" spans="1:34" s="12" customFormat="1" ht="12.75" x14ac:dyDescent="0.15">
      <c r="A460" s="12" t="s">
        <v>1246</v>
      </c>
      <c r="B460" s="12" t="s">
        <v>1247</v>
      </c>
      <c r="C460" s="12" t="s">
        <v>652</v>
      </c>
      <c r="D460" s="12" t="s">
        <v>1196</v>
      </c>
      <c r="E460" s="12" t="s">
        <v>544</v>
      </c>
      <c r="F460" s="12" t="s">
        <v>545</v>
      </c>
      <c r="G460" s="16">
        <v>150</v>
      </c>
      <c r="H460" s="16">
        <v>150</v>
      </c>
      <c r="I460" s="17">
        <v>150</v>
      </c>
      <c r="J460" s="17">
        <v>150</v>
      </c>
      <c r="K460" s="16">
        <v>0</v>
      </c>
      <c r="L460" s="12" t="s">
        <v>654</v>
      </c>
      <c r="M460" s="12" t="s">
        <v>557</v>
      </c>
      <c r="N460" s="12" t="s">
        <v>655</v>
      </c>
      <c r="O460" s="16">
        <v>19</v>
      </c>
      <c r="P460" s="16">
        <v>19</v>
      </c>
      <c r="Q460" s="17">
        <v>19</v>
      </c>
      <c r="R460" s="17">
        <v>19</v>
      </c>
      <c r="S460" s="16">
        <v>0</v>
      </c>
      <c r="T460" s="16">
        <v>0</v>
      </c>
      <c r="U460" s="17">
        <v>0</v>
      </c>
      <c r="V460" s="17">
        <v>0</v>
      </c>
      <c r="W460" s="16">
        <v>19</v>
      </c>
      <c r="X460" s="16">
        <v>0</v>
      </c>
      <c r="Y460" s="16">
        <v>0</v>
      </c>
      <c r="Z460" s="16">
        <v>19</v>
      </c>
      <c r="AA460" s="18">
        <v>0</v>
      </c>
      <c r="AB460" s="16">
        <v>0</v>
      </c>
      <c r="AC460" s="12" t="s">
        <v>549</v>
      </c>
      <c r="AD460" s="12" t="s">
        <v>559</v>
      </c>
      <c r="AE460" s="19">
        <v>43563</v>
      </c>
      <c r="AF460" s="19">
        <v>43566</v>
      </c>
      <c r="AG460" s="19">
        <v>43568</v>
      </c>
      <c r="AH460" s="20">
        <v>43572</v>
      </c>
    </row>
    <row r="461" spans="1:34" s="12" customFormat="1" ht="12.75" x14ac:dyDescent="0.15">
      <c r="A461" s="12" t="s">
        <v>1248</v>
      </c>
      <c r="B461" s="12" t="s">
        <v>1249</v>
      </c>
      <c r="C461" s="12" t="s">
        <v>753</v>
      </c>
      <c r="D461" s="12" t="s">
        <v>653</v>
      </c>
      <c r="E461" s="12" t="s">
        <v>544</v>
      </c>
      <c r="F461" s="12" t="s">
        <v>545</v>
      </c>
      <c r="G461" s="16">
        <v>150</v>
      </c>
      <c r="H461" s="16">
        <v>150</v>
      </c>
      <c r="I461" s="17">
        <v>150</v>
      </c>
      <c r="J461" s="17">
        <v>150</v>
      </c>
      <c r="K461" s="16">
        <v>0</v>
      </c>
      <c r="L461" s="12" t="s">
        <v>654</v>
      </c>
      <c r="M461" s="12" t="s">
        <v>557</v>
      </c>
      <c r="N461" s="12" t="s">
        <v>655</v>
      </c>
      <c r="O461" s="16">
        <v>11</v>
      </c>
      <c r="P461" s="16">
        <v>11</v>
      </c>
      <c r="Q461" s="17">
        <v>11</v>
      </c>
      <c r="R461" s="17">
        <v>11</v>
      </c>
      <c r="S461" s="16">
        <v>0</v>
      </c>
      <c r="T461" s="16">
        <v>0</v>
      </c>
      <c r="U461" s="17">
        <v>0</v>
      </c>
      <c r="V461" s="17">
        <v>0</v>
      </c>
      <c r="W461" s="16">
        <v>11</v>
      </c>
      <c r="X461" s="16">
        <v>0</v>
      </c>
      <c r="Y461" s="16">
        <v>0</v>
      </c>
      <c r="Z461" s="16">
        <v>11</v>
      </c>
      <c r="AA461" s="18">
        <v>0</v>
      </c>
      <c r="AB461" s="16">
        <v>0</v>
      </c>
      <c r="AC461" s="12" t="s">
        <v>549</v>
      </c>
      <c r="AD461" s="12" t="s">
        <v>559</v>
      </c>
      <c r="AE461" s="19">
        <v>43563</v>
      </c>
      <c r="AF461" s="19">
        <v>43566</v>
      </c>
      <c r="AG461" s="19">
        <v>43567</v>
      </c>
      <c r="AH461" s="20">
        <v>43572</v>
      </c>
    </row>
    <row r="462" spans="1:34" s="12" customFormat="1" ht="12.75" x14ac:dyDescent="0.15">
      <c r="A462" s="12" t="s">
        <v>1250</v>
      </c>
      <c r="B462" s="12" t="s">
        <v>116</v>
      </c>
      <c r="C462" s="12" t="s">
        <v>696</v>
      </c>
      <c r="D462" s="12" t="s">
        <v>1002</v>
      </c>
      <c r="E462" s="12" t="s">
        <v>544</v>
      </c>
      <c r="F462" s="12" t="s">
        <v>545</v>
      </c>
      <c r="G462" s="16">
        <v>150</v>
      </c>
      <c r="H462" s="16">
        <v>150</v>
      </c>
      <c r="I462" s="17">
        <v>150</v>
      </c>
      <c r="J462" s="17">
        <v>150</v>
      </c>
      <c r="K462" s="16">
        <v>0</v>
      </c>
      <c r="L462" s="12" t="s">
        <v>1003</v>
      </c>
      <c r="M462" s="12" t="s">
        <v>564</v>
      </c>
      <c r="N462" s="12" t="s">
        <v>1004</v>
      </c>
      <c r="O462" s="16">
        <v>29</v>
      </c>
      <c r="P462" s="16">
        <v>29</v>
      </c>
      <c r="Q462" s="17">
        <v>29</v>
      </c>
      <c r="R462" s="17">
        <v>29</v>
      </c>
      <c r="S462" s="16">
        <v>0</v>
      </c>
      <c r="T462" s="16">
        <v>0</v>
      </c>
      <c r="U462" s="17">
        <v>0</v>
      </c>
      <c r="V462" s="17">
        <v>0</v>
      </c>
      <c r="W462" s="16">
        <v>29</v>
      </c>
      <c r="X462" s="16">
        <v>0</v>
      </c>
      <c r="Y462" s="16">
        <v>0</v>
      </c>
      <c r="Z462" s="16">
        <v>29</v>
      </c>
      <c r="AA462" s="18">
        <v>0</v>
      </c>
      <c r="AB462" s="16">
        <v>0</v>
      </c>
      <c r="AC462" s="12" t="s">
        <v>549</v>
      </c>
      <c r="AD462" s="12" t="s">
        <v>559</v>
      </c>
      <c r="AE462" s="19">
        <v>43563</v>
      </c>
      <c r="AF462" s="19">
        <v>43566</v>
      </c>
      <c r="AG462" s="19">
        <v>43570</v>
      </c>
      <c r="AH462" s="20">
        <v>43572</v>
      </c>
    </row>
    <row r="463" spans="1:34" s="12" customFormat="1" ht="12.75" x14ac:dyDescent="0.15">
      <c r="A463" s="12" t="s">
        <v>1251</v>
      </c>
      <c r="B463" s="12" t="s">
        <v>1252</v>
      </c>
      <c r="C463" s="12" t="s">
        <v>701</v>
      </c>
      <c r="D463" s="12" t="s">
        <v>1253</v>
      </c>
      <c r="E463" s="12" t="s">
        <v>544</v>
      </c>
      <c r="F463" s="12" t="s">
        <v>545</v>
      </c>
      <c r="G463" s="16">
        <v>150</v>
      </c>
      <c r="H463" s="16">
        <v>150</v>
      </c>
      <c r="I463" s="17">
        <v>150</v>
      </c>
      <c r="J463" s="17">
        <v>150</v>
      </c>
      <c r="K463" s="16">
        <v>0</v>
      </c>
      <c r="L463" s="12" t="s">
        <v>1254</v>
      </c>
      <c r="M463" s="12" t="s">
        <v>557</v>
      </c>
      <c r="N463" s="12" t="s">
        <v>1255</v>
      </c>
      <c r="O463" s="16">
        <v>20</v>
      </c>
      <c r="P463" s="16">
        <v>20</v>
      </c>
      <c r="Q463" s="17">
        <v>26</v>
      </c>
      <c r="R463" s="17">
        <v>26</v>
      </c>
      <c r="S463" s="16">
        <v>0</v>
      </c>
      <c r="T463" s="16">
        <v>0</v>
      </c>
      <c r="U463" s="17">
        <v>0</v>
      </c>
      <c r="V463" s="17">
        <v>0</v>
      </c>
      <c r="W463" s="16">
        <v>20</v>
      </c>
      <c r="X463" s="16">
        <v>0</v>
      </c>
      <c r="Y463" s="16">
        <v>0</v>
      </c>
      <c r="Z463" s="16">
        <v>20</v>
      </c>
      <c r="AA463" s="18">
        <v>0</v>
      </c>
      <c r="AB463" s="16">
        <v>0</v>
      </c>
      <c r="AC463" s="12" t="s">
        <v>549</v>
      </c>
      <c r="AD463" s="12" t="s">
        <v>559</v>
      </c>
      <c r="AE463" s="19">
        <v>43563</v>
      </c>
      <c r="AF463" s="19">
        <v>43570</v>
      </c>
      <c r="AG463" s="19">
        <v>43570</v>
      </c>
      <c r="AH463" s="20">
        <v>43572</v>
      </c>
    </row>
    <row r="464" spans="1:34" s="12" customFormat="1" ht="12.75" x14ac:dyDescent="0.15">
      <c r="A464" s="12" t="s">
        <v>1256</v>
      </c>
      <c r="B464" s="12" t="s">
        <v>1128</v>
      </c>
      <c r="C464" s="12" t="s">
        <v>588</v>
      </c>
      <c r="D464" s="12" t="s">
        <v>730</v>
      </c>
      <c r="E464" s="12" t="s">
        <v>544</v>
      </c>
      <c r="F464" s="12" t="s">
        <v>545</v>
      </c>
      <c r="G464" s="16">
        <v>500</v>
      </c>
      <c r="H464" s="16">
        <v>500</v>
      </c>
      <c r="I464" s="17">
        <v>500</v>
      </c>
      <c r="J464" s="17">
        <v>500</v>
      </c>
      <c r="K464" s="16">
        <v>0</v>
      </c>
      <c r="L464" s="12" t="s">
        <v>731</v>
      </c>
      <c r="M464" s="12" t="s">
        <v>686</v>
      </c>
      <c r="N464" s="12" t="s">
        <v>732</v>
      </c>
      <c r="O464" s="16">
        <v>52</v>
      </c>
      <c r="P464" s="16">
        <v>52</v>
      </c>
      <c r="Q464" s="17">
        <v>52</v>
      </c>
      <c r="R464" s="17">
        <v>52</v>
      </c>
      <c r="S464" s="16">
        <v>0</v>
      </c>
      <c r="T464" s="16">
        <v>0</v>
      </c>
      <c r="U464" s="17">
        <v>0</v>
      </c>
      <c r="V464" s="17">
        <v>0</v>
      </c>
      <c r="W464" s="16">
        <v>52</v>
      </c>
      <c r="X464" s="16">
        <v>0</v>
      </c>
      <c r="Y464" s="16">
        <v>0</v>
      </c>
      <c r="Z464" s="16">
        <v>52</v>
      </c>
      <c r="AA464" s="18">
        <v>0</v>
      </c>
      <c r="AB464" s="16">
        <v>0</v>
      </c>
      <c r="AC464" s="12" t="s">
        <v>549</v>
      </c>
      <c r="AD464" s="12" t="s">
        <v>559</v>
      </c>
      <c r="AE464" s="19">
        <v>43564</v>
      </c>
      <c r="AF464" s="19">
        <v>43567</v>
      </c>
      <c r="AG464" s="19">
        <v>43567</v>
      </c>
      <c r="AH464" s="20">
        <v>43572</v>
      </c>
    </row>
    <row r="465" spans="1:34" s="12" customFormat="1" ht="12.75" x14ac:dyDescent="0.15">
      <c r="A465" s="12" t="s">
        <v>1257</v>
      </c>
      <c r="B465" s="12" t="s">
        <v>34</v>
      </c>
      <c r="C465" s="12" t="s">
        <v>696</v>
      </c>
      <c r="D465" s="12" t="s">
        <v>697</v>
      </c>
      <c r="E465" s="12" t="s">
        <v>544</v>
      </c>
      <c r="F465" s="12" t="s">
        <v>545</v>
      </c>
      <c r="G465" s="16">
        <v>115</v>
      </c>
      <c r="H465" s="16">
        <v>0</v>
      </c>
      <c r="I465" s="17">
        <v>0</v>
      </c>
      <c r="J465" s="17">
        <v>0</v>
      </c>
      <c r="K465" s="16">
        <v>115</v>
      </c>
      <c r="L465" s="12" t="s">
        <v>698</v>
      </c>
      <c r="M465" s="12" t="s">
        <v>564</v>
      </c>
      <c r="N465" s="12" t="s">
        <v>699</v>
      </c>
      <c r="O465" s="16">
        <v>13</v>
      </c>
      <c r="P465" s="16">
        <v>0</v>
      </c>
      <c r="Q465" s="17">
        <v>12.4</v>
      </c>
      <c r="R465" s="17">
        <v>12.4</v>
      </c>
      <c r="S465" s="16">
        <v>0</v>
      </c>
      <c r="T465" s="16">
        <v>0</v>
      </c>
      <c r="U465" s="17">
        <v>0</v>
      </c>
      <c r="V465" s="17">
        <v>0</v>
      </c>
      <c r="W465" s="16">
        <v>0</v>
      </c>
      <c r="X465" s="16">
        <v>13</v>
      </c>
      <c r="Y465" s="16">
        <v>0</v>
      </c>
      <c r="Z465" s="16">
        <v>0</v>
      </c>
      <c r="AA465" s="18">
        <v>0</v>
      </c>
      <c r="AB465" s="16">
        <v>0</v>
      </c>
      <c r="AC465" s="12" t="s">
        <v>549</v>
      </c>
      <c r="AD465" s="12" t="s">
        <v>559</v>
      </c>
      <c r="AE465" s="19">
        <v>43564</v>
      </c>
      <c r="AH465" s="20">
        <v>43568</v>
      </c>
    </row>
    <row r="466" spans="1:34" s="12" customFormat="1" ht="12.75" x14ac:dyDescent="0.15">
      <c r="A466" s="12" t="s">
        <v>1258</v>
      </c>
      <c r="B466" s="12" t="s">
        <v>35</v>
      </c>
      <c r="C466" s="12" t="s">
        <v>701</v>
      </c>
      <c r="D466" s="12" t="s">
        <v>697</v>
      </c>
      <c r="E466" s="12" t="s">
        <v>544</v>
      </c>
      <c r="F466" s="12" t="s">
        <v>545</v>
      </c>
      <c r="G466" s="16">
        <v>115</v>
      </c>
      <c r="H466" s="16">
        <v>0</v>
      </c>
      <c r="I466" s="17">
        <v>0</v>
      </c>
      <c r="J466" s="17">
        <v>0</v>
      </c>
      <c r="K466" s="16">
        <v>115</v>
      </c>
      <c r="L466" s="12" t="s">
        <v>698</v>
      </c>
      <c r="M466" s="12" t="s">
        <v>564</v>
      </c>
      <c r="N466" s="12" t="s">
        <v>699</v>
      </c>
      <c r="O466" s="16">
        <v>13</v>
      </c>
      <c r="P466" s="16">
        <v>0</v>
      </c>
      <c r="Q466" s="17">
        <v>12.4</v>
      </c>
      <c r="R466" s="17">
        <v>12.4</v>
      </c>
      <c r="S466" s="16">
        <v>0</v>
      </c>
      <c r="T466" s="16">
        <v>0</v>
      </c>
      <c r="U466" s="17">
        <v>0</v>
      </c>
      <c r="V466" s="17">
        <v>0</v>
      </c>
      <c r="W466" s="16">
        <v>0</v>
      </c>
      <c r="X466" s="16">
        <v>13</v>
      </c>
      <c r="Y466" s="16">
        <v>0</v>
      </c>
      <c r="Z466" s="16">
        <v>0</v>
      </c>
      <c r="AA466" s="18">
        <v>0</v>
      </c>
      <c r="AB466" s="16">
        <v>0</v>
      </c>
      <c r="AC466" s="12" t="s">
        <v>549</v>
      </c>
      <c r="AD466" s="12" t="s">
        <v>559</v>
      </c>
      <c r="AE466" s="19">
        <v>43564</v>
      </c>
      <c r="AH466" s="20">
        <v>43568</v>
      </c>
    </row>
    <row r="467" spans="1:34" s="12" customFormat="1" ht="12.75" x14ac:dyDescent="0.15">
      <c r="A467" s="12" t="s">
        <v>1259</v>
      </c>
      <c r="B467" s="12" t="s">
        <v>66</v>
      </c>
      <c r="C467" s="12" t="s">
        <v>787</v>
      </c>
      <c r="D467" s="12" t="s">
        <v>918</v>
      </c>
      <c r="E467" s="12" t="s">
        <v>544</v>
      </c>
      <c r="F467" s="12" t="s">
        <v>545</v>
      </c>
      <c r="G467" s="16">
        <v>6000</v>
      </c>
      <c r="H467" s="16">
        <v>0</v>
      </c>
      <c r="I467" s="17">
        <v>0</v>
      </c>
      <c r="J467" s="17">
        <v>0</v>
      </c>
      <c r="K467" s="16">
        <v>6000</v>
      </c>
      <c r="L467" s="12" t="s">
        <v>1108</v>
      </c>
      <c r="M467" s="12" t="s">
        <v>564</v>
      </c>
      <c r="N467" s="12" t="s">
        <v>1109</v>
      </c>
      <c r="O467" s="16">
        <v>4</v>
      </c>
      <c r="P467" s="16">
        <v>0</v>
      </c>
      <c r="Q467" s="17">
        <v>0</v>
      </c>
      <c r="R467" s="17">
        <v>0</v>
      </c>
      <c r="S467" s="16">
        <v>0</v>
      </c>
      <c r="T467" s="16">
        <v>0</v>
      </c>
      <c r="U467" s="17">
        <v>0</v>
      </c>
      <c r="V467" s="17">
        <v>0</v>
      </c>
      <c r="W467" s="16">
        <v>0</v>
      </c>
      <c r="X467" s="16">
        <v>4</v>
      </c>
      <c r="Y467" s="16">
        <v>0</v>
      </c>
      <c r="Z467" s="16">
        <v>0</v>
      </c>
      <c r="AA467" s="18">
        <v>0</v>
      </c>
      <c r="AB467" s="16">
        <v>0</v>
      </c>
      <c r="AC467" s="12" t="s">
        <v>549</v>
      </c>
      <c r="AD467" s="12" t="s">
        <v>559</v>
      </c>
      <c r="AE467" s="19">
        <v>43564</v>
      </c>
      <c r="AH467" s="20">
        <v>43572</v>
      </c>
    </row>
    <row r="468" spans="1:34" s="12" customFormat="1" ht="12.75" x14ac:dyDescent="0.15">
      <c r="A468" s="12" t="s">
        <v>1260</v>
      </c>
      <c r="B468" s="12" t="s">
        <v>99</v>
      </c>
      <c r="C468" s="12" t="s">
        <v>588</v>
      </c>
      <c r="D468" s="12" t="s">
        <v>987</v>
      </c>
      <c r="E468" s="12" t="s">
        <v>544</v>
      </c>
      <c r="F468" s="12" t="s">
        <v>585</v>
      </c>
      <c r="G468" s="16">
        <v>150</v>
      </c>
      <c r="H468" s="16">
        <v>89</v>
      </c>
      <c r="I468" s="17">
        <v>89</v>
      </c>
      <c r="J468" s="17">
        <v>114</v>
      </c>
      <c r="K468" s="16">
        <v>61</v>
      </c>
      <c r="L468" s="12" t="s">
        <v>988</v>
      </c>
      <c r="M468" s="12" t="s">
        <v>557</v>
      </c>
      <c r="N468" s="12" t="s">
        <v>989</v>
      </c>
      <c r="O468" s="16">
        <v>84</v>
      </c>
      <c r="P468" s="16">
        <v>84</v>
      </c>
      <c r="Q468" s="17">
        <v>84</v>
      </c>
      <c r="R468" s="17">
        <v>84</v>
      </c>
      <c r="S468" s="16">
        <v>0</v>
      </c>
      <c r="T468" s="16">
        <v>0</v>
      </c>
      <c r="U468" s="17">
        <v>0</v>
      </c>
      <c r="V468" s="17">
        <v>0</v>
      </c>
      <c r="W468" s="16">
        <v>84</v>
      </c>
      <c r="X468" s="16">
        <v>0</v>
      </c>
      <c r="Y468" s="16">
        <v>34.159999999999997</v>
      </c>
      <c r="Z468" s="16">
        <v>49.84</v>
      </c>
      <c r="AA468" s="18">
        <v>0</v>
      </c>
      <c r="AB468" s="16">
        <v>-34.159999999999997</v>
      </c>
      <c r="AC468" s="12" t="s">
        <v>549</v>
      </c>
      <c r="AD468" s="12" t="s">
        <v>559</v>
      </c>
      <c r="AE468" s="19">
        <v>43564</v>
      </c>
      <c r="AF468" s="19">
        <v>43584</v>
      </c>
    </row>
    <row r="469" spans="1:34" s="12" customFormat="1" ht="12.75" x14ac:dyDescent="0.15">
      <c r="A469" s="12" t="s">
        <v>1261</v>
      </c>
      <c r="B469" s="12" t="s">
        <v>329</v>
      </c>
      <c r="C469" s="12" t="s">
        <v>453</v>
      </c>
      <c r="D469" s="12" t="s">
        <v>1262</v>
      </c>
      <c r="E469" s="12" t="s">
        <v>544</v>
      </c>
      <c r="F469" s="12" t="s">
        <v>545</v>
      </c>
      <c r="G469" s="16">
        <v>100000</v>
      </c>
      <c r="H469" s="16">
        <v>73400</v>
      </c>
      <c r="I469" s="17">
        <v>73400</v>
      </c>
      <c r="J469" s="17">
        <v>73400</v>
      </c>
      <c r="K469" s="16">
        <v>26600</v>
      </c>
      <c r="L469" s="12" t="s">
        <v>1263</v>
      </c>
      <c r="M469" s="12" t="s">
        <v>569</v>
      </c>
      <c r="N469" s="12" t="s">
        <v>1264</v>
      </c>
      <c r="O469" s="16">
        <v>62</v>
      </c>
      <c r="P469" s="16">
        <v>53.8</v>
      </c>
      <c r="Q469" s="17">
        <v>74.5</v>
      </c>
      <c r="R469" s="17">
        <v>74.5</v>
      </c>
      <c r="S469" s="16">
        <v>0</v>
      </c>
      <c r="T469" s="16">
        <v>0</v>
      </c>
      <c r="U469" s="17">
        <v>0</v>
      </c>
      <c r="V469" s="17">
        <v>0</v>
      </c>
      <c r="W469" s="16">
        <v>53.8</v>
      </c>
      <c r="X469" s="16">
        <v>8.1999999999999993</v>
      </c>
      <c r="Y469" s="16">
        <v>8.2919999999999998</v>
      </c>
      <c r="Z469" s="16">
        <v>45.508000000000003</v>
      </c>
      <c r="AA469" s="18">
        <v>0</v>
      </c>
      <c r="AB469" s="16">
        <v>-8.2919999999999998</v>
      </c>
      <c r="AC469" s="12" t="s">
        <v>549</v>
      </c>
      <c r="AD469" s="12" t="s">
        <v>559</v>
      </c>
      <c r="AE469" s="19">
        <v>43564</v>
      </c>
      <c r="AF469" s="19">
        <v>43579</v>
      </c>
      <c r="AH469" s="20">
        <v>43583</v>
      </c>
    </row>
    <row r="470" spans="1:34" s="12" customFormat="1" ht="12.75" x14ac:dyDescent="0.15">
      <c r="A470" s="12" t="s">
        <v>1265</v>
      </c>
      <c r="B470" s="12" t="s">
        <v>457</v>
      </c>
      <c r="C470" s="12" t="s">
        <v>740</v>
      </c>
      <c r="D470" s="12" t="s">
        <v>741</v>
      </c>
      <c r="E470" s="12" t="s">
        <v>544</v>
      </c>
      <c r="F470" s="12" t="s">
        <v>545</v>
      </c>
      <c r="G470" s="16">
        <v>50</v>
      </c>
      <c r="H470" s="16">
        <v>50</v>
      </c>
      <c r="I470" s="17">
        <v>50</v>
      </c>
      <c r="J470" s="17">
        <v>50</v>
      </c>
      <c r="K470" s="16">
        <v>0</v>
      </c>
      <c r="L470" s="12" t="s">
        <v>742</v>
      </c>
      <c r="M470" s="12" t="s">
        <v>743</v>
      </c>
      <c r="N470" s="12" t="s">
        <v>744</v>
      </c>
      <c r="O470" s="16">
        <v>4</v>
      </c>
      <c r="P470" s="16">
        <v>4</v>
      </c>
      <c r="Q470" s="17">
        <v>4</v>
      </c>
      <c r="R470" s="17">
        <v>4</v>
      </c>
      <c r="S470" s="16">
        <v>0</v>
      </c>
      <c r="T470" s="16">
        <v>0</v>
      </c>
      <c r="U470" s="17">
        <v>0</v>
      </c>
      <c r="V470" s="17">
        <v>0</v>
      </c>
      <c r="W470" s="16">
        <v>4</v>
      </c>
      <c r="X470" s="16">
        <v>0</v>
      </c>
      <c r="Y470" s="16">
        <v>0</v>
      </c>
      <c r="Z470" s="16">
        <v>4</v>
      </c>
      <c r="AA470" s="18">
        <v>0</v>
      </c>
      <c r="AB470" s="16">
        <v>0</v>
      </c>
      <c r="AC470" s="12" t="s">
        <v>549</v>
      </c>
      <c r="AD470" s="12" t="s">
        <v>559</v>
      </c>
      <c r="AE470" s="19">
        <v>43564</v>
      </c>
      <c r="AF470" s="19">
        <v>43575</v>
      </c>
      <c r="AG470" s="19">
        <v>43575</v>
      </c>
      <c r="AH470" s="20">
        <v>43578</v>
      </c>
    </row>
    <row r="471" spans="1:34" s="12" customFormat="1" ht="12.75" x14ac:dyDescent="0.15">
      <c r="A471" s="12" t="s">
        <v>1266</v>
      </c>
      <c r="B471" s="12" t="s">
        <v>83</v>
      </c>
      <c r="C471" s="12" t="s">
        <v>670</v>
      </c>
      <c r="D471" s="12" t="s">
        <v>1026</v>
      </c>
      <c r="E471" s="12" t="s">
        <v>544</v>
      </c>
      <c r="F471" s="12" t="s">
        <v>585</v>
      </c>
      <c r="G471" s="16">
        <v>80000</v>
      </c>
      <c r="H471" s="16">
        <v>62000</v>
      </c>
      <c r="I471" s="17">
        <v>62000</v>
      </c>
      <c r="J471" s="17">
        <v>62000</v>
      </c>
      <c r="K471" s="16">
        <v>18000</v>
      </c>
      <c r="L471" s="12" t="s">
        <v>1027</v>
      </c>
      <c r="M471" s="12" t="s">
        <v>569</v>
      </c>
      <c r="N471" s="12" t="s">
        <v>1028</v>
      </c>
      <c r="O471" s="16">
        <v>78</v>
      </c>
      <c r="P471" s="16">
        <v>78</v>
      </c>
      <c r="Q471" s="17">
        <v>78</v>
      </c>
      <c r="R471" s="17">
        <v>78</v>
      </c>
      <c r="S471" s="16">
        <v>0</v>
      </c>
      <c r="T471" s="16">
        <v>0</v>
      </c>
      <c r="U471" s="17">
        <v>0</v>
      </c>
      <c r="V471" s="17">
        <v>0</v>
      </c>
      <c r="W471" s="16">
        <v>78</v>
      </c>
      <c r="X471" s="16">
        <v>0</v>
      </c>
      <c r="Y471" s="16">
        <v>17.55</v>
      </c>
      <c r="Z471" s="16">
        <v>60.45</v>
      </c>
      <c r="AA471" s="18">
        <v>0</v>
      </c>
      <c r="AB471" s="16">
        <v>-17.55</v>
      </c>
      <c r="AC471" s="12" t="s">
        <v>549</v>
      </c>
      <c r="AD471" s="12" t="s">
        <v>559</v>
      </c>
      <c r="AE471" s="19">
        <v>43564</v>
      </c>
      <c r="AF471" s="19">
        <v>43579</v>
      </c>
    </row>
    <row r="472" spans="1:34" s="12" customFormat="1" ht="12.75" x14ac:dyDescent="0.15">
      <c r="A472" s="12" t="s">
        <v>1267</v>
      </c>
      <c r="B472" s="12" t="s">
        <v>461</v>
      </c>
      <c r="C472" s="12" t="s">
        <v>800</v>
      </c>
      <c r="D472" s="12" t="s">
        <v>801</v>
      </c>
      <c r="E472" s="12" t="s">
        <v>544</v>
      </c>
      <c r="F472" s="12" t="s">
        <v>545</v>
      </c>
      <c r="G472" s="16">
        <v>40000</v>
      </c>
      <c r="H472" s="16">
        <v>30000</v>
      </c>
      <c r="I472" s="17">
        <v>30000</v>
      </c>
      <c r="J472" s="17">
        <v>30000</v>
      </c>
      <c r="K472" s="16">
        <v>10000</v>
      </c>
      <c r="L472" s="12" t="s">
        <v>802</v>
      </c>
      <c r="M472" s="12" t="s">
        <v>569</v>
      </c>
      <c r="N472" s="12" t="s">
        <v>803</v>
      </c>
      <c r="O472" s="16">
        <v>7</v>
      </c>
      <c r="P472" s="16">
        <v>7</v>
      </c>
      <c r="Q472" s="17">
        <v>7</v>
      </c>
      <c r="R472" s="17">
        <v>7</v>
      </c>
      <c r="S472" s="16">
        <v>0</v>
      </c>
      <c r="T472" s="16">
        <v>0</v>
      </c>
      <c r="U472" s="17">
        <v>0</v>
      </c>
      <c r="V472" s="17">
        <v>0</v>
      </c>
      <c r="W472" s="16">
        <v>7</v>
      </c>
      <c r="X472" s="16">
        <v>0</v>
      </c>
      <c r="Y472" s="16">
        <v>1.75</v>
      </c>
      <c r="Z472" s="16">
        <v>5.25</v>
      </c>
      <c r="AA472" s="18">
        <v>0</v>
      </c>
      <c r="AB472" s="16">
        <v>-1.75</v>
      </c>
      <c r="AC472" s="12" t="s">
        <v>549</v>
      </c>
      <c r="AD472" s="12" t="s">
        <v>559</v>
      </c>
      <c r="AE472" s="19">
        <v>43564</v>
      </c>
      <c r="AF472" s="19">
        <v>43574</v>
      </c>
      <c r="AH472" s="20">
        <v>43578</v>
      </c>
    </row>
    <row r="473" spans="1:34" s="12" customFormat="1" ht="12.75" x14ac:dyDescent="0.15">
      <c r="A473" s="12" t="s">
        <v>1268</v>
      </c>
      <c r="B473" s="12" t="s">
        <v>97</v>
      </c>
      <c r="C473" s="12" t="s">
        <v>588</v>
      </c>
      <c r="D473" s="12" t="s">
        <v>730</v>
      </c>
      <c r="E473" s="12" t="s">
        <v>544</v>
      </c>
      <c r="F473" s="12" t="s">
        <v>545</v>
      </c>
      <c r="G473" s="16">
        <v>800</v>
      </c>
      <c r="H473" s="16">
        <v>746</v>
      </c>
      <c r="I473" s="17">
        <v>746</v>
      </c>
      <c r="J473" s="17">
        <v>746</v>
      </c>
      <c r="K473" s="16">
        <v>54</v>
      </c>
      <c r="L473" s="12" t="s">
        <v>731</v>
      </c>
      <c r="M473" s="12" t="s">
        <v>686</v>
      </c>
      <c r="N473" s="12" t="s">
        <v>732</v>
      </c>
      <c r="O473" s="16">
        <v>83</v>
      </c>
      <c r="P473" s="16">
        <v>77.400000000000006</v>
      </c>
      <c r="Q473" s="17">
        <v>83</v>
      </c>
      <c r="R473" s="17">
        <v>83</v>
      </c>
      <c r="S473" s="16">
        <v>0</v>
      </c>
      <c r="T473" s="16">
        <v>0</v>
      </c>
      <c r="U473" s="17">
        <v>0</v>
      </c>
      <c r="V473" s="17">
        <v>0</v>
      </c>
      <c r="W473" s="16">
        <v>77.400000000000006</v>
      </c>
      <c r="X473" s="16">
        <v>5.6</v>
      </c>
      <c r="Y473" s="16">
        <v>2.5000000000000001E-3</v>
      </c>
      <c r="Z473" s="16">
        <v>77.397499999999994</v>
      </c>
      <c r="AA473" s="18">
        <v>0</v>
      </c>
      <c r="AB473" s="16">
        <v>-2.5000000000000001E-3</v>
      </c>
      <c r="AC473" s="12" t="s">
        <v>549</v>
      </c>
      <c r="AD473" s="12" t="s">
        <v>559</v>
      </c>
      <c r="AE473" s="19">
        <v>43565</v>
      </c>
      <c r="AF473" s="19">
        <v>43567</v>
      </c>
      <c r="AH473" s="20">
        <v>43572</v>
      </c>
    </row>
    <row r="474" spans="1:34" s="12" customFormat="1" ht="12.75" x14ac:dyDescent="0.15">
      <c r="A474" s="12" t="s">
        <v>1269</v>
      </c>
      <c r="B474" s="12" t="s">
        <v>55</v>
      </c>
      <c r="C474" s="12" t="s">
        <v>588</v>
      </c>
      <c r="D474" s="12" t="s">
        <v>816</v>
      </c>
      <c r="E474" s="12" t="s">
        <v>544</v>
      </c>
      <c r="F474" s="12" t="s">
        <v>545</v>
      </c>
      <c r="G474" s="16">
        <v>180</v>
      </c>
      <c r="H474" s="16">
        <v>156.5</v>
      </c>
      <c r="I474" s="17">
        <v>156.5</v>
      </c>
      <c r="J474" s="17">
        <v>156.5</v>
      </c>
      <c r="K474" s="16">
        <v>23.5</v>
      </c>
      <c r="L474" s="12" t="s">
        <v>817</v>
      </c>
      <c r="M474" s="12" t="s">
        <v>557</v>
      </c>
      <c r="N474" s="12" t="s">
        <v>818</v>
      </c>
      <c r="O474" s="16">
        <v>15</v>
      </c>
      <c r="P474" s="16">
        <v>15</v>
      </c>
      <c r="Q474" s="17">
        <v>15</v>
      </c>
      <c r="R474" s="17">
        <v>15</v>
      </c>
      <c r="S474" s="16">
        <v>0</v>
      </c>
      <c r="T474" s="16">
        <v>0</v>
      </c>
      <c r="U474" s="17">
        <v>0</v>
      </c>
      <c r="V474" s="17">
        <v>0</v>
      </c>
      <c r="W474" s="16">
        <v>15</v>
      </c>
      <c r="X474" s="16">
        <v>0</v>
      </c>
      <c r="Y474" s="16">
        <v>1.9583333333333299</v>
      </c>
      <c r="Z474" s="16">
        <v>13.0416666666667</v>
      </c>
      <c r="AA474" s="18">
        <v>0</v>
      </c>
      <c r="AB474" s="16">
        <v>-1.9583333333333299</v>
      </c>
      <c r="AC474" s="12" t="s">
        <v>549</v>
      </c>
      <c r="AD474" s="12" t="s">
        <v>559</v>
      </c>
      <c r="AE474" s="19">
        <v>43565</v>
      </c>
      <c r="AF474" s="19">
        <v>43565</v>
      </c>
      <c r="AH474" s="20">
        <v>43568</v>
      </c>
    </row>
    <row r="475" spans="1:34" s="12" customFormat="1" ht="12.75" x14ac:dyDescent="0.15">
      <c r="A475" s="12" t="s">
        <v>1270</v>
      </c>
      <c r="B475" s="12" t="s">
        <v>95</v>
      </c>
      <c r="C475" s="12" t="s">
        <v>579</v>
      </c>
      <c r="D475" s="12" t="s">
        <v>580</v>
      </c>
      <c r="E475" s="12" t="s">
        <v>889</v>
      </c>
      <c r="F475" s="12" t="s">
        <v>545</v>
      </c>
      <c r="G475" s="16">
        <v>570</v>
      </c>
      <c r="H475" s="16">
        <v>524</v>
      </c>
      <c r="I475" s="17">
        <v>524</v>
      </c>
      <c r="J475" s="17">
        <v>524</v>
      </c>
      <c r="K475" s="16">
        <v>46</v>
      </c>
      <c r="L475" s="12" t="s">
        <v>581</v>
      </c>
      <c r="M475" s="12" t="s">
        <v>557</v>
      </c>
      <c r="N475" s="12" t="s">
        <v>582</v>
      </c>
      <c r="O475" s="16">
        <v>89</v>
      </c>
      <c r="P475" s="16">
        <v>89</v>
      </c>
      <c r="Q475" s="17">
        <v>89</v>
      </c>
      <c r="R475" s="17">
        <v>89</v>
      </c>
      <c r="S475" s="16">
        <v>0</v>
      </c>
      <c r="T475" s="16">
        <v>0</v>
      </c>
      <c r="U475" s="17">
        <v>0</v>
      </c>
      <c r="V475" s="17">
        <v>0</v>
      </c>
      <c r="W475" s="16">
        <v>89</v>
      </c>
      <c r="X475" s="16">
        <v>0</v>
      </c>
      <c r="Y475" s="16">
        <v>7.1824561403508804</v>
      </c>
      <c r="Z475" s="16">
        <v>81.817543859649106</v>
      </c>
      <c r="AA475" s="18">
        <v>0</v>
      </c>
      <c r="AB475" s="16">
        <v>-7.1824561403508804</v>
      </c>
      <c r="AC475" s="12" t="s">
        <v>549</v>
      </c>
      <c r="AD475" s="12" t="s">
        <v>559</v>
      </c>
      <c r="AE475" s="19">
        <v>43565</v>
      </c>
      <c r="AF475" s="19">
        <v>43568</v>
      </c>
      <c r="AH475" s="20">
        <v>43578</v>
      </c>
    </row>
    <row r="476" spans="1:34" s="12" customFormat="1" ht="12.75" x14ac:dyDescent="0.15">
      <c r="A476" s="12" t="s">
        <v>1271</v>
      </c>
      <c r="B476" s="12" t="s">
        <v>96</v>
      </c>
      <c r="C476" s="12" t="s">
        <v>579</v>
      </c>
      <c r="D476" s="12" t="s">
        <v>584</v>
      </c>
      <c r="E476" s="12" t="s">
        <v>544</v>
      </c>
      <c r="F476" s="12" t="s">
        <v>545</v>
      </c>
      <c r="G476" s="16">
        <v>550</v>
      </c>
      <c r="H476" s="16">
        <v>548</v>
      </c>
      <c r="I476" s="17">
        <v>548</v>
      </c>
      <c r="J476" s="17">
        <v>548</v>
      </c>
      <c r="K476" s="16">
        <v>2</v>
      </c>
      <c r="L476" s="12" t="s">
        <v>581</v>
      </c>
      <c r="M476" s="12" t="s">
        <v>557</v>
      </c>
      <c r="N476" s="12" t="s">
        <v>582</v>
      </c>
      <c r="O476" s="16">
        <v>86</v>
      </c>
      <c r="P476" s="16">
        <v>86</v>
      </c>
      <c r="Q476" s="17">
        <v>86</v>
      </c>
      <c r="R476" s="17">
        <v>86</v>
      </c>
      <c r="S476" s="16">
        <v>0</v>
      </c>
      <c r="T476" s="16">
        <v>0</v>
      </c>
      <c r="U476" s="17">
        <v>0</v>
      </c>
      <c r="V476" s="17">
        <v>0</v>
      </c>
      <c r="W476" s="16">
        <v>86</v>
      </c>
      <c r="X476" s="16">
        <v>0</v>
      </c>
      <c r="Y476" s="16">
        <v>0.31272727272726097</v>
      </c>
      <c r="Z476" s="16">
        <v>85.687272727272699</v>
      </c>
      <c r="AA476" s="18">
        <v>0</v>
      </c>
      <c r="AB476" s="16">
        <v>-0.31272727272727902</v>
      </c>
      <c r="AC476" s="12" t="s">
        <v>549</v>
      </c>
      <c r="AD476" s="12" t="s">
        <v>559</v>
      </c>
      <c r="AE476" s="19">
        <v>43565</v>
      </c>
      <c r="AF476" s="19">
        <v>43567</v>
      </c>
      <c r="AH476" s="20">
        <v>43578</v>
      </c>
    </row>
    <row r="477" spans="1:34" s="12" customFormat="1" ht="12.75" x14ac:dyDescent="0.15">
      <c r="A477" s="12" t="s">
        <v>1272</v>
      </c>
      <c r="B477" s="12" t="s">
        <v>89</v>
      </c>
      <c r="C477" s="12" t="s">
        <v>561</v>
      </c>
      <c r="D477" s="12" t="s">
        <v>562</v>
      </c>
      <c r="E477" s="12" t="s">
        <v>544</v>
      </c>
      <c r="F477" s="12" t="s">
        <v>703</v>
      </c>
      <c r="G477" s="16">
        <v>60000</v>
      </c>
      <c r="H477" s="16">
        <v>0</v>
      </c>
      <c r="I477" s="17">
        <v>0</v>
      </c>
      <c r="J477" s="17">
        <v>0</v>
      </c>
      <c r="K477" s="16">
        <v>60000</v>
      </c>
      <c r="L477" s="12" t="s">
        <v>563</v>
      </c>
      <c r="M477" s="12" t="s">
        <v>564</v>
      </c>
      <c r="N477" s="12" t="s">
        <v>565</v>
      </c>
      <c r="O477" s="16">
        <v>27</v>
      </c>
      <c r="P477" s="16">
        <v>0</v>
      </c>
      <c r="Q477" s="17">
        <v>0</v>
      </c>
      <c r="R477" s="17">
        <v>0</v>
      </c>
      <c r="S477" s="16">
        <v>0</v>
      </c>
      <c r="T477" s="16">
        <v>0</v>
      </c>
      <c r="U477" s="17">
        <v>0</v>
      </c>
      <c r="V477" s="17">
        <v>0</v>
      </c>
      <c r="W477" s="16">
        <v>0</v>
      </c>
      <c r="X477" s="16">
        <v>27</v>
      </c>
      <c r="Y477" s="16">
        <v>0</v>
      </c>
      <c r="Z477" s="16">
        <v>0</v>
      </c>
      <c r="AA477" s="18">
        <v>0</v>
      </c>
      <c r="AB477" s="16">
        <v>0</v>
      </c>
      <c r="AC477" s="12" t="s">
        <v>549</v>
      </c>
      <c r="AD477" s="12" t="s">
        <v>559</v>
      </c>
      <c r="AE477" s="19">
        <v>43565</v>
      </c>
    </row>
    <row r="478" spans="1:34" s="12" customFormat="1" ht="12.75" x14ac:dyDescent="0.15">
      <c r="A478" s="12" t="s">
        <v>1273</v>
      </c>
      <c r="B478" s="12" t="s">
        <v>289</v>
      </c>
      <c r="C478" s="12" t="s">
        <v>830</v>
      </c>
      <c r="D478" s="12" t="s">
        <v>825</v>
      </c>
      <c r="E478" s="12" t="s">
        <v>544</v>
      </c>
      <c r="F478" s="12" t="s">
        <v>545</v>
      </c>
      <c r="G478" s="16">
        <v>6000</v>
      </c>
      <c r="H478" s="16">
        <v>0</v>
      </c>
      <c r="I478" s="17">
        <v>0</v>
      </c>
      <c r="J478" s="17">
        <v>0</v>
      </c>
      <c r="K478" s="16">
        <v>6000</v>
      </c>
      <c r="L478" s="12" t="s">
        <v>831</v>
      </c>
      <c r="M478" s="12" t="s">
        <v>564</v>
      </c>
      <c r="N478" s="12" t="s">
        <v>832</v>
      </c>
      <c r="O478" s="16">
        <v>1</v>
      </c>
      <c r="P478" s="16">
        <v>1</v>
      </c>
      <c r="Q478" s="17">
        <v>1</v>
      </c>
      <c r="R478" s="17">
        <v>1</v>
      </c>
      <c r="S478" s="16">
        <v>0</v>
      </c>
      <c r="T478" s="16">
        <v>0</v>
      </c>
      <c r="U478" s="17">
        <v>0</v>
      </c>
      <c r="V478" s="17">
        <v>0</v>
      </c>
      <c r="W478" s="16">
        <v>1</v>
      </c>
      <c r="X478" s="16">
        <v>0</v>
      </c>
      <c r="Y478" s="16">
        <v>1</v>
      </c>
      <c r="Z478" s="16">
        <v>0</v>
      </c>
      <c r="AA478" s="18">
        <v>0</v>
      </c>
      <c r="AB478" s="16">
        <v>-1</v>
      </c>
      <c r="AC478" s="12" t="s">
        <v>549</v>
      </c>
      <c r="AD478" s="12" t="s">
        <v>559</v>
      </c>
      <c r="AE478" s="19">
        <v>43565</v>
      </c>
      <c r="AH478" s="20">
        <v>43568</v>
      </c>
    </row>
    <row r="479" spans="1:34" s="12" customFormat="1" ht="12.75" x14ac:dyDescent="0.15">
      <c r="A479" s="12" t="s">
        <v>1274</v>
      </c>
      <c r="B479" s="12" t="s">
        <v>84</v>
      </c>
      <c r="C479" s="12" t="s">
        <v>670</v>
      </c>
      <c r="D479" s="12" t="s">
        <v>853</v>
      </c>
      <c r="E479" s="12" t="s">
        <v>544</v>
      </c>
      <c r="F479" s="12" t="s">
        <v>585</v>
      </c>
      <c r="G479" s="16">
        <v>400000</v>
      </c>
      <c r="H479" s="16">
        <v>352100</v>
      </c>
      <c r="I479" s="17">
        <v>352100</v>
      </c>
      <c r="J479" s="17">
        <v>352100</v>
      </c>
      <c r="K479" s="16">
        <v>47900</v>
      </c>
      <c r="L479" s="12" t="s">
        <v>568</v>
      </c>
      <c r="M479" s="12" t="s">
        <v>569</v>
      </c>
      <c r="N479" s="12" t="s">
        <v>570</v>
      </c>
      <c r="O479" s="16">
        <v>257</v>
      </c>
      <c r="P479" s="16">
        <v>257</v>
      </c>
      <c r="Q479" s="17">
        <v>257</v>
      </c>
      <c r="R479" s="17">
        <v>257</v>
      </c>
      <c r="S479" s="16">
        <v>0</v>
      </c>
      <c r="T479" s="16">
        <v>0</v>
      </c>
      <c r="U479" s="17">
        <v>0</v>
      </c>
      <c r="V479" s="17">
        <v>0</v>
      </c>
      <c r="W479" s="16">
        <v>257</v>
      </c>
      <c r="X479" s="16">
        <v>0</v>
      </c>
      <c r="Y479" s="16">
        <v>30.775749999999999</v>
      </c>
      <c r="Z479" s="16">
        <v>226.22425000000001</v>
      </c>
      <c r="AA479" s="18">
        <v>0</v>
      </c>
      <c r="AB479" s="16">
        <v>-30.775749999999999</v>
      </c>
      <c r="AC479" s="12" t="s">
        <v>549</v>
      </c>
      <c r="AD479" s="12" t="s">
        <v>559</v>
      </c>
      <c r="AE479" s="19">
        <v>43566</v>
      </c>
      <c r="AF479" s="19">
        <v>43571</v>
      </c>
    </row>
    <row r="480" spans="1:34" s="12" customFormat="1" ht="12.75" x14ac:dyDescent="0.15">
      <c r="A480" s="12" t="s">
        <v>1275</v>
      </c>
      <c r="B480" s="12" t="s">
        <v>9</v>
      </c>
      <c r="C480" s="12" t="s">
        <v>588</v>
      </c>
      <c r="D480" s="12" t="s">
        <v>607</v>
      </c>
      <c r="E480" s="12" t="s">
        <v>544</v>
      </c>
      <c r="F480" s="12" t="s">
        <v>545</v>
      </c>
      <c r="G480" s="16">
        <v>1500</v>
      </c>
      <c r="H480" s="16">
        <v>1500</v>
      </c>
      <c r="I480" s="17">
        <v>1500</v>
      </c>
      <c r="J480" s="17">
        <v>1500</v>
      </c>
      <c r="K480" s="16">
        <v>0</v>
      </c>
      <c r="L480" s="12" t="s">
        <v>608</v>
      </c>
      <c r="M480" s="12" t="s">
        <v>557</v>
      </c>
      <c r="N480" s="12" t="s">
        <v>609</v>
      </c>
      <c r="O480" s="16">
        <v>211</v>
      </c>
      <c r="P480" s="16">
        <v>211</v>
      </c>
      <c r="Q480" s="17">
        <v>211</v>
      </c>
      <c r="R480" s="17">
        <v>211</v>
      </c>
      <c r="S480" s="16">
        <v>0</v>
      </c>
      <c r="T480" s="16">
        <v>0</v>
      </c>
      <c r="U480" s="17">
        <v>0</v>
      </c>
      <c r="V480" s="17">
        <v>0</v>
      </c>
      <c r="W480" s="16">
        <v>211</v>
      </c>
      <c r="X480" s="16">
        <v>0</v>
      </c>
      <c r="Y480" s="16">
        <v>0</v>
      </c>
      <c r="Z480" s="16">
        <v>211</v>
      </c>
      <c r="AA480" s="18">
        <v>0</v>
      </c>
      <c r="AB480" s="16">
        <v>0</v>
      </c>
      <c r="AC480" s="12" t="s">
        <v>549</v>
      </c>
      <c r="AD480" s="12" t="s">
        <v>559</v>
      </c>
      <c r="AE480" s="19">
        <v>43566</v>
      </c>
      <c r="AF480" s="19">
        <v>43567</v>
      </c>
      <c r="AG480" s="19">
        <v>43573</v>
      </c>
      <c r="AH480" s="20">
        <v>43574</v>
      </c>
    </row>
    <row r="481" spans="1:34" s="12" customFormat="1" ht="12.75" x14ac:dyDescent="0.15">
      <c r="A481" s="12" t="s">
        <v>1276</v>
      </c>
      <c r="B481" s="12" t="s">
        <v>1150</v>
      </c>
      <c r="C481" s="12" t="s">
        <v>588</v>
      </c>
      <c r="D481" s="12" t="s">
        <v>1151</v>
      </c>
      <c r="E481" s="12" t="s">
        <v>544</v>
      </c>
      <c r="F481" s="12" t="s">
        <v>545</v>
      </c>
      <c r="G481" s="16">
        <v>900</v>
      </c>
      <c r="H481" s="16">
        <v>780</v>
      </c>
      <c r="I481" s="17">
        <v>780</v>
      </c>
      <c r="J481" s="17">
        <v>780</v>
      </c>
      <c r="K481" s="16">
        <v>120</v>
      </c>
      <c r="L481" s="12" t="s">
        <v>1152</v>
      </c>
      <c r="M481" s="12" t="s">
        <v>1153</v>
      </c>
      <c r="N481" s="12" t="s">
        <v>1154</v>
      </c>
      <c r="O481" s="16">
        <v>71</v>
      </c>
      <c r="P481" s="16">
        <v>69</v>
      </c>
      <c r="Q481" s="17">
        <v>69</v>
      </c>
      <c r="R481" s="17">
        <v>69</v>
      </c>
      <c r="S481" s="16">
        <v>0</v>
      </c>
      <c r="T481" s="16">
        <v>0</v>
      </c>
      <c r="U481" s="17">
        <v>0</v>
      </c>
      <c r="V481" s="17">
        <v>0</v>
      </c>
      <c r="W481" s="16">
        <v>69</v>
      </c>
      <c r="X481" s="16">
        <v>2</v>
      </c>
      <c r="Y481" s="16">
        <v>7.4666666666666597</v>
      </c>
      <c r="Z481" s="16">
        <v>61.533333333333303</v>
      </c>
      <c r="AA481" s="18">
        <v>0</v>
      </c>
      <c r="AB481" s="16">
        <v>-7.4666666666666703</v>
      </c>
      <c r="AC481" s="12" t="s">
        <v>549</v>
      </c>
      <c r="AD481" s="12" t="s">
        <v>559</v>
      </c>
      <c r="AE481" s="19">
        <v>43566</v>
      </c>
      <c r="AF481" s="19">
        <v>43568</v>
      </c>
      <c r="AH481" s="20">
        <v>43580</v>
      </c>
    </row>
    <row r="482" spans="1:34" s="12" customFormat="1" ht="12.75" x14ac:dyDescent="0.15">
      <c r="A482" s="12" t="s">
        <v>1277</v>
      </c>
      <c r="B482" s="12" t="s">
        <v>1086</v>
      </c>
      <c r="C482" s="12" t="s">
        <v>579</v>
      </c>
      <c r="D482" s="12" t="s">
        <v>1087</v>
      </c>
      <c r="E482" s="12" t="s">
        <v>544</v>
      </c>
      <c r="F482" s="12" t="s">
        <v>545</v>
      </c>
      <c r="G482" s="16">
        <v>300</v>
      </c>
      <c r="H482" s="16">
        <v>185</v>
      </c>
      <c r="I482" s="17">
        <v>185</v>
      </c>
      <c r="J482" s="17">
        <v>185</v>
      </c>
      <c r="K482" s="16">
        <v>115</v>
      </c>
      <c r="L482" s="12" t="s">
        <v>1088</v>
      </c>
      <c r="M482" s="12" t="s">
        <v>827</v>
      </c>
      <c r="N482" s="12" t="s">
        <v>1089</v>
      </c>
      <c r="O482" s="16">
        <v>45</v>
      </c>
      <c r="P482" s="16">
        <v>27.8</v>
      </c>
      <c r="Q482" s="17">
        <v>45</v>
      </c>
      <c r="R482" s="17">
        <v>45</v>
      </c>
      <c r="S482" s="16">
        <v>0</v>
      </c>
      <c r="T482" s="16">
        <v>0</v>
      </c>
      <c r="U482" s="17">
        <v>0</v>
      </c>
      <c r="V482" s="17">
        <v>0</v>
      </c>
      <c r="W482" s="16">
        <v>27.8</v>
      </c>
      <c r="X482" s="16">
        <v>17.2</v>
      </c>
      <c r="Y482" s="16">
        <v>0.05</v>
      </c>
      <c r="Z482" s="16">
        <v>27.75</v>
      </c>
      <c r="AA482" s="18">
        <v>0</v>
      </c>
      <c r="AB482" s="16">
        <v>-0.05</v>
      </c>
      <c r="AC482" s="12" t="s">
        <v>549</v>
      </c>
      <c r="AD482" s="12" t="s">
        <v>559</v>
      </c>
      <c r="AE482" s="19">
        <v>43566</v>
      </c>
      <c r="AF482" s="19">
        <v>43575</v>
      </c>
      <c r="AH482" s="20">
        <v>43578</v>
      </c>
    </row>
    <row r="483" spans="1:34" s="12" customFormat="1" ht="12.75" x14ac:dyDescent="0.15">
      <c r="A483" s="12" t="s">
        <v>1278</v>
      </c>
      <c r="B483" s="12" t="s">
        <v>31</v>
      </c>
      <c r="C483" s="12" t="s">
        <v>670</v>
      </c>
      <c r="D483" s="12" t="s">
        <v>671</v>
      </c>
      <c r="E483" s="12" t="s">
        <v>544</v>
      </c>
      <c r="F483" s="12" t="s">
        <v>545</v>
      </c>
      <c r="G483" s="16">
        <v>1000000</v>
      </c>
      <c r="H483" s="16">
        <v>998900</v>
      </c>
      <c r="I483" s="17">
        <v>998900</v>
      </c>
      <c r="J483" s="17">
        <v>998900</v>
      </c>
      <c r="K483" s="16">
        <v>1100</v>
      </c>
      <c r="L483" s="12" t="s">
        <v>672</v>
      </c>
      <c r="M483" s="12" t="s">
        <v>564</v>
      </c>
      <c r="N483" s="12" t="s">
        <v>673</v>
      </c>
      <c r="O483" s="16">
        <v>1313</v>
      </c>
      <c r="P483" s="16">
        <v>1312.4</v>
      </c>
      <c r="Q483" s="17">
        <v>1312.4</v>
      </c>
      <c r="R483" s="17">
        <v>1312.4</v>
      </c>
      <c r="S483" s="16">
        <v>0</v>
      </c>
      <c r="T483" s="16">
        <v>0</v>
      </c>
      <c r="U483" s="17">
        <v>0</v>
      </c>
      <c r="V483" s="17">
        <v>0</v>
      </c>
      <c r="W483" s="16">
        <v>1312.4</v>
      </c>
      <c r="X483" s="16">
        <v>0.6</v>
      </c>
      <c r="Y483" s="16">
        <v>0.84429999999993</v>
      </c>
      <c r="Z483" s="16">
        <v>1311.5556999999999</v>
      </c>
      <c r="AA483" s="18">
        <v>0</v>
      </c>
      <c r="AB483" s="16">
        <v>-0.84429999999993</v>
      </c>
      <c r="AC483" s="12" t="s">
        <v>549</v>
      </c>
      <c r="AD483" s="12" t="s">
        <v>559</v>
      </c>
      <c r="AE483" s="19">
        <v>43567</v>
      </c>
      <c r="AF483" s="19">
        <v>43570</v>
      </c>
      <c r="AH483" s="20">
        <v>43578</v>
      </c>
    </row>
    <row r="484" spans="1:34" s="12" customFormat="1" ht="12.75" x14ac:dyDescent="0.15">
      <c r="A484" s="12" t="s">
        <v>1279</v>
      </c>
      <c r="B484" s="12" t="s">
        <v>1009</v>
      </c>
      <c r="C484" s="12" t="s">
        <v>453</v>
      </c>
      <c r="D484" s="12" t="s">
        <v>628</v>
      </c>
      <c r="E484" s="12" t="s">
        <v>544</v>
      </c>
      <c r="F484" s="12" t="s">
        <v>545</v>
      </c>
      <c r="G484" s="16">
        <v>400000</v>
      </c>
      <c r="H484" s="16">
        <v>350000</v>
      </c>
      <c r="I484" s="17">
        <v>350000</v>
      </c>
      <c r="J484" s="17">
        <v>350000</v>
      </c>
      <c r="K484" s="16">
        <v>50000</v>
      </c>
      <c r="L484" s="12" t="s">
        <v>629</v>
      </c>
      <c r="M484" s="12" t="s">
        <v>564</v>
      </c>
      <c r="N484" s="12" t="s">
        <v>630</v>
      </c>
      <c r="O484" s="16">
        <v>345</v>
      </c>
      <c r="P484" s="16">
        <v>331.7</v>
      </c>
      <c r="Q484" s="17">
        <v>345</v>
      </c>
      <c r="R484" s="17">
        <v>345</v>
      </c>
      <c r="S484" s="16">
        <v>0</v>
      </c>
      <c r="T484" s="16">
        <v>0</v>
      </c>
      <c r="U484" s="17">
        <v>0</v>
      </c>
      <c r="V484" s="17">
        <v>0</v>
      </c>
      <c r="W484" s="16">
        <v>331.7</v>
      </c>
      <c r="X484" s="16">
        <v>13.3</v>
      </c>
      <c r="Y484" s="16">
        <v>29.824999999999999</v>
      </c>
      <c r="Z484" s="16">
        <v>301.875</v>
      </c>
      <c r="AA484" s="18">
        <v>0</v>
      </c>
      <c r="AB484" s="16">
        <v>-29.824999999999999</v>
      </c>
      <c r="AC484" s="12" t="s">
        <v>549</v>
      </c>
      <c r="AD484" s="12" t="s">
        <v>559</v>
      </c>
      <c r="AE484" s="19">
        <v>43567</v>
      </c>
      <c r="AF484" s="19">
        <v>43567</v>
      </c>
      <c r="AH484" s="20">
        <v>43578</v>
      </c>
    </row>
    <row r="485" spans="1:34" s="12" customFormat="1" ht="12.75" x14ac:dyDescent="0.15">
      <c r="A485" s="12" t="s">
        <v>1280</v>
      </c>
      <c r="B485" s="12" t="s">
        <v>30</v>
      </c>
      <c r="C485" s="12" t="s">
        <v>670</v>
      </c>
      <c r="D485" s="12" t="s">
        <v>671</v>
      </c>
      <c r="E485" s="12" t="s">
        <v>544</v>
      </c>
      <c r="F485" s="12" t="s">
        <v>545</v>
      </c>
      <c r="G485" s="16">
        <v>400000</v>
      </c>
      <c r="H485" s="16">
        <v>303300</v>
      </c>
      <c r="I485" s="17">
        <v>303300</v>
      </c>
      <c r="J485" s="17">
        <v>303300</v>
      </c>
      <c r="K485" s="16">
        <v>96700</v>
      </c>
      <c r="L485" s="12" t="s">
        <v>672</v>
      </c>
      <c r="M485" s="12" t="s">
        <v>564</v>
      </c>
      <c r="N485" s="12" t="s">
        <v>673</v>
      </c>
      <c r="O485" s="16">
        <v>526</v>
      </c>
      <c r="P485" s="16">
        <v>426</v>
      </c>
      <c r="Q485" s="17">
        <v>526</v>
      </c>
      <c r="R485" s="17">
        <v>526</v>
      </c>
      <c r="S485" s="16">
        <v>0</v>
      </c>
      <c r="T485" s="16">
        <v>0</v>
      </c>
      <c r="U485" s="17">
        <v>0</v>
      </c>
      <c r="V485" s="17">
        <v>0</v>
      </c>
      <c r="W485" s="16">
        <v>426</v>
      </c>
      <c r="X485" s="16">
        <v>100</v>
      </c>
      <c r="Y485" s="16">
        <v>27.160499999999999</v>
      </c>
      <c r="Z485" s="16">
        <v>398.83949999999999</v>
      </c>
      <c r="AA485" s="18">
        <v>0</v>
      </c>
      <c r="AB485" s="16">
        <v>-27.160499999999999</v>
      </c>
      <c r="AC485" s="12" t="s">
        <v>549</v>
      </c>
      <c r="AD485" s="12" t="s">
        <v>559</v>
      </c>
      <c r="AE485" s="19">
        <v>43567</v>
      </c>
      <c r="AF485" s="19">
        <v>43579</v>
      </c>
      <c r="AH485" s="20">
        <v>43583</v>
      </c>
    </row>
    <row r="486" spans="1:34" s="12" customFormat="1" ht="12.75" x14ac:dyDescent="0.15">
      <c r="A486" s="12" t="s">
        <v>1281</v>
      </c>
      <c r="B486" s="12" t="s">
        <v>26</v>
      </c>
      <c r="C486" s="12" t="s">
        <v>690</v>
      </c>
      <c r="D486" s="12" t="s">
        <v>691</v>
      </c>
      <c r="E486" s="12" t="s">
        <v>544</v>
      </c>
      <c r="F486" s="12" t="s">
        <v>545</v>
      </c>
      <c r="G486" s="16">
        <v>500000</v>
      </c>
      <c r="H486" s="16">
        <v>490000</v>
      </c>
      <c r="I486" s="17">
        <v>490000</v>
      </c>
      <c r="J486" s="17">
        <v>490000</v>
      </c>
      <c r="K486" s="16">
        <v>10000</v>
      </c>
      <c r="L486" s="12" t="s">
        <v>947</v>
      </c>
      <c r="M486" s="12" t="s">
        <v>564</v>
      </c>
      <c r="N486" s="12" t="s">
        <v>948</v>
      </c>
      <c r="O486" s="16">
        <v>143</v>
      </c>
      <c r="P486" s="16">
        <v>143</v>
      </c>
      <c r="Q486" s="17">
        <v>143</v>
      </c>
      <c r="R486" s="17">
        <v>143</v>
      </c>
      <c r="S486" s="16">
        <v>0</v>
      </c>
      <c r="T486" s="16">
        <v>0</v>
      </c>
      <c r="U486" s="17">
        <v>0</v>
      </c>
      <c r="V486" s="17">
        <v>0</v>
      </c>
      <c r="W486" s="16">
        <v>143</v>
      </c>
      <c r="X486" s="16">
        <v>0</v>
      </c>
      <c r="Y486" s="16">
        <v>2.86</v>
      </c>
      <c r="Z486" s="16">
        <v>140.13999999999999</v>
      </c>
      <c r="AA486" s="18">
        <v>0</v>
      </c>
      <c r="AB486" s="16">
        <v>-2.86</v>
      </c>
      <c r="AC486" s="12" t="s">
        <v>549</v>
      </c>
      <c r="AD486" s="12" t="s">
        <v>559</v>
      </c>
      <c r="AE486" s="19">
        <v>43567</v>
      </c>
      <c r="AF486" s="19">
        <v>43570</v>
      </c>
      <c r="AH486" s="20">
        <v>43578</v>
      </c>
    </row>
    <row r="487" spans="1:34" s="12" customFormat="1" ht="12.75" x14ac:dyDescent="0.15">
      <c r="A487" s="12" t="s">
        <v>1282</v>
      </c>
      <c r="B487" s="12" t="s">
        <v>15</v>
      </c>
      <c r="C487" s="12" t="s">
        <v>690</v>
      </c>
      <c r="D487" s="12" t="s">
        <v>691</v>
      </c>
      <c r="E487" s="12" t="s">
        <v>544</v>
      </c>
      <c r="F487" s="12" t="s">
        <v>545</v>
      </c>
      <c r="G487" s="16">
        <v>300000</v>
      </c>
      <c r="H487" s="16">
        <v>300000</v>
      </c>
      <c r="I487" s="17">
        <v>300000</v>
      </c>
      <c r="J487" s="17">
        <v>300000</v>
      </c>
      <c r="K487" s="16">
        <v>0</v>
      </c>
      <c r="L487" s="12" t="s">
        <v>692</v>
      </c>
      <c r="M487" s="12" t="s">
        <v>564</v>
      </c>
      <c r="N487" s="12" t="s">
        <v>693</v>
      </c>
      <c r="O487" s="16">
        <v>102</v>
      </c>
      <c r="P487" s="16">
        <v>102</v>
      </c>
      <c r="Q487" s="17">
        <v>102</v>
      </c>
      <c r="R487" s="17">
        <v>102</v>
      </c>
      <c r="S487" s="16">
        <v>0</v>
      </c>
      <c r="T487" s="16">
        <v>0</v>
      </c>
      <c r="U487" s="17">
        <v>0</v>
      </c>
      <c r="V487" s="17">
        <v>0</v>
      </c>
      <c r="W487" s="16">
        <v>102</v>
      </c>
      <c r="X487" s="16">
        <v>0</v>
      </c>
      <c r="Y487" s="16">
        <v>-1.81898940354586E-14</v>
      </c>
      <c r="Z487" s="16">
        <v>102</v>
      </c>
      <c r="AA487" s="18">
        <v>0</v>
      </c>
      <c r="AB487" s="16">
        <v>0</v>
      </c>
      <c r="AC487" s="12" t="s">
        <v>549</v>
      </c>
      <c r="AD487" s="12" t="s">
        <v>559</v>
      </c>
      <c r="AE487" s="19">
        <v>43567</v>
      </c>
      <c r="AF487" s="19">
        <v>43570</v>
      </c>
      <c r="AG487" s="19">
        <v>43572</v>
      </c>
      <c r="AH487" s="20">
        <v>43574</v>
      </c>
    </row>
    <row r="488" spans="1:34" s="12" customFormat="1" ht="12.75" x14ac:dyDescent="0.15">
      <c r="A488" s="12" t="s">
        <v>1283</v>
      </c>
      <c r="B488" s="12" t="s">
        <v>35</v>
      </c>
      <c r="C488" s="12" t="s">
        <v>701</v>
      </c>
      <c r="D488" s="12" t="s">
        <v>697</v>
      </c>
      <c r="E488" s="12" t="s">
        <v>544</v>
      </c>
      <c r="F488" s="12" t="s">
        <v>545</v>
      </c>
      <c r="G488" s="16">
        <v>430</v>
      </c>
      <c r="H488" s="16">
        <v>430</v>
      </c>
      <c r="I488" s="17">
        <v>430</v>
      </c>
      <c r="J488" s="17">
        <v>430</v>
      </c>
      <c r="K488" s="16">
        <v>0</v>
      </c>
      <c r="L488" s="12" t="s">
        <v>698</v>
      </c>
      <c r="M488" s="12" t="s">
        <v>564</v>
      </c>
      <c r="N488" s="12" t="s">
        <v>699</v>
      </c>
      <c r="O488" s="16">
        <v>49</v>
      </c>
      <c r="P488" s="16">
        <v>49</v>
      </c>
      <c r="Q488" s="17">
        <v>49</v>
      </c>
      <c r="R488" s="17">
        <v>49</v>
      </c>
      <c r="S488" s="16">
        <v>0</v>
      </c>
      <c r="T488" s="16">
        <v>0</v>
      </c>
      <c r="U488" s="17">
        <v>0</v>
      </c>
      <c r="V488" s="17">
        <v>0</v>
      </c>
      <c r="W488" s="16">
        <v>49</v>
      </c>
      <c r="X488" s="16">
        <v>0</v>
      </c>
      <c r="Y488" s="16">
        <v>-9.0949470177292794E-15</v>
      </c>
      <c r="Z488" s="16">
        <v>49</v>
      </c>
      <c r="AA488" s="18">
        <v>0</v>
      </c>
      <c r="AB488" s="16">
        <v>0</v>
      </c>
      <c r="AC488" s="12" t="s">
        <v>549</v>
      </c>
      <c r="AD488" s="12" t="s">
        <v>559</v>
      </c>
      <c r="AE488" s="19">
        <v>43567</v>
      </c>
      <c r="AF488" s="19">
        <v>43570</v>
      </c>
      <c r="AG488" s="19">
        <v>43572</v>
      </c>
      <c r="AH488" s="20">
        <v>43574</v>
      </c>
    </row>
    <row r="489" spans="1:34" s="12" customFormat="1" ht="12.75" x14ac:dyDescent="0.15">
      <c r="A489" s="12" t="s">
        <v>1284</v>
      </c>
      <c r="B489" s="12" t="s">
        <v>34</v>
      </c>
      <c r="C489" s="12" t="s">
        <v>696</v>
      </c>
      <c r="D489" s="12" t="s">
        <v>697</v>
      </c>
      <c r="E489" s="12" t="s">
        <v>544</v>
      </c>
      <c r="F489" s="12" t="s">
        <v>545</v>
      </c>
      <c r="G489" s="16">
        <v>430</v>
      </c>
      <c r="H489" s="16">
        <v>430</v>
      </c>
      <c r="I489" s="17">
        <v>430</v>
      </c>
      <c r="J489" s="17">
        <v>430</v>
      </c>
      <c r="K489" s="16">
        <v>0</v>
      </c>
      <c r="L489" s="12" t="s">
        <v>698</v>
      </c>
      <c r="M489" s="12" t="s">
        <v>564</v>
      </c>
      <c r="N489" s="12" t="s">
        <v>699</v>
      </c>
      <c r="O489" s="16">
        <v>49</v>
      </c>
      <c r="P489" s="16">
        <v>49</v>
      </c>
      <c r="Q489" s="17">
        <v>49</v>
      </c>
      <c r="R489" s="17">
        <v>49</v>
      </c>
      <c r="S489" s="16">
        <v>0</v>
      </c>
      <c r="T489" s="16">
        <v>0</v>
      </c>
      <c r="U489" s="17">
        <v>0</v>
      </c>
      <c r="V489" s="17">
        <v>0</v>
      </c>
      <c r="W489" s="16">
        <v>49</v>
      </c>
      <c r="X489" s="16">
        <v>0</v>
      </c>
      <c r="Y489" s="16">
        <v>-9.0949470177292794E-15</v>
      </c>
      <c r="Z489" s="16">
        <v>49</v>
      </c>
      <c r="AA489" s="18">
        <v>0</v>
      </c>
      <c r="AB489" s="16">
        <v>0</v>
      </c>
      <c r="AC489" s="12" t="s">
        <v>549</v>
      </c>
      <c r="AD489" s="12" t="s">
        <v>559</v>
      </c>
      <c r="AE489" s="19">
        <v>43567</v>
      </c>
      <c r="AF489" s="19">
        <v>43570</v>
      </c>
      <c r="AG489" s="19">
        <v>43572</v>
      </c>
      <c r="AH489" s="20">
        <v>43574</v>
      </c>
    </row>
    <row r="490" spans="1:34" s="12" customFormat="1" ht="12.75" x14ac:dyDescent="0.15">
      <c r="A490" s="12" t="s">
        <v>1285</v>
      </c>
      <c r="B490" s="12" t="s">
        <v>21</v>
      </c>
      <c r="C490" s="12" t="s">
        <v>652</v>
      </c>
      <c r="D490" s="12" t="s">
        <v>653</v>
      </c>
      <c r="E490" s="12" t="s">
        <v>544</v>
      </c>
      <c r="F490" s="12" t="s">
        <v>545</v>
      </c>
      <c r="G490" s="16">
        <v>620</v>
      </c>
      <c r="H490" s="16">
        <v>604</v>
      </c>
      <c r="I490" s="17">
        <v>604</v>
      </c>
      <c r="J490" s="17">
        <v>604</v>
      </c>
      <c r="K490" s="16">
        <v>16</v>
      </c>
      <c r="L490" s="12" t="s">
        <v>654</v>
      </c>
      <c r="M490" s="12" t="s">
        <v>557</v>
      </c>
      <c r="N490" s="12" t="s">
        <v>655</v>
      </c>
      <c r="O490" s="16">
        <v>44</v>
      </c>
      <c r="P490" s="16">
        <v>44</v>
      </c>
      <c r="Q490" s="17">
        <v>44</v>
      </c>
      <c r="R490" s="17">
        <v>44</v>
      </c>
      <c r="S490" s="16">
        <v>0</v>
      </c>
      <c r="T490" s="16">
        <v>0</v>
      </c>
      <c r="U490" s="17">
        <v>0</v>
      </c>
      <c r="V490" s="17">
        <v>0</v>
      </c>
      <c r="W490" s="16">
        <v>44</v>
      </c>
      <c r="X490" s="16">
        <v>0</v>
      </c>
      <c r="Y490" s="16">
        <v>1.1354838709677499</v>
      </c>
      <c r="Z490" s="16">
        <v>42.864516129032303</v>
      </c>
      <c r="AA490" s="18">
        <v>0</v>
      </c>
      <c r="AB490" s="16">
        <v>-1.1354838709677499</v>
      </c>
      <c r="AC490" s="12" t="s">
        <v>549</v>
      </c>
      <c r="AD490" s="12" t="s">
        <v>559</v>
      </c>
      <c r="AE490" s="19">
        <v>43567</v>
      </c>
      <c r="AF490" s="19">
        <v>43570</v>
      </c>
      <c r="AH490" s="20">
        <v>43574</v>
      </c>
    </row>
    <row r="491" spans="1:34" s="12" customFormat="1" ht="12.75" x14ac:dyDescent="0.15">
      <c r="A491" s="12" t="s">
        <v>1286</v>
      </c>
      <c r="B491" s="12" t="s">
        <v>13</v>
      </c>
      <c r="C491" s="12" t="s">
        <v>554</v>
      </c>
      <c r="D491" s="12" t="s">
        <v>555</v>
      </c>
      <c r="E491" s="12" t="s">
        <v>544</v>
      </c>
      <c r="F491" s="12" t="s">
        <v>545</v>
      </c>
      <c r="G491" s="16">
        <v>330</v>
      </c>
      <c r="H491" s="16">
        <v>330</v>
      </c>
      <c r="I491" s="17">
        <v>330</v>
      </c>
      <c r="J491" s="17">
        <v>330</v>
      </c>
      <c r="K491" s="16">
        <v>0</v>
      </c>
      <c r="L491" s="12" t="s">
        <v>556</v>
      </c>
      <c r="M491" s="12" t="s">
        <v>557</v>
      </c>
      <c r="N491" s="12" t="s">
        <v>558</v>
      </c>
      <c r="O491" s="16">
        <v>33</v>
      </c>
      <c r="P491" s="16">
        <v>33</v>
      </c>
      <c r="Q491" s="17">
        <v>33</v>
      </c>
      <c r="R491" s="17">
        <v>33</v>
      </c>
      <c r="S491" s="16">
        <v>0</v>
      </c>
      <c r="T491" s="16">
        <v>0</v>
      </c>
      <c r="U491" s="17">
        <v>0</v>
      </c>
      <c r="V491" s="17">
        <v>0</v>
      </c>
      <c r="W491" s="16">
        <v>33</v>
      </c>
      <c r="X491" s="16">
        <v>0</v>
      </c>
      <c r="Y491" s="16">
        <v>0</v>
      </c>
      <c r="Z491" s="16">
        <v>33</v>
      </c>
      <c r="AA491" s="18">
        <v>0</v>
      </c>
      <c r="AB491" s="16">
        <v>0</v>
      </c>
      <c r="AC491" s="12" t="s">
        <v>549</v>
      </c>
      <c r="AD491" s="12" t="s">
        <v>559</v>
      </c>
      <c r="AE491" s="19">
        <v>43567</v>
      </c>
      <c r="AF491" s="19">
        <v>43570</v>
      </c>
      <c r="AG491" s="19">
        <v>43571</v>
      </c>
      <c r="AH491" s="20">
        <v>43574</v>
      </c>
    </row>
    <row r="492" spans="1:34" s="12" customFormat="1" ht="12.75" x14ac:dyDescent="0.15">
      <c r="A492" s="12" t="s">
        <v>1287</v>
      </c>
      <c r="B492" s="12" t="s">
        <v>57</v>
      </c>
      <c r="C492" s="12" t="s">
        <v>636</v>
      </c>
      <c r="D492" s="12" t="s">
        <v>637</v>
      </c>
      <c r="E492" s="12" t="s">
        <v>544</v>
      </c>
      <c r="F492" s="12" t="s">
        <v>545</v>
      </c>
      <c r="G492" s="16">
        <v>350</v>
      </c>
      <c r="H492" s="16">
        <v>350</v>
      </c>
      <c r="I492" s="17">
        <v>350</v>
      </c>
      <c r="J492" s="17">
        <v>350</v>
      </c>
      <c r="K492" s="16">
        <v>0</v>
      </c>
      <c r="L492" s="12" t="s">
        <v>638</v>
      </c>
      <c r="M492" s="12" t="s">
        <v>557</v>
      </c>
      <c r="N492" s="12" t="s">
        <v>639</v>
      </c>
      <c r="O492" s="16">
        <v>51</v>
      </c>
      <c r="P492" s="16">
        <v>51</v>
      </c>
      <c r="Q492" s="17">
        <v>51</v>
      </c>
      <c r="R492" s="17">
        <v>51</v>
      </c>
      <c r="S492" s="16">
        <v>0</v>
      </c>
      <c r="T492" s="16">
        <v>0</v>
      </c>
      <c r="U492" s="17">
        <v>0</v>
      </c>
      <c r="V492" s="17">
        <v>0</v>
      </c>
      <c r="W492" s="16">
        <v>51</v>
      </c>
      <c r="X492" s="16">
        <v>0</v>
      </c>
      <c r="Y492" s="16">
        <v>0</v>
      </c>
      <c r="Z492" s="16">
        <v>51</v>
      </c>
      <c r="AA492" s="18">
        <v>0</v>
      </c>
      <c r="AB492" s="16">
        <v>0</v>
      </c>
      <c r="AC492" s="12" t="s">
        <v>549</v>
      </c>
      <c r="AD492" s="12" t="s">
        <v>559</v>
      </c>
      <c r="AE492" s="19">
        <v>43567</v>
      </c>
      <c r="AF492" s="19">
        <v>43571</v>
      </c>
      <c r="AG492" s="19">
        <v>43572</v>
      </c>
      <c r="AH492" s="20">
        <v>43574</v>
      </c>
    </row>
    <row r="493" spans="1:34" s="12" customFormat="1" ht="12.75" x14ac:dyDescent="0.15">
      <c r="A493" s="12" t="s">
        <v>1288</v>
      </c>
      <c r="B493" s="12" t="s">
        <v>21</v>
      </c>
      <c r="C493" s="12" t="s">
        <v>652</v>
      </c>
      <c r="D493" s="12" t="s">
        <v>653</v>
      </c>
      <c r="E493" s="12" t="s">
        <v>544</v>
      </c>
      <c r="F493" s="12" t="s">
        <v>545</v>
      </c>
      <c r="G493" s="16">
        <v>200</v>
      </c>
      <c r="H493" s="16">
        <v>195</v>
      </c>
      <c r="I493" s="17">
        <v>195</v>
      </c>
      <c r="J493" s="17">
        <v>195</v>
      </c>
      <c r="K493" s="16">
        <v>5</v>
      </c>
      <c r="L493" s="12" t="s">
        <v>654</v>
      </c>
      <c r="M493" s="12" t="s">
        <v>557</v>
      </c>
      <c r="N493" s="12" t="s">
        <v>655</v>
      </c>
      <c r="O493" s="16">
        <v>14</v>
      </c>
      <c r="P493" s="16">
        <v>14</v>
      </c>
      <c r="Q493" s="17">
        <v>14</v>
      </c>
      <c r="R493" s="17">
        <v>14</v>
      </c>
      <c r="S493" s="16">
        <v>0</v>
      </c>
      <c r="T493" s="16">
        <v>0</v>
      </c>
      <c r="U493" s="17">
        <v>0</v>
      </c>
      <c r="V493" s="17">
        <v>0</v>
      </c>
      <c r="W493" s="16">
        <v>14</v>
      </c>
      <c r="X493" s="16">
        <v>0</v>
      </c>
      <c r="Y493" s="16">
        <v>0.35</v>
      </c>
      <c r="Z493" s="16">
        <v>13.65</v>
      </c>
      <c r="AA493" s="18">
        <v>0</v>
      </c>
      <c r="AB493" s="16">
        <v>-0.35</v>
      </c>
      <c r="AC493" s="12" t="s">
        <v>549</v>
      </c>
      <c r="AD493" s="12" t="s">
        <v>559</v>
      </c>
      <c r="AE493" s="19">
        <v>43567</v>
      </c>
      <c r="AF493" s="19">
        <v>43571</v>
      </c>
      <c r="AH493" s="20">
        <v>43574</v>
      </c>
    </row>
    <row r="494" spans="1:34" s="12" customFormat="1" ht="12.75" x14ac:dyDescent="0.15">
      <c r="A494" s="12" t="s">
        <v>1289</v>
      </c>
      <c r="B494" s="12" t="s">
        <v>1290</v>
      </c>
      <c r="C494" s="12" t="s">
        <v>554</v>
      </c>
      <c r="D494" s="12" t="s">
        <v>555</v>
      </c>
      <c r="E494" s="12" t="s">
        <v>544</v>
      </c>
      <c r="F494" s="12" t="s">
        <v>545</v>
      </c>
      <c r="G494" s="16">
        <v>120</v>
      </c>
      <c r="H494" s="16">
        <v>115.5</v>
      </c>
      <c r="I494" s="17">
        <v>115.5</v>
      </c>
      <c r="J494" s="17">
        <v>115.5</v>
      </c>
      <c r="K494" s="16">
        <v>4.5</v>
      </c>
      <c r="L494" s="12" t="s">
        <v>654</v>
      </c>
      <c r="M494" s="12" t="s">
        <v>557</v>
      </c>
      <c r="N494" s="12" t="s">
        <v>655</v>
      </c>
      <c r="O494" s="16">
        <v>17</v>
      </c>
      <c r="P494" s="16">
        <v>17</v>
      </c>
      <c r="Q494" s="17">
        <v>17</v>
      </c>
      <c r="R494" s="17">
        <v>17</v>
      </c>
      <c r="S494" s="16">
        <v>0</v>
      </c>
      <c r="T494" s="16">
        <v>0</v>
      </c>
      <c r="U494" s="17">
        <v>0</v>
      </c>
      <c r="V494" s="17">
        <v>0</v>
      </c>
      <c r="W494" s="16">
        <v>17</v>
      </c>
      <c r="X494" s="16">
        <v>0</v>
      </c>
      <c r="Y494" s="16">
        <v>0.63749999999999996</v>
      </c>
      <c r="Z494" s="16">
        <v>16.362500000000001</v>
      </c>
      <c r="AA494" s="18">
        <v>0</v>
      </c>
      <c r="AB494" s="16">
        <v>-0.63749999999999996</v>
      </c>
      <c r="AC494" s="12" t="s">
        <v>549</v>
      </c>
      <c r="AD494" s="12" t="s">
        <v>559</v>
      </c>
      <c r="AE494" s="19">
        <v>43567</v>
      </c>
      <c r="AF494" s="19">
        <v>43570</v>
      </c>
      <c r="AH494" s="20">
        <v>43572</v>
      </c>
    </row>
    <row r="495" spans="1:34" s="12" customFormat="1" ht="12.75" x14ac:dyDescent="0.15">
      <c r="A495" s="12" t="s">
        <v>1291</v>
      </c>
      <c r="B495" s="12" t="s">
        <v>1243</v>
      </c>
      <c r="C495" s="12" t="s">
        <v>652</v>
      </c>
      <c r="D495" s="12" t="s">
        <v>653</v>
      </c>
      <c r="E495" s="12" t="s">
        <v>544</v>
      </c>
      <c r="F495" s="12" t="s">
        <v>545</v>
      </c>
      <c r="G495" s="16">
        <v>100</v>
      </c>
      <c r="H495" s="16">
        <v>100</v>
      </c>
      <c r="I495" s="17">
        <v>100</v>
      </c>
      <c r="J495" s="17">
        <v>100</v>
      </c>
      <c r="K495" s="16">
        <v>0</v>
      </c>
      <c r="L495" s="12" t="s">
        <v>654</v>
      </c>
      <c r="M495" s="12" t="s">
        <v>557</v>
      </c>
      <c r="N495" s="12" t="s">
        <v>655</v>
      </c>
      <c r="O495" s="16">
        <v>7</v>
      </c>
      <c r="P495" s="16">
        <v>7</v>
      </c>
      <c r="Q495" s="17">
        <v>7</v>
      </c>
      <c r="R495" s="17">
        <v>7</v>
      </c>
      <c r="S495" s="16">
        <v>0</v>
      </c>
      <c r="T495" s="16">
        <v>0</v>
      </c>
      <c r="U495" s="17">
        <v>0</v>
      </c>
      <c r="V495" s="17">
        <v>0</v>
      </c>
      <c r="W495" s="16">
        <v>7</v>
      </c>
      <c r="X495" s="16">
        <v>0</v>
      </c>
      <c r="Y495" s="16">
        <v>0</v>
      </c>
      <c r="Z495" s="16">
        <v>7</v>
      </c>
      <c r="AA495" s="18">
        <v>0</v>
      </c>
      <c r="AB495" s="16">
        <v>0</v>
      </c>
      <c r="AC495" s="12" t="s">
        <v>549</v>
      </c>
      <c r="AD495" s="12" t="s">
        <v>559</v>
      </c>
      <c r="AE495" s="19">
        <v>43567</v>
      </c>
      <c r="AF495" s="19">
        <v>43571</v>
      </c>
      <c r="AG495" s="19">
        <v>43571</v>
      </c>
      <c r="AH495" s="20">
        <v>43574</v>
      </c>
    </row>
    <row r="496" spans="1:34" s="12" customFormat="1" ht="12.75" x14ac:dyDescent="0.15">
      <c r="A496" s="12" t="s">
        <v>1292</v>
      </c>
      <c r="B496" s="12" t="s">
        <v>110</v>
      </c>
      <c r="C496" s="12" t="s">
        <v>696</v>
      </c>
      <c r="D496" s="12" t="s">
        <v>697</v>
      </c>
      <c r="E496" s="12" t="s">
        <v>544</v>
      </c>
      <c r="F496" s="12" t="s">
        <v>545</v>
      </c>
      <c r="G496" s="16">
        <v>90</v>
      </c>
      <c r="H496" s="16">
        <v>90</v>
      </c>
      <c r="I496" s="17">
        <v>90</v>
      </c>
      <c r="J496" s="17">
        <v>90</v>
      </c>
      <c r="K496" s="16">
        <v>0</v>
      </c>
      <c r="L496" s="12" t="s">
        <v>698</v>
      </c>
      <c r="M496" s="12" t="s">
        <v>564</v>
      </c>
      <c r="N496" s="12" t="s">
        <v>699</v>
      </c>
      <c r="O496" s="16">
        <v>11</v>
      </c>
      <c r="P496" s="16">
        <v>11</v>
      </c>
      <c r="Q496" s="17">
        <v>11</v>
      </c>
      <c r="R496" s="17">
        <v>11</v>
      </c>
      <c r="S496" s="16">
        <v>0</v>
      </c>
      <c r="T496" s="16">
        <v>0</v>
      </c>
      <c r="U496" s="17">
        <v>0</v>
      </c>
      <c r="V496" s="17">
        <v>0</v>
      </c>
      <c r="W496" s="16">
        <v>11</v>
      </c>
      <c r="X496" s="16">
        <v>0</v>
      </c>
      <c r="Y496" s="16">
        <v>0</v>
      </c>
      <c r="Z496" s="16">
        <v>11</v>
      </c>
      <c r="AA496" s="18">
        <v>0</v>
      </c>
      <c r="AB496" s="16">
        <v>0</v>
      </c>
      <c r="AC496" s="12" t="s">
        <v>549</v>
      </c>
      <c r="AD496" s="12" t="s">
        <v>559</v>
      </c>
      <c r="AE496" s="19">
        <v>43567</v>
      </c>
      <c r="AF496" s="19">
        <v>43572</v>
      </c>
      <c r="AG496" s="19">
        <v>43572</v>
      </c>
      <c r="AH496" s="20">
        <v>43574</v>
      </c>
    </row>
    <row r="497" spans="1:34" s="12" customFormat="1" ht="12.75" x14ac:dyDescent="0.15">
      <c r="A497" s="12" t="s">
        <v>1293</v>
      </c>
      <c r="B497" s="12" t="s">
        <v>111</v>
      </c>
      <c r="C497" s="12" t="s">
        <v>701</v>
      </c>
      <c r="D497" s="12" t="s">
        <v>697</v>
      </c>
      <c r="E497" s="12" t="s">
        <v>544</v>
      </c>
      <c r="F497" s="12" t="s">
        <v>545</v>
      </c>
      <c r="G497" s="16">
        <v>90</v>
      </c>
      <c r="H497" s="16">
        <v>50</v>
      </c>
      <c r="I497" s="17">
        <v>50</v>
      </c>
      <c r="J497" s="17">
        <v>50</v>
      </c>
      <c r="K497" s="16">
        <v>40</v>
      </c>
      <c r="L497" s="12" t="s">
        <v>698</v>
      </c>
      <c r="M497" s="12" t="s">
        <v>564</v>
      </c>
      <c r="N497" s="12" t="s">
        <v>699</v>
      </c>
      <c r="O497" s="16">
        <v>11</v>
      </c>
      <c r="P497" s="16">
        <v>6.2</v>
      </c>
      <c r="Q497" s="17">
        <v>11</v>
      </c>
      <c r="R497" s="17">
        <v>11</v>
      </c>
      <c r="S497" s="16">
        <v>0</v>
      </c>
      <c r="T497" s="16">
        <v>0</v>
      </c>
      <c r="U497" s="17">
        <v>0</v>
      </c>
      <c r="V497" s="17">
        <v>0</v>
      </c>
      <c r="W497" s="16">
        <v>6.2</v>
      </c>
      <c r="X497" s="16">
        <v>4.8</v>
      </c>
      <c r="Y497" s="16">
        <v>8.88888888888891E-2</v>
      </c>
      <c r="Z497" s="16">
        <v>6.1111111111111098</v>
      </c>
      <c r="AA497" s="18">
        <v>0</v>
      </c>
      <c r="AB497" s="16">
        <v>-8.88888888888891E-2</v>
      </c>
      <c r="AC497" s="12" t="s">
        <v>549</v>
      </c>
      <c r="AD497" s="12" t="s">
        <v>559</v>
      </c>
      <c r="AE497" s="19">
        <v>43567</v>
      </c>
      <c r="AF497" s="19">
        <v>43572</v>
      </c>
      <c r="AH497" s="20">
        <v>43578</v>
      </c>
    </row>
    <row r="498" spans="1:34" s="12" customFormat="1" ht="12.75" x14ac:dyDescent="0.15">
      <c r="A498" s="12" t="s">
        <v>1294</v>
      </c>
      <c r="B498" s="12" t="s">
        <v>1295</v>
      </c>
      <c r="C498" s="12" t="s">
        <v>588</v>
      </c>
      <c r="D498" s="12" t="s">
        <v>1296</v>
      </c>
      <c r="E498" s="12" t="s">
        <v>889</v>
      </c>
      <c r="F498" s="12" t="s">
        <v>545</v>
      </c>
      <c r="G498" s="16">
        <v>85</v>
      </c>
      <c r="H498" s="16">
        <v>85</v>
      </c>
      <c r="I498" s="17">
        <v>85</v>
      </c>
      <c r="J498" s="17">
        <v>85</v>
      </c>
      <c r="K498" s="16">
        <v>0</v>
      </c>
      <c r="L498" s="12" t="s">
        <v>1297</v>
      </c>
      <c r="M498" s="12" t="s">
        <v>1298</v>
      </c>
      <c r="N498" s="12" t="s">
        <v>1299</v>
      </c>
      <c r="O498" s="16">
        <v>19</v>
      </c>
      <c r="P498" s="16">
        <v>19</v>
      </c>
      <c r="Q498" s="17">
        <v>19</v>
      </c>
      <c r="R498" s="17">
        <v>19</v>
      </c>
      <c r="S498" s="16">
        <v>0</v>
      </c>
      <c r="T498" s="16">
        <v>0</v>
      </c>
      <c r="U498" s="17">
        <v>0</v>
      </c>
      <c r="V498" s="17">
        <v>0</v>
      </c>
      <c r="W498" s="16">
        <v>19</v>
      </c>
      <c r="X498" s="16">
        <v>0</v>
      </c>
      <c r="Y498" s="16">
        <v>0</v>
      </c>
      <c r="Z498" s="16">
        <v>19</v>
      </c>
      <c r="AA498" s="18">
        <v>0</v>
      </c>
      <c r="AB498" s="16">
        <v>0</v>
      </c>
      <c r="AC498" s="12" t="s">
        <v>549</v>
      </c>
      <c r="AD498" s="12" t="s">
        <v>559</v>
      </c>
      <c r="AE498" s="19">
        <v>43567</v>
      </c>
      <c r="AF498" s="19">
        <v>43573</v>
      </c>
      <c r="AG498" s="19">
        <v>43574</v>
      </c>
      <c r="AH498" s="20">
        <v>43578</v>
      </c>
    </row>
    <row r="499" spans="1:34" s="12" customFormat="1" ht="12.75" x14ac:dyDescent="0.15">
      <c r="A499" s="12" t="s">
        <v>1300</v>
      </c>
      <c r="B499" s="12" t="s">
        <v>1301</v>
      </c>
      <c r="C499" s="12" t="s">
        <v>588</v>
      </c>
      <c r="D499" s="12" t="s">
        <v>1296</v>
      </c>
      <c r="E499" s="12" t="s">
        <v>544</v>
      </c>
      <c r="F499" s="12" t="s">
        <v>545</v>
      </c>
      <c r="G499" s="16">
        <v>90</v>
      </c>
      <c r="H499" s="16">
        <v>90</v>
      </c>
      <c r="I499" s="17">
        <v>90</v>
      </c>
      <c r="J499" s="17">
        <v>90</v>
      </c>
      <c r="K499" s="16">
        <v>0</v>
      </c>
      <c r="L499" s="12" t="s">
        <v>1297</v>
      </c>
      <c r="M499" s="12" t="s">
        <v>1298</v>
      </c>
      <c r="N499" s="12" t="s">
        <v>1299</v>
      </c>
      <c r="O499" s="16">
        <v>20</v>
      </c>
      <c r="P499" s="16">
        <v>20</v>
      </c>
      <c r="Q499" s="17">
        <v>20</v>
      </c>
      <c r="R499" s="17">
        <v>20</v>
      </c>
      <c r="S499" s="16">
        <v>0</v>
      </c>
      <c r="T499" s="16">
        <v>0</v>
      </c>
      <c r="U499" s="17">
        <v>0</v>
      </c>
      <c r="V499" s="17">
        <v>0</v>
      </c>
      <c r="W499" s="16">
        <v>20</v>
      </c>
      <c r="X499" s="16">
        <v>0</v>
      </c>
      <c r="Y499" s="16">
        <v>0</v>
      </c>
      <c r="Z499" s="16">
        <v>20</v>
      </c>
      <c r="AA499" s="18">
        <v>0</v>
      </c>
      <c r="AB499" s="16">
        <v>0</v>
      </c>
      <c r="AC499" s="12" t="s">
        <v>549</v>
      </c>
      <c r="AD499" s="12" t="s">
        <v>559</v>
      </c>
      <c r="AE499" s="19">
        <v>43567</v>
      </c>
      <c r="AF499" s="19">
        <v>43572</v>
      </c>
      <c r="AG499" s="19">
        <v>43572</v>
      </c>
      <c r="AH499" s="20">
        <v>43574</v>
      </c>
    </row>
    <row r="500" spans="1:34" s="12" customFormat="1" ht="12.75" x14ac:dyDescent="0.15">
      <c r="A500" s="12" t="s">
        <v>1302</v>
      </c>
      <c r="B500" s="12" t="s">
        <v>1303</v>
      </c>
      <c r="C500" s="12" t="s">
        <v>1304</v>
      </c>
      <c r="D500" s="12" t="s">
        <v>1305</v>
      </c>
      <c r="E500" s="12" t="s">
        <v>544</v>
      </c>
      <c r="F500" s="12" t="s">
        <v>703</v>
      </c>
      <c r="G500" s="16">
        <v>70000</v>
      </c>
      <c r="H500" s="16">
        <v>0</v>
      </c>
      <c r="I500" s="17">
        <v>0</v>
      </c>
      <c r="J500" s="17">
        <v>0</v>
      </c>
      <c r="K500" s="16">
        <v>70000</v>
      </c>
      <c r="L500" s="12" t="s">
        <v>1306</v>
      </c>
      <c r="M500" s="12" t="s">
        <v>564</v>
      </c>
      <c r="N500" s="12" t="s">
        <v>1307</v>
      </c>
      <c r="O500" s="16">
        <v>10</v>
      </c>
      <c r="P500" s="16">
        <v>0</v>
      </c>
      <c r="Q500" s="17">
        <v>0</v>
      </c>
      <c r="R500" s="17">
        <v>0</v>
      </c>
      <c r="S500" s="16">
        <v>0</v>
      </c>
      <c r="T500" s="16">
        <v>0</v>
      </c>
      <c r="U500" s="17">
        <v>0</v>
      </c>
      <c r="V500" s="17">
        <v>0</v>
      </c>
      <c r="W500" s="16">
        <v>0</v>
      </c>
      <c r="X500" s="16">
        <v>10</v>
      </c>
      <c r="Y500" s="16">
        <v>0</v>
      </c>
      <c r="Z500" s="16">
        <v>0</v>
      </c>
      <c r="AA500" s="18">
        <v>0</v>
      </c>
      <c r="AB500" s="16">
        <v>0</v>
      </c>
      <c r="AC500" s="12" t="s">
        <v>549</v>
      </c>
      <c r="AD500" s="12" t="s">
        <v>79</v>
      </c>
      <c r="AE500" s="19">
        <v>43567</v>
      </c>
    </row>
    <row r="501" spans="1:34" s="12" customFormat="1" ht="12.75" x14ac:dyDescent="0.15">
      <c r="A501" s="12" t="s">
        <v>1308</v>
      </c>
      <c r="B501" s="12" t="s">
        <v>47</v>
      </c>
      <c r="C501" s="12" t="s">
        <v>462</v>
      </c>
      <c r="D501" s="12" t="s">
        <v>632</v>
      </c>
      <c r="E501" s="12" t="s">
        <v>544</v>
      </c>
      <c r="F501" s="12" t="s">
        <v>545</v>
      </c>
      <c r="G501" s="16">
        <v>1000000</v>
      </c>
      <c r="H501" s="16">
        <v>964000</v>
      </c>
      <c r="I501" s="17">
        <v>964000</v>
      </c>
      <c r="J501" s="17">
        <v>964000</v>
      </c>
      <c r="K501" s="16">
        <v>36000</v>
      </c>
      <c r="L501" s="12" t="s">
        <v>633</v>
      </c>
      <c r="M501" s="12" t="s">
        <v>564</v>
      </c>
      <c r="N501" s="12" t="s">
        <v>634</v>
      </c>
      <c r="O501" s="16">
        <v>337</v>
      </c>
      <c r="P501" s="16">
        <v>336.6</v>
      </c>
      <c r="Q501" s="17">
        <v>336.6</v>
      </c>
      <c r="R501" s="17">
        <v>336.6</v>
      </c>
      <c r="S501" s="16">
        <v>0</v>
      </c>
      <c r="T501" s="16">
        <v>0</v>
      </c>
      <c r="U501" s="17">
        <v>0</v>
      </c>
      <c r="V501" s="17">
        <v>0</v>
      </c>
      <c r="W501" s="16">
        <v>336.6</v>
      </c>
      <c r="X501" s="16">
        <v>0.4</v>
      </c>
      <c r="Y501" s="16">
        <v>11.731999999999999</v>
      </c>
      <c r="Z501" s="16">
        <v>324.86799999999999</v>
      </c>
      <c r="AA501" s="18">
        <v>0</v>
      </c>
      <c r="AB501" s="16">
        <v>-11.731999999999999</v>
      </c>
      <c r="AC501" s="12" t="s">
        <v>549</v>
      </c>
      <c r="AD501" s="12" t="s">
        <v>559</v>
      </c>
      <c r="AE501" s="19">
        <v>43567</v>
      </c>
      <c r="AF501" s="19">
        <v>43570</v>
      </c>
      <c r="AH501" s="20">
        <v>43578</v>
      </c>
    </row>
    <row r="502" spans="1:34" s="12" customFormat="1" ht="12.75" x14ac:dyDescent="0.15">
      <c r="A502" s="12" t="s">
        <v>1309</v>
      </c>
      <c r="B502" s="12" t="s">
        <v>97</v>
      </c>
      <c r="C502" s="12" t="s">
        <v>588</v>
      </c>
      <c r="D502" s="12" t="s">
        <v>730</v>
      </c>
      <c r="E502" s="12" t="s">
        <v>544</v>
      </c>
      <c r="F502" s="12" t="s">
        <v>545</v>
      </c>
      <c r="G502" s="16">
        <v>800</v>
      </c>
      <c r="H502" s="16">
        <v>800</v>
      </c>
      <c r="I502" s="17">
        <v>800</v>
      </c>
      <c r="J502" s="17">
        <v>800</v>
      </c>
      <c r="K502" s="16">
        <v>0</v>
      </c>
      <c r="L502" s="12" t="s">
        <v>731</v>
      </c>
      <c r="M502" s="12" t="s">
        <v>686</v>
      </c>
      <c r="N502" s="12" t="s">
        <v>732</v>
      </c>
      <c r="O502" s="16">
        <v>83</v>
      </c>
      <c r="P502" s="16">
        <v>83</v>
      </c>
      <c r="Q502" s="17">
        <v>83</v>
      </c>
      <c r="R502" s="17">
        <v>83</v>
      </c>
      <c r="S502" s="16">
        <v>0</v>
      </c>
      <c r="T502" s="16">
        <v>0</v>
      </c>
      <c r="U502" s="17">
        <v>0</v>
      </c>
      <c r="V502" s="17">
        <v>0</v>
      </c>
      <c r="W502" s="16">
        <v>83</v>
      </c>
      <c r="X502" s="16">
        <v>0</v>
      </c>
      <c r="Y502" s="16">
        <v>0</v>
      </c>
      <c r="Z502" s="16">
        <v>83</v>
      </c>
      <c r="AA502" s="18">
        <v>0</v>
      </c>
      <c r="AB502" s="16">
        <v>0</v>
      </c>
      <c r="AC502" s="12" t="s">
        <v>549</v>
      </c>
      <c r="AD502" s="12" t="s">
        <v>559</v>
      </c>
      <c r="AE502" s="19">
        <v>43568</v>
      </c>
      <c r="AF502" s="19">
        <v>43573</v>
      </c>
      <c r="AG502" s="19">
        <v>43574</v>
      </c>
      <c r="AH502" s="20">
        <v>43578</v>
      </c>
    </row>
    <row r="503" spans="1:34" s="12" customFormat="1" ht="12.75" x14ac:dyDescent="0.15">
      <c r="A503" s="12" t="s">
        <v>1310</v>
      </c>
      <c r="B503" s="12" t="s">
        <v>100</v>
      </c>
      <c r="C503" s="12" t="s">
        <v>579</v>
      </c>
      <c r="D503" s="12" t="s">
        <v>612</v>
      </c>
      <c r="E503" s="12" t="s">
        <v>544</v>
      </c>
      <c r="F503" s="12" t="s">
        <v>545</v>
      </c>
      <c r="G503" s="16">
        <v>15</v>
      </c>
      <c r="H503" s="16">
        <v>0</v>
      </c>
      <c r="I503" s="17">
        <v>0</v>
      </c>
      <c r="J503" s="17">
        <v>0</v>
      </c>
      <c r="K503" s="16">
        <v>15</v>
      </c>
      <c r="L503" s="12" t="s">
        <v>905</v>
      </c>
      <c r="M503" s="12" t="s">
        <v>557</v>
      </c>
      <c r="N503" s="12" t="s">
        <v>906</v>
      </c>
      <c r="O503" s="16">
        <v>3</v>
      </c>
      <c r="P503" s="16">
        <v>2.6</v>
      </c>
      <c r="Q503" s="17">
        <v>2.6</v>
      </c>
      <c r="R503" s="17">
        <v>2.6</v>
      </c>
      <c r="S503" s="16">
        <v>0</v>
      </c>
      <c r="T503" s="16">
        <v>0</v>
      </c>
      <c r="U503" s="17">
        <v>0</v>
      </c>
      <c r="V503" s="17">
        <v>0</v>
      </c>
      <c r="W503" s="16">
        <v>2.6</v>
      </c>
      <c r="X503" s="16">
        <v>0.4</v>
      </c>
      <c r="Y503" s="16">
        <v>2.6</v>
      </c>
      <c r="Z503" s="16">
        <v>0</v>
      </c>
      <c r="AA503" s="18">
        <v>0</v>
      </c>
      <c r="AB503" s="16">
        <v>-2.6</v>
      </c>
      <c r="AC503" s="12" t="s">
        <v>549</v>
      </c>
      <c r="AD503" s="12" t="s">
        <v>559</v>
      </c>
      <c r="AE503" s="19">
        <v>43568</v>
      </c>
      <c r="AH503" s="20">
        <v>43572</v>
      </c>
    </row>
    <row r="504" spans="1:34" s="12" customFormat="1" ht="12.75" x14ac:dyDescent="0.15">
      <c r="A504" s="12" t="s">
        <v>1311</v>
      </c>
      <c r="B504" s="12" t="s">
        <v>363</v>
      </c>
      <c r="C504" s="12" t="s">
        <v>670</v>
      </c>
      <c r="D504" s="12" t="s">
        <v>853</v>
      </c>
      <c r="E504" s="12" t="s">
        <v>544</v>
      </c>
      <c r="F504" s="12" t="s">
        <v>585</v>
      </c>
      <c r="G504" s="16">
        <v>500000</v>
      </c>
      <c r="H504" s="16">
        <v>337000</v>
      </c>
      <c r="I504" s="17">
        <v>337000</v>
      </c>
      <c r="J504" s="17">
        <v>337000</v>
      </c>
      <c r="K504" s="16">
        <v>163000</v>
      </c>
      <c r="L504" s="12" t="s">
        <v>568</v>
      </c>
      <c r="M504" s="12" t="s">
        <v>569</v>
      </c>
      <c r="N504" s="12" t="s">
        <v>570</v>
      </c>
      <c r="O504" s="16">
        <v>321</v>
      </c>
      <c r="P504" s="16">
        <v>321</v>
      </c>
      <c r="Q504" s="17">
        <v>321</v>
      </c>
      <c r="R504" s="17">
        <v>321</v>
      </c>
      <c r="S504" s="16">
        <v>0</v>
      </c>
      <c r="T504" s="16">
        <v>0</v>
      </c>
      <c r="U504" s="17">
        <v>0</v>
      </c>
      <c r="V504" s="17">
        <v>0</v>
      </c>
      <c r="W504" s="16">
        <v>321</v>
      </c>
      <c r="X504" s="16">
        <v>0</v>
      </c>
      <c r="Y504" s="16">
        <v>104.646</v>
      </c>
      <c r="Z504" s="16">
        <v>216.35400000000001</v>
      </c>
      <c r="AA504" s="18">
        <v>0</v>
      </c>
      <c r="AB504" s="16">
        <v>-104.646</v>
      </c>
      <c r="AC504" s="12" t="s">
        <v>549</v>
      </c>
      <c r="AD504" s="12" t="s">
        <v>559</v>
      </c>
      <c r="AE504" s="19">
        <v>43568</v>
      </c>
      <c r="AF504" s="19">
        <v>43575</v>
      </c>
    </row>
    <row r="505" spans="1:34" s="12" customFormat="1" ht="12.75" x14ac:dyDescent="0.15">
      <c r="A505" s="12" t="s">
        <v>1312</v>
      </c>
      <c r="B505" s="12" t="s">
        <v>37</v>
      </c>
      <c r="C505" s="12" t="s">
        <v>588</v>
      </c>
      <c r="D505" s="12" t="s">
        <v>589</v>
      </c>
      <c r="E505" s="12" t="s">
        <v>544</v>
      </c>
      <c r="F505" s="12" t="s">
        <v>545</v>
      </c>
      <c r="G505" s="16">
        <v>3000</v>
      </c>
      <c r="H505" s="16">
        <v>3000</v>
      </c>
      <c r="I505" s="17">
        <v>3000</v>
      </c>
      <c r="J505" s="17">
        <v>3000</v>
      </c>
      <c r="K505" s="16">
        <v>0</v>
      </c>
      <c r="L505" s="12" t="s">
        <v>595</v>
      </c>
      <c r="M505" s="12" t="s">
        <v>591</v>
      </c>
      <c r="N505" s="12" t="s">
        <v>596</v>
      </c>
      <c r="O505" s="16">
        <v>124</v>
      </c>
      <c r="P505" s="16">
        <v>124</v>
      </c>
      <c r="Q505" s="17">
        <v>124</v>
      </c>
      <c r="R505" s="17">
        <v>124</v>
      </c>
      <c r="S505" s="16">
        <v>0</v>
      </c>
      <c r="T505" s="16">
        <v>0</v>
      </c>
      <c r="U505" s="17">
        <v>0</v>
      </c>
      <c r="V505" s="17">
        <v>0</v>
      </c>
      <c r="W505" s="16">
        <v>124</v>
      </c>
      <c r="X505" s="16">
        <v>0</v>
      </c>
      <c r="Y505" s="16">
        <v>-1.81898940354586E-14</v>
      </c>
      <c r="Z505" s="16">
        <v>124</v>
      </c>
      <c r="AA505" s="18">
        <v>0</v>
      </c>
      <c r="AB505" s="16">
        <v>0</v>
      </c>
      <c r="AC505" s="12" t="s">
        <v>549</v>
      </c>
      <c r="AD505" s="12" t="s">
        <v>559</v>
      </c>
      <c r="AE505" s="19">
        <v>43568</v>
      </c>
      <c r="AF505" s="19">
        <v>43570</v>
      </c>
      <c r="AG505" s="19">
        <v>43575</v>
      </c>
      <c r="AH505" s="20">
        <v>43578</v>
      </c>
    </row>
    <row r="506" spans="1:34" s="12" customFormat="1" ht="12.75" x14ac:dyDescent="0.15">
      <c r="A506" s="12" t="s">
        <v>1313</v>
      </c>
      <c r="B506" s="12" t="s">
        <v>31</v>
      </c>
      <c r="C506" s="12" t="s">
        <v>670</v>
      </c>
      <c r="D506" s="12" t="s">
        <v>671</v>
      </c>
      <c r="E506" s="12" t="s">
        <v>544</v>
      </c>
      <c r="F506" s="12" t="s">
        <v>545</v>
      </c>
      <c r="G506" s="16">
        <v>1000000</v>
      </c>
      <c r="H506" s="16">
        <v>329700</v>
      </c>
      <c r="I506" s="17">
        <v>329700</v>
      </c>
      <c r="J506" s="17">
        <v>329700</v>
      </c>
      <c r="K506" s="16">
        <v>670300</v>
      </c>
      <c r="L506" s="12" t="s">
        <v>672</v>
      </c>
      <c r="M506" s="12" t="s">
        <v>564</v>
      </c>
      <c r="N506" s="12" t="s">
        <v>673</v>
      </c>
      <c r="O506" s="16">
        <v>1313</v>
      </c>
      <c r="P506" s="16">
        <v>432.9</v>
      </c>
      <c r="Q506" s="17">
        <v>1134.3</v>
      </c>
      <c r="R506" s="17">
        <v>1134.3</v>
      </c>
      <c r="S506" s="16">
        <v>0</v>
      </c>
      <c r="T506" s="16">
        <v>0</v>
      </c>
      <c r="U506" s="17">
        <v>0</v>
      </c>
      <c r="V506" s="17">
        <v>0</v>
      </c>
      <c r="W506" s="16">
        <v>432.9</v>
      </c>
      <c r="X506" s="16">
        <v>880.1</v>
      </c>
      <c r="Y506" s="16">
        <v>3.8999999999941798E-3</v>
      </c>
      <c r="Z506" s="16">
        <v>432.89609999999999</v>
      </c>
      <c r="AA506" s="18">
        <v>0</v>
      </c>
      <c r="AB506" s="16">
        <v>-3.8999999999941798E-3</v>
      </c>
      <c r="AC506" s="12" t="s">
        <v>549</v>
      </c>
      <c r="AD506" s="12" t="s">
        <v>559</v>
      </c>
      <c r="AE506" s="19">
        <v>43568</v>
      </c>
      <c r="AF506" s="19">
        <v>43574</v>
      </c>
      <c r="AH506" s="20">
        <v>43580</v>
      </c>
    </row>
    <row r="507" spans="1:34" s="12" customFormat="1" ht="12.75" x14ac:dyDescent="0.15">
      <c r="A507" s="12" t="s">
        <v>1314</v>
      </c>
      <c r="B507" s="12" t="s">
        <v>410</v>
      </c>
      <c r="C507" s="12" t="s">
        <v>573</v>
      </c>
      <c r="D507" s="12" t="s">
        <v>1315</v>
      </c>
      <c r="E507" s="12" t="s">
        <v>544</v>
      </c>
      <c r="F507" s="12" t="s">
        <v>545</v>
      </c>
      <c r="G507" s="16">
        <v>130</v>
      </c>
      <c r="H507" s="16">
        <v>129.5</v>
      </c>
      <c r="I507" s="17">
        <v>129.5</v>
      </c>
      <c r="J507" s="17">
        <v>129.5</v>
      </c>
      <c r="K507" s="16">
        <v>0.5</v>
      </c>
      <c r="L507" s="12" t="s">
        <v>1316</v>
      </c>
      <c r="M507" s="12" t="s">
        <v>557</v>
      </c>
      <c r="N507" s="12" t="s">
        <v>1317</v>
      </c>
      <c r="O507" s="16">
        <v>35</v>
      </c>
      <c r="P507" s="16">
        <v>35</v>
      </c>
      <c r="Q507" s="17">
        <v>35</v>
      </c>
      <c r="R507" s="17">
        <v>35</v>
      </c>
      <c r="S507" s="16">
        <v>0</v>
      </c>
      <c r="T507" s="16">
        <v>0</v>
      </c>
      <c r="U507" s="17">
        <v>0</v>
      </c>
      <c r="V507" s="17">
        <v>0</v>
      </c>
      <c r="W507" s="16">
        <v>35</v>
      </c>
      <c r="X507" s="16">
        <v>0</v>
      </c>
      <c r="Y507" s="16">
        <v>0.134615384615381</v>
      </c>
      <c r="Z507" s="16">
        <v>34.865384615384599</v>
      </c>
      <c r="AA507" s="18">
        <v>0</v>
      </c>
      <c r="AB507" s="16">
        <v>-0.134615384615386</v>
      </c>
      <c r="AC507" s="12" t="s">
        <v>549</v>
      </c>
      <c r="AD507" s="12" t="s">
        <v>559</v>
      </c>
      <c r="AE507" s="19">
        <v>43568</v>
      </c>
      <c r="AF507" s="19">
        <v>43573</v>
      </c>
      <c r="AH507" s="20">
        <v>43574</v>
      </c>
    </row>
    <row r="508" spans="1:34" s="12" customFormat="1" ht="12.75" x14ac:dyDescent="0.15">
      <c r="A508" s="12" t="s">
        <v>1318</v>
      </c>
      <c r="B508" s="12" t="s">
        <v>416</v>
      </c>
      <c r="C508" s="12" t="s">
        <v>573</v>
      </c>
      <c r="D508" s="12" t="s">
        <v>1319</v>
      </c>
      <c r="E508" s="12" t="s">
        <v>544</v>
      </c>
      <c r="F508" s="12" t="s">
        <v>545</v>
      </c>
      <c r="G508" s="16">
        <v>70</v>
      </c>
      <c r="H508" s="16">
        <v>65</v>
      </c>
      <c r="I508" s="17">
        <v>65</v>
      </c>
      <c r="J508" s="17">
        <v>65</v>
      </c>
      <c r="K508" s="16">
        <v>5</v>
      </c>
      <c r="L508" s="12" t="s">
        <v>1197</v>
      </c>
      <c r="M508" s="12" t="s">
        <v>557</v>
      </c>
      <c r="N508" s="12" t="s">
        <v>1198</v>
      </c>
      <c r="O508" s="16">
        <v>6</v>
      </c>
      <c r="P508" s="16">
        <v>6</v>
      </c>
      <c r="Q508" s="17">
        <v>6</v>
      </c>
      <c r="R508" s="17">
        <v>6</v>
      </c>
      <c r="S508" s="16">
        <v>0</v>
      </c>
      <c r="T508" s="16">
        <v>0</v>
      </c>
      <c r="U508" s="17">
        <v>0</v>
      </c>
      <c r="V508" s="17">
        <v>0</v>
      </c>
      <c r="W508" s="16">
        <v>6</v>
      </c>
      <c r="X508" s="16">
        <v>0</v>
      </c>
      <c r="Y508" s="16">
        <v>0.42857142857142899</v>
      </c>
      <c r="Z508" s="16">
        <v>5.5714285714285703</v>
      </c>
      <c r="AA508" s="18">
        <v>0</v>
      </c>
      <c r="AB508" s="16">
        <v>-0.42857142857142899</v>
      </c>
      <c r="AC508" s="12" t="s">
        <v>549</v>
      </c>
      <c r="AD508" s="12" t="s">
        <v>559</v>
      </c>
      <c r="AE508" s="19">
        <v>43568</v>
      </c>
      <c r="AF508" s="19">
        <v>43574</v>
      </c>
      <c r="AH508" s="20">
        <v>43578</v>
      </c>
    </row>
    <row r="509" spans="1:34" s="12" customFormat="1" ht="12.75" x14ac:dyDescent="0.15">
      <c r="A509" s="12" t="s">
        <v>1320</v>
      </c>
      <c r="B509" s="12" t="s">
        <v>377</v>
      </c>
      <c r="C509" s="12" t="s">
        <v>573</v>
      </c>
      <c r="D509" s="12" t="s">
        <v>1321</v>
      </c>
      <c r="E509" s="12" t="s">
        <v>544</v>
      </c>
      <c r="F509" s="12" t="s">
        <v>545</v>
      </c>
      <c r="G509" s="16">
        <v>130</v>
      </c>
      <c r="H509" s="16">
        <v>128.5</v>
      </c>
      <c r="I509" s="17">
        <v>128.5</v>
      </c>
      <c r="J509" s="17">
        <v>128.5</v>
      </c>
      <c r="K509" s="16">
        <v>1.5</v>
      </c>
      <c r="L509" s="12" t="s">
        <v>1188</v>
      </c>
      <c r="M509" s="12" t="s">
        <v>557</v>
      </c>
      <c r="N509" s="12" t="s">
        <v>1189</v>
      </c>
      <c r="O509" s="16">
        <v>29</v>
      </c>
      <c r="P509" s="16">
        <v>29</v>
      </c>
      <c r="Q509" s="17">
        <v>29</v>
      </c>
      <c r="R509" s="17">
        <v>29</v>
      </c>
      <c r="S509" s="16">
        <v>0</v>
      </c>
      <c r="T509" s="16">
        <v>0</v>
      </c>
      <c r="U509" s="17">
        <v>0</v>
      </c>
      <c r="V509" s="17">
        <v>0</v>
      </c>
      <c r="W509" s="16">
        <v>29</v>
      </c>
      <c r="X509" s="16">
        <v>0</v>
      </c>
      <c r="Y509" s="16">
        <v>0.33461538461538598</v>
      </c>
      <c r="Z509" s="16">
        <v>28.6653846153846</v>
      </c>
      <c r="AA509" s="18">
        <v>0</v>
      </c>
      <c r="AB509" s="16">
        <v>-0.33461538461538598</v>
      </c>
      <c r="AC509" s="12" t="s">
        <v>549</v>
      </c>
      <c r="AD509" s="12" t="s">
        <v>559</v>
      </c>
      <c r="AE509" s="19">
        <v>43568</v>
      </c>
      <c r="AF509" s="19">
        <v>43573</v>
      </c>
      <c r="AH509" s="20">
        <v>43574</v>
      </c>
    </row>
    <row r="510" spans="1:34" s="12" customFormat="1" ht="12.75" x14ac:dyDescent="0.15">
      <c r="A510" s="12" t="s">
        <v>1322</v>
      </c>
      <c r="B510" s="12" t="s">
        <v>15</v>
      </c>
      <c r="C510" s="12" t="s">
        <v>690</v>
      </c>
      <c r="D510" s="12" t="s">
        <v>691</v>
      </c>
      <c r="E510" s="12" t="s">
        <v>544</v>
      </c>
      <c r="F510" s="12" t="s">
        <v>545</v>
      </c>
      <c r="G510" s="16">
        <v>100000</v>
      </c>
      <c r="H510" s="16">
        <v>100000</v>
      </c>
      <c r="I510" s="17">
        <v>100000</v>
      </c>
      <c r="J510" s="17">
        <v>100000</v>
      </c>
      <c r="K510" s="16">
        <v>0</v>
      </c>
      <c r="L510" s="12" t="s">
        <v>692</v>
      </c>
      <c r="M510" s="12" t="s">
        <v>564</v>
      </c>
      <c r="N510" s="12" t="s">
        <v>693</v>
      </c>
      <c r="O510" s="16">
        <v>34</v>
      </c>
      <c r="P510" s="16">
        <v>34</v>
      </c>
      <c r="Q510" s="17">
        <v>34</v>
      </c>
      <c r="R510" s="17">
        <v>34</v>
      </c>
      <c r="S510" s="16">
        <v>0</v>
      </c>
      <c r="T510" s="16">
        <v>0</v>
      </c>
      <c r="U510" s="17">
        <v>0</v>
      </c>
      <c r="V510" s="17">
        <v>0</v>
      </c>
      <c r="W510" s="16">
        <v>34</v>
      </c>
      <c r="X510" s="16">
        <v>0</v>
      </c>
      <c r="Y510" s="16">
        <v>0</v>
      </c>
      <c r="Z510" s="16">
        <v>34</v>
      </c>
      <c r="AA510" s="18">
        <v>0</v>
      </c>
      <c r="AB510" s="16">
        <v>0</v>
      </c>
      <c r="AC510" s="12" t="s">
        <v>549</v>
      </c>
      <c r="AD510" s="12" t="s">
        <v>559</v>
      </c>
      <c r="AE510" s="19">
        <v>43568</v>
      </c>
      <c r="AF510" s="19">
        <v>43572</v>
      </c>
      <c r="AG510" s="19">
        <v>43574</v>
      </c>
      <c r="AH510" s="20">
        <v>43578</v>
      </c>
    </row>
    <row r="511" spans="1:34" s="12" customFormat="1" ht="12.75" x14ac:dyDescent="0.15">
      <c r="A511" s="12" t="s">
        <v>1323</v>
      </c>
      <c r="B511" s="12" t="s">
        <v>1243</v>
      </c>
      <c r="C511" s="12" t="s">
        <v>652</v>
      </c>
      <c r="D511" s="12" t="s">
        <v>653</v>
      </c>
      <c r="E511" s="12" t="s">
        <v>544</v>
      </c>
      <c r="F511" s="12" t="s">
        <v>545</v>
      </c>
      <c r="G511" s="16">
        <v>100</v>
      </c>
      <c r="H511" s="16">
        <v>100</v>
      </c>
      <c r="I511" s="17">
        <v>100</v>
      </c>
      <c r="J511" s="17">
        <v>100</v>
      </c>
      <c r="K511" s="16">
        <v>0</v>
      </c>
      <c r="L511" s="12" t="s">
        <v>654</v>
      </c>
      <c r="M511" s="12" t="s">
        <v>557</v>
      </c>
      <c r="N511" s="12" t="s">
        <v>655</v>
      </c>
      <c r="O511" s="16">
        <v>7</v>
      </c>
      <c r="P511" s="16">
        <v>7</v>
      </c>
      <c r="Q511" s="17">
        <v>7</v>
      </c>
      <c r="R511" s="17">
        <v>7</v>
      </c>
      <c r="S511" s="16">
        <v>0</v>
      </c>
      <c r="T511" s="16">
        <v>0</v>
      </c>
      <c r="U511" s="17">
        <v>0</v>
      </c>
      <c r="V511" s="17">
        <v>0</v>
      </c>
      <c r="W511" s="16">
        <v>7</v>
      </c>
      <c r="X511" s="16">
        <v>0</v>
      </c>
      <c r="Y511" s="16">
        <v>0</v>
      </c>
      <c r="Z511" s="16">
        <v>7</v>
      </c>
      <c r="AA511" s="18">
        <v>0</v>
      </c>
      <c r="AB511" s="16">
        <v>0</v>
      </c>
      <c r="AC511" s="12" t="s">
        <v>549</v>
      </c>
      <c r="AD511" s="12" t="s">
        <v>559</v>
      </c>
      <c r="AE511" s="19">
        <v>43570</v>
      </c>
      <c r="AF511" s="19">
        <v>43571</v>
      </c>
      <c r="AG511" s="19">
        <v>43571</v>
      </c>
      <c r="AH511" s="20">
        <v>43574</v>
      </c>
    </row>
    <row r="512" spans="1:34" s="12" customFormat="1" ht="12.75" x14ac:dyDescent="0.15">
      <c r="A512" s="12" t="s">
        <v>1324</v>
      </c>
      <c r="B512" s="12" t="s">
        <v>101</v>
      </c>
      <c r="C512" s="12" t="s">
        <v>588</v>
      </c>
      <c r="D512" s="12" t="s">
        <v>983</v>
      </c>
      <c r="E512" s="12" t="s">
        <v>544</v>
      </c>
      <c r="F512" s="12" t="s">
        <v>545</v>
      </c>
      <c r="G512" s="16">
        <v>450</v>
      </c>
      <c r="H512" s="16">
        <v>450</v>
      </c>
      <c r="I512" s="17">
        <v>450</v>
      </c>
      <c r="J512" s="17">
        <v>450</v>
      </c>
      <c r="K512" s="16">
        <v>0</v>
      </c>
      <c r="L512" s="12" t="s">
        <v>984</v>
      </c>
      <c r="M512" s="12" t="s">
        <v>557</v>
      </c>
      <c r="N512" s="12" t="s">
        <v>985</v>
      </c>
      <c r="O512" s="16">
        <v>72</v>
      </c>
      <c r="P512" s="16">
        <v>72</v>
      </c>
      <c r="Q512" s="17">
        <v>72</v>
      </c>
      <c r="R512" s="17">
        <v>72</v>
      </c>
      <c r="S512" s="16">
        <v>0</v>
      </c>
      <c r="T512" s="16">
        <v>0</v>
      </c>
      <c r="U512" s="17">
        <v>0</v>
      </c>
      <c r="V512" s="17">
        <v>0</v>
      </c>
      <c r="W512" s="16">
        <v>72</v>
      </c>
      <c r="X512" s="16">
        <v>0</v>
      </c>
      <c r="Y512" s="16">
        <v>0</v>
      </c>
      <c r="Z512" s="16">
        <v>72</v>
      </c>
      <c r="AA512" s="18">
        <v>0</v>
      </c>
      <c r="AB512" s="16">
        <v>0</v>
      </c>
      <c r="AC512" s="12" t="s">
        <v>549</v>
      </c>
      <c r="AD512" s="12" t="s">
        <v>559</v>
      </c>
      <c r="AE512" s="19">
        <v>43570</v>
      </c>
      <c r="AF512" s="19">
        <v>43574</v>
      </c>
      <c r="AG512" s="19">
        <v>43575</v>
      </c>
      <c r="AH512" s="20">
        <v>43578</v>
      </c>
    </row>
    <row r="513" spans="1:34" s="12" customFormat="1" ht="12.75" x14ac:dyDescent="0.15">
      <c r="A513" s="12" t="s">
        <v>1325</v>
      </c>
      <c r="B513" s="12" t="s">
        <v>55</v>
      </c>
      <c r="C513" s="12" t="s">
        <v>588</v>
      </c>
      <c r="D513" s="12" t="s">
        <v>816</v>
      </c>
      <c r="E513" s="12" t="s">
        <v>544</v>
      </c>
      <c r="F513" s="12" t="s">
        <v>545</v>
      </c>
      <c r="G513" s="16">
        <v>1200</v>
      </c>
      <c r="H513" s="16">
        <v>1156.5</v>
      </c>
      <c r="I513" s="17">
        <v>1156.5</v>
      </c>
      <c r="J513" s="17">
        <v>1156.5</v>
      </c>
      <c r="K513" s="16">
        <v>43.5</v>
      </c>
      <c r="L513" s="12" t="s">
        <v>817</v>
      </c>
      <c r="M513" s="12" t="s">
        <v>557</v>
      </c>
      <c r="N513" s="12" t="s">
        <v>818</v>
      </c>
      <c r="O513" s="16">
        <v>94</v>
      </c>
      <c r="P513" s="16">
        <v>94</v>
      </c>
      <c r="Q513" s="17">
        <v>94</v>
      </c>
      <c r="R513" s="17">
        <v>94</v>
      </c>
      <c r="S513" s="16">
        <v>0</v>
      </c>
      <c r="T513" s="16">
        <v>0</v>
      </c>
      <c r="U513" s="17">
        <v>0</v>
      </c>
      <c r="V513" s="17">
        <v>0</v>
      </c>
      <c r="W513" s="16">
        <v>94</v>
      </c>
      <c r="X513" s="16">
        <v>0</v>
      </c>
      <c r="Y513" s="16">
        <v>3.4075000000000002</v>
      </c>
      <c r="Z513" s="16">
        <v>90.592500000000001</v>
      </c>
      <c r="AA513" s="18">
        <v>0</v>
      </c>
      <c r="AB513" s="16">
        <v>-3.4075000000000002</v>
      </c>
      <c r="AC513" s="12" t="s">
        <v>549</v>
      </c>
      <c r="AD513" s="12" t="s">
        <v>559</v>
      </c>
      <c r="AE513" s="19">
        <v>43570</v>
      </c>
      <c r="AF513" s="19">
        <v>43572</v>
      </c>
      <c r="AH513" s="20">
        <v>43578</v>
      </c>
    </row>
    <row r="514" spans="1:34" s="12" customFormat="1" ht="12.75" x14ac:dyDescent="0.15">
      <c r="A514" s="12" t="s">
        <v>1326</v>
      </c>
      <c r="B514" s="12" t="s">
        <v>1249</v>
      </c>
      <c r="C514" s="12" t="s">
        <v>753</v>
      </c>
      <c r="D514" s="12" t="s">
        <v>653</v>
      </c>
      <c r="E514" s="12" t="s">
        <v>544</v>
      </c>
      <c r="F514" s="12" t="s">
        <v>545</v>
      </c>
      <c r="G514" s="16">
        <v>80</v>
      </c>
      <c r="H514" s="16">
        <v>80</v>
      </c>
      <c r="I514" s="17">
        <v>80</v>
      </c>
      <c r="J514" s="17">
        <v>80</v>
      </c>
      <c r="K514" s="16">
        <v>0</v>
      </c>
      <c r="L514" s="12" t="s">
        <v>654</v>
      </c>
      <c r="M514" s="12" t="s">
        <v>557</v>
      </c>
      <c r="N514" s="12" t="s">
        <v>655</v>
      </c>
      <c r="O514" s="16">
        <v>6</v>
      </c>
      <c r="P514" s="16">
        <v>6</v>
      </c>
      <c r="Q514" s="17">
        <v>6</v>
      </c>
      <c r="R514" s="17">
        <v>6</v>
      </c>
      <c r="S514" s="16">
        <v>0</v>
      </c>
      <c r="T514" s="16">
        <v>0</v>
      </c>
      <c r="U514" s="17">
        <v>0</v>
      </c>
      <c r="V514" s="17">
        <v>0</v>
      </c>
      <c r="W514" s="16">
        <v>6</v>
      </c>
      <c r="X514" s="16">
        <v>0</v>
      </c>
      <c r="Y514" s="16">
        <v>0</v>
      </c>
      <c r="Z514" s="16">
        <v>6</v>
      </c>
      <c r="AA514" s="18">
        <v>0</v>
      </c>
      <c r="AB514" s="16">
        <v>0</v>
      </c>
      <c r="AC514" s="12" t="s">
        <v>549</v>
      </c>
      <c r="AD514" s="12" t="s">
        <v>559</v>
      </c>
      <c r="AE514" s="19">
        <v>43570</v>
      </c>
      <c r="AF514" s="19">
        <v>43573</v>
      </c>
      <c r="AG514" s="19">
        <v>43573</v>
      </c>
      <c r="AH514" s="20">
        <v>43574</v>
      </c>
    </row>
    <row r="515" spans="1:34" s="12" customFormat="1" ht="12.75" x14ac:dyDescent="0.15">
      <c r="A515" s="12" t="s">
        <v>1327</v>
      </c>
      <c r="B515" s="12" t="s">
        <v>45</v>
      </c>
      <c r="C515" s="12" t="s">
        <v>670</v>
      </c>
      <c r="D515" s="12" t="s">
        <v>845</v>
      </c>
      <c r="E515" s="12" t="s">
        <v>544</v>
      </c>
      <c r="F515" s="12" t="s">
        <v>585</v>
      </c>
      <c r="G515" s="16">
        <v>500000</v>
      </c>
      <c r="H515" s="16">
        <v>460500</v>
      </c>
      <c r="I515" s="17">
        <v>460500</v>
      </c>
      <c r="J515" s="17">
        <v>460500</v>
      </c>
      <c r="K515" s="16">
        <v>39500</v>
      </c>
      <c r="L515" s="12" t="s">
        <v>846</v>
      </c>
      <c r="M515" s="12" t="s">
        <v>569</v>
      </c>
      <c r="N515" s="12" t="s">
        <v>847</v>
      </c>
      <c r="O515" s="16">
        <v>286</v>
      </c>
      <c r="P515" s="16">
        <v>286</v>
      </c>
      <c r="Q515" s="17">
        <v>286</v>
      </c>
      <c r="R515" s="17">
        <v>286</v>
      </c>
      <c r="S515" s="16">
        <v>0</v>
      </c>
      <c r="T515" s="16">
        <v>0</v>
      </c>
      <c r="U515" s="17">
        <v>0</v>
      </c>
      <c r="V515" s="17">
        <v>0</v>
      </c>
      <c r="W515" s="16">
        <v>286</v>
      </c>
      <c r="X515" s="16">
        <v>0</v>
      </c>
      <c r="Y515" s="16">
        <v>22.594000000000001</v>
      </c>
      <c r="Z515" s="16">
        <v>263.40600000000001</v>
      </c>
      <c r="AA515" s="18">
        <v>0</v>
      </c>
      <c r="AB515" s="16">
        <v>-22.594000000000001</v>
      </c>
      <c r="AC515" s="12" t="s">
        <v>549</v>
      </c>
      <c r="AD515" s="12" t="s">
        <v>559</v>
      </c>
      <c r="AE515" s="19">
        <v>43570</v>
      </c>
      <c r="AF515" s="19">
        <v>43579</v>
      </c>
    </row>
    <row r="516" spans="1:34" s="12" customFormat="1" ht="12.75" x14ac:dyDescent="0.15">
      <c r="A516" s="12" t="s">
        <v>1328</v>
      </c>
      <c r="B516" s="12" t="s">
        <v>710</v>
      </c>
      <c r="C516" s="12" t="s">
        <v>711</v>
      </c>
      <c r="D516" s="12" t="s">
        <v>712</v>
      </c>
      <c r="E516" s="12" t="s">
        <v>544</v>
      </c>
      <c r="F516" s="12" t="s">
        <v>545</v>
      </c>
      <c r="G516" s="16">
        <v>860</v>
      </c>
      <c r="H516" s="16">
        <v>845</v>
      </c>
      <c r="I516" s="17">
        <v>845</v>
      </c>
      <c r="J516" s="17">
        <v>845</v>
      </c>
      <c r="K516" s="16">
        <v>15</v>
      </c>
      <c r="L516" s="12" t="s">
        <v>713</v>
      </c>
      <c r="M516" s="12" t="s">
        <v>576</v>
      </c>
      <c r="N516" s="12" t="s">
        <v>714</v>
      </c>
      <c r="O516" s="16">
        <v>52</v>
      </c>
      <c r="P516" s="16">
        <v>52</v>
      </c>
      <c r="Q516" s="17">
        <v>52</v>
      </c>
      <c r="R516" s="17">
        <v>52</v>
      </c>
      <c r="S516" s="16">
        <v>0</v>
      </c>
      <c r="T516" s="16">
        <v>0</v>
      </c>
      <c r="U516" s="17">
        <v>0</v>
      </c>
      <c r="V516" s="17">
        <v>0</v>
      </c>
      <c r="W516" s="16">
        <v>52</v>
      </c>
      <c r="X516" s="16">
        <v>0</v>
      </c>
      <c r="Y516" s="16">
        <v>0.90697674418604002</v>
      </c>
      <c r="Z516" s="16">
        <v>51.093023255814003</v>
      </c>
      <c r="AA516" s="18">
        <v>0</v>
      </c>
      <c r="AB516" s="16">
        <v>-0.90697674418604901</v>
      </c>
      <c r="AC516" s="12" t="s">
        <v>549</v>
      </c>
      <c r="AD516" s="12" t="s">
        <v>559</v>
      </c>
      <c r="AE516" s="19">
        <v>43571</v>
      </c>
      <c r="AF516" s="19">
        <v>43573</v>
      </c>
      <c r="AH516" s="20">
        <v>43583</v>
      </c>
    </row>
    <row r="517" spans="1:34" s="12" customFormat="1" ht="12.75" x14ac:dyDescent="0.15">
      <c r="A517" s="12" t="s">
        <v>1329</v>
      </c>
      <c r="B517" s="12" t="s">
        <v>98</v>
      </c>
      <c r="C517" s="12" t="s">
        <v>588</v>
      </c>
      <c r="D517" s="12" t="s">
        <v>1060</v>
      </c>
      <c r="E517" s="12" t="s">
        <v>544</v>
      </c>
      <c r="F517" s="12" t="s">
        <v>545</v>
      </c>
      <c r="G517" s="16">
        <v>300</v>
      </c>
      <c r="H517" s="16">
        <v>300</v>
      </c>
      <c r="I517" s="17">
        <v>300</v>
      </c>
      <c r="J517" s="17">
        <v>300</v>
      </c>
      <c r="K517" s="16">
        <v>0</v>
      </c>
      <c r="L517" s="12" t="s">
        <v>1061</v>
      </c>
      <c r="M517" s="12" t="s">
        <v>557</v>
      </c>
      <c r="N517" s="12" t="s">
        <v>1062</v>
      </c>
      <c r="O517" s="16">
        <v>30</v>
      </c>
      <c r="P517" s="16">
        <v>30</v>
      </c>
      <c r="Q517" s="17">
        <v>35.1</v>
      </c>
      <c r="R517" s="17">
        <v>35.1</v>
      </c>
      <c r="S517" s="16">
        <v>0</v>
      </c>
      <c r="T517" s="16">
        <v>0</v>
      </c>
      <c r="U517" s="17">
        <v>0</v>
      </c>
      <c r="V517" s="17">
        <v>0</v>
      </c>
      <c r="W517" s="16">
        <v>30</v>
      </c>
      <c r="X517" s="16">
        <v>0</v>
      </c>
      <c r="Y517" s="16">
        <v>0</v>
      </c>
      <c r="Z517" s="16">
        <v>30</v>
      </c>
      <c r="AA517" s="18">
        <v>0</v>
      </c>
      <c r="AB517" s="16">
        <v>0</v>
      </c>
      <c r="AC517" s="12" t="s">
        <v>549</v>
      </c>
      <c r="AD517" s="12" t="s">
        <v>559</v>
      </c>
      <c r="AE517" s="19">
        <v>43572</v>
      </c>
      <c r="AF517" s="19">
        <v>43572</v>
      </c>
      <c r="AG517" s="19">
        <v>43575</v>
      </c>
      <c r="AH517" s="20">
        <v>43578</v>
      </c>
    </row>
    <row r="518" spans="1:34" s="12" customFormat="1" ht="12.75" x14ac:dyDescent="0.15">
      <c r="A518" s="12" t="s">
        <v>1330</v>
      </c>
      <c r="B518" s="12" t="s">
        <v>7</v>
      </c>
      <c r="C518" s="12" t="s">
        <v>863</v>
      </c>
      <c r="D518" s="12" t="s">
        <v>878</v>
      </c>
      <c r="E518" s="12" t="s">
        <v>544</v>
      </c>
      <c r="F518" s="12" t="s">
        <v>545</v>
      </c>
      <c r="G518" s="16">
        <v>300000</v>
      </c>
      <c r="H518" s="16">
        <v>262000</v>
      </c>
      <c r="I518" s="17">
        <v>262000</v>
      </c>
      <c r="J518" s="17">
        <v>262000</v>
      </c>
      <c r="K518" s="16">
        <v>38000</v>
      </c>
      <c r="L518" s="12" t="s">
        <v>879</v>
      </c>
      <c r="M518" s="12" t="s">
        <v>564</v>
      </c>
      <c r="N518" s="12" t="s">
        <v>880</v>
      </c>
      <c r="O518" s="16">
        <v>107</v>
      </c>
      <c r="P518" s="16">
        <v>107</v>
      </c>
      <c r="Q518" s="17">
        <v>107</v>
      </c>
      <c r="R518" s="17">
        <v>107</v>
      </c>
      <c r="S518" s="16">
        <v>0</v>
      </c>
      <c r="T518" s="16">
        <v>0</v>
      </c>
      <c r="U518" s="17">
        <v>0</v>
      </c>
      <c r="V518" s="17">
        <v>0</v>
      </c>
      <c r="W518" s="16">
        <v>107</v>
      </c>
      <c r="X518" s="16">
        <v>0</v>
      </c>
      <c r="Y518" s="16">
        <v>13.553333333333301</v>
      </c>
      <c r="Z518" s="16">
        <v>93.446666666666701</v>
      </c>
      <c r="AA518" s="18">
        <v>0</v>
      </c>
      <c r="AB518" s="16">
        <v>-13.553333333333301</v>
      </c>
      <c r="AC518" s="12" t="s">
        <v>549</v>
      </c>
      <c r="AD518" s="12" t="s">
        <v>559</v>
      </c>
      <c r="AE518" s="19">
        <v>43572</v>
      </c>
      <c r="AF518" s="19">
        <v>43577</v>
      </c>
      <c r="AH518" s="20">
        <v>43580</v>
      </c>
    </row>
    <row r="519" spans="1:34" s="12" customFormat="1" ht="12.75" x14ac:dyDescent="0.15">
      <c r="A519" s="12" t="s">
        <v>1331</v>
      </c>
      <c r="B519" s="12" t="s">
        <v>107</v>
      </c>
      <c r="C519" s="12" t="s">
        <v>554</v>
      </c>
      <c r="D519" s="12" t="s">
        <v>757</v>
      </c>
      <c r="E519" s="12" t="s">
        <v>544</v>
      </c>
      <c r="F519" s="12" t="s">
        <v>545</v>
      </c>
      <c r="G519" s="16">
        <v>430</v>
      </c>
      <c r="H519" s="16">
        <v>430</v>
      </c>
      <c r="I519" s="17">
        <v>430</v>
      </c>
      <c r="J519" s="17">
        <v>430</v>
      </c>
      <c r="K519" s="16">
        <v>0</v>
      </c>
      <c r="L519" s="12" t="s">
        <v>654</v>
      </c>
      <c r="M519" s="12" t="s">
        <v>557</v>
      </c>
      <c r="N519" s="12" t="s">
        <v>655</v>
      </c>
      <c r="O519" s="16">
        <v>60</v>
      </c>
      <c r="P519" s="16">
        <v>60</v>
      </c>
      <c r="Q519" s="17">
        <v>60</v>
      </c>
      <c r="R519" s="17">
        <v>60</v>
      </c>
      <c r="S519" s="16">
        <v>0</v>
      </c>
      <c r="T519" s="16">
        <v>0</v>
      </c>
      <c r="U519" s="17">
        <v>0</v>
      </c>
      <c r="V519" s="17">
        <v>0</v>
      </c>
      <c r="W519" s="16">
        <v>60</v>
      </c>
      <c r="X519" s="16">
        <v>0</v>
      </c>
      <c r="Y519" s="16">
        <v>0</v>
      </c>
      <c r="Z519" s="16">
        <v>60</v>
      </c>
      <c r="AA519" s="18">
        <v>0</v>
      </c>
      <c r="AB519" s="16">
        <v>0</v>
      </c>
      <c r="AC519" s="12" t="s">
        <v>549</v>
      </c>
      <c r="AD519" s="12" t="s">
        <v>559</v>
      </c>
      <c r="AE519" s="19">
        <v>43572</v>
      </c>
      <c r="AF519" s="19">
        <v>43575</v>
      </c>
      <c r="AG519" s="19">
        <v>43575</v>
      </c>
      <c r="AH519" s="20">
        <v>43578</v>
      </c>
    </row>
    <row r="520" spans="1:34" s="12" customFormat="1" ht="12.75" x14ac:dyDescent="0.15">
      <c r="A520" s="12" t="s">
        <v>1332</v>
      </c>
      <c r="B520" s="12" t="s">
        <v>108</v>
      </c>
      <c r="C520" s="12" t="s">
        <v>652</v>
      </c>
      <c r="D520" s="12" t="s">
        <v>653</v>
      </c>
      <c r="E520" s="12" t="s">
        <v>544</v>
      </c>
      <c r="F520" s="12" t="s">
        <v>545</v>
      </c>
      <c r="G520" s="16">
        <v>400</v>
      </c>
      <c r="H520" s="16">
        <v>395</v>
      </c>
      <c r="I520" s="17">
        <v>395</v>
      </c>
      <c r="J520" s="17">
        <v>395</v>
      </c>
      <c r="K520" s="16">
        <v>5</v>
      </c>
      <c r="L520" s="12" t="s">
        <v>654</v>
      </c>
      <c r="M520" s="12" t="s">
        <v>557</v>
      </c>
      <c r="N520" s="12" t="s">
        <v>655</v>
      </c>
      <c r="O520" s="16">
        <v>28</v>
      </c>
      <c r="P520" s="16">
        <v>28</v>
      </c>
      <c r="Q520" s="17">
        <v>28</v>
      </c>
      <c r="R520" s="17">
        <v>28</v>
      </c>
      <c r="S520" s="16">
        <v>0</v>
      </c>
      <c r="T520" s="16">
        <v>0</v>
      </c>
      <c r="U520" s="17">
        <v>0</v>
      </c>
      <c r="V520" s="17">
        <v>0</v>
      </c>
      <c r="W520" s="16">
        <v>28</v>
      </c>
      <c r="X520" s="16">
        <v>0</v>
      </c>
      <c r="Y520" s="16">
        <v>0.35</v>
      </c>
      <c r="Z520" s="16">
        <v>27.65</v>
      </c>
      <c r="AA520" s="18">
        <v>0</v>
      </c>
      <c r="AB520" s="16">
        <v>-0.35</v>
      </c>
      <c r="AC520" s="12" t="s">
        <v>549</v>
      </c>
      <c r="AD520" s="12" t="s">
        <v>559</v>
      </c>
      <c r="AE520" s="19">
        <v>43572</v>
      </c>
      <c r="AF520" s="19">
        <v>43574</v>
      </c>
      <c r="AH520" s="20">
        <v>43578</v>
      </c>
    </row>
    <row r="521" spans="1:34" s="12" customFormat="1" ht="12.75" x14ac:dyDescent="0.15">
      <c r="A521" s="12" t="s">
        <v>1333</v>
      </c>
      <c r="B521" s="12" t="s">
        <v>109</v>
      </c>
      <c r="C521" s="12" t="s">
        <v>753</v>
      </c>
      <c r="D521" s="12" t="s">
        <v>653</v>
      </c>
      <c r="E521" s="12" t="s">
        <v>544</v>
      </c>
      <c r="F521" s="12" t="s">
        <v>545</v>
      </c>
      <c r="G521" s="16">
        <v>400</v>
      </c>
      <c r="H521" s="16">
        <v>382</v>
      </c>
      <c r="I521" s="17">
        <v>382</v>
      </c>
      <c r="J521" s="17">
        <v>382</v>
      </c>
      <c r="K521" s="16">
        <v>18</v>
      </c>
      <c r="L521" s="12" t="s">
        <v>654</v>
      </c>
      <c r="M521" s="12" t="s">
        <v>557</v>
      </c>
      <c r="N521" s="12" t="s">
        <v>655</v>
      </c>
      <c r="O521" s="16">
        <v>28</v>
      </c>
      <c r="P521" s="16">
        <v>28</v>
      </c>
      <c r="Q521" s="17">
        <v>28</v>
      </c>
      <c r="R521" s="17">
        <v>28</v>
      </c>
      <c r="S521" s="16">
        <v>0</v>
      </c>
      <c r="T521" s="16">
        <v>0</v>
      </c>
      <c r="U521" s="17">
        <v>0</v>
      </c>
      <c r="V521" s="17">
        <v>0</v>
      </c>
      <c r="W521" s="16">
        <v>28</v>
      </c>
      <c r="X521" s="16">
        <v>0</v>
      </c>
      <c r="Y521" s="16">
        <v>1.26</v>
      </c>
      <c r="Z521" s="16">
        <v>26.74</v>
      </c>
      <c r="AA521" s="18">
        <v>0</v>
      </c>
      <c r="AB521" s="16">
        <v>-1.26</v>
      </c>
      <c r="AC521" s="12" t="s">
        <v>549</v>
      </c>
      <c r="AD521" s="12" t="s">
        <v>559</v>
      </c>
      <c r="AE521" s="19">
        <v>43572</v>
      </c>
      <c r="AF521" s="19">
        <v>43575</v>
      </c>
      <c r="AH521" s="20">
        <v>43578</v>
      </c>
    </row>
    <row r="522" spans="1:34" s="12" customFormat="1" ht="12.75" x14ac:dyDescent="0.15">
      <c r="A522" s="12" t="s">
        <v>1334</v>
      </c>
      <c r="B522" s="12" t="s">
        <v>23</v>
      </c>
      <c r="C522" s="12" t="s">
        <v>696</v>
      </c>
      <c r="D522" s="12" t="s">
        <v>939</v>
      </c>
      <c r="E522" s="12" t="s">
        <v>544</v>
      </c>
      <c r="F522" s="12" t="s">
        <v>545</v>
      </c>
      <c r="G522" s="16">
        <v>460</v>
      </c>
      <c r="H522" s="16">
        <v>460</v>
      </c>
      <c r="I522" s="17">
        <v>460</v>
      </c>
      <c r="J522" s="17">
        <v>460</v>
      </c>
      <c r="K522" s="16">
        <v>0</v>
      </c>
      <c r="L522" s="12" t="s">
        <v>698</v>
      </c>
      <c r="M522" s="12" t="s">
        <v>564</v>
      </c>
      <c r="N522" s="12" t="s">
        <v>699</v>
      </c>
      <c r="O522" s="16">
        <v>50</v>
      </c>
      <c r="P522" s="16">
        <v>50</v>
      </c>
      <c r="Q522" s="17">
        <v>50</v>
      </c>
      <c r="R522" s="17">
        <v>50</v>
      </c>
      <c r="S522" s="16">
        <v>0</v>
      </c>
      <c r="T522" s="16">
        <v>0</v>
      </c>
      <c r="U522" s="17">
        <v>0</v>
      </c>
      <c r="V522" s="17">
        <v>0</v>
      </c>
      <c r="W522" s="16">
        <v>50</v>
      </c>
      <c r="X522" s="16">
        <v>0</v>
      </c>
      <c r="Y522" s="16">
        <v>0</v>
      </c>
      <c r="Z522" s="16">
        <v>50</v>
      </c>
      <c r="AA522" s="18">
        <v>0</v>
      </c>
      <c r="AB522" s="16">
        <v>0</v>
      </c>
      <c r="AC522" s="12" t="s">
        <v>549</v>
      </c>
      <c r="AD522" s="12" t="s">
        <v>559</v>
      </c>
      <c r="AE522" s="19">
        <v>43572</v>
      </c>
      <c r="AF522" s="19">
        <v>43574</v>
      </c>
      <c r="AG522" s="19">
        <v>43575</v>
      </c>
      <c r="AH522" s="20">
        <v>43578</v>
      </c>
    </row>
    <row r="523" spans="1:34" s="12" customFormat="1" ht="12.75" x14ac:dyDescent="0.15">
      <c r="A523" s="12" t="s">
        <v>1335</v>
      </c>
      <c r="B523" s="12" t="s">
        <v>24</v>
      </c>
      <c r="C523" s="12" t="s">
        <v>701</v>
      </c>
      <c r="D523" s="12" t="s">
        <v>939</v>
      </c>
      <c r="E523" s="12" t="s">
        <v>544</v>
      </c>
      <c r="F523" s="12" t="s">
        <v>545</v>
      </c>
      <c r="G523" s="16">
        <v>460</v>
      </c>
      <c r="H523" s="16">
        <v>460</v>
      </c>
      <c r="I523" s="17">
        <v>460</v>
      </c>
      <c r="J523" s="17">
        <v>460</v>
      </c>
      <c r="K523" s="16">
        <v>0</v>
      </c>
      <c r="L523" s="12" t="s">
        <v>698</v>
      </c>
      <c r="M523" s="12" t="s">
        <v>564</v>
      </c>
      <c r="N523" s="12" t="s">
        <v>699</v>
      </c>
      <c r="O523" s="16">
        <v>50</v>
      </c>
      <c r="P523" s="16">
        <v>50</v>
      </c>
      <c r="Q523" s="17">
        <v>50</v>
      </c>
      <c r="R523" s="17">
        <v>50</v>
      </c>
      <c r="S523" s="16">
        <v>0</v>
      </c>
      <c r="T523" s="16">
        <v>0</v>
      </c>
      <c r="U523" s="17">
        <v>0</v>
      </c>
      <c r="V523" s="17">
        <v>0</v>
      </c>
      <c r="W523" s="16">
        <v>50</v>
      </c>
      <c r="X523" s="16">
        <v>0</v>
      </c>
      <c r="Y523" s="16">
        <v>0</v>
      </c>
      <c r="Z523" s="16">
        <v>50</v>
      </c>
      <c r="AA523" s="18">
        <v>0</v>
      </c>
      <c r="AB523" s="16">
        <v>0</v>
      </c>
      <c r="AC523" s="12" t="s">
        <v>549</v>
      </c>
      <c r="AD523" s="12" t="s">
        <v>559</v>
      </c>
      <c r="AE523" s="19">
        <v>43572</v>
      </c>
      <c r="AF523" s="19">
        <v>43574</v>
      </c>
      <c r="AG523" s="19">
        <v>43575</v>
      </c>
      <c r="AH523" s="20">
        <v>43578</v>
      </c>
    </row>
    <row r="524" spans="1:34" s="12" customFormat="1" ht="12.75" x14ac:dyDescent="0.15">
      <c r="A524" s="12" t="s">
        <v>1336</v>
      </c>
      <c r="B524" s="12" t="s">
        <v>26</v>
      </c>
      <c r="C524" s="12" t="s">
        <v>690</v>
      </c>
      <c r="D524" s="12" t="s">
        <v>691</v>
      </c>
      <c r="E524" s="12" t="s">
        <v>544</v>
      </c>
      <c r="F524" s="12" t="s">
        <v>545</v>
      </c>
      <c r="G524" s="16">
        <v>400000</v>
      </c>
      <c r="H524" s="16">
        <v>387800</v>
      </c>
      <c r="I524" s="17">
        <v>387800</v>
      </c>
      <c r="J524" s="17">
        <v>387800</v>
      </c>
      <c r="K524" s="16">
        <v>12200</v>
      </c>
      <c r="L524" s="12" t="s">
        <v>947</v>
      </c>
      <c r="M524" s="12" t="s">
        <v>564</v>
      </c>
      <c r="N524" s="12" t="s">
        <v>948</v>
      </c>
      <c r="O524" s="16">
        <v>114</v>
      </c>
      <c r="P524" s="16">
        <v>113.6</v>
      </c>
      <c r="Q524" s="17">
        <v>113.6</v>
      </c>
      <c r="R524" s="17">
        <v>113.6</v>
      </c>
      <c r="S524" s="16">
        <v>0</v>
      </c>
      <c r="T524" s="16">
        <v>0</v>
      </c>
      <c r="U524" s="17">
        <v>0</v>
      </c>
      <c r="V524" s="17">
        <v>0</v>
      </c>
      <c r="W524" s="16">
        <v>113.6</v>
      </c>
      <c r="X524" s="16">
        <v>0.4</v>
      </c>
      <c r="Y524" s="16">
        <v>3.0769999999999902</v>
      </c>
      <c r="Z524" s="16">
        <v>110.523</v>
      </c>
      <c r="AA524" s="18">
        <v>0</v>
      </c>
      <c r="AB524" s="16">
        <v>-3.0770000000000102</v>
      </c>
      <c r="AC524" s="12" t="s">
        <v>549</v>
      </c>
      <c r="AD524" s="12" t="s">
        <v>559</v>
      </c>
      <c r="AE524" s="19">
        <v>43572</v>
      </c>
      <c r="AF524" s="19">
        <v>43574</v>
      </c>
      <c r="AH524" s="20">
        <v>43578</v>
      </c>
    </row>
    <row r="525" spans="1:34" s="12" customFormat="1" ht="12.75" x14ac:dyDescent="0.15">
      <c r="A525" s="12" t="s">
        <v>1337</v>
      </c>
      <c r="B525" s="12" t="s">
        <v>1245</v>
      </c>
      <c r="C525" s="12" t="s">
        <v>554</v>
      </c>
      <c r="D525" s="12" t="s">
        <v>1196</v>
      </c>
      <c r="E525" s="12" t="s">
        <v>544</v>
      </c>
      <c r="F525" s="12" t="s">
        <v>545</v>
      </c>
      <c r="G525" s="16">
        <v>12</v>
      </c>
      <c r="H525" s="16">
        <v>0</v>
      </c>
      <c r="I525" s="17">
        <v>0</v>
      </c>
      <c r="J525" s="17">
        <v>0</v>
      </c>
      <c r="K525" s="16">
        <v>12</v>
      </c>
      <c r="L525" s="12" t="s">
        <v>654</v>
      </c>
      <c r="M525" s="12" t="s">
        <v>557</v>
      </c>
      <c r="N525" s="12" t="s">
        <v>655</v>
      </c>
      <c r="O525" s="16">
        <v>2</v>
      </c>
      <c r="P525" s="16">
        <v>2</v>
      </c>
      <c r="Q525" s="17">
        <v>2</v>
      </c>
      <c r="R525" s="17">
        <v>2</v>
      </c>
      <c r="S525" s="16">
        <v>0</v>
      </c>
      <c r="T525" s="16">
        <v>0</v>
      </c>
      <c r="U525" s="17">
        <v>0</v>
      </c>
      <c r="V525" s="17">
        <v>0</v>
      </c>
      <c r="W525" s="16">
        <v>2</v>
      </c>
      <c r="X525" s="16">
        <v>0</v>
      </c>
      <c r="Y525" s="16">
        <v>2</v>
      </c>
      <c r="Z525" s="16">
        <v>0</v>
      </c>
      <c r="AA525" s="18">
        <v>0</v>
      </c>
      <c r="AB525" s="16">
        <v>-2</v>
      </c>
      <c r="AC525" s="12" t="s">
        <v>549</v>
      </c>
      <c r="AD525" s="12" t="s">
        <v>559</v>
      </c>
      <c r="AE525" s="19">
        <v>43572</v>
      </c>
      <c r="AH525" s="20">
        <v>43578</v>
      </c>
    </row>
    <row r="526" spans="1:34" s="12" customFormat="1" ht="12.75" x14ac:dyDescent="0.15">
      <c r="A526" s="12" t="s">
        <v>1338</v>
      </c>
      <c r="B526" s="12" t="s">
        <v>62</v>
      </c>
      <c r="C526" s="12" t="s">
        <v>588</v>
      </c>
      <c r="D526" s="12" t="s">
        <v>589</v>
      </c>
      <c r="E526" s="12" t="s">
        <v>544</v>
      </c>
      <c r="F526" s="12" t="s">
        <v>545</v>
      </c>
      <c r="G526" s="16">
        <v>60</v>
      </c>
      <c r="H526" s="16">
        <v>0</v>
      </c>
      <c r="I526" s="17">
        <v>0</v>
      </c>
      <c r="J526" s="17">
        <v>0</v>
      </c>
      <c r="K526" s="16">
        <v>60</v>
      </c>
      <c r="L526" s="12" t="s">
        <v>1118</v>
      </c>
      <c r="M526" s="12" t="s">
        <v>725</v>
      </c>
      <c r="N526" s="12" t="s">
        <v>1119</v>
      </c>
      <c r="O526" s="16">
        <v>2</v>
      </c>
      <c r="P526" s="16">
        <v>1.8</v>
      </c>
      <c r="Q526" s="17">
        <v>1.8</v>
      </c>
      <c r="R526" s="17">
        <v>1.8</v>
      </c>
      <c r="S526" s="16">
        <v>0</v>
      </c>
      <c r="T526" s="16">
        <v>0</v>
      </c>
      <c r="U526" s="17">
        <v>0</v>
      </c>
      <c r="V526" s="17">
        <v>0</v>
      </c>
      <c r="W526" s="16">
        <v>1.8</v>
      </c>
      <c r="X526" s="16">
        <v>0.2</v>
      </c>
      <c r="Y526" s="16">
        <v>1.8</v>
      </c>
      <c r="Z526" s="16">
        <v>0</v>
      </c>
      <c r="AA526" s="18">
        <v>0</v>
      </c>
      <c r="AB526" s="16">
        <v>-1.8</v>
      </c>
      <c r="AC526" s="12" t="s">
        <v>549</v>
      </c>
      <c r="AD526" s="12" t="s">
        <v>559</v>
      </c>
      <c r="AE526" s="19">
        <v>43572</v>
      </c>
      <c r="AH526" s="20">
        <v>43578</v>
      </c>
    </row>
    <row r="527" spans="1:34" s="12" customFormat="1" ht="12.75" x14ac:dyDescent="0.15">
      <c r="A527" s="12" t="s">
        <v>1339</v>
      </c>
      <c r="B527" s="12" t="s">
        <v>1009</v>
      </c>
      <c r="C527" s="12" t="s">
        <v>453</v>
      </c>
      <c r="D527" s="12" t="s">
        <v>628</v>
      </c>
      <c r="E527" s="12" t="s">
        <v>544</v>
      </c>
      <c r="F527" s="12" t="s">
        <v>545</v>
      </c>
      <c r="G527" s="16">
        <v>120000</v>
      </c>
      <c r="H527" s="16">
        <v>67000</v>
      </c>
      <c r="I527" s="17">
        <v>67000</v>
      </c>
      <c r="J527" s="17">
        <v>67000</v>
      </c>
      <c r="K527" s="16">
        <v>53000</v>
      </c>
      <c r="L527" s="12" t="s">
        <v>629</v>
      </c>
      <c r="M527" s="12" t="s">
        <v>564</v>
      </c>
      <c r="N527" s="12" t="s">
        <v>630</v>
      </c>
      <c r="O527" s="16">
        <v>104</v>
      </c>
      <c r="P527" s="16">
        <v>75</v>
      </c>
      <c r="Q527" s="17">
        <v>100</v>
      </c>
      <c r="R527" s="17">
        <v>100</v>
      </c>
      <c r="S527" s="16">
        <v>0</v>
      </c>
      <c r="T527" s="16">
        <v>0</v>
      </c>
      <c r="U527" s="17">
        <v>0</v>
      </c>
      <c r="V527" s="17">
        <v>0</v>
      </c>
      <c r="W527" s="16">
        <v>75</v>
      </c>
      <c r="X527" s="16">
        <v>29</v>
      </c>
      <c r="Y527" s="16">
        <v>16.933333333333302</v>
      </c>
      <c r="Z527" s="16">
        <v>58.066666666666698</v>
      </c>
      <c r="AA527" s="18">
        <v>0</v>
      </c>
      <c r="AB527" s="16">
        <v>-16.933333333333302</v>
      </c>
      <c r="AC527" s="12" t="s">
        <v>549</v>
      </c>
      <c r="AD527" s="12" t="s">
        <v>559</v>
      </c>
      <c r="AE527" s="19">
        <v>43572</v>
      </c>
      <c r="AF527" s="19">
        <v>43572</v>
      </c>
      <c r="AH527" s="20">
        <v>43578</v>
      </c>
    </row>
    <row r="528" spans="1:34" s="12" customFormat="1" ht="12.75" x14ac:dyDescent="0.15">
      <c r="A528" s="12" t="s">
        <v>1340</v>
      </c>
      <c r="B528" s="12" t="s">
        <v>98</v>
      </c>
      <c r="C528" s="12" t="s">
        <v>588</v>
      </c>
      <c r="D528" s="12" t="s">
        <v>1060</v>
      </c>
      <c r="E528" s="12" t="s">
        <v>544</v>
      </c>
      <c r="F528" s="12" t="s">
        <v>545</v>
      </c>
      <c r="G528" s="16">
        <v>1000</v>
      </c>
      <c r="H528" s="16">
        <v>836.7</v>
      </c>
      <c r="I528" s="17">
        <v>836.7</v>
      </c>
      <c r="J528" s="17">
        <v>836.7</v>
      </c>
      <c r="K528" s="16">
        <v>163.30000000000001</v>
      </c>
      <c r="L528" s="12" t="s">
        <v>1061</v>
      </c>
      <c r="M528" s="12" t="s">
        <v>557</v>
      </c>
      <c r="N528" s="12" t="s">
        <v>1062</v>
      </c>
      <c r="O528" s="16">
        <v>98</v>
      </c>
      <c r="P528" s="16">
        <v>82</v>
      </c>
      <c r="Q528" s="17">
        <v>82</v>
      </c>
      <c r="R528" s="17">
        <v>82</v>
      </c>
      <c r="S528" s="16">
        <v>0</v>
      </c>
      <c r="T528" s="16">
        <v>0</v>
      </c>
      <c r="U528" s="17">
        <v>0</v>
      </c>
      <c r="V528" s="17">
        <v>0</v>
      </c>
      <c r="W528" s="16">
        <v>82</v>
      </c>
      <c r="X528" s="16">
        <v>16</v>
      </c>
      <c r="Y528" s="16">
        <v>3.3999999999832701E-3</v>
      </c>
      <c r="Z528" s="16">
        <v>81.996600000000001</v>
      </c>
      <c r="AA528" s="18">
        <v>0</v>
      </c>
      <c r="AB528" s="16">
        <v>-3.40000000000146E-3</v>
      </c>
      <c r="AC528" s="12" t="s">
        <v>549</v>
      </c>
      <c r="AD528" s="12" t="s">
        <v>559</v>
      </c>
      <c r="AE528" s="19">
        <v>43572</v>
      </c>
      <c r="AF528" s="19">
        <v>43575</v>
      </c>
      <c r="AH528" s="20">
        <v>43580</v>
      </c>
    </row>
    <row r="529" spans="1:34" s="12" customFormat="1" ht="12.75" x14ac:dyDescent="0.15">
      <c r="A529" s="12" t="s">
        <v>1341</v>
      </c>
      <c r="B529" s="12" t="s">
        <v>9</v>
      </c>
      <c r="C529" s="12" t="s">
        <v>588</v>
      </c>
      <c r="D529" s="12" t="s">
        <v>607</v>
      </c>
      <c r="E529" s="12" t="s">
        <v>544</v>
      </c>
      <c r="F529" s="12" t="s">
        <v>545</v>
      </c>
      <c r="G529" s="16">
        <v>1500</v>
      </c>
      <c r="H529" s="16">
        <v>1500</v>
      </c>
      <c r="I529" s="17">
        <v>1500</v>
      </c>
      <c r="J529" s="17">
        <v>1500</v>
      </c>
      <c r="K529" s="16">
        <v>0</v>
      </c>
      <c r="L529" s="12" t="s">
        <v>608</v>
      </c>
      <c r="M529" s="12" t="s">
        <v>557</v>
      </c>
      <c r="N529" s="12" t="s">
        <v>609</v>
      </c>
      <c r="O529" s="16">
        <v>211</v>
      </c>
      <c r="P529" s="16">
        <v>211</v>
      </c>
      <c r="Q529" s="17">
        <v>211</v>
      </c>
      <c r="R529" s="17">
        <v>211</v>
      </c>
      <c r="S529" s="16">
        <v>0</v>
      </c>
      <c r="T529" s="16">
        <v>0</v>
      </c>
      <c r="U529" s="17">
        <v>0</v>
      </c>
      <c r="V529" s="17">
        <v>0</v>
      </c>
      <c r="W529" s="16">
        <v>211</v>
      </c>
      <c r="X529" s="16">
        <v>0</v>
      </c>
      <c r="Y529" s="16">
        <v>0</v>
      </c>
      <c r="Z529" s="16">
        <v>211</v>
      </c>
      <c r="AA529" s="18">
        <v>0</v>
      </c>
      <c r="AB529" s="16">
        <v>0</v>
      </c>
      <c r="AC529" s="12" t="s">
        <v>549</v>
      </c>
      <c r="AD529" s="12" t="s">
        <v>559</v>
      </c>
      <c r="AE529" s="19">
        <v>43572</v>
      </c>
      <c r="AF529" s="19">
        <v>43573</v>
      </c>
      <c r="AG529" s="19">
        <v>43579</v>
      </c>
      <c r="AH529" s="20">
        <v>43580</v>
      </c>
    </row>
    <row r="530" spans="1:34" s="12" customFormat="1" ht="12.75" x14ac:dyDescent="0.15">
      <c r="A530" s="12" t="s">
        <v>1342</v>
      </c>
      <c r="B530" s="12" t="s">
        <v>11</v>
      </c>
      <c r="C530" s="12" t="s">
        <v>453</v>
      </c>
      <c r="D530" s="12" t="s">
        <v>628</v>
      </c>
      <c r="E530" s="12" t="s">
        <v>544</v>
      </c>
      <c r="F530" s="12" t="s">
        <v>585</v>
      </c>
      <c r="G530" s="16">
        <v>1000000</v>
      </c>
      <c r="H530" s="16">
        <v>956000</v>
      </c>
      <c r="I530" s="17">
        <v>956000</v>
      </c>
      <c r="J530" s="17">
        <v>956000</v>
      </c>
      <c r="K530" s="16">
        <v>44000</v>
      </c>
      <c r="L530" s="12" t="s">
        <v>629</v>
      </c>
      <c r="M530" s="12" t="s">
        <v>564</v>
      </c>
      <c r="N530" s="12" t="s">
        <v>630</v>
      </c>
      <c r="O530" s="16">
        <v>862</v>
      </c>
      <c r="P530" s="16">
        <v>862</v>
      </c>
      <c r="Q530" s="17">
        <v>862</v>
      </c>
      <c r="R530" s="17">
        <v>862</v>
      </c>
      <c r="S530" s="16">
        <v>0</v>
      </c>
      <c r="T530" s="16">
        <v>0</v>
      </c>
      <c r="U530" s="17">
        <v>0</v>
      </c>
      <c r="V530" s="17">
        <v>0</v>
      </c>
      <c r="W530" s="16">
        <v>862</v>
      </c>
      <c r="X530" s="16">
        <v>0</v>
      </c>
      <c r="Y530" s="16">
        <v>37.927999999999997</v>
      </c>
      <c r="Z530" s="16">
        <v>824.072</v>
      </c>
      <c r="AA530" s="18">
        <v>0</v>
      </c>
      <c r="AB530" s="16">
        <v>-37.927999999999997</v>
      </c>
      <c r="AC530" s="12" t="s">
        <v>549</v>
      </c>
      <c r="AD530" s="12" t="s">
        <v>559</v>
      </c>
      <c r="AE530" s="19">
        <v>43572</v>
      </c>
      <c r="AF530" s="19">
        <v>43574</v>
      </c>
    </row>
    <row r="531" spans="1:34" s="12" customFormat="1" ht="12.75" x14ac:dyDescent="0.15">
      <c r="A531" s="12" t="s">
        <v>1343</v>
      </c>
      <c r="B531" s="12" t="s">
        <v>97</v>
      </c>
      <c r="C531" s="12" t="s">
        <v>588</v>
      </c>
      <c r="D531" s="12" t="s">
        <v>730</v>
      </c>
      <c r="E531" s="12" t="s">
        <v>544</v>
      </c>
      <c r="F531" s="12" t="s">
        <v>545</v>
      </c>
      <c r="G531" s="16">
        <v>400</v>
      </c>
      <c r="H531" s="16">
        <v>400</v>
      </c>
      <c r="I531" s="17">
        <v>400</v>
      </c>
      <c r="J531" s="17">
        <v>400</v>
      </c>
      <c r="K531" s="16">
        <v>0</v>
      </c>
      <c r="L531" s="12" t="s">
        <v>731</v>
      </c>
      <c r="M531" s="12" t="s">
        <v>686</v>
      </c>
      <c r="N531" s="12" t="s">
        <v>732</v>
      </c>
      <c r="O531" s="16">
        <v>42</v>
      </c>
      <c r="P531" s="16">
        <v>42</v>
      </c>
      <c r="Q531" s="17">
        <v>42</v>
      </c>
      <c r="R531" s="17">
        <v>42</v>
      </c>
      <c r="S531" s="16">
        <v>0</v>
      </c>
      <c r="T531" s="16">
        <v>0</v>
      </c>
      <c r="U531" s="17">
        <v>0</v>
      </c>
      <c r="V531" s="17">
        <v>0</v>
      </c>
      <c r="W531" s="16">
        <v>42</v>
      </c>
      <c r="X531" s="16">
        <v>0</v>
      </c>
      <c r="Y531" s="16">
        <v>0</v>
      </c>
      <c r="Z531" s="16">
        <v>42</v>
      </c>
      <c r="AA531" s="18">
        <v>0</v>
      </c>
      <c r="AB531" s="16">
        <v>0</v>
      </c>
      <c r="AC531" s="12" t="s">
        <v>549</v>
      </c>
      <c r="AD531" s="12" t="s">
        <v>559</v>
      </c>
      <c r="AE531" s="19">
        <v>43573</v>
      </c>
      <c r="AF531" s="19">
        <v>43574</v>
      </c>
      <c r="AG531" s="19">
        <v>43574</v>
      </c>
      <c r="AH531" s="20">
        <v>43578</v>
      </c>
    </row>
    <row r="532" spans="1:34" s="12" customFormat="1" ht="12.75" x14ac:dyDescent="0.15">
      <c r="A532" s="12" t="s">
        <v>1344</v>
      </c>
      <c r="B532" s="12" t="s">
        <v>81</v>
      </c>
      <c r="C532" s="12" t="s">
        <v>863</v>
      </c>
      <c r="D532" s="12" t="s">
        <v>864</v>
      </c>
      <c r="E532" s="12" t="s">
        <v>544</v>
      </c>
      <c r="F532" s="12" t="s">
        <v>585</v>
      </c>
      <c r="G532" s="16">
        <v>300000</v>
      </c>
      <c r="H532" s="16">
        <v>33000</v>
      </c>
      <c r="I532" s="17">
        <v>33000</v>
      </c>
      <c r="J532" s="17">
        <v>33000</v>
      </c>
      <c r="K532" s="16">
        <v>267000</v>
      </c>
      <c r="L532" s="12" t="s">
        <v>865</v>
      </c>
      <c r="M532" s="12" t="s">
        <v>564</v>
      </c>
      <c r="N532" s="12" t="s">
        <v>866</v>
      </c>
      <c r="O532" s="16">
        <v>98</v>
      </c>
      <c r="P532" s="16">
        <v>98</v>
      </c>
      <c r="Q532" s="17">
        <v>98</v>
      </c>
      <c r="R532" s="17">
        <v>98</v>
      </c>
      <c r="S532" s="16">
        <v>0</v>
      </c>
      <c r="T532" s="16">
        <v>0</v>
      </c>
      <c r="U532" s="17">
        <v>0</v>
      </c>
      <c r="V532" s="17">
        <v>0</v>
      </c>
      <c r="W532" s="16">
        <v>98</v>
      </c>
      <c r="X532" s="16">
        <v>0</v>
      </c>
      <c r="Y532" s="16">
        <v>87.22</v>
      </c>
      <c r="Z532" s="16">
        <v>10.78</v>
      </c>
      <c r="AA532" s="18">
        <v>0</v>
      </c>
      <c r="AB532" s="16">
        <v>-87.22</v>
      </c>
      <c r="AC532" s="12" t="s">
        <v>549</v>
      </c>
      <c r="AD532" s="12" t="s">
        <v>559</v>
      </c>
      <c r="AE532" s="19">
        <v>43573</v>
      </c>
      <c r="AF532" s="19">
        <v>43584</v>
      </c>
    </row>
    <row r="533" spans="1:34" s="12" customFormat="1" ht="12.75" x14ac:dyDescent="0.15">
      <c r="A533" s="12" t="s">
        <v>1345</v>
      </c>
      <c r="B533" s="12" t="s">
        <v>1303</v>
      </c>
      <c r="C533" s="12" t="s">
        <v>1304</v>
      </c>
      <c r="D533" s="12" t="s">
        <v>1305</v>
      </c>
      <c r="E533" s="12" t="s">
        <v>889</v>
      </c>
      <c r="F533" s="12" t="s">
        <v>545</v>
      </c>
      <c r="G533" s="16">
        <v>70000</v>
      </c>
      <c r="H533" s="16">
        <v>70000</v>
      </c>
      <c r="I533" s="17">
        <v>70000</v>
      </c>
      <c r="J533" s="17">
        <v>70000</v>
      </c>
      <c r="K533" s="16">
        <v>0</v>
      </c>
      <c r="L533" s="12" t="s">
        <v>1306</v>
      </c>
      <c r="M533" s="12" t="s">
        <v>564</v>
      </c>
      <c r="N533" s="12" t="s">
        <v>1307</v>
      </c>
      <c r="O533" s="16">
        <v>10</v>
      </c>
      <c r="P533" s="16">
        <v>10</v>
      </c>
      <c r="Q533" s="17">
        <v>10</v>
      </c>
      <c r="R533" s="17">
        <v>10</v>
      </c>
      <c r="S533" s="16">
        <v>0</v>
      </c>
      <c r="T533" s="16">
        <v>0</v>
      </c>
      <c r="U533" s="17">
        <v>0</v>
      </c>
      <c r="V533" s="17">
        <v>0</v>
      </c>
      <c r="W533" s="16">
        <v>10</v>
      </c>
      <c r="X533" s="16">
        <v>0</v>
      </c>
      <c r="Y533" s="16">
        <v>0</v>
      </c>
      <c r="Z533" s="16">
        <v>10</v>
      </c>
      <c r="AA533" s="18">
        <v>0</v>
      </c>
      <c r="AB533" s="16">
        <v>0</v>
      </c>
      <c r="AC533" s="12" t="s">
        <v>549</v>
      </c>
      <c r="AD533" s="12" t="s">
        <v>559</v>
      </c>
      <c r="AE533" s="19">
        <v>43573</v>
      </c>
      <c r="AF533" s="19">
        <v>43575</v>
      </c>
      <c r="AG533" s="19">
        <v>43575</v>
      </c>
      <c r="AH533" s="20">
        <v>43578</v>
      </c>
    </row>
    <row r="534" spans="1:34" s="12" customFormat="1" ht="12.75" x14ac:dyDescent="0.15">
      <c r="A534" s="12" t="s">
        <v>1346</v>
      </c>
      <c r="B534" s="12" t="s">
        <v>47</v>
      </c>
      <c r="C534" s="12" t="s">
        <v>462</v>
      </c>
      <c r="D534" s="12" t="s">
        <v>632</v>
      </c>
      <c r="E534" s="12" t="s">
        <v>544</v>
      </c>
      <c r="F534" s="12" t="s">
        <v>545</v>
      </c>
      <c r="G534" s="16">
        <v>1000000</v>
      </c>
      <c r="H534" s="16">
        <v>934700</v>
      </c>
      <c r="I534" s="17">
        <v>934700</v>
      </c>
      <c r="J534" s="17">
        <v>934700</v>
      </c>
      <c r="K534" s="16">
        <v>65300</v>
      </c>
      <c r="L534" s="12" t="s">
        <v>633</v>
      </c>
      <c r="M534" s="12" t="s">
        <v>564</v>
      </c>
      <c r="N534" s="12" t="s">
        <v>634</v>
      </c>
      <c r="O534" s="16">
        <v>337</v>
      </c>
      <c r="P534" s="16">
        <v>337</v>
      </c>
      <c r="Q534" s="17">
        <v>337</v>
      </c>
      <c r="R534" s="17">
        <v>337</v>
      </c>
      <c r="S534" s="16">
        <v>0</v>
      </c>
      <c r="T534" s="16">
        <v>0</v>
      </c>
      <c r="U534" s="17">
        <v>0</v>
      </c>
      <c r="V534" s="17">
        <v>0</v>
      </c>
      <c r="W534" s="16">
        <v>337</v>
      </c>
      <c r="X534" s="16">
        <v>0</v>
      </c>
      <c r="Y534" s="16">
        <v>22.0061</v>
      </c>
      <c r="Z534" s="16">
        <v>314.9939</v>
      </c>
      <c r="AA534" s="18">
        <v>0</v>
      </c>
      <c r="AB534" s="16">
        <v>-22.0061</v>
      </c>
      <c r="AC534" s="12" t="s">
        <v>549</v>
      </c>
      <c r="AD534" s="12" t="s">
        <v>559</v>
      </c>
      <c r="AE534" s="19">
        <v>43573</v>
      </c>
      <c r="AF534" s="19">
        <v>43574</v>
      </c>
      <c r="AH534" s="20">
        <v>43583</v>
      </c>
    </row>
    <row r="535" spans="1:34" s="12" customFormat="1" ht="12.75" x14ac:dyDescent="0.15">
      <c r="A535" s="12" t="s">
        <v>1347</v>
      </c>
      <c r="B535" s="12" t="s">
        <v>1249</v>
      </c>
      <c r="C535" s="12" t="s">
        <v>753</v>
      </c>
      <c r="D535" s="12" t="s">
        <v>653</v>
      </c>
      <c r="E535" s="12" t="s">
        <v>544</v>
      </c>
      <c r="F535" s="12" t="s">
        <v>545</v>
      </c>
      <c r="G535" s="16">
        <v>18</v>
      </c>
      <c r="H535" s="16">
        <v>0</v>
      </c>
      <c r="I535" s="17">
        <v>0</v>
      </c>
      <c r="J535" s="17">
        <v>0</v>
      </c>
      <c r="K535" s="16">
        <v>18</v>
      </c>
      <c r="L535" s="12" t="s">
        <v>654</v>
      </c>
      <c r="M535" s="12" t="s">
        <v>557</v>
      </c>
      <c r="N535" s="12" t="s">
        <v>655</v>
      </c>
      <c r="O535" s="16">
        <v>2</v>
      </c>
      <c r="P535" s="16">
        <v>2</v>
      </c>
      <c r="Q535" s="17">
        <v>2</v>
      </c>
      <c r="R535" s="17">
        <v>2</v>
      </c>
      <c r="S535" s="16">
        <v>0</v>
      </c>
      <c r="T535" s="16">
        <v>0</v>
      </c>
      <c r="U535" s="17">
        <v>0</v>
      </c>
      <c r="V535" s="17">
        <v>0</v>
      </c>
      <c r="W535" s="16">
        <v>2</v>
      </c>
      <c r="X535" s="16">
        <v>0</v>
      </c>
      <c r="Y535" s="16">
        <v>2</v>
      </c>
      <c r="Z535" s="16">
        <v>0</v>
      </c>
      <c r="AA535" s="18">
        <v>0</v>
      </c>
      <c r="AB535" s="16">
        <v>-2</v>
      </c>
      <c r="AC535" s="12" t="s">
        <v>549</v>
      </c>
      <c r="AD535" s="12" t="s">
        <v>559</v>
      </c>
      <c r="AE535" s="19">
        <v>43573</v>
      </c>
      <c r="AH535" s="20">
        <v>43578</v>
      </c>
    </row>
    <row r="536" spans="1:34" s="12" customFormat="1" ht="12.75" x14ac:dyDescent="0.15">
      <c r="A536" s="12" t="s">
        <v>1348</v>
      </c>
      <c r="B536" s="12" t="s">
        <v>21</v>
      </c>
      <c r="C536" s="12" t="s">
        <v>652</v>
      </c>
      <c r="D536" s="12" t="s">
        <v>653</v>
      </c>
      <c r="E536" s="12" t="s">
        <v>544</v>
      </c>
      <c r="F536" s="12" t="s">
        <v>545</v>
      </c>
      <c r="G536" s="16">
        <v>80</v>
      </c>
      <c r="H536" s="16">
        <v>20</v>
      </c>
      <c r="I536" s="17">
        <v>20</v>
      </c>
      <c r="J536" s="17">
        <v>20</v>
      </c>
      <c r="K536" s="16">
        <v>60</v>
      </c>
      <c r="L536" s="12" t="s">
        <v>654</v>
      </c>
      <c r="M536" s="12" t="s">
        <v>557</v>
      </c>
      <c r="N536" s="12" t="s">
        <v>655</v>
      </c>
      <c r="O536" s="16">
        <v>6</v>
      </c>
      <c r="P536" s="16">
        <v>5</v>
      </c>
      <c r="Q536" s="17">
        <v>5</v>
      </c>
      <c r="R536" s="17">
        <v>5</v>
      </c>
      <c r="S536" s="16">
        <v>0</v>
      </c>
      <c r="T536" s="16">
        <v>0</v>
      </c>
      <c r="U536" s="17">
        <v>0</v>
      </c>
      <c r="V536" s="17">
        <v>0</v>
      </c>
      <c r="W536" s="16">
        <v>5</v>
      </c>
      <c r="X536" s="16">
        <v>1</v>
      </c>
      <c r="Y536" s="16">
        <v>3.5</v>
      </c>
      <c r="Z536" s="16">
        <v>1.5</v>
      </c>
      <c r="AA536" s="18">
        <v>0</v>
      </c>
      <c r="AB536" s="16">
        <v>-3.5</v>
      </c>
      <c r="AC536" s="12" t="s">
        <v>549</v>
      </c>
      <c r="AD536" s="12" t="s">
        <v>559</v>
      </c>
      <c r="AE536" s="19">
        <v>43573</v>
      </c>
      <c r="AF536" s="19">
        <v>43578</v>
      </c>
      <c r="AH536" s="20">
        <v>43578</v>
      </c>
    </row>
    <row r="537" spans="1:34" s="12" customFormat="1" ht="12.75" x14ac:dyDescent="0.15">
      <c r="A537" s="12" t="s">
        <v>1349</v>
      </c>
      <c r="B537" s="12" t="s">
        <v>1243</v>
      </c>
      <c r="C537" s="12" t="s">
        <v>652</v>
      </c>
      <c r="D537" s="12" t="s">
        <v>653</v>
      </c>
      <c r="E537" s="12" t="s">
        <v>544</v>
      </c>
      <c r="F537" s="12" t="s">
        <v>545</v>
      </c>
      <c r="G537" s="16">
        <v>90</v>
      </c>
      <c r="H537" s="16">
        <v>0</v>
      </c>
      <c r="I537" s="17">
        <v>0</v>
      </c>
      <c r="J537" s="17">
        <v>0</v>
      </c>
      <c r="K537" s="16">
        <v>90</v>
      </c>
      <c r="L537" s="12" t="s">
        <v>654</v>
      </c>
      <c r="M537" s="12" t="s">
        <v>557</v>
      </c>
      <c r="N537" s="12" t="s">
        <v>655</v>
      </c>
      <c r="O537" s="16">
        <v>7</v>
      </c>
      <c r="P537" s="16">
        <v>7</v>
      </c>
      <c r="Q537" s="17">
        <v>7</v>
      </c>
      <c r="R537" s="17">
        <v>7</v>
      </c>
      <c r="S537" s="16">
        <v>0</v>
      </c>
      <c r="T537" s="16">
        <v>0</v>
      </c>
      <c r="U537" s="17">
        <v>0</v>
      </c>
      <c r="V537" s="17">
        <v>0</v>
      </c>
      <c r="W537" s="16">
        <v>7</v>
      </c>
      <c r="X537" s="16">
        <v>0</v>
      </c>
      <c r="Y537" s="16">
        <v>7</v>
      </c>
      <c r="Z537" s="16">
        <v>0</v>
      </c>
      <c r="AA537" s="18">
        <v>0</v>
      </c>
      <c r="AB537" s="16">
        <v>-7</v>
      </c>
      <c r="AC537" s="12" t="s">
        <v>549</v>
      </c>
      <c r="AD537" s="12" t="s">
        <v>559</v>
      </c>
      <c r="AE537" s="19">
        <v>43573</v>
      </c>
      <c r="AH537" s="20">
        <v>43578</v>
      </c>
    </row>
    <row r="538" spans="1:34" s="12" customFormat="1" ht="12.75" x14ac:dyDescent="0.15">
      <c r="A538" s="12" t="s">
        <v>1350</v>
      </c>
      <c r="B538" s="12" t="s">
        <v>410</v>
      </c>
      <c r="C538" s="12" t="s">
        <v>573</v>
      </c>
      <c r="D538" s="12" t="s">
        <v>1315</v>
      </c>
      <c r="E538" s="12" t="s">
        <v>544</v>
      </c>
      <c r="F538" s="12" t="s">
        <v>545</v>
      </c>
      <c r="G538" s="16">
        <v>5</v>
      </c>
      <c r="H538" s="16">
        <v>0</v>
      </c>
      <c r="I538" s="17">
        <v>0</v>
      </c>
      <c r="J538" s="17">
        <v>0</v>
      </c>
      <c r="K538" s="16">
        <v>5</v>
      </c>
      <c r="L538" s="12" t="s">
        <v>1316</v>
      </c>
      <c r="M538" s="12" t="s">
        <v>557</v>
      </c>
      <c r="N538" s="12" t="s">
        <v>1317</v>
      </c>
      <c r="O538" s="16">
        <v>1</v>
      </c>
      <c r="P538" s="16">
        <v>1</v>
      </c>
      <c r="Q538" s="17">
        <v>1</v>
      </c>
      <c r="R538" s="17">
        <v>1</v>
      </c>
      <c r="S538" s="16">
        <v>0</v>
      </c>
      <c r="T538" s="16">
        <v>0</v>
      </c>
      <c r="U538" s="17">
        <v>0</v>
      </c>
      <c r="V538" s="17">
        <v>0</v>
      </c>
      <c r="W538" s="16">
        <v>1</v>
      </c>
      <c r="X538" s="16">
        <v>0</v>
      </c>
      <c r="Y538" s="16">
        <v>1</v>
      </c>
      <c r="Z538" s="16">
        <v>0</v>
      </c>
      <c r="AA538" s="18">
        <v>0</v>
      </c>
      <c r="AB538" s="16">
        <v>-1</v>
      </c>
      <c r="AC538" s="12" t="s">
        <v>549</v>
      </c>
      <c r="AD538" s="12" t="s">
        <v>559</v>
      </c>
      <c r="AE538" s="19">
        <v>43573</v>
      </c>
      <c r="AH538" s="20">
        <v>43578</v>
      </c>
    </row>
    <row r="539" spans="1:34" s="12" customFormat="1" ht="12.75" x14ac:dyDescent="0.15">
      <c r="A539" s="12" t="s">
        <v>1351</v>
      </c>
      <c r="B539" s="12" t="s">
        <v>37</v>
      </c>
      <c r="C539" s="12" t="s">
        <v>588</v>
      </c>
      <c r="D539" s="12" t="s">
        <v>589</v>
      </c>
      <c r="E539" s="12" t="s">
        <v>544</v>
      </c>
      <c r="F539" s="12" t="s">
        <v>545</v>
      </c>
      <c r="G539" s="16">
        <v>400</v>
      </c>
      <c r="H539" s="16">
        <v>281.5</v>
      </c>
      <c r="I539" s="17">
        <v>281.5</v>
      </c>
      <c r="J539" s="17">
        <v>281.5</v>
      </c>
      <c r="K539" s="16">
        <v>118.5</v>
      </c>
      <c r="L539" s="12" t="s">
        <v>595</v>
      </c>
      <c r="M539" s="12" t="s">
        <v>591</v>
      </c>
      <c r="N539" s="12" t="s">
        <v>596</v>
      </c>
      <c r="O539" s="16">
        <v>17</v>
      </c>
      <c r="P539" s="16">
        <v>12</v>
      </c>
      <c r="Q539" s="17">
        <v>17</v>
      </c>
      <c r="R539" s="17">
        <v>17</v>
      </c>
      <c r="S539" s="16">
        <v>0</v>
      </c>
      <c r="T539" s="16">
        <v>0</v>
      </c>
      <c r="U539" s="17">
        <v>0</v>
      </c>
      <c r="V539" s="17">
        <v>0</v>
      </c>
      <c r="W539" s="16">
        <v>12</v>
      </c>
      <c r="X539" s="16">
        <v>5</v>
      </c>
      <c r="Y539" s="16">
        <v>3.6249999999999998E-2</v>
      </c>
      <c r="Z539" s="16">
        <v>11.963749999999999</v>
      </c>
      <c r="AA539" s="18">
        <v>0</v>
      </c>
      <c r="AB539" s="16">
        <v>-3.6249999999999998E-2</v>
      </c>
      <c r="AC539" s="12" t="s">
        <v>549</v>
      </c>
      <c r="AD539" s="12" t="s">
        <v>559</v>
      </c>
      <c r="AE539" s="19">
        <v>43573</v>
      </c>
      <c r="AF539" s="19">
        <v>43575</v>
      </c>
      <c r="AH539" s="20">
        <v>43578</v>
      </c>
    </row>
    <row r="540" spans="1:34" s="12" customFormat="1" ht="12.75" x14ac:dyDescent="0.15">
      <c r="A540" s="12" t="s">
        <v>1352</v>
      </c>
      <c r="B540" s="12" t="s">
        <v>594</v>
      </c>
      <c r="C540" s="12" t="s">
        <v>588</v>
      </c>
      <c r="D540" s="12" t="s">
        <v>589</v>
      </c>
      <c r="E540" s="12" t="s">
        <v>544</v>
      </c>
      <c r="F540" s="12" t="s">
        <v>585</v>
      </c>
      <c r="G540" s="16">
        <v>3000</v>
      </c>
      <c r="H540" s="16">
        <v>3000</v>
      </c>
      <c r="I540" s="17">
        <v>3000</v>
      </c>
      <c r="J540" s="17">
        <v>3000</v>
      </c>
      <c r="K540" s="16">
        <v>0</v>
      </c>
      <c r="L540" s="12" t="s">
        <v>595</v>
      </c>
      <c r="M540" s="12" t="s">
        <v>591</v>
      </c>
      <c r="N540" s="12" t="s">
        <v>596</v>
      </c>
      <c r="O540" s="16">
        <v>124</v>
      </c>
      <c r="P540" s="16">
        <v>124</v>
      </c>
      <c r="Q540" s="17">
        <v>124</v>
      </c>
      <c r="R540" s="17">
        <v>124</v>
      </c>
      <c r="S540" s="16">
        <v>0</v>
      </c>
      <c r="T540" s="16">
        <v>0</v>
      </c>
      <c r="U540" s="17">
        <v>0</v>
      </c>
      <c r="V540" s="17">
        <v>0</v>
      </c>
      <c r="W540" s="16">
        <v>124</v>
      </c>
      <c r="X540" s="16">
        <v>0</v>
      </c>
      <c r="Y540" s="16">
        <v>-1.81898940354586E-14</v>
      </c>
      <c r="Z540" s="16">
        <v>124</v>
      </c>
      <c r="AA540" s="18">
        <v>0</v>
      </c>
      <c r="AB540" s="16">
        <v>0</v>
      </c>
      <c r="AC540" s="12" t="s">
        <v>549</v>
      </c>
      <c r="AD540" s="12" t="s">
        <v>559</v>
      </c>
      <c r="AE540" s="19">
        <v>43573</v>
      </c>
      <c r="AF540" s="19">
        <v>43578</v>
      </c>
      <c r="AG540" s="19">
        <v>43584</v>
      </c>
    </row>
    <row r="541" spans="1:34" s="12" customFormat="1" ht="12.75" x14ac:dyDescent="0.15">
      <c r="A541" s="12" t="s">
        <v>1353</v>
      </c>
      <c r="B541" s="12" t="s">
        <v>15</v>
      </c>
      <c r="C541" s="12" t="s">
        <v>690</v>
      </c>
      <c r="D541" s="12" t="s">
        <v>691</v>
      </c>
      <c r="E541" s="12" t="s">
        <v>544</v>
      </c>
      <c r="F541" s="12" t="s">
        <v>545</v>
      </c>
      <c r="G541" s="16">
        <v>35000</v>
      </c>
      <c r="H541" s="16">
        <v>32500</v>
      </c>
      <c r="I541" s="17">
        <v>32500</v>
      </c>
      <c r="J541" s="17">
        <v>32500</v>
      </c>
      <c r="K541" s="16">
        <v>2500</v>
      </c>
      <c r="L541" s="12" t="s">
        <v>692</v>
      </c>
      <c r="M541" s="12" t="s">
        <v>564</v>
      </c>
      <c r="N541" s="12" t="s">
        <v>693</v>
      </c>
      <c r="O541" s="16">
        <v>12</v>
      </c>
      <c r="P541" s="16">
        <v>11.2</v>
      </c>
      <c r="Q541" s="17">
        <v>11.2</v>
      </c>
      <c r="R541" s="17">
        <v>11.2</v>
      </c>
      <c r="S541" s="16">
        <v>0</v>
      </c>
      <c r="T541" s="16">
        <v>0</v>
      </c>
      <c r="U541" s="17">
        <v>0</v>
      </c>
      <c r="V541" s="17">
        <v>0</v>
      </c>
      <c r="W541" s="16">
        <v>11.2</v>
      </c>
      <c r="X541" s="16">
        <v>0.8</v>
      </c>
      <c r="Y541" s="16">
        <v>5.7142857142855497E-2</v>
      </c>
      <c r="Z541" s="16">
        <v>11.1428571428571</v>
      </c>
      <c r="AA541" s="18">
        <v>0</v>
      </c>
      <c r="AB541" s="16">
        <v>-5.71428571428578E-2</v>
      </c>
      <c r="AC541" s="12" t="s">
        <v>549</v>
      </c>
      <c r="AD541" s="12" t="s">
        <v>559</v>
      </c>
      <c r="AE541" s="19">
        <v>43574</v>
      </c>
      <c r="AF541" s="19">
        <v>43574</v>
      </c>
      <c r="AH541" s="20">
        <v>43578</v>
      </c>
    </row>
    <row r="542" spans="1:34" s="12" customFormat="1" ht="12.75" x14ac:dyDescent="0.15">
      <c r="A542" s="12" t="s">
        <v>1354</v>
      </c>
      <c r="B542" s="12" t="s">
        <v>108</v>
      </c>
      <c r="C542" s="12" t="s">
        <v>652</v>
      </c>
      <c r="D542" s="12" t="s">
        <v>653</v>
      </c>
      <c r="E542" s="12" t="s">
        <v>544</v>
      </c>
      <c r="F542" s="12" t="s">
        <v>545</v>
      </c>
      <c r="G542" s="16">
        <v>60</v>
      </c>
      <c r="H542" s="16">
        <v>27</v>
      </c>
      <c r="I542" s="17">
        <v>27</v>
      </c>
      <c r="J542" s="17">
        <v>27</v>
      </c>
      <c r="K542" s="16">
        <v>33</v>
      </c>
      <c r="L542" s="12" t="s">
        <v>654</v>
      </c>
      <c r="M542" s="12" t="s">
        <v>557</v>
      </c>
      <c r="N542" s="12" t="s">
        <v>655</v>
      </c>
      <c r="O542" s="16">
        <v>5</v>
      </c>
      <c r="P542" s="16">
        <v>2.5</v>
      </c>
      <c r="Q542" s="17">
        <v>2.5</v>
      </c>
      <c r="R542" s="17">
        <v>2.5</v>
      </c>
      <c r="S542" s="16">
        <v>0</v>
      </c>
      <c r="T542" s="16">
        <v>0</v>
      </c>
      <c r="U542" s="17">
        <v>0</v>
      </c>
      <c r="V542" s="17">
        <v>0</v>
      </c>
      <c r="W542" s="16">
        <v>2.5</v>
      </c>
      <c r="X542" s="16">
        <v>2.5</v>
      </c>
      <c r="Y542" s="16">
        <v>0.25</v>
      </c>
      <c r="Z542" s="16">
        <v>2.25</v>
      </c>
      <c r="AA542" s="18">
        <v>0</v>
      </c>
      <c r="AB542" s="16">
        <v>-0.25</v>
      </c>
      <c r="AC542" s="12" t="s">
        <v>549</v>
      </c>
      <c r="AD542" s="12" t="s">
        <v>559</v>
      </c>
      <c r="AE542" s="19">
        <v>43574</v>
      </c>
      <c r="AF542" s="19">
        <v>43574</v>
      </c>
      <c r="AH542" s="20">
        <v>43578</v>
      </c>
    </row>
    <row r="543" spans="1:34" s="12" customFormat="1" ht="12.75" x14ac:dyDescent="0.15">
      <c r="A543" s="12" t="s">
        <v>1355</v>
      </c>
      <c r="B543" s="12" t="s">
        <v>461</v>
      </c>
      <c r="C543" s="12" t="s">
        <v>800</v>
      </c>
      <c r="D543" s="12" t="s">
        <v>801</v>
      </c>
      <c r="E543" s="12" t="s">
        <v>544</v>
      </c>
      <c r="F543" s="12" t="s">
        <v>545</v>
      </c>
      <c r="G543" s="16">
        <v>200000</v>
      </c>
      <c r="H543" s="16">
        <v>20000</v>
      </c>
      <c r="I543" s="17">
        <v>20000</v>
      </c>
      <c r="J543" s="17">
        <v>20000</v>
      </c>
      <c r="K543" s="16">
        <v>180000</v>
      </c>
      <c r="L543" s="12" t="s">
        <v>802</v>
      </c>
      <c r="M543" s="12" t="s">
        <v>569</v>
      </c>
      <c r="N543" s="12" t="s">
        <v>803</v>
      </c>
      <c r="O543" s="16">
        <v>33</v>
      </c>
      <c r="P543" s="16">
        <v>5.0999999999999996</v>
      </c>
      <c r="Q543" s="17">
        <v>5.0999999999999996</v>
      </c>
      <c r="R543" s="17">
        <v>5.0999999999999996</v>
      </c>
      <c r="S543" s="16">
        <v>0</v>
      </c>
      <c r="T543" s="16">
        <v>0</v>
      </c>
      <c r="U543" s="17">
        <v>0</v>
      </c>
      <c r="V543" s="17">
        <v>0</v>
      </c>
      <c r="W543" s="16">
        <v>5.0999999999999996</v>
      </c>
      <c r="X543" s="16">
        <v>27.9</v>
      </c>
      <c r="Y543" s="16">
        <v>1.8</v>
      </c>
      <c r="Z543" s="16">
        <v>3.3</v>
      </c>
      <c r="AA543" s="18">
        <v>0</v>
      </c>
      <c r="AB543" s="16">
        <v>-1.8</v>
      </c>
      <c r="AC543" s="12" t="s">
        <v>549</v>
      </c>
      <c r="AD543" s="12" t="s">
        <v>559</v>
      </c>
      <c r="AE543" s="19">
        <v>43574</v>
      </c>
      <c r="AF543" s="19">
        <v>43574</v>
      </c>
      <c r="AH543" s="20">
        <v>43578</v>
      </c>
    </row>
    <row r="544" spans="1:34" s="12" customFormat="1" ht="12.75" x14ac:dyDescent="0.15">
      <c r="A544" s="12" t="s">
        <v>1356</v>
      </c>
      <c r="B544" s="12" t="s">
        <v>103</v>
      </c>
      <c r="C544" s="12" t="s">
        <v>652</v>
      </c>
      <c r="D544" s="12" t="s">
        <v>653</v>
      </c>
      <c r="E544" s="12" t="s">
        <v>544</v>
      </c>
      <c r="F544" s="12" t="s">
        <v>545</v>
      </c>
      <c r="G544" s="16">
        <v>400</v>
      </c>
      <c r="H544" s="16">
        <v>400</v>
      </c>
      <c r="I544" s="17">
        <v>400</v>
      </c>
      <c r="J544" s="17">
        <v>400</v>
      </c>
      <c r="K544" s="16">
        <v>0</v>
      </c>
      <c r="L544" s="12" t="s">
        <v>654</v>
      </c>
      <c r="M544" s="12" t="s">
        <v>557</v>
      </c>
      <c r="N544" s="12" t="s">
        <v>655</v>
      </c>
      <c r="O544" s="16">
        <v>28</v>
      </c>
      <c r="P544" s="16">
        <v>28</v>
      </c>
      <c r="Q544" s="17">
        <v>28</v>
      </c>
      <c r="R544" s="17">
        <v>28</v>
      </c>
      <c r="S544" s="16">
        <v>0</v>
      </c>
      <c r="T544" s="16">
        <v>0</v>
      </c>
      <c r="U544" s="17">
        <v>0</v>
      </c>
      <c r="V544" s="17">
        <v>0</v>
      </c>
      <c r="W544" s="16">
        <v>28</v>
      </c>
      <c r="X544" s="16">
        <v>0</v>
      </c>
      <c r="Y544" s="16">
        <v>0</v>
      </c>
      <c r="Z544" s="16">
        <v>28</v>
      </c>
      <c r="AA544" s="18">
        <v>0</v>
      </c>
      <c r="AB544" s="16">
        <v>0</v>
      </c>
      <c r="AC544" s="12" t="s">
        <v>549</v>
      </c>
      <c r="AD544" s="12" t="s">
        <v>559</v>
      </c>
      <c r="AE544" s="19">
        <v>43574</v>
      </c>
      <c r="AF544" s="19">
        <v>43579</v>
      </c>
      <c r="AG544" s="19">
        <v>43579</v>
      </c>
      <c r="AH544" s="20">
        <v>43580</v>
      </c>
    </row>
    <row r="545" spans="1:34" s="12" customFormat="1" ht="12.75" x14ac:dyDescent="0.15">
      <c r="A545" s="12" t="s">
        <v>1357</v>
      </c>
      <c r="B545" s="12" t="s">
        <v>104</v>
      </c>
      <c r="C545" s="12" t="s">
        <v>753</v>
      </c>
      <c r="D545" s="12" t="s">
        <v>653</v>
      </c>
      <c r="E545" s="12" t="s">
        <v>544</v>
      </c>
      <c r="F545" s="12" t="s">
        <v>545</v>
      </c>
      <c r="G545" s="16">
        <v>420</v>
      </c>
      <c r="H545" s="16">
        <v>420</v>
      </c>
      <c r="I545" s="17">
        <v>420</v>
      </c>
      <c r="J545" s="17">
        <v>420</v>
      </c>
      <c r="K545" s="16">
        <v>0</v>
      </c>
      <c r="L545" s="12" t="s">
        <v>654</v>
      </c>
      <c r="M545" s="12" t="s">
        <v>557</v>
      </c>
      <c r="N545" s="12" t="s">
        <v>655</v>
      </c>
      <c r="O545" s="16">
        <v>30</v>
      </c>
      <c r="P545" s="16">
        <v>30</v>
      </c>
      <c r="Q545" s="17">
        <v>30</v>
      </c>
      <c r="R545" s="17">
        <v>30</v>
      </c>
      <c r="S545" s="16">
        <v>0</v>
      </c>
      <c r="T545" s="16">
        <v>0</v>
      </c>
      <c r="U545" s="17">
        <v>0</v>
      </c>
      <c r="V545" s="17">
        <v>0</v>
      </c>
      <c r="W545" s="16">
        <v>30</v>
      </c>
      <c r="X545" s="16">
        <v>0</v>
      </c>
      <c r="Y545" s="16">
        <v>0</v>
      </c>
      <c r="Z545" s="16">
        <v>30</v>
      </c>
      <c r="AA545" s="18">
        <v>0</v>
      </c>
      <c r="AB545" s="16">
        <v>0</v>
      </c>
      <c r="AC545" s="12" t="s">
        <v>549</v>
      </c>
      <c r="AD545" s="12" t="s">
        <v>559</v>
      </c>
      <c r="AE545" s="19">
        <v>43574</v>
      </c>
      <c r="AF545" s="19">
        <v>43578</v>
      </c>
      <c r="AG545" s="19">
        <v>43578</v>
      </c>
      <c r="AH545" s="20">
        <v>43578</v>
      </c>
    </row>
    <row r="546" spans="1:34" s="12" customFormat="1" ht="12.75" x14ac:dyDescent="0.15">
      <c r="A546" s="12" t="s">
        <v>1358</v>
      </c>
      <c r="B546" s="12" t="s">
        <v>102</v>
      </c>
      <c r="C546" s="12" t="s">
        <v>554</v>
      </c>
      <c r="D546" s="12" t="s">
        <v>757</v>
      </c>
      <c r="E546" s="12" t="s">
        <v>544</v>
      </c>
      <c r="F546" s="12" t="s">
        <v>545</v>
      </c>
      <c r="G546" s="16">
        <v>420</v>
      </c>
      <c r="H546" s="16">
        <v>411.5</v>
      </c>
      <c r="I546" s="17">
        <v>411.5</v>
      </c>
      <c r="J546" s="17">
        <v>411.5</v>
      </c>
      <c r="K546" s="16">
        <v>8.5</v>
      </c>
      <c r="L546" s="12" t="s">
        <v>654</v>
      </c>
      <c r="M546" s="12" t="s">
        <v>557</v>
      </c>
      <c r="N546" s="12" t="s">
        <v>655</v>
      </c>
      <c r="O546" s="16">
        <v>59</v>
      </c>
      <c r="P546" s="16">
        <v>59</v>
      </c>
      <c r="Q546" s="17">
        <v>59</v>
      </c>
      <c r="R546" s="17">
        <v>59</v>
      </c>
      <c r="S546" s="16">
        <v>0</v>
      </c>
      <c r="T546" s="16">
        <v>0</v>
      </c>
      <c r="U546" s="17">
        <v>0</v>
      </c>
      <c r="V546" s="17">
        <v>0</v>
      </c>
      <c r="W546" s="16">
        <v>59</v>
      </c>
      <c r="X546" s="16">
        <v>0</v>
      </c>
      <c r="Y546" s="16">
        <v>1.1940476190476199</v>
      </c>
      <c r="Z546" s="16">
        <v>57.805952380952398</v>
      </c>
      <c r="AA546" s="18">
        <v>0</v>
      </c>
      <c r="AB546" s="16">
        <v>-1.1940476190476099</v>
      </c>
      <c r="AC546" s="12" t="s">
        <v>549</v>
      </c>
      <c r="AD546" s="12" t="s">
        <v>559</v>
      </c>
      <c r="AE546" s="19">
        <v>43574</v>
      </c>
      <c r="AF546" s="19">
        <v>43575</v>
      </c>
      <c r="AH546" s="20">
        <v>43578</v>
      </c>
    </row>
    <row r="547" spans="1:34" s="12" customFormat="1" ht="12.75" x14ac:dyDescent="0.15">
      <c r="A547" s="12" t="s">
        <v>1359</v>
      </c>
      <c r="B547" s="12" t="s">
        <v>105</v>
      </c>
      <c r="C547" s="12" t="s">
        <v>696</v>
      </c>
      <c r="D547" s="12" t="s">
        <v>939</v>
      </c>
      <c r="E547" s="12" t="s">
        <v>544</v>
      </c>
      <c r="F547" s="12" t="s">
        <v>545</v>
      </c>
      <c r="G547" s="16">
        <v>420</v>
      </c>
      <c r="H547" s="16">
        <v>419</v>
      </c>
      <c r="I547" s="17">
        <v>419</v>
      </c>
      <c r="J547" s="17">
        <v>419</v>
      </c>
      <c r="K547" s="16">
        <v>1</v>
      </c>
      <c r="L547" s="12" t="s">
        <v>698</v>
      </c>
      <c r="M547" s="12" t="s">
        <v>564</v>
      </c>
      <c r="N547" s="12" t="s">
        <v>699</v>
      </c>
      <c r="O547" s="16">
        <v>46</v>
      </c>
      <c r="P547" s="16">
        <v>46</v>
      </c>
      <c r="Q547" s="17">
        <v>46</v>
      </c>
      <c r="R547" s="17">
        <v>46</v>
      </c>
      <c r="S547" s="16">
        <v>0</v>
      </c>
      <c r="T547" s="16">
        <v>0</v>
      </c>
      <c r="U547" s="17">
        <v>0</v>
      </c>
      <c r="V547" s="17">
        <v>0</v>
      </c>
      <c r="W547" s="16">
        <v>46</v>
      </c>
      <c r="X547" s="16">
        <v>0</v>
      </c>
      <c r="Y547" s="16">
        <v>0.109523809523807</v>
      </c>
      <c r="Z547" s="16">
        <v>45.8904761904762</v>
      </c>
      <c r="AA547" s="18">
        <v>0</v>
      </c>
      <c r="AB547" s="16">
        <v>-0.109523809523807</v>
      </c>
      <c r="AC547" s="12" t="s">
        <v>549</v>
      </c>
      <c r="AD547" s="12" t="s">
        <v>559</v>
      </c>
      <c r="AE547" s="19">
        <v>43574</v>
      </c>
      <c r="AF547" s="19">
        <v>43577</v>
      </c>
      <c r="AH547" s="20">
        <v>43583</v>
      </c>
    </row>
    <row r="548" spans="1:34" s="12" customFormat="1" ht="12.75" x14ac:dyDescent="0.15">
      <c r="A548" s="12" t="s">
        <v>1360</v>
      </c>
      <c r="B548" s="12" t="s">
        <v>106</v>
      </c>
      <c r="C548" s="12" t="s">
        <v>701</v>
      </c>
      <c r="D548" s="12" t="s">
        <v>939</v>
      </c>
      <c r="E548" s="12" t="s">
        <v>544</v>
      </c>
      <c r="F548" s="12" t="s">
        <v>545</v>
      </c>
      <c r="G548" s="16">
        <v>420</v>
      </c>
      <c r="H548" s="16">
        <v>416</v>
      </c>
      <c r="I548" s="17">
        <v>416</v>
      </c>
      <c r="J548" s="17">
        <v>416</v>
      </c>
      <c r="K548" s="16">
        <v>4</v>
      </c>
      <c r="L548" s="12" t="s">
        <v>698</v>
      </c>
      <c r="M548" s="12" t="s">
        <v>564</v>
      </c>
      <c r="N548" s="12" t="s">
        <v>699</v>
      </c>
      <c r="O548" s="16">
        <v>46</v>
      </c>
      <c r="P548" s="16">
        <v>46</v>
      </c>
      <c r="Q548" s="17">
        <v>46</v>
      </c>
      <c r="R548" s="17">
        <v>46</v>
      </c>
      <c r="S548" s="16">
        <v>0</v>
      </c>
      <c r="T548" s="16">
        <v>0</v>
      </c>
      <c r="U548" s="17">
        <v>0</v>
      </c>
      <c r="V548" s="17">
        <v>0</v>
      </c>
      <c r="W548" s="16">
        <v>46</v>
      </c>
      <c r="X548" s="16">
        <v>0</v>
      </c>
      <c r="Y548" s="16">
        <v>0.43809523809523898</v>
      </c>
      <c r="Z548" s="16">
        <v>45.561904761904799</v>
      </c>
      <c r="AA548" s="18">
        <v>0</v>
      </c>
      <c r="AB548" s="16">
        <v>-0.43809523809523898</v>
      </c>
      <c r="AC548" s="12" t="s">
        <v>549</v>
      </c>
      <c r="AD548" s="12" t="s">
        <v>559</v>
      </c>
      <c r="AE548" s="19">
        <v>43574</v>
      </c>
      <c r="AF548" s="19">
        <v>43577</v>
      </c>
      <c r="AH548" s="20">
        <v>43583</v>
      </c>
    </row>
    <row r="549" spans="1:34" s="12" customFormat="1" ht="12.75" x14ac:dyDescent="0.15">
      <c r="A549" s="12" t="s">
        <v>1361</v>
      </c>
      <c r="B549" s="12" t="s">
        <v>81</v>
      </c>
      <c r="C549" s="12" t="s">
        <v>863</v>
      </c>
      <c r="D549" s="12" t="s">
        <v>864</v>
      </c>
      <c r="E549" s="12" t="s">
        <v>544</v>
      </c>
      <c r="F549" s="12" t="s">
        <v>1362</v>
      </c>
      <c r="G549" s="16">
        <v>300000</v>
      </c>
      <c r="H549" s="16">
        <v>0</v>
      </c>
      <c r="I549" s="17">
        <v>0</v>
      </c>
      <c r="J549" s="17">
        <v>0</v>
      </c>
      <c r="K549" s="16">
        <v>300000</v>
      </c>
      <c r="L549" s="12" t="s">
        <v>865</v>
      </c>
      <c r="M549" s="12" t="s">
        <v>564</v>
      </c>
      <c r="N549" s="12" t="s">
        <v>866</v>
      </c>
      <c r="O549" s="16">
        <v>98</v>
      </c>
      <c r="P549" s="16">
        <v>0</v>
      </c>
      <c r="Q549" s="17">
        <v>0</v>
      </c>
      <c r="R549" s="17">
        <v>0</v>
      </c>
      <c r="S549" s="16">
        <v>0</v>
      </c>
      <c r="T549" s="16">
        <v>0</v>
      </c>
      <c r="U549" s="17">
        <v>0</v>
      </c>
      <c r="V549" s="17">
        <v>0</v>
      </c>
      <c r="W549" s="16">
        <v>0</v>
      </c>
      <c r="X549" s="16">
        <v>98</v>
      </c>
      <c r="Y549" s="16">
        <v>0</v>
      </c>
      <c r="Z549" s="16">
        <v>0</v>
      </c>
      <c r="AA549" s="18">
        <v>0</v>
      </c>
      <c r="AB549" s="16">
        <v>0</v>
      </c>
      <c r="AC549" s="12" t="s">
        <v>549</v>
      </c>
      <c r="AD549" s="12" t="s">
        <v>559</v>
      </c>
      <c r="AE549" s="19">
        <v>43574</v>
      </c>
    </row>
    <row r="550" spans="1:34" s="12" customFormat="1" ht="12.75" x14ac:dyDescent="0.15">
      <c r="A550" s="12" t="s">
        <v>1363</v>
      </c>
      <c r="B550" s="12" t="s">
        <v>432</v>
      </c>
      <c r="C550" s="12" t="s">
        <v>863</v>
      </c>
      <c r="D550" s="12" t="s">
        <v>1066</v>
      </c>
      <c r="E550" s="12" t="s">
        <v>544</v>
      </c>
      <c r="F550" s="12" t="s">
        <v>703</v>
      </c>
      <c r="G550" s="16">
        <v>200000</v>
      </c>
      <c r="H550" s="16">
        <v>0</v>
      </c>
      <c r="I550" s="17">
        <v>0</v>
      </c>
      <c r="J550" s="17">
        <v>0</v>
      </c>
      <c r="K550" s="16">
        <v>200000</v>
      </c>
      <c r="L550" s="12" t="s">
        <v>789</v>
      </c>
      <c r="M550" s="12" t="s">
        <v>564</v>
      </c>
      <c r="N550" s="12" t="s">
        <v>790</v>
      </c>
      <c r="O550" s="16">
        <v>110</v>
      </c>
      <c r="P550" s="16">
        <v>0</v>
      </c>
      <c r="Q550" s="17">
        <v>0</v>
      </c>
      <c r="R550" s="17">
        <v>0</v>
      </c>
      <c r="S550" s="16">
        <v>0</v>
      </c>
      <c r="T550" s="16">
        <v>0</v>
      </c>
      <c r="U550" s="17">
        <v>0</v>
      </c>
      <c r="V550" s="17">
        <v>0</v>
      </c>
      <c r="W550" s="16">
        <v>0</v>
      </c>
      <c r="X550" s="16">
        <v>110</v>
      </c>
      <c r="Y550" s="16">
        <v>0</v>
      </c>
      <c r="Z550" s="16">
        <v>0</v>
      </c>
      <c r="AA550" s="18">
        <v>0</v>
      </c>
      <c r="AB550" s="16">
        <v>0</v>
      </c>
      <c r="AC550" s="12" t="s">
        <v>549</v>
      </c>
      <c r="AD550" s="12" t="s">
        <v>559</v>
      </c>
      <c r="AE550" s="19">
        <v>43574</v>
      </c>
    </row>
    <row r="551" spans="1:34" s="12" customFormat="1" ht="12.75" x14ac:dyDescent="0.15">
      <c r="A551" s="12" t="s">
        <v>1364</v>
      </c>
      <c r="B551" s="12" t="s">
        <v>42</v>
      </c>
      <c r="C551" s="12" t="s">
        <v>871</v>
      </c>
      <c r="D551" s="12" t="s">
        <v>872</v>
      </c>
      <c r="E551" s="12" t="s">
        <v>544</v>
      </c>
      <c r="F551" s="12" t="s">
        <v>585</v>
      </c>
      <c r="G551" s="16">
        <v>350000</v>
      </c>
      <c r="H551" s="16">
        <v>350000</v>
      </c>
      <c r="I551" s="17">
        <v>350000</v>
      </c>
      <c r="J551" s="17">
        <v>350000</v>
      </c>
      <c r="K551" s="16">
        <v>0</v>
      </c>
      <c r="L551" s="12" t="s">
        <v>685</v>
      </c>
      <c r="M551" s="12" t="s">
        <v>686</v>
      </c>
      <c r="N551" s="12" t="s">
        <v>687</v>
      </c>
      <c r="O551" s="16">
        <v>17</v>
      </c>
      <c r="P551" s="16">
        <v>17</v>
      </c>
      <c r="Q551" s="17">
        <v>17</v>
      </c>
      <c r="R551" s="17">
        <v>17</v>
      </c>
      <c r="S551" s="16">
        <v>0</v>
      </c>
      <c r="T551" s="16">
        <v>0</v>
      </c>
      <c r="U551" s="17">
        <v>0</v>
      </c>
      <c r="V551" s="17">
        <v>0</v>
      </c>
      <c r="W551" s="16">
        <v>17</v>
      </c>
      <c r="X551" s="16">
        <v>0</v>
      </c>
      <c r="Y551" s="16">
        <v>0</v>
      </c>
      <c r="Z551" s="16">
        <v>17</v>
      </c>
      <c r="AA551" s="18">
        <v>0</v>
      </c>
      <c r="AB551" s="16">
        <v>0</v>
      </c>
      <c r="AC551" s="12" t="s">
        <v>549</v>
      </c>
      <c r="AD551" s="12" t="s">
        <v>559</v>
      </c>
      <c r="AE551" s="19">
        <v>43574</v>
      </c>
      <c r="AF551" s="19">
        <v>43583</v>
      </c>
      <c r="AG551" s="19">
        <v>43584</v>
      </c>
    </row>
    <row r="552" spans="1:34" s="12" customFormat="1" ht="12.75" x14ac:dyDescent="0.15">
      <c r="A552" s="12" t="s">
        <v>1365</v>
      </c>
      <c r="B552" s="12" t="s">
        <v>43</v>
      </c>
      <c r="C552" s="12" t="s">
        <v>871</v>
      </c>
      <c r="D552" s="12" t="s">
        <v>872</v>
      </c>
      <c r="E552" s="12" t="s">
        <v>544</v>
      </c>
      <c r="F552" s="12" t="s">
        <v>585</v>
      </c>
      <c r="G552" s="16">
        <v>350000</v>
      </c>
      <c r="H552" s="16">
        <v>350000</v>
      </c>
      <c r="I552" s="17">
        <v>350000</v>
      </c>
      <c r="J552" s="17">
        <v>350000</v>
      </c>
      <c r="K552" s="16">
        <v>0</v>
      </c>
      <c r="L552" s="12" t="s">
        <v>685</v>
      </c>
      <c r="M552" s="12" t="s">
        <v>686</v>
      </c>
      <c r="N552" s="12" t="s">
        <v>687</v>
      </c>
      <c r="O552" s="16">
        <v>17</v>
      </c>
      <c r="P552" s="16">
        <v>17</v>
      </c>
      <c r="Q552" s="17">
        <v>17</v>
      </c>
      <c r="R552" s="17">
        <v>17</v>
      </c>
      <c r="S552" s="16">
        <v>0</v>
      </c>
      <c r="T552" s="16">
        <v>0</v>
      </c>
      <c r="U552" s="17">
        <v>0</v>
      </c>
      <c r="V552" s="17">
        <v>0</v>
      </c>
      <c r="W552" s="16">
        <v>17</v>
      </c>
      <c r="X552" s="16">
        <v>0</v>
      </c>
      <c r="Y552" s="16">
        <v>0</v>
      </c>
      <c r="Z552" s="16">
        <v>17</v>
      </c>
      <c r="AA552" s="18">
        <v>0</v>
      </c>
      <c r="AB552" s="16">
        <v>0</v>
      </c>
      <c r="AC552" s="12" t="s">
        <v>549</v>
      </c>
      <c r="AD552" s="12" t="s">
        <v>559</v>
      </c>
      <c r="AE552" s="19">
        <v>43574</v>
      </c>
      <c r="AF552" s="19">
        <v>43583</v>
      </c>
      <c r="AG552" s="19">
        <v>43584</v>
      </c>
    </row>
    <row r="553" spans="1:34" s="12" customFormat="1" ht="12.75" x14ac:dyDescent="0.15">
      <c r="A553" s="12" t="s">
        <v>1366</v>
      </c>
      <c r="B553" s="12" t="s">
        <v>55</v>
      </c>
      <c r="C553" s="12" t="s">
        <v>588</v>
      </c>
      <c r="D553" s="12" t="s">
        <v>816</v>
      </c>
      <c r="E553" s="12" t="s">
        <v>544</v>
      </c>
      <c r="F553" s="12" t="s">
        <v>545</v>
      </c>
      <c r="G553" s="16">
        <v>1000</v>
      </c>
      <c r="H553" s="16">
        <v>1000</v>
      </c>
      <c r="I553" s="17">
        <v>1000</v>
      </c>
      <c r="J553" s="17">
        <v>1000</v>
      </c>
      <c r="K553" s="16">
        <v>0</v>
      </c>
      <c r="L553" s="12" t="s">
        <v>817</v>
      </c>
      <c r="M553" s="12" t="s">
        <v>557</v>
      </c>
      <c r="N553" s="12" t="s">
        <v>818</v>
      </c>
      <c r="O553" s="16">
        <v>79</v>
      </c>
      <c r="P553" s="16">
        <v>79</v>
      </c>
      <c r="Q553" s="17">
        <v>79</v>
      </c>
      <c r="R553" s="17">
        <v>79</v>
      </c>
      <c r="S553" s="16">
        <v>0</v>
      </c>
      <c r="T553" s="16">
        <v>0</v>
      </c>
      <c r="U553" s="17">
        <v>0</v>
      </c>
      <c r="V553" s="17">
        <v>0</v>
      </c>
      <c r="W553" s="16">
        <v>79</v>
      </c>
      <c r="X553" s="16">
        <v>0</v>
      </c>
      <c r="Y553" s="16">
        <v>0</v>
      </c>
      <c r="Z553" s="16">
        <v>79</v>
      </c>
      <c r="AA553" s="18">
        <v>0</v>
      </c>
      <c r="AB553" s="16">
        <v>0</v>
      </c>
      <c r="AC553" s="12" t="s">
        <v>549</v>
      </c>
      <c r="AD553" s="12" t="s">
        <v>559</v>
      </c>
      <c r="AE553" s="19">
        <v>43575</v>
      </c>
      <c r="AF553" s="19">
        <v>43577</v>
      </c>
      <c r="AG553" s="19">
        <v>43580</v>
      </c>
      <c r="AH553" s="20">
        <v>43580</v>
      </c>
    </row>
    <row r="554" spans="1:34" s="12" customFormat="1" ht="12.75" x14ac:dyDescent="0.15">
      <c r="A554" s="12" t="s">
        <v>1367</v>
      </c>
      <c r="B554" s="12" t="s">
        <v>55</v>
      </c>
      <c r="C554" s="12" t="s">
        <v>588</v>
      </c>
      <c r="D554" s="12" t="s">
        <v>816</v>
      </c>
      <c r="E554" s="12" t="s">
        <v>544</v>
      </c>
      <c r="F554" s="12" t="s">
        <v>545</v>
      </c>
      <c r="G554" s="16">
        <v>300</v>
      </c>
      <c r="H554" s="16">
        <v>300</v>
      </c>
      <c r="I554" s="17">
        <v>300</v>
      </c>
      <c r="J554" s="17">
        <v>300</v>
      </c>
      <c r="K554" s="16">
        <v>0</v>
      </c>
      <c r="L554" s="12" t="s">
        <v>817</v>
      </c>
      <c r="M554" s="12" t="s">
        <v>557</v>
      </c>
      <c r="N554" s="12" t="s">
        <v>818</v>
      </c>
      <c r="O554" s="16">
        <v>24</v>
      </c>
      <c r="P554" s="16">
        <v>24</v>
      </c>
      <c r="Q554" s="17">
        <v>24</v>
      </c>
      <c r="R554" s="17">
        <v>24</v>
      </c>
      <c r="S554" s="16">
        <v>0</v>
      </c>
      <c r="T554" s="16">
        <v>0</v>
      </c>
      <c r="U554" s="17">
        <v>0</v>
      </c>
      <c r="V554" s="17">
        <v>0</v>
      </c>
      <c r="W554" s="16">
        <v>24</v>
      </c>
      <c r="X554" s="16">
        <v>0</v>
      </c>
      <c r="Y554" s="16">
        <v>0</v>
      </c>
      <c r="Z554" s="16">
        <v>24</v>
      </c>
      <c r="AA554" s="18">
        <v>0</v>
      </c>
      <c r="AB554" s="16">
        <v>0</v>
      </c>
      <c r="AC554" s="12" t="s">
        <v>549</v>
      </c>
      <c r="AD554" s="12" t="s">
        <v>559</v>
      </c>
      <c r="AE554" s="19">
        <v>43575</v>
      </c>
      <c r="AF554" s="19">
        <v>43579</v>
      </c>
      <c r="AG554" s="19">
        <v>43580</v>
      </c>
      <c r="AH554" s="20">
        <v>43580</v>
      </c>
    </row>
    <row r="555" spans="1:34" s="12" customFormat="1" ht="12.75" x14ac:dyDescent="0.15">
      <c r="A555" s="12" t="s">
        <v>1368</v>
      </c>
      <c r="B555" s="12" t="s">
        <v>7</v>
      </c>
      <c r="C555" s="12" t="s">
        <v>863</v>
      </c>
      <c r="D555" s="12" t="s">
        <v>878</v>
      </c>
      <c r="E555" s="12" t="s">
        <v>544</v>
      </c>
      <c r="F555" s="12" t="s">
        <v>545</v>
      </c>
      <c r="G555" s="16">
        <v>80000</v>
      </c>
      <c r="H555" s="16">
        <v>49500</v>
      </c>
      <c r="I555" s="17">
        <v>49500</v>
      </c>
      <c r="J555" s="17">
        <v>49500</v>
      </c>
      <c r="K555" s="16">
        <v>30500</v>
      </c>
      <c r="L555" s="12" t="s">
        <v>879</v>
      </c>
      <c r="M555" s="12" t="s">
        <v>564</v>
      </c>
      <c r="N555" s="12" t="s">
        <v>880</v>
      </c>
      <c r="O555" s="16">
        <v>29</v>
      </c>
      <c r="P555" s="16">
        <v>29</v>
      </c>
      <c r="Q555" s="17">
        <v>29</v>
      </c>
      <c r="R555" s="17">
        <v>29</v>
      </c>
      <c r="S555" s="16">
        <v>0</v>
      </c>
      <c r="T555" s="16">
        <v>0</v>
      </c>
      <c r="U555" s="17">
        <v>0</v>
      </c>
      <c r="V555" s="17">
        <v>0</v>
      </c>
      <c r="W555" s="16">
        <v>29</v>
      </c>
      <c r="X555" s="16">
        <v>0</v>
      </c>
      <c r="Y555" s="16">
        <v>11.05625</v>
      </c>
      <c r="Z555" s="16">
        <v>17.943750000000001</v>
      </c>
      <c r="AA555" s="18">
        <v>0</v>
      </c>
      <c r="AB555" s="16">
        <v>-11.05625</v>
      </c>
      <c r="AC555" s="12" t="s">
        <v>549</v>
      </c>
      <c r="AD555" s="12" t="s">
        <v>559</v>
      </c>
      <c r="AE555" s="19">
        <v>43575</v>
      </c>
      <c r="AF555" s="19">
        <v>43580</v>
      </c>
      <c r="AH555" s="20">
        <v>43580</v>
      </c>
    </row>
    <row r="556" spans="1:34" s="12" customFormat="1" ht="12.75" x14ac:dyDescent="0.15">
      <c r="A556" s="12" t="s">
        <v>1369</v>
      </c>
      <c r="B556" s="12" t="s">
        <v>26</v>
      </c>
      <c r="C556" s="12" t="s">
        <v>690</v>
      </c>
      <c r="D556" s="12" t="s">
        <v>691</v>
      </c>
      <c r="E556" s="12" t="s">
        <v>544</v>
      </c>
      <c r="F556" s="12" t="s">
        <v>545</v>
      </c>
      <c r="G556" s="16">
        <v>25000</v>
      </c>
      <c r="H556" s="16">
        <v>10000</v>
      </c>
      <c r="I556" s="17">
        <v>10000</v>
      </c>
      <c r="J556" s="17">
        <v>10000</v>
      </c>
      <c r="K556" s="16">
        <v>15000</v>
      </c>
      <c r="L556" s="12" t="s">
        <v>947</v>
      </c>
      <c r="M556" s="12" t="s">
        <v>564</v>
      </c>
      <c r="N556" s="12" t="s">
        <v>948</v>
      </c>
      <c r="O556" s="16">
        <v>8</v>
      </c>
      <c r="P556" s="16">
        <v>3.2</v>
      </c>
      <c r="Q556" s="17">
        <v>3.2</v>
      </c>
      <c r="R556" s="17">
        <v>3.2</v>
      </c>
      <c r="S556" s="16">
        <v>0</v>
      </c>
      <c r="T556" s="16">
        <v>0</v>
      </c>
      <c r="U556" s="17">
        <v>0</v>
      </c>
      <c r="V556" s="17">
        <v>0</v>
      </c>
      <c r="W556" s="16">
        <v>3.2</v>
      </c>
      <c r="X556" s="16">
        <v>4.8</v>
      </c>
      <c r="Y556" s="16">
        <v>0</v>
      </c>
      <c r="Z556" s="16">
        <v>3.2</v>
      </c>
      <c r="AA556" s="18">
        <v>0</v>
      </c>
      <c r="AB556" s="16">
        <v>0</v>
      </c>
      <c r="AC556" s="12" t="s">
        <v>549</v>
      </c>
      <c r="AD556" s="12" t="s">
        <v>559</v>
      </c>
      <c r="AE556" s="19">
        <v>43575</v>
      </c>
      <c r="AF556" s="19">
        <v>43575</v>
      </c>
      <c r="AH556" s="20">
        <v>43578</v>
      </c>
    </row>
    <row r="557" spans="1:34" s="12" customFormat="1" ht="12.75" x14ac:dyDescent="0.15">
      <c r="A557" s="12" t="s">
        <v>1370</v>
      </c>
      <c r="B557" s="12" t="s">
        <v>1371</v>
      </c>
      <c r="C557" s="12" t="s">
        <v>542</v>
      </c>
      <c r="D557" s="12" t="s">
        <v>1372</v>
      </c>
      <c r="E557" s="12" t="s">
        <v>544</v>
      </c>
      <c r="F557" s="12" t="s">
        <v>585</v>
      </c>
      <c r="G557" s="16">
        <v>600000</v>
      </c>
      <c r="H557" s="16">
        <v>337000</v>
      </c>
      <c r="I557" s="17">
        <v>337000</v>
      </c>
      <c r="J557" s="17">
        <v>337000</v>
      </c>
      <c r="K557" s="16">
        <v>263000</v>
      </c>
      <c r="L557" s="12" t="s">
        <v>363</v>
      </c>
      <c r="M557" s="12" t="s">
        <v>670</v>
      </c>
      <c r="N557" s="12" t="s">
        <v>853</v>
      </c>
      <c r="O557" s="16">
        <v>600000</v>
      </c>
      <c r="P557" s="16">
        <v>337000</v>
      </c>
      <c r="Q557" s="17">
        <v>337000</v>
      </c>
      <c r="R557" s="17">
        <v>337000</v>
      </c>
      <c r="S557" s="16">
        <v>0</v>
      </c>
      <c r="T557" s="16">
        <v>0</v>
      </c>
      <c r="U557" s="17">
        <v>0</v>
      </c>
      <c r="V557" s="17">
        <v>0</v>
      </c>
      <c r="W557" s="16">
        <v>337000</v>
      </c>
      <c r="X557" s="16">
        <v>263000</v>
      </c>
      <c r="Y557" s="16">
        <v>0</v>
      </c>
      <c r="Z557" s="16">
        <v>337000</v>
      </c>
      <c r="AA557" s="18">
        <v>0</v>
      </c>
      <c r="AB557" s="16">
        <v>0</v>
      </c>
      <c r="AC557" s="12" t="s">
        <v>549</v>
      </c>
      <c r="AD557" s="12" t="s">
        <v>79</v>
      </c>
      <c r="AE557" s="19">
        <v>43577</v>
      </c>
      <c r="AF557" s="19">
        <v>43577</v>
      </c>
    </row>
    <row r="558" spans="1:34" s="12" customFormat="1" ht="12.75" x14ac:dyDescent="0.15">
      <c r="A558" s="12" t="s">
        <v>1373</v>
      </c>
      <c r="B558" s="12" t="s">
        <v>1374</v>
      </c>
      <c r="C558" s="12" t="s">
        <v>863</v>
      </c>
      <c r="D558" s="12" t="s">
        <v>647</v>
      </c>
      <c r="E558" s="12" t="s">
        <v>544</v>
      </c>
      <c r="F558" s="12" t="s">
        <v>1362</v>
      </c>
      <c r="G558" s="16">
        <v>300000</v>
      </c>
      <c r="H558" s="16">
        <v>0</v>
      </c>
      <c r="I558" s="17">
        <v>0</v>
      </c>
      <c r="J558" s="17">
        <v>0</v>
      </c>
      <c r="K558" s="16">
        <v>300000</v>
      </c>
      <c r="L558" s="12" t="s">
        <v>1375</v>
      </c>
      <c r="M558" s="12" t="s">
        <v>564</v>
      </c>
      <c r="N558" s="12" t="s">
        <v>1376</v>
      </c>
      <c r="O558" s="16">
        <v>309</v>
      </c>
      <c r="P558" s="16">
        <v>0</v>
      </c>
      <c r="Q558" s="17">
        <v>0</v>
      </c>
      <c r="R558" s="17">
        <v>0</v>
      </c>
      <c r="S558" s="16">
        <v>0</v>
      </c>
      <c r="T558" s="16">
        <v>0</v>
      </c>
      <c r="U558" s="17">
        <v>0</v>
      </c>
      <c r="V558" s="17">
        <v>0</v>
      </c>
      <c r="W558" s="16">
        <v>0</v>
      </c>
      <c r="X558" s="16">
        <v>309</v>
      </c>
      <c r="Y558" s="16">
        <v>0</v>
      </c>
      <c r="Z558" s="16">
        <v>0</v>
      </c>
      <c r="AA558" s="18">
        <v>0</v>
      </c>
      <c r="AB558" s="16">
        <v>0</v>
      </c>
      <c r="AC558" s="12" t="s">
        <v>549</v>
      </c>
      <c r="AD558" s="12" t="s">
        <v>559</v>
      </c>
      <c r="AE558" s="19">
        <v>43577</v>
      </c>
    </row>
    <row r="559" spans="1:34" s="12" customFormat="1" ht="12.75" x14ac:dyDescent="0.15">
      <c r="A559" s="12" t="s">
        <v>1377</v>
      </c>
      <c r="B559" s="12" t="s">
        <v>289</v>
      </c>
      <c r="C559" s="12" t="s">
        <v>830</v>
      </c>
      <c r="D559" s="12" t="s">
        <v>825</v>
      </c>
      <c r="E559" s="12" t="s">
        <v>544</v>
      </c>
      <c r="F559" s="12" t="s">
        <v>545</v>
      </c>
      <c r="G559" s="16">
        <v>1200000</v>
      </c>
      <c r="H559" s="16">
        <v>243500</v>
      </c>
      <c r="I559" s="17">
        <v>243500</v>
      </c>
      <c r="J559" s="17">
        <v>243500</v>
      </c>
      <c r="K559" s="16">
        <v>956500</v>
      </c>
      <c r="L559" s="12" t="s">
        <v>831</v>
      </c>
      <c r="M559" s="12" t="s">
        <v>564</v>
      </c>
      <c r="N559" s="12" t="s">
        <v>832</v>
      </c>
      <c r="O559" s="16">
        <v>276</v>
      </c>
      <c r="P559" s="16">
        <v>63.3</v>
      </c>
      <c r="Q559" s="17">
        <v>63.3</v>
      </c>
      <c r="R559" s="17">
        <v>63.3</v>
      </c>
      <c r="S559" s="16">
        <v>0</v>
      </c>
      <c r="T559" s="16">
        <v>0</v>
      </c>
      <c r="U559" s="17">
        <v>0</v>
      </c>
      <c r="V559" s="17">
        <v>0</v>
      </c>
      <c r="W559" s="16">
        <v>63.3</v>
      </c>
      <c r="X559" s="16">
        <v>212.7</v>
      </c>
      <c r="Y559" s="16">
        <v>7.2949999999999999</v>
      </c>
      <c r="Z559" s="16">
        <v>56.005000000000003</v>
      </c>
      <c r="AA559" s="18">
        <v>0</v>
      </c>
      <c r="AB559" s="16">
        <v>-7.2949999999999999</v>
      </c>
      <c r="AC559" s="12" t="s">
        <v>549</v>
      </c>
      <c r="AD559" s="12" t="s">
        <v>559</v>
      </c>
      <c r="AE559" s="19">
        <v>43577</v>
      </c>
      <c r="AF559" s="19">
        <v>43579</v>
      </c>
      <c r="AH559" s="20">
        <v>43583</v>
      </c>
    </row>
    <row r="560" spans="1:34" s="12" customFormat="1" ht="12.75" x14ac:dyDescent="0.15">
      <c r="A560" s="12" t="s">
        <v>1378</v>
      </c>
      <c r="B560" s="12" t="s">
        <v>26</v>
      </c>
      <c r="C560" s="12" t="s">
        <v>690</v>
      </c>
      <c r="D560" s="12" t="s">
        <v>691</v>
      </c>
      <c r="E560" s="12" t="s">
        <v>544</v>
      </c>
      <c r="F560" s="12" t="s">
        <v>545</v>
      </c>
      <c r="G560" s="16">
        <v>500000</v>
      </c>
      <c r="H560" s="16">
        <v>500000</v>
      </c>
      <c r="I560" s="17">
        <v>500000</v>
      </c>
      <c r="J560" s="17">
        <v>500000</v>
      </c>
      <c r="K560" s="16">
        <v>0</v>
      </c>
      <c r="L560" s="12" t="s">
        <v>947</v>
      </c>
      <c r="M560" s="12" t="s">
        <v>564</v>
      </c>
      <c r="N560" s="12" t="s">
        <v>948</v>
      </c>
      <c r="O560" s="16">
        <v>143</v>
      </c>
      <c r="P560" s="16">
        <v>143</v>
      </c>
      <c r="Q560" s="17">
        <v>143</v>
      </c>
      <c r="R560" s="17">
        <v>143</v>
      </c>
      <c r="S560" s="16">
        <v>0</v>
      </c>
      <c r="T560" s="16">
        <v>0</v>
      </c>
      <c r="U560" s="17">
        <v>0</v>
      </c>
      <c r="V560" s="17">
        <v>0</v>
      </c>
      <c r="W560" s="16">
        <v>143</v>
      </c>
      <c r="X560" s="16">
        <v>0</v>
      </c>
      <c r="Y560" s="16">
        <v>0</v>
      </c>
      <c r="Z560" s="16">
        <v>143</v>
      </c>
      <c r="AA560" s="18">
        <v>0</v>
      </c>
      <c r="AB560" s="16">
        <v>0</v>
      </c>
      <c r="AC560" s="12" t="s">
        <v>549</v>
      </c>
      <c r="AD560" s="12" t="s">
        <v>559</v>
      </c>
      <c r="AE560" s="19">
        <v>43577</v>
      </c>
      <c r="AF560" s="19">
        <v>43579</v>
      </c>
      <c r="AG560" s="19">
        <v>43582</v>
      </c>
      <c r="AH560" s="20">
        <v>43583</v>
      </c>
    </row>
    <row r="561" spans="1:34" s="12" customFormat="1" ht="12.75" x14ac:dyDescent="0.15">
      <c r="A561" s="12" t="s">
        <v>1379</v>
      </c>
      <c r="B561" s="12" t="s">
        <v>88</v>
      </c>
      <c r="C561" s="12" t="s">
        <v>567</v>
      </c>
      <c r="D561" s="12" t="s">
        <v>562</v>
      </c>
      <c r="E561" s="12" t="s">
        <v>544</v>
      </c>
      <c r="F561" s="12" t="s">
        <v>585</v>
      </c>
      <c r="G561" s="16">
        <v>400000</v>
      </c>
      <c r="H561" s="16">
        <v>365700</v>
      </c>
      <c r="I561" s="17">
        <v>365700</v>
      </c>
      <c r="J561" s="17">
        <v>365700</v>
      </c>
      <c r="K561" s="16">
        <v>34300</v>
      </c>
      <c r="L561" s="12" t="s">
        <v>568</v>
      </c>
      <c r="M561" s="12" t="s">
        <v>569</v>
      </c>
      <c r="N561" s="12" t="s">
        <v>570</v>
      </c>
      <c r="O561" s="16">
        <v>206</v>
      </c>
      <c r="P561" s="16">
        <v>206</v>
      </c>
      <c r="Q561" s="17">
        <v>206</v>
      </c>
      <c r="R561" s="17">
        <v>206</v>
      </c>
      <c r="S561" s="16">
        <v>0</v>
      </c>
      <c r="T561" s="16">
        <v>0</v>
      </c>
      <c r="U561" s="17">
        <v>0</v>
      </c>
      <c r="V561" s="17">
        <v>0</v>
      </c>
      <c r="W561" s="16">
        <v>206</v>
      </c>
      <c r="X561" s="16">
        <v>0</v>
      </c>
      <c r="Y561" s="16">
        <v>17.6645</v>
      </c>
      <c r="Z561" s="16">
        <v>188.3355</v>
      </c>
      <c r="AA561" s="18">
        <v>0</v>
      </c>
      <c r="AB561" s="16">
        <v>-17.6645</v>
      </c>
      <c r="AC561" s="12" t="s">
        <v>549</v>
      </c>
      <c r="AD561" s="12" t="s">
        <v>559</v>
      </c>
      <c r="AE561" s="19">
        <v>43577</v>
      </c>
      <c r="AF561" s="19">
        <v>43580</v>
      </c>
    </row>
    <row r="562" spans="1:34" s="12" customFormat="1" ht="12.75" x14ac:dyDescent="0.15">
      <c r="A562" s="12" t="s">
        <v>1380</v>
      </c>
      <c r="B562" s="12" t="s">
        <v>89</v>
      </c>
      <c r="C562" s="12" t="s">
        <v>561</v>
      </c>
      <c r="D562" s="12" t="s">
        <v>562</v>
      </c>
      <c r="E562" s="12" t="s">
        <v>544</v>
      </c>
      <c r="F562" s="12" t="s">
        <v>545</v>
      </c>
      <c r="G562" s="16">
        <v>400000</v>
      </c>
      <c r="H562" s="16">
        <v>398000</v>
      </c>
      <c r="I562" s="17">
        <v>398000</v>
      </c>
      <c r="J562" s="17">
        <v>398000</v>
      </c>
      <c r="K562" s="16">
        <v>2000</v>
      </c>
      <c r="L562" s="12" t="s">
        <v>563</v>
      </c>
      <c r="M562" s="12" t="s">
        <v>564</v>
      </c>
      <c r="N562" s="12" t="s">
        <v>565</v>
      </c>
      <c r="O562" s="16">
        <v>183</v>
      </c>
      <c r="P562" s="16">
        <v>183</v>
      </c>
      <c r="Q562" s="17">
        <v>183</v>
      </c>
      <c r="R562" s="17">
        <v>183</v>
      </c>
      <c r="S562" s="16">
        <v>0</v>
      </c>
      <c r="T562" s="16">
        <v>0</v>
      </c>
      <c r="U562" s="17">
        <v>0</v>
      </c>
      <c r="V562" s="17">
        <v>0</v>
      </c>
      <c r="W562" s="16">
        <v>183</v>
      </c>
      <c r="X562" s="16">
        <v>0</v>
      </c>
      <c r="Y562" s="16">
        <v>0.91500000000000004</v>
      </c>
      <c r="Z562" s="16">
        <v>182.08500000000001</v>
      </c>
      <c r="AA562" s="18">
        <v>0</v>
      </c>
      <c r="AB562" s="16">
        <v>-0.91500000000000004</v>
      </c>
      <c r="AC562" s="12" t="s">
        <v>549</v>
      </c>
      <c r="AD562" s="12" t="s">
        <v>559</v>
      </c>
      <c r="AE562" s="19">
        <v>43577</v>
      </c>
      <c r="AF562" s="19">
        <v>43581</v>
      </c>
      <c r="AH562" s="20">
        <v>43583</v>
      </c>
    </row>
    <row r="563" spans="1:34" s="12" customFormat="1" ht="12.75" x14ac:dyDescent="0.15">
      <c r="A563" s="12" t="s">
        <v>1381</v>
      </c>
      <c r="B563" s="12" t="s">
        <v>382</v>
      </c>
      <c r="C563" s="12" t="s">
        <v>573</v>
      </c>
      <c r="D563" s="12" t="s">
        <v>825</v>
      </c>
      <c r="E563" s="12" t="s">
        <v>544</v>
      </c>
      <c r="F563" s="12" t="s">
        <v>585</v>
      </c>
      <c r="G563" s="16">
        <v>300</v>
      </c>
      <c r="H563" s="16">
        <v>287</v>
      </c>
      <c r="I563" s="17">
        <v>287</v>
      </c>
      <c r="J563" s="17">
        <v>287</v>
      </c>
      <c r="K563" s="16">
        <v>13</v>
      </c>
      <c r="L563" s="12" t="s">
        <v>826</v>
      </c>
      <c r="M563" s="12" t="s">
        <v>827</v>
      </c>
      <c r="N563" s="12" t="s">
        <v>828</v>
      </c>
      <c r="O563" s="16">
        <v>24</v>
      </c>
      <c r="P563" s="16">
        <v>24</v>
      </c>
      <c r="Q563" s="17">
        <v>24</v>
      </c>
      <c r="R563" s="17">
        <v>24</v>
      </c>
      <c r="S563" s="16">
        <v>0</v>
      </c>
      <c r="T563" s="16">
        <v>0</v>
      </c>
      <c r="U563" s="17">
        <v>0</v>
      </c>
      <c r="V563" s="17">
        <v>0</v>
      </c>
      <c r="W563" s="16">
        <v>24</v>
      </c>
      <c r="X563" s="16">
        <v>0</v>
      </c>
      <c r="Y563" s="16">
        <v>1.04</v>
      </c>
      <c r="Z563" s="16">
        <v>22.96</v>
      </c>
      <c r="AA563" s="18">
        <v>0</v>
      </c>
      <c r="AB563" s="16">
        <v>-1.04</v>
      </c>
      <c r="AC563" s="12" t="s">
        <v>549</v>
      </c>
      <c r="AD563" s="12" t="s">
        <v>559</v>
      </c>
      <c r="AE563" s="19">
        <v>43577</v>
      </c>
      <c r="AF563" s="19">
        <v>43580</v>
      </c>
    </row>
    <row r="564" spans="1:34" s="12" customFormat="1" ht="12.75" x14ac:dyDescent="0.15">
      <c r="A564" s="12" t="s">
        <v>1382</v>
      </c>
      <c r="B564" s="12" t="s">
        <v>353</v>
      </c>
      <c r="C564" s="12" t="s">
        <v>711</v>
      </c>
      <c r="D564" s="12" t="s">
        <v>1383</v>
      </c>
      <c r="E564" s="12" t="s">
        <v>544</v>
      </c>
      <c r="F564" s="12" t="s">
        <v>545</v>
      </c>
      <c r="G564" s="16">
        <v>400</v>
      </c>
      <c r="H564" s="16">
        <v>230</v>
      </c>
      <c r="I564" s="17">
        <v>230</v>
      </c>
      <c r="J564" s="17">
        <v>230</v>
      </c>
      <c r="K564" s="16">
        <v>170</v>
      </c>
      <c r="L564" s="12" t="s">
        <v>1384</v>
      </c>
      <c r="M564" s="12" t="s">
        <v>827</v>
      </c>
      <c r="N564" s="12" t="s">
        <v>1385</v>
      </c>
      <c r="O564" s="16">
        <v>42</v>
      </c>
      <c r="P564" s="16">
        <v>27.7</v>
      </c>
      <c r="Q564" s="17">
        <v>33</v>
      </c>
      <c r="R564" s="17">
        <v>33</v>
      </c>
      <c r="S564" s="16">
        <v>0</v>
      </c>
      <c r="T564" s="16">
        <v>0</v>
      </c>
      <c r="U564" s="17">
        <v>0</v>
      </c>
      <c r="V564" s="17">
        <v>0</v>
      </c>
      <c r="W564" s="16">
        <v>27.7</v>
      </c>
      <c r="X564" s="16">
        <v>14.3</v>
      </c>
      <c r="Y564" s="16">
        <v>3.55</v>
      </c>
      <c r="Z564" s="16">
        <v>24.15</v>
      </c>
      <c r="AA564" s="18">
        <v>0</v>
      </c>
      <c r="AB564" s="16">
        <v>-3.55</v>
      </c>
      <c r="AC564" s="12" t="s">
        <v>549</v>
      </c>
      <c r="AD564" s="12" t="s">
        <v>559</v>
      </c>
      <c r="AE564" s="19">
        <v>43577</v>
      </c>
      <c r="AF564" s="19">
        <v>43580</v>
      </c>
      <c r="AH564" s="20">
        <v>43583</v>
      </c>
    </row>
    <row r="565" spans="1:34" s="12" customFormat="1" ht="12.75" x14ac:dyDescent="0.15">
      <c r="A565" s="12" t="s">
        <v>1386</v>
      </c>
      <c r="B565" s="12" t="s">
        <v>710</v>
      </c>
      <c r="C565" s="12" t="s">
        <v>711</v>
      </c>
      <c r="D565" s="12" t="s">
        <v>712</v>
      </c>
      <c r="E565" s="12" t="s">
        <v>544</v>
      </c>
      <c r="F565" s="12" t="s">
        <v>585</v>
      </c>
      <c r="G565" s="16">
        <v>800</v>
      </c>
      <c r="H565" s="16">
        <v>490</v>
      </c>
      <c r="I565" s="17">
        <v>490</v>
      </c>
      <c r="J565" s="17">
        <v>510</v>
      </c>
      <c r="K565" s="16">
        <v>310</v>
      </c>
      <c r="L565" s="12" t="s">
        <v>713</v>
      </c>
      <c r="M565" s="12" t="s">
        <v>576</v>
      </c>
      <c r="N565" s="12" t="s">
        <v>714</v>
      </c>
      <c r="O565" s="16">
        <v>48</v>
      </c>
      <c r="P565" s="16">
        <v>48</v>
      </c>
      <c r="Q565" s="17">
        <v>48</v>
      </c>
      <c r="R565" s="17">
        <v>48</v>
      </c>
      <c r="S565" s="16">
        <v>0</v>
      </c>
      <c r="T565" s="16">
        <v>0</v>
      </c>
      <c r="U565" s="17">
        <v>0</v>
      </c>
      <c r="V565" s="17">
        <v>0</v>
      </c>
      <c r="W565" s="16">
        <v>48</v>
      </c>
      <c r="X565" s="16">
        <v>0</v>
      </c>
      <c r="Y565" s="16">
        <v>18.600000000000001</v>
      </c>
      <c r="Z565" s="16">
        <v>29.4</v>
      </c>
      <c r="AA565" s="18">
        <v>0</v>
      </c>
      <c r="AB565" s="16">
        <v>-18.600000000000001</v>
      </c>
      <c r="AC565" s="12" t="s">
        <v>549</v>
      </c>
      <c r="AD565" s="12" t="s">
        <v>559</v>
      </c>
      <c r="AE565" s="19">
        <v>43577</v>
      </c>
      <c r="AF565" s="19">
        <v>43582</v>
      </c>
    </row>
    <row r="566" spans="1:34" s="12" customFormat="1" ht="12.75" x14ac:dyDescent="0.15">
      <c r="A566" s="12" t="s">
        <v>1387</v>
      </c>
      <c r="B566" s="12" t="s">
        <v>98</v>
      </c>
      <c r="C566" s="12" t="s">
        <v>588</v>
      </c>
      <c r="D566" s="12" t="s">
        <v>1060</v>
      </c>
      <c r="E566" s="12" t="s">
        <v>544</v>
      </c>
      <c r="F566" s="12" t="s">
        <v>703</v>
      </c>
      <c r="G566" s="16">
        <v>1000</v>
      </c>
      <c r="H566" s="16">
        <v>0</v>
      </c>
      <c r="I566" s="17">
        <v>0</v>
      </c>
      <c r="J566" s="17">
        <v>0</v>
      </c>
      <c r="K566" s="16">
        <v>1000</v>
      </c>
      <c r="L566" s="12" t="s">
        <v>1061</v>
      </c>
      <c r="M566" s="12" t="s">
        <v>557</v>
      </c>
      <c r="N566" s="12" t="s">
        <v>1062</v>
      </c>
      <c r="O566" s="16">
        <v>98</v>
      </c>
      <c r="P566" s="16">
        <v>0</v>
      </c>
      <c r="Q566" s="17">
        <v>0</v>
      </c>
      <c r="R566" s="17">
        <v>0</v>
      </c>
      <c r="S566" s="16">
        <v>0</v>
      </c>
      <c r="T566" s="16">
        <v>0</v>
      </c>
      <c r="U566" s="17">
        <v>0</v>
      </c>
      <c r="V566" s="17">
        <v>0</v>
      </c>
      <c r="W566" s="16">
        <v>0</v>
      </c>
      <c r="X566" s="16">
        <v>98</v>
      </c>
      <c r="Y566" s="16">
        <v>0</v>
      </c>
      <c r="Z566" s="16">
        <v>0</v>
      </c>
      <c r="AA566" s="18">
        <v>0</v>
      </c>
      <c r="AB566" s="16">
        <v>0</v>
      </c>
      <c r="AC566" s="12" t="s">
        <v>549</v>
      </c>
      <c r="AD566" s="12" t="s">
        <v>559</v>
      </c>
      <c r="AE566" s="19">
        <v>43577</v>
      </c>
    </row>
    <row r="567" spans="1:34" s="12" customFormat="1" ht="12.75" x14ac:dyDescent="0.15">
      <c r="A567" s="12" t="s">
        <v>1388</v>
      </c>
      <c r="B567" s="12" t="s">
        <v>100</v>
      </c>
      <c r="C567" s="12" t="s">
        <v>579</v>
      </c>
      <c r="D567" s="12" t="s">
        <v>612</v>
      </c>
      <c r="E567" s="12" t="s">
        <v>544</v>
      </c>
      <c r="F567" s="12" t="s">
        <v>585</v>
      </c>
      <c r="G567" s="16">
        <v>600</v>
      </c>
      <c r="H567" s="16">
        <v>547.29999999999995</v>
      </c>
      <c r="I567" s="17">
        <v>547.29999999999995</v>
      </c>
      <c r="J567" s="17">
        <v>547.29999999999995</v>
      </c>
      <c r="K567" s="16">
        <v>52.7</v>
      </c>
      <c r="L567" s="12" t="s">
        <v>905</v>
      </c>
      <c r="M567" s="12" t="s">
        <v>557</v>
      </c>
      <c r="N567" s="12" t="s">
        <v>906</v>
      </c>
      <c r="O567" s="16">
        <v>127</v>
      </c>
      <c r="P567" s="16">
        <v>127</v>
      </c>
      <c r="Q567" s="17">
        <v>127</v>
      </c>
      <c r="R567" s="17">
        <v>127</v>
      </c>
      <c r="S567" s="16">
        <v>0</v>
      </c>
      <c r="T567" s="16">
        <v>0</v>
      </c>
      <c r="U567" s="17">
        <v>0</v>
      </c>
      <c r="V567" s="17">
        <v>0</v>
      </c>
      <c r="W567" s="16">
        <v>127</v>
      </c>
      <c r="X567" s="16">
        <v>0</v>
      </c>
      <c r="Y567" s="16">
        <v>11.154833333333301</v>
      </c>
      <c r="Z567" s="16">
        <v>115.845166666667</v>
      </c>
      <c r="AA567" s="18">
        <v>0</v>
      </c>
      <c r="AB567" s="16">
        <v>-11.154833333333301</v>
      </c>
      <c r="AC567" s="12" t="s">
        <v>549</v>
      </c>
      <c r="AD567" s="12" t="s">
        <v>559</v>
      </c>
      <c r="AE567" s="19">
        <v>43577</v>
      </c>
      <c r="AF567" s="19">
        <v>43581</v>
      </c>
    </row>
    <row r="568" spans="1:34" s="12" customFormat="1" ht="12.75" x14ac:dyDescent="0.15">
      <c r="A568" s="12" t="s">
        <v>1389</v>
      </c>
      <c r="B568" s="12" t="s">
        <v>102</v>
      </c>
      <c r="C568" s="12" t="s">
        <v>554</v>
      </c>
      <c r="D568" s="12" t="s">
        <v>757</v>
      </c>
      <c r="E568" s="12" t="s">
        <v>544</v>
      </c>
      <c r="F568" s="12" t="s">
        <v>585</v>
      </c>
      <c r="G568" s="16">
        <v>600</v>
      </c>
      <c r="H568" s="16">
        <v>260</v>
      </c>
      <c r="I568" s="17">
        <v>260</v>
      </c>
      <c r="J568" s="17">
        <v>400</v>
      </c>
      <c r="K568" s="16">
        <v>340</v>
      </c>
      <c r="L568" s="12" t="s">
        <v>654</v>
      </c>
      <c r="M568" s="12" t="s">
        <v>557</v>
      </c>
      <c r="N568" s="12" t="s">
        <v>655</v>
      </c>
      <c r="O568" s="16">
        <v>84</v>
      </c>
      <c r="P568" s="16">
        <v>84</v>
      </c>
      <c r="Q568" s="17">
        <v>84</v>
      </c>
      <c r="R568" s="17">
        <v>84</v>
      </c>
      <c r="S568" s="16">
        <v>0</v>
      </c>
      <c r="T568" s="16">
        <v>0</v>
      </c>
      <c r="U568" s="17">
        <v>0</v>
      </c>
      <c r="V568" s="17">
        <v>0</v>
      </c>
      <c r="W568" s="16">
        <v>84</v>
      </c>
      <c r="X568" s="16">
        <v>0</v>
      </c>
      <c r="Y568" s="16">
        <v>47.6</v>
      </c>
      <c r="Z568" s="16">
        <v>36.4</v>
      </c>
      <c r="AA568" s="18">
        <v>0</v>
      </c>
      <c r="AB568" s="16">
        <v>-47.6</v>
      </c>
      <c r="AC568" s="12" t="s">
        <v>549</v>
      </c>
      <c r="AD568" s="12" t="s">
        <v>559</v>
      </c>
      <c r="AE568" s="19">
        <v>43577</v>
      </c>
      <c r="AF568" s="19">
        <v>43583</v>
      </c>
    </row>
    <row r="569" spans="1:34" s="12" customFormat="1" ht="12.75" x14ac:dyDescent="0.15">
      <c r="A569" s="12" t="s">
        <v>1390</v>
      </c>
      <c r="B569" s="12" t="s">
        <v>107</v>
      </c>
      <c r="C569" s="12" t="s">
        <v>554</v>
      </c>
      <c r="D569" s="12" t="s">
        <v>757</v>
      </c>
      <c r="E569" s="12" t="s">
        <v>544</v>
      </c>
      <c r="F569" s="12" t="s">
        <v>708</v>
      </c>
      <c r="G569" s="16">
        <v>400</v>
      </c>
      <c r="H569" s="16">
        <v>0</v>
      </c>
      <c r="I569" s="17">
        <v>0</v>
      </c>
      <c r="J569" s="17">
        <v>0</v>
      </c>
      <c r="K569" s="16">
        <v>400</v>
      </c>
      <c r="L569" s="12" t="s">
        <v>654</v>
      </c>
      <c r="M569" s="12" t="s">
        <v>557</v>
      </c>
      <c r="N569" s="12" t="s">
        <v>655</v>
      </c>
      <c r="O569" s="16">
        <v>56</v>
      </c>
      <c r="P569" s="16">
        <v>56</v>
      </c>
      <c r="Q569" s="17">
        <v>56</v>
      </c>
      <c r="R569" s="17">
        <v>56</v>
      </c>
      <c r="S569" s="16">
        <v>0</v>
      </c>
      <c r="T569" s="16">
        <v>0</v>
      </c>
      <c r="U569" s="17">
        <v>0</v>
      </c>
      <c r="V569" s="17">
        <v>0</v>
      </c>
      <c r="W569" s="16">
        <v>56</v>
      </c>
      <c r="X569" s="16">
        <v>0</v>
      </c>
      <c r="Y569" s="16">
        <v>56</v>
      </c>
      <c r="Z569" s="16">
        <v>0</v>
      </c>
      <c r="AA569" s="18">
        <v>0</v>
      </c>
      <c r="AB569" s="16">
        <v>-56</v>
      </c>
      <c r="AC569" s="12" t="s">
        <v>549</v>
      </c>
      <c r="AD569" s="12" t="s">
        <v>559</v>
      </c>
      <c r="AE569" s="19">
        <v>43577</v>
      </c>
    </row>
    <row r="570" spans="1:34" s="12" customFormat="1" ht="12.75" x14ac:dyDescent="0.15">
      <c r="A570" s="12" t="s">
        <v>1391</v>
      </c>
      <c r="B570" s="12" t="s">
        <v>109</v>
      </c>
      <c r="C570" s="12" t="s">
        <v>753</v>
      </c>
      <c r="D570" s="12" t="s">
        <v>653</v>
      </c>
      <c r="E570" s="12" t="s">
        <v>544</v>
      </c>
      <c r="F570" s="12" t="s">
        <v>545</v>
      </c>
      <c r="G570" s="16">
        <v>600</v>
      </c>
      <c r="H570" s="16">
        <v>572.6</v>
      </c>
      <c r="I570" s="17">
        <v>572.6</v>
      </c>
      <c r="J570" s="17">
        <v>572.6</v>
      </c>
      <c r="K570" s="16">
        <v>27.4</v>
      </c>
      <c r="L570" s="12" t="s">
        <v>654</v>
      </c>
      <c r="M570" s="12" t="s">
        <v>557</v>
      </c>
      <c r="N570" s="12" t="s">
        <v>655</v>
      </c>
      <c r="O570" s="16">
        <v>42</v>
      </c>
      <c r="P570" s="16">
        <v>40.1</v>
      </c>
      <c r="Q570" s="17">
        <v>42</v>
      </c>
      <c r="R570" s="17">
        <v>42</v>
      </c>
      <c r="S570" s="16">
        <v>0</v>
      </c>
      <c r="T570" s="16">
        <v>0</v>
      </c>
      <c r="U570" s="17">
        <v>0</v>
      </c>
      <c r="V570" s="17">
        <v>0</v>
      </c>
      <c r="W570" s="16">
        <v>40.1</v>
      </c>
      <c r="X570" s="16">
        <v>1.9</v>
      </c>
      <c r="Y570" s="16">
        <v>1.7999999999997299E-2</v>
      </c>
      <c r="Z570" s="16">
        <v>40.082000000000001</v>
      </c>
      <c r="AA570" s="18">
        <v>0</v>
      </c>
      <c r="AB570" s="16">
        <v>-1.8000000000001799E-2</v>
      </c>
      <c r="AC570" s="12" t="s">
        <v>549</v>
      </c>
      <c r="AD570" s="12" t="s">
        <v>559</v>
      </c>
      <c r="AE570" s="19">
        <v>43577</v>
      </c>
      <c r="AF570" s="19">
        <v>43582</v>
      </c>
      <c r="AH570" s="20">
        <v>43583</v>
      </c>
    </row>
    <row r="571" spans="1:34" s="12" customFormat="1" ht="12.75" x14ac:dyDescent="0.15">
      <c r="A571" s="12" t="s">
        <v>1392</v>
      </c>
      <c r="B571" s="12" t="s">
        <v>23</v>
      </c>
      <c r="C571" s="12" t="s">
        <v>696</v>
      </c>
      <c r="D571" s="12" t="s">
        <v>939</v>
      </c>
      <c r="E571" s="12" t="s">
        <v>544</v>
      </c>
      <c r="F571" s="12" t="s">
        <v>585</v>
      </c>
      <c r="G571" s="16">
        <v>600</v>
      </c>
      <c r="H571" s="16">
        <v>526</v>
      </c>
      <c r="I571" s="17">
        <v>526</v>
      </c>
      <c r="J571" s="17">
        <v>526</v>
      </c>
      <c r="K571" s="16">
        <v>74</v>
      </c>
      <c r="L571" s="12" t="s">
        <v>698</v>
      </c>
      <c r="M571" s="12" t="s">
        <v>564</v>
      </c>
      <c r="N571" s="12" t="s">
        <v>699</v>
      </c>
      <c r="O571" s="16">
        <v>66</v>
      </c>
      <c r="P571" s="16">
        <v>59.7</v>
      </c>
      <c r="Q571" s="17">
        <v>59.7</v>
      </c>
      <c r="R571" s="17">
        <v>59.7</v>
      </c>
      <c r="S571" s="16">
        <v>0</v>
      </c>
      <c r="T571" s="16">
        <v>0</v>
      </c>
      <c r="U571" s="17">
        <v>0</v>
      </c>
      <c r="V571" s="17">
        <v>0</v>
      </c>
      <c r="W571" s="16">
        <v>59.7</v>
      </c>
      <c r="X571" s="16">
        <v>6.3</v>
      </c>
      <c r="Y571" s="16">
        <v>1.84</v>
      </c>
      <c r="Z571" s="16">
        <v>57.86</v>
      </c>
      <c r="AA571" s="18">
        <v>0</v>
      </c>
      <c r="AB571" s="16">
        <v>-1.84</v>
      </c>
      <c r="AC571" s="12" t="s">
        <v>549</v>
      </c>
      <c r="AD571" s="12" t="s">
        <v>559</v>
      </c>
      <c r="AE571" s="19">
        <v>43577</v>
      </c>
      <c r="AF571" s="19">
        <v>43581</v>
      </c>
    </row>
    <row r="572" spans="1:34" s="12" customFormat="1" ht="12.75" x14ac:dyDescent="0.15">
      <c r="A572" s="12" t="s">
        <v>1393</v>
      </c>
      <c r="B572" s="12" t="s">
        <v>117</v>
      </c>
      <c r="C572" s="12" t="s">
        <v>588</v>
      </c>
      <c r="D572" s="12" t="s">
        <v>945</v>
      </c>
      <c r="E572" s="12" t="s">
        <v>544</v>
      </c>
      <c r="F572" s="12" t="s">
        <v>703</v>
      </c>
      <c r="G572" s="16">
        <v>600</v>
      </c>
      <c r="H572" s="16">
        <v>0</v>
      </c>
      <c r="I572" s="17">
        <v>0</v>
      </c>
      <c r="J572" s="17">
        <v>0</v>
      </c>
      <c r="K572" s="16">
        <v>600</v>
      </c>
      <c r="L572" s="12" t="s">
        <v>713</v>
      </c>
      <c r="M572" s="12" t="s">
        <v>576</v>
      </c>
      <c r="N572" s="12" t="s">
        <v>714</v>
      </c>
      <c r="O572" s="16">
        <v>40</v>
      </c>
      <c r="P572" s="16">
        <v>0</v>
      </c>
      <c r="Q572" s="17">
        <v>0</v>
      </c>
      <c r="R572" s="17">
        <v>0</v>
      </c>
      <c r="S572" s="16">
        <v>0</v>
      </c>
      <c r="T572" s="16">
        <v>0</v>
      </c>
      <c r="U572" s="17">
        <v>0</v>
      </c>
      <c r="V572" s="17">
        <v>0</v>
      </c>
      <c r="W572" s="16">
        <v>0</v>
      </c>
      <c r="X572" s="16">
        <v>40</v>
      </c>
      <c r="Y572" s="16">
        <v>0</v>
      </c>
      <c r="Z572" s="16">
        <v>0</v>
      </c>
      <c r="AA572" s="18">
        <v>0</v>
      </c>
      <c r="AB572" s="16">
        <v>0</v>
      </c>
      <c r="AC572" s="12" t="s">
        <v>549</v>
      </c>
      <c r="AD572" s="12" t="s">
        <v>559</v>
      </c>
      <c r="AE572" s="19">
        <v>43577</v>
      </c>
    </row>
    <row r="573" spans="1:34" s="12" customFormat="1" ht="12.75" x14ac:dyDescent="0.15">
      <c r="A573" s="12" t="s">
        <v>1394</v>
      </c>
      <c r="B573" s="12" t="s">
        <v>82</v>
      </c>
      <c r="C573" s="12" t="s">
        <v>646</v>
      </c>
      <c r="D573" s="12" t="s">
        <v>647</v>
      </c>
      <c r="E573" s="12" t="s">
        <v>544</v>
      </c>
      <c r="F573" s="12" t="s">
        <v>545</v>
      </c>
      <c r="G573" s="16">
        <v>200000</v>
      </c>
      <c r="H573" s="16">
        <v>164500</v>
      </c>
      <c r="I573" s="17">
        <v>164500</v>
      </c>
      <c r="J573" s="17">
        <v>164500</v>
      </c>
      <c r="K573" s="16">
        <v>35500</v>
      </c>
      <c r="L573" s="12" t="s">
        <v>648</v>
      </c>
      <c r="M573" s="12" t="s">
        <v>564</v>
      </c>
      <c r="N573" s="12" t="s">
        <v>649</v>
      </c>
      <c r="O573" s="16">
        <v>95</v>
      </c>
      <c r="P573" s="16">
        <v>86</v>
      </c>
      <c r="Q573" s="17">
        <v>95</v>
      </c>
      <c r="R573" s="17">
        <v>95</v>
      </c>
      <c r="S573" s="16">
        <v>0</v>
      </c>
      <c r="T573" s="16">
        <v>0</v>
      </c>
      <c r="U573" s="17">
        <v>0</v>
      </c>
      <c r="V573" s="17">
        <v>0</v>
      </c>
      <c r="W573" s="16">
        <v>86</v>
      </c>
      <c r="X573" s="16">
        <v>9</v>
      </c>
      <c r="Y573" s="16">
        <v>7.8624999999999998</v>
      </c>
      <c r="Z573" s="16">
        <v>78.137500000000003</v>
      </c>
      <c r="AA573" s="18">
        <v>0</v>
      </c>
      <c r="AB573" s="16">
        <v>-7.8624999999999998</v>
      </c>
      <c r="AC573" s="12" t="s">
        <v>549</v>
      </c>
      <c r="AD573" s="12" t="s">
        <v>559</v>
      </c>
      <c r="AE573" s="19">
        <v>43578</v>
      </c>
      <c r="AF573" s="19">
        <v>43579</v>
      </c>
      <c r="AH573" s="20">
        <v>43583</v>
      </c>
    </row>
    <row r="574" spans="1:34" s="12" customFormat="1" ht="12.75" x14ac:dyDescent="0.15">
      <c r="A574" s="12" t="s">
        <v>1395</v>
      </c>
      <c r="B574" s="12" t="s">
        <v>382</v>
      </c>
      <c r="C574" s="12" t="s">
        <v>573</v>
      </c>
      <c r="D574" s="12" t="s">
        <v>825</v>
      </c>
      <c r="E574" s="12" t="s">
        <v>544</v>
      </c>
      <c r="F574" s="12" t="s">
        <v>585</v>
      </c>
      <c r="G574" s="16">
        <v>900</v>
      </c>
      <c r="H574" s="16">
        <v>716</v>
      </c>
      <c r="I574" s="17">
        <v>716</v>
      </c>
      <c r="J574" s="17">
        <v>766</v>
      </c>
      <c r="K574" s="16">
        <v>184</v>
      </c>
      <c r="L574" s="12" t="s">
        <v>826</v>
      </c>
      <c r="M574" s="12" t="s">
        <v>827</v>
      </c>
      <c r="N574" s="12" t="s">
        <v>828</v>
      </c>
      <c r="O574" s="16">
        <v>73</v>
      </c>
      <c r="P574" s="16">
        <v>73</v>
      </c>
      <c r="Q574" s="17">
        <v>73</v>
      </c>
      <c r="R574" s="17">
        <v>73</v>
      </c>
      <c r="S574" s="16">
        <v>0</v>
      </c>
      <c r="T574" s="16">
        <v>0</v>
      </c>
      <c r="U574" s="17">
        <v>0</v>
      </c>
      <c r="V574" s="17">
        <v>0</v>
      </c>
      <c r="W574" s="16">
        <v>73</v>
      </c>
      <c r="X574" s="16">
        <v>0</v>
      </c>
      <c r="Y574" s="16">
        <v>14.9244444444445</v>
      </c>
      <c r="Z574" s="16">
        <v>58.075555555555603</v>
      </c>
      <c r="AA574" s="18">
        <v>0</v>
      </c>
      <c r="AB574" s="16">
        <v>-14.924444444444401</v>
      </c>
      <c r="AC574" s="12" t="s">
        <v>549</v>
      </c>
      <c r="AD574" s="12" t="s">
        <v>559</v>
      </c>
      <c r="AE574" s="19">
        <v>43578</v>
      </c>
      <c r="AF574" s="19">
        <v>43581</v>
      </c>
    </row>
    <row r="575" spans="1:34" s="12" customFormat="1" ht="12.75" x14ac:dyDescent="0.15">
      <c r="A575" s="12" t="s">
        <v>1396</v>
      </c>
      <c r="B575" s="12" t="s">
        <v>24</v>
      </c>
      <c r="C575" s="12" t="s">
        <v>701</v>
      </c>
      <c r="D575" s="12" t="s">
        <v>939</v>
      </c>
      <c r="E575" s="12" t="s">
        <v>544</v>
      </c>
      <c r="F575" s="12" t="s">
        <v>585</v>
      </c>
      <c r="G575" s="16">
        <v>600</v>
      </c>
      <c r="H575" s="16">
        <v>536</v>
      </c>
      <c r="I575" s="17">
        <v>536</v>
      </c>
      <c r="J575" s="17">
        <v>536</v>
      </c>
      <c r="K575" s="16">
        <v>64</v>
      </c>
      <c r="L575" s="12" t="s">
        <v>698</v>
      </c>
      <c r="M575" s="12" t="s">
        <v>564</v>
      </c>
      <c r="N575" s="12" t="s">
        <v>699</v>
      </c>
      <c r="O575" s="16">
        <v>66</v>
      </c>
      <c r="P575" s="16">
        <v>59.7</v>
      </c>
      <c r="Q575" s="17">
        <v>59.7</v>
      </c>
      <c r="R575" s="17">
        <v>59.7</v>
      </c>
      <c r="S575" s="16">
        <v>0</v>
      </c>
      <c r="T575" s="16">
        <v>0</v>
      </c>
      <c r="U575" s="17">
        <v>0</v>
      </c>
      <c r="V575" s="17">
        <v>0</v>
      </c>
      <c r="W575" s="16">
        <v>59.7</v>
      </c>
      <c r="X575" s="16">
        <v>6.3</v>
      </c>
      <c r="Y575" s="16">
        <v>0.74</v>
      </c>
      <c r="Z575" s="16">
        <v>58.96</v>
      </c>
      <c r="AA575" s="18">
        <v>0</v>
      </c>
      <c r="AB575" s="16">
        <v>-0.74</v>
      </c>
      <c r="AC575" s="12" t="s">
        <v>549</v>
      </c>
      <c r="AD575" s="12" t="s">
        <v>559</v>
      </c>
      <c r="AE575" s="19">
        <v>43579</v>
      </c>
      <c r="AF575" s="19">
        <v>43580</v>
      </c>
    </row>
    <row r="576" spans="1:34" s="12" customFormat="1" ht="12.75" x14ac:dyDescent="0.15">
      <c r="A576" s="12" t="s">
        <v>1397</v>
      </c>
      <c r="B576" s="12" t="s">
        <v>108</v>
      </c>
      <c r="C576" s="12" t="s">
        <v>652</v>
      </c>
      <c r="D576" s="12" t="s">
        <v>653</v>
      </c>
      <c r="E576" s="12" t="s">
        <v>544</v>
      </c>
      <c r="F576" s="12" t="s">
        <v>545</v>
      </c>
      <c r="G576" s="16">
        <v>600</v>
      </c>
      <c r="H576" s="16">
        <v>600</v>
      </c>
      <c r="I576" s="17">
        <v>600</v>
      </c>
      <c r="J576" s="17">
        <v>600</v>
      </c>
      <c r="K576" s="16">
        <v>0</v>
      </c>
      <c r="L576" s="12" t="s">
        <v>654</v>
      </c>
      <c r="M576" s="12" t="s">
        <v>557</v>
      </c>
      <c r="N576" s="12" t="s">
        <v>655</v>
      </c>
      <c r="O576" s="16">
        <v>42</v>
      </c>
      <c r="P576" s="16">
        <v>42</v>
      </c>
      <c r="Q576" s="17">
        <v>42</v>
      </c>
      <c r="R576" s="17">
        <v>42</v>
      </c>
      <c r="S576" s="16">
        <v>0</v>
      </c>
      <c r="T576" s="16">
        <v>0</v>
      </c>
      <c r="U576" s="17">
        <v>0</v>
      </c>
      <c r="V576" s="17">
        <v>0</v>
      </c>
      <c r="W576" s="16">
        <v>42</v>
      </c>
      <c r="X576" s="16">
        <v>0</v>
      </c>
      <c r="Y576" s="16">
        <v>0</v>
      </c>
      <c r="Z576" s="16">
        <v>42</v>
      </c>
      <c r="AA576" s="18">
        <v>0</v>
      </c>
      <c r="AB576" s="16">
        <v>0</v>
      </c>
      <c r="AC576" s="12" t="s">
        <v>549</v>
      </c>
      <c r="AD576" s="12" t="s">
        <v>559</v>
      </c>
      <c r="AE576" s="19">
        <v>43579</v>
      </c>
      <c r="AF576" s="19">
        <v>43581</v>
      </c>
      <c r="AG576" s="19">
        <v>43582</v>
      </c>
      <c r="AH576" s="20">
        <v>43583</v>
      </c>
    </row>
    <row r="577" spans="1:34" s="12" customFormat="1" ht="12.75" x14ac:dyDescent="0.15">
      <c r="A577" s="12" t="s">
        <v>1398</v>
      </c>
      <c r="B577" s="12" t="s">
        <v>9</v>
      </c>
      <c r="C577" s="12" t="s">
        <v>588</v>
      </c>
      <c r="D577" s="12" t="s">
        <v>607</v>
      </c>
      <c r="E577" s="12" t="s">
        <v>544</v>
      </c>
      <c r="F577" s="12" t="s">
        <v>545</v>
      </c>
      <c r="G577" s="16">
        <v>1500</v>
      </c>
      <c r="H577" s="16">
        <v>1430</v>
      </c>
      <c r="I577" s="17">
        <v>1430</v>
      </c>
      <c r="J577" s="17">
        <v>1430</v>
      </c>
      <c r="K577" s="16">
        <v>70</v>
      </c>
      <c r="L577" s="12" t="s">
        <v>608</v>
      </c>
      <c r="M577" s="12" t="s">
        <v>557</v>
      </c>
      <c r="N577" s="12" t="s">
        <v>609</v>
      </c>
      <c r="O577" s="16">
        <v>211</v>
      </c>
      <c r="P577" s="16">
        <v>211</v>
      </c>
      <c r="Q577" s="17">
        <v>216.2</v>
      </c>
      <c r="R577" s="17">
        <v>216.2</v>
      </c>
      <c r="S577" s="16">
        <v>0</v>
      </c>
      <c r="T577" s="16">
        <v>0</v>
      </c>
      <c r="U577" s="17">
        <v>0</v>
      </c>
      <c r="V577" s="17">
        <v>0</v>
      </c>
      <c r="W577" s="16">
        <v>211</v>
      </c>
      <c r="X577" s="16">
        <v>0</v>
      </c>
      <c r="Y577" s="16">
        <v>9.84666666666668</v>
      </c>
      <c r="Z577" s="16">
        <v>201.15333333333299</v>
      </c>
      <c r="AA577" s="18">
        <v>0</v>
      </c>
      <c r="AB577" s="16">
        <v>-9.84666666666668</v>
      </c>
      <c r="AC577" s="12" t="s">
        <v>549</v>
      </c>
      <c r="AD577" s="12" t="s">
        <v>559</v>
      </c>
      <c r="AE577" s="19">
        <v>43579</v>
      </c>
      <c r="AF577" s="19">
        <v>43579</v>
      </c>
      <c r="AH577" s="20">
        <v>43583</v>
      </c>
    </row>
    <row r="578" spans="1:34" s="12" customFormat="1" ht="12.75" x14ac:dyDescent="0.15">
      <c r="A578" s="12" t="s">
        <v>1399</v>
      </c>
      <c r="B578" s="12" t="s">
        <v>1400</v>
      </c>
      <c r="C578" s="12" t="s">
        <v>542</v>
      </c>
      <c r="D578" s="12" t="s">
        <v>1401</v>
      </c>
      <c r="E578" s="12" t="s">
        <v>544</v>
      </c>
      <c r="F578" s="12" t="s">
        <v>585</v>
      </c>
      <c r="G578" s="16">
        <v>500000</v>
      </c>
      <c r="H578" s="16">
        <v>500000</v>
      </c>
      <c r="I578" s="17">
        <v>500000</v>
      </c>
      <c r="J578" s="17">
        <v>500000</v>
      </c>
      <c r="K578" s="16">
        <v>0</v>
      </c>
      <c r="L578" s="12" t="s">
        <v>45</v>
      </c>
      <c r="M578" s="12" t="s">
        <v>670</v>
      </c>
      <c r="N578" s="12" t="s">
        <v>845</v>
      </c>
      <c r="O578" s="16">
        <v>500000</v>
      </c>
      <c r="P578" s="16">
        <v>500000</v>
      </c>
      <c r="Q578" s="17">
        <v>500000</v>
      </c>
      <c r="R578" s="17">
        <v>500000</v>
      </c>
      <c r="S578" s="16">
        <v>0</v>
      </c>
      <c r="T578" s="16">
        <v>0</v>
      </c>
      <c r="U578" s="17">
        <v>0</v>
      </c>
      <c r="V578" s="17">
        <v>0</v>
      </c>
      <c r="W578" s="16">
        <v>500000</v>
      </c>
      <c r="X578" s="16">
        <v>0</v>
      </c>
      <c r="Y578" s="16">
        <v>0</v>
      </c>
      <c r="Z578" s="16">
        <v>500000</v>
      </c>
      <c r="AA578" s="18">
        <v>0</v>
      </c>
      <c r="AB578" s="16">
        <v>0</v>
      </c>
      <c r="AC578" s="12" t="s">
        <v>549</v>
      </c>
      <c r="AD578" s="12" t="s">
        <v>79</v>
      </c>
      <c r="AE578" s="19">
        <v>43579</v>
      </c>
      <c r="AF578" s="19">
        <v>43579</v>
      </c>
      <c r="AG578" s="19">
        <v>43584</v>
      </c>
    </row>
    <row r="579" spans="1:34" s="12" customFormat="1" ht="12.75" x14ac:dyDescent="0.15">
      <c r="A579" s="12" t="s">
        <v>1402</v>
      </c>
      <c r="B579" s="12" t="s">
        <v>457</v>
      </c>
      <c r="C579" s="12" t="s">
        <v>740</v>
      </c>
      <c r="D579" s="12" t="s">
        <v>741</v>
      </c>
      <c r="E579" s="12" t="s">
        <v>544</v>
      </c>
      <c r="F579" s="12" t="s">
        <v>545</v>
      </c>
      <c r="G579" s="16">
        <v>17</v>
      </c>
      <c r="H579" s="16">
        <v>0</v>
      </c>
      <c r="I579" s="17">
        <v>0</v>
      </c>
      <c r="J579" s="17">
        <v>0</v>
      </c>
      <c r="K579" s="16">
        <v>17</v>
      </c>
      <c r="L579" s="12" t="s">
        <v>742</v>
      </c>
      <c r="M579" s="12" t="s">
        <v>743</v>
      </c>
      <c r="N579" s="12" t="s">
        <v>744</v>
      </c>
      <c r="O579" s="16">
        <v>1</v>
      </c>
      <c r="P579" s="16">
        <v>1</v>
      </c>
      <c r="Q579" s="17">
        <v>1</v>
      </c>
      <c r="R579" s="17">
        <v>1</v>
      </c>
      <c r="S579" s="16">
        <v>0</v>
      </c>
      <c r="T579" s="16">
        <v>0</v>
      </c>
      <c r="U579" s="17">
        <v>0</v>
      </c>
      <c r="V579" s="17">
        <v>0</v>
      </c>
      <c r="W579" s="16">
        <v>1</v>
      </c>
      <c r="X579" s="16">
        <v>0</v>
      </c>
      <c r="Y579" s="16">
        <v>1</v>
      </c>
      <c r="Z579" s="16">
        <v>0</v>
      </c>
      <c r="AA579" s="18">
        <v>0</v>
      </c>
      <c r="AB579" s="16">
        <v>-1</v>
      </c>
      <c r="AC579" s="12" t="s">
        <v>549</v>
      </c>
      <c r="AD579" s="12" t="s">
        <v>559</v>
      </c>
      <c r="AE579" s="19">
        <v>43580</v>
      </c>
      <c r="AH579" s="20">
        <v>43580</v>
      </c>
    </row>
    <row r="580" spans="1:34" s="12" customFormat="1" ht="12.75" x14ac:dyDescent="0.15">
      <c r="A580" s="12" t="s">
        <v>1403</v>
      </c>
      <c r="B580" s="12" t="s">
        <v>55</v>
      </c>
      <c r="C580" s="12" t="s">
        <v>588</v>
      </c>
      <c r="D580" s="12" t="s">
        <v>816</v>
      </c>
      <c r="E580" s="12" t="s">
        <v>544</v>
      </c>
      <c r="F580" s="12" t="s">
        <v>585</v>
      </c>
      <c r="G580" s="16">
        <v>490</v>
      </c>
      <c r="H580" s="16">
        <v>336</v>
      </c>
      <c r="I580" s="17">
        <v>336</v>
      </c>
      <c r="J580" s="17">
        <v>336</v>
      </c>
      <c r="K580" s="16">
        <v>154</v>
      </c>
      <c r="L580" s="12" t="s">
        <v>817</v>
      </c>
      <c r="M580" s="12" t="s">
        <v>557</v>
      </c>
      <c r="N580" s="12" t="s">
        <v>818</v>
      </c>
      <c r="O580" s="16">
        <v>39</v>
      </c>
      <c r="P580" s="16">
        <v>38.799999999999997</v>
      </c>
      <c r="Q580" s="17">
        <v>38.799999999999997</v>
      </c>
      <c r="R580" s="17">
        <v>38.799999999999997</v>
      </c>
      <c r="S580" s="16">
        <v>0</v>
      </c>
      <c r="T580" s="16">
        <v>0</v>
      </c>
      <c r="U580" s="17">
        <v>0</v>
      </c>
      <c r="V580" s="17">
        <v>0</v>
      </c>
      <c r="W580" s="16">
        <v>38.799999999999997</v>
      </c>
      <c r="X580" s="16">
        <v>0.2</v>
      </c>
      <c r="Y580" s="16">
        <v>12.0571428571429</v>
      </c>
      <c r="Z580" s="16">
        <v>26.742857142857101</v>
      </c>
      <c r="AA580" s="18">
        <v>0</v>
      </c>
      <c r="AB580" s="16">
        <v>-12.0571428571429</v>
      </c>
      <c r="AC580" s="12" t="s">
        <v>549</v>
      </c>
      <c r="AD580" s="12" t="s">
        <v>559</v>
      </c>
      <c r="AE580" s="19">
        <v>43580</v>
      </c>
      <c r="AF580" s="19">
        <v>43581</v>
      </c>
    </row>
    <row r="581" spans="1:34" s="12" customFormat="1" ht="12.75" x14ac:dyDescent="0.15">
      <c r="A581" s="12" t="s">
        <v>1404</v>
      </c>
      <c r="B581" s="12" t="s">
        <v>96</v>
      </c>
      <c r="C581" s="12" t="s">
        <v>579</v>
      </c>
      <c r="D581" s="12" t="s">
        <v>584</v>
      </c>
      <c r="E581" s="12" t="s">
        <v>544</v>
      </c>
      <c r="F581" s="12" t="s">
        <v>545</v>
      </c>
      <c r="G581" s="16">
        <v>55</v>
      </c>
      <c r="H581" s="16">
        <v>0</v>
      </c>
      <c r="I581" s="17">
        <v>0</v>
      </c>
      <c r="J581" s="17">
        <v>0</v>
      </c>
      <c r="K581" s="16">
        <v>55</v>
      </c>
      <c r="L581" s="12" t="s">
        <v>581</v>
      </c>
      <c r="M581" s="12" t="s">
        <v>557</v>
      </c>
      <c r="N581" s="12" t="s">
        <v>582</v>
      </c>
      <c r="O581" s="16">
        <v>9</v>
      </c>
      <c r="P581" s="16">
        <v>8.6</v>
      </c>
      <c r="Q581" s="17">
        <v>8.6</v>
      </c>
      <c r="R581" s="17">
        <v>8.6</v>
      </c>
      <c r="S581" s="16">
        <v>0</v>
      </c>
      <c r="T581" s="16">
        <v>0</v>
      </c>
      <c r="U581" s="17">
        <v>0</v>
      </c>
      <c r="V581" s="17">
        <v>0</v>
      </c>
      <c r="W581" s="16">
        <v>8.6</v>
      </c>
      <c r="X581" s="16">
        <v>0.4</v>
      </c>
      <c r="Y581" s="16">
        <v>8.6</v>
      </c>
      <c r="Z581" s="16">
        <v>0</v>
      </c>
      <c r="AA581" s="18">
        <v>0</v>
      </c>
      <c r="AB581" s="16">
        <v>-8.6</v>
      </c>
      <c r="AC581" s="12" t="s">
        <v>549</v>
      </c>
      <c r="AD581" s="12" t="s">
        <v>559</v>
      </c>
      <c r="AE581" s="19">
        <v>43580</v>
      </c>
      <c r="AH581" s="20">
        <v>43580</v>
      </c>
    </row>
    <row r="582" spans="1:34" s="12" customFormat="1" ht="12.75" x14ac:dyDescent="0.15">
      <c r="A582" s="12" t="s">
        <v>1405</v>
      </c>
      <c r="B582" s="12" t="s">
        <v>1295</v>
      </c>
      <c r="C582" s="12" t="s">
        <v>588</v>
      </c>
      <c r="D582" s="12" t="s">
        <v>1296</v>
      </c>
      <c r="E582" s="12" t="s">
        <v>544</v>
      </c>
      <c r="F582" s="12" t="s">
        <v>545</v>
      </c>
      <c r="G582" s="16">
        <v>63</v>
      </c>
      <c r="H582" s="16">
        <v>0</v>
      </c>
      <c r="I582" s="17">
        <v>0</v>
      </c>
      <c r="J582" s="17">
        <v>0</v>
      </c>
      <c r="K582" s="16">
        <v>63</v>
      </c>
      <c r="L582" s="12" t="s">
        <v>1297</v>
      </c>
      <c r="M582" s="12" t="s">
        <v>1298</v>
      </c>
      <c r="N582" s="12" t="s">
        <v>1299</v>
      </c>
      <c r="O582" s="16">
        <v>14</v>
      </c>
      <c r="P582" s="16">
        <v>13.6</v>
      </c>
      <c r="Q582" s="17">
        <v>13.6</v>
      </c>
      <c r="R582" s="17">
        <v>13.6</v>
      </c>
      <c r="S582" s="16">
        <v>0</v>
      </c>
      <c r="T582" s="16">
        <v>0</v>
      </c>
      <c r="U582" s="17">
        <v>0</v>
      </c>
      <c r="V582" s="17">
        <v>0</v>
      </c>
      <c r="W582" s="16">
        <v>13.6</v>
      </c>
      <c r="X582" s="16">
        <v>0.4</v>
      </c>
      <c r="Y582" s="16">
        <v>13.6</v>
      </c>
      <c r="Z582" s="16">
        <v>0</v>
      </c>
      <c r="AA582" s="18">
        <v>0</v>
      </c>
      <c r="AB582" s="16">
        <v>-13.6</v>
      </c>
      <c r="AC582" s="12" t="s">
        <v>549</v>
      </c>
      <c r="AD582" s="12" t="s">
        <v>559</v>
      </c>
      <c r="AE582" s="19">
        <v>43580</v>
      </c>
      <c r="AH582" s="20">
        <v>43580</v>
      </c>
    </row>
    <row r="583" spans="1:34" s="12" customFormat="1" ht="12.75" x14ac:dyDescent="0.15">
      <c r="A583" s="12" t="s">
        <v>1406</v>
      </c>
      <c r="B583" s="12" t="s">
        <v>416</v>
      </c>
      <c r="C583" s="12" t="s">
        <v>573</v>
      </c>
      <c r="D583" s="12" t="s">
        <v>1319</v>
      </c>
      <c r="E583" s="12" t="s">
        <v>544</v>
      </c>
      <c r="F583" s="12" t="s">
        <v>545</v>
      </c>
      <c r="G583" s="16">
        <v>60</v>
      </c>
      <c r="H583" s="16">
        <v>0</v>
      </c>
      <c r="I583" s="17">
        <v>0</v>
      </c>
      <c r="J583" s="17">
        <v>0</v>
      </c>
      <c r="K583" s="16">
        <v>60</v>
      </c>
      <c r="L583" s="12" t="s">
        <v>1197</v>
      </c>
      <c r="M583" s="12" t="s">
        <v>557</v>
      </c>
      <c r="N583" s="12" t="s">
        <v>1198</v>
      </c>
      <c r="O583" s="16">
        <v>5</v>
      </c>
      <c r="P583" s="16">
        <v>5</v>
      </c>
      <c r="Q583" s="17">
        <v>5</v>
      </c>
      <c r="R583" s="17">
        <v>5</v>
      </c>
      <c r="S583" s="16">
        <v>0</v>
      </c>
      <c r="T583" s="16">
        <v>0</v>
      </c>
      <c r="U583" s="17">
        <v>0</v>
      </c>
      <c r="V583" s="17">
        <v>0</v>
      </c>
      <c r="W583" s="16">
        <v>5</v>
      </c>
      <c r="X583" s="16">
        <v>0</v>
      </c>
      <c r="Y583" s="16">
        <v>5</v>
      </c>
      <c r="Z583" s="16">
        <v>0</v>
      </c>
      <c r="AA583" s="18">
        <v>0</v>
      </c>
      <c r="AB583" s="16">
        <v>-5</v>
      </c>
      <c r="AC583" s="12" t="s">
        <v>549</v>
      </c>
      <c r="AD583" s="12" t="s">
        <v>559</v>
      </c>
      <c r="AE583" s="19">
        <v>43580</v>
      </c>
      <c r="AH583" s="20">
        <v>43580</v>
      </c>
    </row>
    <row r="584" spans="1:34" s="12" customFormat="1" ht="12.75" x14ac:dyDescent="0.15">
      <c r="A584" s="12" t="s">
        <v>1407</v>
      </c>
      <c r="B584" s="12" t="s">
        <v>11</v>
      </c>
      <c r="C584" s="12" t="s">
        <v>453</v>
      </c>
      <c r="D584" s="12" t="s">
        <v>628</v>
      </c>
      <c r="E584" s="12" t="s">
        <v>544</v>
      </c>
      <c r="F584" s="12" t="s">
        <v>585</v>
      </c>
      <c r="G584" s="16">
        <v>1000000</v>
      </c>
      <c r="H584" s="16">
        <v>489500</v>
      </c>
      <c r="I584" s="17">
        <v>489500</v>
      </c>
      <c r="J584" s="17">
        <v>500000</v>
      </c>
      <c r="K584" s="16">
        <v>510500</v>
      </c>
      <c r="L584" s="12" t="s">
        <v>629</v>
      </c>
      <c r="M584" s="12" t="s">
        <v>564</v>
      </c>
      <c r="N584" s="12" t="s">
        <v>630</v>
      </c>
      <c r="O584" s="16">
        <v>862</v>
      </c>
      <c r="P584" s="16">
        <v>862</v>
      </c>
      <c r="Q584" s="17">
        <v>862</v>
      </c>
      <c r="R584" s="17">
        <v>862</v>
      </c>
      <c r="S584" s="16">
        <v>0</v>
      </c>
      <c r="T584" s="16">
        <v>0</v>
      </c>
      <c r="U584" s="17">
        <v>0</v>
      </c>
      <c r="V584" s="17">
        <v>0</v>
      </c>
      <c r="W584" s="16">
        <v>862</v>
      </c>
      <c r="X584" s="16">
        <v>0</v>
      </c>
      <c r="Y584" s="16">
        <v>440.05099999999999</v>
      </c>
      <c r="Z584" s="16">
        <v>421.94900000000001</v>
      </c>
      <c r="AA584" s="18">
        <v>0</v>
      </c>
      <c r="AB584" s="16">
        <v>-440.05099999999999</v>
      </c>
      <c r="AC584" s="12" t="s">
        <v>549</v>
      </c>
      <c r="AD584" s="12" t="s">
        <v>559</v>
      </c>
      <c r="AE584" s="19">
        <v>43580</v>
      </c>
      <c r="AF584" s="19">
        <v>43581</v>
      </c>
    </row>
    <row r="585" spans="1:34" s="12" customFormat="1" ht="12.75" x14ac:dyDescent="0.15">
      <c r="A585" s="12" t="s">
        <v>1408</v>
      </c>
      <c r="B585" s="12" t="s">
        <v>587</v>
      </c>
      <c r="C585" s="12" t="s">
        <v>588</v>
      </c>
      <c r="D585" s="12" t="s">
        <v>589</v>
      </c>
      <c r="E585" s="12" t="s">
        <v>544</v>
      </c>
      <c r="F585" s="12" t="s">
        <v>585</v>
      </c>
      <c r="G585" s="16">
        <v>3000</v>
      </c>
      <c r="H585" s="16">
        <v>456</v>
      </c>
      <c r="I585" s="17">
        <v>456</v>
      </c>
      <c r="J585" s="17">
        <v>541</v>
      </c>
      <c r="K585" s="16">
        <v>2544</v>
      </c>
      <c r="L585" s="12" t="s">
        <v>590</v>
      </c>
      <c r="M585" s="12" t="s">
        <v>591</v>
      </c>
      <c r="N585" s="12" t="s">
        <v>592</v>
      </c>
      <c r="O585" s="16">
        <v>99</v>
      </c>
      <c r="P585" s="16">
        <v>95.9</v>
      </c>
      <c r="Q585" s="17">
        <v>95.9</v>
      </c>
      <c r="R585" s="17">
        <v>95.9</v>
      </c>
      <c r="S585" s="16">
        <v>0</v>
      </c>
      <c r="T585" s="16">
        <v>0</v>
      </c>
      <c r="U585" s="17">
        <v>0</v>
      </c>
      <c r="V585" s="17">
        <v>0</v>
      </c>
      <c r="W585" s="16">
        <v>95.9</v>
      </c>
      <c r="X585" s="16">
        <v>3.1</v>
      </c>
      <c r="Y585" s="16">
        <v>80.852000000000004</v>
      </c>
      <c r="Z585" s="16">
        <v>15.048</v>
      </c>
      <c r="AA585" s="18">
        <v>0</v>
      </c>
      <c r="AB585" s="16">
        <v>-80.852000000000004</v>
      </c>
      <c r="AC585" s="12" t="s">
        <v>549</v>
      </c>
      <c r="AD585" s="12" t="s">
        <v>559</v>
      </c>
      <c r="AE585" s="19">
        <v>43581</v>
      </c>
      <c r="AF585" s="19">
        <v>43584</v>
      </c>
    </row>
    <row r="586" spans="1:34" s="12" customFormat="1" ht="12.75" x14ac:dyDescent="0.15">
      <c r="A586" s="12" t="s">
        <v>1409</v>
      </c>
      <c r="B586" s="12" t="s">
        <v>1410</v>
      </c>
      <c r="C586" s="12" t="s">
        <v>573</v>
      </c>
      <c r="D586" s="12" t="s">
        <v>1411</v>
      </c>
      <c r="E586" s="12" t="s">
        <v>544</v>
      </c>
      <c r="F586" s="12" t="s">
        <v>585</v>
      </c>
      <c r="G586" s="16">
        <v>300</v>
      </c>
      <c r="H586" s="16">
        <v>299</v>
      </c>
      <c r="I586" s="17">
        <v>299</v>
      </c>
      <c r="J586" s="17">
        <v>299</v>
      </c>
      <c r="K586" s="16">
        <v>1</v>
      </c>
      <c r="L586" s="12" t="s">
        <v>776</v>
      </c>
      <c r="M586" s="12" t="s">
        <v>557</v>
      </c>
      <c r="N586" s="12" t="s">
        <v>777</v>
      </c>
      <c r="O586" s="16">
        <v>30</v>
      </c>
      <c r="P586" s="16">
        <v>30</v>
      </c>
      <c r="Q586" s="17">
        <v>30</v>
      </c>
      <c r="R586" s="17">
        <v>30</v>
      </c>
      <c r="S586" s="16">
        <v>0</v>
      </c>
      <c r="T586" s="16">
        <v>0</v>
      </c>
      <c r="U586" s="17">
        <v>0</v>
      </c>
      <c r="V586" s="17">
        <v>0</v>
      </c>
      <c r="W586" s="16">
        <v>30</v>
      </c>
      <c r="X586" s="16">
        <v>0</v>
      </c>
      <c r="Y586" s="16">
        <v>0.1</v>
      </c>
      <c r="Z586" s="16">
        <v>29.9</v>
      </c>
      <c r="AA586" s="18">
        <v>0</v>
      </c>
      <c r="AB586" s="16">
        <v>-0.1</v>
      </c>
      <c r="AC586" s="12" t="s">
        <v>549</v>
      </c>
      <c r="AD586" s="12" t="s">
        <v>559</v>
      </c>
      <c r="AE586" s="19">
        <v>43581</v>
      </c>
      <c r="AF586" s="19">
        <v>43582</v>
      </c>
    </row>
    <row r="587" spans="1:34" s="12" customFormat="1" ht="12.75" x14ac:dyDescent="0.15">
      <c r="A587" s="12" t="s">
        <v>1412</v>
      </c>
      <c r="B587" s="12" t="s">
        <v>477</v>
      </c>
      <c r="C587" s="12" t="s">
        <v>573</v>
      </c>
      <c r="D587" s="12" t="s">
        <v>1413</v>
      </c>
      <c r="E587" s="12" t="s">
        <v>544</v>
      </c>
      <c r="F587" s="12" t="s">
        <v>585</v>
      </c>
      <c r="G587" s="16">
        <v>300</v>
      </c>
      <c r="H587" s="16">
        <v>300</v>
      </c>
      <c r="I587" s="17">
        <v>300</v>
      </c>
      <c r="J587" s="17">
        <v>300</v>
      </c>
      <c r="K587" s="16">
        <v>0</v>
      </c>
      <c r="L587" s="12" t="s">
        <v>1414</v>
      </c>
      <c r="M587" s="12" t="s">
        <v>557</v>
      </c>
      <c r="N587" s="12" t="s">
        <v>1415</v>
      </c>
      <c r="O587" s="16">
        <v>24</v>
      </c>
      <c r="P587" s="16">
        <v>24</v>
      </c>
      <c r="Q587" s="17">
        <v>24</v>
      </c>
      <c r="R587" s="17">
        <v>24</v>
      </c>
      <c r="S587" s="16">
        <v>0</v>
      </c>
      <c r="T587" s="16">
        <v>0</v>
      </c>
      <c r="U587" s="17">
        <v>0</v>
      </c>
      <c r="V587" s="17">
        <v>0</v>
      </c>
      <c r="W587" s="16">
        <v>24</v>
      </c>
      <c r="X587" s="16">
        <v>0</v>
      </c>
      <c r="Y587" s="16">
        <v>0</v>
      </c>
      <c r="Z587" s="16">
        <v>24</v>
      </c>
      <c r="AA587" s="18">
        <v>0</v>
      </c>
      <c r="AB587" s="16">
        <v>0</v>
      </c>
      <c r="AC587" s="12" t="s">
        <v>549</v>
      </c>
      <c r="AD587" s="12" t="s">
        <v>559</v>
      </c>
      <c r="AE587" s="19">
        <v>43581</v>
      </c>
      <c r="AF587" s="19">
        <v>43582</v>
      </c>
      <c r="AG587" s="19">
        <v>43584</v>
      </c>
    </row>
    <row r="588" spans="1:34" s="12" customFormat="1" ht="12.75" x14ac:dyDescent="0.15">
      <c r="A588" s="12" t="s">
        <v>1416</v>
      </c>
      <c r="B588" s="12" t="s">
        <v>308</v>
      </c>
      <c r="C588" s="12" t="s">
        <v>573</v>
      </c>
      <c r="D588" s="12" t="s">
        <v>1417</v>
      </c>
      <c r="E588" s="12" t="s">
        <v>544</v>
      </c>
      <c r="F588" s="12" t="s">
        <v>708</v>
      </c>
      <c r="G588" s="16">
        <v>300</v>
      </c>
      <c r="H588" s="16">
        <v>0</v>
      </c>
      <c r="I588" s="17">
        <v>0</v>
      </c>
      <c r="J588" s="17">
        <v>0</v>
      </c>
      <c r="K588" s="16">
        <v>300</v>
      </c>
      <c r="L588" s="12" t="s">
        <v>1414</v>
      </c>
      <c r="M588" s="12" t="s">
        <v>557</v>
      </c>
      <c r="N588" s="12" t="s">
        <v>1415</v>
      </c>
      <c r="O588" s="16">
        <v>24</v>
      </c>
      <c r="P588" s="16">
        <v>24</v>
      </c>
      <c r="Q588" s="17">
        <v>24</v>
      </c>
      <c r="R588" s="17">
        <v>24</v>
      </c>
      <c r="S588" s="16">
        <v>0</v>
      </c>
      <c r="T588" s="16">
        <v>0</v>
      </c>
      <c r="U588" s="17">
        <v>0</v>
      </c>
      <c r="V588" s="17">
        <v>0</v>
      </c>
      <c r="W588" s="16">
        <v>24</v>
      </c>
      <c r="X588" s="16">
        <v>0</v>
      </c>
      <c r="Y588" s="16">
        <v>24</v>
      </c>
      <c r="Z588" s="16">
        <v>0</v>
      </c>
      <c r="AA588" s="18">
        <v>0</v>
      </c>
      <c r="AB588" s="16">
        <v>-24</v>
      </c>
      <c r="AC588" s="12" t="s">
        <v>549</v>
      </c>
      <c r="AD588" s="12" t="s">
        <v>559</v>
      </c>
      <c r="AE588" s="19">
        <v>43581</v>
      </c>
    </row>
    <row r="589" spans="1:34" s="12" customFormat="1" ht="12.75" x14ac:dyDescent="0.15">
      <c r="A589" s="12" t="s">
        <v>1418</v>
      </c>
      <c r="B589" s="12" t="s">
        <v>9</v>
      </c>
      <c r="C589" s="12" t="s">
        <v>588</v>
      </c>
      <c r="D589" s="12" t="s">
        <v>607</v>
      </c>
      <c r="E589" s="12" t="s">
        <v>544</v>
      </c>
      <c r="F589" s="12" t="s">
        <v>545</v>
      </c>
      <c r="G589" s="16">
        <v>3000</v>
      </c>
      <c r="H589" s="16">
        <v>1096</v>
      </c>
      <c r="I589" s="17">
        <v>1096</v>
      </c>
      <c r="J589" s="17">
        <v>1096</v>
      </c>
      <c r="K589" s="16">
        <v>1904</v>
      </c>
      <c r="L589" s="12" t="s">
        <v>608</v>
      </c>
      <c r="M589" s="12" t="s">
        <v>557</v>
      </c>
      <c r="N589" s="12" t="s">
        <v>609</v>
      </c>
      <c r="O589" s="16">
        <v>422</v>
      </c>
      <c r="P589" s="16">
        <v>165.5</v>
      </c>
      <c r="Q589" s="17">
        <v>165.5</v>
      </c>
      <c r="R589" s="17">
        <v>165.5</v>
      </c>
      <c r="S589" s="16">
        <v>0</v>
      </c>
      <c r="T589" s="16">
        <v>0</v>
      </c>
      <c r="U589" s="17">
        <v>0</v>
      </c>
      <c r="V589" s="17">
        <v>0</v>
      </c>
      <c r="W589" s="16">
        <v>165.5</v>
      </c>
      <c r="X589" s="16">
        <v>256.5</v>
      </c>
      <c r="Y589" s="16">
        <v>11.329333333333301</v>
      </c>
      <c r="Z589" s="16">
        <v>154.17066666666699</v>
      </c>
      <c r="AA589" s="18">
        <v>0</v>
      </c>
      <c r="AB589" s="16">
        <v>-11.329333333333301</v>
      </c>
      <c r="AC589" s="12" t="s">
        <v>549</v>
      </c>
      <c r="AD589" s="12" t="s">
        <v>559</v>
      </c>
      <c r="AE589" s="19">
        <v>43581</v>
      </c>
      <c r="AF589" s="19">
        <v>43582</v>
      </c>
      <c r="AH589" s="20">
        <v>43583</v>
      </c>
    </row>
    <row r="590" spans="1:34" s="12" customFormat="1" ht="12.75" x14ac:dyDescent="0.15">
      <c r="A590" s="12" t="s">
        <v>1419</v>
      </c>
      <c r="B590" s="12" t="s">
        <v>1420</v>
      </c>
      <c r="C590" s="12" t="s">
        <v>588</v>
      </c>
      <c r="D590" s="12" t="s">
        <v>983</v>
      </c>
      <c r="E590" s="12" t="s">
        <v>544</v>
      </c>
      <c r="F590" s="12" t="s">
        <v>585</v>
      </c>
      <c r="G590" s="16">
        <v>300</v>
      </c>
      <c r="H590" s="16">
        <v>299</v>
      </c>
      <c r="I590" s="17">
        <v>299</v>
      </c>
      <c r="J590" s="17">
        <v>299</v>
      </c>
      <c r="K590" s="16">
        <v>1</v>
      </c>
      <c r="L590" s="12" t="s">
        <v>984</v>
      </c>
      <c r="M590" s="12" t="s">
        <v>557</v>
      </c>
      <c r="N590" s="12" t="s">
        <v>985</v>
      </c>
      <c r="O590" s="16">
        <v>48</v>
      </c>
      <c r="P590" s="16">
        <v>48</v>
      </c>
      <c r="Q590" s="17">
        <v>48</v>
      </c>
      <c r="R590" s="17">
        <v>48</v>
      </c>
      <c r="S590" s="16">
        <v>0</v>
      </c>
      <c r="T590" s="16">
        <v>0</v>
      </c>
      <c r="U590" s="17">
        <v>0</v>
      </c>
      <c r="V590" s="17">
        <v>0</v>
      </c>
      <c r="W590" s="16">
        <v>48</v>
      </c>
      <c r="X590" s="16">
        <v>0</v>
      </c>
      <c r="Y590" s="16">
        <v>0.16</v>
      </c>
      <c r="Z590" s="16">
        <v>47.84</v>
      </c>
      <c r="AA590" s="18">
        <v>0</v>
      </c>
      <c r="AB590" s="16">
        <v>-0.16</v>
      </c>
      <c r="AC590" s="12" t="s">
        <v>549</v>
      </c>
      <c r="AD590" s="12" t="s">
        <v>559</v>
      </c>
      <c r="AE590" s="19">
        <v>43581</v>
      </c>
      <c r="AF590" s="19">
        <v>43583</v>
      </c>
    </row>
    <row r="591" spans="1:34" s="12" customFormat="1" ht="12.75" x14ac:dyDescent="0.15">
      <c r="A591" s="12" t="s">
        <v>1421</v>
      </c>
      <c r="B591" s="12" t="s">
        <v>55</v>
      </c>
      <c r="C591" s="12" t="s">
        <v>588</v>
      </c>
      <c r="D591" s="12" t="s">
        <v>816</v>
      </c>
      <c r="E591" s="12" t="s">
        <v>544</v>
      </c>
      <c r="F591" s="12" t="s">
        <v>585</v>
      </c>
      <c r="G591" s="16">
        <v>500</v>
      </c>
      <c r="H591" s="16">
        <v>499</v>
      </c>
      <c r="I591" s="17">
        <v>499</v>
      </c>
      <c r="J591" s="17">
        <v>499</v>
      </c>
      <c r="K591" s="16">
        <v>1</v>
      </c>
      <c r="L591" s="12" t="s">
        <v>817</v>
      </c>
      <c r="M591" s="12" t="s">
        <v>557</v>
      </c>
      <c r="N591" s="12" t="s">
        <v>818</v>
      </c>
      <c r="O591" s="16">
        <v>40</v>
      </c>
      <c r="P591" s="16">
        <v>40</v>
      </c>
      <c r="Q591" s="17">
        <v>40</v>
      </c>
      <c r="R591" s="17">
        <v>40</v>
      </c>
      <c r="S591" s="16">
        <v>0</v>
      </c>
      <c r="T591" s="16">
        <v>0</v>
      </c>
      <c r="U591" s="17">
        <v>0</v>
      </c>
      <c r="V591" s="17">
        <v>0</v>
      </c>
      <c r="W591" s="16">
        <v>40</v>
      </c>
      <c r="X591" s="16">
        <v>0</v>
      </c>
      <c r="Y591" s="16">
        <v>0.08</v>
      </c>
      <c r="Z591" s="16">
        <v>39.92</v>
      </c>
      <c r="AA591" s="18">
        <v>0</v>
      </c>
      <c r="AB591" s="16">
        <v>-0.08</v>
      </c>
      <c r="AC591" s="12" t="s">
        <v>549</v>
      </c>
      <c r="AD591" s="12" t="s">
        <v>559</v>
      </c>
      <c r="AE591" s="19">
        <v>43581</v>
      </c>
      <c r="AF591" s="19">
        <v>43584</v>
      </c>
    </row>
    <row r="592" spans="1:34" s="12" customFormat="1" ht="12.75" x14ac:dyDescent="0.15">
      <c r="A592" s="12" t="s">
        <v>1422</v>
      </c>
      <c r="B592" s="12" t="s">
        <v>289</v>
      </c>
      <c r="C592" s="12" t="s">
        <v>830</v>
      </c>
      <c r="D592" s="12" t="s">
        <v>825</v>
      </c>
      <c r="E592" s="12" t="s">
        <v>544</v>
      </c>
      <c r="F592" s="12" t="s">
        <v>585</v>
      </c>
      <c r="G592" s="16">
        <v>1200000</v>
      </c>
      <c r="H592" s="16">
        <v>39000</v>
      </c>
      <c r="I592" s="17">
        <v>39000</v>
      </c>
      <c r="J592" s="17">
        <v>168000</v>
      </c>
      <c r="K592" s="16">
        <v>1161000</v>
      </c>
      <c r="L592" s="12" t="s">
        <v>831</v>
      </c>
      <c r="M592" s="12" t="s">
        <v>564</v>
      </c>
      <c r="N592" s="12" t="s">
        <v>832</v>
      </c>
      <c r="O592" s="16">
        <v>276</v>
      </c>
      <c r="P592" s="16">
        <v>209.6</v>
      </c>
      <c r="Q592" s="17">
        <v>209.6</v>
      </c>
      <c r="R592" s="17">
        <v>209.6</v>
      </c>
      <c r="S592" s="16">
        <v>0</v>
      </c>
      <c r="T592" s="16">
        <v>0</v>
      </c>
      <c r="U592" s="17">
        <v>0</v>
      </c>
      <c r="V592" s="17">
        <v>0</v>
      </c>
      <c r="W592" s="16">
        <v>209.6</v>
      </c>
      <c r="X592" s="16">
        <v>66.400000000000006</v>
      </c>
      <c r="Y592" s="16">
        <v>200.63</v>
      </c>
      <c r="Z592" s="16">
        <v>8.9700000000000006</v>
      </c>
      <c r="AA592" s="18">
        <v>0</v>
      </c>
      <c r="AB592" s="16">
        <v>-200.63</v>
      </c>
      <c r="AC592" s="12" t="s">
        <v>549</v>
      </c>
      <c r="AD592" s="12" t="s">
        <v>559</v>
      </c>
      <c r="AE592" s="19">
        <v>43581</v>
      </c>
      <c r="AF592" s="19">
        <v>43585</v>
      </c>
    </row>
    <row r="593" spans="1:34" s="12" customFormat="1" ht="12.75" x14ac:dyDescent="0.15">
      <c r="A593" s="12" t="s">
        <v>1423</v>
      </c>
      <c r="B593" s="12" t="s">
        <v>90</v>
      </c>
      <c r="C593" s="12" t="s">
        <v>542</v>
      </c>
      <c r="D593" s="12" t="s">
        <v>562</v>
      </c>
      <c r="E593" s="12" t="s">
        <v>544</v>
      </c>
      <c r="F593" s="12" t="s">
        <v>545</v>
      </c>
      <c r="G593" s="16">
        <v>400</v>
      </c>
      <c r="H593" s="16">
        <v>0</v>
      </c>
      <c r="I593" s="17">
        <v>0</v>
      </c>
      <c r="J593" s="17">
        <v>0</v>
      </c>
      <c r="K593" s="16">
        <v>400</v>
      </c>
      <c r="L593" s="12" t="s">
        <v>88</v>
      </c>
      <c r="M593" s="12" t="s">
        <v>567</v>
      </c>
      <c r="N593" s="12" t="s">
        <v>562</v>
      </c>
      <c r="O593" s="16">
        <v>400</v>
      </c>
      <c r="P593" s="16">
        <v>0</v>
      </c>
      <c r="Q593" s="17">
        <v>0</v>
      </c>
      <c r="R593" s="17">
        <v>0</v>
      </c>
      <c r="S593" s="16">
        <v>0</v>
      </c>
      <c r="T593" s="16">
        <v>0</v>
      </c>
      <c r="U593" s="17">
        <v>0</v>
      </c>
      <c r="V593" s="17">
        <v>0</v>
      </c>
      <c r="W593" s="16">
        <v>0</v>
      </c>
      <c r="X593" s="16">
        <v>400</v>
      </c>
      <c r="Y593" s="16">
        <v>0</v>
      </c>
      <c r="Z593" s="16">
        <v>0</v>
      </c>
      <c r="AA593" s="18">
        <v>0</v>
      </c>
      <c r="AB593" s="16">
        <v>0</v>
      </c>
      <c r="AC593" s="12" t="s">
        <v>549</v>
      </c>
      <c r="AD593" s="12" t="s">
        <v>79</v>
      </c>
      <c r="AE593" s="19">
        <v>43581</v>
      </c>
      <c r="AH593" s="20">
        <v>43582</v>
      </c>
    </row>
    <row r="594" spans="1:34" s="12" customFormat="1" ht="12.75" x14ac:dyDescent="0.15">
      <c r="A594" s="12" t="s">
        <v>1423</v>
      </c>
      <c r="B594" s="12" t="s">
        <v>90</v>
      </c>
      <c r="C594" s="12" t="s">
        <v>542</v>
      </c>
      <c r="D594" s="12" t="s">
        <v>562</v>
      </c>
      <c r="E594" s="12" t="s">
        <v>544</v>
      </c>
      <c r="F594" s="12" t="s">
        <v>545</v>
      </c>
      <c r="G594" s="16">
        <v>400</v>
      </c>
      <c r="H594" s="16">
        <v>0</v>
      </c>
      <c r="I594" s="17">
        <v>0</v>
      </c>
      <c r="J594" s="17">
        <v>0</v>
      </c>
      <c r="K594" s="16">
        <v>400</v>
      </c>
      <c r="L594" s="12" t="s">
        <v>89</v>
      </c>
      <c r="M594" s="12" t="s">
        <v>561</v>
      </c>
      <c r="N594" s="12" t="s">
        <v>562</v>
      </c>
      <c r="O594" s="16">
        <v>400</v>
      </c>
      <c r="P594" s="16">
        <v>0</v>
      </c>
      <c r="Q594" s="17">
        <v>0</v>
      </c>
      <c r="R594" s="17">
        <v>0</v>
      </c>
      <c r="S594" s="16">
        <v>0</v>
      </c>
      <c r="T594" s="16">
        <v>0</v>
      </c>
      <c r="U594" s="17">
        <v>0</v>
      </c>
      <c r="V594" s="17">
        <v>0</v>
      </c>
      <c r="W594" s="16">
        <v>0</v>
      </c>
      <c r="X594" s="16">
        <v>400</v>
      </c>
      <c r="Y594" s="16">
        <v>0</v>
      </c>
      <c r="Z594" s="16">
        <v>0</v>
      </c>
      <c r="AA594" s="18">
        <v>0</v>
      </c>
      <c r="AB594" s="16">
        <v>0</v>
      </c>
      <c r="AC594" s="12" t="s">
        <v>549</v>
      </c>
      <c r="AD594" s="12" t="s">
        <v>79</v>
      </c>
      <c r="AE594" s="19">
        <v>43581</v>
      </c>
      <c r="AH594" s="20">
        <v>43582</v>
      </c>
    </row>
    <row r="595" spans="1:34" s="12" customFormat="1" ht="12.75" x14ac:dyDescent="0.15">
      <c r="A595" s="12" t="s">
        <v>1424</v>
      </c>
      <c r="B595" s="12" t="s">
        <v>103</v>
      </c>
      <c r="C595" s="12" t="s">
        <v>652</v>
      </c>
      <c r="D595" s="12" t="s">
        <v>653</v>
      </c>
      <c r="E595" s="12" t="s">
        <v>544</v>
      </c>
      <c r="F595" s="12" t="s">
        <v>585</v>
      </c>
      <c r="G595" s="16">
        <v>600</v>
      </c>
      <c r="H595" s="16">
        <v>90</v>
      </c>
      <c r="I595" s="17">
        <v>90</v>
      </c>
      <c r="J595" s="17">
        <v>170</v>
      </c>
      <c r="K595" s="16">
        <v>510</v>
      </c>
      <c r="L595" s="12" t="s">
        <v>654</v>
      </c>
      <c r="M595" s="12" t="s">
        <v>557</v>
      </c>
      <c r="N595" s="12" t="s">
        <v>655</v>
      </c>
      <c r="O595" s="16">
        <v>42</v>
      </c>
      <c r="P595" s="16">
        <v>42</v>
      </c>
      <c r="Q595" s="17">
        <v>42</v>
      </c>
      <c r="R595" s="17">
        <v>42</v>
      </c>
      <c r="S595" s="16">
        <v>0</v>
      </c>
      <c r="T595" s="16">
        <v>0</v>
      </c>
      <c r="U595" s="17">
        <v>0</v>
      </c>
      <c r="V595" s="17">
        <v>0</v>
      </c>
      <c r="W595" s="16">
        <v>42</v>
      </c>
      <c r="X595" s="16">
        <v>0</v>
      </c>
      <c r="Y595" s="16">
        <v>35.700000000000003</v>
      </c>
      <c r="Z595" s="16">
        <v>6.3</v>
      </c>
      <c r="AA595" s="18">
        <v>0</v>
      </c>
      <c r="AB595" s="16">
        <v>-35.700000000000003</v>
      </c>
      <c r="AC595" s="12" t="s">
        <v>549</v>
      </c>
      <c r="AD595" s="12" t="s">
        <v>559</v>
      </c>
      <c r="AE595" s="19">
        <v>43581</v>
      </c>
      <c r="AF595" s="19">
        <v>43585</v>
      </c>
    </row>
    <row r="596" spans="1:34" s="12" customFormat="1" ht="12.75" x14ac:dyDescent="0.15">
      <c r="A596" s="12" t="s">
        <v>1425</v>
      </c>
      <c r="B596" s="12" t="s">
        <v>104</v>
      </c>
      <c r="C596" s="12" t="s">
        <v>753</v>
      </c>
      <c r="D596" s="12" t="s">
        <v>653</v>
      </c>
      <c r="E596" s="12" t="s">
        <v>544</v>
      </c>
      <c r="F596" s="12" t="s">
        <v>708</v>
      </c>
      <c r="G596" s="16">
        <v>600</v>
      </c>
      <c r="H596" s="16">
        <v>0</v>
      </c>
      <c r="I596" s="17">
        <v>0</v>
      </c>
      <c r="J596" s="17">
        <v>0</v>
      </c>
      <c r="K596" s="16">
        <v>600</v>
      </c>
      <c r="L596" s="12" t="s">
        <v>654</v>
      </c>
      <c r="M596" s="12" t="s">
        <v>557</v>
      </c>
      <c r="N596" s="12" t="s">
        <v>655</v>
      </c>
      <c r="O596" s="16">
        <v>42</v>
      </c>
      <c r="P596" s="16">
        <v>42</v>
      </c>
      <c r="Q596" s="17">
        <v>42</v>
      </c>
      <c r="R596" s="17">
        <v>42</v>
      </c>
      <c r="S596" s="16">
        <v>0</v>
      </c>
      <c r="T596" s="16">
        <v>0</v>
      </c>
      <c r="U596" s="17">
        <v>0</v>
      </c>
      <c r="V596" s="17">
        <v>0</v>
      </c>
      <c r="W596" s="16">
        <v>42</v>
      </c>
      <c r="X596" s="16">
        <v>0</v>
      </c>
      <c r="Y596" s="16">
        <v>42</v>
      </c>
      <c r="Z596" s="16">
        <v>0</v>
      </c>
      <c r="AA596" s="18">
        <v>0</v>
      </c>
      <c r="AB596" s="16">
        <v>-42</v>
      </c>
      <c r="AC596" s="12" t="s">
        <v>549</v>
      </c>
      <c r="AD596" s="12" t="s">
        <v>559</v>
      </c>
      <c r="AE596" s="19">
        <v>43581</v>
      </c>
    </row>
    <row r="597" spans="1:34" s="12" customFormat="1" ht="12.75" x14ac:dyDescent="0.15">
      <c r="A597" s="12" t="s">
        <v>1426</v>
      </c>
      <c r="B597" s="12" t="s">
        <v>105</v>
      </c>
      <c r="C597" s="12" t="s">
        <v>696</v>
      </c>
      <c r="D597" s="12" t="s">
        <v>939</v>
      </c>
      <c r="E597" s="12" t="s">
        <v>544</v>
      </c>
      <c r="F597" s="12" t="s">
        <v>585</v>
      </c>
      <c r="G597" s="16">
        <v>600</v>
      </c>
      <c r="H597" s="16">
        <v>86.5</v>
      </c>
      <c r="I597" s="17">
        <v>86.5</v>
      </c>
      <c r="J597" s="17">
        <v>251.5</v>
      </c>
      <c r="K597" s="16">
        <v>513.5</v>
      </c>
      <c r="L597" s="12" t="s">
        <v>698</v>
      </c>
      <c r="M597" s="12" t="s">
        <v>564</v>
      </c>
      <c r="N597" s="12" t="s">
        <v>699</v>
      </c>
      <c r="O597" s="16">
        <v>66</v>
      </c>
      <c r="P597" s="16">
        <v>66</v>
      </c>
      <c r="Q597" s="17">
        <v>66</v>
      </c>
      <c r="R597" s="17">
        <v>66</v>
      </c>
      <c r="S597" s="16">
        <v>0</v>
      </c>
      <c r="T597" s="16">
        <v>0</v>
      </c>
      <c r="U597" s="17">
        <v>0</v>
      </c>
      <c r="V597" s="17">
        <v>0</v>
      </c>
      <c r="W597" s="16">
        <v>66</v>
      </c>
      <c r="X597" s="16">
        <v>0</v>
      </c>
      <c r="Y597" s="16">
        <v>56.484999999999999</v>
      </c>
      <c r="Z597" s="16">
        <v>9.5150000000000006</v>
      </c>
      <c r="AA597" s="18">
        <v>0</v>
      </c>
      <c r="AB597" s="16">
        <v>-56.484999999999999</v>
      </c>
      <c r="AC597" s="12" t="s">
        <v>549</v>
      </c>
      <c r="AD597" s="12" t="s">
        <v>559</v>
      </c>
      <c r="AE597" s="19">
        <v>43581</v>
      </c>
      <c r="AF597" s="19">
        <v>43585</v>
      </c>
    </row>
    <row r="598" spans="1:34" s="12" customFormat="1" ht="12.75" x14ac:dyDescent="0.15">
      <c r="A598" s="12" t="s">
        <v>1427</v>
      </c>
      <c r="B598" s="12" t="s">
        <v>106</v>
      </c>
      <c r="C598" s="12" t="s">
        <v>701</v>
      </c>
      <c r="D598" s="12" t="s">
        <v>939</v>
      </c>
      <c r="E598" s="12" t="s">
        <v>544</v>
      </c>
      <c r="F598" s="12" t="s">
        <v>585</v>
      </c>
      <c r="G598" s="16">
        <v>600</v>
      </c>
      <c r="H598" s="16">
        <v>79</v>
      </c>
      <c r="I598" s="17">
        <v>79</v>
      </c>
      <c r="J598" s="17">
        <v>214</v>
      </c>
      <c r="K598" s="16">
        <v>521</v>
      </c>
      <c r="L598" s="12" t="s">
        <v>698</v>
      </c>
      <c r="M598" s="12" t="s">
        <v>564</v>
      </c>
      <c r="N598" s="12" t="s">
        <v>699</v>
      </c>
      <c r="O598" s="16">
        <v>66</v>
      </c>
      <c r="P598" s="16">
        <v>66</v>
      </c>
      <c r="Q598" s="17">
        <v>66</v>
      </c>
      <c r="R598" s="17">
        <v>66</v>
      </c>
      <c r="S598" s="16">
        <v>0</v>
      </c>
      <c r="T598" s="16">
        <v>0</v>
      </c>
      <c r="U598" s="17">
        <v>0</v>
      </c>
      <c r="V598" s="17">
        <v>0</v>
      </c>
      <c r="W598" s="16">
        <v>66</v>
      </c>
      <c r="X598" s="16">
        <v>0</v>
      </c>
      <c r="Y598" s="16">
        <v>57.31</v>
      </c>
      <c r="Z598" s="16">
        <v>8.69</v>
      </c>
      <c r="AA598" s="18">
        <v>0</v>
      </c>
      <c r="AB598" s="16">
        <v>-57.31</v>
      </c>
      <c r="AC598" s="12" t="s">
        <v>549</v>
      </c>
      <c r="AD598" s="12" t="s">
        <v>559</v>
      </c>
      <c r="AE598" s="19">
        <v>43581</v>
      </c>
      <c r="AF598" s="19">
        <v>43585</v>
      </c>
    </row>
    <row r="599" spans="1:34" s="12" customFormat="1" ht="12.75" x14ac:dyDescent="0.15">
      <c r="A599" s="12" t="s">
        <v>1428</v>
      </c>
      <c r="B599" s="12" t="s">
        <v>62</v>
      </c>
      <c r="C599" s="12" t="s">
        <v>588</v>
      </c>
      <c r="D599" s="12" t="s">
        <v>589</v>
      </c>
      <c r="E599" s="12" t="s">
        <v>544</v>
      </c>
      <c r="F599" s="12" t="s">
        <v>708</v>
      </c>
      <c r="G599" s="16">
        <v>2000</v>
      </c>
      <c r="H599" s="16">
        <v>0</v>
      </c>
      <c r="I599" s="17">
        <v>0</v>
      </c>
      <c r="J599" s="17">
        <v>0</v>
      </c>
      <c r="K599" s="16">
        <v>2000</v>
      </c>
      <c r="L599" s="12" t="s">
        <v>1118</v>
      </c>
      <c r="M599" s="12" t="s">
        <v>725</v>
      </c>
      <c r="N599" s="12" t="s">
        <v>1119</v>
      </c>
      <c r="O599" s="16">
        <v>42</v>
      </c>
      <c r="P599" s="16">
        <v>37.6</v>
      </c>
      <c r="Q599" s="17">
        <v>37.6</v>
      </c>
      <c r="R599" s="17">
        <v>37.6</v>
      </c>
      <c r="S599" s="16">
        <v>0</v>
      </c>
      <c r="T599" s="16">
        <v>0</v>
      </c>
      <c r="U599" s="17">
        <v>0</v>
      </c>
      <c r="V599" s="17">
        <v>0</v>
      </c>
      <c r="W599" s="16">
        <v>37.6</v>
      </c>
      <c r="X599" s="16">
        <v>4.4000000000000004</v>
      </c>
      <c r="Y599" s="16">
        <v>37.6</v>
      </c>
      <c r="Z599" s="16">
        <v>0</v>
      </c>
      <c r="AA599" s="18">
        <v>0</v>
      </c>
      <c r="AB599" s="16">
        <v>-37.6</v>
      </c>
      <c r="AC599" s="12" t="s">
        <v>549</v>
      </c>
      <c r="AD599" s="12" t="s">
        <v>559</v>
      </c>
      <c r="AE599" s="19">
        <v>43581</v>
      </c>
    </row>
    <row r="600" spans="1:34" s="12" customFormat="1" ht="12.75" x14ac:dyDescent="0.15">
      <c r="A600" s="12" t="s">
        <v>1429</v>
      </c>
      <c r="B600" s="12" t="s">
        <v>38</v>
      </c>
      <c r="C600" s="12" t="s">
        <v>588</v>
      </c>
      <c r="D600" s="12" t="s">
        <v>589</v>
      </c>
      <c r="E600" s="12" t="s">
        <v>544</v>
      </c>
      <c r="F600" s="12" t="s">
        <v>585</v>
      </c>
      <c r="G600" s="16">
        <v>4000</v>
      </c>
      <c r="H600" s="16">
        <v>334</v>
      </c>
      <c r="I600" s="17">
        <v>334</v>
      </c>
      <c r="J600" s="17">
        <v>1263</v>
      </c>
      <c r="K600" s="16">
        <v>3666</v>
      </c>
      <c r="L600" s="12" t="s">
        <v>595</v>
      </c>
      <c r="M600" s="12" t="s">
        <v>591</v>
      </c>
      <c r="N600" s="12" t="s">
        <v>596</v>
      </c>
      <c r="O600" s="16">
        <v>165</v>
      </c>
      <c r="P600" s="16">
        <v>164.7</v>
      </c>
      <c r="Q600" s="17">
        <v>164.7</v>
      </c>
      <c r="R600" s="17">
        <v>164.7</v>
      </c>
      <c r="S600" s="16">
        <v>0</v>
      </c>
      <c r="T600" s="16">
        <v>0</v>
      </c>
      <c r="U600" s="17">
        <v>0</v>
      </c>
      <c r="V600" s="17">
        <v>0</v>
      </c>
      <c r="W600" s="16">
        <v>164.7</v>
      </c>
      <c r="X600" s="16">
        <v>0.3</v>
      </c>
      <c r="Y600" s="16">
        <v>150.92250000000001</v>
      </c>
      <c r="Z600" s="16">
        <v>13.7775</v>
      </c>
      <c r="AA600" s="18">
        <v>0</v>
      </c>
      <c r="AB600" s="16">
        <v>-150.92250000000001</v>
      </c>
      <c r="AC600" s="12" t="s">
        <v>549</v>
      </c>
      <c r="AD600" s="12" t="s">
        <v>559</v>
      </c>
      <c r="AE600" s="19">
        <v>43581</v>
      </c>
      <c r="AF600" s="19">
        <v>43585</v>
      </c>
    </row>
    <row r="601" spans="1:34" s="12" customFormat="1" ht="12.75" x14ac:dyDescent="0.15">
      <c r="A601" s="12" t="s">
        <v>1430</v>
      </c>
      <c r="B601" s="12" t="s">
        <v>1431</v>
      </c>
      <c r="C601" s="12" t="s">
        <v>588</v>
      </c>
      <c r="D601" s="12" t="s">
        <v>589</v>
      </c>
      <c r="E601" s="12" t="s">
        <v>544</v>
      </c>
      <c r="F601" s="12" t="s">
        <v>703</v>
      </c>
      <c r="G601" s="16">
        <v>1000</v>
      </c>
      <c r="H601" s="16">
        <v>0</v>
      </c>
      <c r="I601" s="17">
        <v>0</v>
      </c>
      <c r="J601" s="17">
        <v>0</v>
      </c>
      <c r="K601" s="16">
        <v>1000</v>
      </c>
      <c r="L601" s="12" t="s">
        <v>595</v>
      </c>
      <c r="M601" s="12" t="s">
        <v>591</v>
      </c>
      <c r="N601" s="12" t="s">
        <v>596</v>
      </c>
      <c r="O601" s="16">
        <v>42</v>
      </c>
      <c r="P601" s="16">
        <v>0</v>
      </c>
      <c r="Q601" s="17">
        <v>0</v>
      </c>
      <c r="R601" s="17">
        <v>0</v>
      </c>
      <c r="S601" s="16">
        <v>0</v>
      </c>
      <c r="T601" s="16">
        <v>0</v>
      </c>
      <c r="U601" s="17">
        <v>0</v>
      </c>
      <c r="V601" s="17">
        <v>0</v>
      </c>
      <c r="W601" s="16">
        <v>0</v>
      </c>
      <c r="X601" s="16">
        <v>42</v>
      </c>
      <c r="Y601" s="16">
        <v>0</v>
      </c>
      <c r="Z601" s="16">
        <v>0</v>
      </c>
      <c r="AA601" s="18">
        <v>0</v>
      </c>
      <c r="AB601" s="16">
        <v>0</v>
      </c>
      <c r="AC601" s="12" t="s">
        <v>549</v>
      </c>
      <c r="AD601" s="12" t="s">
        <v>559</v>
      </c>
      <c r="AE601" s="19">
        <v>43581</v>
      </c>
    </row>
    <row r="602" spans="1:34" s="12" customFormat="1" ht="12.75" x14ac:dyDescent="0.15">
      <c r="A602" s="12" t="s">
        <v>1432</v>
      </c>
      <c r="B602" s="12" t="s">
        <v>26</v>
      </c>
      <c r="C602" s="12" t="s">
        <v>690</v>
      </c>
      <c r="D602" s="12" t="s">
        <v>691</v>
      </c>
      <c r="E602" s="12" t="s">
        <v>544</v>
      </c>
      <c r="F602" s="12" t="s">
        <v>545</v>
      </c>
      <c r="G602" s="16">
        <v>45000</v>
      </c>
      <c r="H602" s="16">
        <v>42500</v>
      </c>
      <c r="I602" s="17">
        <v>42500</v>
      </c>
      <c r="J602" s="17">
        <v>42500</v>
      </c>
      <c r="K602" s="16">
        <v>2500</v>
      </c>
      <c r="L602" s="12" t="s">
        <v>947</v>
      </c>
      <c r="M602" s="12" t="s">
        <v>564</v>
      </c>
      <c r="N602" s="12" t="s">
        <v>948</v>
      </c>
      <c r="O602" s="16">
        <v>13</v>
      </c>
      <c r="P602" s="16">
        <v>12.3</v>
      </c>
      <c r="Q602" s="17">
        <v>12.3</v>
      </c>
      <c r="R602" s="17">
        <v>12.3</v>
      </c>
      <c r="S602" s="16">
        <v>0</v>
      </c>
      <c r="T602" s="16">
        <v>0</v>
      </c>
      <c r="U602" s="17">
        <v>0</v>
      </c>
      <c r="V602" s="17">
        <v>0</v>
      </c>
      <c r="W602" s="16">
        <v>12.3</v>
      </c>
      <c r="X602" s="16">
        <v>0.7</v>
      </c>
      <c r="Y602" s="16">
        <v>2.2222222222223999E-2</v>
      </c>
      <c r="Z602" s="16">
        <v>12.2777777777778</v>
      </c>
      <c r="AA602" s="18">
        <v>0</v>
      </c>
      <c r="AB602" s="16">
        <v>-2.2222222222221699E-2</v>
      </c>
      <c r="AC602" s="12" t="s">
        <v>549</v>
      </c>
      <c r="AD602" s="12" t="s">
        <v>559</v>
      </c>
      <c r="AE602" s="19">
        <v>43582</v>
      </c>
      <c r="AF602" s="19">
        <v>43582</v>
      </c>
      <c r="AH602" s="20">
        <v>43583</v>
      </c>
    </row>
    <row r="603" spans="1:34" s="12" customFormat="1" ht="12.75" x14ac:dyDescent="0.15">
      <c r="A603" s="12" t="s">
        <v>1433</v>
      </c>
      <c r="B603" s="12" t="s">
        <v>47</v>
      </c>
      <c r="C603" s="12" t="s">
        <v>462</v>
      </c>
      <c r="D603" s="12" t="s">
        <v>632</v>
      </c>
      <c r="E603" s="12" t="s">
        <v>544</v>
      </c>
      <c r="F603" s="12" t="s">
        <v>545</v>
      </c>
      <c r="G603" s="16">
        <v>170000</v>
      </c>
      <c r="H603" s="16">
        <v>110000</v>
      </c>
      <c r="I603" s="17">
        <v>110000</v>
      </c>
      <c r="J603" s="17">
        <v>110000</v>
      </c>
      <c r="K603" s="16">
        <v>60000</v>
      </c>
      <c r="L603" s="12" t="s">
        <v>633</v>
      </c>
      <c r="M603" s="12" t="s">
        <v>564</v>
      </c>
      <c r="N603" s="12" t="s">
        <v>634</v>
      </c>
      <c r="O603" s="16">
        <v>58</v>
      </c>
      <c r="P603" s="16">
        <v>57</v>
      </c>
      <c r="Q603" s="17">
        <v>57</v>
      </c>
      <c r="R603" s="17">
        <v>57</v>
      </c>
      <c r="S603" s="16">
        <v>0</v>
      </c>
      <c r="T603" s="16">
        <v>0</v>
      </c>
      <c r="U603" s="17">
        <v>0</v>
      </c>
      <c r="V603" s="17">
        <v>0</v>
      </c>
      <c r="W603" s="16">
        <v>57</v>
      </c>
      <c r="X603" s="16">
        <v>1</v>
      </c>
      <c r="Y603" s="16">
        <v>19.470588235294102</v>
      </c>
      <c r="Z603" s="16">
        <v>37.529411764705898</v>
      </c>
      <c r="AA603" s="18">
        <v>0</v>
      </c>
      <c r="AB603" s="16">
        <v>-19.470588235294102</v>
      </c>
      <c r="AC603" s="12" t="s">
        <v>549</v>
      </c>
      <c r="AD603" s="12" t="s">
        <v>559</v>
      </c>
      <c r="AE603" s="19">
        <v>43582</v>
      </c>
      <c r="AF603" s="19">
        <v>43582</v>
      </c>
      <c r="AH603" s="20">
        <v>43583</v>
      </c>
    </row>
    <row r="604" spans="1:34" s="12" customFormat="1" ht="12.75" x14ac:dyDescent="0.15">
      <c r="A604" s="12" t="s">
        <v>1434</v>
      </c>
      <c r="B604" s="12" t="s">
        <v>31</v>
      </c>
      <c r="C604" s="12" t="s">
        <v>670</v>
      </c>
      <c r="D604" s="12" t="s">
        <v>671</v>
      </c>
      <c r="E604" s="12" t="s">
        <v>544</v>
      </c>
      <c r="F604" s="12" t="s">
        <v>585</v>
      </c>
      <c r="G604" s="16">
        <v>700000</v>
      </c>
      <c r="H604" s="16">
        <v>98600</v>
      </c>
      <c r="I604" s="17">
        <v>98600</v>
      </c>
      <c r="J604" s="17">
        <v>271900</v>
      </c>
      <c r="K604" s="16">
        <v>601400</v>
      </c>
      <c r="L604" s="12" t="s">
        <v>672</v>
      </c>
      <c r="M604" s="12" t="s">
        <v>564</v>
      </c>
      <c r="N604" s="12" t="s">
        <v>673</v>
      </c>
      <c r="O604" s="16">
        <v>920</v>
      </c>
      <c r="P604" s="16">
        <v>919.8</v>
      </c>
      <c r="Q604" s="17">
        <v>919.8</v>
      </c>
      <c r="R604" s="17">
        <v>919.8</v>
      </c>
      <c r="S604" s="16">
        <v>0</v>
      </c>
      <c r="T604" s="16">
        <v>0</v>
      </c>
      <c r="U604" s="17">
        <v>0</v>
      </c>
      <c r="V604" s="17">
        <v>0</v>
      </c>
      <c r="W604" s="16">
        <v>919.8</v>
      </c>
      <c r="X604" s="16">
        <v>0.2</v>
      </c>
      <c r="Y604" s="16">
        <v>790.211428571429</v>
      </c>
      <c r="Z604" s="16">
        <v>129.58857142857099</v>
      </c>
      <c r="AA604" s="18">
        <v>0</v>
      </c>
      <c r="AB604" s="16">
        <v>-790.211428571429</v>
      </c>
      <c r="AC604" s="12" t="s">
        <v>549</v>
      </c>
      <c r="AD604" s="12" t="s">
        <v>559</v>
      </c>
      <c r="AE604" s="19">
        <v>43582</v>
      </c>
      <c r="AF604" s="19">
        <v>43584</v>
      </c>
    </row>
    <row r="605" spans="1:34" s="12" customFormat="1" ht="12.75" x14ac:dyDescent="0.15">
      <c r="A605" s="12" t="s">
        <v>1435</v>
      </c>
      <c r="B605" s="12" t="s">
        <v>1436</v>
      </c>
      <c r="C605" s="12" t="s">
        <v>670</v>
      </c>
      <c r="D605" s="12" t="s">
        <v>853</v>
      </c>
      <c r="E605" s="12" t="s">
        <v>544</v>
      </c>
      <c r="F605" s="12" t="s">
        <v>703</v>
      </c>
      <c r="G605" s="16">
        <v>300000</v>
      </c>
      <c r="H605" s="16">
        <v>0</v>
      </c>
      <c r="I605" s="17">
        <v>0</v>
      </c>
      <c r="J605" s="17">
        <v>0</v>
      </c>
      <c r="K605" s="16">
        <v>300000</v>
      </c>
      <c r="L605" s="12" t="s">
        <v>1437</v>
      </c>
      <c r="M605" s="12" t="s">
        <v>569</v>
      </c>
      <c r="N605" s="12" t="s">
        <v>1438</v>
      </c>
      <c r="O605" s="16">
        <v>90</v>
      </c>
      <c r="P605" s="16">
        <v>0</v>
      </c>
      <c r="Q605" s="17">
        <v>0</v>
      </c>
      <c r="R605" s="17">
        <v>0</v>
      </c>
      <c r="S605" s="16">
        <v>0</v>
      </c>
      <c r="T605" s="16">
        <v>0</v>
      </c>
      <c r="U605" s="17">
        <v>0</v>
      </c>
      <c r="V605" s="17">
        <v>0</v>
      </c>
      <c r="W605" s="16">
        <v>0</v>
      </c>
      <c r="X605" s="16">
        <v>90</v>
      </c>
      <c r="Y605" s="16">
        <v>0</v>
      </c>
      <c r="Z605" s="16">
        <v>0</v>
      </c>
      <c r="AA605" s="18">
        <v>0</v>
      </c>
      <c r="AB605" s="16">
        <v>0</v>
      </c>
      <c r="AC605" s="12" t="s">
        <v>549</v>
      </c>
      <c r="AD605" s="12" t="s">
        <v>559</v>
      </c>
      <c r="AE605" s="19">
        <v>43582</v>
      </c>
    </row>
    <row r="606" spans="1:34" s="12" customFormat="1" ht="12.75" x14ac:dyDescent="0.15">
      <c r="A606" s="12" t="s">
        <v>1439</v>
      </c>
      <c r="B606" s="12" t="s">
        <v>90</v>
      </c>
      <c r="C606" s="12" t="s">
        <v>542</v>
      </c>
      <c r="D606" s="12" t="s">
        <v>562</v>
      </c>
      <c r="E606" s="12" t="s">
        <v>544</v>
      </c>
      <c r="F606" s="12" t="s">
        <v>585</v>
      </c>
      <c r="G606" s="16">
        <v>400000</v>
      </c>
      <c r="H606" s="16">
        <v>61500</v>
      </c>
      <c r="I606" s="17">
        <v>61500</v>
      </c>
      <c r="J606" s="17">
        <v>150400</v>
      </c>
      <c r="K606" s="16">
        <v>338500</v>
      </c>
      <c r="L606" s="12" t="s">
        <v>88</v>
      </c>
      <c r="M606" s="12" t="s">
        <v>567</v>
      </c>
      <c r="N606" s="12" t="s">
        <v>562</v>
      </c>
      <c r="O606" s="16">
        <v>400000</v>
      </c>
      <c r="P606" s="16">
        <v>346700</v>
      </c>
      <c r="Q606" s="17">
        <v>346700</v>
      </c>
      <c r="R606" s="17">
        <v>346700</v>
      </c>
      <c r="S606" s="16">
        <v>0</v>
      </c>
      <c r="T606" s="16">
        <v>0</v>
      </c>
      <c r="U606" s="17">
        <v>0</v>
      </c>
      <c r="V606" s="17">
        <v>0</v>
      </c>
      <c r="W606" s="16">
        <v>346700</v>
      </c>
      <c r="X606" s="16">
        <v>53300</v>
      </c>
      <c r="Y606" s="16">
        <v>285200</v>
      </c>
      <c r="Z606" s="16">
        <v>61500</v>
      </c>
      <c r="AA606" s="18">
        <v>0</v>
      </c>
      <c r="AB606" s="16">
        <v>-285200</v>
      </c>
      <c r="AC606" s="12" t="s">
        <v>549</v>
      </c>
      <c r="AD606" s="12" t="s">
        <v>79</v>
      </c>
      <c r="AE606" s="19">
        <v>43582</v>
      </c>
      <c r="AF606" s="19">
        <v>43584</v>
      </c>
    </row>
    <row r="607" spans="1:34" s="12" customFormat="1" ht="12.75" x14ac:dyDescent="0.15">
      <c r="A607" s="12" t="s">
        <v>1439</v>
      </c>
      <c r="B607" s="12" t="s">
        <v>90</v>
      </c>
      <c r="C607" s="12" t="s">
        <v>542</v>
      </c>
      <c r="D607" s="12" t="s">
        <v>562</v>
      </c>
      <c r="E607" s="12" t="s">
        <v>544</v>
      </c>
      <c r="F607" s="12" t="s">
        <v>585</v>
      </c>
      <c r="G607" s="16">
        <v>400000</v>
      </c>
      <c r="H607" s="16">
        <v>61500</v>
      </c>
      <c r="I607" s="17">
        <v>61500</v>
      </c>
      <c r="J607" s="17">
        <v>150400</v>
      </c>
      <c r="K607" s="16">
        <v>338500</v>
      </c>
      <c r="L607" s="12" t="s">
        <v>89</v>
      </c>
      <c r="M607" s="12" t="s">
        <v>561</v>
      </c>
      <c r="N607" s="12" t="s">
        <v>562</v>
      </c>
      <c r="O607" s="16">
        <v>400000</v>
      </c>
      <c r="P607" s="16">
        <v>350700</v>
      </c>
      <c r="Q607" s="17">
        <v>350700</v>
      </c>
      <c r="R607" s="17">
        <v>350700</v>
      </c>
      <c r="S607" s="16">
        <v>0</v>
      </c>
      <c r="T607" s="16">
        <v>0</v>
      </c>
      <c r="U607" s="17">
        <v>0</v>
      </c>
      <c r="V607" s="17">
        <v>0</v>
      </c>
      <c r="W607" s="16">
        <v>350700</v>
      </c>
      <c r="X607" s="16">
        <v>49300</v>
      </c>
      <c r="Y607" s="16">
        <v>289200</v>
      </c>
      <c r="Z607" s="16">
        <v>61500</v>
      </c>
      <c r="AA607" s="18">
        <v>0</v>
      </c>
      <c r="AB607" s="16">
        <v>-289200</v>
      </c>
      <c r="AC607" s="12" t="s">
        <v>549</v>
      </c>
      <c r="AD607" s="12" t="s">
        <v>79</v>
      </c>
      <c r="AE607" s="19">
        <v>43582</v>
      </c>
      <c r="AF607" s="19">
        <v>43584</v>
      </c>
    </row>
    <row r="608" spans="1:34" s="12" customFormat="1" ht="12.75" x14ac:dyDescent="0.15">
      <c r="A608" s="12" t="s">
        <v>1440</v>
      </c>
      <c r="B608" s="12" t="s">
        <v>89</v>
      </c>
      <c r="C608" s="12" t="s">
        <v>561</v>
      </c>
      <c r="D608" s="12" t="s">
        <v>562</v>
      </c>
      <c r="E608" s="12" t="s">
        <v>544</v>
      </c>
      <c r="F608" s="12" t="s">
        <v>708</v>
      </c>
      <c r="G608" s="16">
        <v>8000</v>
      </c>
      <c r="H608" s="16">
        <v>0</v>
      </c>
      <c r="I608" s="17">
        <v>0</v>
      </c>
      <c r="J608" s="17">
        <v>0</v>
      </c>
      <c r="K608" s="16">
        <v>8000</v>
      </c>
      <c r="L608" s="12" t="s">
        <v>563</v>
      </c>
      <c r="M608" s="12" t="s">
        <v>564</v>
      </c>
      <c r="N608" s="12" t="s">
        <v>565</v>
      </c>
      <c r="O608" s="16">
        <v>4</v>
      </c>
      <c r="P608" s="16">
        <v>3.3</v>
      </c>
      <c r="Q608" s="17">
        <v>3.3</v>
      </c>
      <c r="R608" s="17">
        <v>3.3</v>
      </c>
      <c r="S608" s="16">
        <v>0</v>
      </c>
      <c r="T608" s="16">
        <v>0</v>
      </c>
      <c r="U608" s="17">
        <v>0</v>
      </c>
      <c r="V608" s="17">
        <v>0</v>
      </c>
      <c r="W608" s="16">
        <v>3.3</v>
      </c>
      <c r="X608" s="16">
        <v>0.7</v>
      </c>
      <c r="Y608" s="16">
        <v>3.3</v>
      </c>
      <c r="Z608" s="16">
        <v>0</v>
      </c>
      <c r="AA608" s="18">
        <v>0</v>
      </c>
      <c r="AB608" s="16">
        <v>-3.3</v>
      </c>
      <c r="AC608" s="12" t="s">
        <v>549</v>
      </c>
      <c r="AD608" s="12" t="s">
        <v>559</v>
      </c>
      <c r="AE608" s="19">
        <v>43583</v>
      </c>
    </row>
    <row r="609" spans="1:34" s="12" customFormat="1" ht="12.75" x14ac:dyDescent="0.15">
      <c r="A609" s="12" t="s">
        <v>1441</v>
      </c>
      <c r="B609" s="12" t="s">
        <v>88</v>
      </c>
      <c r="C609" s="12" t="s">
        <v>567</v>
      </c>
      <c r="D609" s="12" t="s">
        <v>562</v>
      </c>
      <c r="E609" s="12" t="s">
        <v>544</v>
      </c>
      <c r="F609" s="12" t="s">
        <v>585</v>
      </c>
      <c r="G609" s="16">
        <v>100000</v>
      </c>
      <c r="H609" s="16">
        <v>91600</v>
      </c>
      <c r="I609" s="17">
        <v>91600</v>
      </c>
      <c r="J609" s="17">
        <v>91600</v>
      </c>
      <c r="K609" s="16">
        <v>8400</v>
      </c>
      <c r="L609" s="12" t="s">
        <v>568</v>
      </c>
      <c r="M609" s="12" t="s">
        <v>569</v>
      </c>
      <c r="N609" s="12" t="s">
        <v>570</v>
      </c>
      <c r="O609" s="16">
        <v>52</v>
      </c>
      <c r="P609" s="16">
        <v>48</v>
      </c>
      <c r="Q609" s="17">
        <v>48</v>
      </c>
      <c r="R609" s="17">
        <v>48</v>
      </c>
      <c r="S609" s="16">
        <v>0</v>
      </c>
      <c r="T609" s="16">
        <v>0</v>
      </c>
      <c r="U609" s="17">
        <v>0</v>
      </c>
      <c r="V609" s="17">
        <v>0</v>
      </c>
      <c r="W609" s="16">
        <v>48</v>
      </c>
      <c r="X609" s="16">
        <v>4</v>
      </c>
      <c r="Y609" s="16">
        <v>0.36800000000000199</v>
      </c>
      <c r="Z609" s="16">
        <v>47.631999999999998</v>
      </c>
      <c r="AA609" s="18">
        <v>0</v>
      </c>
      <c r="AB609" s="16">
        <v>-0.36800000000000199</v>
      </c>
      <c r="AC609" s="12" t="s">
        <v>549</v>
      </c>
      <c r="AD609" s="12" t="s">
        <v>559</v>
      </c>
      <c r="AE609" s="19">
        <v>43583</v>
      </c>
      <c r="AF609" s="19">
        <v>43584</v>
      </c>
    </row>
    <row r="610" spans="1:34" s="12" customFormat="1" ht="12.75" x14ac:dyDescent="0.15">
      <c r="A610" s="12" t="s">
        <v>1442</v>
      </c>
      <c r="B610" s="12" t="s">
        <v>594</v>
      </c>
      <c r="C610" s="12" t="s">
        <v>588</v>
      </c>
      <c r="D610" s="12" t="s">
        <v>589</v>
      </c>
      <c r="E610" s="12" t="s">
        <v>544</v>
      </c>
      <c r="F610" s="12" t="s">
        <v>585</v>
      </c>
      <c r="G610" s="16">
        <v>51</v>
      </c>
      <c r="H610" s="16">
        <v>50.2</v>
      </c>
      <c r="I610" s="17">
        <v>50.2</v>
      </c>
      <c r="J610" s="17">
        <v>50.2</v>
      </c>
      <c r="K610" s="16">
        <v>0.8</v>
      </c>
      <c r="L610" s="12" t="s">
        <v>595</v>
      </c>
      <c r="M610" s="12" t="s">
        <v>591</v>
      </c>
      <c r="N610" s="12" t="s">
        <v>596</v>
      </c>
      <c r="O610" s="16">
        <v>3</v>
      </c>
      <c r="P610" s="16">
        <v>3</v>
      </c>
      <c r="Q610" s="17">
        <v>3</v>
      </c>
      <c r="R610" s="17">
        <v>3</v>
      </c>
      <c r="S610" s="16">
        <v>0</v>
      </c>
      <c r="T610" s="16">
        <v>0</v>
      </c>
      <c r="U610" s="17">
        <v>0</v>
      </c>
      <c r="V610" s="17">
        <v>0</v>
      </c>
      <c r="W610" s="16">
        <v>3</v>
      </c>
      <c r="X610" s="16">
        <v>0</v>
      </c>
      <c r="Y610" s="16">
        <v>4.7058823529411598E-2</v>
      </c>
      <c r="Z610" s="16">
        <v>2.9529411764705902</v>
      </c>
      <c r="AA610" s="18">
        <v>0</v>
      </c>
      <c r="AB610" s="16">
        <v>-4.7058823529411598E-2</v>
      </c>
      <c r="AC610" s="12" t="s">
        <v>549</v>
      </c>
      <c r="AD610" s="12" t="s">
        <v>559</v>
      </c>
      <c r="AE610" s="19">
        <v>43584</v>
      </c>
      <c r="AF610" s="19">
        <v>43584</v>
      </c>
    </row>
    <row r="611" spans="1:34" s="12" customFormat="1" ht="12.75" x14ac:dyDescent="0.15">
      <c r="A611" s="12" t="s">
        <v>1443</v>
      </c>
      <c r="B611" s="12" t="s">
        <v>45</v>
      </c>
      <c r="C611" s="12" t="s">
        <v>670</v>
      </c>
      <c r="D611" s="12" t="s">
        <v>845</v>
      </c>
      <c r="E611" s="12" t="s">
        <v>544</v>
      </c>
      <c r="F611" s="12" t="s">
        <v>585</v>
      </c>
      <c r="G611" s="16">
        <v>83000</v>
      </c>
      <c r="H611" s="16">
        <v>80000</v>
      </c>
      <c r="I611" s="17">
        <v>80000</v>
      </c>
      <c r="J611" s="17">
        <v>80000</v>
      </c>
      <c r="K611" s="16">
        <v>3000</v>
      </c>
      <c r="L611" s="12" t="s">
        <v>846</v>
      </c>
      <c r="M611" s="12" t="s">
        <v>569</v>
      </c>
      <c r="N611" s="12" t="s">
        <v>847</v>
      </c>
      <c r="O611" s="16">
        <v>48</v>
      </c>
      <c r="P611" s="16">
        <v>47.3</v>
      </c>
      <c r="Q611" s="17">
        <v>47.3</v>
      </c>
      <c r="R611" s="17">
        <v>47.3</v>
      </c>
      <c r="S611" s="16">
        <v>0</v>
      </c>
      <c r="T611" s="16">
        <v>0</v>
      </c>
      <c r="U611" s="17">
        <v>0</v>
      </c>
      <c r="V611" s="17">
        <v>0</v>
      </c>
      <c r="W611" s="16">
        <v>47.3</v>
      </c>
      <c r="X611" s="16">
        <v>0.7</v>
      </c>
      <c r="Y611" s="16">
        <v>1.03493975903614</v>
      </c>
      <c r="Z611" s="16">
        <v>46.265060240963898</v>
      </c>
      <c r="AA611" s="18">
        <v>0</v>
      </c>
      <c r="AB611" s="16">
        <v>-1.03493975903614</v>
      </c>
      <c r="AC611" s="12" t="s">
        <v>549</v>
      </c>
      <c r="AD611" s="12" t="s">
        <v>559</v>
      </c>
      <c r="AE611" s="19">
        <v>43584</v>
      </c>
      <c r="AF611" s="19">
        <v>43584</v>
      </c>
    </row>
    <row r="612" spans="1:34" s="12" customFormat="1" ht="12.75" x14ac:dyDescent="0.15">
      <c r="A612" s="12" t="s">
        <v>1444</v>
      </c>
      <c r="B612" s="12" t="s">
        <v>1400</v>
      </c>
      <c r="C612" s="12" t="s">
        <v>542</v>
      </c>
      <c r="D612" s="12" t="s">
        <v>1401</v>
      </c>
      <c r="E612" s="12" t="s">
        <v>544</v>
      </c>
      <c r="F612" s="12" t="s">
        <v>585</v>
      </c>
      <c r="G612" s="16">
        <v>100000</v>
      </c>
      <c r="H612" s="16">
        <v>40500</v>
      </c>
      <c r="I612" s="17">
        <v>40500</v>
      </c>
      <c r="J612" s="17">
        <v>40500</v>
      </c>
      <c r="K612" s="16">
        <v>59500</v>
      </c>
      <c r="L612" s="12" t="s">
        <v>45</v>
      </c>
      <c r="M612" s="12" t="s">
        <v>670</v>
      </c>
      <c r="N612" s="12" t="s">
        <v>845</v>
      </c>
      <c r="O612" s="16">
        <v>100000</v>
      </c>
      <c r="P612" s="16">
        <v>40500</v>
      </c>
      <c r="Q612" s="17">
        <v>40500</v>
      </c>
      <c r="R612" s="17">
        <v>40500</v>
      </c>
      <c r="S612" s="16">
        <v>0</v>
      </c>
      <c r="T612" s="16">
        <v>0</v>
      </c>
      <c r="U612" s="17">
        <v>0</v>
      </c>
      <c r="V612" s="17">
        <v>0</v>
      </c>
      <c r="W612" s="16">
        <v>40500</v>
      </c>
      <c r="X612" s="16">
        <v>59500</v>
      </c>
      <c r="Y612" s="16">
        <v>0</v>
      </c>
      <c r="Z612" s="16">
        <v>40500</v>
      </c>
      <c r="AA612" s="18">
        <v>0</v>
      </c>
      <c r="AB612" s="16">
        <v>0</v>
      </c>
      <c r="AC612" s="12" t="s">
        <v>549</v>
      </c>
      <c r="AD612" s="12" t="s">
        <v>79</v>
      </c>
      <c r="AE612" s="19">
        <v>43584</v>
      </c>
      <c r="AF612" s="19">
        <v>43584</v>
      </c>
    </row>
    <row r="613" spans="1:34" s="12" customFormat="1" ht="12.75" x14ac:dyDescent="0.15">
      <c r="A613" s="12" t="s">
        <v>1445</v>
      </c>
      <c r="B613" s="12" t="s">
        <v>47</v>
      </c>
      <c r="C613" s="12" t="s">
        <v>462</v>
      </c>
      <c r="D613" s="12" t="s">
        <v>632</v>
      </c>
      <c r="E613" s="12" t="s">
        <v>544</v>
      </c>
      <c r="F613" s="12" t="s">
        <v>708</v>
      </c>
      <c r="G613" s="16">
        <v>700000</v>
      </c>
      <c r="H613" s="16">
        <v>0</v>
      </c>
      <c r="I613" s="17">
        <v>0</v>
      </c>
      <c r="J613" s="17">
        <v>0</v>
      </c>
      <c r="K613" s="16">
        <v>700000</v>
      </c>
      <c r="L613" s="12" t="s">
        <v>633</v>
      </c>
      <c r="M613" s="12" t="s">
        <v>564</v>
      </c>
      <c r="N613" s="12" t="s">
        <v>634</v>
      </c>
      <c r="O613" s="16">
        <v>236</v>
      </c>
      <c r="P613" s="16">
        <v>236</v>
      </c>
      <c r="Q613" s="17">
        <v>236</v>
      </c>
      <c r="R613" s="17">
        <v>236</v>
      </c>
      <c r="S613" s="16">
        <v>0</v>
      </c>
      <c r="T613" s="16">
        <v>0</v>
      </c>
      <c r="U613" s="17">
        <v>0</v>
      </c>
      <c r="V613" s="17">
        <v>0</v>
      </c>
      <c r="W613" s="16">
        <v>236</v>
      </c>
      <c r="X613" s="16">
        <v>0</v>
      </c>
      <c r="Y613" s="16">
        <v>236</v>
      </c>
      <c r="Z613" s="16">
        <v>0</v>
      </c>
      <c r="AA613" s="18">
        <v>0</v>
      </c>
      <c r="AB613" s="16">
        <v>-236</v>
      </c>
      <c r="AC613" s="12" t="s">
        <v>549</v>
      </c>
      <c r="AD613" s="12" t="s">
        <v>559</v>
      </c>
      <c r="AE613" s="19">
        <v>43584</v>
      </c>
    </row>
    <row r="614" spans="1:34" s="12" customFormat="1" ht="12.75" x14ac:dyDescent="0.15">
      <c r="A614" s="12" t="s">
        <v>1446</v>
      </c>
      <c r="B614" s="12" t="s">
        <v>1150</v>
      </c>
      <c r="C614" s="12" t="s">
        <v>588</v>
      </c>
      <c r="D614" s="12" t="s">
        <v>1151</v>
      </c>
      <c r="E614" s="12" t="s">
        <v>544</v>
      </c>
      <c r="F614" s="12" t="s">
        <v>708</v>
      </c>
      <c r="G614" s="16">
        <v>400</v>
      </c>
      <c r="H614" s="16">
        <v>0</v>
      </c>
      <c r="I614" s="17">
        <v>0</v>
      </c>
      <c r="J614" s="17">
        <v>0</v>
      </c>
      <c r="K614" s="16">
        <v>400</v>
      </c>
      <c r="L614" s="12" t="s">
        <v>1152</v>
      </c>
      <c r="M614" s="12" t="s">
        <v>1153</v>
      </c>
      <c r="N614" s="12" t="s">
        <v>1154</v>
      </c>
      <c r="O614" s="16">
        <v>32</v>
      </c>
      <c r="P614" s="16">
        <v>32</v>
      </c>
      <c r="Q614" s="17">
        <v>32</v>
      </c>
      <c r="R614" s="17">
        <v>32</v>
      </c>
      <c r="S614" s="16">
        <v>0</v>
      </c>
      <c r="T614" s="16">
        <v>0</v>
      </c>
      <c r="U614" s="17">
        <v>0</v>
      </c>
      <c r="V614" s="17">
        <v>0</v>
      </c>
      <c r="W614" s="16">
        <v>32</v>
      </c>
      <c r="X614" s="16">
        <v>0</v>
      </c>
      <c r="Y614" s="16">
        <v>32</v>
      </c>
      <c r="Z614" s="16">
        <v>0</v>
      </c>
      <c r="AA614" s="18">
        <v>0</v>
      </c>
      <c r="AB614" s="16">
        <v>-32</v>
      </c>
      <c r="AC614" s="12" t="s">
        <v>549</v>
      </c>
      <c r="AD614" s="12" t="s">
        <v>559</v>
      </c>
      <c r="AE614" s="19">
        <v>43585</v>
      </c>
    </row>
    <row r="615" spans="1:34" s="12" customFormat="1" ht="12.75" x14ac:dyDescent="0.15">
      <c r="A615" s="12" t="s">
        <v>1447</v>
      </c>
      <c r="B615" s="12" t="s">
        <v>89</v>
      </c>
      <c r="C615" s="12" t="s">
        <v>561</v>
      </c>
      <c r="D615" s="12" t="s">
        <v>562</v>
      </c>
      <c r="E615" s="12" t="s">
        <v>544</v>
      </c>
      <c r="F615" s="12" t="s">
        <v>708</v>
      </c>
      <c r="G615" s="16">
        <v>200000</v>
      </c>
      <c r="H615" s="16">
        <v>0</v>
      </c>
      <c r="I615" s="17">
        <v>0</v>
      </c>
      <c r="J615" s="17">
        <v>0</v>
      </c>
      <c r="K615" s="16">
        <v>200000</v>
      </c>
      <c r="L615" s="12" t="s">
        <v>563</v>
      </c>
      <c r="M615" s="12" t="s">
        <v>564</v>
      </c>
      <c r="N615" s="12" t="s">
        <v>565</v>
      </c>
      <c r="O615" s="16">
        <v>91</v>
      </c>
      <c r="P615" s="16">
        <v>84.6</v>
      </c>
      <c r="Q615" s="17">
        <v>84.6</v>
      </c>
      <c r="R615" s="17">
        <v>84.6</v>
      </c>
      <c r="S615" s="16">
        <v>0</v>
      </c>
      <c r="T615" s="16">
        <v>0</v>
      </c>
      <c r="U615" s="17">
        <v>0</v>
      </c>
      <c r="V615" s="17">
        <v>0</v>
      </c>
      <c r="W615" s="16">
        <v>84.6</v>
      </c>
      <c r="X615" s="16">
        <v>6.4</v>
      </c>
      <c r="Y615" s="16">
        <v>84.6</v>
      </c>
      <c r="Z615" s="16">
        <v>0</v>
      </c>
      <c r="AA615" s="18">
        <v>0</v>
      </c>
      <c r="AB615" s="16">
        <v>-84.6</v>
      </c>
      <c r="AC615" s="12" t="s">
        <v>549</v>
      </c>
      <c r="AD615" s="12" t="s">
        <v>559</v>
      </c>
      <c r="AE615" s="19">
        <v>43585</v>
      </c>
    </row>
    <row r="616" spans="1:34" s="12" customFormat="1" ht="12.75" x14ac:dyDescent="0.15">
      <c r="A616" s="12" t="s">
        <v>1448</v>
      </c>
      <c r="B616" s="12" t="s">
        <v>88</v>
      </c>
      <c r="C616" s="12" t="s">
        <v>567</v>
      </c>
      <c r="D616" s="12" t="s">
        <v>562</v>
      </c>
      <c r="E616" s="12" t="s">
        <v>544</v>
      </c>
      <c r="F616" s="12" t="s">
        <v>708</v>
      </c>
      <c r="G616" s="16">
        <v>200000</v>
      </c>
      <c r="H616" s="16">
        <v>0</v>
      </c>
      <c r="I616" s="17">
        <v>0</v>
      </c>
      <c r="J616" s="17">
        <v>0</v>
      </c>
      <c r="K616" s="16">
        <v>200000</v>
      </c>
      <c r="L616" s="12" t="s">
        <v>568</v>
      </c>
      <c r="M616" s="12" t="s">
        <v>569</v>
      </c>
      <c r="N616" s="12" t="s">
        <v>570</v>
      </c>
      <c r="O616" s="16">
        <v>103</v>
      </c>
      <c r="P616" s="16">
        <v>103</v>
      </c>
      <c r="Q616" s="17">
        <v>103</v>
      </c>
      <c r="R616" s="17">
        <v>103</v>
      </c>
      <c r="S616" s="16">
        <v>0</v>
      </c>
      <c r="T616" s="16">
        <v>0</v>
      </c>
      <c r="U616" s="17">
        <v>0</v>
      </c>
      <c r="V616" s="17">
        <v>0</v>
      </c>
      <c r="W616" s="16">
        <v>103</v>
      </c>
      <c r="X616" s="16">
        <v>0</v>
      </c>
      <c r="Y616" s="16">
        <v>103</v>
      </c>
      <c r="Z616" s="16">
        <v>0</v>
      </c>
      <c r="AA616" s="18">
        <v>0</v>
      </c>
      <c r="AB616" s="16">
        <v>-103</v>
      </c>
      <c r="AC616" s="12" t="s">
        <v>549</v>
      </c>
      <c r="AD616" s="12" t="s">
        <v>559</v>
      </c>
      <c r="AE616" s="19">
        <v>43585</v>
      </c>
    </row>
    <row r="617" spans="1:34" s="12" customFormat="1" ht="12.75" x14ac:dyDescent="0.15">
      <c r="A617" s="12" t="s">
        <v>1449</v>
      </c>
      <c r="B617" s="12" t="s">
        <v>1128</v>
      </c>
      <c r="C617" s="12" t="s">
        <v>588</v>
      </c>
      <c r="D617" s="12" t="s">
        <v>730</v>
      </c>
      <c r="E617" s="12" t="s">
        <v>544</v>
      </c>
      <c r="F617" s="12" t="s">
        <v>708</v>
      </c>
      <c r="G617" s="16">
        <v>200</v>
      </c>
      <c r="H617" s="16">
        <v>0</v>
      </c>
      <c r="I617" s="17">
        <v>0</v>
      </c>
      <c r="J617" s="17">
        <v>0</v>
      </c>
      <c r="K617" s="16">
        <v>200</v>
      </c>
      <c r="L617" s="12" t="s">
        <v>731</v>
      </c>
      <c r="M617" s="12" t="s">
        <v>686</v>
      </c>
      <c r="N617" s="12" t="s">
        <v>732</v>
      </c>
      <c r="O617" s="16">
        <v>21</v>
      </c>
      <c r="P617" s="16">
        <v>21</v>
      </c>
      <c r="Q617" s="17">
        <v>21</v>
      </c>
      <c r="R617" s="17">
        <v>21</v>
      </c>
      <c r="S617" s="16">
        <v>0</v>
      </c>
      <c r="T617" s="16">
        <v>0</v>
      </c>
      <c r="U617" s="17">
        <v>0</v>
      </c>
      <c r="V617" s="17">
        <v>0</v>
      </c>
      <c r="W617" s="16">
        <v>21</v>
      </c>
      <c r="X617" s="16">
        <v>0</v>
      </c>
      <c r="Y617" s="16">
        <v>21</v>
      </c>
      <c r="Z617" s="16">
        <v>0</v>
      </c>
      <c r="AA617" s="18">
        <v>0</v>
      </c>
      <c r="AB617" s="16">
        <v>-21</v>
      </c>
      <c r="AC617" s="12" t="s">
        <v>549</v>
      </c>
      <c r="AD617" s="12" t="s">
        <v>559</v>
      </c>
      <c r="AE617" s="19">
        <v>43585</v>
      </c>
    </row>
    <row r="618" spans="1:34" s="12" customFormat="1" ht="12.75" x14ac:dyDescent="0.15">
      <c r="A618" s="12" t="s">
        <v>1450</v>
      </c>
      <c r="B618" s="12" t="s">
        <v>746</v>
      </c>
      <c r="C618" s="12" t="s">
        <v>588</v>
      </c>
      <c r="D618" s="12" t="s">
        <v>747</v>
      </c>
      <c r="E618" s="12" t="s">
        <v>544</v>
      </c>
      <c r="F618" s="12" t="s">
        <v>708</v>
      </c>
      <c r="G618" s="16">
        <v>300</v>
      </c>
      <c r="H618" s="16">
        <v>0</v>
      </c>
      <c r="I618" s="17">
        <v>0</v>
      </c>
      <c r="J618" s="17">
        <v>24</v>
      </c>
      <c r="K618" s="16">
        <v>300</v>
      </c>
      <c r="L618" s="12" t="s">
        <v>748</v>
      </c>
      <c r="M618" s="12" t="s">
        <v>557</v>
      </c>
      <c r="N618" s="12" t="s">
        <v>749</v>
      </c>
      <c r="O618" s="16">
        <v>62</v>
      </c>
      <c r="P618" s="16">
        <v>62</v>
      </c>
      <c r="Q618" s="17">
        <v>62</v>
      </c>
      <c r="R618" s="17">
        <v>62</v>
      </c>
      <c r="S618" s="16">
        <v>0</v>
      </c>
      <c r="T618" s="16">
        <v>0</v>
      </c>
      <c r="U618" s="17">
        <v>0</v>
      </c>
      <c r="V618" s="17">
        <v>0</v>
      </c>
      <c r="W618" s="16">
        <v>62</v>
      </c>
      <c r="X618" s="16">
        <v>0</v>
      </c>
      <c r="Y618" s="16">
        <v>62</v>
      </c>
      <c r="Z618" s="16">
        <v>0</v>
      </c>
      <c r="AA618" s="18">
        <v>0</v>
      </c>
      <c r="AB618" s="16">
        <v>-62</v>
      </c>
      <c r="AC618" s="12" t="s">
        <v>549</v>
      </c>
      <c r="AD618" s="12" t="s">
        <v>559</v>
      </c>
      <c r="AE618" s="19">
        <v>43585</v>
      </c>
      <c r="AF618" s="19">
        <v>43590</v>
      </c>
    </row>
    <row r="619" spans="1:34" s="12" customFormat="1" ht="12.75" x14ac:dyDescent="0.15">
      <c r="A619" s="12" t="s">
        <v>1451</v>
      </c>
      <c r="B619" s="12" t="s">
        <v>1195</v>
      </c>
      <c r="C619" s="12" t="s">
        <v>636</v>
      </c>
      <c r="D619" s="12" t="s">
        <v>1196</v>
      </c>
      <c r="E619" s="12" t="s">
        <v>544</v>
      </c>
      <c r="F619" s="12" t="s">
        <v>545</v>
      </c>
      <c r="G619" s="16">
        <v>8</v>
      </c>
      <c r="H619" s="16">
        <v>0</v>
      </c>
      <c r="I619" s="17">
        <v>0</v>
      </c>
      <c r="J619" s="17">
        <v>0</v>
      </c>
      <c r="K619" s="16">
        <v>8</v>
      </c>
      <c r="L619" s="12" t="s">
        <v>1197</v>
      </c>
      <c r="M619" s="12" t="s">
        <v>557</v>
      </c>
      <c r="N619" s="12" t="s">
        <v>1198</v>
      </c>
      <c r="O619" s="16">
        <v>1</v>
      </c>
      <c r="P619" s="16">
        <v>1</v>
      </c>
      <c r="Q619" s="17">
        <v>1</v>
      </c>
      <c r="R619" s="17">
        <v>1</v>
      </c>
      <c r="S619" s="16">
        <v>0</v>
      </c>
      <c r="T619" s="16">
        <v>0</v>
      </c>
      <c r="U619" s="17">
        <v>0</v>
      </c>
      <c r="V619" s="17">
        <v>0</v>
      </c>
      <c r="W619" s="16">
        <v>1</v>
      </c>
      <c r="X619" s="16">
        <v>0</v>
      </c>
      <c r="Y619" s="16">
        <v>1</v>
      </c>
      <c r="Z619" s="16">
        <v>0</v>
      </c>
      <c r="AA619" s="18">
        <v>0</v>
      </c>
      <c r="AB619" s="16">
        <v>-1</v>
      </c>
      <c r="AC619" s="12" t="s">
        <v>549</v>
      </c>
      <c r="AD619" s="12" t="s">
        <v>559</v>
      </c>
      <c r="AE619" s="19">
        <v>43591</v>
      </c>
      <c r="AH619" s="20">
        <v>43596</v>
      </c>
    </row>
    <row r="620" spans="1:34" s="12" customFormat="1" ht="12.75" x14ac:dyDescent="0.15">
      <c r="A620" s="12" t="s">
        <v>1452</v>
      </c>
      <c r="B620" s="12" t="s">
        <v>1200</v>
      </c>
      <c r="C620" s="12" t="s">
        <v>554</v>
      </c>
      <c r="D620" s="12" t="s">
        <v>1201</v>
      </c>
      <c r="E620" s="12" t="s">
        <v>544</v>
      </c>
      <c r="F620" s="12" t="s">
        <v>545</v>
      </c>
      <c r="G620" s="16">
        <v>4</v>
      </c>
      <c r="H620" s="16">
        <v>2.8</v>
      </c>
      <c r="I620" s="17">
        <v>2.8</v>
      </c>
      <c r="J620" s="17">
        <v>2.8</v>
      </c>
      <c r="K620" s="16">
        <v>1.2</v>
      </c>
      <c r="L620" s="12" t="s">
        <v>1202</v>
      </c>
      <c r="M620" s="12" t="s">
        <v>557</v>
      </c>
      <c r="N620" s="12" t="s">
        <v>1203</v>
      </c>
      <c r="O620" s="16">
        <v>2</v>
      </c>
      <c r="P620" s="16">
        <v>1.4</v>
      </c>
      <c r="Q620" s="17">
        <v>1.4</v>
      </c>
      <c r="R620" s="17">
        <v>1.4</v>
      </c>
      <c r="S620" s="16">
        <v>0</v>
      </c>
      <c r="T620" s="16">
        <v>0</v>
      </c>
      <c r="U620" s="17">
        <v>0</v>
      </c>
      <c r="V620" s="17">
        <v>0</v>
      </c>
      <c r="W620" s="16">
        <v>1.4</v>
      </c>
      <c r="X620" s="16">
        <v>0.6</v>
      </c>
      <c r="Y620" s="16">
        <v>0</v>
      </c>
      <c r="Z620" s="16">
        <v>1.4</v>
      </c>
      <c r="AA620" s="18">
        <v>0</v>
      </c>
      <c r="AB620" s="16">
        <v>0</v>
      </c>
      <c r="AC620" s="12" t="s">
        <v>549</v>
      </c>
      <c r="AD620" s="12" t="s">
        <v>559</v>
      </c>
      <c r="AE620" s="19">
        <v>43591</v>
      </c>
      <c r="AF620" s="19">
        <v>43591</v>
      </c>
      <c r="AH620" s="20">
        <v>43596</v>
      </c>
    </row>
    <row r="621" spans="1:34" s="12" customFormat="1" ht="12.75" x14ac:dyDescent="0.15">
      <c r="A621" s="12" t="s">
        <v>1453</v>
      </c>
      <c r="B621" s="12" t="s">
        <v>395</v>
      </c>
      <c r="C621" s="12" t="s">
        <v>740</v>
      </c>
      <c r="D621" s="12" t="s">
        <v>741</v>
      </c>
      <c r="E621" s="12" t="s">
        <v>544</v>
      </c>
      <c r="F621" s="12" t="s">
        <v>703</v>
      </c>
      <c r="G621" s="16">
        <v>200</v>
      </c>
      <c r="H621" s="16">
        <v>0</v>
      </c>
      <c r="I621" s="17">
        <v>0</v>
      </c>
      <c r="J621" s="17">
        <v>0</v>
      </c>
      <c r="K621" s="16">
        <v>200</v>
      </c>
      <c r="L621" s="12" t="s">
        <v>742</v>
      </c>
      <c r="M621" s="12" t="s">
        <v>743</v>
      </c>
      <c r="N621" s="12" t="s">
        <v>744</v>
      </c>
      <c r="O621" s="16">
        <v>16</v>
      </c>
      <c r="P621" s="16">
        <v>0</v>
      </c>
      <c r="Q621" s="17">
        <v>0</v>
      </c>
      <c r="R621" s="17">
        <v>0</v>
      </c>
      <c r="S621" s="16">
        <v>0</v>
      </c>
      <c r="T621" s="16">
        <v>0</v>
      </c>
      <c r="U621" s="17">
        <v>0</v>
      </c>
      <c r="V621" s="17">
        <v>0</v>
      </c>
      <c r="W621" s="16">
        <v>0</v>
      </c>
      <c r="X621" s="16">
        <v>16</v>
      </c>
      <c r="Y621" s="16">
        <v>0</v>
      </c>
      <c r="Z621" s="16">
        <v>0</v>
      </c>
      <c r="AA621" s="18">
        <v>0</v>
      </c>
      <c r="AB621" s="16">
        <v>0</v>
      </c>
      <c r="AC621" s="12" t="s">
        <v>549</v>
      </c>
      <c r="AD621" s="12" t="s">
        <v>559</v>
      </c>
      <c r="AE621" s="19">
        <v>43600</v>
      </c>
    </row>
    <row r="622" spans="1:34" s="12" customFormat="1" ht="12.75" x14ac:dyDescent="0.15">
      <c r="A622" s="12" t="s">
        <v>1454</v>
      </c>
      <c r="B622" s="12" t="s">
        <v>1455</v>
      </c>
      <c r="C622" s="12" t="s">
        <v>670</v>
      </c>
      <c r="D622" s="12" t="s">
        <v>1456</v>
      </c>
      <c r="E622" s="12" t="s">
        <v>544</v>
      </c>
      <c r="F622" s="12" t="s">
        <v>585</v>
      </c>
      <c r="G622" s="16">
        <v>200000</v>
      </c>
      <c r="H622" s="16">
        <v>36000</v>
      </c>
      <c r="I622" s="17">
        <v>36000</v>
      </c>
      <c r="J622" s="17">
        <v>36000</v>
      </c>
      <c r="K622" s="16">
        <v>164000</v>
      </c>
      <c r="L622" s="12" t="s">
        <v>1457</v>
      </c>
      <c r="M622" s="12" t="s">
        <v>1458</v>
      </c>
      <c r="N622" s="12" t="s">
        <v>1459</v>
      </c>
      <c r="O622" s="16">
        <v>132</v>
      </c>
      <c r="P622" s="16">
        <v>54</v>
      </c>
      <c r="Q622" s="17">
        <v>54</v>
      </c>
      <c r="R622" s="17">
        <v>54</v>
      </c>
      <c r="S622" s="16">
        <v>0</v>
      </c>
      <c r="T622" s="16">
        <v>0</v>
      </c>
      <c r="U622" s="17">
        <v>0</v>
      </c>
      <c r="V622" s="17">
        <v>0</v>
      </c>
      <c r="W622" s="16">
        <v>54</v>
      </c>
      <c r="X622" s="16">
        <v>78</v>
      </c>
      <c r="Y622" s="16">
        <v>30.24</v>
      </c>
      <c r="Z622" s="16">
        <v>23.76</v>
      </c>
      <c r="AA622" s="18">
        <v>0</v>
      </c>
      <c r="AB622" s="16">
        <v>-30.24</v>
      </c>
      <c r="AC622" s="12" t="s">
        <v>549</v>
      </c>
      <c r="AD622" s="12" t="s">
        <v>559</v>
      </c>
      <c r="AE622" s="19">
        <v>43601</v>
      </c>
      <c r="AF622" s="19">
        <v>43601</v>
      </c>
    </row>
    <row r="623" spans="1:34" s="12" customFormat="1" ht="12.75" x14ac:dyDescent="0.15">
      <c r="A623" s="12" t="s">
        <v>1460</v>
      </c>
      <c r="B623" s="12" t="s">
        <v>26</v>
      </c>
      <c r="C623" s="12" t="s">
        <v>690</v>
      </c>
      <c r="D623" s="12" t="s">
        <v>691</v>
      </c>
      <c r="E623" s="12" t="s">
        <v>544</v>
      </c>
      <c r="F623" s="12" t="s">
        <v>545</v>
      </c>
      <c r="G623" s="16">
        <v>50000</v>
      </c>
      <c r="H623" s="16">
        <v>46300</v>
      </c>
      <c r="I623" s="17">
        <v>46300</v>
      </c>
      <c r="J623" s="17">
        <v>46300</v>
      </c>
      <c r="K623" s="16">
        <v>3700</v>
      </c>
      <c r="L623" s="12" t="s">
        <v>947</v>
      </c>
      <c r="M623" s="12" t="s">
        <v>564</v>
      </c>
      <c r="N623" s="12" t="s">
        <v>948</v>
      </c>
      <c r="O623" s="16">
        <v>15</v>
      </c>
      <c r="P623" s="16">
        <v>13.9</v>
      </c>
      <c r="Q623" s="17">
        <v>13.9</v>
      </c>
      <c r="R623" s="17">
        <v>13.9</v>
      </c>
      <c r="S623" s="16">
        <v>0</v>
      </c>
      <c r="T623" s="16">
        <v>0</v>
      </c>
      <c r="U623" s="17">
        <v>0</v>
      </c>
      <c r="V623" s="17">
        <v>0</v>
      </c>
      <c r="W623" s="16">
        <v>13.9</v>
      </c>
      <c r="X623" s="16">
        <v>1.1000000000000001</v>
      </c>
      <c r="Y623" s="16">
        <v>0.01</v>
      </c>
      <c r="Z623" s="16">
        <v>13.89</v>
      </c>
      <c r="AA623" s="18">
        <v>0</v>
      </c>
      <c r="AB623" s="16">
        <v>-0.01</v>
      </c>
      <c r="AC623" s="12" t="s">
        <v>549</v>
      </c>
      <c r="AD623" s="12" t="s">
        <v>559</v>
      </c>
      <c r="AE623" s="19">
        <v>43599</v>
      </c>
      <c r="AF623" s="19">
        <v>43599</v>
      </c>
      <c r="AH623" s="20">
        <v>43601</v>
      </c>
    </row>
    <row r="624" spans="1:34" s="12" customFormat="1" ht="12.75" x14ac:dyDescent="0.15">
      <c r="A624" s="12" t="s">
        <v>1461</v>
      </c>
      <c r="B624" s="12" t="s">
        <v>47</v>
      </c>
      <c r="C624" s="12" t="s">
        <v>462</v>
      </c>
      <c r="D624" s="12" t="s">
        <v>632</v>
      </c>
      <c r="E624" s="12" t="s">
        <v>544</v>
      </c>
      <c r="F624" s="12" t="s">
        <v>545</v>
      </c>
      <c r="G624" s="16">
        <v>70000</v>
      </c>
      <c r="H624" s="16">
        <v>68000</v>
      </c>
      <c r="I624" s="17">
        <v>68000</v>
      </c>
      <c r="J624" s="17">
        <v>68000</v>
      </c>
      <c r="K624" s="16">
        <v>2000</v>
      </c>
      <c r="L624" s="12" t="s">
        <v>633</v>
      </c>
      <c r="M624" s="12" t="s">
        <v>564</v>
      </c>
      <c r="N624" s="12" t="s">
        <v>634</v>
      </c>
      <c r="O624" s="16">
        <v>24</v>
      </c>
      <c r="P624" s="16">
        <v>23.4</v>
      </c>
      <c r="Q624" s="17">
        <v>23.4</v>
      </c>
      <c r="R624" s="17">
        <v>23.4</v>
      </c>
      <c r="S624" s="16">
        <v>0</v>
      </c>
      <c r="T624" s="16">
        <v>0</v>
      </c>
      <c r="U624" s="17">
        <v>0</v>
      </c>
      <c r="V624" s="17">
        <v>0</v>
      </c>
      <c r="W624" s="16">
        <v>23.4</v>
      </c>
      <c r="X624" s="16">
        <v>0.6</v>
      </c>
      <c r="Y624" s="16">
        <v>8.5714285714284397E-2</v>
      </c>
      <c r="Z624" s="16">
        <v>23.314285714285699</v>
      </c>
      <c r="AA624" s="18">
        <v>0</v>
      </c>
      <c r="AB624" s="16">
        <v>-8.5714285714284397E-2</v>
      </c>
      <c r="AC624" s="12" t="s">
        <v>549</v>
      </c>
      <c r="AD624" s="12" t="s">
        <v>559</v>
      </c>
      <c r="AE624" s="19">
        <v>43599</v>
      </c>
      <c r="AF624" s="19">
        <v>43599</v>
      </c>
      <c r="AH624" s="20">
        <v>43601</v>
      </c>
    </row>
    <row r="625" spans="1:34" s="12" customFormat="1" ht="12.75" x14ac:dyDescent="0.15">
      <c r="A625" s="12" t="s">
        <v>1462</v>
      </c>
      <c r="B625" s="12" t="s">
        <v>88</v>
      </c>
      <c r="C625" s="12" t="s">
        <v>567</v>
      </c>
      <c r="D625" s="12" t="s">
        <v>562</v>
      </c>
      <c r="E625" s="12" t="s">
        <v>544</v>
      </c>
      <c r="F625" s="12" t="s">
        <v>545</v>
      </c>
      <c r="G625" s="16">
        <v>500000</v>
      </c>
      <c r="H625" s="16">
        <v>469900</v>
      </c>
      <c r="I625" s="17">
        <v>469900</v>
      </c>
      <c r="J625" s="17">
        <v>469900</v>
      </c>
      <c r="K625" s="16">
        <v>30100</v>
      </c>
      <c r="L625" s="12" t="s">
        <v>568</v>
      </c>
      <c r="M625" s="12" t="s">
        <v>569</v>
      </c>
      <c r="N625" s="12" t="s">
        <v>570</v>
      </c>
      <c r="O625" s="16">
        <v>257</v>
      </c>
      <c r="P625" s="16">
        <v>257</v>
      </c>
      <c r="Q625" s="17">
        <v>257</v>
      </c>
      <c r="R625" s="17">
        <v>257</v>
      </c>
      <c r="S625" s="16">
        <v>0</v>
      </c>
      <c r="T625" s="16">
        <v>0</v>
      </c>
      <c r="U625" s="17">
        <v>0</v>
      </c>
      <c r="V625" s="17">
        <v>0</v>
      </c>
      <c r="W625" s="16">
        <v>257</v>
      </c>
      <c r="X625" s="16">
        <v>0</v>
      </c>
      <c r="Y625" s="16">
        <v>15.471399999999999</v>
      </c>
      <c r="Z625" s="16">
        <v>241.52860000000001</v>
      </c>
      <c r="AA625" s="18">
        <v>0</v>
      </c>
      <c r="AB625" s="16">
        <v>-15.471399999999999</v>
      </c>
      <c r="AC625" s="12" t="s">
        <v>549</v>
      </c>
      <c r="AD625" s="12" t="s">
        <v>559</v>
      </c>
      <c r="AE625" s="19">
        <v>43599</v>
      </c>
      <c r="AF625" s="19">
        <v>43606</v>
      </c>
      <c r="AH625" s="20">
        <v>43616</v>
      </c>
    </row>
    <row r="626" spans="1:34" s="12" customFormat="1" ht="12.75" x14ac:dyDescent="0.15">
      <c r="A626" s="12" t="s">
        <v>1463</v>
      </c>
      <c r="B626" s="12" t="s">
        <v>89</v>
      </c>
      <c r="C626" s="12" t="s">
        <v>561</v>
      </c>
      <c r="D626" s="12" t="s">
        <v>562</v>
      </c>
      <c r="E626" s="12" t="s">
        <v>544</v>
      </c>
      <c r="F626" s="12" t="s">
        <v>545</v>
      </c>
      <c r="G626" s="16">
        <v>500000</v>
      </c>
      <c r="H626" s="16">
        <v>483100</v>
      </c>
      <c r="I626" s="17">
        <v>483100</v>
      </c>
      <c r="J626" s="17">
        <v>483100</v>
      </c>
      <c r="K626" s="16">
        <v>16900</v>
      </c>
      <c r="L626" s="12" t="s">
        <v>563</v>
      </c>
      <c r="M626" s="12" t="s">
        <v>564</v>
      </c>
      <c r="N626" s="12" t="s">
        <v>565</v>
      </c>
      <c r="O626" s="16">
        <v>228</v>
      </c>
      <c r="P626" s="16">
        <v>228</v>
      </c>
      <c r="Q626" s="17">
        <v>228</v>
      </c>
      <c r="R626" s="17">
        <v>228</v>
      </c>
      <c r="S626" s="16">
        <v>0</v>
      </c>
      <c r="T626" s="16">
        <v>0</v>
      </c>
      <c r="U626" s="17">
        <v>0</v>
      </c>
      <c r="V626" s="17">
        <v>0</v>
      </c>
      <c r="W626" s="16">
        <v>228</v>
      </c>
      <c r="X626" s="16">
        <v>0</v>
      </c>
      <c r="Y626" s="16">
        <v>7.7063999999999897</v>
      </c>
      <c r="Z626" s="16">
        <v>220.2936</v>
      </c>
      <c r="AA626" s="18">
        <v>0</v>
      </c>
      <c r="AB626" s="16">
        <v>-7.7063999999999897</v>
      </c>
      <c r="AC626" s="12" t="s">
        <v>549</v>
      </c>
      <c r="AD626" s="12" t="s">
        <v>559</v>
      </c>
      <c r="AE626" s="19">
        <v>43599</v>
      </c>
      <c r="AF626" s="19">
        <v>43603</v>
      </c>
      <c r="AH626" s="20">
        <v>43616</v>
      </c>
    </row>
    <row r="627" spans="1:34" s="12" customFormat="1" ht="12.75" x14ac:dyDescent="0.15">
      <c r="A627" s="12" t="s">
        <v>1464</v>
      </c>
      <c r="B627" s="12" t="s">
        <v>90</v>
      </c>
      <c r="C627" s="12" t="s">
        <v>542</v>
      </c>
      <c r="D627" s="12" t="s">
        <v>562</v>
      </c>
      <c r="E627" s="12" t="s">
        <v>544</v>
      </c>
      <c r="F627" s="12" t="s">
        <v>545</v>
      </c>
      <c r="G627" s="16">
        <v>500000</v>
      </c>
      <c r="H627" s="16">
        <v>500000</v>
      </c>
      <c r="I627" s="17">
        <v>500000</v>
      </c>
      <c r="J627" s="17">
        <v>500000</v>
      </c>
      <c r="K627" s="16">
        <v>0</v>
      </c>
      <c r="L627" s="12" t="s">
        <v>88</v>
      </c>
      <c r="M627" s="12" t="s">
        <v>567</v>
      </c>
      <c r="N627" s="12" t="s">
        <v>562</v>
      </c>
      <c r="O627" s="16">
        <v>500000</v>
      </c>
      <c r="P627" s="16">
        <v>500000</v>
      </c>
      <c r="Q627" s="17">
        <v>500000</v>
      </c>
      <c r="R627" s="17">
        <v>500000</v>
      </c>
      <c r="S627" s="16">
        <v>0</v>
      </c>
      <c r="T627" s="16">
        <v>0</v>
      </c>
      <c r="U627" s="17">
        <v>0</v>
      </c>
      <c r="V627" s="17">
        <v>0</v>
      </c>
      <c r="W627" s="16">
        <v>500000</v>
      </c>
      <c r="X627" s="16">
        <v>0</v>
      </c>
      <c r="Y627" s="16">
        <v>0</v>
      </c>
      <c r="Z627" s="16">
        <v>500000</v>
      </c>
      <c r="AA627" s="18">
        <v>0</v>
      </c>
      <c r="AB627" s="16">
        <v>0</v>
      </c>
      <c r="AC627" s="12" t="s">
        <v>549</v>
      </c>
      <c r="AD627" s="12" t="s">
        <v>79</v>
      </c>
      <c r="AE627" s="19">
        <v>43599</v>
      </c>
      <c r="AF627" s="19">
        <v>43607</v>
      </c>
      <c r="AG627" s="19">
        <v>43615</v>
      </c>
      <c r="AH627" s="20">
        <v>43616</v>
      </c>
    </row>
    <row r="628" spans="1:34" s="12" customFormat="1" ht="12.75" x14ac:dyDescent="0.15">
      <c r="A628" s="12" t="s">
        <v>1464</v>
      </c>
      <c r="B628" s="12" t="s">
        <v>90</v>
      </c>
      <c r="C628" s="12" t="s">
        <v>542</v>
      </c>
      <c r="D628" s="12" t="s">
        <v>562</v>
      </c>
      <c r="E628" s="12" t="s">
        <v>544</v>
      </c>
      <c r="F628" s="12" t="s">
        <v>545</v>
      </c>
      <c r="G628" s="16">
        <v>500000</v>
      </c>
      <c r="H628" s="16">
        <v>500000</v>
      </c>
      <c r="I628" s="17">
        <v>500000</v>
      </c>
      <c r="J628" s="17">
        <v>500000</v>
      </c>
      <c r="K628" s="16">
        <v>0</v>
      </c>
      <c r="L628" s="12" t="s">
        <v>89</v>
      </c>
      <c r="M628" s="12" t="s">
        <v>561</v>
      </c>
      <c r="N628" s="12" t="s">
        <v>562</v>
      </c>
      <c r="O628" s="16">
        <v>500000</v>
      </c>
      <c r="P628" s="16">
        <v>500000</v>
      </c>
      <c r="Q628" s="17">
        <v>500000</v>
      </c>
      <c r="R628" s="17">
        <v>500000</v>
      </c>
      <c r="S628" s="16">
        <v>0</v>
      </c>
      <c r="T628" s="16">
        <v>0</v>
      </c>
      <c r="U628" s="17">
        <v>0</v>
      </c>
      <c r="V628" s="17">
        <v>0</v>
      </c>
      <c r="W628" s="16">
        <v>500000</v>
      </c>
      <c r="X628" s="16">
        <v>0</v>
      </c>
      <c r="Y628" s="16">
        <v>0</v>
      </c>
      <c r="Z628" s="16">
        <v>500000</v>
      </c>
      <c r="AA628" s="18">
        <v>0</v>
      </c>
      <c r="AB628" s="16">
        <v>0</v>
      </c>
      <c r="AC628" s="12" t="s">
        <v>549</v>
      </c>
      <c r="AD628" s="12" t="s">
        <v>79</v>
      </c>
      <c r="AE628" s="19">
        <v>43599</v>
      </c>
      <c r="AF628" s="19">
        <v>43607</v>
      </c>
      <c r="AG628" s="19">
        <v>43615</v>
      </c>
      <c r="AH628" s="20">
        <v>43616</v>
      </c>
    </row>
    <row r="629" spans="1:34" s="12" customFormat="1" ht="12.75" x14ac:dyDescent="0.15">
      <c r="A629" s="12" t="s">
        <v>1465</v>
      </c>
      <c r="B629" s="12" t="s">
        <v>204</v>
      </c>
      <c r="C629" s="12" t="s">
        <v>1101</v>
      </c>
      <c r="D629" s="12" t="s">
        <v>1097</v>
      </c>
      <c r="E629" s="12" t="s">
        <v>544</v>
      </c>
      <c r="F629" s="12" t="s">
        <v>545</v>
      </c>
      <c r="G629" s="16">
        <v>400000</v>
      </c>
      <c r="H629" s="16">
        <v>396800</v>
      </c>
      <c r="I629" s="17">
        <v>396800</v>
      </c>
      <c r="J629" s="17">
        <v>396800</v>
      </c>
      <c r="K629" s="16">
        <v>3200</v>
      </c>
      <c r="L629" s="12" t="s">
        <v>1102</v>
      </c>
      <c r="M629" s="12" t="s">
        <v>686</v>
      </c>
      <c r="N629" s="12" t="s">
        <v>1103</v>
      </c>
      <c r="O629" s="16">
        <v>85</v>
      </c>
      <c r="P629" s="16">
        <v>85</v>
      </c>
      <c r="Q629" s="17">
        <v>85</v>
      </c>
      <c r="R629" s="17">
        <v>85</v>
      </c>
      <c r="S629" s="16">
        <v>0</v>
      </c>
      <c r="T629" s="16">
        <v>0</v>
      </c>
      <c r="U629" s="17">
        <v>0</v>
      </c>
      <c r="V629" s="17">
        <v>0</v>
      </c>
      <c r="W629" s="16">
        <v>85</v>
      </c>
      <c r="X629" s="16">
        <v>0</v>
      </c>
      <c r="Y629" s="16">
        <v>0.67999999999998195</v>
      </c>
      <c r="Z629" s="16">
        <v>84.32</v>
      </c>
      <c r="AA629" s="18">
        <v>0</v>
      </c>
      <c r="AB629" s="16">
        <v>-0.68</v>
      </c>
      <c r="AC629" s="12" t="s">
        <v>549</v>
      </c>
      <c r="AD629" s="12" t="s">
        <v>559</v>
      </c>
      <c r="AE629" s="19">
        <v>43599</v>
      </c>
      <c r="AF629" s="19">
        <v>43602</v>
      </c>
      <c r="AH629" s="20">
        <v>43606</v>
      </c>
    </row>
    <row r="630" spans="1:34" s="12" customFormat="1" ht="12.75" x14ac:dyDescent="0.15">
      <c r="A630" s="12" t="s">
        <v>1466</v>
      </c>
      <c r="B630" s="12" t="s">
        <v>105</v>
      </c>
      <c r="C630" s="12" t="s">
        <v>696</v>
      </c>
      <c r="D630" s="12" t="s">
        <v>939</v>
      </c>
      <c r="E630" s="12" t="s">
        <v>544</v>
      </c>
      <c r="F630" s="12" t="s">
        <v>545</v>
      </c>
      <c r="G630" s="16">
        <v>85</v>
      </c>
      <c r="H630" s="16">
        <v>22</v>
      </c>
      <c r="I630" s="17">
        <v>22</v>
      </c>
      <c r="J630" s="17">
        <v>22</v>
      </c>
      <c r="K630" s="16">
        <v>63</v>
      </c>
      <c r="L630" s="12" t="s">
        <v>698</v>
      </c>
      <c r="M630" s="12" t="s">
        <v>564</v>
      </c>
      <c r="N630" s="12" t="s">
        <v>699</v>
      </c>
      <c r="O630" s="16">
        <v>10</v>
      </c>
      <c r="P630" s="16">
        <v>2.6</v>
      </c>
      <c r="Q630" s="17">
        <v>2.6</v>
      </c>
      <c r="R630" s="17">
        <v>2.6</v>
      </c>
      <c r="S630" s="16">
        <v>0</v>
      </c>
      <c r="T630" s="16">
        <v>0</v>
      </c>
      <c r="U630" s="17">
        <v>0</v>
      </c>
      <c r="V630" s="17">
        <v>0</v>
      </c>
      <c r="W630" s="16">
        <v>2.6</v>
      </c>
      <c r="X630" s="16">
        <v>7.4</v>
      </c>
      <c r="Y630" s="16">
        <v>1.17647058823525E-2</v>
      </c>
      <c r="Z630" s="16">
        <v>2.5882352941176499</v>
      </c>
      <c r="AA630" s="18">
        <v>0</v>
      </c>
      <c r="AB630" s="16">
        <v>-1.1764705882353E-2</v>
      </c>
      <c r="AC630" s="12" t="s">
        <v>549</v>
      </c>
      <c r="AD630" s="12" t="s">
        <v>559</v>
      </c>
      <c r="AE630" s="19">
        <v>43599</v>
      </c>
      <c r="AF630" s="19">
        <v>43600</v>
      </c>
      <c r="AH630" s="20">
        <v>43601</v>
      </c>
    </row>
    <row r="631" spans="1:34" s="12" customFormat="1" ht="12.75" x14ac:dyDescent="0.15">
      <c r="A631" s="12" t="s">
        <v>1467</v>
      </c>
      <c r="B631" s="12" t="s">
        <v>104</v>
      </c>
      <c r="C631" s="12" t="s">
        <v>753</v>
      </c>
      <c r="D631" s="12" t="s">
        <v>653</v>
      </c>
      <c r="E631" s="12" t="s">
        <v>544</v>
      </c>
      <c r="F631" s="12" t="s">
        <v>545</v>
      </c>
      <c r="G631" s="16">
        <v>250</v>
      </c>
      <c r="H631" s="16">
        <v>250</v>
      </c>
      <c r="I631" s="17">
        <v>250</v>
      </c>
      <c r="J631" s="17">
        <v>250</v>
      </c>
      <c r="K631" s="16">
        <v>0</v>
      </c>
      <c r="L631" s="12" t="s">
        <v>654</v>
      </c>
      <c r="M631" s="12" t="s">
        <v>557</v>
      </c>
      <c r="N631" s="12" t="s">
        <v>655</v>
      </c>
      <c r="O631" s="16">
        <v>18</v>
      </c>
      <c r="P631" s="16">
        <v>18</v>
      </c>
      <c r="Q631" s="17">
        <v>18</v>
      </c>
      <c r="R631" s="17">
        <v>18</v>
      </c>
      <c r="S631" s="16">
        <v>0</v>
      </c>
      <c r="T631" s="16">
        <v>0</v>
      </c>
      <c r="U631" s="17">
        <v>0</v>
      </c>
      <c r="V631" s="17">
        <v>0</v>
      </c>
      <c r="W631" s="16">
        <v>18</v>
      </c>
      <c r="X631" s="16">
        <v>0</v>
      </c>
      <c r="Y631" s="16">
        <v>0</v>
      </c>
      <c r="Z631" s="16">
        <v>18</v>
      </c>
      <c r="AA631" s="18">
        <v>0</v>
      </c>
      <c r="AB631" s="16">
        <v>0</v>
      </c>
      <c r="AC631" s="12" t="s">
        <v>549</v>
      </c>
      <c r="AD631" s="12" t="s">
        <v>559</v>
      </c>
      <c r="AE631" s="19">
        <v>43599</v>
      </c>
      <c r="AF631" s="19">
        <v>43600</v>
      </c>
      <c r="AG631" s="19">
        <v>43600</v>
      </c>
      <c r="AH631" s="20">
        <v>43601</v>
      </c>
    </row>
    <row r="632" spans="1:34" s="12" customFormat="1" ht="12.75" x14ac:dyDescent="0.15">
      <c r="A632" s="12" t="s">
        <v>1468</v>
      </c>
      <c r="B632" s="12" t="s">
        <v>26</v>
      </c>
      <c r="C632" s="12" t="s">
        <v>690</v>
      </c>
      <c r="D632" s="12" t="s">
        <v>691</v>
      </c>
      <c r="E632" s="12" t="s">
        <v>544</v>
      </c>
      <c r="F632" s="12" t="s">
        <v>545</v>
      </c>
      <c r="G632" s="16">
        <v>1000000</v>
      </c>
      <c r="H632" s="16">
        <v>1000000</v>
      </c>
      <c r="I632" s="17">
        <v>1000000</v>
      </c>
      <c r="J632" s="17">
        <v>1000000</v>
      </c>
      <c r="K632" s="16">
        <v>0</v>
      </c>
      <c r="L632" s="12" t="s">
        <v>947</v>
      </c>
      <c r="M632" s="12" t="s">
        <v>564</v>
      </c>
      <c r="N632" s="12" t="s">
        <v>948</v>
      </c>
      <c r="O632" s="16">
        <v>285</v>
      </c>
      <c r="P632" s="16">
        <v>285</v>
      </c>
      <c r="Q632" s="17">
        <v>285</v>
      </c>
      <c r="R632" s="17">
        <v>285</v>
      </c>
      <c r="S632" s="16">
        <v>0</v>
      </c>
      <c r="T632" s="16">
        <v>0</v>
      </c>
      <c r="U632" s="17">
        <v>0</v>
      </c>
      <c r="V632" s="17">
        <v>0</v>
      </c>
      <c r="W632" s="16">
        <v>285</v>
      </c>
      <c r="X632" s="16">
        <v>0</v>
      </c>
      <c r="Y632" s="16">
        <v>0</v>
      </c>
      <c r="Z632" s="16">
        <v>285</v>
      </c>
      <c r="AA632" s="18">
        <v>0</v>
      </c>
      <c r="AB632" s="16">
        <v>0</v>
      </c>
      <c r="AC632" s="12" t="s">
        <v>549</v>
      </c>
      <c r="AD632" s="12" t="s">
        <v>559</v>
      </c>
      <c r="AE632" s="19">
        <v>43600</v>
      </c>
      <c r="AF632" s="19">
        <v>43600</v>
      </c>
      <c r="AG632" s="19">
        <v>43607</v>
      </c>
      <c r="AH632" s="20">
        <v>43610</v>
      </c>
    </row>
    <row r="633" spans="1:34" s="12" customFormat="1" ht="12.75" x14ac:dyDescent="0.15">
      <c r="A633" s="12" t="s">
        <v>1469</v>
      </c>
      <c r="B633" s="12" t="s">
        <v>7</v>
      </c>
      <c r="C633" s="12" t="s">
        <v>863</v>
      </c>
      <c r="D633" s="12" t="s">
        <v>878</v>
      </c>
      <c r="E633" s="12" t="s">
        <v>544</v>
      </c>
      <c r="F633" s="12" t="s">
        <v>545</v>
      </c>
      <c r="G633" s="16">
        <v>500000</v>
      </c>
      <c r="H633" s="16">
        <v>488200</v>
      </c>
      <c r="I633" s="17">
        <v>488200</v>
      </c>
      <c r="J633" s="17">
        <v>488200</v>
      </c>
      <c r="K633" s="16">
        <v>11800</v>
      </c>
      <c r="L633" s="12" t="s">
        <v>879</v>
      </c>
      <c r="M633" s="12" t="s">
        <v>564</v>
      </c>
      <c r="N633" s="12" t="s">
        <v>880</v>
      </c>
      <c r="O633" s="16">
        <v>179</v>
      </c>
      <c r="P633" s="16">
        <v>179</v>
      </c>
      <c r="Q633" s="17">
        <v>179</v>
      </c>
      <c r="R633" s="17">
        <v>179</v>
      </c>
      <c r="S633" s="16">
        <v>0</v>
      </c>
      <c r="T633" s="16">
        <v>0</v>
      </c>
      <c r="U633" s="17">
        <v>0</v>
      </c>
      <c r="V633" s="17">
        <v>0</v>
      </c>
      <c r="W633" s="16">
        <v>179</v>
      </c>
      <c r="X633" s="16">
        <v>0</v>
      </c>
      <c r="Y633" s="16">
        <v>4.2243999999999904</v>
      </c>
      <c r="Z633" s="16">
        <v>174.7756</v>
      </c>
      <c r="AA633" s="18">
        <v>0</v>
      </c>
      <c r="AB633" s="16">
        <v>-4.2243999999999904</v>
      </c>
      <c r="AC633" s="12" t="s">
        <v>549</v>
      </c>
      <c r="AD633" s="12" t="s">
        <v>559</v>
      </c>
      <c r="AE633" s="19">
        <v>43600</v>
      </c>
      <c r="AF633" s="19">
        <v>43600</v>
      </c>
      <c r="AH633" s="20">
        <v>43610</v>
      </c>
    </row>
    <row r="634" spans="1:34" s="12" customFormat="1" ht="12.75" x14ac:dyDescent="0.15">
      <c r="A634" s="12" t="s">
        <v>1470</v>
      </c>
      <c r="B634" s="12" t="s">
        <v>47</v>
      </c>
      <c r="C634" s="12" t="s">
        <v>462</v>
      </c>
      <c r="D634" s="12" t="s">
        <v>632</v>
      </c>
      <c r="E634" s="12" t="s">
        <v>544</v>
      </c>
      <c r="F634" s="12" t="s">
        <v>545</v>
      </c>
      <c r="G634" s="16">
        <v>1000000</v>
      </c>
      <c r="H634" s="16">
        <v>977800</v>
      </c>
      <c r="I634" s="17">
        <v>977800</v>
      </c>
      <c r="J634" s="17">
        <v>977800</v>
      </c>
      <c r="K634" s="16">
        <v>22200</v>
      </c>
      <c r="L634" s="12" t="s">
        <v>633</v>
      </c>
      <c r="M634" s="12" t="s">
        <v>564</v>
      </c>
      <c r="N634" s="12" t="s">
        <v>634</v>
      </c>
      <c r="O634" s="16">
        <v>337</v>
      </c>
      <c r="P634" s="16">
        <v>337</v>
      </c>
      <c r="Q634" s="17">
        <v>337</v>
      </c>
      <c r="R634" s="17">
        <v>337</v>
      </c>
      <c r="S634" s="16">
        <v>0</v>
      </c>
      <c r="T634" s="16">
        <v>0</v>
      </c>
      <c r="U634" s="17">
        <v>0</v>
      </c>
      <c r="V634" s="17">
        <v>0</v>
      </c>
      <c r="W634" s="16">
        <v>337</v>
      </c>
      <c r="X634" s="16">
        <v>0</v>
      </c>
      <c r="Y634" s="16">
        <v>7.4813999999999901</v>
      </c>
      <c r="Z634" s="16">
        <v>329.51859999999999</v>
      </c>
      <c r="AA634" s="18">
        <v>0</v>
      </c>
      <c r="AB634" s="16">
        <v>-7.4813999999999901</v>
      </c>
      <c r="AC634" s="12" t="s">
        <v>549</v>
      </c>
      <c r="AD634" s="12" t="s">
        <v>559</v>
      </c>
      <c r="AE634" s="19">
        <v>43600</v>
      </c>
      <c r="AF634" s="19">
        <v>43601</v>
      </c>
      <c r="AH634" s="20">
        <v>43610</v>
      </c>
    </row>
    <row r="635" spans="1:34" s="12" customFormat="1" ht="12.75" x14ac:dyDescent="0.15">
      <c r="A635" s="12" t="s">
        <v>1471</v>
      </c>
      <c r="B635" s="12" t="s">
        <v>1128</v>
      </c>
      <c r="C635" s="12" t="s">
        <v>588</v>
      </c>
      <c r="D635" s="12" t="s">
        <v>730</v>
      </c>
      <c r="E635" s="12" t="s">
        <v>544</v>
      </c>
      <c r="F635" s="12" t="s">
        <v>545</v>
      </c>
      <c r="G635" s="16">
        <v>1200</v>
      </c>
      <c r="H635" s="16">
        <v>0</v>
      </c>
      <c r="I635" s="17">
        <v>0</v>
      </c>
      <c r="J635" s="17">
        <v>0</v>
      </c>
      <c r="K635" s="16">
        <v>1200</v>
      </c>
      <c r="L635" s="12" t="s">
        <v>731</v>
      </c>
      <c r="M635" s="12" t="s">
        <v>686</v>
      </c>
      <c r="N635" s="12" t="s">
        <v>732</v>
      </c>
      <c r="O635" s="16">
        <v>124</v>
      </c>
      <c r="P635" s="16">
        <v>0</v>
      </c>
      <c r="Q635" s="17">
        <v>0</v>
      </c>
      <c r="R635" s="17">
        <v>0</v>
      </c>
      <c r="S635" s="16">
        <v>0</v>
      </c>
      <c r="T635" s="16">
        <v>0</v>
      </c>
      <c r="U635" s="17">
        <v>0</v>
      </c>
      <c r="V635" s="17">
        <v>0</v>
      </c>
      <c r="W635" s="16">
        <v>0</v>
      </c>
      <c r="X635" s="16">
        <v>124</v>
      </c>
      <c r="Y635" s="16">
        <v>0</v>
      </c>
      <c r="Z635" s="16">
        <v>0</v>
      </c>
      <c r="AA635" s="18">
        <v>0</v>
      </c>
      <c r="AB635" s="16">
        <v>0</v>
      </c>
      <c r="AC635" s="12" t="s">
        <v>549</v>
      </c>
      <c r="AD635" s="12" t="s">
        <v>559</v>
      </c>
      <c r="AE635" s="19">
        <v>43600</v>
      </c>
      <c r="AH635" s="20">
        <v>43607</v>
      </c>
    </row>
    <row r="636" spans="1:34" s="12" customFormat="1" ht="12.75" x14ac:dyDescent="0.15">
      <c r="A636" s="12" t="s">
        <v>1472</v>
      </c>
      <c r="B636" s="12" t="s">
        <v>1150</v>
      </c>
      <c r="C636" s="12" t="s">
        <v>588</v>
      </c>
      <c r="D636" s="12" t="s">
        <v>1151</v>
      </c>
      <c r="E636" s="12" t="s">
        <v>544</v>
      </c>
      <c r="F636" s="12" t="s">
        <v>545</v>
      </c>
      <c r="G636" s="16">
        <v>1000</v>
      </c>
      <c r="H636" s="16">
        <v>882.5</v>
      </c>
      <c r="I636" s="17">
        <v>882.5</v>
      </c>
      <c r="J636" s="17">
        <v>882.5</v>
      </c>
      <c r="K636" s="16">
        <v>117.5</v>
      </c>
      <c r="L636" s="12" t="s">
        <v>1152</v>
      </c>
      <c r="M636" s="12" t="s">
        <v>1153</v>
      </c>
      <c r="N636" s="12" t="s">
        <v>1154</v>
      </c>
      <c r="O636" s="16">
        <v>79</v>
      </c>
      <c r="P636" s="16">
        <v>74.8</v>
      </c>
      <c r="Q636" s="17">
        <v>74.8</v>
      </c>
      <c r="R636" s="17">
        <v>74.8</v>
      </c>
      <c r="S636" s="16">
        <v>0</v>
      </c>
      <c r="T636" s="16">
        <v>0</v>
      </c>
      <c r="U636" s="17">
        <v>0</v>
      </c>
      <c r="V636" s="17">
        <v>0</v>
      </c>
      <c r="W636" s="16">
        <v>74.8</v>
      </c>
      <c r="X636" s="16">
        <v>4.2</v>
      </c>
      <c r="Y636" s="16">
        <v>5.0824999999999996</v>
      </c>
      <c r="Z636" s="16">
        <v>69.717500000000001</v>
      </c>
      <c r="AA636" s="18">
        <v>0</v>
      </c>
      <c r="AB636" s="16">
        <v>-5.0824999999999996</v>
      </c>
      <c r="AC636" s="12" t="s">
        <v>549</v>
      </c>
      <c r="AD636" s="12" t="s">
        <v>559</v>
      </c>
      <c r="AE636" s="19">
        <v>43600</v>
      </c>
      <c r="AF636" s="19">
        <v>43602</v>
      </c>
      <c r="AH636" s="20">
        <v>43610</v>
      </c>
    </row>
    <row r="637" spans="1:34" s="12" customFormat="1" ht="12.75" x14ac:dyDescent="0.15">
      <c r="A637" s="12" t="s">
        <v>1473</v>
      </c>
      <c r="B637" s="12" t="s">
        <v>55</v>
      </c>
      <c r="C637" s="12" t="s">
        <v>588</v>
      </c>
      <c r="D637" s="12" t="s">
        <v>816</v>
      </c>
      <c r="E637" s="12" t="s">
        <v>544</v>
      </c>
      <c r="F637" s="12" t="s">
        <v>545</v>
      </c>
      <c r="G637" s="16">
        <v>1000</v>
      </c>
      <c r="H637" s="16">
        <v>378</v>
      </c>
      <c r="I637" s="17">
        <v>378</v>
      </c>
      <c r="J637" s="17">
        <v>378</v>
      </c>
      <c r="K637" s="16">
        <v>622</v>
      </c>
      <c r="L637" s="12" t="s">
        <v>817</v>
      </c>
      <c r="M637" s="12" t="s">
        <v>557</v>
      </c>
      <c r="N637" s="12" t="s">
        <v>818</v>
      </c>
      <c r="O637" s="16">
        <v>79</v>
      </c>
      <c r="P637" s="16">
        <v>30</v>
      </c>
      <c r="Q637" s="17">
        <v>39</v>
      </c>
      <c r="R637" s="17">
        <v>39</v>
      </c>
      <c r="S637" s="16">
        <v>0</v>
      </c>
      <c r="T637" s="16">
        <v>0</v>
      </c>
      <c r="U637" s="17">
        <v>0</v>
      </c>
      <c r="V637" s="17">
        <v>0</v>
      </c>
      <c r="W637" s="16">
        <v>30</v>
      </c>
      <c r="X637" s="16">
        <v>49</v>
      </c>
      <c r="Y637" s="16">
        <v>0.13799999999999699</v>
      </c>
      <c r="Z637" s="16">
        <v>29.861999999999998</v>
      </c>
      <c r="AA637" s="18">
        <v>0</v>
      </c>
      <c r="AB637" s="16">
        <v>-0.13800000000000201</v>
      </c>
      <c r="AC637" s="12" t="s">
        <v>549</v>
      </c>
      <c r="AD637" s="12" t="s">
        <v>559</v>
      </c>
      <c r="AE637" s="19">
        <v>43600</v>
      </c>
      <c r="AF637" s="19">
        <v>43601</v>
      </c>
      <c r="AH637" s="20">
        <v>43602</v>
      </c>
    </row>
    <row r="638" spans="1:34" s="12" customFormat="1" ht="12.75" x14ac:dyDescent="0.15">
      <c r="A638" s="12" t="s">
        <v>1474</v>
      </c>
      <c r="B638" s="12" t="s">
        <v>97</v>
      </c>
      <c r="C638" s="12" t="s">
        <v>588</v>
      </c>
      <c r="D638" s="12" t="s">
        <v>730</v>
      </c>
      <c r="E638" s="12" t="s">
        <v>544</v>
      </c>
      <c r="F638" s="12" t="s">
        <v>545</v>
      </c>
      <c r="G638" s="16">
        <v>1500</v>
      </c>
      <c r="H638" s="16">
        <v>1392</v>
      </c>
      <c r="I638" s="17">
        <v>1392</v>
      </c>
      <c r="J638" s="17">
        <v>1392</v>
      </c>
      <c r="K638" s="16">
        <v>108</v>
      </c>
      <c r="L638" s="12" t="s">
        <v>731</v>
      </c>
      <c r="M638" s="12" t="s">
        <v>686</v>
      </c>
      <c r="N638" s="12" t="s">
        <v>732</v>
      </c>
      <c r="O638" s="16">
        <v>155</v>
      </c>
      <c r="P638" s="16">
        <v>143.9</v>
      </c>
      <c r="Q638" s="17">
        <v>155</v>
      </c>
      <c r="R638" s="17">
        <v>155</v>
      </c>
      <c r="S638" s="16">
        <v>0</v>
      </c>
      <c r="T638" s="16">
        <v>0</v>
      </c>
      <c r="U638" s="17">
        <v>0</v>
      </c>
      <c r="V638" s="17">
        <v>0</v>
      </c>
      <c r="W638" s="16">
        <v>143.9</v>
      </c>
      <c r="X638" s="16">
        <v>11.1</v>
      </c>
      <c r="Y638" s="16">
        <v>0.06</v>
      </c>
      <c r="Z638" s="16">
        <v>143.84</v>
      </c>
      <c r="AA638" s="18">
        <v>0</v>
      </c>
      <c r="AB638" s="16">
        <v>-0.06</v>
      </c>
      <c r="AC638" s="12" t="s">
        <v>549</v>
      </c>
      <c r="AD638" s="12" t="s">
        <v>559</v>
      </c>
      <c r="AE638" s="19">
        <v>43600</v>
      </c>
      <c r="AF638" s="19">
        <v>43601</v>
      </c>
      <c r="AH638" s="20">
        <v>43610</v>
      </c>
    </row>
    <row r="639" spans="1:34" s="12" customFormat="1" ht="12.75" x14ac:dyDescent="0.15">
      <c r="A639" s="12" t="s">
        <v>1475</v>
      </c>
      <c r="B639" s="12" t="s">
        <v>13</v>
      </c>
      <c r="C639" s="12" t="s">
        <v>554</v>
      </c>
      <c r="D639" s="12" t="s">
        <v>555</v>
      </c>
      <c r="E639" s="12" t="s">
        <v>544</v>
      </c>
      <c r="F639" s="12" t="s">
        <v>545</v>
      </c>
      <c r="G639" s="16">
        <v>600</v>
      </c>
      <c r="H639" s="16">
        <v>577.5</v>
      </c>
      <c r="I639" s="17">
        <v>577.5</v>
      </c>
      <c r="J639" s="17">
        <v>577.5</v>
      </c>
      <c r="K639" s="16">
        <v>22.5</v>
      </c>
      <c r="L639" s="12" t="s">
        <v>556</v>
      </c>
      <c r="M639" s="12" t="s">
        <v>557</v>
      </c>
      <c r="N639" s="12" t="s">
        <v>558</v>
      </c>
      <c r="O639" s="16">
        <v>60</v>
      </c>
      <c r="P639" s="16">
        <v>57.8</v>
      </c>
      <c r="Q639" s="17">
        <v>60</v>
      </c>
      <c r="R639" s="17">
        <v>60</v>
      </c>
      <c r="S639" s="16">
        <v>0</v>
      </c>
      <c r="T639" s="16">
        <v>0</v>
      </c>
      <c r="U639" s="17">
        <v>0</v>
      </c>
      <c r="V639" s="17">
        <v>0</v>
      </c>
      <c r="W639" s="16">
        <v>57.8</v>
      </c>
      <c r="X639" s="16">
        <v>2.2000000000000002</v>
      </c>
      <c r="Y639" s="16">
        <v>0.05</v>
      </c>
      <c r="Z639" s="16">
        <v>57.75</v>
      </c>
      <c r="AA639" s="18">
        <v>0</v>
      </c>
      <c r="AB639" s="16">
        <v>-0.05</v>
      </c>
      <c r="AC639" s="12" t="s">
        <v>549</v>
      </c>
      <c r="AD639" s="12" t="s">
        <v>559</v>
      </c>
      <c r="AE639" s="19">
        <v>43600</v>
      </c>
      <c r="AF639" s="19">
        <v>43601</v>
      </c>
      <c r="AH639" s="20">
        <v>43610</v>
      </c>
    </row>
    <row r="640" spans="1:34" s="12" customFormat="1" ht="12.75" x14ac:dyDescent="0.15">
      <c r="A640" s="12" t="s">
        <v>1476</v>
      </c>
      <c r="B640" s="12" t="s">
        <v>21</v>
      </c>
      <c r="C640" s="12" t="s">
        <v>652</v>
      </c>
      <c r="D640" s="12" t="s">
        <v>653</v>
      </c>
      <c r="E640" s="12" t="s">
        <v>544</v>
      </c>
      <c r="F640" s="12" t="s">
        <v>545</v>
      </c>
      <c r="G640" s="16">
        <v>1200</v>
      </c>
      <c r="H640" s="16">
        <v>1200</v>
      </c>
      <c r="I640" s="17">
        <v>1200</v>
      </c>
      <c r="J640" s="17">
        <v>1200</v>
      </c>
      <c r="K640" s="16">
        <v>0</v>
      </c>
      <c r="L640" s="12" t="s">
        <v>654</v>
      </c>
      <c r="M640" s="12" t="s">
        <v>557</v>
      </c>
      <c r="N640" s="12" t="s">
        <v>655</v>
      </c>
      <c r="O640" s="16">
        <v>84</v>
      </c>
      <c r="P640" s="16">
        <v>84</v>
      </c>
      <c r="Q640" s="17">
        <v>84</v>
      </c>
      <c r="R640" s="17">
        <v>84</v>
      </c>
      <c r="S640" s="16">
        <v>0</v>
      </c>
      <c r="T640" s="16">
        <v>0</v>
      </c>
      <c r="U640" s="17">
        <v>0</v>
      </c>
      <c r="V640" s="17">
        <v>0</v>
      </c>
      <c r="W640" s="16">
        <v>84</v>
      </c>
      <c r="X640" s="16">
        <v>0</v>
      </c>
      <c r="Y640" s="16">
        <v>0</v>
      </c>
      <c r="Z640" s="16">
        <v>84</v>
      </c>
      <c r="AA640" s="18">
        <v>0</v>
      </c>
      <c r="AB640" s="16">
        <v>0</v>
      </c>
      <c r="AC640" s="12" t="s">
        <v>549</v>
      </c>
      <c r="AD640" s="12" t="s">
        <v>559</v>
      </c>
      <c r="AE640" s="19">
        <v>43600</v>
      </c>
      <c r="AF640" s="19">
        <v>43605</v>
      </c>
      <c r="AG640" s="19">
        <v>43607</v>
      </c>
      <c r="AH640" s="20">
        <v>43610</v>
      </c>
    </row>
    <row r="641" spans="1:34" s="12" customFormat="1" ht="12.75" x14ac:dyDescent="0.15">
      <c r="A641" s="12" t="s">
        <v>1477</v>
      </c>
      <c r="B641" s="12" t="s">
        <v>34</v>
      </c>
      <c r="C641" s="12" t="s">
        <v>696</v>
      </c>
      <c r="D641" s="12" t="s">
        <v>697</v>
      </c>
      <c r="E641" s="12" t="s">
        <v>544</v>
      </c>
      <c r="F641" s="12" t="s">
        <v>545</v>
      </c>
      <c r="G641" s="16">
        <v>600</v>
      </c>
      <c r="H641" s="16">
        <v>0</v>
      </c>
      <c r="I641" s="17">
        <v>0</v>
      </c>
      <c r="J641" s="17">
        <v>0</v>
      </c>
      <c r="K641" s="16">
        <v>600</v>
      </c>
      <c r="L641" s="12" t="s">
        <v>698</v>
      </c>
      <c r="M641" s="12" t="s">
        <v>564</v>
      </c>
      <c r="N641" s="12" t="s">
        <v>699</v>
      </c>
      <c r="O641" s="16">
        <v>68</v>
      </c>
      <c r="P641" s="16">
        <v>0</v>
      </c>
      <c r="Q641" s="17">
        <v>0</v>
      </c>
      <c r="R641" s="17">
        <v>0</v>
      </c>
      <c r="S641" s="16">
        <v>0</v>
      </c>
      <c r="T641" s="16">
        <v>0</v>
      </c>
      <c r="U641" s="17">
        <v>0</v>
      </c>
      <c r="V641" s="17">
        <v>0</v>
      </c>
      <c r="W641" s="16">
        <v>0</v>
      </c>
      <c r="X641" s="16">
        <v>68</v>
      </c>
      <c r="Y641" s="16">
        <v>0</v>
      </c>
      <c r="Z641" s="16">
        <v>0</v>
      </c>
      <c r="AA641" s="18">
        <v>0</v>
      </c>
      <c r="AB641" s="16">
        <v>0</v>
      </c>
      <c r="AC641" s="12" t="s">
        <v>549</v>
      </c>
      <c r="AD641" s="12" t="s">
        <v>559</v>
      </c>
      <c r="AE641" s="19">
        <v>43600</v>
      </c>
      <c r="AH641" s="20">
        <v>43614</v>
      </c>
    </row>
    <row r="642" spans="1:34" s="12" customFormat="1" ht="12.75" x14ac:dyDescent="0.15">
      <c r="A642" s="12" t="s">
        <v>1478</v>
      </c>
      <c r="B642" s="12" t="s">
        <v>35</v>
      </c>
      <c r="C642" s="12" t="s">
        <v>701</v>
      </c>
      <c r="D642" s="12" t="s">
        <v>697</v>
      </c>
      <c r="E642" s="12" t="s">
        <v>544</v>
      </c>
      <c r="F642" s="12" t="s">
        <v>545</v>
      </c>
      <c r="G642" s="16">
        <v>600</v>
      </c>
      <c r="H642" s="16">
        <v>0</v>
      </c>
      <c r="I642" s="17">
        <v>0</v>
      </c>
      <c r="J642" s="17">
        <v>0</v>
      </c>
      <c r="K642" s="16">
        <v>600</v>
      </c>
      <c r="L642" s="12" t="s">
        <v>698</v>
      </c>
      <c r="M642" s="12" t="s">
        <v>564</v>
      </c>
      <c r="N642" s="12" t="s">
        <v>699</v>
      </c>
      <c r="O642" s="16">
        <v>68</v>
      </c>
      <c r="P642" s="16">
        <v>0</v>
      </c>
      <c r="Q642" s="17">
        <v>0</v>
      </c>
      <c r="R642" s="17">
        <v>0</v>
      </c>
      <c r="S642" s="16">
        <v>0</v>
      </c>
      <c r="T642" s="16">
        <v>0</v>
      </c>
      <c r="U642" s="17">
        <v>0</v>
      </c>
      <c r="V642" s="17">
        <v>0</v>
      </c>
      <c r="W642" s="16">
        <v>0</v>
      </c>
      <c r="X642" s="16">
        <v>68</v>
      </c>
      <c r="Y642" s="16">
        <v>0</v>
      </c>
      <c r="Z642" s="16">
        <v>0</v>
      </c>
      <c r="AA642" s="18">
        <v>0</v>
      </c>
      <c r="AB642" s="16">
        <v>0</v>
      </c>
      <c r="AC642" s="12" t="s">
        <v>549</v>
      </c>
      <c r="AD642" s="12" t="s">
        <v>559</v>
      </c>
      <c r="AE642" s="19">
        <v>43600</v>
      </c>
      <c r="AH642" s="20">
        <v>43614</v>
      </c>
    </row>
    <row r="643" spans="1:34" s="12" customFormat="1" ht="12.75" x14ac:dyDescent="0.15">
      <c r="A643" s="12" t="s">
        <v>1479</v>
      </c>
      <c r="B643" s="12" t="s">
        <v>594</v>
      </c>
      <c r="C643" s="12" t="s">
        <v>588</v>
      </c>
      <c r="D643" s="12" t="s">
        <v>589</v>
      </c>
      <c r="E643" s="12" t="s">
        <v>544</v>
      </c>
      <c r="F643" s="12" t="s">
        <v>545</v>
      </c>
      <c r="G643" s="16">
        <v>3000</v>
      </c>
      <c r="H643" s="16">
        <v>2997.5</v>
      </c>
      <c r="I643" s="17">
        <v>2997.5</v>
      </c>
      <c r="J643" s="17">
        <v>2997.5</v>
      </c>
      <c r="K643" s="16">
        <v>2.5</v>
      </c>
      <c r="L643" s="12" t="s">
        <v>595</v>
      </c>
      <c r="M643" s="12" t="s">
        <v>591</v>
      </c>
      <c r="N643" s="12" t="s">
        <v>596</v>
      </c>
      <c r="O643" s="16">
        <v>124</v>
      </c>
      <c r="P643" s="16">
        <v>123.9</v>
      </c>
      <c r="Q643" s="17">
        <v>123.9</v>
      </c>
      <c r="R643" s="17">
        <v>123.9</v>
      </c>
      <c r="S643" s="16">
        <v>0</v>
      </c>
      <c r="T643" s="16">
        <v>0</v>
      </c>
      <c r="U643" s="17">
        <v>0</v>
      </c>
      <c r="V643" s="17">
        <v>0</v>
      </c>
      <c r="W643" s="16">
        <v>123.9</v>
      </c>
      <c r="X643" s="16">
        <v>0.1</v>
      </c>
      <c r="Y643" s="16">
        <v>3.33333333332121E-3</v>
      </c>
      <c r="Z643" s="16">
        <v>123.896666666667</v>
      </c>
      <c r="AA643" s="18">
        <v>0</v>
      </c>
      <c r="AB643" s="16">
        <v>-3.3333333333393999E-3</v>
      </c>
      <c r="AC643" s="12" t="s">
        <v>549</v>
      </c>
      <c r="AD643" s="12" t="s">
        <v>559</v>
      </c>
      <c r="AE643" s="19">
        <v>43600</v>
      </c>
      <c r="AF643" s="19">
        <v>43600</v>
      </c>
      <c r="AH643" s="20">
        <v>43610</v>
      </c>
    </row>
    <row r="644" spans="1:34" s="12" customFormat="1" ht="12.75" x14ac:dyDescent="0.15">
      <c r="A644" s="12" t="s">
        <v>1480</v>
      </c>
      <c r="B644" s="12" t="s">
        <v>13</v>
      </c>
      <c r="C644" s="12" t="s">
        <v>554</v>
      </c>
      <c r="D644" s="12" t="s">
        <v>555</v>
      </c>
      <c r="E644" s="12" t="s">
        <v>544</v>
      </c>
      <c r="F644" s="12" t="s">
        <v>545</v>
      </c>
      <c r="G644" s="16">
        <v>600</v>
      </c>
      <c r="H644" s="16">
        <v>570</v>
      </c>
      <c r="I644" s="17">
        <v>570</v>
      </c>
      <c r="J644" s="17">
        <v>570</v>
      </c>
      <c r="K644" s="16">
        <v>30</v>
      </c>
      <c r="L644" s="12" t="s">
        <v>556</v>
      </c>
      <c r="M644" s="12" t="s">
        <v>557</v>
      </c>
      <c r="N644" s="12" t="s">
        <v>558</v>
      </c>
      <c r="O644" s="16">
        <v>60</v>
      </c>
      <c r="P644" s="16">
        <v>57</v>
      </c>
      <c r="Q644" s="17">
        <v>60</v>
      </c>
      <c r="R644" s="17">
        <v>60</v>
      </c>
      <c r="S644" s="16">
        <v>0</v>
      </c>
      <c r="T644" s="16">
        <v>0</v>
      </c>
      <c r="U644" s="17">
        <v>0</v>
      </c>
      <c r="V644" s="17">
        <v>0</v>
      </c>
      <c r="W644" s="16">
        <v>57</v>
      </c>
      <c r="X644" s="16">
        <v>3</v>
      </c>
      <c r="Y644" s="16">
        <v>0</v>
      </c>
      <c r="Z644" s="16">
        <v>57</v>
      </c>
      <c r="AA644" s="18">
        <v>0</v>
      </c>
      <c r="AB644" s="16">
        <v>0</v>
      </c>
      <c r="AC644" s="12" t="s">
        <v>549</v>
      </c>
      <c r="AD644" s="12" t="s">
        <v>559</v>
      </c>
      <c r="AE644" s="19">
        <v>43600</v>
      </c>
      <c r="AF644" s="19">
        <v>43603</v>
      </c>
      <c r="AH644" s="20">
        <v>43610</v>
      </c>
    </row>
    <row r="645" spans="1:34" s="12" customFormat="1" ht="12.75" x14ac:dyDescent="0.15">
      <c r="A645" s="12" t="s">
        <v>1481</v>
      </c>
      <c r="B645" s="12" t="s">
        <v>57</v>
      </c>
      <c r="C645" s="12" t="s">
        <v>636</v>
      </c>
      <c r="D645" s="12" t="s">
        <v>637</v>
      </c>
      <c r="E645" s="12" t="s">
        <v>544</v>
      </c>
      <c r="F645" s="12" t="s">
        <v>545</v>
      </c>
      <c r="G645" s="16">
        <v>600</v>
      </c>
      <c r="H645" s="16">
        <v>519.5</v>
      </c>
      <c r="I645" s="17">
        <v>519.5</v>
      </c>
      <c r="J645" s="17">
        <v>519.5</v>
      </c>
      <c r="K645" s="16">
        <v>80.5</v>
      </c>
      <c r="L645" s="12" t="s">
        <v>638</v>
      </c>
      <c r="M645" s="12" t="s">
        <v>557</v>
      </c>
      <c r="N645" s="12" t="s">
        <v>639</v>
      </c>
      <c r="O645" s="16">
        <v>93</v>
      </c>
      <c r="P645" s="16">
        <v>84.9</v>
      </c>
      <c r="Q645" s="17">
        <v>84.9</v>
      </c>
      <c r="R645" s="17">
        <v>84.9</v>
      </c>
      <c r="S645" s="16">
        <v>0</v>
      </c>
      <c r="T645" s="16">
        <v>0</v>
      </c>
      <c r="U645" s="17">
        <v>0</v>
      </c>
      <c r="V645" s="17">
        <v>0</v>
      </c>
      <c r="W645" s="16">
        <v>84.9</v>
      </c>
      <c r="X645" s="16">
        <v>8.1</v>
      </c>
      <c r="Y645" s="16">
        <v>4.3775000000000004</v>
      </c>
      <c r="Z645" s="16">
        <v>80.522499999999994</v>
      </c>
      <c r="AA645" s="18">
        <v>0</v>
      </c>
      <c r="AB645" s="16">
        <v>-4.3775000000000004</v>
      </c>
      <c r="AC645" s="12" t="s">
        <v>549</v>
      </c>
      <c r="AD645" s="12" t="s">
        <v>559</v>
      </c>
      <c r="AE645" s="19">
        <v>43600</v>
      </c>
      <c r="AF645" s="19">
        <v>43603</v>
      </c>
      <c r="AH645" s="20">
        <v>43610</v>
      </c>
    </row>
    <row r="646" spans="1:34" s="12" customFormat="1" ht="12.75" x14ac:dyDescent="0.15">
      <c r="A646" s="12" t="s">
        <v>1482</v>
      </c>
      <c r="B646" s="12" t="s">
        <v>34</v>
      </c>
      <c r="C646" s="12" t="s">
        <v>696</v>
      </c>
      <c r="D646" s="12" t="s">
        <v>697</v>
      </c>
      <c r="E646" s="12" t="s">
        <v>544</v>
      </c>
      <c r="F646" s="12" t="s">
        <v>545</v>
      </c>
      <c r="G646" s="16">
        <v>600</v>
      </c>
      <c r="H646" s="16">
        <v>471.5</v>
      </c>
      <c r="I646" s="17">
        <v>471.5</v>
      </c>
      <c r="J646" s="17">
        <v>471.5</v>
      </c>
      <c r="K646" s="16">
        <v>128.5</v>
      </c>
      <c r="L646" s="12" t="s">
        <v>698</v>
      </c>
      <c r="M646" s="12" t="s">
        <v>564</v>
      </c>
      <c r="N646" s="12" t="s">
        <v>699</v>
      </c>
      <c r="O646" s="16">
        <v>68</v>
      </c>
      <c r="P646" s="16">
        <v>53.5</v>
      </c>
      <c r="Q646" s="17">
        <v>68</v>
      </c>
      <c r="R646" s="17">
        <v>68</v>
      </c>
      <c r="S646" s="16">
        <v>0</v>
      </c>
      <c r="T646" s="16">
        <v>0</v>
      </c>
      <c r="U646" s="17">
        <v>0</v>
      </c>
      <c r="V646" s="17">
        <v>0</v>
      </c>
      <c r="W646" s="16">
        <v>53.5</v>
      </c>
      <c r="X646" s="16">
        <v>14.5</v>
      </c>
      <c r="Y646" s="16">
        <v>6.3333333333321196E-2</v>
      </c>
      <c r="Z646" s="16">
        <v>53.436666666666703</v>
      </c>
      <c r="AA646" s="18">
        <v>0</v>
      </c>
      <c r="AB646" s="16">
        <v>-6.3333333333330299E-2</v>
      </c>
      <c r="AC646" s="12" t="s">
        <v>549</v>
      </c>
      <c r="AD646" s="12" t="s">
        <v>559</v>
      </c>
      <c r="AE646" s="19">
        <v>43600</v>
      </c>
      <c r="AF646" s="19">
        <v>43603</v>
      </c>
      <c r="AH646" s="20">
        <v>43610</v>
      </c>
    </row>
    <row r="647" spans="1:34" s="12" customFormat="1" ht="12.75" x14ac:dyDescent="0.15">
      <c r="A647" s="12" t="s">
        <v>1483</v>
      </c>
      <c r="B647" s="12" t="s">
        <v>35</v>
      </c>
      <c r="C647" s="12" t="s">
        <v>701</v>
      </c>
      <c r="D647" s="12" t="s">
        <v>697</v>
      </c>
      <c r="E647" s="12" t="s">
        <v>544</v>
      </c>
      <c r="F647" s="12" t="s">
        <v>545</v>
      </c>
      <c r="G647" s="16">
        <v>600</v>
      </c>
      <c r="H647" s="16">
        <v>471.5</v>
      </c>
      <c r="I647" s="17">
        <v>471.5</v>
      </c>
      <c r="J647" s="17">
        <v>471.5</v>
      </c>
      <c r="K647" s="16">
        <v>128.5</v>
      </c>
      <c r="L647" s="12" t="s">
        <v>698</v>
      </c>
      <c r="M647" s="12" t="s">
        <v>564</v>
      </c>
      <c r="N647" s="12" t="s">
        <v>699</v>
      </c>
      <c r="O647" s="16">
        <v>68</v>
      </c>
      <c r="P647" s="16">
        <v>53.5</v>
      </c>
      <c r="Q647" s="17">
        <v>67.599999999999994</v>
      </c>
      <c r="R647" s="17">
        <v>67.599999999999994</v>
      </c>
      <c r="S647" s="16">
        <v>0</v>
      </c>
      <c r="T647" s="16">
        <v>0</v>
      </c>
      <c r="U647" s="17">
        <v>0</v>
      </c>
      <c r="V647" s="17">
        <v>0</v>
      </c>
      <c r="W647" s="16">
        <v>53.5</v>
      </c>
      <c r="X647" s="16">
        <v>14.5</v>
      </c>
      <c r="Y647" s="16">
        <v>6.3333333333321196E-2</v>
      </c>
      <c r="Z647" s="16">
        <v>53.436666666666703</v>
      </c>
      <c r="AA647" s="18">
        <v>0</v>
      </c>
      <c r="AB647" s="16">
        <v>-6.3333333333330299E-2</v>
      </c>
      <c r="AC647" s="12" t="s">
        <v>549</v>
      </c>
      <c r="AD647" s="12" t="s">
        <v>559</v>
      </c>
      <c r="AE647" s="19">
        <v>43600</v>
      </c>
      <c r="AF647" s="19">
        <v>43603</v>
      </c>
      <c r="AH647" s="20">
        <v>43610</v>
      </c>
    </row>
    <row r="648" spans="1:34" s="12" customFormat="1" ht="12.75" x14ac:dyDescent="0.15">
      <c r="A648" s="12" t="s">
        <v>1484</v>
      </c>
      <c r="B648" s="12" t="s">
        <v>21</v>
      </c>
      <c r="C648" s="12" t="s">
        <v>652</v>
      </c>
      <c r="D648" s="12" t="s">
        <v>653</v>
      </c>
      <c r="E648" s="12" t="s">
        <v>544</v>
      </c>
      <c r="F648" s="12" t="s">
        <v>545</v>
      </c>
      <c r="G648" s="16">
        <v>1200</v>
      </c>
      <c r="H648" s="16">
        <v>0</v>
      </c>
      <c r="I648" s="17">
        <v>0</v>
      </c>
      <c r="J648" s="17">
        <v>0</v>
      </c>
      <c r="K648" s="16">
        <v>1200</v>
      </c>
      <c r="L648" s="12" t="s">
        <v>654</v>
      </c>
      <c r="M648" s="12" t="s">
        <v>557</v>
      </c>
      <c r="N648" s="12" t="s">
        <v>655</v>
      </c>
      <c r="O648" s="16">
        <v>84</v>
      </c>
      <c r="P648" s="16">
        <v>0</v>
      </c>
      <c r="Q648" s="17">
        <v>0</v>
      </c>
      <c r="R648" s="17">
        <v>0</v>
      </c>
      <c r="S648" s="16">
        <v>0</v>
      </c>
      <c r="T648" s="16">
        <v>0</v>
      </c>
      <c r="U648" s="17">
        <v>0</v>
      </c>
      <c r="V648" s="17">
        <v>0</v>
      </c>
      <c r="W648" s="16">
        <v>0</v>
      </c>
      <c r="X648" s="16">
        <v>84</v>
      </c>
      <c r="Y648" s="16">
        <v>0</v>
      </c>
      <c r="Z648" s="16">
        <v>0</v>
      </c>
      <c r="AA648" s="18">
        <v>0</v>
      </c>
      <c r="AB648" s="16">
        <v>0</v>
      </c>
      <c r="AC648" s="12" t="s">
        <v>549</v>
      </c>
      <c r="AD648" s="12" t="s">
        <v>559</v>
      </c>
      <c r="AE648" s="19">
        <v>43600</v>
      </c>
      <c r="AH648" s="20">
        <v>43605</v>
      </c>
    </row>
    <row r="649" spans="1:34" s="12" customFormat="1" ht="12.75" x14ac:dyDescent="0.15">
      <c r="A649" s="12" t="s">
        <v>1485</v>
      </c>
      <c r="B649" s="12" t="s">
        <v>15</v>
      </c>
      <c r="C649" s="12" t="s">
        <v>690</v>
      </c>
      <c r="D649" s="12" t="s">
        <v>691</v>
      </c>
      <c r="E649" s="12" t="s">
        <v>544</v>
      </c>
      <c r="F649" s="12" t="s">
        <v>545</v>
      </c>
      <c r="G649" s="16">
        <v>60000</v>
      </c>
      <c r="H649" s="16">
        <v>60000</v>
      </c>
      <c r="I649" s="17">
        <v>60000</v>
      </c>
      <c r="J649" s="17">
        <v>60000</v>
      </c>
      <c r="K649" s="16">
        <v>0</v>
      </c>
      <c r="L649" s="12" t="s">
        <v>692</v>
      </c>
      <c r="M649" s="12" t="s">
        <v>564</v>
      </c>
      <c r="N649" s="12" t="s">
        <v>693</v>
      </c>
      <c r="O649" s="16">
        <v>21</v>
      </c>
      <c r="P649" s="16">
        <v>21</v>
      </c>
      <c r="Q649" s="17">
        <v>21</v>
      </c>
      <c r="R649" s="17">
        <v>21</v>
      </c>
      <c r="S649" s="16">
        <v>0</v>
      </c>
      <c r="T649" s="16">
        <v>0</v>
      </c>
      <c r="U649" s="17">
        <v>0</v>
      </c>
      <c r="V649" s="17">
        <v>0</v>
      </c>
      <c r="W649" s="16">
        <v>21</v>
      </c>
      <c r="X649" s="16">
        <v>0</v>
      </c>
      <c r="Y649" s="16">
        <v>-4.5474735088646397E-15</v>
      </c>
      <c r="Z649" s="16">
        <v>21</v>
      </c>
      <c r="AA649" s="18">
        <v>0</v>
      </c>
      <c r="AB649" s="16">
        <v>0</v>
      </c>
      <c r="AC649" s="12" t="s">
        <v>549</v>
      </c>
      <c r="AD649" s="12" t="s">
        <v>559</v>
      </c>
      <c r="AE649" s="19">
        <v>43600</v>
      </c>
      <c r="AF649" s="19">
        <v>43600</v>
      </c>
      <c r="AG649" s="19">
        <v>43600</v>
      </c>
      <c r="AH649" s="20">
        <v>43601</v>
      </c>
    </row>
    <row r="650" spans="1:34" s="12" customFormat="1" ht="12.75" x14ac:dyDescent="0.15">
      <c r="A650" s="12" t="s">
        <v>1486</v>
      </c>
      <c r="B650" s="12" t="s">
        <v>15</v>
      </c>
      <c r="C650" s="12" t="s">
        <v>690</v>
      </c>
      <c r="D650" s="12" t="s">
        <v>691</v>
      </c>
      <c r="E650" s="12" t="s">
        <v>544</v>
      </c>
      <c r="F650" s="12" t="s">
        <v>585</v>
      </c>
      <c r="G650" s="16">
        <v>600000</v>
      </c>
      <c r="H650" s="16">
        <v>599100</v>
      </c>
      <c r="I650" s="17">
        <v>599100</v>
      </c>
      <c r="J650" s="17">
        <v>599100</v>
      </c>
      <c r="K650" s="16">
        <v>900</v>
      </c>
      <c r="L650" s="12" t="s">
        <v>692</v>
      </c>
      <c r="M650" s="12" t="s">
        <v>564</v>
      </c>
      <c r="N650" s="12" t="s">
        <v>693</v>
      </c>
      <c r="O650" s="16">
        <v>204</v>
      </c>
      <c r="P650" s="16">
        <v>203.7</v>
      </c>
      <c r="Q650" s="17">
        <v>203.7</v>
      </c>
      <c r="R650" s="17">
        <v>203.7</v>
      </c>
      <c r="S650" s="16">
        <v>0</v>
      </c>
      <c r="T650" s="16">
        <v>0</v>
      </c>
      <c r="U650" s="17">
        <v>0</v>
      </c>
      <c r="V650" s="17">
        <v>0</v>
      </c>
      <c r="W650" s="16">
        <v>203.7</v>
      </c>
      <c r="X650" s="16">
        <v>0.3</v>
      </c>
      <c r="Y650" s="16">
        <v>5.9999999999854501E-3</v>
      </c>
      <c r="Z650" s="16">
        <v>203.69399999999999</v>
      </c>
      <c r="AA650" s="18">
        <v>0</v>
      </c>
      <c r="AB650" s="16">
        <v>-5.9999999999854501E-3</v>
      </c>
      <c r="AC650" s="12" t="s">
        <v>549</v>
      </c>
      <c r="AD650" s="12" t="s">
        <v>559</v>
      </c>
      <c r="AE650" s="19">
        <v>43600</v>
      </c>
      <c r="AF650" s="19">
        <v>43600</v>
      </c>
    </row>
    <row r="651" spans="1:34" s="12" customFormat="1" ht="12.75" x14ac:dyDescent="0.15">
      <c r="A651" s="12" t="s">
        <v>1487</v>
      </c>
      <c r="B651" s="12" t="s">
        <v>11</v>
      </c>
      <c r="C651" s="12" t="s">
        <v>453</v>
      </c>
      <c r="D651" s="12" t="s">
        <v>628</v>
      </c>
      <c r="E651" s="12" t="s">
        <v>544</v>
      </c>
      <c r="F651" s="12" t="s">
        <v>545</v>
      </c>
      <c r="G651" s="16">
        <v>1000000</v>
      </c>
      <c r="H651" s="16">
        <v>952000</v>
      </c>
      <c r="I651" s="17">
        <v>952000</v>
      </c>
      <c r="J651" s="17">
        <v>952000</v>
      </c>
      <c r="K651" s="16">
        <v>48000</v>
      </c>
      <c r="L651" s="12" t="s">
        <v>629</v>
      </c>
      <c r="M651" s="12" t="s">
        <v>564</v>
      </c>
      <c r="N651" s="12" t="s">
        <v>630</v>
      </c>
      <c r="O651" s="16">
        <v>862</v>
      </c>
      <c r="P651" s="16">
        <v>862</v>
      </c>
      <c r="Q651" s="17">
        <v>901</v>
      </c>
      <c r="R651" s="17">
        <v>901</v>
      </c>
      <c r="S651" s="16">
        <v>0</v>
      </c>
      <c r="T651" s="16">
        <v>0</v>
      </c>
      <c r="U651" s="17">
        <v>0</v>
      </c>
      <c r="V651" s="17">
        <v>0</v>
      </c>
      <c r="W651" s="16">
        <v>862</v>
      </c>
      <c r="X651" s="16">
        <v>0</v>
      </c>
      <c r="Y651" s="16">
        <v>41.375999999999898</v>
      </c>
      <c r="Z651" s="16">
        <v>820.62400000000002</v>
      </c>
      <c r="AA651" s="18">
        <v>0</v>
      </c>
      <c r="AB651" s="16">
        <v>-41.376000000000097</v>
      </c>
      <c r="AC651" s="12" t="s">
        <v>549</v>
      </c>
      <c r="AD651" s="12" t="s">
        <v>559</v>
      </c>
      <c r="AE651" s="19">
        <v>43601</v>
      </c>
      <c r="AF651" s="19">
        <v>43606</v>
      </c>
      <c r="AH651" s="20">
        <v>43612</v>
      </c>
    </row>
    <row r="652" spans="1:34" s="12" customFormat="1" ht="12.75" x14ac:dyDescent="0.15">
      <c r="A652" s="12" t="s">
        <v>1488</v>
      </c>
      <c r="B652" s="12" t="s">
        <v>19</v>
      </c>
      <c r="C652" s="12" t="s">
        <v>579</v>
      </c>
      <c r="D652" s="12" t="s">
        <v>1097</v>
      </c>
      <c r="E652" s="12" t="s">
        <v>544</v>
      </c>
      <c r="F652" s="12" t="s">
        <v>545</v>
      </c>
      <c r="G652" s="16">
        <v>800</v>
      </c>
      <c r="H652" s="16">
        <v>361</v>
      </c>
      <c r="I652" s="17">
        <v>361</v>
      </c>
      <c r="J652" s="17">
        <v>361</v>
      </c>
      <c r="K652" s="16">
        <v>439</v>
      </c>
      <c r="L652" s="12" t="s">
        <v>1098</v>
      </c>
      <c r="M652" s="12" t="s">
        <v>827</v>
      </c>
      <c r="N652" s="12" t="s">
        <v>1099</v>
      </c>
      <c r="O652" s="16">
        <v>77</v>
      </c>
      <c r="P652" s="16">
        <v>37.4</v>
      </c>
      <c r="Q652" s="17">
        <v>37.4</v>
      </c>
      <c r="R652" s="17">
        <v>37.4</v>
      </c>
      <c r="S652" s="16">
        <v>0</v>
      </c>
      <c r="T652" s="16">
        <v>0</v>
      </c>
      <c r="U652" s="17">
        <v>0</v>
      </c>
      <c r="V652" s="17">
        <v>0</v>
      </c>
      <c r="W652" s="16">
        <v>37.4</v>
      </c>
      <c r="X652" s="16">
        <v>39.6</v>
      </c>
      <c r="Y652" s="16">
        <v>2.6537500000000001</v>
      </c>
      <c r="Z652" s="16">
        <v>34.746250000000003</v>
      </c>
      <c r="AA652" s="18">
        <v>0</v>
      </c>
      <c r="AB652" s="16">
        <v>-2.6537500000000001</v>
      </c>
      <c r="AC652" s="12" t="s">
        <v>549</v>
      </c>
      <c r="AD652" s="12" t="s">
        <v>559</v>
      </c>
      <c r="AE652" s="19">
        <v>43601</v>
      </c>
      <c r="AF652" s="19">
        <v>43601</v>
      </c>
      <c r="AH652" s="20">
        <v>43610</v>
      </c>
    </row>
    <row r="653" spans="1:34" s="12" customFormat="1" ht="12.75" x14ac:dyDescent="0.15">
      <c r="A653" s="12" t="s">
        <v>1489</v>
      </c>
      <c r="B653" s="12" t="s">
        <v>98</v>
      </c>
      <c r="C653" s="12" t="s">
        <v>588</v>
      </c>
      <c r="D653" s="12" t="s">
        <v>1060</v>
      </c>
      <c r="E653" s="12" t="s">
        <v>544</v>
      </c>
      <c r="F653" s="12" t="s">
        <v>545</v>
      </c>
      <c r="G653" s="16">
        <v>1000</v>
      </c>
      <c r="H653" s="16">
        <v>1000</v>
      </c>
      <c r="I653" s="17">
        <v>1000</v>
      </c>
      <c r="J653" s="17">
        <v>1000</v>
      </c>
      <c r="K653" s="16">
        <v>0</v>
      </c>
      <c r="L653" s="12" t="s">
        <v>1061</v>
      </c>
      <c r="M653" s="12" t="s">
        <v>557</v>
      </c>
      <c r="N653" s="12" t="s">
        <v>1062</v>
      </c>
      <c r="O653" s="16">
        <v>98</v>
      </c>
      <c r="P653" s="16">
        <v>98</v>
      </c>
      <c r="Q653" s="17">
        <v>120.7</v>
      </c>
      <c r="R653" s="17">
        <v>120.7</v>
      </c>
      <c r="S653" s="16">
        <v>0</v>
      </c>
      <c r="T653" s="16">
        <v>0</v>
      </c>
      <c r="U653" s="17">
        <v>0</v>
      </c>
      <c r="V653" s="17">
        <v>0</v>
      </c>
      <c r="W653" s="16">
        <v>98</v>
      </c>
      <c r="X653" s="16">
        <v>0</v>
      </c>
      <c r="Y653" s="16">
        <v>-1.81898940354586E-14</v>
      </c>
      <c r="Z653" s="16">
        <v>98</v>
      </c>
      <c r="AA653" s="18">
        <v>0</v>
      </c>
      <c r="AB653" s="16">
        <v>0</v>
      </c>
      <c r="AC653" s="12" t="s">
        <v>549</v>
      </c>
      <c r="AD653" s="12" t="s">
        <v>559</v>
      </c>
      <c r="AE653" s="19">
        <v>43602</v>
      </c>
      <c r="AF653" s="19">
        <v>43607</v>
      </c>
      <c r="AG653" s="19">
        <v>43609</v>
      </c>
      <c r="AH653" s="20">
        <v>43610</v>
      </c>
    </row>
    <row r="654" spans="1:34" s="12" customFormat="1" ht="12.75" x14ac:dyDescent="0.15">
      <c r="A654" s="12" t="s">
        <v>1490</v>
      </c>
      <c r="B654" s="12" t="s">
        <v>9</v>
      </c>
      <c r="C654" s="12" t="s">
        <v>588</v>
      </c>
      <c r="D654" s="12" t="s">
        <v>607</v>
      </c>
      <c r="E654" s="12" t="s">
        <v>544</v>
      </c>
      <c r="F654" s="12" t="s">
        <v>545</v>
      </c>
      <c r="G654" s="16">
        <v>3000</v>
      </c>
      <c r="H654" s="16">
        <v>2978.3</v>
      </c>
      <c r="I654" s="17">
        <v>2978.3</v>
      </c>
      <c r="J654" s="17">
        <v>2978.3</v>
      </c>
      <c r="K654" s="16">
        <v>21.7</v>
      </c>
      <c r="L654" s="12" t="s">
        <v>608</v>
      </c>
      <c r="M654" s="12" t="s">
        <v>557</v>
      </c>
      <c r="N654" s="12" t="s">
        <v>609</v>
      </c>
      <c r="O654" s="16">
        <v>422</v>
      </c>
      <c r="P654" s="16">
        <v>422</v>
      </c>
      <c r="Q654" s="17">
        <v>422</v>
      </c>
      <c r="R654" s="17">
        <v>422</v>
      </c>
      <c r="S654" s="16">
        <v>0</v>
      </c>
      <c r="T654" s="16">
        <v>0</v>
      </c>
      <c r="U654" s="17">
        <v>0</v>
      </c>
      <c r="V654" s="17">
        <v>0</v>
      </c>
      <c r="W654" s="16">
        <v>422</v>
      </c>
      <c r="X654" s="16">
        <v>0</v>
      </c>
      <c r="Y654" s="16">
        <v>3.05246666666666</v>
      </c>
      <c r="Z654" s="16">
        <v>418.94753333333301</v>
      </c>
      <c r="AA654" s="18">
        <v>0</v>
      </c>
      <c r="AB654" s="16">
        <v>-3.05246666666666</v>
      </c>
      <c r="AC654" s="12" t="s">
        <v>549</v>
      </c>
      <c r="AD654" s="12" t="s">
        <v>559</v>
      </c>
      <c r="AE654" s="19">
        <v>43602</v>
      </c>
      <c r="AF654" s="19">
        <v>43605</v>
      </c>
      <c r="AH654" s="20">
        <v>43610</v>
      </c>
    </row>
    <row r="655" spans="1:34" s="12" customFormat="1" ht="12.75" x14ac:dyDescent="0.15">
      <c r="A655" s="12" t="s">
        <v>1491</v>
      </c>
      <c r="B655" s="12" t="s">
        <v>1492</v>
      </c>
      <c r="C655" s="12" t="s">
        <v>1112</v>
      </c>
      <c r="D655" s="12" t="s">
        <v>1113</v>
      </c>
      <c r="E655" s="12" t="s">
        <v>544</v>
      </c>
      <c r="F655" s="12" t="s">
        <v>545</v>
      </c>
      <c r="G655" s="16">
        <v>300000</v>
      </c>
      <c r="H655" s="16">
        <v>0</v>
      </c>
      <c r="I655" s="17">
        <v>0</v>
      </c>
      <c r="J655" s="17">
        <v>0</v>
      </c>
      <c r="K655" s="16">
        <v>300000</v>
      </c>
      <c r="L655" s="12" t="s">
        <v>428</v>
      </c>
      <c r="M655" s="12" t="s">
        <v>787</v>
      </c>
      <c r="N655" s="12" t="s">
        <v>787</v>
      </c>
      <c r="O655" s="16">
        <v>300000</v>
      </c>
      <c r="P655" s="16">
        <v>0</v>
      </c>
      <c r="Q655" s="17">
        <v>0</v>
      </c>
      <c r="R655" s="17">
        <v>0</v>
      </c>
      <c r="S655" s="16">
        <v>0</v>
      </c>
      <c r="T655" s="16">
        <v>0</v>
      </c>
      <c r="U655" s="17">
        <v>0</v>
      </c>
      <c r="V655" s="17">
        <v>0</v>
      </c>
      <c r="W655" s="16">
        <v>0</v>
      </c>
      <c r="X655" s="16">
        <v>300000</v>
      </c>
      <c r="Y655" s="16">
        <v>0</v>
      </c>
      <c r="Z655" s="16">
        <v>0</v>
      </c>
      <c r="AA655" s="18">
        <v>0</v>
      </c>
      <c r="AB655" s="16">
        <v>0</v>
      </c>
      <c r="AC655" s="12" t="s">
        <v>549</v>
      </c>
      <c r="AD655" s="12" t="s">
        <v>79</v>
      </c>
      <c r="AE655" s="19">
        <v>43602</v>
      </c>
      <c r="AH655" s="20">
        <v>43614</v>
      </c>
    </row>
    <row r="656" spans="1:34" s="12" customFormat="1" ht="12.75" x14ac:dyDescent="0.15">
      <c r="A656" s="12" t="s">
        <v>1493</v>
      </c>
      <c r="B656" s="12" t="s">
        <v>31</v>
      </c>
      <c r="C656" s="12" t="s">
        <v>670</v>
      </c>
      <c r="D656" s="12" t="s">
        <v>671</v>
      </c>
      <c r="E656" s="12" t="s">
        <v>544</v>
      </c>
      <c r="F656" s="12" t="s">
        <v>545</v>
      </c>
      <c r="G656" s="16">
        <v>1000000</v>
      </c>
      <c r="H656" s="16">
        <v>984300</v>
      </c>
      <c r="I656" s="17">
        <v>984300</v>
      </c>
      <c r="J656" s="17">
        <v>984300</v>
      </c>
      <c r="K656" s="16">
        <v>15700</v>
      </c>
      <c r="L656" s="12" t="s">
        <v>672</v>
      </c>
      <c r="M656" s="12" t="s">
        <v>564</v>
      </c>
      <c r="N656" s="12" t="s">
        <v>673</v>
      </c>
      <c r="O656" s="16">
        <v>1313</v>
      </c>
      <c r="P656" s="16">
        <v>1313</v>
      </c>
      <c r="Q656" s="17">
        <v>1313</v>
      </c>
      <c r="R656" s="17">
        <v>1313</v>
      </c>
      <c r="S656" s="16">
        <v>0</v>
      </c>
      <c r="T656" s="16">
        <v>0</v>
      </c>
      <c r="U656" s="17">
        <v>0</v>
      </c>
      <c r="V656" s="17">
        <v>0</v>
      </c>
      <c r="W656" s="16">
        <v>1313</v>
      </c>
      <c r="X656" s="16">
        <v>0</v>
      </c>
      <c r="Y656" s="16">
        <v>20.614100000000001</v>
      </c>
      <c r="Z656" s="16">
        <v>1292.3859</v>
      </c>
      <c r="AA656" s="18">
        <v>0</v>
      </c>
      <c r="AB656" s="16">
        <v>-20.614100000000001</v>
      </c>
      <c r="AC656" s="12" t="s">
        <v>549</v>
      </c>
      <c r="AD656" s="12" t="s">
        <v>559</v>
      </c>
      <c r="AE656" s="19">
        <v>43602</v>
      </c>
      <c r="AF656" s="19">
        <v>43603</v>
      </c>
      <c r="AH656" s="20">
        <v>43610</v>
      </c>
    </row>
    <row r="657" spans="1:34" s="12" customFormat="1" ht="12.75" x14ac:dyDescent="0.15">
      <c r="A657" s="12" t="s">
        <v>1494</v>
      </c>
      <c r="B657" s="12" t="s">
        <v>774</v>
      </c>
      <c r="C657" s="12" t="s">
        <v>573</v>
      </c>
      <c r="D657" s="12" t="s">
        <v>775</v>
      </c>
      <c r="E657" s="12" t="s">
        <v>544</v>
      </c>
      <c r="F657" s="12" t="s">
        <v>545</v>
      </c>
      <c r="G657" s="16">
        <v>40</v>
      </c>
      <c r="H657" s="16">
        <v>0</v>
      </c>
      <c r="I657" s="17">
        <v>0</v>
      </c>
      <c r="J657" s="17">
        <v>0</v>
      </c>
      <c r="K657" s="16">
        <v>40</v>
      </c>
      <c r="L657" s="12" t="s">
        <v>776</v>
      </c>
      <c r="M657" s="12" t="s">
        <v>557</v>
      </c>
      <c r="N657" s="12" t="s">
        <v>777</v>
      </c>
      <c r="O657" s="16">
        <v>5</v>
      </c>
      <c r="P657" s="16">
        <v>4.9000000000000004</v>
      </c>
      <c r="Q657" s="17">
        <v>4.9000000000000004</v>
      </c>
      <c r="R657" s="17">
        <v>4.9000000000000004</v>
      </c>
      <c r="S657" s="16">
        <v>0</v>
      </c>
      <c r="T657" s="16">
        <v>0</v>
      </c>
      <c r="U657" s="17">
        <v>0</v>
      </c>
      <c r="V657" s="17">
        <v>0</v>
      </c>
      <c r="W657" s="16">
        <v>4.9000000000000004</v>
      </c>
      <c r="X657" s="16">
        <v>0.1</v>
      </c>
      <c r="Y657" s="16">
        <v>4.9000000000000004</v>
      </c>
      <c r="Z657" s="16">
        <v>0</v>
      </c>
      <c r="AA657" s="18">
        <v>0</v>
      </c>
      <c r="AB657" s="16">
        <v>-4.9000000000000004</v>
      </c>
      <c r="AC657" s="12" t="s">
        <v>549</v>
      </c>
      <c r="AD657" s="12" t="s">
        <v>559</v>
      </c>
      <c r="AE657" s="19">
        <v>43602</v>
      </c>
      <c r="AH657" s="20">
        <v>43602</v>
      </c>
    </row>
    <row r="658" spans="1:34" s="12" customFormat="1" ht="12.75" x14ac:dyDescent="0.15">
      <c r="A658" s="12" t="s">
        <v>1495</v>
      </c>
      <c r="B658" s="12" t="s">
        <v>308</v>
      </c>
      <c r="C658" s="12" t="s">
        <v>573</v>
      </c>
      <c r="D658" s="12" t="s">
        <v>1417</v>
      </c>
      <c r="E658" s="12" t="s">
        <v>544</v>
      </c>
      <c r="F658" s="12" t="s">
        <v>545</v>
      </c>
      <c r="G658" s="16">
        <v>65</v>
      </c>
      <c r="H658" s="16">
        <v>0</v>
      </c>
      <c r="I658" s="17">
        <v>0</v>
      </c>
      <c r="J658" s="17">
        <v>0</v>
      </c>
      <c r="K658" s="16">
        <v>65</v>
      </c>
      <c r="L658" s="12" t="s">
        <v>1414</v>
      </c>
      <c r="M658" s="12" t="s">
        <v>557</v>
      </c>
      <c r="N658" s="12" t="s">
        <v>1415</v>
      </c>
      <c r="O658" s="16">
        <v>5</v>
      </c>
      <c r="P658" s="16">
        <v>5</v>
      </c>
      <c r="Q658" s="17">
        <v>5</v>
      </c>
      <c r="R658" s="17">
        <v>5</v>
      </c>
      <c r="S658" s="16">
        <v>0</v>
      </c>
      <c r="T658" s="16">
        <v>0</v>
      </c>
      <c r="U658" s="17">
        <v>0</v>
      </c>
      <c r="V658" s="17">
        <v>0</v>
      </c>
      <c r="W658" s="16">
        <v>5</v>
      </c>
      <c r="X658" s="16">
        <v>0</v>
      </c>
      <c r="Y658" s="16">
        <v>5</v>
      </c>
      <c r="Z658" s="16">
        <v>0</v>
      </c>
      <c r="AA658" s="18">
        <v>0</v>
      </c>
      <c r="AB658" s="16">
        <v>-5</v>
      </c>
      <c r="AC658" s="12" t="s">
        <v>549</v>
      </c>
      <c r="AD658" s="12" t="s">
        <v>559</v>
      </c>
      <c r="AE658" s="19">
        <v>43602</v>
      </c>
      <c r="AH658" s="20">
        <v>43602</v>
      </c>
    </row>
    <row r="659" spans="1:34" s="12" customFormat="1" ht="12.75" x14ac:dyDescent="0.15">
      <c r="A659" s="12" t="s">
        <v>1496</v>
      </c>
      <c r="B659" s="12" t="s">
        <v>102</v>
      </c>
      <c r="C659" s="12" t="s">
        <v>554</v>
      </c>
      <c r="D659" s="12" t="s">
        <v>757</v>
      </c>
      <c r="E659" s="12" t="s">
        <v>544</v>
      </c>
      <c r="F659" s="12" t="s">
        <v>585</v>
      </c>
      <c r="G659" s="16">
        <v>600</v>
      </c>
      <c r="H659" s="16">
        <v>327</v>
      </c>
      <c r="I659" s="17">
        <v>327</v>
      </c>
      <c r="J659" s="17">
        <v>327</v>
      </c>
      <c r="K659" s="16">
        <v>273</v>
      </c>
      <c r="L659" s="12" t="s">
        <v>654</v>
      </c>
      <c r="M659" s="12" t="s">
        <v>557</v>
      </c>
      <c r="N659" s="12" t="s">
        <v>655</v>
      </c>
      <c r="O659" s="16">
        <v>84</v>
      </c>
      <c r="P659" s="16">
        <v>81.3</v>
      </c>
      <c r="Q659" s="17">
        <v>81.3</v>
      </c>
      <c r="R659" s="17">
        <v>81.3</v>
      </c>
      <c r="S659" s="16">
        <v>0</v>
      </c>
      <c r="T659" s="16">
        <v>0</v>
      </c>
      <c r="U659" s="17">
        <v>0</v>
      </c>
      <c r="V659" s="17">
        <v>0</v>
      </c>
      <c r="W659" s="16">
        <v>81.3</v>
      </c>
      <c r="X659" s="16">
        <v>2.7</v>
      </c>
      <c r="Y659" s="16">
        <v>35.520000000000003</v>
      </c>
      <c r="Z659" s="16">
        <v>45.78</v>
      </c>
      <c r="AA659" s="18">
        <v>0</v>
      </c>
      <c r="AB659" s="16">
        <v>-35.520000000000003</v>
      </c>
      <c r="AC659" s="12" t="s">
        <v>549</v>
      </c>
      <c r="AD659" s="12" t="s">
        <v>559</v>
      </c>
      <c r="AE659" s="19">
        <v>43603</v>
      </c>
      <c r="AF659" s="19">
        <v>43605</v>
      </c>
    </row>
    <row r="660" spans="1:34" s="12" customFormat="1" ht="12.75" x14ac:dyDescent="0.15">
      <c r="A660" s="12" t="s">
        <v>1497</v>
      </c>
      <c r="B660" s="12" t="s">
        <v>31</v>
      </c>
      <c r="C660" s="12" t="s">
        <v>670</v>
      </c>
      <c r="D660" s="12" t="s">
        <v>671</v>
      </c>
      <c r="E660" s="12" t="s">
        <v>544</v>
      </c>
      <c r="F660" s="12" t="s">
        <v>585</v>
      </c>
      <c r="G660" s="16">
        <v>2000000</v>
      </c>
      <c r="H660" s="16">
        <v>1615200</v>
      </c>
      <c r="I660" s="17">
        <v>1615200</v>
      </c>
      <c r="J660" s="17">
        <v>1615200</v>
      </c>
      <c r="K660" s="16">
        <v>384800</v>
      </c>
      <c r="L660" s="12" t="s">
        <v>672</v>
      </c>
      <c r="M660" s="12" t="s">
        <v>564</v>
      </c>
      <c r="N660" s="12" t="s">
        <v>673</v>
      </c>
      <c r="O660" s="16">
        <v>2626</v>
      </c>
      <c r="P660" s="16">
        <v>2550.3000000000002</v>
      </c>
      <c r="Q660" s="17">
        <v>2550.3000000000002</v>
      </c>
      <c r="R660" s="17">
        <v>2550.3000000000002</v>
      </c>
      <c r="S660" s="16">
        <v>0</v>
      </c>
      <c r="T660" s="16">
        <v>0</v>
      </c>
      <c r="U660" s="17">
        <v>0</v>
      </c>
      <c r="V660" s="17">
        <v>0</v>
      </c>
      <c r="W660" s="16">
        <v>2550.3000000000002</v>
      </c>
      <c r="X660" s="16">
        <v>75.7</v>
      </c>
      <c r="Y660" s="16">
        <v>429.54239999999999</v>
      </c>
      <c r="Z660" s="16">
        <v>2120.7575999999999</v>
      </c>
      <c r="AA660" s="18">
        <v>0</v>
      </c>
      <c r="AB660" s="16">
        <v>-429.54239999999999</v>
      </c>
      <c r="AC660" s="12" t="s">
        <v>549</v>
      </c>
      <c r="AD660" s="12" t="s">
        <v>559</v>
      </c>
      <c r="AE660" s="19">
        <v>43603</v>
      </c>
      <c r="AF660" s="19">
        <v>43607</v>
      </c>
    </row>
    <row r="661" spans="1:34" s="12" customFormat="1" ht="12.75" x14ac:dyDescent="0.15">
      <c r="A661" s="12" t="s">
        <v>1498</v>
      </c>
      <c r="B661" s="12" t="s">
        <v>7</v>
      </c>
      <c r="C661" s="12" t="s">
        <v>863</v>
      </c>
      <c r="D661" s="12" t="s">
        <v>878</v>
      </c>
      <c r="E661" s="12" t="s">
        <v>544</v>
      </c>
      <c r="F661" s="12" t="s">
        <v>545</v>
      </c>
      <c r="G661" s="16">
        <v>160000</v>
      </c>
      <c r="H661" s="16">
        <v>136400</v>
      </c>
      <c r="I661" s="17">
        <v>136400</v>
      </c>
      <c r="J661" s="17">
        <v>136400</v>
      </c>
      <c r="K661" s="16">
        <v>23600</v>
      </c>
      <c r="L661" s="12" t="s">
        <v>879</v>
      </c>
      <c r="M661" s="12" t="s">
        <v>564</v>
      </c>
      <c r="N661" s="12" t="s">
        <v>880</v>
      </c>
      <c r="O661" s="16">
        <v>57</v>
      </c>
      <c r="P661" s="16">
        <v>54.8</v>
      </c>
      <c r="Q661" s="17">
        <v>54.8</v>
      </c>
      <c r="R661" s="17">
        <v>54.8</v>
      </c>
      <c r="S661" s="16">
        <v>0</v>
      </c>
      <c r="T661" s="16">
        <v>0</v>
      </c>
      <c r="U661" s="17">
        <v>0</v>
      </c>
      <c r="V661" s="17">
        <v>0</v>
      </c>
      <c r="W661" s="16">
        <v>54.8</v>
      </c>
      <c r="X661" s="16">
        <v>2.2000000000000002</v>
      </c>
      <c r="Y661" s="16">
        <v>6.2075000000000102</v>
      </c>
      <c r="Z661" s="16">
        <v>48.592500000000001</v>
      </c>
      <c r="AA661" s="18">
        <v>0</v>
      </c>
      <c r="AB661" s="16">
        <v>-6.2074999999999996</v>
      </c>
      <c r="AC661" s="12" t="s">
        <v>549</v>
      </c>
      <c r="AD661" s="12" t="s">
        <v>559</v>
      </c>
      <c r="AE661" s="19">
        <v>43603</v>
      </c>
      <c r="AF661" s="19">
        <v>43603</v>
      </c>
      <c r="AH661" s="20">
        <v>43610</v>
      </c>
    </row>
    <row r="662" spans="1:34" s="12" customFormat="1" ht="12.75" x14ac:dyDescent="0.15">
      <c r="A662" s="12" t="s">
        <v>1499</v>
      </c>
      <c r="B662" s="12" t="s">
        <v>98</v>
      </c>
      <c r="C662" s="12" t="s">
        <v>588</v>
      </c>
      <c r="D662" s="12" t="s">
        <v>1060</v>
      </c>
      <c r="E662" s="12" t="s">
        <v>544</v>
      </c>
      <c r="F662" s="12" t="s">
        <v>545</v>
      </c>
      <c r="G662" s="16">
        <v>1000</v>
      </c>
      <c r="H662" s="16">
        <v>996.9</v>
      </c>
      <c r="I662" s="17">
        <v>996.9</v>
      </c>
      <c r="J662" s="17">
        <v>996.9</v>
      </c>
      <c r="K662" s="16">
        <v>3.1</v>
      </c>
      <c r="L662" s="12" t="s">
        <v>1061</v>
      </c>
      <c r="M662" s="12" t="s">
        <v>557</v>
      </c>
      <c r="N662" s="12" t="s">
        <v>1062</v>
      </c>
      <c r="O662" s="16">
        <v>98</v>
      </c>
      <c r="P662" s="16">
        <v>97.7</v>
      </c>
      <c r="Q662" s="17">
        <v>100</v>
      </c>
      <c r="R662" s="17">
        <v>100</v>
      </c>
      <c r="S662" s="16">
        <v>0</v>
      </c>
      <c r="T662" s="16">
        <v>0</v>
      </c>
      <c r="U662" s="17">
        <v>0</v>
      </c>
      <c r="V662" s="17">
        <v>0</v>
      </c>
      <c r="W662" s="16">
        <v>97.7</v>
      </c>
      <c r="X662" s="16">
        <v>0.3</v>
      </c>
      <c r="Y662" s="16">
        <v>3.7999999999919999E-3</v>
      </c>
      <c r="Z662" s="16">
        <v>97.696200000000005</v>
      </c>
      <c r="AA662" s="18">
        <v>0</v>
      </c>
      <c r="AB662" s="16">
        <v>-3.7999999999919999E-3</v>
      </c>
      <c r="AC662" s="12" t="s">
        <v>549</v>
      </c>
      <c r="AD662" s="12" t="s">
        <v>559</v>
      </c>
      <c r="AE662" s="19">
        <v>43603</v>
      </c>
      <c r="AF662" s="19">
        <v>43606</v>
      </c>
      <c r="AH662" s="20">
        <v>43610</v>
      </c>
    </row>
    <row r="663" spans="1:34" s="12" customFormat="1" ht="12.75" x14ac:dyDescent="0.15">
      <c r="A663" s="12" t="s">
        <v>1500</v>
      </c>
      <c r="B663" s="12" t="s">
        <v>57</v>
      </c>
      <c r="C663" s="12" t="s">
        <v>636</v>
      </c>
      <c r="D663" s="12" t="s">
        <v>637</v>
      </c>
      <c r="E663" s="12" t="s">
        <v>544</v>
      </c>
      <c r="F663" s="12" t="s">
        <v>545</v>
      </c>
      <c r="G663" s="16">
        <v>300</v>
      </c>
      <c r="H663" s="16">
        <v>0</v>
      </c>
      <c r="I663" s="17">
        <v>0</v>
      </c>
      <c r="J663" s="17">
        <v>0</v>
      </c>
      <c r="K663" s="16">
        <v>300</v>
      </c>
      <c r="L663" s="12" t="s">
        <v>638</v>
      </c>
      <c r="M663" s="12" t="s">
        <v>557</v>
      </c>
      <c r="N663" s="12" t="s">
        <v>639</v>
      </c>
      <c r="O663" s="16">
        <v>47</v>
      </c>
      <c r="P663" s="16">
        <v>0</v>
      </c>
      <c r="Q663" s="17">
        <v>0</v>
      </c>
      <c r="R663" s="17">
        <v>0</v>
      </c>
      <c r="S663" s="16">
        <v>0</v>
      </c>
      <c r="T663" s="16">
        <v>0</v>
      </c>
      <c r="U663" s="17">
        <v>0</v>
      </c>
      <c r="V663" s="17">
        <v>0</v>
      </c>
      <c r="W663" s="16">
        <v>0</v>
      </c>
      <c r="X663" s="16">
        <v>47</v>
      </c>
      <c r="Y663" s="16">
        <v>0</v>
      </c>
      <c r="Z663" s="16">
        <v>0</v>
      </c>
      <c r="AA663" s="18">
        <v>0</v>
      </c>
      <c r="AB663" s="16">
        <v>0</v>
      </c>
      <c r="AC663" s="12" t="s">
        <v>549</v>
      </c>
      <c r="AD663" s="12" t="s">
        <v>559</v>
      </c>
      <c r="AE663" s="19">
        <v>43603</v>
      </c>
      <c r="AH663" s="20">
        <v>43603</v>
      </c>
    </row>
    <row r="664" spans="1:34" s="12" customFormat="1" ht="12.75" x14ac:dyDescent="0.15">
      <c r="A664" s="12" t="s">
        <v>1501</v>
      </c>
      <c r="B664" s="12" t="s">
        <v>55</v>
      </c>
      <c r="C664" s="12" t="s">
        <v>588</v>
      </c>
      <c r="D664" s="12" t="s">
        <v>816</v>
      </c>
      <c r="E664" s="12" t="s">
        <v>544</v>
      </c>
      <c r="F664" s="12" t="s">
        <v>545</v>
      </c>
      <c r="G664" s="16">
        <v>2000</v>
      </c>
      <c r="H664" s="16">
        <v>1980</v>
      </c>
      <c r="I664" s="17">
        <v>1980</v>
      </c>
      <c r="J664" s="17">
        <v>1980</v>
      </c>
      <c r="K664" s="16">
        <v>20</v>
      </c>
      <c r="L664" s="12" t="s">
        <v>817</v>
      </c>
      <c r="M664" s="12" t="s">
        <v>557</v>
      </c>
      <c r="N664" s="12" t="s">
        <v>818</v>
      </c>
      <c r="O664" s="16">
        <v>157</v>
      </c>
      <c r="P664" s="16">
        <v>157</v>
      </c>
      <c r="Q664" s="17">
        <v>157</v>
      </c>
      <c r="R664" s="17">
        <v>157</v>
      </c>
      <c r="S664" s="16">
        <v>0</v>
      </c>
      <c r="T664" s="16">
        <v>0</v>
      </c>
      <c r="U664" s="17">
        <v>0</v>
      </c>
      <c r="V664" s="17">
        <v>0</v>
      </c>
      <c r="W664" s="16">
        <v>157</v>
      </c>
      <c r="X664" s="16">
        <v>0</v>
      </c>
      <c r="Y664" s="16">
        <v>1.57</v>
      </c>
      <c r="Z664" s="16">
        <v>155.43</v>
      </c>
      <c r="AA664" s="18">
        <v>0</v>
      </c>
      <c r="AB664" s="16">
        <v>-1.57</v>
      </c>
      <c r="AC664" s="12" t="s">
        <v>549</v>
      </c>
      <c r="AD664" s="12" t="s">
        <v>559</v>
      </c>
      <c r="AE664" s="19">
        <v>43603</v>
      </c>
      <c r="AF664" s="19">
        <v>43606</v>
      </c>
      <c r="AH664" s="20">
        <v>43610</v>
      </c>
    </row>
    <row r="665" spans="1:34" s="12" customFormat="1" ht="12.75" x14ac:dyDescent="0.15">
      <c r="A665" s="12" t="s">
        <v>1502</v>
      </c>
      <c r="B665" s="12" t="s">
        <v>116</v>
      </c>
      <c r="C665" s="12" t="s">
        <v>696</v>
      </c>
      <c r="D665" s="12" t="s">
        <v>1002</v>
      </c>
      <c r="E665" s="12" t="s">
        <v>544</v>
      </c>
      <c r="F665" s="12" t="s">
        <v>545</v>
      </c>
      <c r="G665" s="16">
        <v>300</v>
      </c>
      <c r="H665" s="16">
        <v>0</v>
      </c>
      <c r="I665" s="17">
        <v>0</v>
      </c>
      <c r="J665" s="17">
        <v>0</v>
      </c>
      <c r="K665" s="16">
        <v>300</v>
      </c>
      <c r="L665" s="12" t="s">
        <v>1003</v>
      </c>
      <c r="M665" s="12" t="s">
        <v>564</v>
      </c>
      <c r="N665" s="12" t="s">
        <v>1004</v>
      </c>
      <c r="O665" s="16">
        <v>57</v>
      </c>
      <c r="P665" s="16">
        <v>0</v>
      </c>
      <c r="Q665" s="17">
        <v>3</v>
      </c>
      <c r="R665" s="17">
        <v>3</v>
      </c>
      <c r="S665" s="16">
        <v>0</v>
      </c>
      <c r="T665" s="16">
        <v>0</v>
      </c>
      <c r="U665" s="17">
        <v>0</v>
      </c>
      <c r="V665" s="17">
        <v>0</v>
      </c>
      <c r="W665" s="16">
        <v>0</v>
      </c>
      <c r="X665" s="16">
        <v>57</v>
      </c>
      <c r="Y665" s="16">
        <v>0</v>
      </c>
      <c r="Z665" s="16">
        <v>0</v>
      </c>
      <c r="AA665" s="18">
        <v>0</v>
      </c>
      <c r="AB665" s="16">
        <v>0</v>
      </c>
      <c r="AC665" s="12" t="s">
        <v>549</v>
      </c>
      <c r="AD665" s="12" t="s">
        <v>559</v>
      </c>
      <c r="AE665" s="19">
        <v>43603</v>
      </c>
      <c r="AH665" s="20">
        <v>43614</v>
      </c>
    </row>
    <row r="666" spans="1:34" s="12" customFormat="1" ht="12.75" x14ac:dyDescent="0.15">
      <c r="A666" s="12" t="s">
        <v>1503</v>
      </c>
      <c r="B666" s="12" t="s">
        <v>1252</v>
      </c>
      <c r="C666" s="12" t="s">
        <v>701</v>
      </c>
      <c r="D666" s="12" t="s">
        <v>1253</v>
      </c>
      <c r="E666" s="12" t="s">
        <v>544</v>
      </c>
      <c r="F666" s="12" t="s">
        <v>545</v>
      </c>
      <c r="G666" s="16">
        <v>300</v>
      </c>
      <c r="H666" s="16">
        <v>284</v>
      </c>
      <c r="I666" s="17">
        <v>284</v>
      </c>
      <c r="J666" s="17">
        <v>284</v>
      </c>
      <c r="K666" s="16">
        <v>16</v>
      </c>
      <c r="L666" s="12" t="s">
        <v>1254</v>
      </c>
      <c r="M666" s="12" t="s">
        <v>557</v>
      </c>
      <c r="N666" s="12" t="s">
        <v>1255</v>
      </c>
      <c r="O666" s="16">
        <v>40</v>
      </c>
      <c r="P666" s="16">
        <v>40</v>
      </c>
      <c r="Q666" s="17">
        <v>40</v>
      </c>
      <c r="R666" s="17">
        <v>40</v>
      </c>
      <c r="S666" s="16">
        <v>0</v>
      </c>
      <c r="T666" s="16">
        <v>0</v>
      </c>
      <c r="U666" s="17">
        <v>0</v>
      </c>
      <c r="V666" s="17">
        <v>0</v>
      </c>
      <c r="W666" s="16">
        <v>40</v>
      </c>
      <c r="X666" s="16">
        <v>0</v>
      </c>
      <c r="Y666" s="16">
        <v>2.1333333333333302</v>
      </c>
      <c r="Z666" s="16">
        <v>37.866666666666703</v>
      </c>
      <c r="AA666" s="18">
        <v>0</v>
      </c>
      <c r="AB666" s="16">
        <v>-2.1333333333333302</v>
      </c>
      <c r="AC666" s="12" t="s">
        <v>549</v>
      </c>
      <c r="AD666" s="12" t="s">
        <v>559</v>
      </c>
      <c r="AE666" s="19">
        <v>43603</v>
      </c>
      <c r="AF666" s="19">
        <v>43607</v>
      </c>
      <c r="AH666" s="20">
        <v>43610</v>
      </c>
    </row>
    <row r="667" spans="1:34" s="12" customFormat="1" ht="12.75" x14ac:dyDescent="0.15">
      <c r="A667" s="12" t="s">
        <v>1504</v>
      </c>
      <c r="B667" s="12" t="s">
        <v>1245</v>
      </c>
      <c r="C667" s="12" t="s">
        <v>554</v>
      </c>
      <c r="D667" s="12" t="s">
        <v>1196</v>
      </c>
      <c r="E667" s="12" t="s">
        <v>544</v>
      </c>
      <c r="F667" s="12" t="s">
        <v>545</v>
      </c>
      <c r="G667" s="16">
        <v>300</v>
      </c>
      <c r="H667" s="16">
        <v>300</v>
      </c>
      <c r="I667" s="17">
        <v>300</v>
      </c>
      <c r="J667" s="17">
        <v>300</v>
      </c>
      <c r="K667" s="16">
        <v>0</v>
      </c>
      <c r="L667" s="12" t="s">
        <v>654</v>
      </c>
      <c r="M667" s="12" t="s">
        <v>557</v>
      </c>
      <c r="N667" s="12" t="s">
        <v>655</v>
      </c>
      <c r="O667" s="16">
        <v>37</v>
      </c>
      <c r="P667" s="16">
        <v>37</v>
      </c>
      <c r="Q667" s="17">
        <v>37</v>
      </c>
      <c r="R667" s="17">
        <v>37</v>
      </c>
      <c r="S667" s="16">
        <v>0</v>
      </c>
      <c r="T667" s="16">
        <v>0</v>
      </c>
      <c r="U667" s="17">
        <v>0</v>
      </c>
      <c r="V667" s="17">
        <v>0</v>
      </c>
      <c r="W667" s="16">
        <v>37</v>
      </c>
      <c r="X667" s="16">
        <v>0</v>
      </c>
      <c r="Y667" s="16">
        <v>0</v>
      </c>
      <c r="Z667" s="16">
        <v>37</v>
      </c>
      <c r="AA667" s="18">
        <v>0</v>
      </c>
      <c r="AB667" s="16">
        <v>0</v>
      </c>
      <c r="AC667" s="12" t="s">
        <v>549</v>
      </c>
      <c r="AD667" s="12" t="s">
        <v>559</v>
      </c>
      <c r="AE667" s="19">
        <v>43605</v>
      </c>
      <c r="AF667" s="19">
        <v>43606</v>
      </c>
      <c r="AG667" s="19">
        <v>43606</v>
      </c>
      <c r="AH667" s="20">
        <v>43606</v>
      </c>
    </row>
    <row r="668" spans="1:34" s="12" customFormat="1" ht="12.75" x14ac:dyDescent="0.15">
      <c r="A668" s="12" t="s">
        <v>1505</v>
      </c>
      <c r="B668" s="12" t="s">
        <v>1247</v>
      </c>
      <c r="C668" s="12" t="s">
        <v>652</v>
      </c>
      <c r="D668" s="12" t="s">
        <v>1196</v>
      </c>
      <c r="E668" s="12" t="s">
        <v>544</v>
      </c>
      <c r="F668" s="12" t="s">
        <v>545</v>
      </c>
      <c r="G668" s="16">
        <v>300</v>
      </c>
      <c r="H668" s="16">
        <v>282</v>
      </c>
      <c r="I668" s="17">
        <v>282</v>
      </c>
      <c r="J668" s="17">
        <v>282</v>
      </c>
      <c r="K668" s="16">
        <v>18</v>
      </c>
      <c r="L668" s="12" t="s">
        <v>654</v>
      </c>
      <c r="M668" s="12" t="s">
        <v>557</v>
      </c>
      <c r="N668" s="12" t="s">
        <v>655</v>
      </c>
      <c r="O668" s="16">
        <v>37</v>
      </c>
      <c r="P668" s="16">
        <v>34.799999999999997</v>
      </c>
      <c r="Q668" s="17">
        <v>37</v>
      </c>
      <c r="R668" s="17">
        <v>37</v>
      </c>
      <c r="S668" s="16">
        <v>0</v>
      </c>
      <c r="T668" s="16">
        <v>0</v>
      </c>
      <c r="U668" s="17">
        <v>0</v>
      </c>
      <c r="V668" s="17">
        <v>0</v>
      </c>
      <c r="W668" s="16">
        <v>34.799999999999997</v>
      </c>
      <c r="X668" s="16">
        <v>2.2000000000000002</v>
      </c>
      <c r="Y668" s="16">
        <v>0.02</v>
      </c>
      <c r="Z668" s="16">
        <v>34.78</v>
      </c>
      <c r="AA668" s="18">
        <v>0</v>
      </c>
      <c r="AB668" s="16">
        <v>-0.02</v>
      </c>
      <c r="AC668" s="12" t="s">
        <v>549</v>
      </c>
      <c r="AD668" s="12" t="s">
        <v>559</v>
      </c>
      <c r="AE668" s="19">
        <v>43605</v>
      </c>
      <c r="AF668" s="19">
        <v>43606</v>
      </c>
      <c r="AH668" s="20">
        <v>43610</v>
      </c>
    </row>
    <row r="669" spans="1:34" s="12" customFormat="1" ht="12.75" x14ac:dyDescent="0.15">
      <c r="A669" s="12" t="s">
        <v>1506</v>
      </c>
      <c r="B669" s="12" t="s">
        <v>1249</v>
      </c>
      <c r="C669" s="12" t="s">
        <v>753</v>
      </c>
      <c r="D669" s="12" t="s">
        <v>653</v>
      </c>
      <c r="E669" s="12" t="s">
        <v>544</v>
      </c>
      <c r="F669" s="12" t="s">
        <v>545</v>
      </c>
      <c r="G669" s="16">
        <v>300</v>
      </c>
      <c r="H669" s="16">
        <v>300</v>
      </c>
      <c r="I669" s="17">
        <v>300</v>
      </c>
      <c r="J669" s="17">
        <v>300</v>
      </c>
      <c r="K669" s="16">
        <v>0</v>
      </c>
      <c r="L669" s="12" t="s">
        <v>654</v>
      </c>
      <c r="M669" s="12" t="s">
        <v>557</v>
      </c>
      <c r="N669" s="12" t="s">
        <v>655</v>
      </c>
      <c r="O669" s="16">
        <v>21</v>
      </c>
      <c r="P669" s="16">
        <v>21</v>
      </c>
      <c r="Q669" s="17">
        <v>21</v>
      </c>
      <c r="R669" s="17">
        <v>21</v>
      </c>
      <c r="S669" s="16">
        <v>0</v>
      </c>
      <c r="T669" s="16">
        <v>0</v>
      </c>
      <c r="U669" s="17">
        <v>0</v>
      </c>
      <c r="V669" s="17">
        <v>0</v>
      </c>
      <c r="W669" s="16">
        <v>21</v>
      </c>
      <c r="X669" s="16">
        <v>0</v>
      </c>
      <c r="Y669" s="16">
        <v>0</v>
      </c>
      <c r="Z669" s="16">
        <v>21</v>
      </c>
      <c r="AA669" s="18">
        <v>0</v>
      </c>
      <c r="AB669" s="16">
        <v>0</v>
      </c>
      <c r="AC669" s="12" t="s">
        <v>549</v>
      </c>
      <c r="AD669" s="12" t="s">
        <v>559</v>
      </c>
      <c r="AE669" s="19">
        <v>43605</v>
      </c>
      <c r="AF669" s="19">
        <v>43610</v>
      </c>
      <c r="AG669" s="19">
        <v>43610</v>
      </c>
      <c r="AH669" s="20">
        <v>43616</v>
      </c>
    </row>
    <row r="670" spans="1:34" s="12" customFormat="1" ht="12.75" x14ac:dyDescent="0.15">
      <c r="A670" s="12" t="s">
        <v>1507</v>
      </c>
      <c r="B670" s="12" t="s">
        <v>116</v>
      </c>
      <c r="C670" s="12" t="s">
        <v>696</v>
      </c>
      <c r="D670" s="12" t="s">
        <v>1002</v>
      </c>
      <c r="E670" s="12" t="s">
        <v>544</v>
      </c>
      <c r="F670" s="12" t="s">
        <v>545</v>
      </c>
      <c r="G670" s="16">
        <v>300</v>
      </c>
      <c r="H670" s="16">
        <v>300</v>
      </c>
      <c r="I670" s="17">
        <v>300</v>
      </c>
      <c r="J670" s="17">
        <v>300</v>
      </c>
      <c r="K670" s="16">
        <v>0</v>
      </c>
      <c r="L670" s="12" t="s">
        <v>1003</v>
      </c>
      <c r="M670" s="12" t="s">
        <v>564</v>
      </c>
      <c r="N670" s="12" t="s">
        <v>1004</v>
      </c>
      <c r="O670" s="16">
        <v>57</v>
      </c>
      <c r="P670" s="16">
        <v>57</v>
      </c>
      <c r="Q670" s="17">
        <v>57</v>
      </c>
      <c r="R670" s="17">
        <v>57</v>
      </c>
      <c r="S670" s="16">
        <v>0</v>
      </c>
      <c r="T670" s="16">
        <v>0</v>
      </c>
      <c r="U670" s="17">
        <v>0</v>
      </c>
      <c r="V670" s="17">
        <v>0</v>
      </c>
      <c r="W670" s="16">
        <v>57</v>
      </c>
      <c r="X670" s="16">
        <v>0</v>
      </c>
      <c r="Y670" s="16">
        <v>0</v>
      </c>
      <c r="Z670" s="16">
        <v>57</v>
      </c>
      <c r="AA670" s="18">
        <v>0</v>
      </c>
      <c r="AB670" s="16">
        <v>0</v>
      </c>
      <c r="AC670" s="12" t="s">
        <v>549</v>
      </c>
      <c r="AD670" s="12" t="s">
        <v>559</v>
      </c>
      <c r="AE670" s="19">
        <v>43605</v>
      </c>
      <c r="AF670" s="19">
        <v>43610</v>
      </c>
      <c r="AG670" s="19">
        <v>43612</v>
      </c>
      <c r="AH670" s="20">
        <v>43616</v>
      </c>
    </row>
    <row r="671" spans="1:34" s="12" customFormat="1" ht="12.75" x14ac:dyDescent="0.15">
      <c r="A671" s="12" t="s">
        <v>1508</v>
      </c>
      <c r="B671" s="12" t="s">
        <v>363</v>
      </c>
      <c r="C671" s="12" t="s">
        <v>670</v>
      </c>
      <c r="D671" s="12" t="s">
        <v>853</v>
      </c>
      <c r="E671" s="12" t="s">
        <v>544</v>
      </c>
      <c r="F671" s="12" t="s">
        <v>545</v>
      </c>
      <c r="G671" s="16">
        <v>500000</v>
      </c>
      <c r="H671" s="16">
        <v>0</v>
      </c>
      <c r="I671" s="17">
        <v>0</v>
      </c>
      <c r="J671" s="17">
        <v>0</v>
      </c>
      <c r="K671" s="16">
        <v>500000</v>
      </c>
      <c r="L671" s="12" t="s">
        <v>568</v>
      </c>
      <c r="M671" s="12" t="s">
        <v>569</v>
      </c>
      <c r="N671" s="12" t="s">
        <v>570</v>
      </c>
      <c r="O671" s="16">
        <v>321</v>
      </c>
      <c r="P671" s="16">
        <v>0</v>
      </c>
      <c r="Q671" s="17">
        <v>0</v>
      </c>
      <c r="R671" s="17">
        <v>0</v>
      </c>
      <c r="S671" s="16">
        <v>0</v>
      </c>
      <c r="T671" s="16">
        <v>0</v>
      </c>
      <c r="U671" s="17">
        <v>0</v>
      </c>
      <c r="V671" s="17">
        <v>0</v>
      </c>
      <c r="W671" s="16">
        <v>0</v>
      </c>
      <c r="X671" s="16">
        <v>321</v>
      </c>
      <c r="Y671" s="16">
        <v>0</v>
      </c>
      <c r="Z671" s="16">
        <v>0</v>
      </c>
      <c r="AA671" s="18">
        <v>0</v>
      </c>
      <c r="AB671" s="16">
        <v>0</v>
      </c>
      <c r="AC671" s="12" t="s">
        <v>549</v>
      </c>
      <c r="AD671" s="12" t="s">
        <v>559</v>
      </c>
      <c r="AE671" s="19">
        <v>43605</v>
      </c>
      <c r="AH671" s="20">
        <v>43607</v>
      </c>
    </row>
    <row r="672" spans="1:34" s="12" customFormat="1" ht="12.75" x14ac:dyDescent="0.15">
      <c r="A672" s="12" t="s">
        <v>1509</v>
      </c>
      <c r="B672" s="12" t="s">
        <v>81</v>
      </c>
      <c r="C672" s="12" t="s">
        <v>863</v>
      </c>
      <c r="D672" s="12" t="s">
        <v>864</v>
      </c>
      <c r="E672" s="12" t="s">
        <v>544</v>
      </c>
      <c r="F672" s="12" t="s">
        <v>585</v>
      </c>
      <c r="G672" s="16">
        <v>800000</v>
      </c>
      <c r="H672" s="16">
        <v>687000</v>
      </c>
      <c r="I672" s="17">
        <v>687000</v>
      </c>
      <c r="J672" s="17">
        <v>687000</v>
      </c>
      <c r="K672" s="16">
        <v>113000</v>
      </c>
      <c r="L672" s="12" t="s">
        <v>865</v>
      </c>
      <c r="M672" s="12" t="s">
        <v>564</v>
      </c>
      <c r="N672" s="12" t="s">
        <v>866</v>
      </c>
      <c r="O672" s="16">
        <v>262</v>
      </c>
      <c r="P672" s="16">
        <v>262</v>
      </c>
      <c r="Q672" s="17">
        <v>332</v>
      </c>
      <c r="R672" s="17">
        <v>332</v>
      </c>
      <c r="S672" s="16">
        <v>0</v>
      </c>
      <c r="T672" s="16">
        <v>0</v>
      </c>
      <c r="U672" s="17">
        <v>0</v>
      </c>
      <c r="V672" s="17">
        <v>0</v>
      </c>
      <c r="W672" s="16">
        <v>262</v>
      </c>
      <c r="X672" s="16">
        <v>0</v>
      </c>
      <c r="Y672" s="16">
        <v>37.0075</v>
      </c>
      <c r="Z672" s="16">
        <v>224.99250000000001</v>
      </c>
      <c r="AA672" s="18">
        <v>0</v>
      </c>
      <c r="AB672" s="16">
        <v>-37.0075</v>
      </c>
      <c r="AC672" s="12" t="s">
        <v>549</v>
      </c>
      <c r="AD672" s="12" t="s">
        <v>559</v>
      </c>
      <c r="AE672" s="19">
        <v>43605</v>
      </c>
      <c r="AF672" s="19">
        <v>43605</v>
      </c>
    </row>
    <row r="673" spans="1:34" s="12" customFormat="1" ht="12.75" x14ac:dyDescent="0.15">
      <c r="A673" s="12" t="s">
        <v>1510</v>
      </c>
      <c r="B673" s="12" t="s">
        <v>395</v>
      </c>
      <c r="C673" s="12" t="s">
        <v>740</v>
      </c>
      <c r="D673" s="12" t="s">
        <v>741</v>
      </c>
      <c r="E673" s="12" t="s">
        <v>544</v>
      </c>
      <c r="F673" s="12" t="s">
        <v>545</v>
      </c>
      <c r="G673" s="16">
        <v>200</v>
      </c>
      <c r="H673" s="16">
        <v>0</v>
      </c>
      <c r="I673" s="17">
        <v>0</v>
      </c>
      <c r="J673" s="17">
        <v>0</v>
      </c>
      <c r="K673" s="16">
        <v>200</v>
      </c>
      <c r="L673" s="12" t="s">
        <v>742</v>
      </c>
      <c r="M673" s="12" t="s">
        <v>743</v>
      </c>
      <c r="N673" s="12" t="s">
        <v>744</v>
      </c>
      <c r="O673" s="16">
        <v>16</v>
      </c>
      <c r="P673" s="16">
        <v>0</v>
      </c>
      <c r="Q673" s="17">
        <v>0</v>
      </c>
      <c r="R673" s="17">
        <v>0</v>
      </c>
      <c r="S673" s="16">
        <v>0</v>
      </c>
      <c r="T673" s="16">
        <v>0</v>
      </c>
      <c r="U673" s="17">
        <v>0</v>
      </c>
      <c r="V673" s="17">
        <v>0</v>
      </c>
      <c r="W673" s="16">
        <v>0</v>
      </c>
      <c r="X673" s="16">
        <v>16</v>
      </c>
      <c r="Y673" s="16">
        <v>0</v>
      </c>
      <c r="Z673" s="16">
        <v>0</v>
      </c>
      <c r="AA673" s="18">
        <v>0</v>
      </c>
      <c r="AB673" s="16">
        <v>0</v>
      </c>
      <c r="AC673" s="12" t="s">
        <v>549</v>
      </c>
      <c r="AD673" s="12" t="s">
        <v>559</v>
      </c>
      <c r="AE673" s="19">
        <v>43605</v>
      </c>
      <c r="AH673" s="20">
        <v>43614</v>
      </c>
    </row>
    <row r="674" spans="1:34" s="12" customFormat="1" ht="12.75" x14ac:dyDescent="0.15">
      <c r="A674" s="12" t="s">
        <v>1511</v>
      </c>
      <c r="B674" s="12" t="s">
        <v>784</v>
      </c>
      <c r="C674" s="12" t="s">
        <v>573</v>
      </c>
      <c r="D674" s="12" t="s">
        <v>782</v>
      </c>
      <c r="E674" s="12" t="s">
        <v>544</v>
      </c>
      <c r="F674" s="12" t="s">
        <v>545</v>
      </c>
      <c r="G674" s="16">
        <v>100</v>
      </c>
      <c r="H674" s="16">
        <v>90</v>
      </c>
      <c r="I674" s="17">
        <v>90</v>
      </c>
      <c r="J674" s="17">
        <v>90</v>
      </c>
      <c r="K674" s="16">
        <v>10</v>
      </c>
      <c r="L674" s="12" t="s">
        <v>762</v>
      </c>
      <c r="M674" s="12" t="s">
        <v>564</v>
      </c>
      <c r="N674" s="12" t="s">
        <v>763</v>
      </c>
      <c r="O674" s="16">
        <v>14</v>
      </c>
      <c r="P674" s="16">
        <v>14</v>
      </c>
      <c r="Q674" s="17">
        <v>14</v>
      </c>
      <c r="R674" s="17">
        <v>14</v>
      </c>
      <c r="S674" s="16">
        <v>0</v>
      </c>
      <c r="T674" s="16">
        <v>0</v>
      </c>
      <c r="U674" s="17">
        <v>0</v>
      </c>
      <c r="V674" s="17">
        <v>0</v>
      </c>
      <c r="W674" s="16">
        <v>14</v>
      </c>
      <c r="X674" s="16">
        <v>0</v>
      </c>
      <c r="Y674" s="16">
        <v>1.4</v>
      </c>
      <c r="Z674" s="16">
        <v>12.6</v>
      </c>
      <c r="AA674" s="18">
        <v>0</v>
      </c>
      <c r="AB674" s="16">
        <v>-1.4</v>
      </c>
      <c r="AC674" s="12" t="s">
        <v>549</v>
      </c>
      <c r="AD674" s="12" t="s">
        <v>559</v>
      </c>
      <c r="AE674" s="19">
        <v>43605</v>
      </c>
      <c r="AF674" s="19">
        <v>43605</v>
      </c>
      <c r="AH674" s="20">
        <v>43610</v>
      </c>
    </row>
    <row r="675" spans="1:34" s="12" customFormat="1" ht="12.75" x14ac:dyDescent="0.15">
      <c r="A675" s="12" t="s">
        <v>1512</v>
      </c>
      <c r="B675" s="12" t="s">
        <v>746</v>
      </c>
      <c r="C675" s="12" t="s">
        <v>588</v>
      </c>
      <c r="D675" s="12" t="s">
        <v>747</v>
      </c>
      <c r="E675" s="12" t="s">
        <v>544</v>
      </c>
      <c r="F675" s="12" t="s">
        <v>545</v>
      </c>
      <c r="G675" s="16">
        <v>200</v>
      </c>
      <c r="H675" s="16">
        <v>110</v>
      </c>
      <c r="I675" s="17">
        <v>110</v>
      </c>
      <c r="J675" s="17">
        <v>110</v>
      </c>
      <c r="K675" s="16">
        <v>90</v>
      </c>
      <c r="L675" s="12" t="s">
        <v>748</v>
      </c>
      <c r="M675" s="12" t="s">
        <v>557</v>
      </c>
      <c r="N675" s="12" t="s">
        <v>749</v>
      </c>
      <c r="O675" s="16">
        <v>41</v>
      </c>
      <c r="P675" s="16">
        <v>22.6</v>
      </c>
      <c r="Q675" s="17">
        <v>41</v>
      </c>
      <c r="R675" s="17">
        <v>41</v>
      </c>
      <c r="S675" s="16">
        <v>0</v>
      </c>
      <c r="T675" s="16">
        <v>0</v>
      </c>
      <c r="U675" s="17">
        <v>0</v>
      </c>
      <c r="V675" s="17">
        <v>0</v>
      </c>
      <c r="W675" s="16">
        <v>22.6</v>
      </c>
      <c r="X675" s="16">
        <v>18.399999999999999</v>
      </c>
      <c r="Y675" s="16">
        <v>0.05</v>
      </c>
      <c r="Z675" s="16">
        <v>22.55</v>
      </c>
      <c r="AA675" s="18">
        <v>0</v>
      </c>
      <c r="AB675" s="16">
        <v>-0.05</v>
      </c>
      <c r="AC675" s="12" t="s">
        <v>549</v>
      </c>
      <c r="AD675" s="12" t="s">
        <v>559</v>
      </c>
      <c r="AE675" s="19">
        <v>43605</v>
      </c>
      <c r="AF675" s="19">
        <v>43608</v>
      </c>
      <c r="AH675" s="20">
        <v>43610</v>
      </c>
    </row>
    <row r="676" spans="1:34" s="12" customFormat="1" ht="12.75" x14ac:dyDescent="0.15">
      <c r="A676" s="12" t="s">
        <v>1513</v>
      </c>
      <c r="B676" s="12" t="s">
        <v>96</v>
      </c>
      <c r="C676" s="12" t="s">
        <v>579</v>
      </c>
      <c r="D676" s="12" t="s">
        <v>584</v>
      </c>
      <c r="E676" s="12" t="s">
        <v>544</v>
      </c>
      <c r="F676" s="12" t="s">
        <v>545</v>
      </c>
      <c r="G676" s="16">
        <v>500</v>
      </c>
      <c r="H676" s="16">
        <v>495</v>
      </c>
      <c r="I676" s="17">
        <v>495</v>
      </c>
      <c r="J676" s="17">
        <v>495</v>
      </c>
      <c r="K676" s="16">
        <v>5</v>
      </c>
      <c r="L676" s="12" t="s">
        <v>581</v>
      </c>
      <c r="M676" s="12" t="s">
        <v>557</v>
      </c>
      <c r="N676" s="12" t="s">
        <v>582</v>
      </c>
      <c r="O676" s="16">
        <v>78</v>
      </c>
      <c r="P676" s="16">
        <v>78</v>
      </c>
      <c r="Q676" s="17">
        <v>78</v>
      </c>
      <c r="R676" s="17">
        <v>78</v>
      </c>
      <c r="S676" s="16">
        <v>0</v>
      </c>
      <c r="T676" s="16">
        <v>0</v>
      </c>
      <c r="U676" s="17">
        <v>0</v>
      </c>
      <c r="V676" s="17">
        <v>0</v>
      </c>
      <c r="W676" s="16">
        <v>78</v>
      </c>
      <c r="X676" s="16">
        <v>0</v>
      </c>
      <c r="Y676" s="16">
        <v>0.78</v>
      </c>
      <c r="Z676" s="16">
        <v>77.22</v>
      </c>
      <c r="AA676" s="18">
        <v>0</v>
      </c>
      <c r="AB676" s="16">
        <v>-0.78</v>
      </c>
      <c r="AC676" s="12" t="s">
        <v>549</v>
      </c>
      <c r="AD676" s="12" t="s">
        <v>559</v>
      </c>
      <c r="AE676" s="19">
        <v>43605</v>
      </c>
      <c r="AF676" s="19">
        <v>43606</v>
      </c>
      <c r="AH676" s="20">
        <v>43610</v>
      </c>
    </row>
    <row r="677" spans="1:34" s="12" customFormat="1" ht="12.75" x14ac:dyDescent="0.15">
      <c r="A677" s="12" t="s">
        <v>1514</v>
      </c>
      <c r="B677" s="12" t="s">
        <v>95</v>
      </c>
      <c r="C677" s="12" t="s">
        <v>579</v>
      </c>
      <c r="D677" s="12" t="s">
        <v>580</v>
      </c>
      <c r="E677" s="12" t="s">
        <v>544</v>
      </c>
      <c r="F677" s="12" t="s">
        <v>545</v>
      </c>
      <c r="G677" s="16">
        <v>500</v>
      </c>
      <c r="H677" s="16">
        <v>465</v>
      </c>
      <c r="I677" s="17">
        <v>465</v>
      </c>
      <c r="J677" s="17">
        <v>465</v>
      </c>
      <c r="K677" s="16">
        <v>35</v>
      </c>
      <c r="L677" s="12" t="s">
        <v>581</v>
      </c>
      <c r="M677" s="12" t="s">
        <v>557</v>
      </c>
      <c r="N677" s="12" t="s">
        <v>582</v>
      </c>
      <c r="O677" s="16">
        <v>78</v>
      </c>
      <c r="P677" s="16">
        <v>78</v>
      </c>
      <c r="Q677" s="17">
        <v>78</v>
      </c>
      <c r="R677" s="17">
        <v>78</v>
      </c>
      <c r="S677" s="16">
        <v>0</v>
      </c>
      <c r="T677" s="16">
        <v>0</v>
      </c>
      <c r="U677" s="17">
        <v>0</v>
      </c>
      <c r="V677" s="17">
        <v>0</v>
      </c>
      <c r="W677" s="16">
        <v>78</v>
      </c>
      <c r="X677" s="16">
        <v>0</v>
      </c>
      <c r="Y677" s="16">
        <v>5.46</v>
      </c>
      <c r="Z677" s="16">
        <v>72.540000000000006</v>
      </c>
      <c r="AA677" s="18">
        <v>0</v>
      </c>
      <c r="AB677" s="16">
        <v>-5.46</v>
      </c>
      <c r="AC677" s="12" t="s">
        <v>549</v>
      </c>
      <c r="AD677" s="12" t="s">
        <v>559</v>
      </c>
      <c r="AE677" s="19">
        <v>43605</v>
      </c>
      <c r="AF677" s="19">
        <v>43608</v>
      </c>
      <c r="AH677" s="20">
        <v>43616</v>
      </c>
    </row>
    <row r="678" spans="1:34" s="12" customFormat="1" ht="12.75" x14ac:dyDescent="0.15">
      <c r="A678" s="12" t="s">
        <v>1515</v>
      </c>
      <c r="B678" s="12" t="s">
        <v>11</v>
      </c>
      <c r="C678" s="12" t="s">
        <v>453</v>
      </c>
      <c r="D678" s="12" t="s">
        <v>628</v>
      </c>
      <c r="E678" s="12" t="s">
        <v>544</v>
      </c>
      <c r="F678" s="12" t="s">
        <v>545</v>
      </c>
      <c r="G678" s="16">
        <v>1000000</v>
      </c>
      <c r="H678" s="16">
        <v>947740</v>
      </c>
      <c r="I678" s="17">
        <v>947740</v>
      </c>
      <c r="J678" s="17">
        <v>947740</v>
      </c>
      <c r="K678" s="16">
        <v>52260</v>
      </c>
      <c r="L678" s="12" t="s">
        <v>629</v>
      </c>
      <c r="M678" s="12" t="s">
        <v>564</v>
      </c>
      <c r="N678" s="12" t="s">
        <v>630</v>
      </c>
      <c r="O678" s="16">
        <v>862</v>
      </c>
      <c r="P678" s="16">
        <v>862</v>
      </c>
      <c r="Q678" s="17">
        <v>862</v>
      </c>
      <c r="R678" s="17">
        <v>862</v>
      </c>
      <c r="S678" s="16">
        <v>0</v>
      </c>
      <c r="T678" s="16">
        <v>0</v>
      </c>
      <c r="U678" s="17">
        <v>0</v>
      </c>
      <c r="V678" s="17">
        <v>0</v>
      </c>
      <c r="W678" s="16">
        <v>862</v>
      </c>
      <c r="X678" s="16">
        <v>0</v>
      </c>
      <c r="Y678" s="16">
        <v>45.048120000000097</v>
      </c>
      <c r="Z678" s="16">
        <v>816.95187999999996</v>
      </c>
      <c r="AA678" s="18">
        <v>0</v>
      </c>
      <c r="AB678" s="16">
        <v>-45.048120000000097</v>
      </c>
      <c r="AC678" s="12" t="s">
        <v>549</v>
      </c>
      <c r="AD678" s="12" t="s">
        <v>559</v>
      </c>
      <c r="AE678" s="19">
        <v>43590</v>
      </c>
      <c r="AF678" s="19">
        <v>43594</v>
      </c>
      <c r="AH678" s="20">
        <v>43610</v>
      </c>
    </row>
    <row r="679" spans="1:34" s="12" customFormat="1" ht="12.75" x14ac:dyDescent="0.15">
      <c r="A679" s="12" t="s">
        <v>1516</v>
      </c>
      <c r="B679" s="12" t="s">
        <v>9</v>
      </c>
      <c r="C679" s="12" t="s">
        <v>588</v>
      </c>
      <c r="D679" s="12" t="s">
        <v>607</v>
      </c>
      <c r="E679" s="12" t="s">
        <v>544</v>
      </c>
      <c r="F679" s="12" t="s">
        <v>545</v>
      </c>
      <c r="G679" s="16">
        <v>3000</v>
      </c>
      <c r="H679" s="16">
        <v>2993</v>
      </c>
      <c r="I679" s="17">
        <v>2993</v>
      </c>
      <c r="J679" s="17">
        <v>2993</v>
      </c>
      <c r="K679" s="16">
        <v>7</v>
      </c>
      <c r="L679" s="12" t="s">
        <v>608</v>
      </c>
      <c r="M679" s="12" t="s">
        <v>557</v>
      </c>
      <c r="N679" s="12" t="s">
        <v>609</v>
      </c>
      <c r="O679" s="16">
        <v>422</v>
      </c>
      <c r="P679" s="16">
        <v>422</v>
      </c>
      <c r="Q679" s="17">
        <v>422</v>
      </c>
      <c r="R679" s="17">
        <v>422</v>
      </c>
      <c r="S679" s="16">
        <v>0</v>
      </c>
      <c r="T679" s="16">
        <v>0</v>
      </c>
      <c r="U679" s="17">
        <v>0</v>
      </c>
      <c r="V679" s="17">
        <v>0</v>
      </c>
      <c r="W679" s="16">
        <v>422</v>
      </c>
      <c r="X679" s="16">
        <v>0</v>
      </c>
      <c r="Y679" s="16">
        <v>0.98466666666667102</v>
      </c>
      <c r="Z679" s="16">
        <v>421.01533333333299</v>
      </c>
      <c r="AA679" s="18">
        <v>0</v>
      </c>
      <c r="AB679" s="16">
        <v>-0.98466666666667102</v>
      </c>
      <c r="AC679" s="12" t="s">
        <v>549</v>
      </c>
      <c r="AD679" s="12" t="s">
        <v>559</v>
      </c>
      <c r="AE679" s="19">
        <v>43590</v>
      </c>
      <c r="AF679" s="19">
        <v>43592</v>
      </c>
      <c r="AH679" s="20">
        <v>43616</v>
      </c>
    </row>
    <row r="680" spans="1:34" s="12" customFormat="1" ht="12.75" x14ac:dyDescent="0.15">
      <c r="A680" s="12" t="s">
        <v>1517</v>
      </c>
      <c r="B680" s="12" t="s">
        <v>31</v>
      </c>
      <c r="C680" s="12" t="s">
        <v>670</v>
      </c>
      <c r="D680" s="12" t="s">
        <v>671</v>
      </c>
      <c r="E680" s="12" t="s">
        <v>544</v>
      </c>
      <c r="F680" s="12" t="s">
        <v>545</v>
      </c>
      <c r="G680" s="16">
        <v>1500000</v>
      </c>
      <c r="H680" s="16">
        <v>1469300</v>
      </c>
      <c r="I680" s="17">
        <v>1469300</v>
      </c>
      <c r="J680" s="17">
        <v>1469300</v>
      </c>
      <c r="K680" s="16">
        <v>30700</v>
      </c>
      <c r="L680" s="12" t="s">
        <v>672</v>
      </c>
      <c r="M680" s="12" t="s">
        <v>564</v>
      </c>
      <c r="N680" s="12" t="s">
        <v>673</v>
      </c>
      <c r="O680" s="16">
        <v>1970</v>
      </c>
      <c r="P680" s="16">
        <v>1970</v>
      </c>
      <c r="Q680" s="17">
        <v>1970</v>
      </c>
      <c r="R680" s="17">
        <v>1970</v>
      </c>
      <c r="S680" s="16">
        <v>0</v>
      </c>
      <c r="T680" s="16">
        <v>0</v>
      </c>
      <c r="U680" s="17">
        <v>0</v>
      </c>
      <c r="V680" s="17">
        <v>0</v>
      </c>
      <c r="W680" s="16">
        <v>1970</v>
      </c>
      <c r="X680" s="16">
        <v>0</v>
      </c>
      <c r="Y680" s="16">
        <v>40.319333333333198</v>
      </c>
      <c r="Z680" s="16">
        <v>1929.68066666667</v>
      </c>
      <c r="AA680" s="18">
        <v>0</v>
      </c>
      <c r="AB680" s="16">
        <v>-40.319333333333198</v>
      </c>
      <c r="AC680" s="12" t="s">
        <v>549</v>
      </c>
      <c r="AD680" s="12" t="s">
        <v>559</v>
      </c>
      <c r="AE680" s="19">
        <v>43590</v>
      </c>
      <c r="AF680" s="19">
        <v>43591</v>
      </c>
      <c r="AH680" s="20">
        <v>43603</v>
      </c>
    </row>
    <row r="681" spans="1:34" s="12" customFormat="1" ht="12.75" x14ac:dyDescent="0.15">
      <c r="A681" s="12" t="s">
        <v>1518</v>
      </c>
      <c r="B681" s="12" t="s">
        <v>1519</v>
      </c>
      <c r="C681" s="12" t="s">
        <v>588</v>
      </c>
      <c r="D681" s="12" t="s">
        <v>589</v>
      </c>
      <c r="E681" s="12" t="s">
        <v>544</v>
      </c>
      <c r="F681" s="12" t="s">
        <v>545</v>
      </c>
      <c r="G681" s="16">
        <v>200</v>
      </c>
      <c r="H681" s="16">
        <v>190</v>
      </c>
      <c r="I681" s="17">
        <v>190</v>
      </c>
      <c r="J681" s="17">
        <v>190</v>
      </c>
      <c r="K681" s="16">
        <v>10</v>
      </c>
      <c r="L681" s="12" t="s">
        <v>1183</v>
      </c>
      <c r="M681" s="12" t="s">
        <v>725</v>
      </c>
      <c r="N681" s="12" t="s">
        <v>1520</v>
      </c>
      <c r="O681" s="16">
        <v>5</v>
      </c>
      <c r="P681" s="16">
        <v>4.8</v>
      </c>
      <c r="Q681" s="17">
        <v>4.8</v>
      </c>
      <c r="R681" s="17">
        <v>4.8</v>
      </c>
      <c r="S681" s="16">
        <v>0</v>
      </c>
      <c r="T681" s="16">
        <v>0</v>
      </c>
      <c r="U681" s="17">
        <v>0</v>
      </c>
      <c r="V681" s="17">
        <v>0</v>
      </c>
      <c r="W681" s="16">
        <v>4.8</v>
      </c>
      <c r="X681" s="16">
        <v>0.2</v>
      </c>
      <c r="Y681" s="16">
        <v>0.05</v>
      </c>
      <c r="Z681" s="16">
        <v>4.75</v>
      </c>
      <c r="AA681" s="18">
        <v>0</v>
      </c>
      <c r="AB681" s="16">
        <v>-0.05</v>
      </c>
      <c r="AC681" s="12" t="s">
        <v>549</v>
      </c>
      <c r="AD681" s="12" t="s">
        <v>559</v>
      </c>
      <c r="AE681" s="19">
        <v>43590</v>
      </c>
      <c r="AF681" s="19">
        <v>43591</v>
      </c>
      <c r="AH681" s="20">
        <v>43596</v>
      </c>
    </row>
    <row r="682" spans="1:34" s="12" customFormat="1" ht="12.75" x14ac:dyDescent="0.15">
      <c r="A682" s="12" t="s">
        <v>1521</v>
      </c>
      <c r="B682" s="12" t="s">
        <v>100</v>
      </c>
      <c r="C682" s="12" t="s">
        <v>579</v>
      </c>
      <c r="D682" s="12" t="s">
        <v>612</v>
      </c>
      <c r="E682" s="12" t="s">
        <v>544</v>
      </c>
      <c r="F682" s="12" t="s">
        <v>545</v>
      </c>
      <c r="G682" s="16">
        <v>500</v>
      </c>
      <c r="H682" s="16">
        <v>475</v>
      </c>
      <c r="I682" s="17">
        <v>475</v>
      </c>
      <c r="J682" s="17">
        <v>475</v>
      </c>
      <c r="K682" s="16">
        <v>25</v>
      </c>
      <c r="L682" s="12" t="s">
        <v>905</v>
      </c>
      <c r="M682" s="12" t="s">
        <v>557</v>
      </c>
      <c r="N682" s="12" t="s">
        <v>906</v>
      </c>
      <c r="O682" s="16">
        <v>106</v>
      </c>
      <c r="P682" s="16">
        <v>106</v>
      </c>
      <c r="Q682" s="17">
        <v>106</v>
      </c>
      <c r="R682" s="17">
        <v>106</v>
      </c>
      <c r="S682" s="16">
        <v>0</v>
      </c>
      <c r="T682" s="16">
        <v>0</v>
      </c>
      <c r="U682" s="17">
        <v>0</v>
      </c>
      <c r="V682" s="17">
        <v>0</v>
      </c>
      <c r="W682" s="16">
        <v>106</v>
      </c>
      <c r="X682" s="16">
        <v>0</v>
      </c>
      <c r="Y682" s="16">
        <v>5.3</v>
      </c>
      <c r="Z682" s="16">
        <v>100.7</v>
      </c>
      <c r="AA682" s="18">
        <v>0</v>
      </c>
      <c r="AB682" s="16">
        <v>-5.3</v>
      </c>
      <c r="AC682" s="12" t="s">
        <v>549</v>
      </c>
      <c r="AD682" s="12" t="s">
        <v>559</v>
      </c>
      <c r="AE682" s="19">
        <v>43590</v>
      </c>
      <c r="AF682" s="19">
        <v>43592</v>
      </c>
      <c r="AH682" s="20">
        <v>43596</v>
      </c>
    </row>
    <row r="683" spans="1:34" s="12" customFormat="1" ht="12.75" x14ac:dyDescent="0.15">
      <c r="A683" s="12" t="s">
        <v>1522</v>
      </c>
      <c r="B683" s="12" t="s">
        <v>7</v>
      </c>
      <c r="C683" s="12" t="s">
        <v>863</v>
      </c>
      <c r="D683" s="12" t="s">
        <v>878</v>
      </c>
      <c r="E683" s="12" t="s">
        <v>544</v>
      </c>
      <c r="F683" s="12" t="s">
        <v>545</v>
      </c>
      <c r="G683" s="16">
        <v>500000</v>
      </c>
      <c r="H683" s="16">
        <v>488500</v>
      </c>
      <c r="I683" s="17">
        <v>488500</v>
      </c>
      <c r="J683" s="17">
        <v>488500</v>
      </c>
      <c r="K683" s="16">
        <v>11500</v>
      </c>
      <c r="L683" s="12" t="s">
        <v>879</v>
      </c>
      <c r="M683" s="12" t="s">
        <v>564</v>
      </c>
      <c r="N683" s="12" t="s">
        <v>880</v>
      </c>
      <c r="O683" s="16">
        <v>179</v>
      </c>
      <c r="P683" s="16">
        <v>179</v>
      </c>
      <c r="Q683" s="17">
        <v>179</v>
      </c>
      <c r="R683" s="17">
        <v>179</v>
      </c>
      <c r="S683" s="16">
        <v>0</v>
      </c>
      <c r="T683" s="16">
        <v>0</v>
      </c>
      <c r="U683" s="17">
        <v>0</v>
      </c>
      <c r="V683" s="17">
        <v>0</v>
      </c>
      <c r="W683" s="16">
        <v>179</v>
      </c>
      <c r="X683" s="16">
        <v>0</v>
      </c>
      <c r="Y683" s="16">
        <v>4.1170000000000098</v>
      </c>
      <c r="Z683" s="16">
        <v>174.88300000000001</v>
      </c>
      <c r="AA683" s="18">
        <v>0</v>
      </c>
      <c r="AB683" s="16">
        <v>-4.1170000000000098</v>
      </c>
      <c r="AC683" s="12" t="s">
        <v>549</v>
      </c>
      <c r="AD683" s="12" t="s">
        <v>559</v>
      </c>
      <c r="AE683" s="19">
        <v>43590</v>
      </c>
      <c r="AF683" s="19">
        <v>43592</v>
      </c>
      <c r="AH683" s="20">
        <v>43601</v>
      </c>
    </row>
    <row r="684" spans="1:34" s="12" customFormat="1" ht="12.75" x14ac:dyDescent="0.15">
      <c r="A684" s="12" t="s">
        <v>1523</v>
      </c>
      <c r="B684" s="12" t="s">
        <v>117</v>
      </c>
      <c r="C684" s="12" t="s">
        <v>588</v>
      </c>
      <c r="D684" s="12" t="s">
        <v>945</v>
      </c>
      <c r="E684" s="12" t="s">
        <v>544</v>
      </c>
      <c r="F684" s="12" t="s">
        <v>545</v>
      </c>
      <c r="G684" s="16">
        <v>1500</v>
      </c>
      <c r="H684" s="16">
        <v>1446</v>
      </c>
      <c r="I684" s="17">
        <v>1446</v>
      </c>
      <c r="J684" s="17">
        <v>1446</v>
      </c>
      <c r="K684" s="16">
        <v>54</v>
      </c>
      <c r="L684" s="12" t="s">
        <v>713</v>
      </c>
      <c r="M684" s="12" t="s">
        <v>576</v>
      </c>
      <c r="N684" s="12" t="s">
        <v>714</v>
      </c>
      <c r="O684" s="16">
        <v>101</v>
      </c>
      <c r="P684" s="16">
        <v>101</v>
      </c>
      <c r="Q684" s="17">
        <v>101</v>
      </c>
      <c r="R684" s="17">
        <v>101</v>
      </c>
      <c r="S684" s="16">
        <v>0</v>
      </c>
      <c r="T684" s="16">
        <v>0</v>
      </c>
      <c r="U684" s="17">
        <v>0</v>
      </c>
      <c r="V684" s="17">
        <v>0</v>
      </c>
      <c r="W684" s="16">
        <v>101</v>
      </c>
      <c r="X684" s="16">
        <v>0</v>
      </c>
      <c r="Y684" s="16">
        <v>3.6360000000000001</v>
      </c>
      <c r="Z684" s="16">
        <v>97.364000000000004</v>
      </c>
      <c r="AA684" s="18">
        <v>0</v>
      </c>
      <c r="AB684" s="16">
        <v>-3.6360000000000001</v>
      </c>
      <c r="AC684" s="12" t="s">
        <v>549</v>
      </c>
      <c r="AD684" s="12" t="s">
        <v>559</v>
      </c>
      <c r="AE684" s="19">
        <v>43591</v>
      </c>
      <c r="AF684" s="19">
        <v>43593</v>
      </c>
      <c r="AH684" s="20">
        <v>43596</v>
      </c>
    </row>
    <row r="685" spans="1:34" s="12" customFormat="1" ht="12.75" x14ac:dyDescent="0.15">
      <c r="A685" s="12" t="s">
        <v>1524</v>
      </c>
      <c r="B685" s="12" t="s">
        <v>45</v>
      </c>
      <c r="C685" s="12" t="s">
        <v>670</v>
      </c>
      <c r="D685" s="12" t="s">
        <v>845</v>
      </c>
      <c r="E685" s="12" t="s">
        <v>544</v>
      </c>
      <c r="F685" s="12" t="s">
        <v>545</v>
      </c>
      <c r="G685" s="16">
        <v>300000</v>
      </c>
      <c r="H685" s="16">
        <v>269000</v>
      </c>
      <c r="I685" s="17">
        <v>269000</v>
      </c>
      <c r="J685" s="17">
        <v>269000</v>
      </c>
      <c r="K685" s="16">
        <v>31000</v>
      </c>
      <c r="L685" s="12" t="s">
        <v>846</v>
      </c>
      <c r="M685" s="12" t="s">
        <v>569</v>
      </c>
      <c r="N685" s="12" t="s">
        <v>847</v>
      </c>
      <c r="O685" s="16">
        <v>172</v>
      </c>
      <c r="P685" s="16">
        <v>172</v>
      </c>
      <c r="Q685" s="17">
        <v>172</v>
      </c>
      <c r="R685" s="17">
        <v>172</v>
      </c>
      <c r="S685" s="16">
        <v>0</v>
      </c>
      <c r="T685" s="16">
        <v>0</v>
      </c>
      <c r="U685" s="17">
        <v>0</v>
      </c>
      <c r="V685" s="17">
        <v>0</v>
      </c>
      <c r="W685" s="16">
        <v>172</v>
      </c>
      <c r="X685" s="16">
        <v>0</v>
      </c>
      <c r="Y685" s="16">
        <v>17.773333333333301</v>
      </c>
      <c r="Z685" s="16">
        <v>154.226666666667</v>
      </c>
      <c r="AA685" s="18">
        <v>0</v>
      </c>
      <c r="AB685" s="16">
        <v>-17.773333333333301</v>
      </c>
      <c r="AC685" s="12" t="s">
        <v>549</v>
      </c>
      <c r="AD685" s="12" t="s">
        <v>559</v>
      </c>
      <c r="AE685" s="19">
        <v>43591</v>
      </c>
      <c r="AF685" s="19">
        <v>43596</v>
      </c>
      <c r="AH685" s="20">
        <v>43602</v>
      </c>
    </row>
    <row r="686" spans="1:34" s="12" customFormat="1" ht="12.75" x14ac:dyDescent="0.15">
      <c r="A686" s="12" t="s">
        <v>1525</v>
      </c>
      <c r="B686" s="12" t="s">
        <v>1400</v>
      </c>
      <c r="C686" s="12" t="s">
        <v>542</v>
      </c>
      <c r="D686" s="12" t="s">
        <v>1401</v>
      </c>
      <c r="E686" s="12" t="s">
        <v>544</v>
      </c>
      <c r="F686" s="12" t="s">
        <v>545</v>
      </c>
      <c r="G686" s="16">
        <v>300000</v>
      </c>
      <c r="H686" s="16">
        <v>300000</v>
      </c>
      <c r="I686" s="17">
        <v>300000</v>
      </c>
      <c r="J686" s="17">
        <v>300000</v>
      </c>
      <c r="K686" s="16">
        <v>0</v>
      </c>
      <c r="L686" s="12" t="s">
        <v>45</v>
      </c>
      <c r="M686" s="12" t="s">
        <v>670</v>
      </c>
      <c r="N686" s="12" t="s">
        <v>845</v>
      </c>
      <c r="O686" s="16">
        <v>300000</v>
      </c>
      <c r="P686" s="16">
        <v>300000</v>
      </c>
      <c r="Q686" s="17">
        <v>300000</v>
      </c>
      <c r="R686" s="17">
        <v>300000</v>
      </c>
      <c r="S686" s="16">
        <v>0</v>
      </c>
      <c r="T686" s="16">
        <v>0</v>
      </c>
      <c r="U686" s="17">
        <v>0</v>
      </c>
      <c r="V686" s="17">
        <v>0</v>
      </c>
      <c r="W686" s="16">
        <v>300000</v>
      </c>
      <c r="X686" s="16">
        <v>0</v>
      </c>
      <c r="Y686" s="16">
        <v>0</v>
      </c>
      <c r="Z686" s="16">
        <v>300000</v>
      </c>
      <c r="AA686" s="18">
        <v>0</v>
      </c>
      <c r="AB686" s="16">
        <v>0</v>
      </c>
      <c r="AC686" s="12" t="s">
        <v>549</v>
      </c>
      <c r="AD686" s="12" t="s">
        <v>79</v>
      </c>
      <c r="AE686" s="19">
        <v>43591</v>
      </c>
      <c r="AF686" s="19">
        <v>43596</v>
      </c>
      <c r="AG686" s="19">
        <v>43598</v>
      </c>
      <c r="AH686" s="20">
        <v>43601</v>
      </c>
    </row>
    <row r="687" spans="1:34" s="12" customFormat="1" ht="12.75" x14ac:dyDescent="0.15">
      <c r="A687" s="12" t="s">
        <v>1526</v>
      </c>
      <c r="B687" s="12" t="s">
        <v>1410</v>
      </c>
      <c r="C687" s="12" t="s">
        <v>573</v>
      </c>
      <c r="D687" s="12" t="s">
        <v>1411</v>
      </c>
      <c r="E687" s="12" t="s">
        <v>544</v>
      </c>
      <c r="F687" s="12" t="s">
        <v>545</v>
      </c>
      <c r="G687" s="16">
        <v>30</v>
      </c>
      <c r="H687" s="16">
        <v>30</v>
      </c>
      <c r="I687" s="17">
        <v>30</v>
      </c>
      <c r="J687" s="17">
        <v>30</v>
      </c>
      <c r="K687" s="16">
        <v>0</v>
      </c>
      <c r="L687" s="12" t="s">
        <v>776</v>
      </c>
      <c r="M687" s="12" t="s">
        <v>557</v>
      </c>
      <c r="N687" s="12" t="s">
        <v>777</v>
      </c>
      <c r="O687" s="16">
        <v>3</v>
      </c>
      <c r="P687" s="16">
        <v>3</v>
      </c>
      <c r="Q687" s="17">
        <v>3</v>
      </c>
      <c r="R687" s="17">
        <v>3</v>
      </c>
      <c r="S687" s="16">
        <v>0</v>
      </c>
      <c r="T687" s="16">
        <v>0</v>
      </c>
      <c r="U687" s="17">
        <v>0</v>
      </c>
      <c r="V687" s="17">
        <v>0</v>
      </c>
      <c r="W687" s="16">
        <v>3</v>
      </c>
      <c r="X687" s="16">
        <v>0</v>
      </c>
      <c r="Y687" s="16">
        <v>0</v>
      </c>
      <c r="Z687" s="16">
        <v>3</v>
      </c>
      <c r="AA687" s="18">
        <v>0</v>
      </c>
      <c r="AB687" s="16">
        <v>0</v>
      </c>
      <c r="AC687" s="12" t="s">
        <v>549</v>
      </c>
      <c r="AD687" s="12" t="s">
        <v>559</v>
      </c>
      <c r="AE687" s="19">
        <v>43591</v>
      </c>
      <c r="AF687" s="19">
        <v>43591</v>
      </c>
      <c r="AG687" s="19">
        <v>43591</v>
      </c>
      <c r="AH687" s="20">
        <v>43596</v>
      </c>
    </row>
    <row r="688" spans="1:34" s="12" customFormat="1" ht="12.75" x14ac:dyDescent="0.15">
      <c r="A688" s="12" t="s">
        <v>1527</v>
      </c>
      <c r="B688" s="12" t="s">
        <v>1420</v>
      </c>
      <c r="C688" s="12" t="s">
        <v>588</v>
      </c>
      <c r="D688" s="12" t="s">
        <v>983</v>
      </c>
      <c r="E688" s="12" t="s">
        <v>544</v>
      </c>
      <c r="F688" s="12" t="s">
        <v>545</v>
      </c>
      <c r="G688" s="16">
        <v>12000</v>
      </c>
      <c r="H688" s="16">
        <v>9</v>
      </c>
      <c r="I688" s="17">
        <v>9</v>
      </c>
      <c r="J688" s="17">
        <v>9</v>
      </c>
      <c r="K688" s="16">
        <v>11991</v>
      </c>
      <c r="L688" s="12" t="s">
        <v>984</v>
      </c>
      <c r="M688" s="12" t="s">
        <v>557</v>
      </c>
      <c r="N688" s="12" t="s">
        <v>985</v>
      </c>
      <c r="O688" s="16">
        <v>1908</v>
      </c>
      <c r="P688" s="16">
        <v>1.8</v>
      </c>
      <c r="Q688" s="17">
        <v>1.8</v>
      </c>
      <c r="R688" s="17">
        <v>1.8</v>
      </c>
      <c r="S688" s="16">
        <v>0</v>
      </c>
      <c r="T688" s="16">
        <v>0</v>
      </c>
      <c r="U688" s="17">
        <v>0</v>
      </c>
      <c r="V688" s="17">
        <v>0</v>
      </c>
      <c r="W688" s="16">
        <v>1.8</v>
      </c>
      <c r="X688" s="16">
        <v>1906.2</v>
      </c>
      <c r="Y688" s="16">
        <v>0.36899999999999999</v>
      </c>
      <c r="Z688" s="16">
        <v>1.431</v>
      </c>
      <c r="AA688" s="18">
        <v>0</v>
      </c>
      <c r="AB688" s="16">
        <v>-0.36899999999999999</v>
      </c>
      <c r="AC688" s="12" t="s">
        <v>549</v>
      </c>
      <c r="AD688" s="12" t="s">
        <v>559</v>
      </c>
      <c r="AE688" s="19">
        <v>43591</v>
      </c>
      <c r="AF688" s="19">
        <v>43591</v>
      </c>
      <c r="AH688" s="20">
        <v>43596</v>
      </c>
    </row>
    <row r="689" spans="1:34" s="12" customFormat="1" ht="12.75" x14ac:dyDescent="0.15">
      <c r="A689" s="12" t="s">
        <v>1528</v>
      </c>
      <c r="B689" s="12" t="s">
        <v>382</v>
      </c>
      <c r="C689" s="12" t="s">
        <v>573</v>
      </c>
      <c r="D689" s="12" t="s">
        <v>825</v>
      </c>
      <c r="E689" s="12" t="s">
        <v>544</v>
      </c>
      <c r="F689" s="12" t="s">
        <v>545</v>
      </c>
      <c r="G689" s="16">
        <v>80</v>
      </c>
      <c r="H689" s="16">
        <v>59</v>
      </c>
      <c r="I689" s="17">
        <v>59</v>
      </c>
      <c r="J689" s="17">
        <v>59</v>
      </c>
      <c r="K689" s="16">
        <v>21</v>
      </c>
      <c r="L689" s="12" t="s">
        <v>826</v>
      </c>
      <c r="M689" s="12" t="s">
        <v>827</v>
      </c>
      <c r="N689" s="12" t="s">
        <v>828</v>
      </c>
      <c r="O689" s="16">
        <v>7</v>
      </c>
      <c r="P689" s="16">
        <v>7</v>
      </c>
      <c r="Q689" s="17">
        <v>7</v>
      </c>
      <c r="R689" s="17">
        <v>7</v>
      </c>
      <c r="S689" s="16">
        <v>0</v>
      </c>
      <c r="T689" s="16">
        <v>0</v>
      </c>
      <c r="U689" s="17">
        <v>0</v>
      </c>
      <c r="V689" s="17">
        <v>0</v>
      </c>
      <c r="W689" s="16">
        <v>7</v>
      </c>
      <c r="X689" s="16">
        <v>0</v>
      </c>
      <c r="Y689" s="16">
        <v>1.8374999999999999</v>
      </c>
      <c r="Z689" s="16">
        <v>5.1624999999999996</v>
      </c>
      <c r="AA689" s="18">
        <v>0</v>
      </c>
      <c r="AB689" s="16">
        <v>-1.8374999999999999</v>
      </c>
      <c r="AC689" s="12" t="s">
        <v>549</v>
      </c>
      <c r="AD689" s="12" t="s">
        <v>559</v>
      </c>
      <c r="AE689" s="19">
        <v>43591</v>
      </c>
      <c r="AF689" s="19">
        <v>43591</v>
      </c>
      <c r="AH689" s="20">
        <v>43596</v>
      </c>
    </row>
    <row r="690" spans="1:34" s="12" customFormat="1" ht="12.75" x14ac:dyDescent="0.15">
      <c r="A690" s="12" t="s">
        <v>1529</v>
      </c>
      <c r="B690" s="12" t="s">
        <v>102</v>
      </c>
      <c r="C690" s="12" t="s">
        <v>554</v>
      </c>
      <c r="D690" s="12" t="s">
        <v>757</v>
      </c>
      <c r="E690" s="12" t="s">
        <v>544</v>
      </c>
      <c r="F690" s="12" t="s">
        <v>545</v>
      </c>
      <c r="G690" s="16">
        <v>260</v>
      </c>
      <c r="H690" s="16">
        <v>252</v>
      </c>
      <c r="I690" s="17">
        <v>252</v>
      </c>
      <c r="J690" s="17">
        <v>252</v>
      </c>
      <c r="K690" s="16">
        <v>8</v>
      </c>
      <c r="L690" s="12" t="s">
        <v>654</v>
      </c>
      <c r="M690" s="12" t="s">
        <v>557</v>
      </c>
      <c r="N690" s="12" t="s">
        <v>655</v>
      </c>
      <c r="O690" s="16">
        <v>37</v>
      </c>
      <c r="P690" s="16">
        <v>36</v>
      </c>
      <c r="Q690" s="17">
        <v>36</v>
      </c>
      <c r="R690" s="17">
        <v>36</v>
      </c>
      <c r="S690" s="16">
        <v>0</v>
      </c>
      <c r="T690" s="16">
        <v>0</v>
      </c>
      <c r="U690" s="17">
        <v>0</v>
      </c>
      <c r="V690" s="17">
        <v>0</v>
      </c>
      <c r="W690" s="16">
        <v>36</v>
      </c>
      <c r="X690" s="16">
        <v>1</v>
      </c>
      <c r="Y690" s="16">
        <v>0.13846153846154299</v>
      </c>
      <c r="Z690" s="16">
        <v>35.861538461538501</v>
      </c>
      <c r="AA690" s="18">
        <v>0</v>
      </c>
      <c r="AB690" s="16">
        <v>-0.138461538461538</v>
      </c>
      <c r="AC690" s="12" t="s">
        <v>549</v>
      </c>
      <c r="AD690" s="12" t="s">
        <v>559</v>
      </c>
      <c r="AE690" s="19">
        <v>43591</v>
      </c>
      <c r="AF690" s="19">
        <v>43591</v>
      </c>
      <c r="AH690" s="20">
        <v>43596</v>
      </c>
    </row>
    <row r="691" spans="1:34" s="12" customFormat="1" ht="12.75" x14ac:dyDescent="0.15">
      <c r="A691" s="12" t="s">
        <v>1530</v>
      </c>
      <c r="B691" s="12" t="s">
        <v>15</v>
      </c>
      <c r="C691" s="12" t="s">
        <v>690</v>
      </c>
      <c r="D691" s="12" t="s">
        <v>691</v>
      </c>
      <c r="E691" s="12" t="s">
        <v>544</v>
      </c>
      <c r="F691" s="12" t="s">
        <v>545</v>
      </c>
      <c r="G691" s="16">
        <v>600000</v>
      </c>
      <c r="H691" s="16">
        <v>600000</v>
      </c>
      <c r="I691" s="17">
        <v>600000</v>
      </c>
      <c r="J691" s="17">
        <v>600000</v>
      </c>
      <c r="K691" s="16">
        <v>0</v>
      </c>
      <c r="L691" s="12" t="s">
        <v>692</v>
      </c>
      <c r="M691" s="12" t="s">
        <v>564</v>
      </c>
      <c r="N691" s="12" t="s">
        <v>693</v>
      </c>
      <c r="O691" s="16">
        <v>204</v>
      </c>
      <c r="P691" s="16">
        <v>204</v>
      </c>
      <c r="Q691" s="17">
        <v>204</v>
      </c>
      <c r="R691" s="17">
        <v>204</v>
      </c>
      <c r="S691" s="16">
        <v>0</v>
      </c>
      <c r="T691" s="16">
        <v>0</v>
      </c>
      <c r="U691" s="17">
        <v>0</v>
      </c>
      <c r="V691" s="17">
        <v>0</v>
      </c>
      <c r="W691" s="16">
        <v>204</v>
      </c>
      <c r="X691" s="16">
        <v>0</v>
      </c>
      <c r="Y691" s="16">
        <v>-3.6379788070917099E-14</v>
      </c>
      <c r="Z691" s="16">
        <v>204</v>
      </c>
      <c r="AA691" s="18">
        <v>0</v>
      </c>
      <c r="AB691" s="16">
        <v>0</v>
      </c>
      <c r="AC691" s="12" t="s">
        <v>549</v>
      </c>
      <c r="AD691" s="12" t="s">
        <v>559</v>
      </c>
      <c r="AE691" s="19">
        <v>43591</v>
      </c>
      <c r="AF691" s="19">
        <v>43592</v>
      </c>
      <c r="AG691" s="19">
        <v>43600</v>
      </c>
      <c r="AH691" s="20">
        <v>43601</v>
      </c>
    </row>
    <row r="692" spans="1:34" s="12" customFormat="1" ht="12.75" x14ac:dyDescent="0.15">
      <c r="A692" s="12" t="s">
        <v>1531</v>
      </c>
      <c r="B692" s="12" t="s">
        <v>13</v>
      </c>
      <c r="C692" s="12" t="s">
        <v>554</v>
      </c>
      <c r="D692" s="12" t="s">
        <v>555</v>
      </c>
      <c r="E692" s="12" t="s">
        <v>544</v>
      </c>
      <c r="F692" s="12" t="s">
        <v>545</v>
      </c>
      <c r="G692" s="16">
        <v>600</v>
      </c>
      <c r="H692" s="16">
        <v>586</v>
      </c>
      <c r="I692" s="17">
        <v>586</v>
      </c>
      <c r="J692" s="17">
        <v>586</v>
      </c>
      <c r="K692" s="16">
        <v>14</v>
      </c>
      <c r="L692" s="12" t="s">
        <v>556</v>
      </c>
      <c r="M692" s="12" t="s">
        <v>557</v>
      </c>
      <c r="N692" s="12" t="s">
        <v>558</v>
      </c>
      <c r="O692" s="16">
        <v>60</v>
      </c>
      <c r="P692" s="16">
        <v>58.6</v>
      </c>
      <c r="Q692" s="17">
        <v>60</v>
      </c>
      <c r="R692" s="17">
        <v>60</v>
      </c>
      <c r="S692" s="16">
        <v>0</v>
      </c>
      <c r="T692" s="16">
        <v>0</v>
      </c>
      <c r="U692" s="17">
        <v>0</v>
      </c>
      <c r="V692" s="17">
        <v>0</v>
      </c>
      <c r="W692" s="16">
        <v>58.6</v>
      </c>
      <c r="X692" s="16">
        <v>1.4</v>
      </c>
      <c r="Y692" s="16">
        <v>0</v>
      </c>
      <c r="Z692" s="16">
        <v>58.6</v>
      </c>
      <c r="AA692" s="18">
        <v>0</v>
      </c>
      <c r="AB692" s="16">
        <v>0</v>
      </c>
      <c r="AC692" s="12" t="s">
        <v>549</v>
      </c>
      <c r="AD692" s="12" t="s">
        <v>559</v>
      </c>
      <c r="AE692" s="19">
        <v>43591</v>
      </c>
      <c r="AF692" s="19">
        <v>43592</v>
      </c>
      <c r="AH692" s="20">
        <v>43596</v>
      </c>
    </row>
    <row r="693" spans="1:34" s="12" customFormat="1" ht="12.75" x14ac:dyDescent="0.15">
      <c r="A693" s="12" t="s">
        <v>1532</v>
      </c>
      <c r="B693" s="12" t="s">
        <v>34</v>
      </c>
      <c r="C693" s="12" t="s">
        <v>696</v>
      </c>
      <c r="D693" s="12" t="s">
        <v>697</v>
      </c>
      <c r="E693" s="12" t="s">
        <v>544</v>
      </c>
      <c r="F693" s="12" t="s">
        <v>545</v>
      </c>
      <c r="G693" s="16">
        <v>600</v>
      </c>
      <c r="H693" s="16">
        <v>587</v>
      </c>
      <c r="I693" s="17">
        <v>587</v>
      </c>
      <c r="J693" s="17">
        <v>587</v>
      </c>
      <c r="K693" s="16">
        <v>13</v>
      </c>
      <c r="L693" s="12" t="s">
        <v>698</v>
      </c>
      <c r="M693" s="12" t="s">
        <v>564</v>
      </c>
      <c r="N693" s="12" t="s">
        <v>699</v>
      </c>
      <c r="O693" s="16">
        <v>68</v>
      </c>
      <c r="P693" s="16">
        <v>68</v>
      </c>
      <c r="Q693" s="17">
        <v>68</v>
      </c>
      <c r="R693" s="17">
        <v>68</v>
      </c>
      <c r="S693" s="16">
        <v>0</v>
      </c>
      <c r="T693" s="16">
        <v>0</v>
      </c>
      <c r="U693" s="17">
        <v>0</v>
      </c>
      <c r="V693" s="17">
        <v>0</v>
      </c>
      <c r="W693" s="16">
        <v>68</v>
      </c>
      <c r="X693" s="16">
        <v>0</v>
      </c>
      <c r="Y693" s="16">
        <v>1.4733333333333201</v>
      </c>
      <c r="Z693" s="16">
        <v>66.526666666666699</v>
      </c>
      <c r="AA693" s="18">
        <v>0</v>
      </c>
      <c r="AB693" s="16">
        <v>-1.4733333333333301</v>
      </c>
      <c r="AC693" s="12" t="s">
        <v>549</v>
      </c>
      <c r="AD693" s="12" t="s">
        <v>559</v>
      </c>
      <c r="AE693" s="19">
        <v>43591</v>
      </c>
      <c r="AF693" s="19">
        <v>43593</v>
      </c>
      <c r="AH693" s="20">
        <v>43596</v>
      </c>
    </row>
    <row r="694" spans="1:34" s="12" customFormat="1" ht="12.75" x14ac:dyDescent="0.15">
      <c r="A694" s="12" t="s">
        <v>1533</v>
      </c>
      <c r="B694" s="12" t="s">
        <v>35</v>
      </c>
      <c r="C694" s="12" t="s">
        <v>701</v>
      </c>
      <c r="D694" s="12" t="s">
        <v>697</v>
      </c>
      <c r="E694" s="12" t="s">
        <v>544</v>
      </c>
      <c r="F694" s="12" t="s">
        <v>545</v>
      </c>
      <c r="G694" s="16">
        <v>600</v>
      </c>
      <c r="H694" s="16">
        <v>589</v>
      </c>
      <c r="I694" s="17">
        <v>589</v>
      </c>
      <c r="J694" s="17">
        <v>589</v>
      </c>
      <c r="K694" s="16">
        <v>11</v>
      </c>
      <c r="L694" s="12" t="s">
        <v>698</v>
      </c>
      <c r="M694" s="12" t="s">
        <v>564</v>
      </c>
      <c r="N694" s="12" t="s">
        <v>699</v>
      </c>
      <c r="O694" s="16">
        <v>68</v>
      </c>
      <c r="P694" s="16">
        <v>68</v>
      </c>
      <c r="Q694" s="17">
        <v>68</v>
      </c>
      <c r="R694" s="17">
        <v>68</v>
      </c>
      <c r="S694" s="16">
        <v>0</v>
      </c>
      <c r="T694" s="16">
        <v>0</v>
      </c>
      <c r="U694" s="17">
        <v>0</v>
      </c>
      <c r="V694" s="17">
        <v>0</v>
      </c>
      <c r="W694" s="16">
        <v>68</v>
      </c>
      <c r="X694" s="16">
        <v>0</v>
      </c>
      <c r="Y694" s="16">
        <v>1.2466666666666599</v>
      </c>
      <c r="Z694" s="16">
        <v>66.753333333333302</v>
      </c>
      <c r="AA694" s="18">
        <v>0</v>
      </c>
      <c r="AB694" s="16">
        <v>-1.2466666666666699</v>
      </c>
      <c r="AC694" s="12" t="s">
        <v>549</v>
      </c>
      <c r="AD694" s="12" t="s">
        <v>559</v>
      </c>
      <c r="AE694" s="19">
        <v>43591</v>
      </c>
      <c r="AF694" s="19">
        <v>43593</v>
      </c>
      <c r="AH694" s="20">
        <v>43596</v>
      </c>
    </row>
    <row r="695" spans="1:34" s="12" customFormat="1" ht="12.75" x14ac:dyDescent="0.15">
      <c r="A695" s="12" t="s">
        <v>1534</v>
      </c>
      <c r="B695" s="12" t="s">
        <v>57</v>
      </c>
      <c r="C695" s="12" t="s">
        <v>636</v>
      </c>
      <c r="D695" s="12" t="s">
        <v>637</v>
      </c>
      <c r="E695" s="12" t="s">
        <v>544</v>
      </c>
      <c r="F695" s="12" t="s">
        <v>545</v>
      </c>
      <c r="G695" s="16">
        <v>600</v>
      </c>
      <c r="H695" s="16">
        <v>528</v>
      </c>
      <c r="I695" s="17">
        <v>528</v>
      </c>
      <c r="J695" s="17">
        <v>528</v>
      </c>
      <c r="K695" s="16">
        <v>72</v>
      </c>
      <c r="L695" s="12" t="s">
        <v>638</v>
      </c>
      <c r="M695" s="12" t="s">
        <v>557</v>
      </c>
      <c r="N695" s="12" t="s">
        <v>639</v>
      </c>
      <c r="O695" s="16">
        <v>87</v>
      </c>
      <c r="P695" s="16">
        <v>84.6</v>
      </c>
      <c r="Q695" s="17">
        <v>84.6</v>
      </c>
      <c r="R695" s="17">
        <v>84.6</v>
      </c>
      <c r="S695" s="16">
        <v>0</v>
      </c>
      <c r="T695" s="16">
        <v>0</v>
      </c>
      <c r="U695" s="17">
        <v>0</v>
      </c>
      <c r="V695" s="17">
        <v>0</v>
      </c>
      <c r="W695" s="16">
        <v>84.6</v>
      </c>
      <c r="X695" s="16">
        <v>2.4</v>
      </c>
      <c r="Y695" s="16">
        <v>8.0399999999999991</v>
      </c>
      <c r="Z695" s="16">
        <v>76.56</v>
      </c>
      <c r="AA695" s="18">
        <v>0</v>
      </c>
      <c r="AB695" s="16">
        <v>-8.0399999999999991</v>
      </c>
      <c r="AC695" s="12" t="s">
        <v>549</v>
      </c>
      <c r="AD695" s="12" t="s">
        <v>559</v>
      </c>
      <c r="AE695" s="19">
        <v>43591</v>
      </c>
      <c r="AF695" s="19">
        <v>43592</v>
      </c>
      <c r="AH695" s="20">
        <v>43596</v>
      </c>
    </row>
    <row r="696" spans="1:34" s="12" customFormat="1" ht="12.75" x14ac:dyDescent="0.15">
      <c r="A696" s="12" t="s">
        <v>1535</v>
      </c>
      <c r="B696" s="12" t="s">
        <v>21</v>
      </c>
      <c r="C696" s="12" t="s">
        <v>652</v>
      </c>
      <c r="D696" s="12" t="s">
        <v>653</v>
      </c>
      <c r="E696" s="12" t="s">
        <v>544</v>
      </c>
      <c r="F696" s="12" t="s">
        <v>545</v>
      </c>
      <c r="G696" s="16">
        <v>1200</v>
      </c>
      <c r="H696" s="16">
        <v>1200</v>
      </c>
      <c r="I696" s="17">
        <v>1200</v>
      </c>
      <c r="J696" s="17">
        <v>1200</v>
      </c>
      <c r="K696" s="16">
        <v>0</v>
      </c>
      <c r="L696" s="12" t="s">
        <v>654</v>
      </c>
      <c r="M696" s="12" t="s">
        <v>557</v>
      </c>
      <c r="N696" s="12" t="s">
        <v>655</v>
      </c>
      <c r="O696" s="16">
        <v>84</v>
      </c>
      <c r="P696" s="16">
        <v>84</v>
      </c>
      <c r="Q696" s="17">
        <v>84</v>
      </c>
      <c r="R696" s="17">
        <v>84</v>
      </c>
      <c r="S696" s="16">
        <v>0</v>
      </c>
      <c r="T696" s="16">
        <v>0</v>
      </c>
      <c r="U696" s="17">
        <v>0</v>
      </c>
      <c r="V696" s="17">
        <v>0</v>
      </c>
      <c r="W696" s="16">
        <v>84</v>
      </c>
      <c r="X696" s="16">
        <v>0</v>
      </c>
      <c r="Y696" s="16">
        <v>0</v>
      </c>
      <c r="Z696" s="16">
        <v>84</v>
      </c>
      <c r="AA696" s="18">
        <v>0</v>
      </c>
      <c r="AB696" s="16">
        <v>0</v>
      </c>
      <c r="AC696" s="12" t="s">
        <v>549</v>
      </c>
      <c r="AD696" s="12" t="s">
        <v>559</v>
      </c>
      <c r="AE696" s="19">
        <v>43591</v>
      </c>
      <c r="AF696" s="19">
        <v>43594</v>
      </c>
      <c r="AG696" s="19">
        <v>43598</v>
      </c>
      <c r="AH696" s="20">
        <v>43601</v>
      </c>
    </row>
    <row r="697" spans="1:34" s="12" customFormat="1" ht="12.75" x14ac:dyDescent="0.15">
      <c r="A697" s="12" t="s">
        <v>1536</v>
      </c>
      <c r="B697" s="12" t="s">
        <v>97</v>
      </c>
      <c r="C697" s="12" t="s">
        <v>588</v>
      </c>
      <c r="D697" s="12" t="s">
        <v>730</v>
      </c>
      <c r="E697" s="12" t="s">
        <v>544</v>
      </c>
      <c r="F697" s="12" t="s">
        <v>545</v>
      </c>
      <c r="G697" s="16">
        <v>600</v>
      </c>
      <c r="H697" s="16">
        <v>600</v>
      </c>
      <c r="I697" s="17">
        <v>600</v>
      </c>
      <c r="J697" s="17">
        <v>600</v>
      </c>
      <c r="K697" s="16">
        <v>0</v>
      </c>
      <c r="L697" s="12" t="s">
        <v>731</v>
      </c>
      <c r="M697" s="12" t="s">
        <v>686</v>
      </c>
      <c r="N697" s="12" t="s">
        <v>732</v>
      </c>
      <c r="O697" s="16">
        <v>62</v>
      </c>
      <c r="P697" s="16">
        <v>62</v>
      </c>
      <c r="Q697" s="17">
        <v>62</v>
      </c>
      <c r="R697" s="17">
        <v>62</v>
      </c>
      <c r="S697" s="16">
        <v>0</v>
      </c>
      <c r="T697" s="16">
        <v>0</v>
      </c>
      <c r="U697" s="17">
        <v>0</v>
      </c>
      <c r="V697" s="17">
        <v>0</v>
      </c>
      <c r="W697" s="16">
        <v>62</v>
      </c>
      <c r="X697" s="16">
        <v>0</v>
      </c>
      <c r="Y697" s="16">
        <v>0</v>
      </c>
      <c r="Z697" s="16">
        <v>62</v>
      </c>
      <c r="AA697" s="18">
        <v>0</v>
      </c>
      <c r="AB697" s="16">
        <v>0</v>
      </c>
      <c r="AC697" s="12" t="s">
        <v>549</v>
      </c>
      <c r="AD697" s="12" t="s">
        <v>559</v>
      </c>
      <c r="AE697" s="19">
        <v>43592</v>
      </c>
      <c r="AF697" s="19">
        <v>43593</v>
      </c>
      <c r="AG697" s="19">
        <v>43594</v>
      </c>
      <c r="AH697" s="20">
        <v>43601</v>
      </c>
    </row>
    <row r="698" spans="1:34" s="12" customFormat="1" ht="12.75" x14ac:dyDescent="0.15">
      <c r="A698" s="12" t="s">
        <v>1537</v>
      </c>
      <c r="B698" s="12" t="s">
        <v>1128</v>
      </c>
      <c r="C698" s="12" t="s">
        <v>588</v>
      </c>
      <c r="D698" s="12" t="s">
        <v>730</v>
      </c>
      <c r="E698" s="12" t="s">
        <v>544</v>
      </c>
      <c r="F698" s="12" t="s">
        <v>545</v>
      </c>
      <c r="G698" s="16">
        <v>500</v>
      </c>
      <c r="H698" s="16">
        <v>491</v>
      </c>
      <c r="I698" s="17">
        <v>491</v>
      </c>
      <c r="J698" s="17">
        <v>491</v>
      </c>
      <c r="K698" s="16">
        <v>9</v>
      </c>
      <c r="L698" s="12" t="s">
        <v>731</v>
      </c>
      <c r="M698" s="12" t="s">
        <v>686</v>
      </c>
      <c r="N698" s="12" t="s">
        <v>732</v>
      </c>
      <c r="O698" s="16">
        <v>52</v>
      </c>
      <c r="P698" s="16">
        <v>51.1</v>
      </c>
      <c r="Q698" s="17">
        <v>52</v>
      </c>
      <c r="R698" s="17">
        <v>52</v>
      </c>
      <c r="S698" s="16">
        <v>0</v>
      </c>
      <c r="T698" s="16">
        <v>0</v>
      </c>
      <c r="U698" s="17">
        <v>0</v>
      </c>
      <c r="V698" s="17">
        <v>0</v>
      </c>
      <c r="W698" s="16">
        <v>51.1</v>
      </c>
      <c r="X698" s="16">
        <v>0.9</v>
      </c>
      <c r="Y698" s="16">
        <v>3.5999999999994502E-2</v>
      </c>
      <c r="Z698" s="16">
        <v>51.064</v>
      </c>
      <c r="AA698" s="18">
        <v>0</v>
      </c>
      <c r="AB698" s="16">
        <v>-3.6000000000003599E-2</v>
      </c>
      <c r="AC698" s="12" t="s">
        <v>549</v>
      </c>
      <c r="AD698" s="12" t="s">
        <v>559</v>
      </c>
      <c r="AE698" s="19">
        <v>43592</v>
      </c>
      <c r="AF698" s="19">
        <v>43593</v>
      </c>
      <c r="AH698" s="20">
        <v>43596</v>
      </c>
    </row>
    <row r="699" spans="1:34" s="12" customFormat="1" ht="12.75" x14ac:dyDescent="0.15">
      <c r="A699" s="12" t="s">
        <v>1538</v>
      </c>
      <c r="B699" s="12" t="s">
        <v>348</v>
      </c>
      <c r="C699" s="12" t="s">
        <v>588</v>
      </c>
      <c r="D699" s="12" t="s">
        <v>598</v>
      </c>
      <c r="E699" s="12" t="s">
        <v>544</v>
      </c>
      <c r="F699" s="12" t="s">
        <v>545</v>
      </c>
      <c r="G699" s="16">
        <v>400</v>
      </c>
      <c r="H699" s="16">
        <v>385</v>
      </c>
      <c r="I699" s="17">
        <v>385</v>
      </c>
      <c r="J699" s="17">
        <v>385</v>
      </c>
      <c r="K699" s="16">
        <v>15</v>
      </c>
      <c r="L699" s="12" t="s">
        <v>599</v>
      </c>
      <c r="M699" s="12" t="s">
        <v>557</v>
      </c>
      <c r="N699" s="12" t="s">
        <v>600</v>
      </c>
      <c r="O699" s="16">
        <v>264</v>
      </c>
      <c r="P699" s="16">
        <v>254.1</v>
      </c>
      <c r="Q699" s="17">
        <v>254.1</v>
      </c>
      <c r="R699" s="17">
        <v>254.1</v>
      </c>
      <c r="S699" s="16">
        <v>0</v>
      </c>
      <c r="T699" s="16">
        <v>0</v>
      </c>
      <c r="U699" s="17">
        <v>0</v>
      </c>
      <c r="V699" s="17">
        <v>0</v>
      </c>
      <c r="W699" s="16">
        <v>254.1</v>
      </c>
      <c r="X699" s="16">
        <v>9.9</v>
      </c>
      <c r="Y699" s="16">
        <v>0</v>
      </c>
      <c r="Z699" s="16">
        <v>254.1</v>
      </c>
      <c r="AA699" s="18">
        <v>0</v>
      </c>
      <c r="AB699" s="16">
        <v>0</v>
      </c>
      <c r="AC699" s="12" t="s">
        <v>549</v>
      </c>
      <c r="AD699" s="12" t="s">
        <v>559</v>
      </c>
      <c r="AE699" s="19">
        <v>43592</v>
      </c>
      <c r="AF699" s="19">
        <v>43596</v>
      </c>
      <c r="AH699" s="20">
        <v>43610</v>
      </c>
    </row>
    <row r="700" spans="1:34" s="12" customFormat="1" ht="12.75" x14ac:dyDescent="0.15">
      <c r="A700" s="12" t="s">
        <v>1539</v>
      </c>
      <c r="B700" s="12" t="s">
        <v>55</v>
      </c>
      <c r="C700" s="12" t="s">
        <v>588</v>
      </c>
      <c r="D700" s="12" t="s">
        <v>816</v>
      </c>
      <c r="E700" s="12" t="s">
        <v>544</v>
      </c>
      <c r="F700" s="12" t="s">
        <v>545</v>
      </c>
      <c r="G700" s="16">
        <v>1500</v>
      </c>
      <c r="H700" s="16">
        <v>1500</v>
      </c>
      <c r="I700" s="17">
        <v>1500</v>
      </c>
      <c r="J700" s="17">
        <v>1500</v>
      </c>
      <c r="K700" s="16">
        <v>0</v>
      </c>
      <c r="L700" s="12" t="s">
        <v>817</v>
      </c>
      <c r="M700" s="12" t="s">
        <v>557</v>
      </c>
      <c r="N700" s="12" t="s">
        <v>818</v>
      </c>
      <c r="O700" s="16">
        <v>118</v>
      </c>
      <c r="P700" s="16">
        <v>118</v>
      </c>
      <c r="Q700" s="17">
        <v>118</v>
      </c>
      <c r="R700" s="17">
        <v>118</v>
      </c>
      <c r="S700" s="16">
        <v>0</v>
      </c>
      <c r="T700" s="16">
        <v>0</v>
      </c>
      <c r="U700" s="17">
        <v>0</v>
      </c>
      <c r="V700" s="17">
        <v>0</v>
      </c>
      <c r="W700" s="16">
        <v>118</v>
      </c>
      <c r="X700" s="16">
        <v>0</v>
      </c>
      <c r="Y700" s="16">
        <v>0</v>
      </c>
      <c r="Z700" s="16">
        <v>118</v>
      </c>
      <c r="AA700" s="18">
        <v>0</v>
      </c>
      <c r="AB700" s="16">
        <v>0</v>
      </c>
      <c r="AC700" s="12" t="s">
        <v>549</v>
      </c>
      <c r="AD700" s="12" t="s">
        <v>559</v>
      </c>
      <c r="AE700" s="19">
        <v>43592</v>
      </c>
      <c r="AF700" s="19">
        <v>43594</v>
      </c>
      <c r="AG700" s="19">
        <v>43606</v>
      </c>
      <c r="AH700" s="20">
        <v>43606</v>
      </c>
    </row>
    <row r="701" spans="1:34" s="12" customFormat="1" ht="12.75" x14ac:dyDescent="0.15">
      <c r="A701" s="12" t="s">
        <v>1540</v>
      </c>
      <c r="B701" s="12" t="s">
        <v>103</v>
      </c>
      <c r="C701" s="12" t="s">
        <v>652</v>
      </c>
      <c r="D701" s="12" t="s">
        <v>653</v>
      </c>
      <c r="E701" s="12" t="s">
        <v>544</v>
      </c>
      <c r="F701" s="12" t="s">
        <v>545</v>
      </c>
      <c r="G701" s="16">
        <v>80</v>
      </c>
      <c r="H701" s="16">
        <v>77.599999999999994</v>
      </c>
      <c r="I701" s="17">
        <v>77.599999999999994</v>
      </c>
      <c r="J701" s="17">
        <v>77.599999999999994</v>
      </c>
      <c r="K701" s="16">
        <v>2.4</v>
      </c>
      <c r="L701" s="12" t="s">
        <v>654</v>
      </c>
      <c r="M701" s="12" t="s">
        <v>557</v>
      </c>
      <c r="N701" s="12" t="s">
        <v>655</v>
      </c>
      <c r="O701" s="16">
        <v>6</v>
      </c>
      <c r="P701" s="16">
        <v>5.9</v>
      </c>
      <c r="Q701" s="17">
        <v>5.9</v>
      </c>
      <c r="R701" s="17">
        <v>5.9</v>
      </c>
      <c r="S701" s="16">
        <v>0</v>
      </c>
      <c r="T701" s="16">
        <v>0</v>
      </c>
      <c r="U701" s="17">
        <v>0</v>
      </c>
      <c r="V701" s="17">
        <v>0</v>
      </c>
      <c r="W701" s="16">
        <v>5.9</v>
      </c>
      <c r="X701" s="16">
        <v>0.1</v>
      </c>
      <c r="Y701" s="16">
        <v>0.08</v>
      </c>
      <c r="Z701" s="16">
        <v>5.82</v>
      </c>
      <c r="AA701" s="18">
        <v>0</v>
      </c>
      <c r="AB701" s="16">
        <v>-0.08</v>
      </c>
      <c r="AC701" s="12" t="s">
        <v>549</v>
      </c>
      <c r="AD701" s="12" t="s">
        <v>559</v>
      </c>
      <c r="AE701" s="19">
        <v>43592</v>
      </c>
      <c r="AF701" s="19">
        <v>43593</v>
      </c>
      <c r="AH701" s="20">
        <v>43596</v>
      </c>
    </row>
    <row r="702" spans="1:34" s="12" customFormat="1" ht="12.75" x14ac:dyDescent="0.15">
      <c r="A702" s="12" t="s">
        <v>1541</v>
      </c>
      <c r="B702" s="12" t="s">
        <v>104</v>
      </c>
      <c r="C702" s="12" t="s">
        <v>753</v>
      </c>
      <c r="D702" s="12" t="s">
        <v>653</v>
      </c>
      <c r="E702" s="12" t="s">
        <v>544</v>
      </c>
      <c r="F702" s="12" t="s">
        <v>545</v>
      </c>
      <c r="G702" s="16">
        <v>40</v>
      </c>
      <c r="H702" s="16">
        <v>38</v>
      </c>
      <c r="I702" s="17">
        <v>38</v>
      </c>
      <c r="J702" s="17">
        <v>38</v>
      </c>
      <c r="K702" s="16">
        <v>2</v>
      </c>
      <c r="L702" s="12" t="s">
        <v>654</v>
      </c>
      <c r="M702" s="12" t="s">
        <v>557</v>
      </c>
      <c r="N702" s="12" t="s">
        <v>655</v>
      </c>
      <c r="O702" s="16">
        <v>3</v>
      </c>
      <c r="P702" s="16">
        <v>2.9</v>
      </c>
      <c r="Q702" s="17">
        <v>2.9</v>
      </c>
      <c r="R702" s="17">
        <v>2.9</v>
      </c>
      <c r="S702" s="16">
        <v>0</v>
      </c>
      <c r="T702" s="16">
        <v>0</v>
      </c>
      <c r="U702" s="17">
        <v>0</v>
      </c>
      <c r="V702" s="17">
        <v>0</v>
      </c>
      <c r="W702" s="16">
        <v>2.9</v>
      </c>
      <c r="X702" s="16">
        <v>0.1</v>
      </c>
      <c r="Y702" s="16">
        <v>0.05</v>
      </c>
      <c r="Z702" s="16">
        <v>2.85</v>
      </c>
      <c r="AA702" s="18">
        <v>0</v>
      </c>
      <c r="AB702" s="16">
        <v>-0.05</v>
      </c>
      <c r="AC702" s="12" t="s">
        <v>549</v>
      </c>
      <c r="AD702" s="12" t="s">
        <v>559</v>
      </c>
      <c r="AE702" s="19">
        <v>43592</v>
      </c>
      <c r="AF702" s="19">
        <v>43592</v>
      </c>
      <c r="AH702" s="20">
        <v>43596</v>
      </c>
    </row>
    <row r="703" spans="1:34" s="12" customFormat="1" ht="12.75" x14ac:dyDescent="0.15">
      <c r="A703" s="12" t="s">
        <v>1542</v>
      </c>
      <c r="B703" s="12" t="s">
        <v>93</v>
      </c>
      <c r="C703" s="12" t="s">
        <v>573</v>
      </c>
      <c r="D703" s="12" t="s">
        <v>796</v>
      </c>
      <c r="E703" s="12" t="s">
        <v>544</v>
      </c>
      <c r="F703" s="12" t="s">
        <v>545</v>
      </c>
      <c r="G703" s="16">
        <v>850</v>
      </c>
      <c r="H703" s="16">
        <v>0</v>
      </c>
      <c r="I703" s="17">
        <v>0</v>
      </c>
      <c r="J703" s="17">
        <v>0</v>
      </c>
      <c r="K703" s="16">
        <v>850</v>
      </c>
      <c r="L703" s="12" t="s">
        <v>1215</v>
      </c>
      <c r="M703" s="12" t="s">
        <v>725</v>
      </c>
      <c r="N703" s="12" t="s">
        <v>1216</v>
      </c>
      <c r="O703" s="16">
        <v>29</v>
      </c>
      <c r="P703" s="16">
        <v>0</v>
      </c>
      <c r="Q703" s="17">
        <v>0</v>
      </c>
      <c r="R703" s="17">
        <v>0</v>
      </c>
      <c r="S703" s="16">
        <v>0</v>
      </c>
      <c r="T703" s="16">
        <v>0</v>
      </c>
      <c r="U703" s="17">
        <v>0</v>
      </c>
      <c r="V703" s="17">
        <v>0</v>
      </c>
      <c r="W703" s="16">
        <v>0</v>
      </c>
      <c r="X703" s="16">
        <v>29</v>
      </c>
      <c r="Y703" s="16">
        <v>0</v>
      </c>
      <c r="Z703" s="16">
        <v>0</v>
      </c>
      <c r="AA703" s="18">
        <v>0</v>
      </c>
      <c r="AB703" s="16">
        <v>0</v>
      </c>
      <c r="AC703" s="12" t="s">
        <v>549</v>
      </c>
      <c r="AD703" s="12" t="s">
        <v>559</v>
      </c>
      <c r="AE703" s="19">
        <v>43593</v>
      </c>
      <c r="AH703" s="20">
        <v>43614</v>
      </c>
    </row>
    <row r="704" spans="1:34" s="12" customFormat="1" ht="12.75" x14ac:dyDescent="0.15">
      <c r="A704" s="12" t="s">
        <v>1543</v>
      </c>
      <c r="B704" s="12" t="s">
        <v>26</v>
      </c>
      <c r="C704" s="12" t="s">
        <v>690</v>
      </c>
      <c r="D704" s="12" t="s">
        <v>691</v>
      </c>
      <c r="E704" s="12" t="s">
        <v>544</v>
      </c>
      <c r="F704" s="12" t="s">
        <v>545</v>
      </c>
      <c r="G704" s="16">
        <v>1000000</v>
      </c>
      <c r="H704" s="16">
        <v>1000000</v>
      </c>
      <c r="I704" s="17">
        <v>1000000</v>
      </c>
      <c r="J704" s="17">
        <v>1000000</v>
      </c>
      <c r="K704" s="16">
        <v>0</v>
      </c>
      <c r="L704" s="12" t="s">
        <v>947</v>
      </c>
      <c r="M704" s="12" t="s">
        <v>564</v>
      </c>
      <c r="N704" s="12" t="s">
        <v>948</v>
      </c>
      <c r="O704" s="16">
        <v>285</v>
      </c>
      <c r="P704" s="16">
        <v>285</v>
      </c>
      <c r="Q704" s="17">
        <v>285</v>
      </c>
      <c r="R704" s="17">
        <v>285</v>
      </c>
      <c r="S704" s="16">
        <v>0</v>
      </c>
      <c r="T704" s="16">
        <v>0</v>
      </c>
      <c r="U704" s="17">
        <v>0</v>
      </c>
      <c r="V704" s="17">
        <v>0</v>
      </c>
      <c r="W704" s="16">
        <v>285</v>
      </c>
      <c r="X704" s="16">
        <v>0</v>
      </c>
      <c r="Y704" s="16">
        <v>0</v>
      </c>
      <c r="Z704" s="16">
        <v>285</v>
      </c>
      <c r="AA704" s="18">
        <v>0</v>
      </c>
      <c r="AB704" s="16">
        <v>0</v>
      </c>
      <c r="AC704" s="12" t="s">
        <v>549</v>
      </c>
      <c r="AD704" s="12" t="s">
        <v>559</v>
      </c>
      <c r="AE704" s="19">
        <v>43593</v>
      </c>
      <c r="AF704" s="19">
        <v>43595</v>
      </c>
      <c r="AG704" s="19">
        <v>43599</v>
      </c>
      <c r="AH704" s="20">
        <v>43601</v>
      </c>
    </row>
    <row r="705" spans="1:34" s="12" customFormat="1" ht="12.75" x14ac:dyDescent="0.15">
      <c r="A705" s="12" t="s">
        <v>1544</v>
      </c>
      <c r="B705" s="12" t="s">
        <v>95</v>
      </c>
      <c r="C705" s="12" t="s">
        <v>579</v>
      </c>
      <c r="D705" s="12" t="s">
        <v>580</v>
      </c>
      <c r="E705" s="12" t="s">
        <v>544</v>
      </c>
      <c r="F705" s="12" t="s">
        <v>545</v>
      </c>
      <c r="G705" s="16">
        <v>500</v>
      </c>
      <c r="H705" s="16">
        <v>499</v>
      </c>
      <c r="I705" s="17">
        <v>499</v>
      </c>
      <c r="J705" s="17">
        <v>499</v>
      </c>
      <c r="K705" s="16">
        <v>1</v>
      </c>
      <c r="L705" s="12" t="s">
        <v>581</v>
      </c>
      <c r="M705" s="12" t="s">
        <v>557</v>
      </c>
      <c r="N705" s="12" t="s">
        <v>582</v>
      </c>
      <c r="O705" s="16">
        <v>78</v>
      </c>
      <c r="P705" s="16">
        <v>78</v>
      </c>
      <c r="Q705" s="17">
        <v>78</v>
      </c>
      <c r="R705" s="17">
        <v>78</v>
      </c>
      <c r="S705" s="16">
        <v>0</v>
      </c>
      <c r="T705" s="16">
        <v>0</v>
      </c>
      <c r="U705" s="17">
        <v>0</v>
      </c>
      <c r="V705" s="17">
        <v>0</v>
      </c>
      <c r="W705" s="16">
        <v>78</v>
      </c>
      <c r="X705" s="16">
        <v>0</v>
      </c>
      <c r="Y705" s="16">
        <v>0.155999999999995</v>
      </c>
      <c r="Z705" s="16">
        <v>77.843999999999994</v>
      </c>
      <c r="AA705" s="18">
        <v>0</v>
      </c>
      <c r="AB705" s="16">
        <v>-0.156000000000004</v>
      </c>
      <c r="AC705" s="12" t="s">
        <v>549</v>
      </c>
      <c r="AD705" s="12" t="s">
        <v>559</v>
      </c>
      <c r="AE705" s="19">
        <v>43593</v>
      </c>
      <c r="AF705" s="19">
        <v>43595</v>
      </c>
      <c r="AH705" s="20">
        <v>43601</v>
      </c>
    </row>
    <row r="706" spans="1:34" s="12" customFormat="1" ht="12.75" x14ac:dyDescent="0.15">
      <c r="A706" s="12" t="s">
        <v>1545</v>
      </c>
      <c r="B706" s="12" t="s">
        <v>96</v>
      </c>
      <c r="C706" s="12" t="s">
        <v>579</v>
      </c>
      <c r="D706" s="12" t="s">
        <v>584</v>
      </c>
      <c r="E706" s="12" t="s">
        <v>544</v>
      </c>
      <c r="F706" s="12" t="s">
        <v>545</v>
      </c>
      <c r="G706" s="16">
        <v>500</v>
      </c>
      <c r="H706" s="16">
        <v>492.5</v>
      </c>
      <c r="I706" s="17">
        <v>492.5</v>
      </c>
      <c r="J706" s="17">
        <v>492.5</v>
      </c>
      <c r="K706" s="16">
        <v>7.5</v>
      </c>
      <c r="L706" s="12" t="s">
        <v>581</v>
      </c>
      <c r="M706" s="12" t="s">
        <v>557</v>
      </c>
      <c r="N706" s="12" t="s">
        <v>582</v>
      </c>
      <c r="O706" s="16">
        <v>78</v>
      </c>
      <c r="P706" s="16">
        <v>78</v>
      </c>
      <c r="Q706" s="17">
        <v>80.5</v>
      </c>
      <c r="R706" s="17">
        <v>80.5</v>
      </c>
      <c r="S706" s="16">
        <v>0</v>
      </c>
      <c r="T706" s="16">
        <v>0</v>
      </c>
      <c r="U706" s="17">
        <v>0</v>
      </c>
      <c r="V706" s="17">
        <v>0</v>
      </c>
      <c r="W706" s="16">
        <v>78</v>
      </c>
      <c r="X706" s="16">
        <v>0</v>
      </c>
      <c r="Y706" s="16">
        <v>1.17</v>
      </c>
      <c r="Z706" s="16">
        <v>76.83</v>
      </c>
      <c r="AA706" s="18">
        <v>0</v>
      </c>
      <c r="AB706" s="16">
        <v>-1.17</v>
      </c>
      <c r="AC706" s="12" t="s">
        <v>549</v>
      </c>
      <c r="AD706" s="12" t="s">
        <v>559</v>
      </c>
      <c r="AE706" s="19">
        <v>43593</v>
      </c>
      <c r="AF706" s="19">
        <v>43599</v>
      </c>
      <c r="AH706" s="20">
        <v>43610</v>
      </c>
    </row>
    <row r="707" spans="1:34" s="12" customFormat="1" ht="12.75" x14ac:dyDescent="0.15">
      <c r="A707" s="12" t="s">
        <v>1546</v>
      </c>
      <c r="B707" s="12" t="s">
        <v>97</v>
      </c>
      <c r="C707" s="12" t="s">
        <v>588</v>
      </c>
      <c r="D707" s="12" t="s">
        <v>730</v>
      </c>
      <c r="E707" s="12" t="s">
        <v>544</v>
      </c>
      <c r="F707" s="12" t="s">
        <v>545</v>
      </c>
      <c r="G707" s="16">
        <v>900</v>
      </c>
      <c r="H707" s="16">
        <v>875</v>
      </c>
      <c r="I707" s="17">
        <v>875</v>
      </c>
      <c r="J707" s="17">
        <v>875</v>
      </c>
      <c r="K707" s="16">
        <v>25</v>
      </c>
      <c r="L707" s="12" t="s">
        <v>731</v>
      </c>
      <c r="M707" s="12" t="s">
        <v>686</v>
      </c>
      <c r="N707" s="12" t="s">
        <v>732</v>
      </c>
      <c r="O707" s="16">
        <v>93</v>
      </c>
      <c r="P707" s="16">
        <v>90.5</v>
      </c>
      <c r="Q707" s="17">
        <v>93</v>
      </c>
      <c r="R707" s="17">
        <v>93</v>
      </c>
      <c r="S707" s="16">
        <v>0</v>
      </c>
      <c r="T707" s="16">
        <v>0</v>
      </c>
      <c r="U707" s="17">
        <v>0</v>
      </c>
      <c r="V707" s="17">
        <v>0</v>
      </c>
      <c r="W707" s="16">
        <v>90.5</v>
      </c>
      <c r="X707" s="16">
        <v>2.5</v>
      </c>
      <c r="Y707" s="16">
        <v>8.33333333333212E-2</v>
      </c>
      <c r="Z707" s="16">
        <v>90.4166666666667</v>
      </c>
      <c r="AA707" s="18">
        <v>0</v>
      </c>
      <c r="AB707" s="16">
        <v>-8.3333333333339393E-2</v>
      </c>
      <c r="AC707" s="12" t="s">
        <v>549</v>
      </c>
      <c r="AD707" s="12" t="s">
        <v>559</v>
      </c>
      <c r="AE707" s="19">
        <v>43593</v>
      </c>
      <c r="AF707" s="19">
        <v>43594</v>
      </c>
      <c r="AH707" s="20">
        <v>43596</v>
      </c>
    </row>
    <row r="708" spans="1:34" s="12" customFormat="1" ht="12.75" x14ac:dyDescent="0.15">
      <c r="A708" s="12" t="s">
        <v>1547</v>
      </c>
      <c r="B708" s="12" t="s">
        <v>780</v>
      </c>
      <c r="C708" s="12" t="s">
        <v>573</v>
      </c>
      <c r="D708" s="12" t="s">
        <v>782</v>
      </c>
      <c r="E708" s="12" t="s">
        <v>544</v>
      </c>
      <c r="F708" s="12" t="s">
        <v>545</v>
      </c>
      <c r="G708" s="16">
        <v>100</v>
      </c>
      <c r="H708" s="16">
        <v>80</v>
      </c>
      <c r="I708" s="17">
        <v>80</v>
      </c>
      <c r="J708" s="17">
        <v>80</v>
      </c>
      <c r="K708" s="16">
        <v>20</v>
      </c>
      <c r="L708" s="12" t="s">
        <v>762</v>
      </c>
      <c r="M708" s="12" t="s">
        <v>564</v>
      </c>
      <c r="N708" s="12" t="s">
        <v>763</v>
      </c>
      <c r="O708" s="16">
        <v>14</v>
      </c>
      <c r="P708" s="16">
        <v>14</v>
      </c>
      <c r="Q708" s="17">
        <v>14</v>
      </c>
      <c r="R708" s="17">
        <v>14</v>
      </c>
      <c r="S708" s="16">
        <v>0</v>
      </c>
      <c r="T708" s="16">
        <v>0</v>
      </c>
      <c r="U708" s="17">
        <v>0</v>
      </c>
      <c r="V708" s="17">
        <v>0</v>
      </c>
      <c r="W708" s="16">
        <v>14</v>
      </c>
      <c r="X708" s="16">
        <v>0</v>
      </c>
      <c r="Y708" s="16">
        <v>2.8</v>
      </c>
      <c r="Z708" s="16">
        <v>11.2</v>
      </c>
      <c r="AA708" s="18">
        <v>0</v>
      </c>
      <c r="AB708" s="16">
        <v>-2.8</v>
      </c>
      <c r="AC708" s="12" t="s">
        <v>549</v>
      </c>
      <c r="AD708" s="12" t="s">
        <v>559</v>
      </c>
      <c r="AE708" s="19">
        <v>43594</v>
      </c>
      <c r="AF708" s="19">
        <v>43605</v>
      </c>
      <c r="AH708" s="20">
        <v>43610</v>
      </c>
    </row>
    <row r="709" spans="1:34" s="12" customFormat="1" ht="12.75" x14ac:dyDescent="0.15">
      <c r="A709" s="12" t="s">
        <v>1548</v>
      </c>
      <c r="B709" s="12" t="s">
        <v>641</v>
      </c>
      <c r="C709" s="12" t="s">
        <v>573</v>
      </c>
      <c r="D709" s="12" t="s">
        <v>642</v>
      </c>
      <c r="E709" s="12" t="s">
        <v>544</v>
      </c>
      <c r="F709" s="12" t="s">
        <v>545</v>
      </c>
      <c r="G709" s="16">
        <v>300</v>
      </c>
      <c r="H709" s="16">
        <v>285.5</v>
      </c>
      <c r="I709" s="17">
        <v>285.5</v>
      </c>
      <c r="J709" s="17">
        <v>285.5</v>
      </c>
      <c r="K709" s="16">
        <v>14.5</v>
      </c>
      <c r="L709" s="12" t="s">
        <v>643</v>
      </c>
      <c r="M709" s="12" t="s">
        <v>557</v>
      </c>
      <c r="N709" s="12" t="s">
        <v>644</v>
      </c>
      <c r="O709" s="16">
        <v>22</v>
      </c>
      <c r="P709" s="16">
        <v>22</v>
      </c>
      <c r="Q709" s="17">
        <v>22</v>
      </c>
      <c r="R709" s="17">
        <v>22</v>
      </c>
      <c r="S709" s="16">
        <v>0</v>
      </c>
      <c r="T709" s="16">
        <v>0</v>
      </c>
      <c r="U709" s="17">
        <v>0</v>
      </c>
      <c r="V709" s="17">
        <v>0</v>
      </c>
      <c r="W709" s="16">
        <v>22</v>
      </c>
      <c r="X709" s="16">
        <v>0</v>
      </c>
      <c r="Y709" s="16">
        <v>1.0633333333333299</v>
      </c>
      <c r="Z709" s="16">
        <v>20.936666666666699</v>
      </c>
      <c r="AA709" s="18">
        <v>0</v>
      </c>
      <c r="AB709" s="16">
        <v>-1.0633333333333299</v>
      </c>
      <c r="AC709" s="12" t="s">
        <v>549</v>
      </c>
      <c r="AD709" s="12" t="s">
        <v>559</v>
      </c>
      <c r="AE709" s="19">
        <v>43594</v>
      </c>
      <c r="AF709" s="19">
        <v>43599</v>
      </c>
      <c r="AH709" s="20">
        <v>43601</v>
      </c>
    </row>
    <row r="710" spans="1:34" s="12" customFormat="1" ht="12.75" x14ac:dyDescent="0.15">
      <c r="A710" s="12" t="s">
        <v>1549</v>
      </c>
      <c r="B710" s="12" t="s">
        <v>839</v>
      </c>
      <c r="C710" s="12" t="s">
        <v>573</v>
      </c>
      <c r="D710" s="12" t="s">
        <v>840</v>
      </c>
      <c r="E710" s="12" t="s">
        <v>544</v>
      </c>
      <c r="F710" s="12" t="s">
        <v>545</v>
      </c>
      <c r="G710" s="16">
        <v>300</v>
      </c>
      <c r="H710" s="16">
        <v>254</v>
      </c>
      <c r="I710" s="17">
        <v>254</v>
      </c>
      <c r="J710" s="17">
        <v>254</v>
      </c>
      <c r="K710" s="16">
        <v>46</v>
      </c>
      <c r="L710" s="12" t="s">
        <v>643</v>
      </c>
      <c r="M710" s="12" t="s">
        <v>557</v>
      </c>
      <c r="N710" s="12" t="s">
        <v>644</v>
      </c>
      <c r="O710" s="16">
        <v>22</v>
      </c>
      <c r="P710" s="16">
        <v>19.5</v>
      </c>
      <c r="Q710" s="17">
        <v>22</v>
      </c>
      <c r="R710" s="17">
        <v>22</v>
      </c>
      <c r="S710" s="16">
        <v>0</v>
      </c>
      <c r="T710" s="16">
        <v>0</v>
      </c>
      <c r="U710" s="17">
        <v>0</v>
      </c>
      <c r="V710" s="17">
        <v>0</v>
      </c>
      <c r="W710" s="16">
        <v>19.5</v>
      </c>
      <c r="X710" s="16">
        <v>2.5</v>
      </c>
      <c r="Y710" s="16">
        <v>0.87333333333333496</v>
      </c>
      <c r="Z710" s="16">
        <v>18.626666666666701</v>
      </c>
      <c r="AA710" s="18">
        <v>0</v>
      </c>
      <c r="AB710" s="16">
        <v>-0.87333333333333296</v>
      </c>
      <c r="AC710" s="12" t="s">
        <v>549</v>
      </c>
      <c r="AD710" s="12" t="s">
        <v>559</v>
      </c>
      <c r="AE710" s="19">
        <v>43594</v>
      </c>
      <c r="AF710" s="19">
        <v>43596</v>
      </c>
      <c r="AH710" s="20">
        <v>43601</v>
      </c>
    </row>
    <row r="711" spans="1:34" s="12" customFormat="1" ht="12.75" x14ac:dyDescent="0.15">
      <c r="A711" s="12" t="s">
        <v>1550</v>
      </c>
      <c r="B711" s="12" t="s">
        <v>774</v>
      </c>
      <c r="C711" s="12" t="s">
        <v>573</v>
      </c>
      <c r="D711" s="12" t="s">
        <v>775</v>
      </c>
      <c r="E711" s="12" t="s">
        <v>544</v>
      </c>
      <c r="F711" s="12" t="s">
        <v>545</v>
      </c>
      <c r="G711" s="16">
        <v>300</v>
      </c>
      <c r="H711" s="16">
        <v>279</v>
      </c>
      <c r="I711" s="17">
        <v>279</v>
      </c>
      <c r="J711" s="17">
        <v>279</v>
      </c>
      <c r="K711" s="16">
        <v>21</v>
      </c>
      <c r="L711" s="12" t="s">
        <v>776</v>
      </c>
      <c r="M711" s="12" t="s">
        <v>557</v>
      </c>
      <c r="N711" s="12" t="s">
        <v>777</v>
      </c>
      <c r="O711" s="16">
        <v>38</v>
      </c>
      <c r="P711" s="16">
        <v>38</v>
      </c>
      <c r="Q711" s="17">
        <v>38</v>
      </c>
      <c r="R711" s="17">
        <v>38</v>
      </c>
      <c r="S711" s="16">
        <v>0</v>
      </c>
      <c r="T711" s="16">
        <v>0</v>
      </c>
      <c r="U711" s="17">
        <v>0</v>
      </c>
      <c r="V711" s="17">
        <v>0</v>
      </c>
      <c r="W711" s="16">
        <v>38</v>
      </c>
      <c r="X711" s="16">
        <v>0</v>
      </c>
      <c r="Y711" s="16">
        <v>2.66</v>
      </c>
      <c r="Z711" s="16">
        <v>35.340000000000003</v>
      </c>
      <c r="AA711" s="18">
        <v>0</v>
      </c>
      <c r="AB711" s="16">
        <v>-2.66</v>
      </c>
      <c r="AC711" s="12" t="s">
        <v>549</v>
      </c>
      <c r="AD711" s="12" t="s">
        <v>559</v>
      </c>
      <c r="AE711" s="19">
        <v>43594</v>
      </c>
      <c r="AF711" s="19">
        <v>43596</v>
      </c>
      <c r="AH711" s="20">
        <v>43602</v>
      </c>
    </row>
    <row r="712" spans="1:34" s="12" customFormat="1" ht="12.75" x14ac:dyDescent="0.15">
      <c r="A712" s="12" t="s">
        <v>1551</v>
      </c>
      <c r="B712" s="12" t="s">
        <v>572</v>
      </c>
      <c r="C712" s="12" t="s">
        <v>573</v>
      </c>
      <c r="D712" s="12" t="s">
        <v>574</v>
      </c>
      <c r="E712" s="12" t="s">
        <v>544</v>
      </c>
      <c r="F712" s="12" t="s">
        <v>545</v>
      </c>
      <c r="G712" s="16">
        <v>300</v>
      </c>
      <c r="H712" s="16">
        <v>299.5</v>
      </c>
      <c r="I712" s="17">
        <v>299.5</v>
      </c>
      <c r="J712" s="17">
        <v>299.5</v>
      </c>
      <c r="K712" s="16">
        <v>0.5</v>
      </c>
      <c r="L712" s="12" t="s">
        <v>575</v>
      </c>
      <c r="M712" s="12" t="s">
        <v>576</v>
      </c>
      <c r="N712" s="12" t="s">
        <v>577</v>
      </c>
      <c r="O712" s="16">
        <v>51</v>
      </c>
      <c r="P712" s="16">
        <v>51</v>
      </c>
      <c r="Q712" s="17">
        <v>51</v>
      </c>
      <c r="R712" s="17">
        <v>51</v>
      </c>
      <c r="S712" s="16">
        <v>0</v>
      </c>
      <c r="T712" s="16">
        <v>0</v>
      </c>
      <c r="U712" s="17">
        <v>0</v>
      </c>
      <c r="V712" s="17">
        <v>0</v>
      </c>
      <c r="W712" s="16">
        <v>51</v>
      </c>
      <c r="X712" s="16">
        <v>0</v>
      </c>
      <c r="Y712" s="16">
        <v>8.5000000000000006E-2</v>
      </c>
      <c r="Z712" s="16">
        <v>50.914999999999999</v>
      </c>
      <c r="AA712" s="18">
        <v>0</v>
      </c>
      <c r="AB712" s="16">
        <v>-8.5000000000000006E-2</v>
      </c>
      <c r="AC712" s="12" t="s">
        <v>549</v>
      </c>
      <c r="AD712" s="12" t="s">
        <v>559</v>
      </c>
      <c r="AE712" s="19">
        <v>43594</v>
      </c>
      <c r="AF712" s="19">
        <v>43595</v>
      </c>
      <c r="AH712" s="20">
        <v>43601</v>
      </c>
    </row>
    <row r="713" spans="1:34" s="12" customFormat="1" ht="12.75" x14ac:dyDescent="0.15">
      <c r="A713" s="12" t="s">
        <v>1552</v>
      </c>
      <c r="B713" s="12" t="s">
        <v>834</v>
      </c>
      <c r="C713" s="12" t="s">
        <v>573</v>
      </c>
      <c r="D713" s="12" t="s">
        <v>574</v>
      </c>
      <c r="E713" s="12" t="s">
        <v>544</v>
      </c>
      <c r="F713" s="12" t="s">
        <v>545</v>
      </c>
      <c r="G713" s="16">
        <v>300</v>
      </c>
      <c r="H713" s="16">
        <v>291</v>
      </c>
      <c r="I713" s="17">
        <v>291</v>
      </c>
      <c r="J713" s="17">
        <v>291</v>
      </c>
      <c r="K713" s="16">
        <v>9</v>
      </c>
      <c r="L713" s="12" t="s">
        <v>575</v>
      </c>
      <c r="M713" s="12" t="s">
        <v>576</v>
      </c>
      <c r="N713" s="12" t="s">
        <v>577</v>
      </c>
      <c r="O713" s="16">
        <v>51</v>
      </c>
      <c r="P713" s="16">
        <v>49.5</v>
      </c>
      <c r="Q713" s="17">
        <v>51.4</v>
      </c>
      <c r="R713" s="17">
        <v>51.4</v>
      </c>
      <c r="S713" s="16">
        <v>0</v>
      </c>
      <c r="T713" s="16">
        <v>0</v>
      </c>
      <c r="U713" s="17">
        <v>0</v>
      </c>
      <c r="V713" s="17">
        <v>0</v>
      </c>
      <c r="W713" s="16">
        <v>49.5</v>
      </c>
      <c r="X713" s="16">
        <v>1.5</v>
      </c>
      <c r="Y713" s="16">
        <v>0.03</v>
      </c>
      <c r="Z713" s="16">
        <v>49.47</v>
      </c>
      <c r="AA713" s="18">
        <v>0</v>
      </c>
      <c r="AB713" s="16">
        <v>-0.03</v>
      </c>
      <c r="AC713" s="12" t="s">
        <v>549</v>
      </c>
      <c r="AD713" s="12" t="s">
        <v>559</v>
      </c>
      <c r="AE713" s="19">
        <v>43594</v>
      </c>
      <c r="AF713" s="19">
        <v>43598</v>
      </c>
      <c r="AH713" s="20">
        <v>43601</v>
      </c>
    </row>
    <row r="714" spans="1:34" s="12" customFormat="1" ht="12.75" x14ac:dyDescent="0.15">
      <c r="A714" s="12" t="s">
        <v>1553</v>
      </c>
      <c r="B714" s="12" t="s">
        <v>89</v>
      </c>
      <c r="C714" s="12" t="s">
        <v>561</v>
      </c>
      <c r="D714" s="12" t="s">
        <v>562</v>
      </c>
      <c r="E714" s="12" t="s">
        <v>544</v>
      </c>
      <c r="F714" s="12" t="s">
        <v>545</v>
      </c>
      <c r="G714" s="16">
        <v>100000</v>
      </c>
      <c r="H714" s="16">
        <v>0</v>
      </c>
      <c r="I714" s="17">
        <v>0</v>
      </c>
      <c r="J714" s="17">
        <v>0</v>
      </c>
      <c r="K714" s="16">
        <v>100000</v>
      </c>
      <c r="L714" s="12" t="s">
        <v>563</v>
      </c>
      <c r="M714" s="12" t="s">
        <v>564</v>
      </c>
      <c r="N714" s="12" t="s">
        <v>565</v>
      </c>
      <c r="O714" s="16">
        <v>46</v>
      </c>
      <c r="P714" s="16">
        <v>0</v>
      </c>
      <c r="Q714" s="17">
        <v>0</v>
      </c>
      <c r="R714" s="17">
        <v>0</v>
      </c>
      <c r="S714" s="16">
        <v>0</v>
      </c>
      <c r="T714" s="16">
        <v>0</v>
      </c>
      <c r="U714" s="17">
        <v>0</v>
      </c>
      <c r="V714" s="17">
        <v>0</v>
      </c>
      <c r="W714" s="16">
        <v>0</v>
      </c>
      <c r="X714" s="16">
        <v>46</v>
      </c>
      <c r="Y714" s="16">
        <v>0</v>
      </c>
      <c r="Z714" s="16">
        <v>0</v>
      </c>
      <c r="AA714" s="18">
        <v>0</v>
      </c>
      <c r="AB714" s="16">
        <v>0</v>
      </c>
      <c r="AC714" s="12" t="s">
        <v>549</v>
      </c>
      <c r="AD714" s="12" t="s">
        <v>559</v>
      </c>
      <c r="AE714" s="19">
        <v>43594</v>
      </c>
      <c r="AH714" s="20">
        <v>43614</v>
      </c>
    </row>
    <row r="715" spans="1:34" s="12" customFormat="1" ht="12.75" x14ac:dyDescent="0.15">
      <c r="A715" s="12" t="s">
        <v>1554</v>
      </c>
      <c r="B715" s="12" t="s">
        <v>37</v>
      </c>
      <c r="C715" s="12" t="s">
        <v>588</v>
      </c>
      <c r="D715" s="12" t="s">
        <v>589</v>
      </c>
      <c r="E715" s="12" t="s">
        <v>544</v>
      </c>
      <c r="F715" s="12" t="s">
        <v>545</v>
      </c>
      <c r="G715" s="16">
        <v>3000</v>
      </c>
      <c r="H715" s="16">
        <v>2935.6</v>
      </c>
      <c r="I715" s="17">
        <v>2935.6</v>
      </c>
      <c r="J715" s="17">
        <v>2935.6</v>
      </c>
      <c r="K715" s="16">
        <v>64.400000000000006</v>
      </c>
      <c r="L715" s="12" t="s">
        <v>595</v>
      </c>
      <c r="M715" s="12" t="s">
        <v>591</v>
      </c>
      <c r="N715" s="12" t="s">
        <v>596</v>
      </c>
      <c r="O715" s="16">
        <v>124</v>
      </c>
      <c r="P715" s="16">
        <v>121.4</v>
      </c>
      <c r="Q715" s="17">
        <v>122.5</v>
      </c>
      <c r="R715" s="17">
        <v>122.5</v>
      </c>
      <c r="S715" s="16">
        <v>0</v>
      </c>
      <c r="T715" s="16">
        <v>0</v>
      </c>
      <c r="U715" s="17">
        <v>0</v>
      </c>
      <c r="V715" s="17">
        <v>0</v>
      </c>
      <c r="W715" s="16">
        <v>121.4</v>
      </c>
      <c r="X715" s="16">
        <v>2.6</v>
      </c>
      <c r="Y715" s="16">
        <v>6.1866666666646801E-2</v>
      </c>
      <c r="Z715" s="16">
        <v>121.338133333333</v>
      </c>
      <c r="AA715" s="18">
        <v>0</v>
      </c>
      <c r="AB715" s="16">
        <v>-6.1866666666665002E-2</v>
      </c>
      <c r="AC715" s="12" t="s">
        <v>549</v>
      </c>
      <c r="AD715" s="12" t="s">
        <v>559</v>
      </c>
      <c r="AE715" s="19">
        <v>43594</v>
      </c>
      <c r="AF715" s="19">
        <v>43594</v>
      </c>
      <c r="AH715" s="20">
        <v>43601</v>
      </c>
    </row>
    <row r="716" spans="1:34" s="12" customFormat="1" ht="12.75" x14ac:dyDescent="0.15">
      <c r="A716" s="12" t="s">
        <v>1555</v>
      </c>
      <c r="B716" s="12" t="s">
        <v>348</v>
      </c>
      <c r="C716" s="12" t="s">
        <v>588</v>
      </c>
      <c r="D716" s="12" t="s">
        <v>598</v>
      </c>
      <c r="E716" s="12" t="s">
        <v>544</v>
      </c>
      <c r="F716" s="12" t="s">
        <v>545</v>
      </c>
      <c r="G716" s="16">
        <v>300</v>
      </c>
      <c r="H716" s="16">
        <v>0</v>
      </c>
      <c r="I716" s="17">
        <v>0</v>
      </c>
      <c r="J716" s="17">
        <v>0</v>
      </c>
      <c r="K716" s="16">
        <v>300</v>
      </c>
      <c r="L716" s="12" t="s">
        <v>599</v>
      </c>
      <c r="M716" s="12" t="s">
        <v>557</v>
      </c>
      <c r="N716" s="12" t="s">
        <v>600</v>
      </c>
      <c r="O716" s="16">
        <v>198</v>
      </c>
      <c r="P716" s="16">
        <v>0</v>
      </c>
      <c r="Q716" s="17">
        <v>0</v>
      </c>
      <c r="R716" s="17">
        <v>0</v>
      </c>
      <c r="S716" s="16">
        <v>0</v>
      </c>
      <c r="T716" s="16">
        <v>0</v>
      </c>
      <c r="U716" s="17">
        <v>0</v>
      </c>
      <c r="V716" s="17">
        <v>0</v>
      </c>
      <c r="W716" s="16">
        <v>0</v>
      </c>
      <c r="X716" s="16">
        <v>198</v>
      </c>
      <c r="Y716" s="16">
        <v>0</v>
      </c>
      <c r="Z716" s="16">
        <v>0</v>
      </c>
      <c r="AA716" s="18">
        <v>0</v>
      </c>
      <c r="AB716" s="16">
        <v>0</v>
      </c>
      <c r="AC716" s="12" t="s">
        <v>549</v>
      </c>
      <c r="AD716" s="12" t="s">
        <v>559</v>
      </c>
      <c r="AE716" s="19">
        <v>43594</v>
      </c>
      <c r="AH716" s="20">
        <v>43614</v>
      </c>
    </row>
    <row r="717" spans="1:34" s="12" customFormat="1" ht="12.75" x14ac:dyDescent="0.15">
      <c r="A717" s="12" t="s">
        <v>1556</v>
      </c>
      <c r="B717" s="12" t="s">
        <v>1128</v>
      </c>
      <c r="C717" s="12" t="s">
        <v>588</v>
      </c>
      <c r="D717" s="12" t="s">
        <v>730</v>
      </c>
      <c r="E717" s="12" t="s">
        <v>544</v>
      </c>
      <c r="F717" s="12" t="s">
        <v>545</v>
      </c>
      <c r="G717" s="16">
        <v>50</v>
      </c>
      <c r="H717" s="16">
        <v>24</v>
      </c>
      <c r="I717" s="17">
        <v>24</v>
      </c>
      <c r="J717" s="17">
        <v>24</v>
      </c>
      <c r="K717" s="16">
        <v>26</v>
      </c>
      <c r="L717" s="12" t="s">
        <v>731</v>
      </c>
      <c r="M717" s="12" t="s">
        <v>686</v>
      </c>
      <c r="N717" s="12" t="s">
        <v>732</v>
      </c>
      <c r="O717" s="16">
        <v>6</v>
      </c>
      <c r="P717" s="16">
        <v>2.9</v>
      </c>
      <c r="Q717" s="17">
        <v>3</v>
      </c>
      <c r="R717" s="17">
        <v>3</v>
      </c>
      <c r="S717" s="16">
        <v>0</v>
      </c>
      <c r="T717" s="16">
        <v>0</v>
      </c>
      <c r="U717" s="17">
        <v>0</v>
      </c>
      <c r="V717" s="17">
        <v>0</v>
      </c>
      <c r="W717" s="16">
        <v>2.9</v>
      </c>
      <c r="X717" s="16">
        <v>3.1</v>
      </c>
      <c r="Y717" s="16">
        <v>0.02</v>
      </c>
      <c r="Z717" s="16">
        <v>2.88</v>
      </c>
      <c r="AA717" s="18">
        <v>0</v>
      </c>
      <c r="AB717" s="16">
        <v>-0.02</v>
      </c>
      <c r="AC717" s="12" t="s">
        <v>549</v>
      </c>
      <c r="AD717" s="12" t="s">
        <v>559</v>
      </c>
      <c r="AE717" s="19">
        <v>43594</v>
      </c>
      <c r="AF717" s="19">
        <v>43594</v>
      </c>
      <c r="AH717" s="20">
        <v>43596</v>
      </c>
    </row>
    <row r="718" spans="1:34" s="12" customFormat="1" ht="12.75" x14ac:dyDescent="0.15">
      <c r="A718" s="12" t="s">
        <v>1557</v>
      </c>
      <c r="B718" s="12" t="s">
        <v>107</v>
      </c>
      <c r="C718" s="12" t="s">
        <v>554</v>
      </c>
      <c r="D718" s="12" t="s">
        <v>757</v>
      </c>
      <c r="E718" s="12" t="s">
        <v>544</v>
      </c>
      <c r="F718" s="12" t="s">
        <v>545</v>
      </c>
      <c r="G718" s="16">
        <v>50</v>
      </c>
      <c r="H718" s="16">
        <v>10.5</v>
      </c>
      <c r="I718" s="17">
        <v>10.5</v>
      </c>
      <c r="J718" s="17">
        <v>10.5</v>
      </c>
      <c r="K718" s="16">
        <v>39.5</v>
      </c>
      <c r="L718" s="12" t="s">
        <v>654</v>
      </c>
      <c r="M718" s="12" t="s">
        <v>557</v>
      </c>
      <c r="N718" s="12" t="s">
        <v>655</v>
      </c>
      <c r="O718" s="16">
        <v>7</v>
      </c>
      <c r="P718" s="16">
        <v>1.5</v>
      </c>
      <c r="Q718" s="17">
        <v>7</v>
      </c>
      <c r="R718" s="17">
        <v>7</v>
      </c>
      <c r="S718" s="16">
        <v>0</v>
      </c>
      <c r="T718" s="16">
        <v>0</v>
      </c>
      <c r="U718" s="17">
        <v>0</v>
      </c>
      <c r="V718" s="17">
        <v>0</v>
      </c>
      <c r="W718" s="16">
        <v>1.5</v>
      </c>
      <c r="X718" s="16">
        <v>5.5</v>
      </c>
      <c r="Y718" s="16">
        <v>0.03</v>
      </c>
      <c r="Z718" s="16">
        <v>1.47</v>
      </c>
      <c r="AA718" s="18">
        <v>0</v>
      </c>
      <c r="AB718" s="16">
        <v>-0.03</v>
      </c>
      <c r="AC718" s="12" t="s">
        <v>549</v>
      </c>
      <c r="AD718" s="12" t="s">
        <v>559</v>
      </c>
      <c r="AE718" s="19">
        <v>43594</v>
      </c>
      <c r="AF718" s="19">
        <v>43594</v>
      </c>
      <c r="AH718" s="20">
        <v>43596</v>
      </c>
    </row>
    <row r="719" spans="1:34" s="12" customFormat="1" ht="12.75" x14ac:dyDescent="0.15">
      <c r="A719" s="12" t="s">
        <v>1558</v>
      </c>
      <c r="B719" s="12" t="s">
        <v>47</v>
      </c>
      <c r="C719" s="12" t="s">
        <v>462</v>
      </c>
      <c r="D719" s="12" t="s">
        <v>632</v>
      </c>
      <c r="E719" s="12" t="s">
        <v>544</v>
      </c>
      <c r="F719" s="12" t="s">
        <v>545</v>
      </c>
      <c r="G719" s="16">
        <v>1000000</v>
      </c>
      <c r="H719" s="16">
        <v>1000000</v>
      </c>
      <c r="I719" s="17">
        <v>1000000</v>
      </c>
      <c r="J719" s="17">
        <v>1000000</v>
      </c>
      <c r="K719" s="16">
        <v>0</v>
      </c>
      <c r="L719" s="12" t="s">
        <v>633</v>
      </c>
      <c r="M719" s="12" t="s">
        <v>564</v>
      </c>
      <c r="N719" s="12" t="s">
        <v>634</v>
      </c>
      <c r="O719" s="16">
        <v>337</v>
      </c>
      <c r="P719" s="16">
        <v>337</v>
      </c>
      <c r="Q719" s="17">
        <v>337</v>
      </c>
      <c r="R719" s="17">
        <v>337</v>
      </c>
      <c r="S719" s="16">
        <v>0</v>
      </c>
      <c r="T719" s="16">
        <v>0</v>
      </c>
      <c r="U719" s="17">
        <v>0</v>
      </c>
      <c r="V719" s="17">
        <v>0</v>
      </c>
      <c r="W719" s="16">
        <v>337</v>
      </c>
      <c r="X719" s="16">
        <v>0</v>
      </c>
      <c r="Y719" s="16">
        <v>0</v>
      </c>
      <c r="Z719" s="16">
        <v>337</v>
      </c>
      <c r="AA719" s="18">
        <v>0</v>
      </c>
      <c r="AB719" s="16">
        <v>0</v>
      </c>
      <c r="AC719" s="12" t="s">
        <v>549</v>
      </c>
      <c r="AD719" s="12" t="s">
        <v>559</v>
      </c>
      <c r="AE719" s="19">
        <v>43594</v>
      </c>
      <c r="AF719" s="19">
        <v>43595</v>
      </c>
      <c r="AG719" s="19">
        <v>43599</v>
      </c>
      <c r="AH719" s="20">
        <v>43601</v>
      </c>
    </row>
    <row r="720" spans="1:34" s="12" customFormat="1" ht="12.75" x14ac:dyDescent="0.15">
      <c r="A720" s="12" t="s">
        <v>1559</v>
      </c>
      <c r="B720" s="12" t="s">
        <v>11</v>
      </c>
      <c r="C720" s="12" t="s">
        <v>453</v>
      </c>
      <c r="D720" s="12" t="s">
        <v>628</v>
      </c>
      <c r="E720" s="12" t="s">
        <v>544</v>
      </c>
      <c r="F720" s="12" t="s">
        <v>545</v>
      </c>
      <c r="G720" s="16">
        <v>500000</v>
      </c>
      <c r="H720" s="16">
        <v>435000</v>
      </c>
      <c r="I720" s="17">
        <v>435000</v>
      </c>
      <c r="J720" s="17">
        <v>435000</v>
      </c>
      <c r="K720" s="16">
        <v>65000</v>
      </c>
      <c r="L720" s="12" t="s">
        <v>629</v>
      </c>
      <c r="M720" s="12" t="s">
        <v>564</v>
      </c>
      <c r="N720" s="12" t="s">
        <v>630</v>
      </c>
      <c r="O720" s="16">
        <v>431</v>
      </c>
      <c r="P720" s="16">
        <v>431</v>
      </c>
      <c r="Q720" s="17">
        <v>431</v>
      </c>
      <c r="R720" s="17">
        <v>431</v>
      </c>
      <c r="S720" s="16">
        <v>0</v>
      </c>
      <c r="T720" s="16">
        <v>0</v>
      </c>
      <c r="U720" s="17">
        <v>0</v>
      </c>
      <c r="V720" s="17">
        <v>0</v>
      </c>
      <c r="W720" s="16">
        <v>431</v>
      </c>
      <c r="X720" s="16">
        <v>0</v>
      </c>
      <c r="Y720" s="16">
        <v>56.03</v>
      </c>
      <c r="Z720" s="16">
        <v>374.97</v>
      </c>
      <c r="AA720" s="18">
        <v>0</v>
      </c>
      <c r="AB720" s="16">
        <v>-56.03</v>
      </c>
      <c r="AC720" s="12" t="s">
        <v>549</v>
      </c>
      <c r="AD720" s="12" t="s">
        <v>559</v>
      </c>
      <c r="AE720" s="19">
        <v>43594</v>
      </c>
      <c r="AF720" s="19">
        <v>43598</v>
      </c>
      <c r="AH720" s="20">
        <v>43606</v>
      </c>
    </row>
    <row r="721" spans="1:34" s="12" customFormat="1" ht="12.75" x14ac:dyDescent="0.15">
      <c r="A721" s="12" t="s">
        <v>1560</v>
      </c>
      <c r="B721" s="12" t="s">
        <v>98</v>
      </c>
      <c r="C721" s="12" t="s">
        <v>588</v>
      </c>
      <c r="D721" s="12" t="s">
        <v>1060</v>
      </c>
      <c r="E721" s="12" t="s">
        <v>544</v>
      </c>
      <c r="F721" s="12" t="s">
        <v>545</v>
      </c>
      <c r="G721" s="16">
        <v>1000</v>
      </c>
      <c r="H721" s="16">
        <v>968.5</v>
      </c>
      <c r="I721" s="17">
        <v>968.5</v>
      </c>
      <c r="J721" s="17">
        <v>968.5</v>
      </c>
      <c r="K721" s="16">
        <v>31.5</v>
      </c>
      <c r="L721" s="12" t="s">
        <v>1061</v>
      </c>
      <c r="M721" s="12" t="s">
        <v>557</v>
      </c>
      <c r="N721" s="12" t="s">
        <v>1062</v>
      </c>
      <c r="O721" s="16">
        <v>98</v>
      </c>
      <c r="P721" s="16">
        <v>95</v>
      </c>
      <c r="Q721" s="17">
        <v>98</v>
      </c>
      <c r="R721" s="17">
        <v>98</v>
      </c>
      <c r="S721" s="16">
        <v>0</v>
      </c>
      <c r="T721" s="16">
        <v>0</v>
      </c>
      <c r="U721" s="17">
        <v>0</v>
      </c>
      <c r="V721" s="17">
        <v>0</v>
      </c>
      <c r="W721" s="16">
        <v>95</v>
      </c>
      <c r="X721" s="16">
        <v>3</v>
      </c>
      <c r="Y721" s="16">
        <v>8.69999999999891E-2</v>
      </c>
      <c r="Z721" s="16">
        <v>94.912999999999997</v>
      </c>
      <c r="AA721" s="18">
        <v>0</v>
      </c>
      <c r="AB721" s="16">
        <v>-8.7000000000007294E-2</v>
      </c>
      <c r="AC721" s="12" t="s">
        <v>549</v>
      </c>
      <c r="AD721" s="12" t="s">
        <v>559</v>
      </c>
      <c r="AE721" s="19">
        <v>43594</v>
      </c>
      <c r="AF721" s="19">
        <v>43595</v>
      </c>
      <c r="AH721" s="20">
        <v>43606</v>
      </c>
    </row>
    <row r="722" spans="1:34" s="12" customFormat="1" ht="12.75" x14ac:dyDescent="0.15">
      <c r="A722" s="12" t="s">
        <v>1561</v>
      </c>
      <c r="B722" s="12" t="s">
        <v>90</v>
      </c>
      <c r="C722" s="12" t="s">
        <v>542</v>
      </c>
      <c r="D722" s="12" t="s">
        <v>562</v>
      </c>
      <c r="E722" s="12" t="s">
        <v>544</v>
      </c>
      <c r="F722" s="12" t="s">
        <v>545</v>
      </c>
      <c r="G722" s="16">
        <v>300000</v>
      </c>
      <c r="H722" s="16">
        <v>300000</v>
      </c>
      <c r="I722" s="17">
        <v>300000</v>
      </c>
      <c r="J722" s="17">
        <v>300000</v>
      </c>
      <c r="K722" s="16">
        <v>0</v>
      </c>
      <c r="L722" s="12" t="s">
        <v>88</v>
      </c>
      <c r="M722" s="12" t="s">
        <v>567</v>
      </c>
      <c r="N722" s="12" t="s">
        <v>562</v>
      </c>
      <c r="O722" s="16">
        <v>300000</v>
      </c>
      <c r="P722" s="16">
        <v>300000</v>
      </c>
      <c r="Q722" s="17">
        <v>300000</v>
      </c>
      <c r="R722" s="17">
        <v>300000</v>
      </c>
      <c r="S722" s="16">
        <v>0</v>
      </c>
      <c r="T722" s="16">
        <v>0</v>
      </c>
      <c r="U722" s="17">
        <v>0</v>
      </c>
      <c r="V722" s="17">
        <v>0</v>
      </c>
      <c r="W722" s="16">
        <v>300000</v>
      </c>
      <c r="X722" s="16">
        <v>0</v>
      </c>
      <c r="Y722" s="16">
        <v>0</v>
      </c>
      <c r="Z722" s="16">
        <v>300000</v>
      </c>
      <c r="AA722" s="18">
        <v>0</v>
      </c>
      <c r="AB722" s="16">
        <v>0</v>
      </c>
      <c r="AC722" s="12" t="s">
        <v>549</v>
      </c>
      <c r="AD722" s="12" t="s">
        <v>79</v>
      </c>
      <c r="AE722" s="19">
        <v>43594</v>
      </c>
      <c r="AF722" s="19">
        <v>43598</v>
      </c>
      <c r="AG722" s="19">
        <v>43607</v>
      </c>
      <c r="AH722" s="20">
        <v>43610</v>
      </c>
    </row>
    <row r="723" spans="1:34" s="12" customFormat="1" ht="12.75" x14ac:dyDescent="0.15">
      <c r="A723" s="12" t="s">
        <v>1561</v>
      </c>
      <c r="B723" s="12" t="s">
        <v>90</v>
      </c>
      <c r="C723" s="12" t="s">
        <v>542</v>
      </c>
      <c r="D723" s="12" t="s">
        <v>562</v>
      </c>
      <c r="E723" s="12" t="s">
        <v>544</v>
      </c>
      <c r="F723" s="12" t="s">
        <v>545</v>
      </c>
      <c r="G723" s="16">
        <v>300000</v>
      </c>
      <c r="H723" s="16">
        <v>300000</v>
      </c>
      <c r="I723" s="17">
        <v>300000</v>
      </c>
      <c r="J723" s="17">
        <v>300000</v>
      </c>
      <c r="K723" s="16">
        <v>0</v>
      </c>
      <c r="L723" s="12" t="s">
        <v>89</v>
      </c>
      <c r="M723" s="12" t="s">
        <v>561</v>
      </c>
      <c r="N723" s="12" t="s">
        <v>562</v>
      </c>
      <c r="O723" s="16">
        <v>300000</v>
      </c>
      <c r="P723" s="16">
        <v>300000</v>
      </c>
      <c r="Q723" s="17">
        <v>300000</v>
      </c>
      <c r="R723" s="17">
        <v>300000</v>
      </c>
      <c r="S723" s="16">
        <v>0</v>
      </c>
      <c r="T723" s="16">
        <v>0</v>
      </c>
      <c r="U723" s="17">
        <v>0</v>
      </c>
      <c r="V723" s="17">
        <v>0</v>
      </c>
      <c r="W723" s="16">
        <v>300000</v>
      </c>
      <c r="X723" s="16">
        <v>0</v>
      </c>
      <c r="Y723" s="16">
        <v>0</v>
      </c>
      <c r="Z723" s="16">
        <v>300000</v>
      </c>
      <c r="AA723" s="18">
        <v>0</v>
      </c>
      <c r="AB723" s="16">
        <v>0</v>
      </c>
      <c r="AC723" s="12" t="s">
        <v>549</v>
      </c>
      <c r="AD723" s="12" t="s">
        <v>79</v>
      </c>
      <c r="AE723" s="19">
        <v>43594</v>
      </c>
      <c r="AF723" s="19">
        <v>43598</v>
      </c>
      <c r="AG723" s="19">
        <v>43607</v>
      </c>
      <c r="AH723" s="20">
        <v>43610</v>
      </c>
    </row>
    <row r="724" spans="1:34" s="12" customFormat="1" ht="12.75" x14ac:dyDescent="0.15">
      <c r="A724" s="12" t="s">
        <v>1562</v>
      </c>
      <c r="B724" s="12" t="s">
        <v>308</v>
      </c>
      <c r="C724" s="12" t="s">
        <v>573</v>
      </c>
      <c r="D724" s="12" t="s">
        <v>1417</v>
      </c>
      <c r="E724" s="12" t="s">
        <v>544</v>
      </c>
      <c r="F724" s="12" t="s">
        <v>545</v>
      </c>
      <c r="G724" s="16">
        <v>200</v>
      </c>
      <c r="H724" s="16">
        <v>4</v>
      </c>
      <c r="I724" s="17">
        <v>4</v>
      </c>
      <c r="J724" s="17">
        <v>4</v>
      </c>
      <c r="K724" s="16">
        <v>196</v>
      </c>
      <c r="L724" s="12" t="s">
        <v>1414</v>
      </c>
      <c r="M724" s="12" t="s">
        <v>557</v>
      </c>
      <c r="N724" s="12" t="s">
        <v>1415</v>
      </c>
      <c r="O724" s="16">
        <v>16</v>
      </c>
      <c r="P724" s="16">
        <v>16</v>
      </c>
      <c r="Q724" s="17">
        <v>16</v>
      </c>
      <c r="R724" s="17">
        <v>16</v>
      </c>
      <c r="S724" s="16">
        <v>0</v>
      </c>
      <c r="T724" s="16">
        <v>0</v>
      </c>
      <c r="U724" s="17">
        <v>0</v>
      </c>
      <c r="V724" s="17">
        <v>0</v>
      </c>
      <c r="W724" s="16">
        <v>16</v>
      </c>
      <c r="X724" s="16">
        <v>0</v>
      </c>
      <c r="Y724" s="16">
        <v>15.68</v>
      </c>
      <c r="Z724" s="16">
        <v>0.32</v>
      </c>
      <c r="AA724" s="18">
        <v>0</v>
      </c>
      <c r="AB724" s="16">
        <v>-15.68</v>
      </c>
      <c r="AC724" s="12" t="s">
        <v>549</v>
      </c>
      <c r="AD724" s="12" t="s">
        <v>559</v>
      </c>
      <c r="AE724" s="19">
        <v>43594</v>
      </c>
      <c r="AF724" s="19">
        <v>43596</v>
      </c>
      <c r="AH724" s="20">
        <v>43602</v>
      </c>
    </row>
    <row r="725" spans="1:34" s="12" customFormat="1" ht="12.75" x14ac:dyDescent="0.15">
      <c r="A725" s="12" t="s">
        <v>1563</v>
      </c>
      <c r="B725" s="12" t="s">
        <v>117</v>
      </c>
      <c r="C725" s="12" t="s">
        <v>588</v>
      </c>
      <c r="D725" s="12" t="s">
        <v>945</v>
      </c>
      <c r="E725" s="12" t="s">
        <v>544</v>
      </c>
      <c r="F725" s="12" t="s">
        <v>545</v>
      </c>
      <c r="G725" s="16">
        <v>1000</v>
      </c>
      <c r="H725" s="16">
        <v>823</v>
      </c>
      <c r="I725" s="17">
        <v>823</v>
      </c>
      <c r="J725" s="17">
        <v>823</v>
      </c>
      <c r="K725" s="16">
        <v>177</v>
      </c>
      <c r="L725" s="12" t="s">
        <v>713</v>
      </c>
      <c r="M725" s="12" t="s">
        <v>576</v>
      </c>
      <c r="N725" s="12" t="s">
        <v>714</v>
      </c>
      <c r="O725" s="16">
        <v>67</v>
      </c>
      <c r="P725" s="16">
        <v>61.3</v>
      </c>
      <c r="Q725" s="17">
        <v>66.599999999999994</v>
      </c>
      <c r="R725" s="17">
        <v>66.599999999999994</v>
      </c>
      <c r="S725" s="16">
        <v>0</v>
      </c>
      <c r="T725" s="16">
        <v>0</v>
      </c>
      <c r="U725" s="17">
        <v>0</v>
      </c>
      <c r="V725" s="17">
        <v>0</v>
      </c>
      <c r="W725" s="16">
        <v>61.3</v>
      </c>
      <c r="X725" s="16">
        <v>5.7</v>
      </c>
      <c r="Y725" s="16">
        <v>6.1589999999999998</v>
      </c>
      <c r="Z725" s="16">
        <v>55.140999999999998</v>
      </c>
      <c r="AA725" s="18">
        <v>0</v>
      </c>
      <c r="AB725" s="16">
        <v>-6.1589999999999998</v>
      </c>
      <c r="AC725" s="12" t="s">
        <v>549</v>
      </c>
      <c r="AD725" s="12" t="s">
        <v>559</v>
      </c>
      <c r="AE725" s="19">
        <v>43595</v>
      </c>
      <c r="AF725" s="19">
        <v>43595</v>
      </c>
      <c r="AH725" s="20">
        <v>43602</v>
      </c>
    </row>
    <row r="726" spans="1:34" s="12" customFormat="1" ht="12.75" x14ac:dyDescent="0.15">
      <c r="A726" s="12" t="s">
        <v>1564</v>
      </c>
      <c r="B726" s="12" t="s">
        <v>9</v>
      </c>
      <c r="C726" s="12" t="s">
        <v>588</v>
      </c>
      <c r="D726" s="12" t="s">
        <v>607</v>
      </c>
      <c r="E726" s="12" t="s">
        <v>544</v>
      </c>
      <c r="F726" s="12" t="s">
        <v>545</v>
      </c>
      <c r="G726" s="16">
        <v>3000</v>
      </c>
      <c r="H726" s="16">
        <v>2842.5</v>
      </c>
      <c r="I726" s="17">
        <v>2842.5</v>
      </c>
      <c r="J726" s="17">
        <v>2842.5</v>
      </c>
      <c r="K726" s="16">
        <v>157.5</v>
      </c>
      <c r="L726" s="12" t="s">
        <v>608</v>
      </c>
      <c r="M726" s="12" t="s">
        <v>557</v>
      </c>
      <c r="N726" s="12" t="s">
        <v>609</v>
      </c>
      <c r="O726" s="16">
        <v>422</v>
      </c>
      <c r="P726" s="16">
        <v>403</v>
      </c>
      <c r="Q726" s="17">
        <v>403</v>
      </c>
      <c r="R726" s="17">
        <v>403</v>
      </c>
      <c r="S726" s="16">
        <v>0</v>
      </c>
      <c r="T726" s="16">
        <v>0</v>
      </c>
      <c r="U726" s="17">
        <v>0</v>
      </c>
      <c r="V726" s="17">
        <v>0</v>
      </c>
      <c r="W726" s="16">
        <v>403</v>
      </c>
      <c r="X726" s="16">
        <v>19</v>
      </c>
      <c r="Y726" s="16">
        <v>3.1549999999999998</v>
      </c>
      <c r="Z726" s="16">
        <v>399.84500000000003</v>
      </c>
      <c r="AA726" s="18">
        <v>0</v>
      </c>
      <c r="AB726" s="16">
        <v>-3.1549999999999998</v>
      </c>
      <c r="AC726" s="12" t="s">
        <v>549</v>
      </c>
      <c r="AD726" s="12" t="s">
        <v>559</v>
      </c>
      <c r="AE726" s="19">
        <v>43595</v>
      </c>
      <c r="AF726" s="19">
        <v>43595</v>
      </c>
      <c r="AH726" s="20">
        <v>43601</v>
      </c>
    </row>
    <row r="727" spans="1:34" s="12" customFormat="1" ht="12.75" x14ac:dyDescent="0.15">
      <c r="A727" s="12" t="s">
        <v>1565</v>
      </c>
      <c r="B727" s="12" t="s">
        <v>97</v>
      </c>
      <c r="C727" s="12" t="s">
        <v>588</v>
      </c>
      <c r="D727" s="12" t="s">
        <v>730</v>
      </c>
      <c r="E727" s="12" t="s">
        <v>544</v>
      </c>
      <c r="F727" s="12" t="s">
        <v>545</v>
      </c>
      <c r="G727" s="16">
        <v>50</v>
      </c>
      <c r="H727" s="16">
        <v>37</v>
      </c>
      <c r="I727" s="17">
        <v>37</v>
      </c>
      <c r="J727" s="17">
        <v>37</v>
      </c>
      <c r="K727" s="16">
        <v>13</v>
      </c>
      <c r="L727" s="12" t="s">
        <v>731</v>
      </c>
      <c r="M727" s="12" t="s">
        <v>686</v>
      </c>
      <c r="N727" s="12" t="s">
        <v>732</v>
      </c>
      <c r="O727" s="16">
        <v>6</v>
      </c>
      <c r="P727" s="16">
        <v>4.5</v>
      </c>
      <c r="Q727" s="17">
        <v>5</v>
      </c>
      <c r="R727" s="17">
        <v>5</v>
      </c>
      <c r="S727" s="16">
        <v>0</v>
      </c>
      <c r="T727" s="16">
        <v>0</v>
      </c>
      <c r="U727" s="17">
        <v>0</v>
      </c>
      <c r="V727" s="17">
        <v>0</v>
      </c>
      <c r="W727" s="16">
        <v>4.5</v>
      </c>
      <c r="X727" s="16">
        <v>1.5</v>
      </c>
      <c r="Y727" s="16">
        <v>0.06</v>
      </c>
      <c r="Z727" s="16">
        <v>4.4400000000000004</v>
      </c>
      <c r="AA727" s="18">
        <v>0</v>
      </c>
      <c r="AB727" s="16">
        <v>-0.06</v>
      </c>
      <c r="AC727" s="12" t="s">
        <v>549</v>
      </c>
      <c r="AD727" s="12" t="s">
        <v>559</v>
      </c>
      <c r="AE727" s="19">
        <v>43595</v>
      </c>
      <c r="AF727" s="19">
        <v>43595</v>
      </c>
      <c r="AH727" s="20">
        <v>43596</v>
      </c>
    </row>
    <row r="728" spans="1:34" s="12" customFormat="1" ht="12.75" x14ac:dyDescent="0.15">
      <c r="A728" s="12" t="s">
        <v>1566</v>
      </c>
      <c r="B728" s="12" t="s">
        <v>1567</v>
      </c>
      <c r="C728" s="12" t="s">
        <v>1568</v>
      </c>
      <c r="D728" s="12" t="s">
        <v>1569</v>
      </c>
      <c r="E728" s="12" t="s">
        <v>544</v>
      </c>
      <c r="F728" s="12" t="s">
        <v>545</v>
      </c>
      <c r="G728" s="16">
        <v>200000</v>
      </c>
      <c r="H728" s="16">
        <v>200000</v>
      </c>
      <c r="I728" s="17">
        <v>200000</v>
      </c>
      <c r="J728" s="17">
        <v>200000</v>
      </c>
      <c r="K728" s="16">
        <v>0</v>
      </c>
      <c r="L728" s="12" t="s">
        <v>1570</v>
      </c>
      <c r="M728" s="12" t="s">
        <v>564</v>
      </c>
      <c r="N728" s="12" t="s">
        <v>1571</v>
      </c>
      <c r="O728" s="16">
        <v>13</v>
      </c>
      <c r="P728" s="16">
        <v>13</v>
      </c>
      <c r="Q728" s="17">
        <v>13</v>
      </c>
      <c r="R728" s="17">
        <v>13</v>
      </c>
      <c r="S728" s="16">
        <v>0</v>
      </c>
      <c r="T728" s="16">
        <v>0</v>
      </c>
      <c r="U728" s="17">
        <v>0</v>
      </c>
      <c r="V728" s="17">
        <v>0</v>
      </c>
      <c r="W728" s="16">
        <v>13</v>
      </c>
      <c r="X728" s="16">
        <v>0</v>
      </c>
      <c r="Y728" s="16">
        <v>0</v>
      </c>
      <c r="Z728" s="16">
        <v>13</v>
      </c>
      <c r="AA728" s="18">
        <v>0</v>
      </c>
      <c r="AB728" s="16">
        <v>0</v>
      </c>
      <c r="AC728" s="12" t="s">
        <v>549</v>
      </c>
      <c r="AD728" s="12" t="s">
        <v>559</v>
      </c>
      <c r="AE728" s="19">
        <v>43595</v>
      </c>
      <c r="AF728" s="19">
        <v>43599</v>
      </c>
      <c r="AG728" s="19">
        <v>43600</v>
      </c>
      <c r="AH728" s="20">
        <v>43601</v>
      </c>
    </row>
    <row r="729" spans="1:34" s="12" customFormat="1" ht="12.75" x14ac:dyDescent="0.15">
      <c r="A729" s="12" t="s">
        <v>1572</v>
      </c>
      <c r="B729" s="12" t="s">
        <v>1573</v>
      </c>
      <c r="C729" s="12" t="s">
        <v>1568</v>
      </c>
      <c r="D729" s="12" t="s">
        <v>1569</v>
      </c>
      <c r="E729" s="12" t="s">
        <v>544</v>
      </c>
      <c r="F729" s="12" t="s">
        <v>545</v>
      </c>
      <c r="G729" s="16">
        <v>200000</v>
      </c>
      <c r="H729" s="16">
        <v>200000</v>
      </c>
      <c r="I729" s="17">
        <v>200000</v>
      </c>
      <c r="J729" s="17">
        <v>200000</v>
      </c>
      <c r="K729" s="16">
        <v>0</v>
      </c>
      <c r="L729" s="12" t="s">
        <v>1570</v>
      </c>
      <c r="M729" s="12" t="s">
        <v>564</v>
      </c>
      <c r="N729" s="12" t="s">
        <v>1571</v>
      </c>
      <c r="O729" s="16">
        <v>13</v>
      </c>
      <c r="P729" s="16">
        <v>13</v>
      </c>
      <c r="Q729" s="17">
        <v>13</v>
      </c>
      <c r="R729" s="17">
        <v>13</v>
      </c>
      <c r="S729" s="16">
        <v>0</v>
      </c>
      <c r="T729" s="16">
        <v>0</v>
      </c>
      <c r="U729" s="17">
        <v>0</v>
      </c>
      <c r="V729" s="17">
        <v>0</v>
      </c>
      <c r="W729" s="16">
        <v>13</v>
      </c>
      <c r="X729" s="16">
        <v>0</v>
      </c>
      <c r="Y729" s="16">
        <v>0</v>
      </c>
      <c r="Z729" s="16">
        <v>13</v>
      </c>
      <c r="AA729" s="18">
        <v>0</v>
      </c>
      <c r="AB729" s="16">
        <v>0</v>
      </c>
      <c r="AC729" s="12" t="s">
        <v>549</v>
      </c>
      <c r="AD729" s="12" t="s">
        <v>559</v>
      </c>
      <c r="AE729" s="19">
        <v>43595</v>
      </c>
      <c r="AF729" s="19">
        <v>43603</v>
      </c>
      <c r="AG729" s="19">
        <v>43605</v>
      </c>
      <c r="AH729" s="20">
        <v>43606</v>
      </c>
    </row>
    <row r="730" spans="1:34" s="12" customFormat="1" ht="12.75" x14ac:dyDescent="0.15">
      <c r="A730" s="12" t="s">
        <v>1574</v>
      </c>
      <c r="B730" s="12" t="s">
        <v>43</v>
      </c>
      <c r="C730" s="12" t="s">
        <v>871</v>
      </c>
      <c r="D730" s="12" t="s">
        <v>872</v>
      </c>
      <c r="E730" s="12" t="s">
        <v>544</v>
      </c>
      <c r="F730" s="12" t="s">
        <v>545</v>
      </c>
      <c r="G730" s="16">
        <v>400000</v>
      </c>
      <c r="H730" s="16">
        <v>63157</v>
      </c>
      <c r="I730" s="17">
        <v>63157</v>
      </c>
      <c r="J730" s="17">
        <v>63157</v>
      </c>
      <c r="K730" s="16">
        <v>336843</v>
      </c>
      <c r="L730" s="12" t="s">
        <v>685</v>
      </c>
      <c r="M730" s="12" t="s">
        <v>686</v>
      </c>
      <c r="N730" s="12" t="s">
        <v>687</v>
      </c>
      <c r="O730" s="16">
        <v>19</v>
      </c>
      <c r="P730" s="16">
        <v>3</v>
      </c>
      <c r="Q730" s="17">
        <v>3</v>
      </c>
      <c r="R730" s="17">
        <v>3</v>
      </c>
      <c r="S730" s="16">
        <v>0</v>
      </c>
      <c r="T730" s="16">
        <v>0</v>
      </c>
      <c r="U730" s="17">
        <v>0</v>
      </c>
      <c r="V730" s="17">
        <v>0</v>
      </c>
      <c r="W730" s="16">
        <v>3</v>
      </c>
      <c r="X730" s="16">
        <v>16</v>
      </c>
      <c r="Y730" s="16">
        <v>4.2500000000131903E-5</v>
      </c>
      <c r="Z730" s="16">
        <v>2.9999574999999998</v>
      </c>
      <c r="AA730" s="18">
        <v>0</v>
      </c>
      <c r="AB730" s="16">
        <v>-4.2500000000131903E-5</v>
      </c>
      <c r="AC730" s="12" t="s">
        <v>549</v>
      </c>
      <c r="AD730" s="12" t="s">
        <v>559</v>
      </c>
      <c r="AE730" s="19">
        <v>43595</v>
      </c>
      <c r="AF730" s="19">
        <v>43600</v>
      </c>
      <c r="AH730" s="20">
        <v>43601</v>
      </c>
    </row>
    <row r="731" spans="1:34" s="12" customFormat="1" ht="12.75" x14ac:dyDescent="0.15">
      <c r="A731" s="12" t="s">
        <v>1575</v>
      </c>
      <c r="B731" s="12" t="s">
        <v>42</v>
      </c>
      <c r="C731" s="12" t="s">
        <v>871</v>
      </c>
      <c r="D731" s="12" t="s">
        <v>872</v>
      </c>
      <c r="E731" s="12" t="s">
        <v>544</v>
      </c>
      <c r="F731" s="12" t="s">
        <v>545</v>
      </c>
      <c r="G731" s="16">
        <v>400000</v>
      </c>
      <c r="H731" s="16">
        <v>63157</v>
      </c>
      <c r="I731" s="17">
        <v>63157</v>
      </c>
      <c r="J731" s="17">
        <v>63157</v>
      </c>
      <c r="K731" s="16">
        <v>336843</v>
      </c>
      <c r="L731" s="12" t="s">
        <v>685</v>
      </c>
      <c r="M731" s="12" t="s">
        <v>686</v>
      </c>
      <c r="N731" s="12" t="s">
        <v>687</v>
      </c>
      <c r="O731" s="16">
        <v>19</v>
      </c>
      <c r="P731" s="16">
        <v>3</v>
      </c>
      <c r="Q731" s="17">
        <v>3</v>
      </c>
      <c r="R731" s="17">
        <v>3</v>
      </c>
      <c r="S731" s="16">
        <v>0</v>
      </c>
      <c r="T731" s="16">
        <v>0</v>
      </c>
      <c r="U731" s="17">
        <v>0</v>
      </c>
      <c r="V731" s="17">
        <v>0</v>
      </c>
      <c r="W731" s="16">
        <v>3</v>
      </c>
      <c r="X731" s="16">
        <v>16</v>
      </c>
      <c r="Y731" s="16">
        <v>4.2500000000131903E-5</v>
      </c>
      <c r="Z731" s="16">
        <v>2.9999574999999998</v>
      </c>
      <c r="AA731" s="18">
        <v>0</v>
      </c>
      <c r="AB731" s="16">
        <v>-4.2500000000131903E-5</v>
      </c>
      <c r="AC731" s="12" t="s">
        <v>549</v>
      </c>
      <c r="AD731" s="12" t="s">
        <v>559</v>
      </c>
      <c r="AE731" s="19">
        <v>43595</v>
      </c>
      <c r="AF731" s="19">
        <v>43600</v>
      </c>
      <c r="AH731" s="20">
        <v>43601</v>
      </c>
    </row>
    <row r="732" spans="1:34" s="12" customFormat="1" ht="12.75" x14ac:dyDescent="0.15">
      <c r="A732" s="12" t="s">
        <v>1576</v>
      </c>
      <c r="B732" s="12" t="s">
        <v>382</v>
      </c>
      <c r="C732" s="12" t="s">
        <v>573</v>
      </c>
      <c r="D732" s="12" t="s">
        <v>825</v>
      </c>
      <c r="E732" s="12" t="s">
        <v>544</v>
      </c>
      <c r="F732" s="12" t="s">
        <v>545</v>
      </c>
      <c r="G732" s="16">
        <v>800</v>
      </c>
      <c r="H732" s="16">
        <v>759.5</v>
      </c>
      <c r="I732" s="17">
        <v>759.5</v>
      </c>
      <c r="J732" s="17">
        <v>759.5</v>
      </c>
      <c r="K732" s="16">
        <v>40.5</v>
      </c>
      <c r="L732" s="12" t="s">
        <v>826</v>
      </c>
      <c r="M732" s="12" t="s">
        <v>827</v>
      </c>
      <c r="N732" s="12" t="s">
        <v>828</v>
      </c>
      <c r="O732" s="16">
        <v>65</v>
      </c>
      <c r="P732" s="16">
        <v>65</v>
      </c>
      <c r="Q732" s="17">
        <v>65</v>
      </c>
      <c r="R732" s="17">
        <v>65</v>
      </c>
      <c r="S732" s="16">
        <v>0</v>
      </c>
      <c r="T732" s="16">
        <v>0</v>
      </c>
      <c r="U732" s="17">
        <v>0</v>
      </c>
      <c r="V732" s="17">
        <v>0</v>
      </c>
      <c r="W732" s="16">
        <v>65</v>
      </c>
      <c r="X732" s="16">
        <v>0</v>
      </c>
      <c r="Y732" s="16">
        <v>3.2906249999999999</v>
      </c>
      <c r="Z732" s="16">
        <v>61.709375000000001</v>
      </c>
      <c r="AA732" s="18">
        <v>0</v>
      </c>
      <c r="AB732" s="16">
        <v>-3.2906249999999999</v>
      </c>
      <c r="AC732" s="12" t="s">
        <v>549</v>
      </c>
      <c r="AD732" s="12" t="s">
        <v>559</v>
      </c>
      <c r="AE732" s="19">
        <v>43595</v>
      </c>
      <c r="AF732" s="19">
        <v>43605</v>
      </c>
      <c r="AH732" s="20">
        <v>43610</v>
      </c>
    </row>
    <row r="733" spans="1:34" s="12" customFormat="1" ht="12.75" x14ac:dyDescent="0.15">
      <c r="A733" s="12" t="s">
        <v>1577</v>
      </c>
      <c r="B733" s="12" t="s">
        <v>19</v>
      </c>
      <c r="C733" s="12" t="s">
        <v>579</v>
      </c>
      <c r="D733" s="12" t="s">
        <v>1097</v>
      </c>
      <c r="E733" s="12" t="s">
        <v>544</v>
      </c>
      <c r="F733" s="12" t="s">
        <v>545</v>
      </c>
      <c r="G733" s="16">
        <v>800</v>
      </c>
      <c r="H733" s="16">
        <v>763</v>
      </c>
      <c r="I733" s="17">
        <v>763</v>
      </c>
      <c r="J733" s="17">
        <v>763</v>
      </c>
      <c r="K733" s="16">
        <v>37</v>
      </c>
      <c r="L733" s="12" t="s">
        <v>1098</v>
      </c>
      <c r="M733" s="12" t="s">
        <v>827</v>
      </c>
      <c r="N733" s="12" t="s">
        <v>1099</v>
      </c>
      <c r="O733" s="16">
        <v>77</v>
      </c>
      <c r="P733" s="16">
        <v>77</v>
      </c>
      <c r="Q733" s="17">
        <v>77</v>
      </c>
      <c r="R733" s="17">
        <v>77</v>
      </c>
      <c r="S733" s="16">
        <v>0</v>
      </c>
      <c r="T733" s="16">
        <v>0</v>
      </c>
      <c r="U733" s="17">
        <v>0</v>
      </c>
      <c r="V733" s="17">
        <v>0</v>
      </c>
      <c r="W733" s="16">
        <v>77</v>
      </c>
      <c r="X733" s="16">
        <v>0</v>
      </c>
      <c r="Y733" s="16">
        <v>3.5612499999999998</v>
      </c>
      <c r="Z733" s="16">
        <v>73.438749999999999</v>
      </c>
      <c r="AA733" s="18">
        <v>0</v>
      </c>
      <c r="AB733" s="16">
        <v>-3.5612499999999998</v>
      </c>
      <c r="AC733" s="12" t="s">
        <v>549</v>
      </c>
      <c r="AD733" s="12" t="s">
        <v>559</v>
      </c>
      <c r="AE733" s="19">
        <v>43595</v>
      </c>
      <c r="AF733" s="19">
        <v>43600</v>
      </c>
      <c r="AH733" s="20">
        <v>43602</v>
      </c>
    </row>
    <row r="734" spans="1:34" s="12" customFormat="1" ht="12.75" x14ac:dyDescent="0.15">
      <c r="A734" s="12" t="s">
        <v>1578</v>
      </c>
      <c r="B734" s="12" t="s">
        <v>342</v>
      </c>
      <c r="C734" s="12" t="s">
        <v>573</v>
      </c>
      <c r="D734" s="12" t="s">
        <v>918</v>
      </c>
      <c r="E734" s="12" t="s">
        <v>544</v>
      </c>
      <c r="F734" s="12" t="s">
        <v>545</v>
      </c>
      <c r="G734" s="16">
        <v>500</v>
      </c>
      <c r="H734" s="16">
        <v>480.7</v>
      </c>
      <c r="I734" s="17">
        <v>480.7</v>
      </c>
      <c r="J734" s="17">
        <v>480.7</v>
      </c>
      <c r="K734" s="16">
        <v>19.3</v>
      </c>
      <c r="L734" s="12" t="s">
        <v>1105</v>
      </c>
      <c r="M734" s="12" t="s">
        <v>686</v>
      </c>
      <c r="N734" s="12" t="s">
        <v>1106</v>
      </c>
      <c r="O734" s="16">
        <v>79</v>
      </c>
      <c r="P734" s="16">
        <v>79</v>
      </c>
      <c r="Q734" s="17">
        <v>79</v>
      </c>
      <c r="R734" s="17">
        <v>79</v>
      </c>
      <c r="S734" s="16">
        <v>0</v>
      </c>
      <c r="T734" s="16">
        <v>0</v>
      </c>
      <c r="U734" s="17">
        <v>0</v>
      </c>
      <c r="V734" s="17">
        <v>0</v>
      </c>
      <c r="W734" s="16">
        <v>79</v>
      </c>
      <c r="X734" s="16">
        <v>0</v>
      </c>
      <c r="Y734" s="16">
        <v>3.0493999999999999</v>
      </c>
      <c r="Z734" s="16">
        <v>75.950599999999994</v>
      </c>
      <c r="AA734" s="18">
        <v>0</v>
      </c>
      <c r="AB734" s="16">
        <v>-3.0493999999999999</v>
      </c>
      <c r="AC734" s="12" t="s">
        <v>549</v>
      </c>
      <c r="AD734" s="12" t="s">
        <v>559</v>
      </c>
      <c r="AE734" s="19">
        <v>43595</v>
      </c>
      <c r="AF734" s="19">
        <v>43606</v>
      </c>
      <c r="AH734" s="20">
        <v>43616</v>
      </c>
    </row>
    <row r="735" spans="1:34" s="12" customFormat="1" ht="12.75" x14ac:dyDescent="0.15">
      <c r="A735" s="12" t="s">
        <v>1579</v>
      </c>
      <c r="B735" s="12" t="s">
        <v>66</v>
      </c>
      <c r="C735" s="12" t="s">
        <v>787</v>
      </c>
      <c r="D735" s="12" t="s">
        <v>918</v>
      </c>
      <c r="E735" s="12" t="s">
        <v>544</v>
      </c>
      <c r="F735" s="12" t="s">
        <v>585</v>
      </c>
      <c r="G735" s="16">
        <v>500000</v>
      </c>
      <c r="H735" s="16">
        <v>229000</v>
      </c>
      <c r="I735" s="17">
        <v>229000</v>
      </c>
      <c r="J735" s="17">
        <v>229000</v>
      </c>
      <c r="K735" s="16">
        <v>271000</v>
      </c>
      <c r="L735" s="12" t="s">
        <v>1108</v>
      </c>
      <c r="M735" s="12" t="s">
        <v>564</v>
      </c>
      <c r="N735" s="12" t="s">
        <v>1109</v>
      </c>
      <c r="O735" s="16">
        <v>333</v>
      </c>
      <c r="P735" s="16">
        <v>224.8</v>
      </c>
      <c r="Q735" s="17">
        <v>260.8</v>
      </c>
      <c r="R735" s="17">
        <v>260.8</v>
      </c>
      <c r="S735" s="16">
        <v>0</v>
      </c>
      <c r="T735" s="16">
        <v>0</v>
      </c>
      <c r="U735" s="17">
        <v>0</v>
      </c>
      <c r="V735" s="17">
        <v>0</v>
      </c>
      <c r="W735" s="16">
        <v>224.8</v>
      </c>
      <c r="X735" s="16">
        <v>108.2</v>
      </c>
      <c r="Y735" s="16">
        <v>72.286000000000001</v>
      </c>
      <c r="Z735" s="16">
        <v>152.51400000000001</v>
      </c>
      <c r="AA735" s="18">
        <v>0</v>
      </c>
      <c r="AB735" s="16">
        <v>-72.286000000000001</v>
      </c>
      <c r="AC735" s="12" t="s">
        <v>549</v>
      </c>
      <c r="AD735" s="12" t="s">
        <v>559</v>
      </c>
      <c r="AE735" s="19">
        <v>43595</v>
      </c>
      <c r="AF735" s="19">
        <v>43609</v>
      </c>
    </row>
    <row r="736" spans="1:34" s="12" customFormat="1" ht="12.75" x14ac:dyDescent="0.15">
      <c r="A736" s="12" t="s">
        <v>1580</v>
      </c>
      <c r="B736" s="12" t="s">
        <v>428</v>
      </c>
      <c r="C736" s="12" t="s">
        <v>787</v>
      </c>
      <c r="D736" s="12" t="s">
        <v>787</v>
      </c>
      <c r="E736" s="12" t="s">
        <v>544</v>
      </c>
      <c r="F736" s="12" t="s">
        <v>585</v>
      </c>
      <c r="G736" s="16">
        <v>200000</v>
      </c>
      <c r="H736" s="16">
        <v>33500</v>
      </c>
      <c r="I736" s="17">
        <v>33500</v>
      </c>
      <c r="J736" s="17">
        <v>33500</v>
      </c>
      <c r="K736" s="16">
        <v>166500</v>
      </c>
      <c r="L736" s="12" t="s">
        <v>1164</v>
      </c>
      <c r="M736" s="12" t="s">
        <v>564</v>
      </c>
      <c r="N736" s="12" t="s">
        <v>1165</v>
      </c>
      <c r="O736" s="16">
        <v>133</v>
      </c>
      <c r="P736" s="16">
        <v>127</v>
      </c>
      <c r="Q736" s="17">
        <v>127</v>
      </c>
      <c r="R736" s="17">
        <v>127</v>
      </c>
      <c r="S736" s="16">
        <v>0</v>
      </c>
      <c r="T736" s="16">
        <v>0</v>
      </c>
      <c r="U736" s="17">
        <v>0</v>
      </c>
      <c r="V736" s="17">
        <v>0</v>
      </c>
      <c r="W736" s="16">
        <v>127</v>
      </c>
      <c r="X736" s="16">
        <v>6</v>
      </c>
      <c r="Y736" s="16">
        <v>104.7225</v>
      </c>
      <c r="Z736" s="16">
        <v>22.2775</v>
      </c>
      <c r="AA736" s="18">
        <v>0</v>
      </c>
      <c r="AB736" s="16">
        <v>-104.7225</v>
      </c>
      <c r="AC736" s="12" t="s">
        <v>549</v>
      </c>
      <c r="AD736" s="12" t="s">
        <v>559</v>
      </c>
      <c r="AE736" s="19">
        <v>43595</v>
      </c>
      <c r="AF736" s="19">
        <v>43601</v>
      </c>
    </row>
    <row r="737" spans="1:34" s="12" customFormat="1" ht="12.75" x14ac:dyDescent="0.15">
      <c r="A737" s="12" t="s">
        <v>1581</v>
      </c>
      <c r="B737" s="12" t="s">
        <v>894</v>
      </c>
      <c r="C737" s="12" t="s">
        <v>579</v>
      </c>
      <c r="D737" s="12" t="s">
        <v>895</v>
      </c>
      <c r="E737" s="12" t="s">
        <v>544</v>
      </c>
      <c r="F737" s="12" t="s">
        <v>545</v>
      </c>
      <c r="G737" s="16">
        <v>200</v>
      </c>
      <c r="H737" s="16">
        <v>188</v>
      </c>
      <c r="I737" s="17">
        <v>188</v>
      </c>
      <c r="J737" s="17">
        <v>188</v>
      </c>
      <c r="K737" s="16">
        <v>12</v>
      </c>
      <c r="L737" s="12" t="s">
        <v>896</v>
      </c>
      <c r="M737" s="12" t="s">
        <v>557</v>
      </c>
      <c r="N737" s="12" t="s">
        <v>1582</v>
      </c>
      <c r="O737" s="16">
        <v>65</v>
      </c>
      <c r="P737" s="16">
        <v>63.9</v>
      </c>
      <c r="Q737" s="17">
        <v>65</v>
      </c>
      <c r="R737" s="17">
        <v>65</v>
      </c>
      <c r="S737" s="16">
        <v>0</v>
      </c>
      <c r="T737" s="16">
        <v>0</v>
      </c>
      <c r="U737" s="17">
        <v>0</v>
      </c>
      <c r="V737" s="17">
        <v>0</v>
      </c>
      <c r="W737" s="16">
        <v>63.9</v>
      </c>
      <c r="X737" s="16">
        <v>1.1000000000000001</v>
      </c>
      <c r="Y737" s="16">
        <v>2.8</v>
      </c>
      <c r="Z737" s="16">
        <v>61.1</v>
      </c>
      <c r="AA737" s="18">
        <v>0</v>
      </c>
      <c r="AB737" s="16">
        <v>-2.8</v>
      </c>
      <c r="AC737" s="12" t="s">
        <v>549</v>
      </c>
      <c r="AD737" s="12" t="s">
        <v>559</v>
      </c>
      <c r="AE737" s="19">
        <v>43595</v>
      </c>
      <c r="AF737" s="19">
        <v>43608</v>
      </c>
      <c r="AH737" s="20">
        <v>43610</v>
      </c>
    </row>
    <row r="738" spans="1:34" s="12" customFormat="1" ht="12.75" x14ac:dyDescent="0.15">
      <c r="A738" s="12" t="s">
        <v>1583</v>
      </c>
      <c r="B738" s="12" t="s">
        <v>899</v>
      </c>
      <c r="C738" s="12" t="s">
        <v>863</v>
      </c>
      <c r="D738" s="12" t="s">
        <v>900</v>
      </c>
      <c r="E738" s="12" t="s">
        <v>544</v>
      </c>
      <c r="F738" s="12" t="s">
        <v>545</v>
      </c>
      <c r="G738" s="16">
        <v>200000</v>
      </c>
      <c r="H738" s="16">
        <v>200000</v>
      </c>
      <c r="I738" s="17">
        <v>200000</v>
      </c>
      <c r="J738" s="17">
        <v>200000</v>
      </c>
      <c r="K738" s="16">
        <v>0</v>
      </c>
      <c r="L738" s="12" t="s">
        <v>901</v>
      </c>
      <c r="M738" s="12" t="s">
        <v>564</v>
      </c>
      <c r="N738" s="12" t="s">
        <v>902</v>
      </c>
      <c r="O738" s="16">
        <v>114</v>
      </c>
      <c r="P738" s="16">
        <v>114</v>
      </c>
      <c r="Q738" s="17">
        <v>114</v>
      </c>
      <c r="R738" s="17">
        <v>114</v>
      </c>
      <c r="S738" s="16">
        <v>0</v>
      </c>
      <c r="T738" s="16">
        <v>0</v>
      </c>
      <c r="U738" s="17">
        <v>0</v>
      </c>
      <c r="V738" s="17">
        <v>0</v>
      </c>
      <c r="W738" s="16">
        <v>114</v>
      </c>
      <c r="X738" s="16">
        <v>0</v>
      </c>
      <c r="Y738" s="16">
        <v>0</v>
      </c>
      <c r="Z738" s="16">
        <v>114</v>
      </c>
      <c r="AA738" s="18">
        <v>0</v>
      </c>
      <c r="AB738" s="16">
        <v>0</v>
      </c>
      <c r="AC738" s="12" t="s">
        <v>549</v>
      </c>
      <c r="AD738" s="12" t="s">
        <v>559</v>
      </c>
      <c r="AE738" s="19">
        <v>43595</v>
      </c>
      <c r="AF738" s="19">
        <v>43607</v>
      </c>
      <c r="AG738" s="19">
        <v>43609</v>
      </c>
      <c r="AH738" s="20">
        <v>43610</v>
      </c>
    </row>
    <row r="739" spans="1:34" s="12" customFormat="1" ht="12.75" x14ac:dyDescent="0.15">
      <c r="A739" s="12" t="s">
        <v>1584</v>
      </c>
      <c r="B739" s="12" t="s">
        <v>83</v>
      </c>
      <c r="C739" s="12" t="s">
        <v>670</v>
      </c>
      <c r="D739" s="12" t="s">
        <v>1026</v>
      </c>
      <c r="E739" s="12" t="s">
        <v>544</v>
      </c>
      <c r="F739" s="12" t="s">
        <v>545</v>
      </c>
      <c r="G739" s="16">
        <v>3000</v>
      </c>
      <c r="H739" s="16">
        <v>0</v>
      </c>
      <c r="I739" s="17">
        <v>0</v>
      </c>
      <c r="J739" s="17">
        <v>0</v>
      </c>
      <c r="K739" s="16">
        <v>3000</v>
      </c>
      <c r="L739" s="12" t="s">
        <v>1027</v>
      </c>
      <c r="M739" s="12" t="s">
        <v>569</v>
      </c>
      <c r="N739" s="12" t="s">
        <v>1028</v>
      </c>
      <c r="O739" s="16">
        <v>3</v>
      </c>
      <c r="P739" s="16">
        <v>2.4</v>
      </c>
      <c r="Q739" s="17">
        <v>2.4</v>
      </c>
      <c r="R739" s="17">
        <v>2.4</v>
      </c>
      <c r="S739" s="16">
        <v>0</v>
      </c>
      <c r="T739" s="16">
        <v>0</v>
      </c>
      <c r="U739" s="17">
        <v>0</v>
      </c>
      <c r="V739" s="17">
        <v>0</v>
      </c>
      <c r="W739" s="16">
        <v>2.4</v>
      </c>
      <c r="X739" s="16">
        <v>0.6</v>
      </c>
      <c r="Y739" s="16">
        <v>2.4</v>
      </c>
      <c r="Z739" s="16">
        <v>0</v>
      </c>
      <c r="AA739" s="18">
        <v>0</v>
      </c>
      <c r="AB739" s="16">
        <v>-2.4</v>
      </c>
      <c r="AC739" s="12" t="s">
        <v>549</v>
      </c>
      <c r="AD739" s="12" t="s">
        <v>559</v>
      </c>
      <c r="AE739" s="19">
        <v>43595</v>
      </c>
      <c r="AH739" s="20">
        <v>43596</v>
      </c>
    </row>
    <row r="740" spans="1:34" s="12" customFormat="1" ht="12.75" x14ac:dyDescent="0.15">
      <c r="A740" s="12" t="s">
        <v>1585</v>
      </c>
      <c r="B740" s="12" t="s">
        <v>100</v>
      </c>
      <c r="C740" s="12" t="s">
        <v>579</v>
      </c>
      <c r="D740" s="12" t="s">
        <v>612</v>
      </c>
      <c r="E740" s="12" t="s">
        <v>544</v>
      </c>
      <c r="F740" s="12" t="s">
        <v>545</v>
      </c>
      <c r="G740" s="16">
        <v>23</v>
      </c>
      <c r="H740" s="16">
        <v>0</v>
      </c>
      <c r="I740" s="17">
        <v>0</v>
      </c>
      <c r="J740" s="17">
        <v>0</v>
      </c>
      <c r="K740" s="16">
        <v>23</v>
      </c>
      <c r="L740" s="12" t="s">
        <v>905</v>
      </c>
      <c r="M740" s="12" t="s">
        <v>557</v>
      </c>
      <c r="N740" s="12" t="s">
        <v>906</v>
      </c>
      <c r="O740" s="16">
        <v>5</v>
      </c>
      <c r="P740" s="16">
        <v>4.8</v>
      </c>
      <c r="Q740" s="17">
        <v>4.8</v>
      </c>
      <c r="R740" s="17">
        <v>4.8</v>
      </c>
      <c r="S740" s="16">
        <v>0</v>
      </c>
      <c r="T740" s="16">
        <v>0</v>
      </c>
      <c r="U740" s="17">
        <v>0</v>
      </c>
      <c r="V740" s="17">
        <v>0</v>
      </c>
      <c r="W740" s="16">
        <v>4.8</v>
      </c>
      <c r="X740" s="16">
        <v>0.2</v>
      </c>
      <c r="Y740" s="16">
        <v>4.8</v>
      </c>
      <c r="Z740" s="16">
        <v>0</v>
      </c>
      <c r="AA740" s="18">
        <v>0</v>
      </c>
      <c r="AB740" s="16">
        <v>-4.8</v>
      </c>
      <c r="AC740" s="12" t="s">
        <v>549</v>
      </c>
      <c r="AD740" s="12" t="s">
        <v>559</v>
      </c>
      <c r="AE740" s="19">
        <v>43595</v>
      </c>
      <c r="AH740" s="20">
        <v>43596</v>
      </c>
    </row>
    <row r="741" spans="1:34" s="12" customFormat="1" ht="12.75" x14ac:dyDescent="0.15">
      <c r="A741" s="12" t="s">
        <v>1586</v>
      </c>
      <c r="B741" s="12" t="s">
        <v>1187</v>
      </c>
      <c r="C741" s="12" t="s">
        <v>753</v>
      </c>
      <c r="D741" s="12" t="s">
        <v>555</v>
      </c>
      <c r="E741" s="12" t="s">
        <v>544</v>
      </c>
      <c r="F741" s="12" t="s">
        <v>545</v>
      </c>
      <c r="G741" s="16">
        <v>12</v>
      </c>
      <c r="H741" s="16">
        <v>0</v>
      </c>
      <c r="I741" s="17">
        <v>0</v>
      </c>
      <c r="J741" s="17">
        <v>0</v>
      </c>
      <c r="K741" s="16">
        <v>12</v>
      </c>
      <c r="L741" s="12" t="s">
        <v>1188</v>
      </c>
      <c r="M741" s="12" t="s">
        <v>557</v>
      </c>
      <c r="N741" s="12" t="s">
        <v>1189</v>
      </c>
      <c r="O741" s="16">
        <v>2</v>
      </c>
      <c r="P741" s="16">
        <v>1.9</v>
      </c>
      <c r="Q741" s="17">
        <v>1.9</v>
      </c>
      <c r="R741" s="17">
        <v>1.9</v>
      </c>
      <c r="S741" s="16">
        <v>0</v>
      </c>
      <c r="T741" s="16">
        <v>0</v>
      </c>
      <c r="U741" s="17">
        <v>0</v>
      </c>
      <c r="V741" s="17">
        <v>0</v>
      </c>
      <c r="W741" s="16">
        <v>1.9</v>
      </c>
      <c r="X741" s="16">
        <v>0.1</v>
      </c>
      <c r="Y741" s="16">
        <v>1.9</v>
      </c>
      <c r="Z741" s="16">
        <v>0</v>
      </c>
      <c r="AA741" s="18">
        <v>0</v>
      </c>
      <c r="AB741" s="16">
        <v>-1.9</v>
      </c>
      <c r="AC741" s="12" t="s">
        <v>549</v>
      </c>
      <c r="AD741" s="12" t="s">
        <v>559</v>
      </c>
      <c r="AE741" s="19">
        <v>43595</v>
      </c>
      <c r="AH741" s="20">
        <v>43596</v>
      </c>
    </row>
    <row r="742" spans="1:34" s="12" customFormat="1" ht="12.75" x14ac:dyDescent="0.15">
      <c r="A742" s="12" t="s">
        <v>1587</v>
      </c>
      <c r="B742" s="12" t="s">
        <v>1205</v>
      </c>
      <c r="C742" s="12" t="s">
        <v>1206</v>
      </c>
      <c r="D742" s="12" t="s">
        <v>1201</v>
      </c>
      <c r="E742" s="12" t="s">
        <v>544</v>
      </c>
      <c r="F742" s="12" t="s">
        <v>545</v>
      </c>
      <c r="G742" s="16">
        <v>4</v>
      </c>
      <c r="H742" s="16">
        <v>0</v>
      </c>
      <c r="I742" s="17">
        <v>0</v>
      </c>
      <c r="J742" s="17">
        <v>0</v>
      </c>
      <c r="K742" s="16">
        <v>4</v>
      </c>
      <c r="L742" s="12" t="s">
        <v>1207</v>
      </c>
      <c r="M742" s="12" t="s">
        <v>564</v>
      </c>
      <c r="N742" s="12" t="s">
        <v>1208</v>
      </c>
      <c r="O742" s="16">
        <v>2</v>
      </c>
      <c r="P742" s="16">
        <v>1.2</v>
      </c>
      <c r="Q742" s="17">
        <v>1.2</v>
      </c>
      <c r="R742" s="17">
        <v>1.2</v>
      </c>
      <c r="S742" s="16">
        <v>0</v>
      </c>
      <c r="T742" s="16">
        <v>0</v>
      </c>
      <c r="U742" s="17">
        <v>0</v>
      </c>
      <c r="V742" s="17">
        <v>0</v>
      </c>
      <c r="W742" s="16">
        <v>1.2</v>
      </c>
      <c r="X742" s="16">
        <v>0.8</v>
      </c>
      <c r="Y742" s="16">
        <v>1.2</v>
      </c>
      <c r="Z742" s="16">
        <v>0</v>
      </c>
      <c r="AA742" s="18">
        <v>0</v>
      </c>
      <c r="AB742" s="16">
        <v>-1.2</v>
      </c>
      <c r="AC742" s="12" t="s">
        <v>549</v>
      </c>
      <c r="AD742" s="12" t="s">
        <v>559</v>
      </c>
      <c r="AE742" s="19">
        <v>43595</v>
      </c>
      <c r="AH742" s="20">
        <v>43596</v>
      </c>
    </row>
    <row r="743" spans="1:34" s="12" customFormat="1" ht="12.75" x14ac:dyDescent="0.15">
      <c r="A743" s="12" t="s">
        <v>1588</v>
      </c>
      <c r="B743" s="12" t="s">
        <v>104</v>
      </c>
      <c r="C743" s="12" t="s">
        <v>753</v>
      </c>
      <c r="D743" s="12" t="s">
        <v>653</v>
      </c>
      <c r="E743" s="12" t="s">
        <v>544</v>
      </c>
      <c r="F743" s="12" t="s">
        <v>545</v>
      </c>
      <c r="G743" s="16">
        <v>600</v>
      </c>
      <c r="H743" s="16">
        <v>557</v>
      </c>
      <c r="I743" s="17">
        <v>557</v>
      </c>
      <c r="J743" s="17">
        <v>557</v>
      </c>
      <c r="K743" s="16">
        <v>43</v>
      </c>
      <c r="L743" s="12" t="s">
        <v>654</v>
      </c>
      <c r="M743" s="12" t="s">
        <v>557</v>
      </c>
      <c r="N743" s="12" t="s">
        <v>655</v>
      </c>
      <c r="O743" s="16">
        <v>42</v>
      </c>
      <c r="P743" s="16">
        <v>39.6</v>
      </c>
      <c r="Q743" s="17">
        <v>41.6</v>
      </c>
      <c r="R743" s="17">
        <v>41.6</v>
      </c>
      <c r="S743" s="16">
        <v>0</v>
      </c>
      <c r="T743" s="16">
        <v>0</v>
      </c>
      <c r="U743" s="17">
        <v>0</v>
      </c>
      <c r="V743" s="17">
        <v>0</v>
      </c>
      <c r="W743" s="16">
        <v>39.6</v>
      </c>
      <c r="X743" s="16">
        <v>2.4</v>
      </c>
      <c r="Y743" s="16">
        <v>0.61</v>
      </c>
      <c r="Z743" s="16">
        <v>38.99</v>
      </c>
      <c r="AA743" s="18">
        <v>0</v>
      </c>
      <c r="AB743" s="16">
        <v>-0.61</v>
      </c>
      <c r="AC743" s="12" t="s">
        <v>549</v>
      </c>
      <c r="AD743" s="12" t="s">
        <v>559</v>
      </c>
      <c r="AE743" s="19">
        <v>43596</v>
      </c>
      <c r="AF743" s="19">
        <v>43599</v>
      </c>
      <c r="AH743" s="20">
        <v>43602</v>
      </c>
    </row>
    <row r="744" spans="1:34" s="12" customFormat="1" ht="12.75" x14ac:dyDescent="0.15">
      <c r="A744" s="12" t="s">
        <v>1589</v>
      </c>
      <c r="B744" s="12" t="s">
        <v>103</v>
      </c>
      <c r="C744" s="12" t="s">
        <v>652</v>
      </c>
      <c r="D744" s="12" t="s">
        <v>653</v>
      </c>
      <c r="E744" s="12" t="s">
        <v>544</v>
      </c>
      <c r="F744" s="12" t="s">
        <v>545</v>
      </c>
      <c r="G744" s="16">
        <v>600</v>
      </c>
      <c r="H744" s="16">
        <v>600</v>
      </c>
      <c r="I744" s="17">
        <v>600</v>
      </c>
      <c r="J744" s="17">
        <v>600</v>
      </c>
      <c r="K744" s="16">
        <v>0</v>
      </c>
      <c r="L744" s="12" t="s">
        <v>654</v>
      </c>
      <c r="M744" s="12" t="s">
        <v>557</v>
      </c>
      <c r="N744" s="12" t="s">
        <v>655</v>
      </c>
      <c r="O744" s="16">
        <v>42</v>
      </c>
      <c r="P744" s="16">
        <v>42</v>
      </c>
      <c r="Q744" s="17">
        <v>42</v>
      </c>
      <c r="R744" s="17">
        <v>42</v>
      </c>
      <c r="S744" s="16">
        <v>0</v>
      </c>
      <c r="T744" s="16">
        <v>0</v>
      </c>
      <c r="U744" s="17">
        <v>0</v>
      </c>
      <c r="V744" s="17">
        <v>0</v>
      </c>
      <c r="W744" s="16">
        <v>42</v>
      </c>
      <c r="X744" s="16">
        <v>0</v>
      </c>
      <c r="Y744" s="16">
        <v>0</v>
      </c>
      <c r="Z744" s="16">
        <v>42</v>
      </c>
      <c r="AA744" s="18">
        <v>0</v>
      </c>
      <c r="AB744" s="16">
        <v>0</v>
      </c>
      <c r="AC744" s="12" t="s">
        <v>549</v>
      </c>
      <c r="AD744" s="12" t="s">
        <v>559</v>
      </c>
      <c r="AE744" s="19">
        <v>43596</v>
      </c>
      <c r="AF744" s="19">
        <v>43598</v>
      </c>
      <c r="AG744" s="19">
        <v>43598</v>
      </c>
      <c r="AH744" s="20">
        <v>43601</v>
      </c>
    </row>
    <row r="745" spans="1:34" s="12" customFormat="1" ht="12.75" x14ac:dyDescent="0.15">
      <c r="A745" s="12" t="s">
        <v>1590</v>
      </c>
      <c r="B745" s="12" t="s">
        <v>100</v>
      </c>
      <c r="C745" s="12" t="s">
        <v>579</v>
      </c>
      <c r="D745" s="12" t="s">
        <v>612</v>
      </c>
      <c r="E745" s="12" t="s">
        <v>544</v>
      </c>
      <c r="F745" s="12" t="s">
        <v>545</v>
      </c>
      <c r="G745" s="16">
        <v>1000</v>
      </c>
      <c r="H745" s="16">
        <v>949.5</v>
      </c>
      <c r="I745" s="17">
        <v>949.5</v>
      </c>
      <c r="J745" s="17">
        <v>949.5</v>
      </c>
      <c r="K745" s="16">
        <v>50.5</v>
      </c>
      <c r="L745" s="12" t="s">
        <v>905</v>
      </c>
      <c r="M745" s="12" t="s">
        <v>557</v>
      </c>
      <c r="N745" s="12" t="s">
        <v>906</v>
      </c>
      <c r="O745" s="16">
        <v>211</v>
      </c>
      <c r="P745" s="16">
        <v>202.5</v>
      </c>
      <c r="Q745" s="17">
        <v>210.5</v>
      </c>
      <c r="R745" s="17">
        <v>210.5</v>
      </c>
      <c r="S745" s="16">
        <v>0</v>
      </c>
      <c r="T745" s="16">
        <v>0</v>
      </c>
      <c r="U745" s="17">
        <v>0</v>
      </c>
      <c r="V745" s="17">
        <v>0</v>
      </c>
      <c r="W745" s="16">
        <v>202.5</v>
      </c>
      <c r="X745" s="16">
        <v>8.5</v>
      </c>
      <c r="Y745" s="16">
        <v>2.15549999999996</v>
      </c>
      <c r="Z745" s="16">
        <v>200.34450000000001</v>
      </c>
      <c r="AA745" s="18">
        <v>0</v>
      </c>
      <c r="AB745" s="16">
        <v>-2.1554999999999902</v>
      </c>
      <c r="AC745" s="12" t="s">
        <v>549</v>
      </c>
      <c r="AD745" s="12" t="s">
        <v>559</v>
      </c>
      <c r="AE745" s="19">
        <v>43596</v>
      </c>
      <c r="AF745" s="19">
        <v>43599</v>
      </c>
      <c r="AH745" s="20">
        <v>43610</v>
      </c>
    </row>
    <row r="746" spans="1:34" s="12" customFormat="1" ht="12.75" x14ac:dyDescent="0.15">
      <c r="A746" s="12" t="s">
        <v>1591</v>
      </c>
      <c r="B746" s="12" t="s">
        <v>7</v>
      </c>
      <c r="C746" s="12" t="s">
        <v>863</v>
      </c>
      <c r="D746" s="12" t="s">
        <v>878</v>
      </c>
      <c r="E746" s="12" t="s">
        <v>544</v>
      </c>
      <c r="F746" s="12" t="s">
        <v>545</v>
      </c>
      <c r="G746" s="16">
        <v>500000</v>
      </c>
      <c r="H746" s="16">
        <v>487500</v>
      </c>
      <c r="I746" s="17">
        <v>487500</v>
      </c>
      <c r="J746" s="17">
        <v>487500</v>
      </c>
      <c r="K746" s="16">
        <v>12500</v>
      </c>
      <c r="L746" s="12" t="s">
        <v>879</v>
      </c>
      <c r="M746" s="12" t="s">
        <v>564</v>
      </c>
      <c r="N746" s="12" t="s">
        <v>880</v>
      </c>
      <c r="O746" s="16">
        <v>179</v>
      </c>
      <c r="P746" s="16">
        <v>179</v>
      </c>
      <c r="Q746" s="17">
        <v>179</v>
      </c>
      <c r="R746" s="17">
        <v>179</v>
      </c>
      <c r="S746" s="16">
        <v>0</v>
      </c>
      <c r="T746" s="16">
        <v>0</v>
      </c>
      <c r="U746" s="17">
        <v>0</v>
      </c>
      <c r="V746" s="17">
        <v>0</v>
      </c>
      <c r="W746" s="16">
        <v>179</v>
      </c>
      <c r="X746" s="16">
        <v>0</v>
      </c>
      <c r="Y746" s="16">
        <v>4.4749999999999996</v>
      </c>
      <c r="Z746" s="16">
        <v>174.52500000000001</v>
      </c>
      <c r="AA746" s="18">
        <v>0</v>
      </c>
      <c r="AB746" s="16">
        <v>-4.4749999999999996</v>
      </c>
      <c r="AC746" s="12" t="s">
        <v>549</v>
      </c>
      <c r="AD746" s="12" t="s">
        <v>559</v>
      </c>
      <c r="AE746" s="19">
        <v>43596</v>
      </c>
      <c r="AF746" s="19">
        <v>43598</v>
      </c>
      <c r="AH746" s="20">
        <v>43601</v>
      </c>
    </row>
    <row r="747" spans="1:34" s="12" customFormat="1" ht="12.75" x14ac:dyDescent="0.15">
      <c r="A747" s="12" t="s">
        <v>1592</v>
      </c>
      <c r="B747" s="12" t="s">
        <v>55</v>
      </c>
      <c r="C747" s="12" t="s">
        <v>588</v>
      </c>
      <c r="D747" s="12" t="s">
        <v>816</v>
      </c>
      <c r="E747" s="12" t="s">
        <v>544</v>
      </c>
      <c r="F747" s="12" t="s">
        <v>545</v>
      </c>
      <c r="G747" s="16">
        <v>1000</v>
      </c>
      <c r="H747" s="16">
        <v>994.5</v>
      </c>
      <c r="I747" s="17">
        <v>994.5</v>
      </c>
      <c r="J747" s="17">
        <v>994.5</v>
      </c>
      <c r="K747" s="16">
        <v>5.5</v>
      </c>
      <c r="L747" s="12" t="s">
        <v>817</v>
      </c>
      <c r="M747" s="12" t="s">
        <v>557</v>
      </c>
      <c r="N747" s="12" t="s">
        <v>818</v>
      </c>
      <c r="O747" s="16">
        <v>79</v>
      </c>
      <c r="P747" s="16">
        <v>79</v>
      </c>
      <c r="Q747" s="17">
        <v>79</v>
      </c>
      <c r="R747" s="17">
        <v>79</v>
      </c>
      <c r="S747" s="16">
        <v>0</v>
      </c>
      <c r="T747" s="16">
        <v>0</v>
      </c>
      <c r="U747" s="17">
        <v>0</v>
      </c>
      <c r="V747" s="17">
        <v>0</v>
      </c>
      <c r="W747" s="16">
        <v>79</v>
      </c>
      <c r="X747" s="16">
        <v>0</v>
      </c>
      <c r="Y747" s="16">
        <v>0.434499999999998</v>
      </c>
      <c r="Z747" s="16">
        <v>78.5655</v>
      </c>
      <c r="AA747" s="18">
        <v>0</v>
      </c>
      <c r="AB747" s="16">
        <v>-0.434499999999998</v>
      </c>
      <c r="AC747" s="12" t="s">
        <v>549</v>
      </c>
      <c r="AD747" s="12" t="s">
        <v>559</v>
      </c>
      <c r="AE747" s="19">
        <v>43598</v>
      </c>
      <c r="AF747" s="19">
        <v>43598</v>
      </c>
      <c r="AH747" s="20">
        <v>43606</v>
      </c>
    </row>
    <row r="748" spans="1:34" s="12" customFormat="1" ht="12.75" x14ac:dyDescent="0.15">
      <c r="A748" s="12" t="s">
        <v>1593</v>
      </c>
      <c r="B748" s="12" t="s">
        <v>105</v>
      </c>
      <c r="C748" s="12" t="s">
        <v>696</v>
      </c>
      <c r="D748" s="12" t="s">
        <v>939</v>
      </c>
      <c r="E748" s="12" t="s">
        <v>544</v>
      </c>
      <c r="F748" s="12" t="s">
        <v>545</v>
      </c>
      <c r="G748" s="16">
        <v>300</v>
      </c>
      <c r="H748" s="16">
        <v>290</v>
      </c>
      <c r="I748" s="17">
        <v>290</v>
      </c>
      <c r="J748" s="17">
        <v>290</v>
      </c>
      <c r="K748" s="16">
        <v>10</v>
      </c>
      <c r="L748" s="12" t="s">
        <v>698</v>
      </c>
      <c r="M748" s="12" t="s">
        <v>564</v>
      </c>
      <c r="N748" s="12" t="s">
        <v>699</v>
      </c>
      <c r="O748" s="16">
        <v>33</v>
      </c>
      <c r="P748" s="16">
        <v>32.57</v>
      </c>
      <c r="Q748" s="17">
        <v>32.57</v>
      </c>
      <c r="R748" s="17">
        <v>32.57</v>
      </c>
      <c r="S748" s="16">
        <v>0</v>
      </c>
      <c r="T748" s="16">
        <v>0</v>
      </c>
      <c r="U748" s="17">
        <v>0</v>
      </c>
      <c r="V748" s="17">
        <v>0</v>
      </c>
      <c r="W748" s="16">
        <v>32.57</v>
      </c>
      <c r="X748" s="16">
        <v>0.43</v>
      </c>
      <c r="Y748" s="16">
        <v>0.67</v>
      </c>
      <c r="Z748" s="16">
        <v>31.9</v>
      </c>
      <c r="AA748" s="18">
        <v>0</v>
      </c>
      <c r="AB748" s="16">
        <v>-0.67</v>
      </c>
      <c r="AC748" s="12" t="s">
        <v>549</v>
      </c>
      <c r="AD748" s="12" t="s">
        <v>559</v>
      </c>
      <c r="AE748" s="19">
        <v>43598</v>
      </c>
      <c r="AF748" s="19">
        <v>43598</v>
      </c>
      <c r="AH748" s="20">
        <v>43601</v>
      </c>
    </row>
    <row r="749" spans="1:34" s="12" customFormat="1" ht="12.75" x14ac:dyDescent="0.15">
      <c r="A749" s="12" t="s">
        <v>1594</v>
      </c>
      <c r="B749" s="12" t="s">
        <v>106</v>
      </c>
      <c r="C749" s="12" t="s">
        <v>701</v>
      </c>
      <c r="D749" s="12" t="s">
        <v>939</v>
      </c>
      <c r="E749" s="12" t="s">
        <v>544</v>
      </c>
      <c r="F749" s="12" t="s">
        <v>545</v>
      </c>
      <c r="G749" s="16">
        <v>300</v>
      </c>
      <c r="H749" s="16">
        <v>265</v>
      </c>
      <c r="I749" s="17">
        <v>265</v>
      </c>
      <c r="J749" s="17">
        <v>265</v>
      </c>
      <c r="K749" s="16">
        <v>35</v>
      </c>
      <c r="L749" s="12" t="s">
        <v>698</v>
      </c>
      <c r="M749" s="12" t="s">
        <v>564</v>
      </c>
      <c r="N749" s="12" t="s">
        <v>699</v>
      </c>
      <c r="O749" s="16">
        <v>33</v>
      </c>
      <c r="P749" s="16">
        <v>29.8</v>
      </c>
      <c r="Q749" s="17">
        <v>33.6</v>
      </c>
      <c r="R749" s="17">
        <v>33.6</v>
      </c>
      <c r="S749" s="16">
        <v>0</v>
      </c>
      <c r="T749" s="16">
        <v>0</v>
      </c>
      <c r="U749" s="17">
        <v>0</v>
      </c>
      <c r="V749" s="17">
        <v>0</v>
      </c>
      <c r="W749" s="16">
        <v>29.8</v>
      </c>
      <c r="X749" s="16">
        <v>3.2</v>
      </c>
      <c r="Y749" s="16">
        <v>0.65</v>
      </c>
      <c r="Z749" s="16">
        <v>29.15</v>
      </c>
      <c r="AA749" s="18">
        <v>0</v>
      </c>
      <c r="AB749" s="16">
        <v>-0.65</v>
      </c>
      <c r="AC749" s="12" t="s">
        <v>549</v>
      </c>
      <c r="AD749" s="12" t="s">
        <v>559</v>
      </c>
      <c r="AE749" s="19">
        <v>43598</v>
      </c>
      <c r="AF749" s="19">
        <v>43598</v>
      </c>
      <c r="AH749" s="20">
        <v>43601</v>
      </c>
    </row>
    <row r="750" spans="1:34" s="12" customFormat="1" ht="12.75" x14ac:dyDescent="0.15">
      <c r="A750" s="12" t="s">
        <v>1595</v>
      </c>
      <c r="B750" s="12" t="s">
        <v>15</v>
      </c>
      <c r="C750" s="12" t="s">
        <v>690</v>
      </c>
      <c r="D750" s="12" t="s">
        <v>691</v>
      </c>
      <c r="E750" s="12" t="s">
        <v>544</v>
      </c>
      <c r="F750" s="12" t="s">
        <v>545</v>
      </c>
      <c r="G750" s="16">
        <v>300000</v>
      </c>
      <c r="H750" s="16">
        <v>300000</v>
      </c>
      <c r="I750" s="17">
        <v>300000</v>
      </c>
      <c r="J750" s="17">
        <v>300000</v>
      </c>
      <c r="K750" s="16">
        <v>0</v>
      </c>
      <c r="L750" s="12" t="s">
        <v>692</v>
      </c>
      <c r="M750" s="12" t="s">
        <v>564</v>
      </c>
      <c r="N750" s="12" t="s">
        <v>693</v>
      </c>
      <c r="O750" s="16">
        <v>102</v>
      </c>
      <c r="P750" s="16">
        <v>102</v>
      </c>
      <c r="Q750" s="17">
        <v>102</v>
      </c>
      <c r="R750" s="17">
        <v>102</v>
      </c>
      <c r="S750" s="16">
        <v>0</v>
      </c>
      <c r="T750" s="16">
        <v>0</v>
      </c>
      <c r="U750" s="17">
        <v>0</v>
      </c>
      <c r="V750" s="17">
        <v>0</v>
      </c>
      <c r="W750" s="16">
        <v>102</v>
      </c>
      <c r="X750" s="16">
        <v>0</v>
      </c>
      <c r="Y750" s="16">
        <v>-1.81898940354586E-14</v>
      </c>
      <c r="Z750" s="16">
        <v>102</v>
      </c>
      <c r="AA750" s="18">
        <v>0</v>
      </c>
      <c r="AB750" s="16">
        <v>0</v>
      </c>
      <c r="AC750" s="12" t="s">
        <v>549</v>
      </c>
      <c r="AD750" s="12" t="s">
        <v>559</v>
      </c>
      <c r="AE750" s="19">
        <v>43598</v>
      </c>
      <c r="AF750" s="19">
        <v>43598</v>
      </c>
      <c r="AG750" s="19">
        <v>43600</v>
      </c>
      <c r="AH750" s="20">
        <v>43601</v>
      </c>
    </row>
    <row r="751" spans="1:34" s="12" customFormat="1" ht="12.75" x14ac:dyDescent="0.15">
      <c r="A751" s="12" t="s">
        <v>1596</v>
      </c>
      <c r="B751" s="12" t="s">
        <v>62</v>
      </c>
      <c r="C751" s="12" t="s">
        <v>588</v>
      </c>
      <c r="D751" s="12" t="s">
        <v>589</v>
      </c>
      <c r="E751" s="12" t="s">
        <v>544</v>
      </c>
      <c r="F751" s="12" t="s">
        <v>545</v>
      </c>
      <c r="G751" s="16">
        <v>2000</v>
      </c>
      <c r="H751" s="16">
        <v>1993</v>
      </c>
      <c r="I751" s="17">
        <v>1993</v>
      </c>
      <c r="J751" s="17">
        <v>1993</v>
      </c>
      <c r="K751" s="16">
        <v>7</v>
      </c>
      <c r="L751" s="12" t="s">
        <v>1183</v>
      </c>
      <c r="M751" s="12" t="s">
        <v>725</v>
      </c>
      <c r="N751" s="12" t="s">
        <v>1520</v>
      </c>
      <c r="O751" s="16">
        <v>50</v>
      </c>
      <c r="P751" s="16">
        <v>50</v>
      </c>
      <c r="Q751" s="17">
        <v>50</v>
      </c>
      <c r="R751" s="17">
        <v>50</v>
      </c>
      <c r="S751" s="16">
        <v>0</v>
      </c>
      <c r="T751" s="16">
        <v>0</v>
      </c>
      <c r="U751" s="17">
        <v>0</v>
      </c>
      <c r="V751" s="17">
        <v>0</v>
      </c>
      <c r="W751" s="16">
        <v>50</v>
      </c>
      <c r="X751" s="16">
        <v>0</v>
      </c>
      <c r="Y751" s="16">
        <v>0.17499999999999999</v>
      </c>
      <c r="Z751" s="16">
        <v>49.825000000000003</v>
      </c>
      <c r="AA751" s="18">
        <v>0</v>
      </c>
      <c r="AB751" s="16">
        <v>-0.17499999999999999</v>
      </c>
      <c r="AC751" s="12" t="s">
        <v>549</v>
      </c>
      <c r="AD751" s="12" t="s">
        <v>559</v>
      </c>
      <c r="AE751" s="19">
        <v>43598</v>
      </c>
      <c r="AF751" s="19">
        <v>43601</v>
      </c>
      <c r="AH751" s="20">
        <v>43610</v>
      </c>
    </row>
    <row r="752" spans="1:34" s="12" customFormat="1" ht="12.75" x14ac:dyDescent="0.15">
      <c r="A752" s="12" t="s">
        <v>1597</v>
      </c>
      <c r="B752" s="12" t="s">
        <v>572</v>
      </c>
      <c r="C752" s="12" t="s">
        <v>573</v>
      </c>
      <c r="D752" s="12" t="s">
        <v>574</v>
      </c>
      <c r="E752" s="12" t="s">
        <v>544</v>
      </c>
      <c r="F752" s="12" t="s">
        <v>545</v>
      </c>
      <c r="G752" s="16">
        <v>15</v>
      </c>
      <c r="H752" s="16">
        <v>13</v>
      </c>
      <c r="I752" s="17">
        <v>13</v>
      </c>
      <c r="J752" s="17">
        <v>13</v>
      </c>
      <c r="K752" s="16">
        <v>2</v>
      </c>
      <c r="L752" s="12" t="s">
        <v>575</v>
      </c>
      <c r="M752" s="12" t="s">
        <v>576</v>
      </c>
      <c r="N752" s="12" t="s">
        <v>577</v>
      </c>
      <c r="O752" s="16">
        <v>3</v>
      </c>
      <c r="P752" s="16">
        <v>2.6</v>
      </c>
      <c r="Q752" s="17">
        <v>3</v>
      </c>
      <c r="R752" s="17">
        <v>3</v>
      </c>
      <c r="S752" s="16">
        <v>0</v>
      </c>
      <c r="T752" s="16">
        <v>0</v>
      </c>
      <c r="U752" s="17">
        <v>0</v>
      </c>
      <c r="V752" s="17">
        <v>0</v>
      </c>
      <c r="W752" s="16">
        <v>2.6</v>
      </c>
      <c r="X752" s="16">
        <v>0.4</v>
      </c>
      <c r="Y752" s="16">
        <v>0</v>
      </c>
      <c r="Z752" s="16">
        <v>2.6</v>
      </c>
      <c r="AA752" s="18">
        <v>0</v>
      </c>
      <c r="AB752" s="16">
        <v>0</v>
      </c>
      <c r="AC752" s="12" t="s">
        <v>549</v>
      </c>
      <c r="AD752" s="12" t="s">
        <v>559</v>
      </c>
      <c r="AE752" s="19">
        <v>43598</v>
      </c>
      <c r="AF752" s="19">
        <v>43598</v>
      </c>
      <c r="AH752" s="20">
        <v>43601</v>
      </c>
    </row>
    <row r="753" spans="1:34" s="12" customFormat="1" ht="12.75" x14ac:dyDescent="0.15">
      <c r="A753" s="12" t="s">
        <v>1598</v>
      </c>
      <c r="B753" s="12" t="s">
        <v>21</v>
      </c>
      <c r="C753" s="12" t="s">
        <v>652</v>
      </c>
      <c r="D753" s="12" t="s">
        <v>653</v>
      </c>
      <c r="E753" s="12" t="s">
        <v>544</v>
      </c>
      <c r="F753" s="12" t="s">
        <v>545</v>
      </c>
      <c r="G753" s="16">
        <v>30</v>
      </c>
      <c r="H753" s="16">
        <v>29</v>
      </c>
      <c r="I753" s="17">
        <v>29</v>
      </c>
      <c r="J753" s="17">
        <v>29</v>
      </c>
      <c r="K753" s="16">
        <v>1</v>
      </c>
      <c r="L753" s="12" t="s">
        <v>654</v>
      </c>
      <c r="M753" s="12" t="s">
        <v>557</v>
      </c>
      <c r="N753" s="12" t="s">
        <v>655</v>
      </c>
      <c r="O753" s="16">
        <v>3</v>
      </c>
      <c r="P753" s="16">
        <v>3</v>
      </c>
      <c r="Q753" s="17">
        <v>3</v>
      </c>
      <c r="R753" s="17">
        <v>3</v>
      </c>
      <c r="S753" s="16">
        <v>0</v>
      </c>
      <c r="T753" s="16">
        <v>0</v>
      </c>
      <c r="U753" s="17">
        <v>0</v>
      </c>
      <c r="V753" s="17">
        <v>0</v>
      </c>
      <c r="W753" s="16">
        <v>3</v>
      </c>
      <c r="X753" s="16">
        <v>0</v>
      </c>
      <c r="Y753" s="16">
        <v>0.1</v>
      </c>
      <c r="Z753" s="16">
        <v>2.9</v>
      </c>
      <c r="AA753" s="18">
        <v>0</v>
      </c>
      <c r="AB753" s="16">
        <v>-0.1</v>
      </c>
      <c r="AC753" s="12" t="s">
        <v>549</v>
      </c>
      <c r="AD753" s="12" t="s">
        <v>559</v>
      </c>
      <c r="AE753" s="19">
        <v>43598</v>
      </c>
      <c r="AF753" s="19">
        <v>43598</v>
      </c>
      <c r="AH753" s="20">
        <v>43601</v>
      </c>
    </row>
    <row r="754" spans="1:34" s="12" customFormat="1" ht="12.75" x14ac:dyDescent="0.15">
      <c r="A754" s="12" t="s">
        <v>1599</v>
      </c>
      <c r="B754" s="12" t="s">
        <v>45</v>
      </c>
      <c r="C754" s="12" t="s">
        <v>670</v>
      </c>
      <c r="D754" s="12" t="s">
        <v>845</v>
      </c>
      <c r="E754" s="12" t="s">
        <v>544</v>
      </c>
      <c r="F754" s="12" t="s">
        <v>545</v>
      </c>
      <c r="G754" s="16">
        <v>100000</v>
      </c>
      <c r="H754" s="16">
        <v>65000</v>
      </c>
      <c r="I754" s="17">
        <v>65000</v>
      </c>
      <c r="J754" s="17">
        <v>65000</v>
      </c>
      <c r="K754" s="16">
        <v>35000</v>
      </c>
      <c r="L754" s="12" t="s">
        <v>846</v>
      </c>
      <c r="M754" s="12" t="s">
        <v>569</v>
      </c>
      <c r="N754" s="12" t="s">
        <v>847</v>
      </c>
      <c r="O754" s="16">
        <v>58</v>
      </c>
      <c r="P754" s="16">
        <v>58</v>
      </c>
      <c r="Q754" s="17">
        <v>58</v>
      </c>
      <c r="R754" s="17">
        <v>58</v>
      </c>
      <c r="S754" s="16">
        <v>0</v>
      </c>
      <c r="T754" s="16">
        <v>0</v>
      </c>
      <c r="U754" s="17">
        <v>0</v>
      </c>
      <c r="V754" s="17">
        <v>0</v>
      </c>
      <c r="W754" s="16">
        <v>58</v>
      </c>
      <c r="X754" s="16">
        <v>0</v>
      </c>
      <c r="Y754" s="16">
        <v>20.3</v>
      </c>
      <c r="Z754" s="16">
        <v>37.700000000000003</v>
      </c>
      <c r="AA754" s="18">
        <v>0</v>
      </c>
      <c r="AB754" s="16">
        <v>-20.3</v>
      </c>
      <c r="AC754" s="12" t="s">
        <v>549</v>
      </c>
      <c r="AD754" s="12" t="s">
        <v>559</v>
      </c>
      <c r="AE754" s="19">
        <v>43598</v>
      </c>
      <c r="AF754" s="19">
        <v>43598</v>
      </c>
      <c r="AH754" s="20">
        <v>43610</v>
      </c>
    </row>
    <row r="755" spans="1:34" s="12" customFormat="1" ht="12.75" x14ac:dyDescent="0.15">
      <c r="A755" s="12" t="s">
        <v>1600</v>
      </c>
      <c r="B755" s="12" t="s">
        <v>1400</v>
      </c>
      <c r="C755" s="12" t="s">
        <v>542</v>
      </c>
      <c r="D755" s="12" t="s">
        <v>1401</v>
      </c>
      <c r="E755" s="12" t="s">
        <v>544</v>
      </c>
      <c r="F755" s="12" t="s">
        <v>545</v>
      </c>
      <c r="G755" s="16">
        <v>100000</v>
      </c>
      <c r="H755" s="16">
        <v>34000</v>
      </c>
      <c r="I755" s="17">
        <v>34000</v>
      </c>
      <c r="J755" s="17">
        <v>34000</v>
      </c>
      <c r="K755" s="16">
        <v>66000</v>
      </c>
      <c r="L755" s="12" t="s">
        <v>45</v>
      </c>
      <c r="M755" s="12" t="s">
        <v>670</v>
      </c>
      <c r="N755" s="12" t="s">
        <v>845</v>
      </c>
      <c r="O755" s="16">
        <v>100000</v>
      </c>
      <c r="P755" s="16">
        <v>34000</v>
      </c>
      <c r="Q755" s="17">
        <v>34000</v>
      </c>
      <c r="R755" s="17">
        <v>34000</v>
      </c>
      <c r="S755" s="16">
        <v>0</v>
      </c>
      <c r="T755" s="16">
        <v>0</v>
      </c>
      <c r="U755" s="17">
        <v>0</v>
      </c>
      <c r="V755" s="17">
        <v>0</v>
      </c>
      <c r="W755" s="16">
        <v>34000</v>
      </c>
      <c r="X755" s="16">
        <v>66000</v>
      </c>
      <c r="Y755" s="16">
        <v>0</v>
      </c>
      <c r="Z755" s="16">
        <v>34000</v>
      </c>
      <c r="AA755" s="18">
        <v>0</v>
      </c>
      <c r="AB755" s="16">
        <v>0</v>
      </c>
      <c r="AC755" s="12" t="s">
        <v>549</v>
      </c>
      <c r="AD755" s="12" t="s">
        <v>79</v>
      </c>
      <c r="AE755" s="19">
        <v>43598</v>
      </c>
      <c r="AF755" s="19">
        <v>43598</v>
      </c>
      <c r="AH755" s="20">
        <v>43610</v>
      </c>
    </row>
    <row r="756" spans="1:34" s="12" customFormat="1" ht="12.75" x14ac:dyDescent="0.15">
      <c r="A756" s="12" t="s">
        <v>1601</v>
      </c>
      <c r="B756" s="12" t="s">
        <v>9</v>
      </c>
      <c r="C756" s="12" t="s">
        <v>588</v>
      </c>
      <c r="D756" s="12" t="s">
        <v>607</v>
      </c>
      <c r="E756" s="12" t="s">
        <v>544</v>
      </c>
      <c r="F756" s="12" t="s">
        <v>545</v>
      </c>
      <c r="G756" s="16">
        <v>3000</v>
      </c>
      <c r="H756" s="16">
        <v>2965.5</v>
      </c>
      <c r="I756" s="17">
        <v>2965.5</v>
      </c>
      <c r="J756" s="17">
        <v>2965.5</v>
      </c>
      <c r="K756" s="16">
        <v>34.5</v>
      </c>
      <c r="L756" s="12" t="s">
        <v>608</v>
      </c>
      <c r="M756" s="12" t="s">
        <v>557</v>
      </c>
      <c r="N756" s="12" t="s">
        <v>609</v>
      </c>
      <c r="O756" s="16">
        <v>422</v>
      </c>
      <c r="P756" s="16">
        <v>422</v>
      </c>
      <c r="Q756" s="17">
        <v>422</v>
      </c>
      <c r="R756" s="17">
        <v>422</v>
      </c>
      <c r="S756" s="16">
        <v>0</v>
      </c>
      <c r="T756" s="16">
        <v>0</v>
      </c>
      <c r="U756" s="17">
        <v>0</v>
      </c>
      <c r="V756" s="17">
        <v>0</v>
      </c>
      <c r="W756" s="16">
        <v>422</v>
      </c>
      <c r="X756" s="16">
        <v>0</v>
      </c>
      <c r="Y756" s="16">
        <v>4.8529999999999598</v>
      </c>
      <c r="Z756" s="16">
        <v>417.14699999999999</v>
      </c>
      <c r="AA756" s="18">
        <v>0</v>
      </c>
      <c r="AB756" s="16">
        <v>-4.85300000000003</v>
      </c>
      <c r="AC756" s="12" t="s">
        <v>549</v>
      </c>
      <c r="AD756" s="12" t="s">
        <v>559</v>
      </c>
      <c r="AE756" s="19">
        <v>43598</v>
      </c>
      <c r="AF756" s="19">
        <v>43599</v>
      </c>
      <c r="AH756" s="20">
        <v>43607</v>
      </c>
    </row>
    <row r="757" spans="1:34" s="12" customFormat="1" ht="12.75" x14ac:dyDescent="0.15">
      <c r="A757" s="12" t="s">
        <v>1602</v>
      </c>
      <c r="B757" s="12" t="s">
        <v>1009</v>
      </c>
      <c r="C757" s="12" t="s">
        <v>453</v>
      </c>
      <c r="D757" s="12" t="s">
        <v>628</v>
      </c>
      <c r="E757" s="12" t="s">
        <v>544</v>
      </c>
      <c r="F757" s="12" t="s">
        <v>545</v>
      </c>
      <c r="G757" s="16">
        <v>500000</v>
      </c>
      <c r="H757" s="16">
        <v>460500</v>
      </c>
      <c r="I757" s="17">
        <v>460500</v>
      </c>
      <c r="J757" s="17">
        <v>460500</v>
      </c>
      <c r="K757" s="16">
        <v>39500</v>
      </c>
      <c r="L757" s="12" t="s">
        <v>629</v>
      </c>
      <c r="M757" s="12" t="s">
        <v>564</v>
      </c>
      <c r="N757" s="12" t="s">
        <v>630</v>
      </c>
      <c r="O757" s="16">
        <v>432</v>
      </c>
      <c r="P757" s="16">
        <v>432</v>
      </c>
      <c r="Q757" s="17">
        <v>432</v>
      </c>
      <c r="R757" s="17">
        <v>432</v>
      </c>
      <c r="S757" s="16">
        <v>0</v>
      </c>
      <c r="T757" s="16">
        <v>0</v>
      </c>
      <c r="U757" s="17">
        <v>0</v>
      </c>
      <c r="V757" s="17">
        <v>0</v>
      </c>
      <c r="W757" s="16">
        <v>432</v>
      </c>
      <c r="X757" s="16">
        <v>0</v>
      </c>
      <c r="Y757" s="16">
        <v>34.128</v>
      </c>
      <c r="Z757" s="16">
        <v>397.87200000000001</v>
      </c>
      <c r="AA757" s="18">
        <v>0</v>
      </c>
      <c r="AB757" s="16">
        <v>-34.128</v>
      </c>
      <c r="AC757" s="12" t="s">
        <v>549</v>
      </c>
      <c r="AD757" s="12" t="s">
        <v>559</v>
      </c>
      <c r="AE757" s="19">
        <v>43599</v>
      </c>
      <c r="AF757" s="19">
        <v>43599</v>
      </c>
      <c r="AH757" s="20">
        <v>43606</v>
      </c>
    </row>
    <row r="758" spans="1:34" s="12" customFormat="1" ht="12.75" x14ac:dyDescent="0.15">
      <c r="A758" s="12" t="s">
        <v>1603</v>
      </c>
      <c r="B758" s="12" t="s">
        <v>30</v>
      </c>
      <c r="C758" s="12" t="s">
        <v>670</v>
      </c>
      <c r="D758" s="12" t="s">
        <v>671</v>
      </c>
      <c r="E758" s="12" t="s">
        <v>544</v>
      </c>
      <c r="F758" s="12" t="s">
        <v>545</v>
      </c>
      <c r="G758" s="16">
        <v>500000</v>
      </c>
      <c r="H758" s="16">
        <v>335000</v>
      </c>
      <c r="I758" s="17">
        <v>335000</v>
      </c>
      <c r="J758" s="17">
        <v>335000</v>
      </c>
      <c r="K758" s="16">
        <v>165000</v>
      </c>
      <c r="L758" s="12" t="s">
        <v>672</v>
      </c>
      <c r="M758" s="12" t="s">
        <v>564</v>
      </c>
      <c r="N758" s="12" t="s">
        <v>673</v>
      </c>
      <c r="O758" s="16">
        <v>657</v>
      </c>
      <c r="P758" s="16">
        <v>470.5</v>
      </c>
      <c r="Q758" s="17">
        <v>636.5</v>
      </c>
      <c r="R758" s="17">
        <v>636.5</v>
      </c>
      <c r="S758" s="16">
        <v>0</v>
      </c>
      <c r="T758" s="16">
        <v>0</v>
      </c>
      <c r="U758" s="17">
        <v>0</v>
      </c>
      <c r="V758" s="17">
        <v>0</v>
      </c>
      <c r="W758" s="16">
        <v>470.5</v>
      </c>
      <c r="X758" s="16">
        <v>186.5</v>
      </c>
      <c r="Y758" s="16">
        <v>30.31</v>
      </c>
      <c r="Z758" s="16">
        <v>440.19</v>
      </c>
      <c r="AA758" s="18">
        <v>0</v>
      </c>
      <c r="AB758" s="16">
        <v>-30.31</v>
      </c>
      <c r="AC758" s="12" t="s">
        <v>549</v>
      </c>
      <c r="AD758" s="12" t="s">
        <v>559</v>
      </c>
      <c r="AE758" s="19">
        <v>43599</v>
      </c>
      <c r="AF758" s="19">
        <v>43600</v>
      </c>
      <c r="AH758" s="20">
        <v>43602</v>
      </c>
    </row>
    <row r="759" spans="1:34" s="12" customFormat="1" ht="12.75" x14ac:dyDescent="0.15">
      <c r="A759" s="12" t="s">
        <v>1604</v>
      </c>
      <c r="B759" s="12" t="s">
        <v>641</v>
      </c>
      <c r="C759" s="12" t="s">
        <v>573</v>
      </c>
      <c r="D759" s="12" t="s">
        <v>642</v>
      </c>
      <c r="E759" s="12" t="s">
        <v>544</v>
      </c>
      <c r="F759" s="12" t="s">
        <v>545</v>
      </c>
      <c r="G759" s="16">
        <v>100</v>
      </c>
      <c r="H759" s="16">
        <v>22</v>
      </c>
      <c r="I759" s="17">
        <v>22</v>
      </c>
      <c r="J759" s="17">
        <v>22</v>
      </c>
      <c r="K759" s="16">
        <v>78</v>
      </c>
      <c r="L759" s="12" t="s">
        <v>643</v>
      </c>
      <c r="M759" s="12" t="s">
        <v>557</v>
      </c>
      <c r="N759" s="12" t="s">
        <v>644</v>
      </c>
      <c r="O759" s="16">
        <v>7</v>
      </c>
      <c r="P759" s="16">
        <v>1.6</v>
      </c>
      <c r="Q759" s="17">
        <v>1.6</v>
      </c>
      <c r="R759" s="17">
        <v>1.6</v>
      </c>
      <c r="S759" s="16">
        <v>0</v>
      </c>
      <c r="T759" s="16">
        <v>0</v>
      </c>
      <c r="U759" s="17">
        <v>0</v>
      </c>
      <c r="V759" s="17">
        <v>0</v>
      </c>
      <c r="W759" s="16">
        <v>1.6</v>
      </c>
      <c r="X759" s="16">
        <v>5.4</v>
      </c>
      <c r="Y759" s="16">
        <v>0.06</v>
      </c>
      <c r="Z759" s="16">
        <v>1.54</v>
      </c>
      <c r="AA759" s="18">
        <v>0</v>
      </c>
      <c r="AB759" s="16">
        <v>-0.06</v>
      </c>
      <c r="AC759" s="12" t="s">
        <v>549</v>
      </c>
      <c r="AD759" s="12" t="s">
        <v>559</v>
      </c>
      <c r="AE759" s="19">
        <v>43599</v>
      </c>
      <c r="AF759" s="19">
        <v>43599</v>
      </c>
      <c r="AH759" s="20">
        <v>43601</v>
      </c>
    </row>
    <row r="760" spans="1:34" s="12" customFormat="1" ht="12.75" x14ac:dyDescent="0.15">
      <c r="A760" s="12" t="s">
        <v>1605</v>
      </c>
      <c r="B760" s="12" t="s">
        <v>105</v>
      </c>
      <c r="C760" s="12" t="s">
        <v>696</v>
      </c>
      <c r="D760" s="12" t="s">
        <v>939</v>
      </c>
      <c r="E760" s="12" t="s">
        <v>544</v>
      </c>
      <c r="F760" s="12" t="s">
        <v>545</v>
      </c>
      <c r="G760" s="16">
        <v>50</v>
      </c>
      <c r="H760" s="16">
        <v>49</v>
      </c>
      <c r="I760" s="17">
        <v>49</v>
      </c>
      <c r="J760" s="17">
        <v>49</v>
      </c>
      <c r="K760" s="16">
        <v>1</v>
      </c>
      <c r="L760" s="12" t="s">
        <v>698</v>
      </c>
      <c r="M760" s="12" t="s">
        <v>564</v>
      </c>
      <c r="N760" s="12" t="s">
        <v>699</v>
      </c>
      <c r="O760" s="16">
        <v>6</v>
      </c>
      <c r="P760" s="16">
        <v>6</v>
      </c>
      <c r="Q760" s="17">
        <v>6</v>
      </c>
      <c r="R760" s="17">
        <v>6</v>
      </c>
      <c r="S760" s="16">
        <v>0</v>
      </c>
      <c r="T760" s="16">
        <v>0</v>
      </c>
      <c r="U760" s="17">
        <v>0</v>
      </c>
      <c r="V760" s="17">
        <v>0</v>
      </c>
      <c r="W760" s="16">
        <v>6</v>
      </c>
      <c r="X760" s="16">
        <v>0</v>
      </c>
      <c r="Y760" s="16">
        <v>0.12</v>
      </c>
      <c r="Z760" s="16">
        <v>5.88</v>
      </c>
      <c r="AA760" s="18">
        <v>0</v>
      </c>
      <c r="AB760" s="16">
        <v>-0.12</v>
      </c>
      <c r="AC760" s="12" t="s">
        <v>549</v>
      </c>
      <c r="AD760" s="12" t="s">
        <v>559</v>
      </c>
      <c r="AE760" s="19">
        <v>43599</v>
      </c>
      <c r="AF760" s="19">
        <v>43600</v>
      </c>
      <c r="AH760" s="20">
        <v>43601</v>
      </c>
    </row>
    <row r="761" spans="1:34" s="12" customFormat="1" ht="12.75" x14ac:dyDescent="0.15">
      <c r="A761" s="12" t="s">
        <v>1606</v>
      </c>
      <c r="B761" s="12" t="s">
        <v>1371</v>
      </c>
      <c r="C761" s="12" t="s">
        <v>542</v>
      </c>
      <c r="D761" s="12" t="s">
        <v>1372</v>
      </c>
      <c r="E761" s="12" t="s">
        <v>544</v>
      </c>
      <c r="F761" s="12" t="s">
        <v>545</v>
      </c>
      <c r="G761" s="16">
        <v>500000</v>
      </c>
      <c r="H761" s="16">
        <v>0</v>
      </c>
      <c r="I761" s="17">
        <v>0</v>
      </c>
      <c r="J761" s="17">
        <v>0</v>
      </c>
      <c r="K761" s="16">
        <v>500000</v>
      </c>
      <c r="L761" s="12" t="s">
        <v>363</v>
      </c>
      <c r="M761" s="12" t="s">
        <v>670</v>
      </c>
      <c r="N761" s="12" t="s">
        <v>853</v>
      </c>
      <c r="O761" s="16">
        <v>500000</v>
      </c>
      <c r="P761" s="16">
        <v>0</v>
      </c>
      <c r="Q761" s="17">
        <v>0</v>
      </c>
      <c r="R761" s="17">
        <v>0</v>
      </c>
      <c r="S761" s="16">
        <v>0</v>
      </c>
      <c r="T761" s="16">
        <v>0</v>
      </c>
      <c r="U761" s="17">
        <v>0</v>
      </c>
      <c r="V761" s="17">
        <v>0</v>
      </c>
      <c r="W761" s="16">
        <v>0</v>
      </c>
      <c r="X761" s="16">
        <v>500000</v>
      </c>
      <c r="Y761" s="16">
        <v>0</v>
      </c>
      <c r="Z761" s="16">
        <v>0</v>
      </c>
      <c r="AA761" s="18">
        <v>0</v>
      </c>
      <c r="AB761" s="16">
        <v>0</v>
      </c>
      <c r="AC761" s="12" t="s">
        <v>549</v>
      </c>
      <c r="AD761" s="12" t="s">
        <v>79</v>
      </c>
      <c r="AE761" s="19">
        <v>43605</v>
      </c>
      <c r="AH761" s="20">
        <v>43607</v>
      </c>
    </row>
    <row r="762" spans="1:34" s="12" customFormat="1" ht="12.75" x14ac:dyDescent="0.15">
      <c r="A762" s="12" t="s">
        <v>1607</v>
      </c>
      <c r="B762" s="12" t="s">
        <v>1009</v>
      </c>
      <c r="C762" s="12" t="s">
        <v>453</v>
      </c>
      <c r="D762" s="12" t="s">
        <v>628</v>
      </c>
      <c r="E762" s="12" t="s">
        <v>544</v>
      </c>
      <c r="F762" s="12" t="s">
        <v>545</v>
      </c>
      <c r="G762" s="16">
        <v>100000</v>
      </c>
      <c r="H762" s="16">
        <v>44000</v>
      </c>
      <c r="I762" s="17">
        <v>44000</v>
      </c>
      <c r="J762" s="17">
        <v>44000</v>
      </c>
      <c r="K762" s="16">
        <v>56000</v>
      </c>
      <c r="L762" s="12" t="s">
        <v>629</v>
      </c>
      <c r="M762" s="12" t="s">
        <v>564</v>
      </c>
      <c r="N762" s="12" t="s">
        <v>630</v>
      </c>
      <c r="O762" s="16">
        <v>87</v>
      </c>
      <c r="P762" s="16">
        <v>39</v>
      </c>
      <c r="Q762" s="17">
        <v>39</v>
      </c>
      <c r="R762" s="17">
        <v>39</v>
      </c>
      <c r="S762" s="16">
        <v>0</v>
      </c>
      <c r="T762" s="16">
        <v>0</v>
      </c>
      <c r="U762" s="17">
        <v>0</v>
      </c>
      <c r="V762" s="17">
        <v>0</v>
      </c>
      <c r="W762" s="16">
        <v>39</v>
      </c>
      <c r="X762" s="16">
        <v>48</v>
      </c>
      <c r="Y762" s="16">
        <v>0.72</v>
      </c>
      <c r="Z762" s="16">
        <v>38.28</v>
      </c>
      <c r="AA762" s="18">
        <v>0</v>
      </c>
      <c r="AB762" s="16">
        <v>-0.72</v>
      </c>
      <c r="AC762" s="12" t="s">
        <v>549</v>
      </c>
      <c r="AD762" s="12" t="s">
        <v>559</v>
      </c>
      <c r="AE762" s="19">
        <v>43605</v>
      </c>
      <c r="AF762" s="19">
        <v>43605</v>
      </c>
      <c r="AH762" s="20">
        <v>43606</v>
      </c>
    </row>
    <row r="763" spans="1:34" s="12" customFormat="1" ht="12.75" x14ac:dyDescent="0.15">
      <c r="A763" s="12" t="s">
        <v>1608</v>
      </c>
      <c r="B763" s="12" t="s">
        <v>1111</v>
      </c>
      <c r="C763" s="12" t="s">
        <v>1112</v>
      </c>
      <c r="D763" s="12" t="s">
        <v>1113</v>
      </c>
      <c r="E763" s="12" t="s">
        <v>544</v>
      </c>
      <c r="F763" s="12" t="s">
        <v>545</v>
      </c>
      <c r="G763" s="16">
        <v>500000</v>
      </c>
      <c r="H763" s="16">
        <v>229000</v>
      </c>
      <c r="I763" s="17">
        <v>229000</v>
      </c>
      <c r="J763" s="17">
        <v>229000</v>
      </c>
      <c r="K763" s="16">
        <v>271000</v>
      </c>
      <c r="L763" s="12" t="s">
        <v>66</v>
      </c>
      <c r="M763" s="12" t="s">
        <v>787</v>
      </c>
      <c r="N763" s="12" t="s">
        <v>918</v>
      </c>
      <c r="O763" s="16">
        <v>500000</v>
      </c>
      <c r="P763" s="16">
        <v>229000</v>
      </c>
      <c r="Q763" s="17">
        <v>229000</v>
      </c>
      <c r="R763" s="17">
        <v>229000</v>
      </c>
      <c r="S763" s="16">
        <v>0</v>
      </c>
      <c r="T763" s="16">
        <v>0</v>
      </c>
      <c r="U763" s="17">
        <v>0</v>
      </c>
      <c r="V763" s="17">
        <v>0</v>
      </c>
      <c r="W763" s="16">
        <v>229000</v>
      </c>
      <c r="X763" s="16">
        <v>271000</v>
      </c>
      <c r="Y763" s="16">
        <v>0</v>
      </c>
      <c r="Z763" s="16">
        <v>229000</v>
      </c>
      <c r="AA763" s="18">
        <v>0</v>
      </c>
      <c r="AB763" s="16">
        <v>0</v>
      </c>
      <c r="AC763" s="12" t="s">
        <v>549</v>
      </c>
      <c r="AD763" s="12" t="s">
        <v>79</v>
      </c>
      <c r="AE763" s="19">
        <v>43605</v>
      </c>
      <c r="AF763" s="19">
        <v>43609</v>
      </c>
      <c r="AH763" s="20">
        <v>43616</v>
      </c>
    </row>
    <row r="764" spans="1:34" s="12" customFormat="1" ht="12.75" x14ac:dyDescent="0.15">
      <c r="A764" s="12" t="s">
        <v>1609</v>
      </c>
      <c r="B764" s="12" t="s">
        <v>38</v>
      </c>
      <c r="C764" s="12" t="s">
        <v>588</v>
      </c>
      <c r="D764" s="12" t="s">
        <v>589</v>
      </c>
      <c r="E764" s="12" t="s">
        <v>544</v>
      </c>
      <c r="F764" s="12" t="s">
        <v>545</v>
      </c>
      <c r="G764" s="16">
        <v>4000</v>
      </c>
      <c r="H764" s="16">
        <v>3997.5</v>
      </c>
      <c r="I764" s="17">
        <v>3997.5</v>
      </c>
      <c r="J764" s="17">
        <v>3997.5</v>
      </c>
      <c r="K764" s="16">
        <v>2.5</v>
      </c>
      <c r="L764" s="12" t="s">
        <v>595</v>
      </c>
      <c r="M764" s="12" t="s">
        <v>591</v>
      </c>
      <c r="N764" s="12" t="s">
        <v>596</v>
      </c>
      <c r="O764" s="16">
        <v>165</v>
      </c>
      <c r="P764" s="16">
        <v>164.9</v>
      </c>
      <c r="Q764" s="17">
        <v>164.9</v>
      </c>
      <c r="R764" s="17">
        <v>164.9</v>
      </c>
      <c r="S764" s="16">
        <v>0</v>
      </c>
      <c r="T764" s="16">
        <v>0</v>
      </c>
      <c r="U764" s="17">
        <v>0</v>
      </c>
      <c r="V764" s="17">
        <v>0</v>
      </c>
      <c r="W764" s="16">
        <v>164.9</v>
      </c>
      <c r="X764" s="16">
        <v>0.1</v>
      </c>
      <c r="Y764" s="16">
        <v>3.1250000000000002E-3</v>
      </c>
      <c r="Z764" s="16">
        <v>164.89687499999999</v>
      </c>
      <c r="AA764" s="18">
        <v>0</v>
      </c>
      <c r="AB764" s="16">
        <v>-3.1250000000000002E-3</v>
      </c>
      <c r="AC764" s="12" t="s">
        <v>549</v>
      </c>
      <c r="AD764" s="12" t="s">
        <v>559</v>
      </c>
      <c r="AE764" s="19">
        <v>43605</v>
      </c>
      <c r="AF764" s="19">
        <v>43607</v>
      </c>
      <c r="AH764" s="20">
        <v>43616</v>
      </c>
    </row>
    <row r="765" spans="1:34" s="12" customFormat="1" ht="12.75" x14ac:dyDescent="0.15">
      <c r="A765" s="12" t="s">
        <v>1610</v>
      </c>
      <c r="B765" s="12" t="s">
        <v>103</v>
      </c>
      <c r="C765" s="12" t="s">
        <v>652</v>
      </c>
      <c r="D765" s="12" t="s">
        <v>653</v>
      </c>
      <c r="E765" s="12" t="s">
        <v>544</v>
      </c>
      <c r="F765" s="12" t="s">
        <v>545</v>
      </c>
      <c r="G765" s="16">
        <v>600</v>
      </c>
      <c r="H765" s="16">
        <v>600</v>
      </c>
      <c r="I765" s="17">
        <v>600</v>
      </c>
      <c r="J765" s="17">
        <v>600</v>
      </c>
      <c r="K765" s="16">
        <v>0</v>
      </c>
      <c r="L765" s="12" t="s">
        <v>654</v>
      </c>
      <c r="M765" s="12" t="s">
        <v>557</v>
      </c>
      <c r="N765" s="12" t="s">
        <v>655</v>
      </c>
      <c r="O765" s="16">
        <v>42</v>
      </c>
      <c r="P765" s="16">
        <v>42</v>
      </c>
      <c r="Q765" s="17">
        <v>42</v>
      </c>
      <c r="R765" s="17">
        <v>42</v>
      </c>
      <c r="S765" s="16">
        <v>0</v>
      </c>
      <c r="T765" s="16">
        <v>0</v>
      </c>
      <c r="U765" s="17">
        <v>0</v>
      </c>
      <c r="V765" s="17">
        <v>0</v>
      </c>
      <c r="W765" s="16">
        <v>42</v>
      </c>
      <c r="X765" s="16">
        <v>0</v>
      </c>
      <c r="Y765" s="16">
        <v>0</v>
      </c>
      <c r="Z765" s="16">
        <v>42</v>
      </c>
      <c r="AA765" s="18">
        <v>0</v>
      </c>
      <c r="AB765" s="16">
        <v>0</v>
      </c>
      <c r="AC765" s="12" t="s">
        <v>549</v>
      </c>
      <c r="AD765" s="12" t="s">
        <v>559</v>
      </c>
      <c r="AE765" s="19">
        <v>43606</v>
      </c>
      <c r="AF765" s="19">
        <v>43607</v>
      </c>
      <c r="AG765" s="19">
        <v>43608</v>
      </c>
      <c r="AH765" s="20">
        <v>43610</v>
      </c>
    </row>
    <row r="766" spans="1:34" s="12" customFormat="1" ht="12.75" x14ac:dyDescent="0.15">
      <c r="A766" s="12" t="s">
        <v>1611</v>
      </c>
      <c r="B766" s="12" t="s">
        <v>413</v>
      </c>
      <c r="C766" s="12" t="s">
        <v>701</v>
      </c>
      <c r="D766" s="12" t="s">
        <v>757</v>
      </c>
      <c r="E766" s="12" t="s">
        <v>544</v>
      </c>
      <c r="F766" s="12" t="s">
        <v>545</v>
      </c>
      <c r="G766" s="16">
        <v>300</v>
      </c>
      <c r="H766" s="16">
        <v>268</v>
      </c>
      <c r="I766" s="17">
        <v>268</v>
      </c>
      <c r="J766" s="17">
        <v>268</v>
      </c>
      <c r="K766" s="16">
        <v>32</v>
      </c>
      <c r="L766" s="12" t="s">
        <v>1612</v>
      </c>
      <c r="M766" s="12" t="s">
        <v>557</v>
      </c>
      <c r="N766" s="12" t="s">
        <v>1613</v>
      </c>
      <c r="O766" s="16">
        <v>60</v>
      </c>
      <c r="P766" s="16">
        <v>54.4</v>
      </c>
      <c r="Q766" s="17">
        <v>54.4</v>
      </c>
      <c r="R766" s="17">
        <v>54.4</v>
      </c>
      <c r="S766" s="16">
        <v>0</v>
      </c>
      <c r="T766" s="16">
        <v>0</v>
      </c>
      <c r="U766" s="17">
        <v>0</v>
      </c>
      <c r="V766" s="17">
        <v>0</v>
      </c>
      <c r="W766" s="16">
        <v>54.4</v>
      </c>
      <c r="X766" s="16">
        <v>5.6</v>
      </c>
      <c r="Y766" s="16">
        <v>0.8</v>
      </c>
      <c r="Z766" s="16">
        <v>53.6</v>
      </c>
      <c r="AA766" s="18">
        <v>0</v>
      </c>
      <c r="AB766" s="16">
        <v>-0.8</v>
      </c>
      <c r="AC766" s="12" t="s">
        <v>549</v>
      </c>
      <c r="AD766" s="12" t="s">
        <v>559</v>
      </c>
      <c r="AE766" s="19">
        <v>43606</v>
      </c>
      <c r="AF766" s="19">
        <v>43607</v>
      </c>
      <c r="AH766" s="20">
        <v>43610</v>
      </c>
    </row>
    <row r="767" spans="1:34" s="12" customFormat="1" ht="12.75" x14ac:dyDescent="0.15">
      <c r="A767" s="12" t="s">
        <v>1614</v>
      </c>
      <c r="B767" s="12" t="s">
        <v>1200</v>
      </c>
      <c r="C767" s="12" t="s">
        <v>554</v>
      </c>
      <c r="D767" s="12" t="s">
        <v>1201</v>
      </c>
      <c r="E767" s="12" t="s">
        <v>544</v>
      </c>
      <c r="F767" s="12" t="s">
        <v>545</v>
      </c>
      <c r="G767" s="16">
        <v>300</v>
      </c>
      <c r="H767" s="16">
        <v>283.5</v>
      </c>
      <c r="I767" s="17">
        <v>283.5</v>
      </c>
      <c r="J767" s="17">
        <v>283.5</v>
      </c>
      <c r="K767" s="16">
        <v>16.5</v>
      </c>
      <c r="L767" s="12" t="s">
        <v>1202</v>
      </c>
      <c r="M767" s="12" t="s">
        <v>557</v>
      </c>
      <c r="N767" s="12" t="s">
        <v>1203</v>
      </c>
      <c r="O767" s="16">
        <v>109</v>
      </c>
      <c r="P767" s="16">
        <v>109</v>
      </c>
      <c r="Q767" s="17">
        <v>109</v>
      </c>
      <c r="R767" s="17">
        <v>109</v>
      </c>
      <c r="S767" s="16">
        <v>0</v>
      </c>
      <c r="T767" s="16">
        <v>0</v>
      </c>
      <c r="U767" s="17">
        <v>0</v>
      </c>
      <c r="V767" s="17">
        <v>0</v>
      </c>
      <c r="W767" s="16">
        <v>109</v>
      </c>
      <c r="X767" s="16">
        <v>0</v>
      </c>
      <c r="Y767" s="16">
        <v>5.9949999999999797</v>
      </c>
      <c r="Z767" s="16">
        <v>103.005</v>
      </c>
      <c r="AA767" s="18">
        <v>0</v>
      </c>
      <c r="AB767" s="16">
        <v>-5.9950000000000001</v>
      </c>
      <c r="AC767" s="12" t="s">
        <v>549</v>
      </c>
      <c r="AD767" s="12" t="s">
        <v>559</v>
      </c>
      <c r="AE767" s="19">
        <v>43606</v>
      </c>
      <c r="AF767" s="19">
        <v>43607</v>
      </c>
      <c r="AH767" s="20">
        <v>43616</v>
      </c>
    </row>
    <row r="768" spans="1:34" s="12" customFormat="1" ht="12.75" x14ac:dyDescent="0.15">
      <c r="A768" s="12" t="s">
        <v>1615</v>
      </c>
      <c r="B768" s="12" t="s">
        <v>1191</v>
      </c>
      <c r="C768" s="12" t="s">
        <v>652</v>
      </c>
      <c r="D768" s="12" t="s">
        <v>555</v>
      </c>
      <c r="E768" s="12" t="s">
        <v>544</v>
      </c>
      <c r="F768" s="12" t="s">
        <v>545</v>
      </c>
      <c r="G768" s="16">
        <v>300</v>
      </c>
      <c r="H768" s="16">
        <v>163</v>
      </c>
      <c r="I768" s="17">
        <v>163</v>
      </c>
      <c r="J768" s="17">
        <v>163</v>
      </c>
      <c r="K768" s="16">
        <v>137</v>
      </c>
      <c r="L768" s="12" t="s">
        <v>1192</v>
      </c>
      <c r="M768" s="12" t="s">
        <v>557</v>
      </c>
      <c r="N768" s="12" t="s">
        <v>1193</v>
      </c>
      <c r="O768" s="16">
        <v>29</v>
      </c>
      <c r="P768" s="16">
        <v>18.8</v>
      </c>
      <c r="Q768" s="17">
        <v>18.8</v>
      </c>
      <c r="R768" s="17">
        <v>18.8</v>
      </c>
      <c r="S768" s="16">
        <v>0</v>
      </c>
      <c r="T768" s="16">
        <v>0</v>
      </c>
      <c r="U768" s="17">
        <v>0</v>
      </c>
      <c r="V768" s="17">
        <v>0</v>
      </c>
      <c r="W768" s="16">
        <v>18.8</v>
      </c>
      <c r="X768" s="16">
        <v>10.199999999999999</v>
      </c>
      <c r="Y768" s="16">
        <v>3.0433333333333299</v>
      </c>
      <c r="Z768" s="16">
        <v>15.7566666666667</v>
      </c>
      <c r="AA768" s="18">
        <v>0</v>
      </c>
      <c r="AB768" s="16">
        <v>-3.0433333333333299</v>
      </c>
      <c r="AC768" s="12" t="s">
        <v>549</v>
      </c>
      <c r="AD768" s="12" t="s">
        <v>559</v>
      </c>
      <c r="AE768" s="19">
        <v>43606</v>
      </c>
      <c r="AF768" s="19">
        <v>43609</v>
      </c>
      <c r="AH768" s="20">
        <v>43616</v>
      </c>
    </row>
    <row r="769" spans="1:34" s="12" customFormat="1" ht="12.75" x14ac:dyDescent="0.15">
      <c r="A769" s="12" t="s">
        <v>1616</v>
      </c>
      <c r="B769" s="12" t="s">
        <v>1187</v>
      </c>
      <c r="C769" s="12" t="s">
        <v>753</v>
      </c>
      <c r="D769" s="12" t="s">
        <v>555</v>
      </c>
      <c r="E769" s="12" t="s">
        <v>544</v>
      </c>
      <c r="F769" s="12" t="s">
        <v>545</v>
      </c>
      <c r="G769" s="16">
        <v>300</v>
      </c>
      <c r="H769" s="16">
        <v>286</v>
      </c>
      <c r="I769" s="17">
        <v>286</v>
      </c>
      <c r="J769" s="17">
        <v>286</v>
      </c>
      <c r="K769" s="16">
        <v>14</v>
      </c>
      <c r="L769" s="12" t="s">
        <v>1188</v>
      </c>
      <c r="M769" s="12" t="s">
        <v>557</v>
      </c>
      <c r="N769" s="12" t="s">
        <v>1189</v>
      </c>
      <c r="O769" s="16">
        <v>48</v>
      </c>
      <c r="P769" s="16">
        <v>46.3</v>
      </c>
      <c r="Q769" s="17">
        <v>48</v>
      </c>
      <c r="R769" s="17">
        <v>48</v>
      </c>
      <c r="S769" s="16">
        <v>0</v>
      </c>
      <c r="T769" s="16">
        <v>0</v>
      </c>
      <c r="U769" s="17">
        <v>0</v>
      </c>
      <c r="V769" s="17">
        <v>0</v>
      </c>
      <c r="W769" s="16">
        <v>46.3</v>
      </c>
      <c r="X769" s="16">
        <v>1.7</v>
      </c>
      <c r="Y769" s="16">
        <v>0.54</v>
      </c>
      <c r="Z769" s="16">
        <v>45.76</v>
      </c>
      <c r="AA769" s="18">
        <v>0</v>
      </c>
      <c r="AB769" s="16">
        <v>-0.54</v>
      </c>
      <c r="AC769" s="12" t="s">
        <v>549</v>
      </c>
      <c r="AD769" s="12" t="s">
        <v>559</v>
      </c>
      <c r="AE769" s="19">
        <v>43606</v>
      </c>
      <c r="AF769" s="19">
        <v>43608</v>
      </c>
      <c r="AH769" s="20">
        <v>43610</v>
      </c>
    </row>
    <row r="770" spans="1:34" s="12" customFormat="1" ht="12.75" x14ac:dyDescent="0.15">
      <c r="A770" s="12" t="s">
        <v>1617</v>
      </c>
      <c r="B770" s="12" t="s">
        <v>1210</v>
      </c>
      <c r="C770" s="12" t="s">
        <v>696</v>
      </c>
      <c r="D770" s="12" t="s">
        <v>1211</v>
      </c>
      <c r="E770" s="12" t="s">
        <v>544</v>
      </c>
      <c r="F770" s="12" t="s">
        <v>585</v>
      </c>
      <c r="G770" s="16">
        <v>300</v>
      </c>
      <c r="H770" s="16">
        <v>217.5</v>
      </c>
      <c r="I770" s="17">
        <v>217.5</v>
      </c>
      <c r="J770" s="17">
        <v>217.5</v>
      </c>
      <c r="K770" s="16">
        <v>82.5</v>
      </c>
      <c r="L770" s="12" t="s">
        <v>1212</v>
      </c>
      <c r="M770" s="12" t="s">
        <v>564</v>
      </c>
      <c r="N770" s="12" t="s">
        <v>1213</v>
      </c>
      <c r="O770" s="16">
        <v>72</v>
      </c>
      <c r="P770" s="16">
        <v>72</v>
      </c>
      <c r="Q770" s="17">
        <v>72</v>
      </c>
      <c r="R770" s="17">
        <v>72</v>
      </c>
      <c r="S770" s="16">
        <v>0</v>
      </c>
      <c r="T770" s="16">
        <v>0</v>
      </c>
      <c r="U770" s="17">
        <v>0</v>
      </c>
      <c r="V770" s="17">
        <v>0</v>
      </c>
      <c r="W770" s="16">
        <v>72</v>
      </c>
      <c r="X770" s="16">
        <v>0</v>
      </c>
      <c r="Y770" s="16">
        <v>19.8</v>
      </c>
      <c r="Z770" s="16">
        <v>52.2</v>
      </c>
      <c r="AA770" s="18">
        <v>0</v>
      </c>
      <c r="AB770" s="16">
        <v>-19.8</v>
      </c>
      <c r="AC770" s="12" t="s">
        <v>549</v>
      </c>
      <c r="AD770" s="12" t="s">
        <v>559</v>
      </c>
      <c r="AE770" s="19">
        <v>43606</v>
      </c>
      <c r="AF770" s="19">
        <v>43614</v>
      </c>
    </row>
    <row r="771" spans="1:34" s="12" customFormat="1" ht="12.75" x14ac:dyDescent="0.15">
      <c r="A771" s="12" t="s">
        <v>1618</v>
      </c>
      <c r="B771" s="12" t="s">
        <v>1195</v>
      </c>
      <c r="C771" s="12" t="s">
        <v>636</v>
      </c>
      <c r="D771" s="12" t="s">
        <v>1196</v>
      </c>
      <c r="E771" s="12" t="s">
        <v>544</v>
      </c>
      <c r="F771" s="12" t="s">
        <v>545</v>
      </c>
      <c r="G771" s="16">
        <v>300</v>
      </c>
      <c r="H771" s="16">
        <v>298.5</v>
      </c>
      <c r="I771" s="17">
        <v>298.5</v>
      </c>
      <c r="J771" s="17">
        <v>298.5</v>
      </c>
      <c r="K771" s="16">
        <v>1.5</v>
      </c>
      <c r="L771" s="12" t="s">
        <v>1197</v>
      </c>
      <c r="M771" s="12" t="s">
        <v>557</v>
      </c>
      <c r="N771" s="12" t="s">
        <v>1198</v>
      </c>
      <c r="O771" s="16">
        <v>49</v>
      </c>
      <c r="P771" s="16">
        <v>49</v>
      </c>
      <c r="Q771" s="17">
        <v>49</v>
      </c>
      <c r="R771" s="17">
        <v>49</v>
      </c>
      <c r="S771" s="16">
        <v>0</v>
      </c>
      <c r="T771" s="16">
        <v>0</v>
      </c>
      <c r="U771" s="17">
        <v>0</v>
      </c>
      <c r="V771" s="17">
        <v>0</v>
      </c>
      <c r="W771" s="16">
        <v>49</v>
      </c>
      <c r="X771" s="16">
        <v>0</v>
      </c>
      <c r="Y771" s="16">
        <v>0.24500000000000899</v>
      </c>
      <c r="Z771" s="16">
        <v>48.755000000000003</v>
      </c>
      <c r="AA771" s="18">
        <v>0</v>
      </c>
      <c r="AB771" s="16">
        <v>-0.245</v>
      </c>
      <c r="AC771" s="12" t="s">
        <v>549</v>
      </c>
      <c r="AD771" s="12" t="s">
        <v>559</v>
      </c>
      <c r="AE771" s="19">
        <v>43606</v>
      </c>
      <c r="AF771" s="19">
        <v>43612</v>
      </c>
      <c r="AH771" s="20">
        <v>43616</v>
      </c>
    </row>
    <row r="772" spans="1:34" s="12" customFormat="1" ht="12.75" x14ac:dyDescent="0.15">
      <c r="A772" s="12" t="s">
        <v>1619</v>
      </c>
      <c r="B772" s="12" t="s">
        <v>1205</v>
      </c>
      <c r="C772" s="12" t="s">
        <v>1206</v>
      </c>
      <c r="D772" s="12" t="s">
        <v>1201</v>
      </c>
      <c r="E772" s="12" t="s">
        <v>544</v>
      </c>
      <c r="F772" s="12" t="s">
        <v>585</v>
      </c>
      <c r="G772" s="16">
        <v>300</v>
      </c>
      <c r="H772" s="16">
        <v>52</v>
      </c>
      <c r="I772" s="17">
        <v>52</v>
      </c>
      <c r="J772" s="17">
        <v>52</v>
      </c>
      <c r="K772" s="16">
        <v>248</v>
      </c>
      <c r="L772" s="12" t="s">
        <v>1207</v>
      </c>
      <c r="M772" s="12" t="s">
        <v>564</v>
      </c>
      <c r="N772" s="12" t="s">
        <v>1208</v>
      </c>
      <c r="O772" s="16">
        <v>107</v>
      </c>
      <c r="P772" s="16">
        <v>97</v>
      </c>
      <c r="Q772" s="17">
        <v>97</v>
      </c>
      <c r="R772" s="17">
        <v>97</v>
      </c>
      <c r="S772" s="16">
        <v>0</v>
      </c>
      <c r="T772" s="16">
        <v>0</v>
      </c>
      <c r="U772" s="17">
        <v>0</v>
      </c>
      <c r="V772" s="17">
        <v>0</v>
      </c>
      <c r="W772" s="16">
        <v>97</v>
      </c>
      <c r="X772" s="16">
        <v>10</v>
      </c>
      <c r="Y772" s="16">
        <v>78.453333333333305</v>
      </c>
      <c r="Z772" s="16">
        <v>18.546666666666699</v>
      </c>
      <c r="AA772" s="18">
        <v>0</v>
      </c>
      <c r="AB772" s="16">
        <v>-78.453333333333305</v>
      </c>
      <c r="AC772" s="12" t="s">
        <v>549</v>
      </c>
      <c r="AD772" s="12" t="s">
        <v>559</v>
      </c>
      <c r="AE772" s="19">
        <v>43606</v>
      </c>
      <c r="AF772" s="19">
        <v>43613</v>
      </c>
    </row>
    <row r="773" spans="1:34" s="12" customFormat="1" ht="12.75" x14ac:dyDescent="0.15">
      <c r="A773" s="12" t="s">
        <v>1620</v>
      </c>
      <c r="B773" s="12" t="s">
        <v>105</v>
      </c>
      <c r="C773" s="12" t="s">
        <v>696</v>
      </c>
      <c r="D773" s="12" t="s">
        <v>939</v>
      </c>
      <c r="E773" s="12" t="s">
        <v>544</v>
      </c>
      <c r="F773" s="12" t="s">
        <v>545</v>
      </c>
      <c r="G773" s="16">
        <v>600</v>
      </c>
      <c r="H773" s="16">
        <v>600</v>
      </c>
      <c r="I773" s="17">
        <v>600</v>
      </c>
      <c r="J773" s="17">
        <v>600</v>
      </c>
      <c r="K773" s="16">
        <v>0</v>
      </c>
      <c r="L773" s="12" t="s">
        <v>698</v>
      </c>
      <c r="M773" s="12" t="s">
        <v>564</v>
      </c>
      <c r="N773" s="12" t="s">
        <v>699</v>
      </c>
      <c r="O773" s="16">
        <v>66</v>
      </c>
      <c r="P773" s="16">
        <v>66</v>
      </c>
      <c r="Q773" s="17">
        <v>66</v>
      </c>
      <c r="R773" s="17">
        <v>66</v>
      </c>
      <c r="S773" s="16">
        <v>0</v>
      </c>
      <c r="T773" s="16">
        <v>0</v>
      </c>
      <c r="U773" s="17">
        <v>0</v>
      </c>
      <c r="V773" s="17">
        <v>0</v>
      </c>
      <c r="W773" s="16">
        <v>66</v>
      </c>
      <c r="X773" s="16">
        <v>0</v>
      </c>
      <c r="Y773" s="16">
        <v>0</v>
      </c>
      <c r="Z773" s="16">
        <v>66</v>
      </c>
      <c r="AA773" s="18">
        <v>0</v>
      </c>
      <c r="AB773" s="16">
        <v>0</v>
      </c>
      <c r="AC773" s="12" t="s">
        <v>549</v>
      </c>
      <c r="AD773" s="12" t="s">
        <v>559</v>
      </c>
      <c r="AE773" s="19">
        <v>43606</v>
      </c>
      <c r="AF773" s="19">
        <v>43607</v>
      </c>
      <c r="AG773" s="19">
        <v>43608</v>
      </c>
      <c r="AH773" s="20">
        <v>43610</v>
      </c>
    </row>
    <row r="774" spans="1:34" s="12" customFormat="1" ht="12.75" x14ac:dyDescent="0.15">
      <c r="A774" s="12" t="s">
        <v>1621</v>
      </c>
      <c r="B774" s="12" t="s">
        <v>106</v>
      </c>
      <c r="C774" s="12" t="s">
        <v>701</v>
      </c>
      <c r="D774" s="12" t="s">
        <v>939</v>
      </c>
      <c r="E774" s="12" t="s">
        <v>544</v>
      </c>
      <c r="F774" s="12" t="s">
        <v>545</v>
      </c>
      <c r="G774" s="16">
        <v>600</v>
      </c>
      <c r="H774" s="16">
        <v>600</v>
      </c>
      <c r="I774" s="17">
        <v>600</v>
      </c>
      <c r="J774" s="17">
        <v>600</v>
      </c>
      <c r="K774" s="16">
        <v>0</v>
      </c>
      <c r="L774" s="12" t="s">
        <v>698</v>
      </c>
      <c r="M774" s="12" t="s">
        <v>564</v>
      </c>
      <c r="N774" s="12" t="s">
        <v>699</v>
      </c>
      <c r="O774" s="16">
        <v>66</v>
      </c>
      <c r="P774" s="16">
        <v>66</v>
      </c>
      <c r="Q774" s="17">
        <v>66</v>
      </c>
      <c r="R774" s="17">
        <v>66</v>
      </c>
      <c r="S774" s="16">
        <v>0</v>
      </c>
      <c r="T774" s="16">
        <v>0</v>
      </c>
      <c r="U774" s="17">
        <v>0</v>
      </c>
      <c r="V774" s="17">
        <v>0</v>
      </c>
      <c r="W774" s="16">
        <v>66</v>
      </c>
      <c r="X774" s="16">
        <v>0</v>
      </c>
      <c r="Y774" s="16">
        <v>0</v>
      </c>
      <c r="Z774" s="16">
        <v>66</v>
      </c>
      <c r="AA774" s="18">
        <v>0</v>
      </c>
      <c r="AB774" s="16">
        <v>0</v>
      </c>
      <c r="AC774" s="12" t="s">
        <v>549</v>
      </c>
      <c r="AD774" s="12" t="s">
        <v>559</v>
      </c>
      <c r="AE774" s="19">
        <v>43606</v>
      </c>
      <c r="AF774" s="19">
        <v>43607</v>
      </c>
      <c r="AG774" s="19">
        <v>43608</v>
      </c>
      <c r="AH774" s="20">
        <v>43610</v>
      </c>
    </row>
    <row r="775" spans="1:34" s="12" customFormat="1" ht="12.75" x14ac:dyDescent="0.15">
      <c r="A775" s="12" t="s">
        <v>1622</v>
      </c>
      <c r="B775" s="12" t="s">
        <v>37</v>
      </c>
      <c r="C775" s="12" t="s">
        <v>588</v>
      </c>
      <c r="D775" s="12" t="s">
        <v>589</v>
      </c>
      <c r="E775" s="12" t="s">
        <v>544</v>
      </c>
      <c r="F775" s="12" t="s">
        <v>585</v>
      </c>
      <c r="G775" s="16">
        <v>4000</v>
      </c>
      <c r="H775" s="16">
        <v>4000</v>
      </c>
      <c r="I775" s="17">
        <v>4000</v>
      </c>
      <c r="J775" s="17">
        <v>4000</v>
      </c>
      <c r="K775" s="16">
        <v>0</v>
      </c>
      <c r="L775" s="12" t="s">
        <v>595</v>
      </c>
      <c r="M775" s="12" t="s">
        <v>591</v>
      </c>
      <c r="N775" s="12" t="s">
        <v>596</v>
      </c>
      <c r="O775" s="16">
        <v>165</v>
      </c>
      <c r="P775" s="16">
        <v>165</v>
      </c>
      <c r="Q775" s="17">
        <v>165</v>
      </c>
      <c r="R775" s="17">
        <v>165</v>
      </c>
      <c r="S775" s="16">
        <v>0</v>
      </c>
      <c r="T775" s="16">
        <v>0</v>
      </c>
      <c r="U775" s="17">
        <v>0</v>
      </c>
      <c r="V775" s="17">
        <v>0</v>
      </c>
      <c r="W775" s="16">
        <v>165</v>
      </c>
      <c r="X775" s="16">
        <v>0</v>
      </c>
      <c r="Y775" s="16">
        <v>0</v>
      </c>
      <c r="Z775" s="16">
        <v>165</v>
      </c>
      <c r="AA775" s="18">
        <v>0</v>
      </c>
      <c r="AB775" s="16">
        <v>0</v>
      </c>
      <c r="AC775" s="12" t="s">
        <v>549</v>
      </c>
      <c r="AD775" s="12" t="s">
        <v>559</v>
      </c>
      <c r="AE775" s="19">
        <v>43606</v>
      </c>
      <c r="AF775" s="19">
        <v>43607</v>
      </c>
      <c r="AG775" s="19">
        <v>43616</v>
      </c>
    </row>
    <row r="776" spans="1:34" s="12" customFormat="1" ht="12.75" x14ac:dyDescent="0.15">
      <c r="A776" s="12" t="s">
        <v>1623</v>
      </c>
      <c r="B776" s="12" t="s">
        <v>26</v>
      </c>
      <c r="C776" s="12" t="s">
        <v>690</v>
      </c>
      <c r="D776" s="12" t="s">
        <v>691</v>
      </c>
      <c r="E776" s="12" t="s">
        <v>544</v>
      </c>
      <c r="F776" s="12" t="s">
        <v>545</v>
      </c>
      <c r="G776" s="16">
        <v>300000</v>
      </c>
      <c r="H776" s="16">
        <v>144800</v>
      </c>
      <c r="I776" s="17">
        <v>144800</v>
      </c>
      <c r="J776" s="17">
        <v>144800</v>
      </c>
      <c r="K776" s="16">
        <v>155200</v>
      </c>
      <c r="L776" s="12" t="s">
        <v>947</v>
      </c>
      <c r="M776" s="12" t="s">
        <v>564</v>
      </c>
      <c r="N776" s="12" t="s">
        <v>948</v>
      </c>
      <c r="O776" s="16">
        <v>86</v>
      </c>
      <c r="P776" s="16">
        <v>41.7</v>
      </c>
      <c r="Q776" s="17">
        <v>41.7</v>
      </c>
      <c r="R776" s="17">
        <v>41.7</v>
      </c>
      <c r="S776" s="16">
        <v>0</v>
      </c>
      <c r="T776" s="16">
        <v>0</v>
      </c>
      <c r="U776" s="17">
        <v>0</v>
      </c>
      <c r="V776" s="17">
        <v>0</v>
      </c>
      <c r="W776" s="16">
        <v>41.7</v>
      </c>
      <c r="X776" s="16">
        <v>44.3</v>
      </c>
      <c r="Y776" s="16">
        <v>0.19066666666666601</v>
      </c>
      <c r="Z776" s="16">
        <v>41.509333333333302</v>
      </c>
      <c r="AA776" s="18">
        <v>0</v>
      </c>
      <c r="AB776" s="16">
        <v>-0.19066666666666601</v>
      </c>
      <c r="AC776" s="12" t="s">
        <v>549</v>
      </c>
      <c r="AD776" s="12" t="s">
        <v>559</v>
      </c>
      <c r="AE776" s="19">
        <v>43606</v>
      </c>
      <c r="AF776" s="19">
        <v>43607</v>
      </c>
      <c r="AH776" s="20">
        <v>43610</v>
      </c>
    </row>
    <row r="777" spans="1:34" s="12" customFormat="1" ht="12.75" x14ac:dyDescent="0.15">
      <c r="A777" s="12" t="s">
        <v>1624</v>
      </c>
      <c r="B777" s="12" t="s">
        <v>30</v>
      </c>
      <c r="C777" s="12" t="s">
        <v>670</v>
      </c>
      <c r="D777" s="12" t="s">
        <v>671</v>
      </c>
      <c r="E777" s="12" t="s">
        <v>544</v>
      </c>
      <c r="F777" s="12" t="s">
        <v>585</v>
      </c>
      <c r="G777" s="16">
        <v>700000</v>
      </c>
      <c r="H777" s="16">
        <v>518300</v>
      </c>
      <c r="I777" s="17">
        <v>518300</v>
      </c>
      <c r="J777" s="17">
        <v>518300</v>
      </c>
      <c r="K777" s="16">
        <v>181700</v>
      </c>
      <c r="L777" s="12" t="s">
        <v>672</v>
      </c>
      <c r="M777" s="12" t="s">
        <v>564</v>
      </c>
      <c r="N777" s="12" t="s">
        <v>673</v>
      </c>
      <c r="O777" s="16">
        <v>920</v>
      </c>
      <c r="P777" s="16">
        <v>920</v>
      </c>
      <c r="Q777" s="17">
        <v>920</v>
      </c>
      <c r="R777" s="17">
        <v>920</v>
      </c>
      <c r="S777" s="16">
        <v>0</v>
      </c>
      <c r="T777" s="16">
        <v>0</v>
      </c>
      <c r="U777" s="17">
        <v>0</v>
      </c>
      <c r="V777" s="17">
        <v>0</v>
      </c>
      <c r="W777" s="16">
        <v>920</v>
      </c>
      <c r="X777" s="16">
        <v>0</v>
      </c>
      <c r="Y777" s="16">
        <v>238.805714285714</v>
      </c>
      <c r="Z777" s="16">
        <v>681.19428571428602</v>
      </c>
      <c r="AA777" s="18">
        <v>0</v>
      </c>
      <c r="AB777" s="16">
        <v>-238.805714285714</v>
      </c>
      <c r="AC777" s="12" t="s">
        <v>549</v>
      </c>
      <c r="AD777" s="12" t="s">
        <v>559</v>
      </c>
      <c r="AE777" s="19">
        <v>43607</v>
      </c>
      <c r="AF777" s="19">
        <v>43607</v>
      </c>
    </row>
    <row r="778" spans="1:34" s="12" customFormat="1" ht="12.75" x14ac:dyDescent="0.15">
      <c r="A778" s="12" t="s">
        <v>1625</v>
      </c>
      <c r="B778" s="12" t="s">
        <v>1128</v>
      </c>
      <c r="C778" s="12" t="s">
        <v>588</v>
      </c>
      <c r="D778" s="12" t="s">
        <v>730</v>
      </c>
      <c r="E778" s="12" t="s">
        <v>544</v>
      </c>
      <c r="F778" s="12" t="s">
        <v>545</v>
      </c>
      <c r="G778" s="16">
        <v>800</v>
      </c>
      <c r="H778" s="16">
        <v>800</v>
      </c>
      <c r="I778" s="17">
        <v>800</v>
      </c>
      <c r="J778" s="17">
        <v>800</v>
      </c>
      <c r="K778" s="16">
        <v>0</v>
      </c>
      <c r="L778" s="12" t="s">
        <v>731</v>
      </c>
      <c r="M778" s="12" t="s">
        <v>686</v>
      </c>
      <c r="N778" s="12" t="s">
        <v>732</v>
      </c>
      <c r="O778" s="16">
        <v>83</v>
      </c>
      <c r="P778" s="16">
        <v>83</v>
      </c>
      <c r="Q778" s="17">
        <v>83</v>
      </c>
      <c r="R778" s="17">
        <v>83</v>
      </c>
      <c r="S778" s="16">
        <v>0</v>
      </c>
      <c r="T778" s="16">
        <v>0</v>
      </c>
      <c r="U778" s="17">
        <v>0</v>
      </c>
      <c r="V778" s="17">
        <v>0</v>
      </c>
      <c r="W778" s="16">
        <v>83</v>
      </c>
      <c r="X778" s="16">
        <v>0</v>
      </c>
      <c r="Y778" s="16">
        <v>0</v>
      </c>
      <c r="Z778" s="16">
        <v>83</v>
      </c>
      <c r="AA778" s="18">
        <v>0</v>
      </c>
      <c r="AB778" s="16">
        <v>0</v>
      </c>
      <c r="AC778" s="12" t="s">
        <v>549</v>
      </c>
      <c r="AD778" s="12" t="s">
        <v>559</v>
      </c>
      <c r="AE778" s="19">
        <v>43607</v>
      </c>
      <c r="AF778" s="19">
        <v>43614</v>
      </c>
      <c r="AG778" s="19">
        <v>43615</v>
      </c>
      <c r="AH778" s="20">
        <v>43616</v>
      </c>
    </row>
    <row r="779" spans="1:34" s="12" customFormat="1" ht="12.75" x14ac:dyDescent="0.15">
      <c r="A779" s="12" t="s">
        <v>1626</v>
      </c>
      <c r="B779" s="12" t="s">
        <v>9</v>
      </c>
      <c r="C779" s="12" t="s">
        <v>588</v>
      </c>
      <c r="D779" s="12" t="s">
        <v>607</v>
      </c>
      <c r="E779" s="12" t="s">
        <v>544</v>
      </c>
      <c r="F779" s="12" t="s">
        <v>545</v>
      </c>
      <c r="G779" s="16">
        <v>3000</v>
      </c>
      <c r="H779" s="16">
        <v>2449.6999999999998</v>
      </c>
      <c r="I779" s="17">
        <v>2449.6999999999998</v>
      </c>
      <c r="J779" s="17">
        <v>2449.6999999999998</v>
      </c>
      <c r="K779" s="16">
        <v>550.29999999999995</v>
      </c>
      <c r="L779" s="12" t="s">
        <v>608</v>
      </c>
      <c r="M779" s="12" t="s">
        <v>557</v>
      </c>
      <c r="N779" s="12" t="s">
        <v>609</v>
      </c>
      <c r="O779" s="16">
        <v>422</v>
      </c>
      <c r="P779" s="16">
        <v>345.8</v>
      </c>
      <c r="Q779" s="17">
        <v>345.8</v>
      </c>
      <c r="R779" s="17">
        <v>345.8</v>
      </c>
      <c r="S779" s="16">
        <v>0</v>
      </c>
      <c r="T779" s="16">
        <v>0</v>
      </c>
      <c r="U779" s="17">
        <v>0</v>
      </c>
      <c r="V779" s="17">
        <v>0</v>
      </c>
      <c r="W779" s="16">
        <v>345.8</v>
      </c>
      <c r="X779" s="16">
        <v>76.2</v>
      </c>
      <c r="Y779" s="16">
        <v>1.2088666666666501</v>
      </c>
      <c r="Z779" s="16">
        <v>344.591133333333</v>
      </c>
      <c r="AA779" s="18">
        <v>0</v>
      </c>
      <c r="AB779" s="16">
        <v>-1.2088666666666501</v>
      </c>
      <c r="AC779" s="12" t="s">
        <v>549</v>
      </c>
      <c r="AD779" s="12" t="s">
        <v>559</v>
      </c>
      <c r="AE779" s="19">
        <v>43607</v>
      </c>
      <c r="AF779" s="19">
        <v>43608</v>
      </c>
      <c r="AH779" s="20">
        <v>43616</v>
      </c>
    </row>
    <row r="780" spans="1:34" s="12" customFormat="1" ht="12.75" x14ac:dyDescent="0.15">
      <c r="A780" s="12" t="s">
        <v>1627</v>
      </c>
      <c r="B780" s="12" t="s">
        <v>11</v>
      </c>
      <c r="C780" s="12" t="s">
        <v>453</v>
      </c>
      <c r="D780" s="12" t="s">
        <v>628</v>
      </c>
      <c r="E780" s="12" t="s">
        <v>544</v>
      </c>
      <c r="F780" s="12" t="s">
        <v>545</v>
      </c>
      <c r="G780" s="16">
        <v>1000000</v>
      </c>
      <c r="H780" s="16">
        <v>971400</v>
      </c>
      <c r="I780" s="17">
        <v>971400</v>
      </c>
      <c r="J780" s="17">
        <v>971400</v>
      </c>
      <c r="K780" s="16">
        <v>28600</v>
      </c>
      <c r="L780" s="12" t="s">
        <v>629</v>
      </c>
      <c r="M780" s="12" t="s">
        <v>564</v>
      </c>
      <c r="N780" s="12" t="s">
        <v>630</v>
      </c>
      <c r="O780" s="16">
        <v>862</v>
      </c>
      <c r="P780" s="16">
        <v>862</v>
      </c>
      <c r="Q780" s="17">
        <v>862</v>
      </c>
      <c r="R780" s="17">
        <v>862</v>
      </c>
      <c r="S780" s="16">
        <v>0</v>
      </c>
      <c r="T780" s="16">
        <v>0</v>
      </c>
      <c r="U780" s="17">
        <v>0</v>
      </c>
      <c r="V780" s="17">
        <v>0</v>
      </c>
      <c r="W780" s="16">
        <v>862</v>
      </c>
      <c r="X780" s="16">
        <v>0</v>
      </c>
      <c r="Y780" s="16">
        <v>24.653199999999899</v>
      </c>
      <c r="Z780" s="16">
        <v>837.34680000000003</v>
      </c>
      <c r="AA780" s="18">
        <v>0</v>
      </c>
      <c r="AB780" s="16">
        <v>-24.653200000000101</v>
      </c>
      <c r="AC780" s="12" t="s">
        <v>549</v>
      </c>
      <c r="AD780" s="12" t="s">
        <v>559</v>
      </c>
      <c r="AE780" s="19">
        <v>43607</v>
      </c>
      <c r="AF780" s="19">
        <v>43610</v>
      </c>
      <c r="AH780" s="20">
        <v>43616</v>
      </c>
    </row>
    <row r="781" spans="1:34" s="12" customFormat="1" ht="12.75" x14ac:dyDescent="0.15">
      <c r="A781" s="12" t="s">
        <v>1628</v>
      </c>
      <c r="B781" s="12" t="s">
        <v>784</v>
      </c>
      <c r="C781" s="12" t="s">
        <v>573</v>
      </c>
      <c r="D781" s="12" t="s">
        <v>782</v>
      </c>
      <c r="E781" s="12" t="s">
        <v>544</v>
      </c>
      <c r="F781" s="12" t="s">
        <v>545</v>
      </c>
      <c r="G781" s="16">
        <v>100</v>
      </c>
      <c r="H781" s="16">
        <v>92</v>
      </c>
      <c r="I781" s="17">
        <v>92</v>
      </c>
      <c r="J781" s="17">
        <v>92</v>
      </c>
      <c r="K781" s="16">
        <v>8</v>
      </c>
      <c r="L781" s="12" t="s">
        <v>762</v>
      </c>
      <c r="M781" s="12" t="s">
        <v>564</v>
      </c>
      <c r="N781" s="12" t="s">
        <v>763</v>
      </c>
      <c r="O781" s="16">
        <v>14</v>
      </c>
      <c r="P781" s="16">
        <v>14</v>
      </c>
      <c r="Q781" s="17">
        <v>14</v>
      </c>
      <c r="R781" s="17">
        <v>14</v>
      </c>
      <c r="S781" s="16">
        <v>0</v>
      </c>
      <c r="T781" s="16">
        <v>0</v>
      </c>
      <c r="U781" s="17">
        <v>0</v>
      </c>
      <c r="V781" s="17">
        <v>0</v>
      </c>
      <c r="W781" s="16">
        <v>14</v>
      </c>
      <c r="X781" s="16">
        <v>0</v>
      </c>
      <c r="Y781" s="16">
        <v>1.1200000000000001</v>
      </c>
      <c r="Z781" s="16">
        <v>12.88</v>
      </c>
      <c r="AA781" s="18">
        <v>0</v>
      </c>
      <c r="AB781" s="16">
        <v>-1.1200000000000001</v>
      </c>
      <c r="AC781" s="12" t="s">
        <v>549</v>
      </c>
      <c r="AD781" s="12" t="s">
        <v>559</v>
      </c>
      <c r="AE781" s="19">
        <v>43607</v>
      </c>
      <c r="AF781" s="19">
        <v>43607</v>
      </c>
      <c r="AH781" s="20">
        <v>43610</v>
      </c>
    </row>
    <row r="782" spans="1:34" s="12" customFormat="1" ht="12.75" x14ac:dyDescent="0.15">
      <c r="A782" s="12" t="s">
        <v>1629</v>
      </c>
      <c r="B782" s="12" t="s">
        <v>780</v>
      </c>
      <c r="C782" s="12" t="s">
        <v>573</v>
      </c>
      <c r="D782" s="12" t="s">
        <v>782</v>
      </c>
      <c r="E782" s="12" t="s">
        <v>544</v>
      </c>
      <c r="F782" s="12" t="s">
        <v>545</v>
      </c>
      <c r="G782" s="16">
        <v>100</v>
      </c>
      <c r="H782" s="16">
        <v>97</v>
      </c>
      <c r="I782" s="17">
        <v>97</v>
      </c>
      <c r="J782" s="17">
        <v>97</v>
      </c>
      <c r="K782" s="16">
        <v>3</v>
      </c>
      <c r="L782" s="12" t="s">
        <v>762</v>
      </c>
      <c r="M782" s="12" t="s">
        <v>564</v>
      </c>
      <c r="N782" s="12" t="s">
        <v>763</v>
      </c>
      <c r="O782" s="16">
        <v>14</v>
      </c>
      <c r="P782" s="16">
        <v>14</v>
      </c>
      <c r="Q782" s="17">
        <v>14</v>
      </c>
      <c r="R782" s="17">
        <v>14</v>
      </c>
      <c r="S782" s="16">
        <v>0</v>
      </c>
      <c r="T782" s="16">
        <v>0</v>
      </c>
      <c r="U782" s="17">
        <v>0</v>
      </c>
      <c r="V782" s="17">
        <v>0</v>
      </c>
      <c r="W782" s="16">
        <v>14</v>
      </c>
      <c r="X782" s="16">
        <v>0</v>
      </c>
      <c r="Y782" s="16">
        <v>0.42</v>
      </c>
      <c r="Z782" s="16">
        <v>13.58</v>
      </c>
      <c r="AA782" s="18">
        <v>0</v>
      </c>
      <c r="AB782" s="16">
        <v>-0.42</v>
      </c>
      <c r="AC782" s="12" t="s">
        <v>549</v>
      </c>
      <c r="AD782" s="12" t="s">
        <v>559</v>
      </c>
      <c r="AE782" s="19">
        <v>43607</v>
      </c>
      <c r="AF782" s="19">
        <v>43607</v>
      </c>
      <c r="AH782" s="20">
        <v>43610</v>
      </c>
    </row>
    <row r="783" spans="1:34" s="12" customFormat="1" ht="12.75" x14ac:dyDescent="0.15">
      <c r="A783" s="12" t="s">
        <v>1630</v>
      </c>
      <c r="B783" s="12" t="s">
        <v>23</v>
      </c>
      <c r="C783" s="12" t="s">
        <v>696</v>
      </c>
      <c r="D783" s="12" t="s">
        <v>939</v>
      </c>
      <c r="E783" s="12" t="s">
        <v>544</v>
      </c>
      <c r="F783" s="12" t="s">
        <v>545</v>
      </c>
      <c r="G783" s="16">
        <v>600</v>
      </c>
      <c r="H783" s="16">
        <v>592</v>
      </c>
      <c r="I783" s="17">
        <v>592</v>
      </c>
      <c r="J783" s="17">
        <v>592</v>
      </c>
      <c r="K783" s="16">
        <v>8</v>
      </c>
      <c r="L783" s="12" t="s">
        <v>698</v>
      </c>
      <c r="M783" s="12" t="s">
        <v>564</v>
      </c>
      <c r="N783" s="12" t="s">
        <v>699</v>
      </c>
      <c r="O783" s="16">
        <v>66</v>
      </c>
      <c r="P783" s="16">
        <v>66</v>
      </c>
      <c r="Q783" s="17">
        <v>66</v>
      </c>
      <c r="R783" s="17">
        <v>66</v>
      </c>
      <c r="S783" s="16">
        <v>0</v>
      </c>
      <c r="T783" s="16">
        <v>0</v>
      </c>
      <c r="U783" s="17">
        <v>0</v>
      </c>
      <c r="V783" s="17">
        <v>0</v>
      </c>
      <c r="W783" s="16">
        <v>66</v>
      </c>
      <c r="X783" s="16">
        <v>0</v>
      </c>
      <c r="Y783" s="16">
        <v>0.88</v>
      </c>
      <c r="Z783" s="16">
        <v>65.12</v>
      </c>
      <c r="AA783" s="18">
        <v>0</v>
      </c>
      <c r="AB783" s="16">
        <v>-0.88</v>
      </c>
      <c r="AC783" s="12" t="s">
        <v>549</v>
      </c>
      <c r="AD783" s="12" t="s">
        <v>559</v>
      </c>
      <c r="AE783" s="19">
        <v>43607</v>
      </c>
      <c r="AF783" s="19">
        <v>43609</v>
      </c>
      <c r="AH783" s="20">
        <v>43616</v>
      </c>
    </row>
    <row r="784" spans="1:34" s="12" customFormat="1" ht="12.75" x14ac:dyDescent="0.15">
      <c r="A784" s="12" t="s">
        <v>1631</v>
      </c>
      <c r="B784" s="12" t="s">
        <v>24</v>
      </c>
      <c r="C784" s="12" t="s">
        <v>701</v>
      </c>
      <c r="D784" s="12" t="s">
        <v>939</v>
      </c>
      <c r="E784" s="12" t="s">
        <v>544</v>
      </c>
      <c r="F784" s="12" t="s">
        <v>545</v>
      </c>
      <c r="G784" s="16">
        <v>600</v>
      </c>
      <c r="H784" s="16">
        <v>592</v>
      </c>
      <c r="I784" s="17">
        <v>592</v>
      </c>
      <c r="J784" s="17">
        <v>592</v>
      </c>
      <c r="K784" s="16">
        <v>8</v>
      </c>
      <c r="L784" s="12" t="s">
        <v>698</v>
      </c>
      <c r="M784" s="12" t="s">
        <v>564</v>
      </c>
      <c r="N784" s="12" t="s">
        <v>699</v>
      </c>
      <c r="O784" s="16">
        <v>66</v>
      </c>
      <c r="P784" s="16">
        <v>66</v>
      </c>
      <c r="Q784" s="17">
        <v>66</v>
      </c>
      <c r="R784" s="17">
        <v>66</v>
      </c>
      <c r="S784" s="16">
        <v>0</v>
      </c>
      <c r="T784" s="16">
        <v>0</v>
      </c>
      <c r="U784" s="17">
        <v>0</v>
      </c>
      <c r="V784" s="17">
        <v>0</v>
      </c>
      <c r="W784" s="16">
        <v>66</v>
      </c>
      <c r="X784" s="16">
        <v>0</v>
      </c>
      <c r="Y784" s="16">
        <v>0.88</v>
      </c>
      <c r="Z784" s="16">
        <v>65.12</v>
      </c>
      <c r="AA784" s="18">
        <v>0</v>
      </c>
      <c r="AB784" s="16">
        <v>-0.88</v>
      </c>
      <c r="AC784" s="12" t="s">
        <v>549</v>
      </c>
      <c r="AD784" s="12" t="s">
        <v>559</v>
      </c>
      <c r="AE784" s="19">
        <v>43607</v>
      </c>
      <c r="AF784" s="19">
        <v>43609</v>
      </c>
      <c r="AH784" s="20">
        <v>43616</v>
      </c>
    </row>
    <row r="785" spans="1:34" s="12" customFormat="1" ht="12.75" x14ac:dyDescent="0.15">
      <c r="A785" s="12" t="s">
        <v>1632</v>
      </c>
      <c r="B785" s="12" t="s">
        <v>382</v>
      </c>
      <c r="C785" s="12" t="s">
        <v>573</v>
      </c>
      <c r="D785" s="12" t="s">
        <v>825</v>
      </c>
      <c r="E785" s="12" t="s">
        <v>544</v>
      </c>
      <c r="F785" s="12" t="s">
        <v>545</v>
      </c>
      <c r="G785" s="16">
        <v>800</v>
      </c>
      <c r="H785" s="16">
        <v>0</v>
      </c>
      <c r="I785" s="17">
        <v>0</v>
      </c>
      <c r="J785" s="17">
        <v>0</v>
      </c>
      <c r="K785" s="16">
        <v>800</v>
      </c>
      <c r="L785" s="12" t="s">
        <v>826</v>
      </c>
      <c r="M785" s="12" t="s">
        <v>827</v>
      </c>
      <c r="N785" s="12" t="s">
        <v>828</v>
      </c>
      <c r="O785" s="16">
        <v>65</v>
      </c>
      <c r="P785" s="16">
        <v>0</v>
      </c>
      <c r="Q785" s="17">
        <v>0</v>
      </c>
      <c r="R785" s="17">
        <v>0</v>
      </c>
      <c r="S785" s="16">
        <v>0</v>
      </c>
      <c r="T785" s="16">
        <v>0</v>
      </c>
      <c r="U785" s="17">
        <v>0</v>
      </c>
      <c r="V785" s="17">
        <v>0</v>
      </c>
      <c r="W785" s="16">
        <v>0</v>
      </c>
      <c r="X785" s="16">
        <v>65</v>
      </c>
      <c r="Y785" s="16">
        <v>0</v>
      </c>
      <c r="Z785" s="16">
        <v>0</v>
      </c>
      <c r="AA785" s="18">
        <v>0</v>
      </c>
      <c r="AB785" s="16">
        <v>0</v>
      </c>
      <c r="AC785" s="12" t="s">
        <v>549</v>
      </c>
      <c r="AD785" s="12" t="s">
        <v>559</v>
      </c>
      <c r="AE785" s="19">
        <v>43607</v>
      </c>
      <c r="AH785" s="20">
        <v>43614</v>
      </c>
    </row>
    <row r="786" spans="1:34" s="12" customFormat="1" ht="12.75" x14ac:dyDescent="0.15">
      <c r="A786" s="12" t="s">
        <v>1633</v>
      </c>
      <c r="B786" s="12" t="s">
        <v>101</v>
      </c>
      <c r="C786" s="12" t="s">
        <v>588</v>
      </c>
      <c r="D786" s="12" t="s">
        <v>983</v>
      </c>
      <c r="E786" s="12" t="s">
        <v>544</v>
      </c>
      <c r="F786" s="12" t="s">
        <v>545</v>
      </c>
      <c r="G786" s="16">
        <v>500</v>
      </c>
      <c r="H786" s="16">
        <v>493.5</v>
      </c>
      <c r="I786" s="17">
        <v>493.5</v>
      </c>
      <c r="J786" s="17">
        <v>493.5</v>
      </c>
      <c r="K786" s="16">
        <v>6.5</v>
      </c>
      <c r="L786" s="12" t="s">
        <v>984</v>
      </c>
      <c r="M786" s="12" t="s">
        <v>557</v>
      </c>
      <c r="N786" s="12" t="s">
        <v>985</v>
      </c>
      <c r="O786" s="16">
        <v>80</v>
      </c>
      <c r="P786" s="16">
        <v>79.8</v>
      </c>
      <c r="Q786" s="17">
        <v>79.8</v>
      </c>
      <c r="R786" s="17">
        <v>79.8</v>
      </c>
      <c r="S786" s="16">
        <v>0</v>
      </c>
      <c r="T786" s="16">
        <v>0</v>
      </c>
      <c r="U786" s="17">
        <v>0</v>
      </c>
      <c r="V786" s="17">
        <v>0</v>
      </c>
      <c r="W786" s="16">
        <v>79.8</v>
      </c>
      <c r="X786" s="16">
        <v>0.2</v>
      </c>
      <c r="Y786" s="16">
        <v>0.84</v>
      </c>
      <c r="Z786" s="16">
        <v>78.959999999999994</v>
      </c>
      <c r="AA786" s="18">
        <v>0</v>
      </c>
      <c r="AB786" s="16">
        <v>-0.84</v>
      </c>
      <c r="AC786" s="12" t="s">
        <v>549</v>
      </c>
      <c r="AD786" s="12" t="s">
        <v>559</v>
      </c>
      <c r="AE786" s="19">
        <v>43607</v>
      </c>
      <c r="AF786" s="19">
        <v>43614</v>
      </c>
      <c r="AH786" s="20">
        <v>43616</v>
      </c>
    </row>
    <row r="787" spans="1:34" s="12" customFormat="1" ht="12.75" x14ac:dyDescent="0.15">
      <c r="A787" s="12" t="s">
        <v>1634</v>
      </c>
      <c r="B787" s="12" t="s">
        <v>683</v>
      </c>
      <c r="C787" s="12" t="s">
        <v>573</v>
      </c>
      <c r="D787" s="12" t="s">
        <v>684</v>
      </c>
      <c r="E787" s="12" t="s">
        <v>544</v>
      </c>
      <c r="F787" s="12" t="s">
        <v>545</v>
      </c>
      <c r="G787" s="16">
        <v>400</v>
      </c>
      <c r="H787" s="16">
        <v>386</v>
      </c>
      <c r="I787" s="17">
        <v>386</v>
      </c>
      <c r="J787" s="17">
        <v>386</v>
      </c>
      <c r="K787" s="16">
        <v>14</v>
      </c>
      <c r="L787" s="12" t="s">
        <v>685</v>
      </c>
      <c r="M787" s="12" t="s">
        <v>686</v>
      </c>
      <c r="N787" s="12" t="s">
        <v>687</v>
      </c>
      <c r="O787" s="16">
        <v>102</v>
      </c>
      <c r="P787" s="16">
        <v>102</v>
      </c>
      <c r="Q787" s="17">
        <v>102</v>
      </c>
      <c r="R787" s="17">
        <v>102</v>
      </c>
      <c r="S787" s="16">
        <v>0</v>
      </c>
      <c r="T787" s="16">
        <v>0</v>
      </c>
      <c r="U787" s="17">
        <v>0</v>
      </c>
      <c r="V787" s="17">
        <v>0</v>
      </c>
      <c r="W787" s="16">
        <v>102</v>
      </c>
      <c r="X787" s="16">
        <v>0</v>
      </c>
      <c r="Y787" s="16">
        <v>3.57</v>
      </c>
      <c r="Z787" s="16">
        <v>98.43</v>
      </c>
      <c r="AA787" s="18">
        <v>0</v>
      </c>
      <c r="AB787" s="16">
        <v>-3.57</v>
      </c>
      <c r="AC787" s="12" t="s">
        <v>549</v>
      </c>
      <c r="AD787" s="12" t="s">
        <v>559</v>
      </c>
      <c r="AE787" s="19">
        <v>43607</v>
      </c>
      <c r="AF787" s="19">
        <v>43609</v>
      </c>
      <c r="AH787" s="20">
        <v>43616</v>
      </c>
    </row>
    <row r="788" spans="1:34" s="12" customFormat="1" ht="12.75" x14ac:dyDescent="0.15">
      <c r="A788" s="12" t="s">
        <v>1635</v>
      </c>
      <c r="B788" s="12" t="s">
        <v>109</v>
      </c>
      <c r="C788" s="12" t="s">
        <v>753</v>
      </c>
      <c r="D788" s="12" t="s">
        <v>653</v>
      </c>
      <c r="E788" s="12" t="s">
        <v>544</v>
      </c>
      <c r="F788" s="12" t="s">
        <v>545</v>
      </c>
      <c r="G788" s="16">
        <v>600</v>
      </c>
      <c r="H788" s="16">
        <v>580</v>
      </c>
      <c r="I788" s="17">
        <v>580</v>
      </c>
      <c r="J788" s="17">
        <v>580</v>
      </c>
      <c r="K788" s="16">
        <v>20</v>
      </c>
      <c r="L788" s="12" t="s">
        <v>654</v>
      </c>
      <c r="M788" s="12" t="s">
        <v>557</v>
      </c>
      <c r="N788" s="12" t="s">
        <v>655</v>
      </c>
      <c r="O788" s="16">
        <v>42</v>
      </c>
      <c r="P788" s="16">
        <v>40.6</v>
      </c>
      <c r="Q788" s="17">
        <v>44.8</v>
      </c>
      <c r="R788" s="17">
        <v>44.8</v>
      </c>
      <c r="S788" s="16">
        <v>0</v>
      </c>
      <c r="T788" s="16">
        <v>0</v>
      </c>
      <c r="U788" s="17">
        <v>0</v>
      </c>
      <c r="V788" s="17">
        <v>0</v>
      </c>
      <c r="W788" s="16">
        <v>40.6</v>
      </c>
      <c r="X788" s="16">
        <v>1.4</v>
      </c>
      <c r="Y788" s="16">
        <v>0</v>
      </c>
      <c r="Z788" s="16">
        <v>40.6</v>
      </c>
      <c r="AA788" s="18">
        <v>0</v>
      </c>
      <c r="AB788" s="16">
        <v>0</v>
      </c>
      <c r="AC788" s="12" t="s">
        <v>549</v>
      </c>
      <c r="AD788" s="12" t="s">
        <v>559</v>
      </c>
      <c r="AE788" s="19">
        <v>43607</v>
      </c>
      <c r="AF788" s="19">
        <v>43608</v>
      </c>
      <c r="AH788" s="20">
        <v>43610</v>
      </c>
    </row>
    <row r="789" spans="1:34" s="12" customFormat="1" ht="12.75" x14ac:dyDescent="0.15">
      <c r="A789" s="12" t="s">
        <v>1636</v>
      </c>
      <c r="B789" s="12" t="s">
        <v>279</v>
      </c>
      <c r="C789" s="12" t="s">
        <v>740</v>
      </c>
      <c r="D789" s="12" t="s">
        <v>741</v>
      </c>
      <c r="E789" s="12" t="s">
        <v>544</v>
      </c>
      <c r="F789" s="12" t="s">
        <v>545</v>
      </c>
      <c r="G789" s="16">
        <v>200</v>
      </c>
      <c r="H789" s="16">
        <v>179</v>
      </c>
      <c r="I789" s="17">
        <v>179</v>
      </c>
      <c r="J789" s="17">
        <v>179</v>
      </c>
      <c r="K789" s="16">
        <v>21</v>
      </c>
      <c r="L789" s="12" t="s">
        <v>742</v>
      </c>
      <c r="M789" s="12" t="s">
        <v>743</v>
      </c>
      <c r="N789" s="12" t="s">
        <v>744</v>
      </c>
      <c r="O789" s="16">
        <v>16</v>
      </c>
      <c r="P789" s="16">
        <v>16</v>
      </c>
      <c r="Q789" s="17">
        <v>16</v>
      </c>
      <c r="R789" s="17">
        <v>16</v>
      </c>
      <c r="S789" s="16">
        <v>0</v>
      </c>
      <c r="T789" s="16">
        <v>0</v>
      </c>
      <c r="U789" s="17">
        <v>0</v>
      </c>
      <c r="V789" s="17">
        <v>0</v>
      </c>
      <c r="W789" s="16">
        <v>16</v>
      </c>
      <c r="X789" s="16">
        <v>0</v>
      </c>
      <c r="Y789" s="16">
        <v>1.68</v>
      </c>
      <c r="Z789" s="16">
        <v>14.32</v>
      </c>
      <c r="AA789" s="18">
        <v>0</v>
      </c>
      <c r="AB789" s="16">
        <v>-1.68</v>
      </c>
      <c r="AC789" s="12" t="s">
        <v>549</v>
      </c>
      <c r="AD789" s="12" t="s">
        <v>559</v>
      </c>
      <c r="AE789" s="19">
        <v>43608</v>
      </c>
      <c r="AF789" s="19">
        <v>43613</v>
      </c>
      <c r="AH789" s="20">
        <v>43616</v>
      </c>
    </row>
    <row r="790" spans="1:34" s="12" customFormat="1" ht="12.75" x14ac:dyDescent="0.15">
      <c r="A790" s="12" t="s">
        <v>1637</v>
      </c>
      <c r="B790" s="12" t="s">
        <v>805</v>
      </c>
      <c r="C790" s="12" t="s">
        <v>670</v>
      </c>
      <c r="D790" s="12" t="s">
        <v>806</v>
      </c>
      <c r="E790" s="12" t="s">
        <v>544</v>
      </c>
      <c r="F790" s="12" t="s">
        <v>545</v>
      </c>
      <c r="G790" s="16">
        <v>200000</v>
      </c>
      <c r="H790" s="16">
        <v>189700</v>
      </c>
      <c r="I790" s="17">
        <v>189700</v>
      </c>
      <c r="J790" s="17">
        <v>189700</v>
      </c>
      <c r="K790" s="16">
        <v>10300</v>
      </c>
      <c r="L790" s="12" t="s">
        <v>807</v>
      </c>
      <c r="M790" s="12" t="s">
        <v>569</v>
      </c>
      <c r="N790" s="12" t="s">
        <v>808</v>
      </c>
      <c r="O790" s="16">
        <v>142</v>
      </c>
      <c r="P790" s="16">
        <v>141.69999999999999</v>
      </c>
      <c r="Q790" s="17">
        <v>141.69999999999999</v>
      </c>
      <c r="R790" s="17">
        <v>141.69999999999999</v>
      </c>
      <c r="S790" s="16">
        <v>0</v>
      </c>
      <c r="T790" s="16">
        <v>0</v>
      </c>
      <c r="U790" s="17">
        <v>0</v>
      </c>
      <c r="V790" s="17">
        <v>0</v>
      </c>
      <c r="W790" s="16">
        <v>141.69999999999999</v>
      </c>
      <c r="X790" s="16">
        <v>0.3</v>
      </c>
      <c r="Y790" s="16">
        <v>7.0130000000000301</v>
      </c>
      <c r="Z790" s="16">
        <v>134.68700000000001</v>
      </c>
      <c r="AA790" s="18">
        <v>0</v>
      </c>
      <c r="AB790" s="16">
        <v>-7.0129999999999901</v>
      </c>
      <c r="AC790" s="12" t="s">
        <v>549</v>
      </c>
      <c r="AD790" s="12" t="s">
        <v>559</v>
      </c>
      <c r="AE790" s="19">
        <v>43608</v>
      </c>
      <c r="AF790" s="19">
        <v>43610</v>
      </c>
      <c r="AH790" s="20">
        <v>43616</v>
      </c>
    </row>
    <row r="791" spans="1:34" s="12" customFormat="1" ht="12.75" x14ac:dyDescent="0.15">
      <c r="A791" s="12" t="s">
        <v>1638</v>
      </c>
      <c r="B791" s="12" t="s">
        <v>374</v>
      </c>
      <c r="C791" s="12" t="s">
        <v>657</v>
      </c>
      <c r="D791" s="12" t="s">
        <v>658</v>
      </c>
      <c r="E791" s="12" t="s">
        <v>544</v>
      </c>
      <c r="F791" s="12" t="s">
        <v>585</v>
      </c>
      <c r="G791" s="16">
        <v>300000</v>
      </c>
      <c r="H791" s="16">
        <v>300000</v>
      </c>
      <c r="I791" s="17">
        <v>300000</v>
      </c>
      <c r="J791" s="17">
        <v>300000</v>
      </c>
      <c r="K791" s="16">
        <v>0</v>
      </c>
      <c r="L791" s="12" t="s">
        <v>659</v>
      </c>
      <c r="M791" s="12" t="s">
        <v>660</v>
      </c>
      <c r="N791" s="12" t="s">
        <v>661</v>
      </c>
      <c r="O791" s="16">
        <v>186</v>
      </c>
      <c r="P791" s="16">
        <v>186</v>
      </c>
      <c r="Q791" s="17">
        <v>186</v>
      </c>
      <c r="R791" s="17">
        <v>186</v>
      </c>
      <c r="S791" s="16">
        <v>0</v>
      </c>
      <c r="T791" s="16">
        <v>0</v>
      </c>
      <c r="U791" s="17">
        <v>0</v>
      </c>
      <c r="V791" s="17">
        <v>0</v>
      </c>
      <c r="W791" s="16">
        <v>186</v>
      </c>
      <c r="X791" s="16">
        <v>0</v>
      </c>
      <c r="Y791" s="16">
        <v>0</v>
      </c>
      <c r="Z791" s="16">
        <v>186</v>
      </c>
      <c r="AA791" s="18">
        <v>0</v>
      </c>
      <c r="AB791" s="16">
        <v>0</v>
      </c>
      <c r="AC791" s="12" t="s">
        <v>549</v>
      </c>
      <c r="AD791" s="12" t="s">
        <v>559</v>
      </c>
      <c r="AE791" s="19">
        <v>43608</v>
      </c>
      <c r="AF791" s="19">
        <v>43610</v>
      </c>
      <c r="AG791" s="19">
        <v>43616</v>
      </c>
    </row>
    <row r="792" spans="1:34" s="12" customFormat="1" ht="12.75" x14ac:dyDescent="0.15">
      <c r="A792" s="12" t="s">
        <v>1639</v>
      </c>
      <c r="B792" s="12" t="s">
        <v>722</v>
      </c>
      <c r="C792" s="12" t="s">
        <v>670</v>
      </c>
      <c r="D792" s="12" t="s">
        <v>723</v>
      </c>
      <c r="E792" s="12" t="s">
        <v>544</v>
      </c>
      <c r="F792" s="12" t="s">
        <v>545</v>
      </c>
      <c r="G792" s="16">
        <v>300000</v>
      </c>
      <c r="H792" s="16">
        <v>294700</v>
      </c>
      <c r="I792" s="17">
        <v>294700</v>
      </c>
      <c r="J792" s="17">
        <v>294700</v>
      </c>
      <c r="K792" s="16">
        <v>5300</v>
      </c>
      <c r="L792" s="12" t="s">
        <v>724</v>
      </c>
      <c r="M792" s="12" t="s">
        <v>725</v>
      </c>
      <c r="N792" s="12" t="s">
        <v>726</v>
      </c>
      <c r="O792" s="16">
        <v>128</v>
      </c>
      <c r="P792" s="16">
        <v>128</v>
      </c>
      <c r="Q792" s="17">
        <v>128</v>
      </c>
      <c r="R792" s="17">
        <v>128</v>
      </c>
      <c r="S792" s="16">
        <v>0</v>
      </c>
      <c r="T792" s="16">
        <v>0</v>
      </c>
      <c r="U792" s="17">
        <v>0</v>
      </c>
      <c r="V792" s="17">
        <v>0</v>
      </c>
      <c r="W792" s="16">
        <v>128</v>
      </c>
      <c r="X792" s="16">
        <v>0</v>
      </c>
      <c r="Y792" s="16">
        <v>2.2613333333333498</v>
      </c>
      <c r="Z792" s="16">
        <v>125.738666666667</v>
      </c>
      <c r="AA792" s="18">
        <v>0</v>
      </c>
      <c r="AB792" s="16">
        <v>-2.2613333333333299</v>
      </c>
      <c r="AC792" s="12" t="s">
        <v>549</v>
      </c>
      <c r="AD792" s="12" t="s">
        <v>559</v>
      </c>
      <c r="AE792" s="19">
        <v>43608</v>
      </c>
      <c r="AF792" s="19">
        <v>43610</v>
      </c>
      <c r="AH792" s="20">
        <v>43616</v>
      </c>
    </row>
    <row r="793" spans="1:34" s="12" customFormat="1" ht="12.75" x14ac:dyDescent="0.15">
      <c r="A793" s="12" t="s">
        <v>1640</v>
      </c>
      <c r="B793" s="12" t="s">
        <v>47</v>
      </c>
      <c r="C793" s="12" t="s">
        <v>462</v>
      </c>
      <c r="D793" s="12" t="s">
        <v>632</v>
      </c>
      <c r="E793" s="12" t="s">
        <v>544</v>
      </c>
      <c r="F793" s="12" t="s">
        <v>545</v>
      </c>
      <c r="G793" s="16">
        <v>1000000</v>
      </c>
      <c r="H793" s="16">
        <v>1000000</v>
      </c>
      <c r="I793" s="17">
        <v>1000000</v>
      </c>
      <c r="J793" s="17">
        <v>1000000</v>
      </c>
      <c r="K793" s="16">
        <v>0</v>
      </c>
      <c r="L793" s="12" t="s">
        <v>633</v>
      </c>
      <c r="M793" s="12" t="s">
        <v>564</v>
      </c>
      <c r="N793" s="12" t="s">
        <v>634</v>
      </c>
      <c r="O793" s="16">
        <v>337</v>
      </c>
      <c r="P793" s="16">
        <v>337</v>
      </c>
      <c r="Q793" s="17">
        <v>337</v>
      </c>
      <c r="R793" s="17">
        <v>337</v>
      </c>
      <c r="S793" s="16">
        <v>0</v>
      </c>
      <c r="T793" s="16">
        <v>0</v>
      </c>
      <c r="U793" s="17">
        <v>0</v>
      </c>
      <c r="V793" s="17">
        <v>0</v>
      </c>
      <c r="W793" s="16">
        <v>337</v>
      </c>
      <c r="X793" s="16">
        <v>0</v>
      </c>
      <c r="Y793" s="16">
        <v>0</v>
      </c>
      <c r="Z793" s="16">
        <v>337</v>
      </c>
      <c r="AA793" s="18">
        <v>0</v>
      </c>
      <c r="AB793" s="16">
        <v>0</v>
      </c>
      <c r="AC793" s="12" t="s">
        <v>549</v>
      </c>
      <c r="AD793" s="12" t="s">
        <v>559</v>
      </c>
      <c r="AE793" s="19">
        <v>43608</v>
      </c>
      <c r="AF793" s="19">
        <v>43609</v>
      </c>
      <c r="AG793" s="19">
        <v>43614</v>
      </c>
      <c r="AH793" s="20">
        <v>43616</v>
      </c>
    </row>
    <row r="794" spans="1:34" s="12" customFormat="1" ht="12.75" x14ac:dyDescent="0.15">
      <c r="A794" s="12" t="s">
        <v>1641</v>
      </c>
      <c r="B794" s="12" t="s">
        <v>1642</v>
      </c>
      <c r="C794" s="12" t="s">
        <v>670</v>
      </c>
      <c r="D794" s="12" t="s">
        <v>562</v>
      </c>
      <c r="E794" s="12" t="s">
        <v>544</v>
      </c>
      <c r="F794" s="12" t="s">
        <v>708</v>
      </c>
      <c r="G794" s="16">
        <v>100000</v>
      </c>
      <c r="H794" s="16">
        <v>0</v>
      </c>
      <c r="I794" s="17">
        <v>0</v>
      </c>
      <c r="J794" s="17">
        <v>0</v>
      </c>
      <c r="K794" s="16">
        <v>100000</v>
      </c>
      <c r="L794" s="12" t="s">
        <v>568</v>
      </c>
      <c r="M794" s="12" t="s">
        <v>569</v>
      </c>
      <c r="N794" s="12" t="s">
        <v>570</v>
      </c>
      <c r="O794" s="16">
        <v>52</v>
      </c>
      <c r="P794" s="16">
        <v>52</v>
      </c>
      <c r="Q794" s="17">
        <v>52</v>
      </c>
      <c r="R794" s="17">
        <v>52</v>
      </c>
      <c r="S794" s="16">
        <v>0</v>
      </c>
      <c r="T794" s="16">
        <v>0</v>
      </c>
      <c r="U794" s="17">
        <v>0</v>
      </c>
      <c r="V794" s="17">
        <v>0</v>
      </c>
      <c r="W794" s="16">
        <v>52</v>
      </c>
      <c r="X794" s="16">
        <v>0</v>
      </c>
      <c r="Y794" s="16">
        <v>52</v>
      </c>
      <c r="Z794" s="16">
        <v>0</v>
      </c>
      <c r="AA794" s="18">
        <v>0</v>
      </c>
      <c r="AB794" s="16">
        <v>-52</v>
      </c>
      <c r="AC794" s="12" t="s">
        <v>549</v>
      </c>
      <c r="AD794" s="12" t="s">
        <v>559</v>
      </c>
      <c r="AE794" s="19">
        <v>43608</v>
      </c>
    </row>
    <row r="795" spans="1:34" s="12" customFormat="1" ht="12.75" x14ac:dyDescent="0.15">
      <c r="A795" s="12" t="s">
        <v>1643</v>
      </c>
      <c r="B795" s="12" t="s">
        <v>1195</v>
      </c>
      <c r="C795" s="12" t="s">
        <v>636</v>
      </c>
      <c r="D795" s="12" t="s">
        <v>1196</v>
      </c>
      <c r="E795" s="12" t="s">
        <v>544</v>
      </c>
      <c r="F795" s="12" t="s">
        <v>545</v>
      </c>
      <c r="G795" s="16">
        <v>300</v>
      </c>
      <c r="H795" s="16">
        <v>8.5</v>
      </c>
      <c r="I795" s="17">
        <v>8.5</v>
      </c>
      <c r="J795" s="17">
        <v>8.5</v>
      </c>
      <c r="K795" s="16">
        <v>291.5</v>
      </c>
      <c r="L795" s="12" t="s">
        <v>1197</v>
      </c>
      <c r="M795" s="12" t="s">
        <v>557</v>
      </c>
      <c r="N795" s="12" t="s">
        <v>1198</v>
      </c>
      <c r="O795" s="16">
        <v>49</v>
      </c>
      <c r="P795" s="16">
        <v>1.4</v>
      </c>
      <c r="Q795" s="17">
        <v>45.1</v>
      </c>
      <c r="R795" s="17">
        <v>45.1</v>
      </c>
      <c r="S795" s="16">
        <v>0</v>
      </c>
      <c r="T795" s="16">
        <v>0</v>
      </c>
      <c r="U795" s="17">
        <v>0</v>
      </c>
      <c r="V795" s="17">
        <v>0</v>
      </c>
      <c r="W795" s="16">
        <v>1.4</v>
      </c>
      <c r="X795" s="16">
        <v>47.6</v>
      </c>
      <c r="Y795" s="16">
        <v>1.16666666666669E-2</v>
      </c>
      <c r="Z795" s="16">
        <v>1.3883333333333301</v>
      </c>
      <c r="AA795" s="18">
        <v>0</v>
      </c>
      <c r="AB795" s="16">
        <v>-1.16666666666666E-2</v>
      </c>
      <c r="AC795" s="12" t="s">
        <v>549</v>
      </c>
      <c r="AD795" s="12" t="s">
        <v>559</v>
      </c>
      <c r="AE795" s="19">
        <v>43608</v>
      </c>
      <c r="AF795" s="19">
        <v>43613</v>
      </c>
      <c r="AH795" s="20">
        <v>43616</v>
      </c>
    </row>
    <row r="796" spans="1:34" s="12" customFormat="1" ht="12.75" x14ac:dyDescent="0.15">
      <c r="A796" s="12" t="s">
        <v>1644</v>
      </c>
      <c r="B796" s="12" t="s">
        <v>55</v>
      </c>
      <c r="C796" s="12" t="s">
        <v>588</v>
      </c>
      <c r="D796" s="12" t="s">
        <v>816</v>
      </c>
      <c r="E796" s="12" t="s">
        <v>544</v>
      </c>
      <c r="F796" s="12" t="s">
        <v>545</v>
      </c>
      <c r="G796" s="16">
        <v>210</v>
      </c>
      <c r="H796" s="16">
        <v>195</v>
      </c>
      <c r="I796" s="17">
        <v>195</v>
      </c>
      <c r="J796" s="17">
        <v>195</v>
      </c>
      <c r="K796" s="16">
        <v>15</v>
      </c>
      <c r="L796" s="12" t="s">
        <v>817</v>
      </c>
      <c r="M796" s="12" t="s">
        <v>557</v>
      </c>
      <c r="N796" s="12" t="s">
        <v>818</v>
      </c>
      <c r="O796" s="16">
        <v>17</v>
      </c>
      <c r="P796" s="16">
        <v>16.3</v>
      </c>
      <c r="Q796" s="17">
        <v>16.3</v>
      </c>
      <c r="R796" s="17">
        <v>16.3</v>
      </c>
      <c r="S796" s="16">
        <v>0</v>
      </c>
      <c r="T796" s="16">
        <v>0</v>
      </c>
      <c r="U796" s="17">
        <v>0</v>
      </c>
      <c r="V796" s="17">
        <v>0</v>
      </c>
      <c r="W796" s="16">
        <v>16.3</v>
      </c>
      <c r="X796" s="16">
        <v>0.7</v>
      </c>
      <c r="Y796" s="16">
        <v>0.51428571428571601</v>
      </c>
      <c r="Z796" s="16">
        <v>15.785714285714301</v>
      </c>
      <c r="AA796" s="18">
        <v>0</v>
      </c>
      <c r="AB796" s="16">
        <v>-0.51428571428571301</v>
      </c>
      <c r="AC796" s="12" t="s">
        <v>549</v>
      </c>
      <c r="AD796" s="12" t="s">
        <v>559</v>
      </c>
      <c r="AE796" s="19">
        <v>43609</v>
      </c>
      <c r="AF796" s="19">
        <v>43609</v>
      </c>
      <c r="AH796" s="20">
        <v>43610</v>
      </c>
    </row>
    <row r="797" spans="1:34" s="12" customFormat="1" ht="12.75" x14ac:dyDescent="0.15">
      <c r="A797" s="12" t="s">
        <v>1645</v>
      </c>
      <c r="B797" s="12" t="s">
        <v>98</v>
      </c>
      <c r="C797" s="12" t="s">
        <v>588</v>
      </c>
      <c r="D797" s="12" t="s">
        <v>1060</v>
      </c>
      <c r="E797" s="12" t="s">
        <v>544</v>
      </c>
      <c r="F797" s="12" t="s">
        <v>545</v>
      </c>
      <c r="G797" s="16">
        <v>185</v>
      </c>
      <c r="H797" s="16">
        <v>175.2</v>
      </c>
      <c r="I797" s="17">
        <v>175.2</v>
      </c>
      <c r="J797" s="17">
        <v>175.2</v>
      </c>
      <c r="K797" s="16">
        <v>9.8000000000000007</v>
      </c>
      <c r="L797" s="12" t="s">
        <v>1061</v>
      </c>
      <c r="M797" s="12" t="s">
        <v>557</v>
      </c>
      <c r="N797" s="12" t="s">
        <v>1062</v>
      </c>
      <c r="O797" s="16">
        <v>19</v>
      </c>
      <c r="P797" s="16">
        <v>18</v>
      </c>
      <c r="Q797" s="17">
        <v>18</v>
      </c>
      <c r="R797" s="17">
        <v>18</v>
      </c>
      <c r="S797" s="16">
        <v>0</v>
      </c>
      <c r="T797" s="16">
        <v>0</v>
      </c>
      <c r="U797" s="17">
        <v>0</v>
      </c>
      <c r="V797" s="17">
        <v>0</v>
      </c>
      <c r="W797" s="16">
        <v>18</v>
      </c>
      <c r="X797" s="16">
        <v>1</v>
      </c>
      <c r="Y797" s="16">
        <v>6.4864864864853204E-3</v>
      </c>
      <c r="Z797" s="16">
        <v>17.993513513513498</v>
      </c>
      <c r="AA797" s="18">
        <v>0</v>
      </c>
      <c r="AB797" s="16">
        <v>-6.4864864864875903E-3</v>
      </c>
      <c r="AC797" s="12" t="s">
        <v>549</v>
      </c>
      <c r="AD797" s="12" t="s">
        <v>559</v>
      </c>
      <c r="AE797" s="19">
        <v>43609</v>
      </c>
      <c r="AF797" s="19">
        <v>43609</v>
      </c>
      <c r="AH797" s="20">
        <v>43610</v>
      </c>
    </row>
    <row r="798" spans="1:34" s="12" customFormat="1" ht="12.75" x14ac:dyDescent="0.15">
      <c r="A798" s="12" t="s">
        <v>1646</v>
      </c>
      <c r="B798" s="12" t="s">
        <v>784</v>
      </c>
      <c r="C798" s="12" t="s">
        <v>573</v>
      </c>
      <c r="D798" s="12" t="s">
        <v>782</v>
      </c>
      <c r="E798" s="12" t="s">
        <v>544</v>
      </c>
      <c r="F798" s="12" t="s">
        <v>545</v>
      </c>
      <c r="G798" s="16">
        <v>80</v>
      </c>
      <c r="H798" s="16">
        <v>65</v>
      </c>
      <c r="I798" s="17">
        <v>65</v>
      </c>
      <c r="J798" s="17">
        <v>65</v>
      </c>
      <c r="K798" s="16">
        <v>15</v>
      </c>
      <c r="L798" s="12" t="s">
        <v>762</v>
      </c>
      <c r="M798" s="12" t="s">
        <v>564</v>
      </c>
      <c r="N798" s="12" t="s">
        <v>763</v>
      </c>
      <c r="O798" s="16">
        <v>12</v>
      </c>
      <c r="P798" s="16">
        <v>10.5</v>
      </c>
      <c r="Q798" s="17">
        <v>10.5</v>
      </c>
      <c r="R798" s="17">
        <v>10.5</v>
      </c>
      <c r="S798" s="16">
        <v>0</v>
      </c>
      <c r="T798" s="16">
        <v>0</v>
      </c>
      <c r="U798" s="17">
        <v>0</v>
      </c>
      <c r="V798" s="17">
        <v>0</v>
      </c>
      <c r="W798" s="16">
        <v>10.5</v>
      </c>
      <c r="X798" s="16">
        <v>1.5</v>
      </c>
      <c r="Y798" s="16">
        <v>0.75</v>
      </c>
      <c r="Z798" s="16">
        <v>9.75</v>
      </c>
      <c r="AA798" s="18">
        <v>0</v>
      </c>
      <c r="AB798" s="16">
        <v>-0.75</v>
      </c>
      <c r="AC798" s="12" t="s">
        <v>549</v>
      </c>
      <c r="AD798" s="12" t="s">
        <v>559</v>
      </c>
      <c r="AE798" s="19">
        <v>43609</v>
      </c>
      <c r="AF798" s="19">
        <v>43609</v>
      </c>
      <c r="AH798" s="20">
        <v>43610</v>
      </c>
    </row>
    <row r="799" spans="1:34" s="12" customFormat="1" ht="12.75" x14ac:dyDescent="0.15">
      <c r="A799" s="12" t="s">
        <v>1647</v>
      </c>
      <c r="B799" s="12" t="s">
        <v>780</v>
      </c>
      <c r="C799" s="12" t="s">
        <v>573</v>
      </c>
      <c r="D799" s="12" t="s">
        <v>782</v>
      </c>
      <c r="E799" s="12" t="s">
        <v>544</v>
      </c>
      <c r="F799" s="12" t="s">
        <v>545</v>
      </c>
      <c r="G799" s="16">
        <v>80</v>
      </c>
      <c r="H799" s="16">
        <v>50</v>
      </c>
      <c r="I799" s="17">
        <v>50</v>
      </c>
      <c r="J799" s="17">
        <v>50</v>
      </c>
      <c r="K799" s="16">
        <v>30</v>
      </c>
      <c r="L799" s="12" t="s">
        <v>762</v>
      </c>
      <c r="M799" s="12" t="s">
        <v>564</v>
      </c>
      <c r="N799" s="12" t="s">
        <v>763</v>
      </c>
      <c r="O799" s="16">
        <v>12</v>
      </c>
      <c r="P799" s="16">
        <v>10.6</v>
      </c>
      <c r="Q799" s="17">
        <v>10.6</v>
      </c>
      <c r="R799" s="17">
        <v>10.6</v>
      </c>
      <c r="S799" s="16">
        <v>0</v>
      </c>
      <c r="T799" s="16">
        <v>0</v>
      </c>
      <c r="U799" s="17">
        <v>0</v>
      </c>
      <c r="V799" s="17">
        <v>0</v>
      </c>
      <c r="W799" s="16">
        <v>10.6</v>
      </c>
      <c r="X799" s="16">
        <v>1.4</v>
      </c>
      <c r="Y799" s="16">
        <v>3.1</v>
      </c>
      <c r="Z799" s="16">
        <v>7.5</v>
      </c>
      <c r="AA799" s="18">
        <v>0</v>
      </c>
      <c r="AB799" s="16">
        <v>-3.1</v>
      </c>
      <c r="AC799" s="12" t="s">
        <v>549</v>
      </c>
      <c r="AD799" s="12" t="s">
        <v>559</v>
      </c>
      <c r="AE799" s="19">
        <v>43609</v>
      </c>
      <c r="AF799" s="19">
        <v>43609</v>
      </c>
      <c r="AH799" s="20">
        <v>43610</v>
      </c>
    </row>
    <row r="800" spans="1:34" s="12" customFormat="1" ht="12.75" x14ac:dyDescent="0.15">
      <c r="A800" s="12" t="s">
        <v>1648</v>
      </c>
      <c r="B800" s="12" t="s">
        <v>1252</v>
      </c>
      <c r="C800" s="12" t="s">
        <v>701</v>
      </c>
      <c r="D800" s="12" t="s">
        <v>1253</v>
      </c>
      <c r="E800" s="12" t="s">
        <v>544</v>
      </c>
      <c r="F800" s="12" t="s">
        <v>545</v>
      </c>
      <c r="G800" s="16">
        <v>75</v>
      </c>
      <c r="H800" s="16">
        <v>33.5</v>
      </c>
      <c r="I800" s="17">
        <v>33.5</v>
      </c>
      <c r="J800" s="17">
        <v>33.5</v>
      </c>
      <c r="K800" s="16">
        <v>41.5</v>
      </c>
      <c r="L800" s="12" t="s">
        <v>1254</v>
      </c>
      <c r="M800" s="12" t="s">
        <v>557</v>
      </c>
      <c r="N800" s="12" t="s">
        <v>1255</v>
      </c>
      <c r="O800" s="16">
        <v>10</v>
      </c>
      <c r="P800" s="16">
        <v>9.6</v>
      </c>
      <c r="Q800" s="17">
        <v>9.6</v>
      </c>
      <c r="R800" s="17">
        <v>9.6</v>
      </c>
      <c r="S800" s="16">
        <v>0</v>
      </c>
      <c r="T800" s="16">
        <v>0</v>
      </c>
      <c r="U800" s="17">
        <v>0</v>
      </c>
      <c r="V800" s="17">
        <v>0</v>
      </c>
      <c r="W800" s="16">
        <v>9.6</v>
      </c>
      <c r="X800" s="16">
        <v>0.4</v>
      </c>
      <c r="Y800" s="16">
        <v>5.1333333333333302</v>
      </c>
      <c r="Z800" s="16">
        <v>4.4666666666666703</v>
      </c>
      <c r="AA800" s="18">
        <v>0</v>
      </c>
      <c r="AB800" s="16">
        <v>-5.1333333333333302</v>
      </c>
      <c r="AC800" s="12" t="s">
        <v>549</v>
      </c>
      <c r="AD800" s="12" t="s">
        <v>559</v>
      </c>
      <c r="AE800" s="19">
        <v>43609</v>
      </c>
      <c r="AF800" s="19">
        <v>43609</v>
      </c>
      <c r="AH800" s="20">
        <v>43610</v>
      </c>
    </row>
    <row r="801" spans="1:34" s="12" customFormat="1" ht="12.75" x14ac:dyDescent="0.15">
      <c r="A801" s="12" t="s">
        <v>1649</v>
      </c>
      <c r="B801" s="12" t="s">
        <v>88</v>
      </c>
      <c r="C801" s="12" t="s">
        <v>567</v>
      </c>
      <c r="D801" s="12" t="s">
        <v>562</v>
      </c>
      <c r="E801" s="12" t="s">
        <v>544</v>
      </c>
      <c r="F801" s="12" t="s">
        <v>585</v>
      </c>
      <c r="G801" s="16">
        <v>500000</v>
      </c>
      <c r="H801" s="16">
        <v>123400</v>
      </c>
      <c r="I801" s="17">
        <v>123400</v>
      </c>
      <c r="J801" s="17">
        <v>123400</v>
      </c>
      <c r="K801" s="16">
        <v>376600</v>
      </c>
      <c r="L801" s="12" t="s">
        <v>568</v>
      </c>
      <c r="M801" s="12" t="s">
        <v>569</v>
      </c>
      <c r="N801" s="12" t="s">
        <v>570</v>
      </c>
      <c r="O801" s="16">
        <v>257</v>
      </c>
      <c r="P801" s="16">
        <v>257</v>
      </c>
      <c r="Q801" s="17">
        <v>257</v>
      </c>
      <c r="R801" s="17">
        <v>257</v>
      </c>
      <c r="S801" s="16">
        <v>0</v>
      </c>
      <c r="T801" s="16">
        <v>0</v>
      </c>
      <c r="U801" s="17">
        <v>0</v>
      </c>
      <c r="V801" s="17">
        <v>0</v>
      </c>
      <c r="W801" s="16">
        <v>257</v>
      </c>
      <c r="X801" s="16">
        <v>0</v>
      </c>
      <c r="Y801" s="16">
        <v>193.57239999999999</v>
      </c>
      <c r="Z801" s="16">
        <v>63.427599999999998</v>
      </c>
      <c r="AA801" s="18">
        <v>0</v>
      </c>
      <c r="AB801" s="16">
        <v>-193.57239999999999</v>
      </c>
      <c r="AC801" s="12" t="s">
        <v>549</v>
      </c>
      <c r="AD801" s="12" t="s">
        <v>559</v>
      </c>
      <c r="AE801" s="19">
        <v>43609</v>
      </c>
      <c r="AF801" s="19">
        <v>43614</v>
      </c>
    </row>
    <row r="802" spans="1:34" s="12" customFormat="1" ht="12.75" x14ac:dyDescent="0.15">
      <c r="A802" s="12" t="s">
        <v>1650</v>
      </c>
      <c r="B802" s="12" t="s">
        <v>89</v>
      </c>
      <c r="C802" s="12" t="s">
        <v>561</v>
      </c>
      <c r="D802" s="12" t="s">
        <v>562</v>
      </c>
      <c r="E802" s="12" t="s">
        <v>544</v>
      </c>
      <c r="F802" s="12" t="s">
        <v>585</v>
      </c>
      <c r="G802" s="16">
        <v>500000</v>
      </c>
      <c r="H802" s="16">
        <v>179800</v>
      </c>
      <c r="I802" s="17">
        <v>179800</v>
      </c>
      <c r="J802" s="17">
        <v>179800</v>
      </c>
      <c r="K802" s="16">
        <v>320200</v>
      </c>
      <c r="L802" s="12" t="s">
        <v>563</v>
      </c>
      <c r="M802" s="12" t="s">
        <v>564</v>
      </c>
      <c r="N802" s="12" t="s">
        <v>565</v>
      </c>
      <c r="O802" s="16">
        <v>228</v>
      </c>
      <c r="P802" s="16">
        <v>228</v>
      </c>
      <c r="Q802" s="17">
        <v>228</v>
      </c>
      <c r="R802" s="17">
        <v>228</v>
      </c>
      <c r="S802" s="16">
        <v>0</v>
      </c>
      <c r="T802" s="16">
        <v>0</v>
      </c>
      <c r="U802" s="17">
        <v>0</v>
      </c>
      <c r="V802" s="17">
        <v>0</v>
      </c>
      <c r="W802" s="16">
        <v>228</v>
      </c>
      <c r="X802" s="16">
        <v>0</v>
      </c>
      <c r="Y802" s="16">
        <v>146.0112</v>
      </c>
      <c r="Z802" s="16">
        <v>81.988799999999998</v>
      </c>
      <c r="AA802" s="18">
        <v>0</v>
      </c>
      <c r="AB802" s="16">
        <v>-146.0112</v>
      </c>
      <c r="AC802" s="12" t="s">
        <v>549</v>
      </c>
      <c r="AD802" s="12" t="s">
        <v>559</v>
      </c>
      <c r="AE802" s="19">
        <v>43609</v>
      </c>
      <c r="AF802" s="19">
        <v>43614</v>
      </c>
    </row>
    <row r="803" spans="1:34" s="12" customFormat="1" ht="12.75" x14ac:dyDescent="0.15">
      <c r="A803" s="12" t="s">
        <v>1651</v>
      </c>
      <c r="B803" s="12" t="s">
        <v>98</v>
      </c>
      <c r="C803" s="12" t="s">
        <v>588</v>
      </c>
      <c r="D803" s="12" t="s">
        <v>1060</v>
      </c>
      <c r="E803" s="12" t="s">
        <v>544</v>
      </c>
      <c r="F803" s="12" t="s">
        <v>545</v>
      </c>
      <c r="G803" s="16">
        <v>1000</v>
      </c>
      <c r="H803" s="16">
        <v>979.5</v>
      </c>
      <c r="I803" s="17">
        <v>979.5</v>
      </c>
      <c r="J803" s="17">
        <v>979.5</v>
      </c>
      <c r="K803" s="16">
        <v>20.5</v>
      </c>
      <c r="L803" s="12" t="s">
        <v>1061</v>
      </c>
      <c r="M803" s="12" t="s">
        <v>557</v>
      </c>
      <c r="N803" s="12" t="s">
        <v>1062</v>
      </c>
      <c r="O803" s="16">
        <v>98</v>
      </c>
      <c r="P803" s="16">
        <v>96</v>
      </c>
      <c r="Q803" s="17">
        <v>96</v>
      </c>
      <c r="R803" s="17">
        <v>96</v>
      </c>
      <c r="S803" s="16">
        <v>0</v>
      </c>
      <c r="T803" s="16">
        <v>0</v>
      </c>
      <c r="U803" s="17">
        <v>0</v>
      </c>
      <c r="V803" s="17">
        <v>0</v>
      </c>
      <c r="W803" s="16">
        <v>96</v>
      </c>
      <c r="X803" s="16">
        <v>2</v>
      </c>
      <c r="Y803" s="16">
        <v>8.9999999999781696E-3</v>
      </c>
      <c r="Z803" s="16">
        <v>95.991</v>
      </c>
      <c r="AA803" s="18">
        <v>0</v>
      </c>
      <c r="AB803" s="16">
        <v>-8.9999999999963599E-3</v>
      </c>
      <c r="AC803" s="12" t="s">
        <v>549</v>
      </c>
      <c r="AD803" s="12" t="s">
        <v>559</v>
      </c>
      <c r="AE803" s="19">
        <v>43609</v>
      </c>
      <c r="AF803" s="19">
        <v>43610</v>
      </c>
      <c r="AH803" s="20">
        <v>43612</v>
      </c>
    </row>
    <row r="804" spans="1:34" s="12" customFormat="1" ht="12.75" x14ac:dyDescent="0.15">
      <c r="A804" s="12" t="s">
        <v>1652</v>
      </c>
      <c r="B804" s="12" t="s">
        <v>62</v>
      </c>
      <c r="C804" s="12" t="s">
        <v>588</v>
      </c>
      <c r="D804" s="12" t="s">
        <v>589</v>
      </c>
      <c r="E804" s="12" t="s">
        <v>544</v>
      </c>
      <c r="F804" s="12" t="s">
        <v>545</v>
      </c>
      <c r="G804" s="16">
        <v>65</v>
      </c>
      <c r="H804" s="16">
        <v>0</v>
      </c>
      <c r="I804" s="17">
        <v>0</v>
      </c>
      <c r="J804" s="17">
        <v>0</v>
      </c>
      <c r="K804" s="16">
        <v>65</v>
      </c>
      <c r="L804" s="12" t="s">
        <v>1183</v>
      </c>
      <c r="M804" s="12" t="s">
        <v>725</v>
      </c>
      <c r="N804" s="12" t="s">
        <v>1520</v>
      </c>
      <c r="O804" s="16">
        <v>2</v>
      </c>
      <c r="P804" s="16">
        <v>1.6</v>
      </c>
      <c r="Q804" s="17">
        <v>1.6</v>
      </c>
      <c r="R804" s="17">
        <v>1.6</v>
      </c>
      <c r="S804" s="16">
        <v>0</v>
      </c>
      <c r="T804" s="16">
        <v>0</v>
      </c>
      <c r="U804" s="17">
        <v>0</v>
      </c>
      <c r="V804" s="17">
        <v>0</v>
      </c>
      <c r="W804" s="16">
        <v>1.6</v>
      </c>
      <c r="X804" s="16">
        <v>0.4</v>
      </c>
      <c r="Y804" s="16">
        <v>1.6</v>
      </c>
      <c r="Z804" s="16">
        <v>0</v>
      </c>
      <c r="AA804" s="18">
        <v>0</v>
      </c>
      <c r="AB804" s="16">
        <v>-1.6</v>
      </c>
      <c r="AC804" s="12" t="s">
        <v>549</v>
      </c>
      <c r="AD804" s="12" t="s">
        <v>559</v>
      </c>
      <c r="AE804" s="19">
        <v>43609</v>
      </c>
      <c r="AH804" s="20">
        <v>43610</v>
      </c>
    </row>
    <row r="805" spans="1:34" s="12" customFormat="1" ht="12.75" x14ac:dyDescent="0.15">
      <c r="A805" s="12" t="s">
        <v>1653</v>
      </c>
      <c r="B805" s="12" t="s">
        <v>45</v>
      </c>
      <c r="C805" s="12" t="s">
        <v>670</v>
      </c>
      <c r="D805" s="12" t="s">
        <v>845</v>
      </c>
      <c r="E805" s="12" t="s">
        <v>544</v>
      </c>
      <c r="F805" s="12" t="s">
        <v>545</v>
      </c>
      <c r="G805" s="16">
        <v>8000</v>
      </c>
      <c r="H805" s="16">
        <v>0</v>
      </c>
      <c r="I805" s="17">
        <v>0</v>
      </c>
      <c r="J805" s="17">
        <v>0</v>
      </c>
      <c r="K805" s="16">
        <v>8000</v>
      </c>
      <c r="L805" s="12" t="s">
        <v>846</v>
      </c>
      <c r="M805" s="12" t="s">
        <v>569</v>
      </c>
      <c r="N805" s="12" t="s">
        <v>847</v>
      </c>
      <c r="O805" s="16">
        <v>5</v>
      </c>
      <c r="P805" s="16">
        <v>4.0999999999999996</v>
      </c>
      <c r="Q805" s="17">
        <v>4.0999999999999996</v>
      </c>
      <c r="R805" s="17">
        <v>4.0999999999999996</v>
      </c>
      <c r="S805" s="16">
        <v>0</v>
      </c>
      <c r="T805" s="16">
        <v>0</v>
      </c>
      <c r="U805" s="17">
        <v>0</v>
      </c>
      <c r="V805" s="17">
        <v>0</v>
      </c>
      <c r="W805" s="16">
        <v>4.0999999999999996</v>
      </c>
      <c r="X805" s="16">
        <v>0.9</v>
      </c>
      <c r="Y805" s="16">
        <v>4.0999999999999996</v>
      </c>
      <c r="Z805" s="16">
        <v>0</v>
      </c>
      <c r="AA805" s="18">
        <v>0</v>
      </c>
      <c r="AB805" s="16">
        <v>-4.0999999999999996</v>
      </c>
      <c r="AC805" s="12" t="s">
        <v>549</v>
      </c>
      <c r="AD805" s="12" t="s">
        <v>559</v>
      </c>
      <c r="AE805" s="19">
        <v>43609</v>
      </c>
      <c r="AH805" s="20">
        <v>43610</v>
      </c>
    </row>
    <row r="806" spans="1:34" s="12" customFormat="1" ht="12.75" x14ac:dyDescent="0.15">
      <c r="A806" s="12" t="s">
        <v>1654</v>
      </c>
      <c r="B806" s="12" t="s">
        <v>95</v>
      </c>
      <c r="C806" s="12" t="s">
        <v>579</v>
      </c>
      <c r="D806" s="12" t="s">
        <v>580</v>
      </c>
      <c r="E806" s="12" t="s">
        <v>544</v>
      </c>
      <c r="F806" s="12" t="s">
        <v>545</v>
      </c>
      <c r="G806" s="16">
        <v>130</v>
      </c>
      <c r="H806" s="16">
        <v>86</v>
      </c>
      <c r="I806" s="17">
        <v>86</v>
      </c>
      <c r="J806" s="17">
        <v>86</v>
      </c>
      <c r="K806" s="16">
        <v>44</v>
      </c>
      <c r="L806" s="12" t="s">
        <v>581</v>
      </c>
      <c r="M806" s="12" t="s">
        <v>557</v>
      </c>
      <c r="N806" s="12" t="s">
        <v>582</v>
      </c>
      <c r="O806" s="16">
        <v>20</v>
      </c>
      <c r="P806" s="16">
        <v>19.2</v>
      </c>
      <c r="Q806" s="17">
        <v>19.2</v>
      </c>
      <c r="R806" s="17">
        <v>19.2</v>
      </c>
      <c r="S806" s="16">
        <v>0</v>
      </c>
      <c r="T806" s="16">
        <v>0</v>
      </c>
      <c r="U806" s="17">
        <v>0</v>
      </c>
      <c r="V806" s="17">
        <v>0</v>
      </c>
      <c r="W806" s="16">
        <v>19.2</v>
      </c>
      <c r="X806" s="16">
        <v>0.8</v>
      </c>
      <c r="Y806" s="16">
        <v>5.9692307692307702</v>
      </c>
      <c r="Z806" s="16">
        <v>13.2307692307692</v>
      </c>
      <c r="AA806" s="18">
        <v>0</v>
      </c>
      <c r="AB806" s="16">
        <v>-5.9692307692307702</v>
      </c>
      <c r="AC806" s="12" t="s">
        <v>549</v>
      </c>
      <c r="AD806" s="12" t="s">
        <v>559</v>
      </c>
      <c r="AE806" s="19">
        <v>43610</v>
      </c>
      <c r="AF806" s="19">
        <v>43610</v>
      </c>
      <c r="AH806" s="20">
        <v>43616</v>
      </c>
    </row>
    <row r="807" spans="1:34" s="12" customFormat="1" ht="12.75" x14ac:dyDescent="0.15">
      <c r="A807" s="12" t="s">
        <v>1655</v>
      </c>
      <c r="B807" s="12" t="s">
        <v>1301</v>
      </c>
      <c r="C807" s="12" t="s">
        <v>588</v>
      </c>
      <c r="D807" s="12" t="s">
        <v>1296</v>
      </c>
      <c r="E807" s="12" t="s">
        <v>544</v>
      </c>
      <c r="F807" s="12" t="s">
        <v>545</v>
      </c>
      <c r="G807" s="16">
        <v>100</v>
      </c>
      <c r="H807" s="16">
        <v>0</v>
      </c>
      <c r="I807" s="17">
        <v>0</v>
      </c>
      <c r="J807" s="17">
        <v>0</v>
      </c>
      <c r="K807" s="16">
        <v>100</v>
      </c>
      <c r="L807" s="12" t="s">
        <v>1297</v>
      </c>
      <c r="M807" s="12" t="s">
        <v>1298</v>
      </c>
      <c r="N807" s="12" t="s">
        <v>1299</v>
      </c>
      <c r="O807" s="16">
        <v>22</v>
      </c>
      <c r="P807" s="16">
        <v>0</v>
      </c>
      <c r="Q807" s="17">
        <v>0</v>
      </c>
      <c r="R807" s="17">
        <v>0</v>
      </c>
      <c r="S807" s="16">
        <v>0</v>
      </c>
      <c r="T807" s="16">
        <v>0</v>
      </c>
      <c r="U807" s="17">
        <v>0</v>
      </c>
      <c r="V807" s="17">
        <v>0</v>
      </c>
      <c r="W807" s="16">
        <v>0</v>
      </c>
      <c r="X807" s="16">
        <v>22</v>
      </c>
      <c r="Y807" s="16">
        <v>0</v>
      </c>
      <c r="Z807" s="16">
        <v>0</v>
      </c>
      <c r="AA807" s="18">
        <v>0</v>
      </c>
      <c r="AB807" s="16">
        <v>0</v>
      </c>
      <c r="AC807" s="12" t="s">
        <v>549</v>
      </c>
      <c r="AD807" s="12" t="s">
        <v>559</v>
      </c>
      <c r="AE807" s="19">
        <v>43610</v>
      </c>
      <c r="AH807" s="20">
        <v>43614</v>
      </c>
    </row>
    <row r="808" spans="1:34" s="12" customFormat="1" ht="12.75" x14ac:dyDescent="0.15">
      <c r="A808" s="12" t="s">
        <v>1656</v>
      </c>
      <c r="B808" s="12" t="s">
        <v>1295</v>
      </c>
      <c r="C808" s="12" t="s">
        <v>588</v>
      </c>
      <c r="D808" s="12" t="s">
        <v>1296</v>
      </c>
      <c r="E808" s="12" t="s">
        <v>544</v>
      </c>
      <c r="F808" s="12" t="s">
        <v>545</v>
      </c>
      <c r="G808" s="16">
        <v>100</v>
      </c>
      <c r="H808" s="16">
        <v>0</v>
      </c>
      <c r="I808" s="17">
        <v>0</v>
      </c>
      <c r="J808" s="17">
        <v>0</v>
      </c>
      <c r="K808" s="16">
        <v>100</v>
      </c>
      <c r="L808" s="12" t="s">
        <v>1297</v>
      </c>
      <c r="M808" s="12" t="s">
        <v>1298</v>
      </c>
      <c r="N808" s="12" t="s">
        <v>1299</v>
      </c>
      <c r="O808" s="16">
        <v>22</v>
      </c>
      <c r="P808" s="16">
        <v>0</v>
      </c>
      <c r="Q808" s="17">
        <v>0</v>
      </c>
      <c r="R808" s="17">
        <v>0</v>
      </c>
      <c r="S808" s="16">
        <v>0</v>
      </c>
      <c r="T808" s="16">
        <v>0</v>
      </c>
      <c r="U808" s="17">
        <v>0</v>
      </c>
      <c r="V808" s="17">
        <v>0</v>
      </c>
      <c r="W808" s="16">
        <v>0</v>
      </c>
      <c r="X808" s="16">
        <v>22</v>
      </c>
      <c r="Y808" s="16">
        <v>0</v>
      </c>
      <c r="Z808" s="16">
        <v>0</v>
      </c>
      <c r="AA808" s="18">
        <v>0</v>
      </c>
      <c r="AB808" s="16">
        <v>0</v>
      </c>
      <c r="AC808" s="12" t="s">
        <v>549</v>
      </c>
      <c r="AD808" s="12" t="s">
        <v>559</v>
      </c>
      <c r="AE808" s="19">
        <v>43610</v>
      </c>
      <c r="AH808" s="20">
        <v>43614</v>
      </c>
    </row>
    <row r="809" spans="1:34" s="12" customFormat="1" ht="12.75" x14ac:dyDescent="0.15">
      <c r="A809" s="12" t="s">
        <v>1657</v>
      </c>
      <c r="B809" s="12" t="s">
        <v>1249</v>
      </c>
      <c r="C809" s="12" t="s">
        <v>753</v>
      </c>
      <c r="D809" s="12" t="s">
        <v>653</v>
      </c>
      <c r="E809" s="12" t="s">
        <v>544</v>
      </c>
      <c r="F809" s="12" t="s">
        <v>545</v>
      </c>
      <c r="G809" s="16">
        <v>100</v>
      </c>
      <c r="H809" s="16">
        <v>100</v>
      </c>
      <c r="I809" s="17">
        <v>100</v>
      </c>
      <c r="J809" s="17">
        <v>100</v>
      </c>
      <c r="K809" s="16">
        <v>0</v>
      </c>
      <c r="L809" s="12" t="s">
        <v>654</v>
      </c>
      <c r="M809" s="12" t="s">
        <v>557</v>
      </c>
      <c r="N809" s="12" t="s">
        <v>655</v>
      </c>
      <c r="O809" s="16">
        <v>7</v>
      </c>
      <c r="P809" s="16">
        <v>7</v>
      </c>
      <c r="Q809" s="17">
        <v>7</v>
      </c>
      <c r="R809" s="17">
        <v>7</v>
      </c>
      <c r="S809" s="16">
        <v>0</v>
      </c>
      <c r="T809" s="16">
        <v>0</v>
      </c>
      <c r="U809" s="17">
        <v>0</v>
      </c>
      <c r="V809" s="17">
        <v>0</v>
      </c>
      <c r="W809" s="16">
        <v>7</v>
      </c>
      <c r="X809" s="16">
        <v>0</v>
      </c>
      <c r="Y809" s="16">
        <v>0</v>
      </c>
      <c r="Z809" s="16">
        <v>7</v>
      </c>
      <c r="AA809" s="18">
        <v>0</v>
      </c>
      <c r="AB809" s="16">
        <v>0</v>
      </c>
      <c r="AC809" s="12" t="s">
        <v>549</v>
      </c>
      <c r="AD809" s="12" t="s">
        <v>559</v>
      </c>
      <c r="AE809" s="19">
        <v>43612</v>
      </c>
      <c r="AF809" s="19">
        <v>43612</v>
      </c>
      <c r="AG809" s="19">
        <v>43612</v>
      </c>
      <c r="AH809" s="20">
        <v>43616</v>
      </c>
    </row>
    <row r="810" spans="1:34" s="12" customFormat="1" ht="12.75" x14ac:dyDescent="0.15">
      <c r="A810" s="12" t="s">
        <v>1658</v>
      </c>
      <c r="B810" s="12" t="s">
        <v>107</v>
      </c>
      <c r="C810" s="12" t="s">
        <v>554</v>
      </c>
      <c r="D810" s="12" t="s">
        <v>757</v>
      </c>
      <c r="E810" s="12" t="s">
        <v>544</v>
      </c>
      <c r="F810" s="12" t="s">
        <v>545</v>
      </c>
      <c r="G810" s="16">
        <v>300</v>
      </c>
      <c r="H810" s="16">
        <v>296</v>
      </c>
      <c r="I810" s="17">
        <v>296</v>
      </c>
      <c r="J810" s="17">
        <v>296</v>
      </c>
      <c r="K810" s="16">
        <v>4</v>
      </c>
      <c r="L810" s="12" t="s">
        <v>654</v>
      </c>
      <c r="M810" s="12" t="s">
        <v>557</v>
      </c>
      <c r="N810" s="12" t="s">
        <v>655</v>
      </c>
      <c r="O810" s="16">
        <v>42</v>
      </c>
      <c r="P810" s="16">
        <v>41.5</v>
      </c>
      <c r="Q810" s="17">
        <v>41.5</v>
      </c>
      <c r="R810" s="17">
        <v>41.5</v>
      </c>
      <c r="S810" s="16">
        <v>0</v>
      </c>
      <c r="T810" s="16">
        <v>0</v>
      </c>
      <c r="U810" s="17">
        <v>0</v>
      </c>
      <c r="V810" s="17">
        <v>0</v>
      </c>
      <c r="W810" s="16">
        <v>41.5</v>
      </c>
      <c r="X810" s="16">
        <v>0.5</v>
      </c>
      <c r="Y810" s="16">
        <v>0.06</v>
      </c>
      <c r="Z810" s="16">
        <v>41.44</v>
      </c>
      <c r="AA810" s="18">
        <v>0</v>
      </c>
      <c r="AB810" s="16">
        <v>-0.06</v>
      </c>
      <c r="AC810" s="12" t="s">
        <v>549</v>
      </c>
      <c r="AD810" s="12" t="s">
        <v>559</v>
      </c>
      <c r="AE810" s="19">
        <v>43612</v>
      </c>
      <c r="AF810" s="19">
        <v>43612</v>
      </c>
      <c r="AH810" s="20">
        <v>43616</v>
      </c>
    </row>
    <row r="811" spans="1:34" s="12" customFormat="1" ht="12.75" x14ac:dyDescent="0.15">
      <c r="A811" s="12" t="s">
        <v>1659</v>
      </c>
      <c r="B811" s="12" t="s">
        <v>108</v>
      </c>
      <c r="C811" s="12" t="s">
        <v>652</v>
      </c>
      <c r="D811" s="12" t="s">
        <v>653</v>
      </c>
      <c r="E811" s="12" t="s">
        <v>544</v>
      </c>
      <c r="F811" s="12" t="s">
        <v>545</v>
      </c>
      <c r="G811" s="16">
        <v>600</v>
      </c>
      <c r="H811" s="16">
        <v>600</v>
      </c>
      <c r="I811" s="17">
        <v>600</v>
      </c>
      <c r="J811" s="17">
        <v>600</v>
      </c>
      <c r="K811" s="16">
        <v>0</v>
      </c>
      <c r="L811" s="12" t="s">
        <v>654</v>
      </c>
      <c r="M811" s="12" t="s">
        <v>557</v>
      </c>
      <c r="N811" s="12" t="s">
        <v>655</v>
      </c>
      <c r="O811" s="16">
        <v>42</v>
      </c>
      <c r="P811" s="16">
        <v>42</v>
      </c>
      <c r="Q811" s="17">
        <v>42</v>
      </c>
      <c r="R811" s="17">
        <v>42</v>
      </c>
      <c r="S811" s="16">
        <v>0</v>
      </c>
      <c r="T811" s="16">
        <v>0</v>
      </c>
      <c r="U811" s="17">
        <v>0</v>
      </c>
      <c r="V811" s="17">
        <v>0</v>
      </c>
      <c r="W811" s="16">
        <v>42</v>
      </c>
      <c r="X811" s="16">
        <v>0</v>
      </c>
      <c r="Y811" s="16">
        <v>0</v>
      </c>
      <c r="Z811" s="16">
        <v>42</v>
      </c>
      <c r="AA811" s="18">
        <v>0</v>
      </c>
      <c r="AB811" s="16">
        <v>0</v>
      </c>
      <c r="AC811" s="12" t="s">
        <v>549</v>
      </c>
      <c r="AD811" s="12" t="s">
        <v>559</v>
      </c>
      <c r="AE811" s="19">
        <v>43612</v>
      </c>
      <c r="AF811" s="19">
        <v>43613</v>
      </c>
      <c r="AG811" s="19">
        <v>43614</v>
      </c>
      <c r="AH811" s="20">
        <v>43616</v>
      </c>
    </row>
    <row r="812" spans="1:34" s="12" customFormat="1" ht="12.75" x14ac:dyDescent="0.15">
      <c r="A812" s="12" t="s">
        <v>1660</v>
      </c>
      <c r="B812" s="12" t="s">
        <v>98</v>
      </c>
      <c r="C812" s="12" t="s">
        <v>588</v>
      </c>
      <c r="D812" s="12" t="s">
        <v>1060</v>
      </c>
      <c r="E812" s="12" t="s">
        <v>544</v>
      </c>
      <c r="F812" s="12" t="s">
        <v>545</v>
      </c>
      <c r="G812" s="16">
        <v>900</v>
      </c>
      <c r="H812" s="16">
        <v>734.3</v>
      </c>
      <c r="I812" s="17">
        <v>734.3</v>
      </c>
      <c r="J812" s="17">
        <v>734.3</v>
      </c>
      <c r="K812" s="16">
        <v>165.7</v>
      </c>
      <c r="L812" s="12" t="s">
        <v>1061</v>
      </c>
      <c r="M812" s="12" t="s">
        <v>557</v>
      </c>
      <c r="N812" s="12" t="s">
        <v>1062</v>
      </c>
      <c r="O812" s="16">
        <v>88</v>
      </c>
      <c r="P812" s="16">
        <v>71.8</v>
      </c>
      <c r="Q812" s="17">
        <v>71.8</v>
      </c>
      <c r="R812" s="17">
        <v>71.8</v>
      </c>
      <c r="S812" s="16">
        <v>0</v>
      </c>
      <c r="T812" s="16">
        <v>0</v>
      </c>
      <c r="U812" s="17">
        <v>0</v>
      </c>
      <c r="V812" s="17">
        <v>0</v>
      </c>
      <c r="W812" s="16">
        <v>71.8</v>
      </c>
      <c r="X812" s="16">
        <v>16.2</v>
      </c>
      <c r="Y812" s="16">
        <v>1.7777777777701E-3</v>
      </c>
      <c r="Z812" s="16">
        <v>71.798222222222194</v>
      </c>
      <c r="AA812" s="18">
        <v>0</v>
      </c>
      <c r="AB812" s="16">
        <v>-1.7777777777791899E-3</v>
      </c>
      <c r="AC812" s="12" t="s">
        <v>549</v>
      </c>
      <c r="AD812" s="12" t="s">
        <v>559</v>
      </c>
      <c r="AE812" s="19">
        <v>43612</v>
      </c>
      <c r="AF812" s="19">
        <v>43613</v>
      </c>
      <c r="AH812" s="20">
        <v>43616</v>
      </c>
    </row>
    <row r="813" spans="1:34" s="12" customFormat="1" ht="12.75" x14ac:dyDescent="0.15">
      <c r="A813" s="12" t="s">
        <v>1661</v>
      </c>
      <c r="B813" s="12" t="s">
        <v>57</v>
      </c>
      <c r="C813" s="12" t="s">
        <v>636</v>
      </c>
      <c r="D813" s="12" t="s">
        <v>637</v>
      </c>
      <c r="E813" s="12" t="s">
        <v>544</v>
      </c>
      <c r="F813" s="12" t="s">
        <v>585</v>
      </c>
      <c r="G813" s="16">
        <v>800</v>
      </c>
      <c r="H813" s="16">
        <v>797.5</v>
      </c>
      <c r="I813" s="17">
        <v>797.5</v>
      </c>
      <c r="J813" s="17">
        <v>797.5</v>
      </c>
      <c r="K813" s="16">
        <v>2.5</v>
      </c>
      <c r="L813" s="12" t="s">
        <v>638</v>
      </c>
      <c r="M813" s="12" t="s">
        <v>557</v>
      </c>
      <c r="N813" s="12" t="s">
        <v>639</v>
      </c>
      <c r="O813" s="16">
        <v>124</v>
      </c>
      <c r="P813" s="16">
        <v>124</v>
      </c>
      <c r="Q813" s="17">
        <v>124</v>
      </c>
      <c r="R813" s="17">
        <v>124</v>
      </c>
      <c r="S813" s="16">
        <v>0</v>
      </c>
      <c r="T813" s="16">
        <v>0</v>
      </c>
      <c r="U813" s="17">
        <v>0</v>
      </c>
      <c r="V813" s="17">
        <v>0</v>
      </c>
      <c r="W813" s="16">
        <v>124</v>
      </c>
      <c r="X813" s="16">
        <v>0</v>
      </c>
      <c r="Y813" s="16">
        <v>0.38750000000000001</v>
      </c>
      <c r="Z813" s="16">
        <v>123.6125</v>
      </c>
      <c r="AA813" s="18">
        <v>0</v>
      </c>
      <c r="AB813" s="16">
        <v>-0.38750000000000001</v>
      </c>
      <c r="AC813" s="12" t="s">
        <v>549</v>
      </c>
      <c r="AD813" s="12" t="s">
        <v>559</v>
      </c>
      <c r="AE813" s="19">
        <v>43612</v>
      </c>
      <c r="AF813" s="19">
        <v>43613</v>
      </c>
    </row>
    <row r="814" spans="1:34" s="12" customFormat="1" ht="12.75" x14ac:dyDescent="0.15">
      <c r="A814" s="12" t="s">
        <v>1662</v>
      </c>
      <c r="B814" s="12" t="s">
        <v>1663</v>
      </c>
      <c r="C814" s="12" t="s">
        <v>1664</v>
      </c>
      <c r="D814" s="12" t="s">
        <v>1665</v>
      </c>
      <c r="E814" s="12" t="s">
        <v>544</v>
      </c>
      <c r="F814" s="12" t="s">
        <v>545</v>
      </c>
      <c r="G814" s="16">
        <v>100000</v>
      </c>
      <c r="H814" s="16">
        <v>0</v>
      </c>
      <c r="I814" s="17">
        <v>0</v>
      </c>
      <c r="J814" s="17">
        <v>0</v>
      </c>
      <c r="K814" s="16">
        <v>100000</v>
      </c>
      <c r="L814" s="12" t="s">
        <v>1666</v>
      </c>
      <c r="M814" s="12" t="s">
        <v>1667</v>
      </c>
      <c r="N814" s="12" t="s">
        <v>1668</v>
      </c>
      <c r="O814" s="16">
        <v>100000</v>
      </c>
      <c r="P814" s="16">
        <v>0</v>
      </c>
      <c r="Q814" s="17">
        <v>0</v>
      </c>
      <c r="R814" s="17">
        <v>0</v>
      </c>
      <c r="S814" s="16">
        <v>0</v>
      </c>
      <c r="T814" s="16">
        <v>0</v>
      </c>
      <c r="U814" s="17">
        <v>0</v>
      </c>
      <c r="V814" s="17">
        <v>0</v>
      </c>
      <c r="W814" s="16">
        <v>0</v>
      </c>
      <c r="X814" s="16">
        <v>100000</v>
      </c>
      <c r="Y814" s="16">
        <v>0</v>
      </c>
      <c r="Z814" s="16">
        <v>0</v>
      </c>
      <c r="AA814" s="18">
        <v>0</v>
      </c>
      <c r="AB814" s="16">
        <v>0</v>
      </c>
      <c r="AC814" s="12" t="s">
        <v>549</v>
      </c>
      <c r="AD814" s="12" t="s">
        <v>79</v>
      </c>
      <c r="AE814" s="19">
        <v>43613</v>
      </c>
      <c r="AH814" s="20">
        <v>43613</v>
      </c>
    </row>
    <row r="815" spans="1:34" s="12" customFormat="1" ht="12.75" x14ac:dyDescent="0.15">
      <c r="A815" s="12" t="s">
        <v>1669</v>
      </c>
      <c r="B815" s="12" t="s">
        <v>1670</v>
      </c>
      <c r="C815" s="12" t="s">
        <v>1671</v>
      </c>
      <c r="D815" s="12" t="s">
        <v>1672</v>
      </c>
      <c r="E815" s="12" t="s">
        <v>544</v>
      </c>
      <c r="F815" s="12" t="s">
        <v>585</v>
      </c>
      <c r="G815" s="16">
        <v>100000</v>
      </c>
      <c r="H815" s="16">
        <v>28680</v>
      </c>
      <c r="I815" s="17">
        <v>28680</v>
      </c>
      <c r="J815" s="17">
        <v>28680</v>
      </c>
      <c r="K815" s="16">
        <v>71320</v>
      </c>
      <c r="L815" s="12" t="s">
        <v>1663</v>
      </c>
      <c r="M815" s="12" t="s">
        <v>1664</v>
      </c>
      <c r="N815" s="12" t="s">
        <v>1665</v>
      </c>
      <c r="O815" s="16">
        <v>100000</v>
      </c>
      <c r="P815" s="16">
        <v>32292</v>
      </c>
      <c r="Q815" s="17">
        <v>32292</v>
      </c>
      <c r="R815" s="17">
        <v>32292</v>
      </c>
      <c r="S815" s="16">
        <v>0</v>
      </c>
      <c r="T815" s="16">
        <v>0</v>
      </c>
      <c r="U815" s="17">
        <v>0</v>
      </c>
      <c r="V815" s="17">
        <v>0</v>
      </c>
      <c r="W815" s="16">
        <v>32292</v>
      </c>
      <c r="X815" s="16">
        <v>67708</v>
      </c>
      <c r="Y815" s="16">
        <v>3612</v>
      </c>
      <c r="Z815" s="16">
        <v>28680</v>
      </c>
      <c r="AA815" s="18">
        <v>0</v>
      </c>
      <c r="AB815" s="16">
        <v>-3612</v>
      </c>
      <c r="AC815" s="12" t="s">
        <v>549</v>
      </c>
      <c r="AD815" s="12" t="s">
        <v>79</v>
      </c>
      <c r="AE815" s="19">
        <v>43613</v>
      </c>
      <c r="AF815" s="19">
        <v>43613</v>
      </c>
    </row>
    <row r="816" spans="1:34" s="12" customFormat="1" ht="12.75" x14ac:dyDescent="0.15">
      <c r="A816" s="12" t="s">
        <v>1673</v>
      </c>
      <c r="B816" s="12" t="s">
        <v>45</v>
      </c>
      <c r="C816" s="12" t="s">
        <v>670</v>
      </c>
      <c r="D816" s="12" t="s">
        <v>845</v>
      </c>
      <c r="E816" s="12" t="s">
        <v>544</v>
      </c>
      <c r="F816" s="12" t="s">
        <v>585</v>
      </c>
      <c r="G816" s="16">
        <v>500000</v>
      </c>
      <c r="H816" s="16">
        <v>80000</v>
      </c>
      <c r="I816" s="17">
        <v>80000</v>
      </c>
      <c r="J816" s="17">
        <v>80000</v>
      </c>
      <c r="K816" s="16">
        <v>420000</v>
      </c>
      <c r="L816" s="12" t="s">
        <v>846</v>
      </c>
      <c r="M816" s="12" t="s">
        <v>569</v>
      </c>
      <c r="N816" s="12" t="s">
        <v>847</v>
      </c>
      <c r="O816" s="16">
        <v>286</v>
      </c>
      <c r="P816" s="16">
        <v>286</v>
      </c>
      <c r="Q816" s="17">
        <v>286</v>
      </c>
      <c r="R816" s="17">
        <v>286</v>
      </c>
      <c r="S816" s="16">
        <v>0</v>
      </c>
      <c r="T816" s="16">
        <v>0</v>
      </c>
      <c r="U816" s="17">
        <v>0</v>
      </c>
      <c r="V816" s="17">
        <v>0</v>
      </c>
      <c r="W816" s="16">
        <v>286</v>
      </c>
      <c r="X816" s="16">
        <v>0</v>
      </c>
      <c r="Y816" s="16">
        <v>240.24</v>
      </c>
      <c r="Z816" s="16">
        <v>45.76</v>
      </c>
      <c r="AA816" s="18">
        <v>0</v>
      </c>
      <c r="AB816" s="16">
        <v>-240.24</v>
      </c>
      <c r="AC816" s="12" t="s">
        <v>549</v>
      </c>
      <c r="AD816" s="12" t="s">
        <v>559</v>
      </c>
      <c r="AE816" s="19">
        <v>43613</v>
      </c>
      <c r="AF816" s="19">
        <v>43616</v>
      </c>
    </row>
    <row r="817" spans="1:34" s="12" customFormat="1" ht="12.75" x14ac:dyDescent="0.15">
      <c r="A817" s="12" t="s">
        <v>1674</v>
      </c>
      <c r="B817" s="12" t="s">
        <v>107</v>
      </c>
      <c r="C817" s="12" t="s">
        <v>554</v>
      </c>
      <c r="D817" s="12" t="s">
        <v>757</v>
      </c>
      <c r="E817" s="12" t="s">
        <v>544</v>
      </c>
      <c r="F817" s="12" t="s">
        <v>545</v>
      </c>
      <c r="G817" s="16">
        <v>600</v>
      </c>
      <c r="H817" s="16">
        <v>592</v>
      </c>
      <c r="I817" s="17">
        <v>592</v>
      </c>
      <c r="J817" s="17">
        <v>592</v>
      </c>
      <c r="K817" s="16">
        <v>8</v>
      </c>
      <c r="L817" s="12" t="s">
        <v>654</v>
      </c>
      <c r="M817" s="12" t="s">
        <v>557</v>
      </c>
      <c r="N817" s="12" t="s">
        <v>655</v>
      </c>
      <c r="O817" s="16">
        <v>84</v>
      </c>
      <c r="P817" s="16">
        <v>83</v>
      </c>
      <c r="Q817" s="17">
        <v>83</v>
      </c>
      <c r="R817" s="17">
        <v>83</v>
      </c>
      <c r="S817" s="16">
        <v>0</v>
      </c>
      <c r="T817" s="16">
        <v>0</v>
      </c>
      <c r="U817" s="17">
        <v>0</v>
      </c>
      <c r="V817" s="17">
        <v>0</v>
      </c>
      <c r="W817" s="16">
        <v>83</v>
      </c>
      <c r="X817" s="16">
        <v>1</v>
      </c>
      <c r="Y817" s="16">
        <v>0.12</v>
      </c>
      <c r="Z817" s="16">
        <v>82.88</v>
      </c>
      <c r="AA817" s="18">
        <v>0</v>
      </c>
      <c r="AB817" s="16">
        <v>-0.12</v>
      </c>
      <c r="AC817" s="12" t="s">
        <v>549</v>
      </c>
      <c r="AD817" s="12" t="s">
        <v>559</v>
      </c>
      <c r="AE817" s="19">
        <v>43613</v>
      </c>
      <c r="AF817" s="19">
        <v>43613</v>
      </c>
      <c r="AH817" s="20">
        <v>43616</v>
      </c>
    </row>
    <row r="818" spans="1:34" s="12" customFormat="1" ht="12.75" x14ac:dyDescent="0.15">
      <c r="A818" s="12" t="s">
        <v>1675</v>
      </c>
      <c r="B818" s="12" t="s">
        <v>21</v>
      </c>
      <c r="C818" s="12" t="s">
        <v>652</v>
      </c>
      <c r="D818" s="12" t="s">
        <v>653</v>
      </c>
      <c r="E818" s="12" t="s">
        <v>544</v>
      </c>
      <c r="F818" s="12" t="s">
        <v>585</v>
      </c>
      <c r="G818" s="16">
        <v>1200</v>
      </c>
      <c r="H818" s="16">
        <v>556</v>
      </c>
      <c r="I818" s="17">
        <v>556</v>
      </c>
      <c r="J818" s="17">
        <v>556</v>
      </c>
      <c r="K818" s="16">
        <v>644</v>
      </c>
      <c r="L818" s="12" t="s">
        <v>654</v>
      </c>
      <c r="M818" s="12" t="s">
        <v>557</v>
      </c>
      <c r="N818" s="12" t="s">
        <v>655</v>
      </c>
      <c r="O818" s="16">
        <v>84</v>
      </c>
      <c r="P818" s="16">
        <v>73.5</v>
      </c>
      <c r="Q818" s="17">
        <v>73.5</v>
      </c>
      <c r="R818" s="17">
        <v>73.5</v>
      </c>
      <c r="S818" s="16">
        <v>0</v>
      </c>
      <c r="T818" s="16">
        <v>0</v>
      </c>
      <c r="U818" s="17">
        <v>0</v>
      </c>
      <c r="V818" s="17">
        <v>0</v>
      </c>
      <c r="W818" s="16">
        <v>73.5</v>
      </c>
      <c r="X818" s="16">
        <v>10.5</v>
      </c>
      <c r="Y818" s="16">
        <v>34.58</v>
      </c>
      <c r="Z818" s="16">
        <v>38.92</v>
      </c>
      <c r="AA818" s="18">
        <v>0</v>
      </c>
      <c r="AB818" s="16">
        <v>-34.58</v>
      </c>
      <c r="AC818" s="12" t="s">
        <v>549</v>
      </c>
      <c r="AD818" s="12" t="s">
        <v>559</v>
      </c>
      <c r="AE818" s="19">
        <v>43613</v>
      </c>
      <c r="AF818" s="19">
        <v>43615</v>
      </c>
    </row>
    <row r="819" spans="1:34" s="12" customFormat="1" ht="12.75" x14ac:dyDescent="0.15">
      <c r="A819" s="12" t="s">
        <v>1676</v>
      </c>
      <c r="B819" s="12" t="s">
        <v>19</v>
      </c>
      <c r="C819" s="12" t="s">
        <v>579</v>
      </c>
      <c r="D819" s="12" t="s">
        <v>1097</v>
      </c>
      <c r="E819" s="12" t="s">
        <v>544</v>
      </c>
      <c r="F819" s="12" t="s">
        <v>585</v>
      </c>
      <c r="G819" s="16">
        <v>1000</v>
      </c>
      <c r="H819" s="16">
        <v>470</v>
      </c>
      <c r="I819" s="17">
        <v>470</v>
      </c>
      <c r="J819" s="17">
        <v>470</v>
      </c>
      <c r="K819" s="16">
        <v>530</v>
      </c>
      <c r="L819" s="12" t="s">
        <v>1098</v>
      </c>
      <c r="M819" s="12" t="s">
        <v>827</v>
      </c>
      <c r="N819" s="12" t="s">
        <v>1099</v>
      </c>
      <c r="O819" s="16">
        <v>97</v>
      </c>
      <c r="P819" s="16">
        <v>91</v>
      </c>
      <c r="Q819" s="17">
        <v>91</v>
      </c>
      <c r="R819" s="17">
        <v>91</v>
      </c>
      <c r="S819" s="16">
        <v>0</v>
      </c>
      <c r="T819" s="16">
        <v>0</v>
      </c>
      <c r="U819" s="17">
        <v>0</v>
      </c>
      <c r="V819" s="17">
        <v>0</v>
      </c>
      <c r="W819" s="16">
        <v>91</v>
      </c>
      <c r="X819" s="16">
        <v>6</v>
      </c>
      <c r="Y819" s="16">
        <v>45.41</v>
      </c>
      <c r="Z819" s="16">
        <v>45.59</v>
      </c>
      <c r="AA819" s="18">
        <v>0</v>
      </c>
      <c r="AB819" s="16">
        <v>-45.41</v>
      </c>
      <c r="AC819" s="12" t="s">
        <v>549</v>
      </c>
      <c r="AD819" s="12" t="s">
        <v>559</v>
      </c>
      <c r="AE819" s="19">
        <v>43614</v>
      </c>
      <c r="AF819" s="19">
        <v>43615</v>
      </c>
    </row>
    <row r="820" spans="1:34" s="12" customFormat="1" ht="12.75" x14ac:dyDescent="0.15">
      <c r="A820" s="12" t="s">
        <v>1677</v>
      </c>
      <c r="B820" s="12" t="s">
        <v>1678</v>
      </c>
      <c r="C820" s="12" t="s">
        <v>462</v>
      </c>
      <c r="D820" s="12" t="s">
        <v>801</v>
      </c>
      <c r="E820" s="12" t="s">
        <v>544</v>
      </c>
      <c r="F820" s="12" t="s">
        <v>585</v>
      </c>
      <c r="G820" s="16">
        <v>200000</v>
      </c>
      <c r="H820" s="16">
        <v>34000</v>
      </c>
      <c r="I820" s="17">
        <v>34000</v>
      </c>
      <c r="J820" s="17">
        <v>34000</v>
      </c>
      <c r="K820" s="16">
        <v>166000</v>
      </c>
      <c r="L820" s="12" t="s">
        <v>802</v>
      </c>
      <c r="M820" s="12" t="s">
        <v>569</v>
      </c>
      <c r="N820" s="12" t="s">
        <v>803</v>
      </c>
      <c r="O820" s="16">
        <v>33</v>
      </c>
      <c r="P820" s="16">
        <v>33</v>
      </c>
      <c r="Q820" s="17">
        <v>33</v>
      </c>
      <c r="R820" s="17">
        <v>33</v>
      </c>
      <c r="S820" s="16">
        <v>0</v>
      </c>
      <c r="T820" s="16">
        <v>0</v>
      </c>
      <c r="U820" s="17">
        <v>0</v>
      </c>
      <c r="V820" s="17">
        <v>0</v>
      </c>
      <c r="W820" s="16">
        <v>33</v>
      </c>
      <c r="X820" s="16">
        <v>0</v>
      </c>
      <c r="Y820" s="16">
        <v>27.39</v>
      </c>
      <c r="Z820" s="16">
        <v>5.61</v>
      </c>
      <c r="AA820" s="18">
        <v>0</v>
      </c>
      <c r="AB820" s="16">
        <v>-27.39</v>
      </c>
      <c r="AC820" s="12" t="s">
        <v>549</v>
      </c>
      <c r="AD820" s="12" t="s">
        <v>559</v>
      </c>
      <c r="AE820" s="19">
        <v>43614</v>
      </c>
      <c r="AF820" s="19">
        <v>43616</v>
      </c>
    </row>
    <row r="821" spans="1:34" s="12" customFormat="1" ht="12.75" x14ac:dyDescent="0.15">
      <c r="A821" s="12" t="s">
        <v>1679</v>
      </c>
      <c r="B821" s="12" t="s">
        <v>461</v>
      </c>
      <c r="C821" s="12" t="s">
        <v>800</v>
      </c>
      <c r="D821" s="12" t="s">
        <v>801</v>
      </c>
      <c r="E821" s="12" t="s">
        <v>544</v>
      </c>
      <c r="F821" s="12" t="s">
        <v>545</v>
      </c>
      <c r="G821" s="16">
        <v>100000</v>
      </c>
      <c r="H821" s="16">
        <v>100000</v>
      </c>
      <c r="I821" s="17">
        <v>100000</v>
      </c>
      <c r="J821" s="17">
        <v>100000</v>
      </c>
      <c r="K821" s="16">
        <v>0</v>
      </c>
      <c r="L821" s="12" t="s">
        <v>802</v>
      </c>
      <c r="M821" s="12" t="s">
        <v>569</v>
      </c>
      <c r="N821" s="12" t="s">
        <v>803</v>
      </c>
      <c r="O821" s="16">
        <v>17</v>
      </c>
      <c r="P821" s="16">
        <v>17</v>
      </c>
      <c r="Q821" s="17">
        <v>17</v>
      </c>
      <c r="R821" s="17">
        <v>17</v>
      </c>
      <c r="S821" s="16">
        <v>0</v>
      </c>
      <c r="T821" s="16">
        <v>0</v>
      </c>
      <c r="U821" s="17">
        <v>0</v>
      </c>
      <c r="V821" s="17">
        <v>0</v>
      </c>
      <c r="W821" s="16">
        <v>17</v>
      </c>
      <c r="X821" s="16">
        <v>0</v>
      </c>
      <c r="Y821" s="16">
        <v>0</v>
      </c>
      <c r="Z821" s="16">
        <v>17</v>
      </c>
      <c r="AA821" s="18">
        <v>0</v>
      </c>
      <c r="AB821" s="16">
        <v>0</v>
      </c>
      <c r="AC821" s="12" t="s">
        <v>549</v>
      </c>
      <c r="AD821" s="12" t="s">
        <v>559</v>
      </c>
      <c r="AE821" s="19">
        <v>43614</v>
      </c>
      <c r="AF821" s="19">
        <v>43615</v>
      </c>
      <c r="AG821" s="19">
        <v>43615</v>
      </c>
      <c r="AH821" s="20">
        <v>43616</v>
      </c>
    </row>
    <row r="822" spans="1:34" s="12" customFormat="1" ht="12.75" x14ac:dyDescent="0.15">
      <c r="A822" s="12" t="s">
        <v>1680</v>
      </c>
      <c r="B822" s="12" t="s">
        <v>374</v>
      </c>
      <c r="C822" s="12" t="s">
        <v>657</v>
      </c>
      <c r="D822" s="12" t="s">
        <v>658</v>
      </c>
      <c r="E822" s="12" t="s">
        <v>544</v>
      </c>
      <c r="F822" s="12" t="s">
        <v>585</v>
      </c>
      <c r="G822" s="16">
        <v>300000</v>
      </c>
      <c r="H822" s="16">
        <v>300000</v>
      </c>
      <c r="I822" s="17">
        <v>300000</v>
      </c>
      <c r="J822" s="17">
        <v>300000</v>
      </c>
      <c r="K822" s="16">
        <v>0</v>
      </c>
      <c r="L822" s="12" t="s">
        <v>659</v>
      </c>
      <c r="M822" s="12" t="s">
        <v>660</v>
      </c>
      <c r="N822" s="12" t="s">
        <v>661</v>
      </c>
      <c r="O822" s="16">
        <v>186</v>
      </c>
      <c r="P822" s="16">
        <v>186</v>
      </c>
      <c r="Q822" s="17">
        <v>186</v>
      </c>
      <c r="R822" s="17">
        <v>186</v>
      </c>
      <c r="S822" s="16">
        <v>0</v>
      </c>
      <c r="T822" s="16">
        <v>0</v>
      </c>
      <c r="U822" s="17">
        <v>0</v>
      </c>
      <c r="V822" s="17">
        <v>0</v>
      </c>
      <c r="W822" s="16">
        <v>186</v>
      </c>
      <c r="X822" s="16">
        <v>0</v>
      </c>
      <c r="Y822" s="16">
        <v>0</v>
      </c>
      <c r="Z822" s="16">
        <v>186</v>
      </c>
      <c r="AA822" s="18">
        <v>0</v>
      </c>
      <c r="AB822" s="16">
        <v>0</v>
      </c>
      <c r="AC822" s="12" t="s">
        <v>549</v>
      </c>
      <c r="AD822" s="12" t="s">
        <v>559</v>
      </c>
      <c r="AE822" s="19">
        <v>43614</v>
      </c>
      <c r="AF822" s="19">
        <v>43615</v>
      </c>
      <c r="AG822" s="19">
        <v>43616</v>
      </c>
    </row>
    <row r="823" spans="1:34" s="12" customFormat="1" ht="12.75" x14ac:dyDescent="0.15">
      <c r="A823" s="12" t="s">
        <v>1681</v>
      </c>
      <c r="B823" s="12" t="s">
        <v>805</v>
      </c>
      <c r="C823" s="12" t="s">
        <v>670</v>
      </c>
      <c r="D823" s="12" t="s">
        <v>806</v>
      </c>
      <c r="E823" s="12" t="s">
        <v>544</v>
      </c>
      <c r="F823" s="12" t="s">
        <v>545</v>
      </c>
      <c r="G823" s="16">
        <v>120000</v>
      </c>
      <c r="H823" s="16">
        <v>120000</v>
      </c>
      <c r="I823" s="17">
        <v>120000</v>
      </c>
      <c r="J823" s="17">
        <v>120000</v>
      </c>
      <c r="K823" s="16">
        <v>0</v>
      </c>
      <c r="L823" s="12" t="s">
        <v>807</v>
      </c>
      <c r="M823" s="12" t="s">
        <v>569</v>
      </c>
      <c r="N823" s="12" t="s">
        <v>808</v>
      </c>
      <c r="O823" s="16">
        <v>85</v>
      </c>
      <c r="P823" s="16">
        <v>85</v>
      </c>
      <c r="Q823" s="17">
        <v>85</v>
      </c>
      <c r="R823" s="17">
        <v>85</v>
      </c>
      <c r="S823" s="16">
        <v>0</v>
      </c>
      <c r="T823" s="16">
        <v>0</v>
      </c>
      <c r="U823" s="17">
        <v>0</v>
      </c>
      <c r="V823" s="17">
        <v>0</v>
      </c>
      <c r="W823" s="16">
        <v>85</v>
      </c>
      <c r="X823" s="16">
        <v>0</v>
      </c>
      <c r="Y823" s="16">
        <v>0</v>
      </c>
      <c r="Z823" s="16">
        <v>85</v>
      </c>
      <c r="AA823" s="18">
        <v>0</v>
      </c>
      <c r="AB823" s="16">
        <v>0</v>
      </c>
      <c r="AC823" s="12" t="s">
        <v>549</v>
      </c>
      <c r="AD823" s="12" t="s">
        <v>559</v>
      </c>
      <c r="AE823" s="19">
        <v>43614</v>
      </c>
      <c r="AF823" s="19">
        <v>43614</v>
      </c>
      <c r="AG823" s="19">
        <v>43614</v>
      </c>
      <c r="AH823" s="20">
        <v>43616</v>
      </c>
    </row>
    <row r="824" spans="1:34" s="12" customFormat="1" ht="12.75" x14ac:dyDescent="0.15">
      <c r="A824" s="12" t="s">
        <v>1682</v>
      </c>
      <c r="B824" s="12" t="s">
        <v>38</v>
      </c>
      <c r="C824" s="12" t="s">
        <v>588</v>
      </c>
      <c r="D824" s="12" t="s">
        <v>589</v>
      </c>
      <c r="E824" s="12" t="s">
        <v>544</v>
      </c>
      <c r="F824" s="12" t="s">
        <v>545</v>
      </c>
      <c r="G824" s="16">
        <v>1000</v>
      </c>
      <c r="H824" s="16">
        <v>1000</v>
      </c>
      <c r="I824" s="17">
        <v>1000</v>
      </c>
      <c r="J824" s="17">
        <v>1000</v>
      </c>
      <c r="K824" s="16">
        <v>0</v>
      </c>
      <c r="L824" s="12" t="s">
        <v>595</v>
      </c>
      <c r="M824" s="12" t="s">
        <v>591</v>
      </c>
      <c r="N824" s="12" t="s">
        <v>596</v>
      </c>
      <c r="O824" s="16">
        <v>42</v>
      </c>
      <c r="P824" s="16">
        <v>42</v>
      </c>
      <c r="Q824" s="17">
        <v>42</v>
      </c>
      <c r="R824" s="17">
        <v>42</v>
      </c>
      <c r="S824" s="16">
        <v>0</v>
      </c>
      <c r="T824" s="16">
        <v>0</v>
      </c>
      <c r="U824" s="17">
        <v>0</v>
      </c>
      <c r="V824" s="17">
        <v>0</v>
      </c>
      <c r="W824" s="16">
        <v>42</v>
      </c>
      <c r="X824" s="16">
        <v>0</v>
      </c>
      <c r="Y824" s="16">
        <v>0</v>
      </c>
      <c r="Z824" s="16">
        <v>42</v>
      </c>
      <c r="AA824" s="18">
        <v>0</v>
      </c>
      <c r="AB824" s="16">
        <v>0</v>
      </c>
      <c r="AC824" s="12" t="s">
        <v>549</v>
      </c>
      <c r="AD824" s="12" t="s">
        <v>559</v>
      </c>
      <c r="AE824" s="19">
        <v>43614</v>
      </c>
      <c r="AF824" s="19">
        <v>43614</v>
      </c>
      <c r="AG824" s="19">
        <v>43615</v>
      </c>
      <c r="AH824" s="20">
        <v>43616</v>
      </c>
    </row>
    <row r="825" spans="1:34" s="12" customFormat="1" ht="12.75" x14ac:dyDescent="0.15">
      <c r="A825" s="12" t="s">
        <v>1683</v>
      </c>
      <c r="B825" s="12" t="s">
        <v>47</v>
      </c>
      <c r="C825" s="12" t="s">
        <v>462</v>
      </c>
      <c r="D825" s="12" t="s">
        <v>632</v>
      </c>
      <c r="E825" s="12" t="s">
        <v>544</v>
      </c>
      <c r="F825" s="12" t="s">
        <v>545</v>
      </c>
      <c r="G825" s="16">
        <v>350000</v>
      </c>
      <c r="H825" s="16">
        <v>329200</v>
      </c>
      <c r="I825" s="17">
        <v>329200</v>
      </c>
      <c r="J825" s="17">
        <v>329200</v>
      </c>
      <c r="K825" s="16">
        <v>20800</v>
      </c>
      <c r="L825" s="12" t="s">
        <v>633</v>
      </c>
      <c r="M825" s="12" t="s">
        <v>564</v>
      </c>
      <c r="N825" s="12" t="s">
        <v>634</v>
      </c>
      <c r="O825" s="16">
        <v>118</v>
      </c>
      <c r="P825" s="16">
        <v>111</v>
      </c>
      <c r="Q825" s="17">
        <v>111</v>
      </c>
      <c r="R825" s="17">
        <v>111</v>
      </c>
      <c r="S825" s="16">
        <v>0</v>
      </c>
      <c r="T825" s="16">
        <v>0</v>
      </c>
      <c r="U825" s="17">
        <v>0</v>
      </c>
      <c r="V825" s="17">
        <v>0</v>
      </c>
      <c r="W825" s="16">
        <v>111</v>
      </c>
      <c r="X825" s="16">
        <v>7</v>
      </c>
      <c r="Y825" s="16">
        <v>1.2571428571409299E-2</v>
      </c>
      <c r="Z825" s="16">
        <v>110.98742857142901</v>
      </c>
      <c r="AA825" s="18">
        <v>0</v>
      </c>
      <c r="AB825" s="16">
        <v>-1.25714285714275E-2</v>
      </c>
      <c r="AC825" s="12" t="s">
        <v>549</v>
      </c>
      <c r="AD825" s="12" t="s">
        <v>559</v>
      </c>
      <c r="AE825" s="19">
        <v>43614</v>
      </c>
      <c r="AF825" s="19">
        <v>43614</v>
      </c>
      <c r="AH825" s="20">
        <v>43616</v>
      </c>
    </row>
    <row r="826" spans="1:34" s="12" customFormat="1" ht="12.75" x14ac:dyDescent="0.15">
      <c r="A826" s="12" t="s">
        <v>1684</v>
      </c>
      <c r="B826" s="12" t="s">
        <v>342</v>
      </c>
      <c r="C826" s="12" t="s">
        <v>573</v>
      </c>
      <c r="D826" s="12" t="s">
        <v>918</v>
      </c>
      <c r="E826" s="12" t="s">
        <v>544</v>
      </c>
      <c r="F826" s="12" t="s">
        <v>545</v>
      </c>
      <c r="G826" s="16">
        <v>25</v>
      </c>
      <c r="H826" s="16">
        <v>23.7</v>
      </c>
      <c r="I826" s="17">
        <v>23.7</v>
      </c>
      <c r="J826" s="17">
        <v>23.7</v>
      </c>
      <c r="K826" s="16">
        <v>1.3</v>
      </c>
      <c r="L826" s="12" t="s">
        <v>1105</v>
      </c>
      <c r="M826" s="12" t="s">
        <v>686</v>
      </c>
      <c r="N826" s="12" t="s">
        <v>1106</v>
      </c>
      <c r="O826" s="16">
        <v>4</v>
      </c>
      <c r="P826" s="16">
        <v>3.8</v>
      </c>
      <c r="Q826" s="17">
        <v>3.8</v>
      </c>
      <c r="R826" s="17">
        <v>3.8</v>
      </c>
      <c r="S826" s="16">
        <v>0</v>
      </c>
      <c r="T826" s="16">
        <v>0</v>
      </c>
      <c r="U826" s="17">
        <v>0</v>
      </c>
      <c r="V826" s="17">
        <v>0</v>
      </c>
      <c r="W826" s="16">
        <v>3.8</v>
      </c>
      <c r="X826" s="16">
        <v>0.2</v>
      </c>
      <c r="Y826" s="16">
        <v>8.0000000000001095E-3</v>
      </c>
      <c r="Z826" s="16">
        <v>3.7919999999999998</v>
      </c>
      <c r="AA826" s="18">
        <v>0</v>
      </c>
      <c r="AB826" s="16">
        <v>-8.0000000000001095E-3</v>
      </c>
      <c r="AC826" s="12" t="s">
        <v>549</v>
      </c>
      <c r="AD826" s="12" t="s">
        <v>559</v>
      </c>
      <c r="AE826" s="19">
        <v>43614</v>
      </c>
      <c r="AF826" s="19">
        <v>43614</v>
      </c>
      <c r="AH826" s="20">
        <v>43616</v>
      </c>
    </row>
    <row r="827" spans="1:34" s="12" customFormat="1" ht="12.75" x14ac:dyDescent="0.15">
      <c r="A827" s="12" t="s">
        <v>1685</v>
      </c>
      <c r="B827" s="12" t="s">
        <v>100</v>
      </c>
      <c r="C827" s="12" t="s">
        <v>579</v>
      </c>
      <c r="D827" s="12" t="s">
        <v>612</v>
      </c>
      <c r="E827" s="12" t="s">
        <v>544</v>
      </c>
      <c r="F827" s="12" t="s">
        <v>585</v>
      </c>
      <c r="G827" s="16">
        <v>500</v>
      </c>
      <c r="H827" s="16">
        <v>330</v>
      </c>
      <c r="I827" s="17">
        <v>330</v>
      </c>
      <c r="J827" s="17">
        <v>330</v>
      </c>
      <c r="K827" s="16">
        <v>170</v>
      </c>
      <c r="L827" s="12" t="s">
        <v>905</v>
      </c>
      <c r="M827" s="12" t="s">
        <v>557</v>
      </c>
      <c r="N827" s="12" t="s">
        <v>906</v>
      </c>
      <c r="O827" s="16">
        <v>106</v>
      </c>
      <c r="P827" s="16">
        <v>106</v>
      </c>
      <c r="Q827" s="17">
        <v>106</v>
      </c>
      <c r="R827" s="17">
        <v>106</v>
      </c>
      <c r="S827" s="16">
        <v>0</v>
      </c>
      <c r="T827" s="16">
        <v>0</v>
      </c>
      <c r="U827" s="17">
        <v>0</v>
      </c>
      <c r="V827" s="17">
        <v>0</v>
      </c>
      <c r="W827" s="16">
        <v>106</v>
      </c>
      <c r="X827" s="16">
        <v>0</v>
      </c>
      <c r="Y827" s="16">
        <v>36.04</v>
      </c>
      <c r="Z827" s="16">
        <v>69.959999999999994</v>
      </c>
      <c r="AA827" s="18">
        <v>0</v>
      </c>
      <c r="AB827" s="16">
        <v>-36.04</v>
      </c>
      <c r="AC827" s="12" t="s">
        <v>549</v>
      </c>
      <c r="AD827" s="12" t="s">
        <v>559</v>
      </c>
      <c r="AE827" s="19">
        <v>43614</v>
      </c>
      <c r="AF827" s="19">
        <v>43615</v>
      </c>
    </row>
    <row r="828" spans="1:34" s="12" customFormat="1" ht="12.75" x14ac:dyDescent="0.15">
      <c r="A828" s="12" t="s">
        <v>1686</v>
      </c>
      <c r="B828" s="12" t="s">
        <v>1420</v>
      </c>
      <c r="C828" s="12" t="s">
        <v>588</v>
      </c>
      <c r="D828" s="12" t="s">
        <v>983</v>
      </c>
      <c r="E828" s="12" t="s">
        <v>544</v>
      </c>
      <c r="F828" s="12" t="s">
        <v>585</v>
      </c>
      <c r="G828" s="16">
        <v>200</v>
      </c>
      <c r="H828" s="16">
        <v>140.5</v>
      </c>
      <c r="I828" s="17">
        <v>140.5</v>
      </c>
      <c r="J828" s="17">
        <v>140.5</v>
      </c>
      <c r="K828" s="16">
        <v>59.5</v>
      </c>
      <c r="L828" s="12" t="s">
        <v>984</v>
      </c>
      <c r="M828" s="12" t="s">
        <v>557</v>
      </c>
      <c r="N828" s="12" t="s">
        <v>985</v>
      </c>
      <c r="O828" s="16">
        <v>32</v>
      </c>
      <c r="P828" s="16">
        <v>32</v>
      </c>
      <c r="Q828" s="17">
        <v>32</v>
      </c>
      <c r="R828" s="17">
        <v>32</v>
      </c>
      <c r="S828" s="16">
        <v>0</v>
      </c>
      <c r="T828" s="16">
        <v>0</v>
      </c>
      <c r="U828" s="17">
        <v>0</v>
      </c>
      <c r="V828" s="17">
        <v>0</v>
      </c>
      <c r="W828" s="16">
        <v>32</v>
      </c>
      <c r="X828" s="16">
        <v>0</v>
      </c>
      <c r="Y828" s="16">
        <v>9.52</v>
      </c>
      <c r="Z828" s="16">
        <v>22.48</v>
      </c>
      <c r="AA828" s="18">
        <v>0</v>
      </c>
      <c r="AB828" s="16">
        <v>-9.52</v>
      </c>
      <c r="AC828" s="12" t="s">
        <v>549</v>
      </c>
      <c r="AD828" s="12" t="s">
        <v>559</v>
      </c>
      <c r="AE828" s="19">
        <v>43614</v>
      </c>
      <c r="AF828" s="19">
        <v>43615</v>
      </c>
    </row>
    <row r="829" spans="1:34" s="12" customFormat="1" ht="12.75" x14ac:dyDescent="0.15">
      <c r="A829" s="12" t="s">
        <v>1687</v>
      </c>
      <c r="B829" s="12" t="s">
        <v>1492</v>
      </c>
      <c r="C829" s="12" t="s">
        <v>1112</v>
      </c>
      <c r="D829" s="12" t="s">
        <v>1113</v>
      </c>
      <c r="E829" s="12" t="s">
        <v>544</v>
      </c>
      <c r="F829" s="12" t="s">
        <v>545</v>
      </c>
      <c r="G829" s="16">
        <v>300000</v>
      </c>
      <c r="H829" s="16">
        <v>0</v>
      </c>
      <c r="I829" s="17">
        <v>0</v>
      </c>
      <c r="J829" s="17">
        <v>0</v>
      </c>
      <c r="K829" s="16">
        <v>300000</v>
      </c>
      <c r="L829" s="12" t="s">
        <v>428</v>
      </c>
      <c r="M829" s="12" t="s">
        <v>787</v>
      </c>
      <c r="N829" s="12" t="s">
        <v>787</v>
      </c>
      <c r="O829" s="16">
        <v>300000</v>
      </c>
      <c r="P829" s="16">
        <v>0</v>
      </c>
      <c r="Q829" s="17">
        <v>0</v>
      </c>
      <c r="R829" s="17">
        <v>0</v>
      </c>
      <c r="S829" s="16">
        <v>0</v>
      </c>
      <c r="T829" s="16">
        <v>0</v>
      </c>
      <c r="U829" s="17">
        <v>0</v>
      </c>
      <c r="V829" s="17">
        <v>0</v>
      </c>
      <c r="W829" s="16">
        <v>0</v>
      </c>
      <c r="X829" s="16">
        <v>300000</v>
      </c>
      <c r="Y829" s="16">
        <v>0</v>
      </c>
      <c r="Z829" s="16">
        <v>0</v>
      </c>
      <c r="AA829" s="18">
        <v>0</v>
      </c>
      <c r="AB829" s="16">
        <v>0</v>
      </c>
      <c r="AC829" s="12" t="s">
        <v>549</v>
      </c>
      <c r="AD829" s="12" t="s">
        <v>79</v>
      </c>
      <c r="AE829" s="19">
        <v>43614</v>
      </c>
      <c r="AH829" s="20">
        <v>43616</v>
      </c>
    </row>
    <row r="830" spans="1:34" s="12" customFormat="1" ht="12.75" x14ac:dyDescent="0.15">
      <c r="A830" s="12" t="s">
        <v>1688</v>
      </c>
      <c r="B830" s="12" t="s">
        <v>377</v>
      </c>
      <c r="C830" s="12" t="s">
        <v>573</v>
      </c>
      <c r="D830" s="12" t="s">
        <v>1321</v>
      </c>
      <c r="E830" s="12" t="s">
        <v>544</v>
      </c>
      <c r="F830" s="12" t="s">
        <v>545</v>
      </c>
      <c r="G830" s="16">
        <v>100</v>
      </c>
      <c r="H830" s="16">
        <v>0</v>
      </c>
      <c r="I830" s="17">
        <v>0</v>
      </c>
      <c r="J830" s="17">
        <v>0</v>
      </c>
      <c r="K830" s="16">
        <v>100</v>
      </c>
      <c r="L830" s="12" t="s">
        <v>1188</v>
      </c>
      <c r="M830" s="12" t="s">
        <v>557</v>
      </c>
      <c r="N830" s="12" t="s">
        <v>1189</v>
      </c>
      <c r="O830" s="16">
        <v>22</v>
      </c>
      <c r="P830" s="16">
        <v>0</v>
      </c>
      <c r="Q830" s="17">
        <v>0</v>
      </c>
      <c r="R830" s="17">
        <v>0</v>
      </c>
      <c r="S830" s="16">
        <v>0</v>
      </c>
      <c r="T830" s="16">
        <v>0</v>
      </c>
      <c r="U830" s="17">
        <v>0</v>
      </c>
      <c r="V830" s="17">
        <v>0</v>
      </c>
      <c r="W830" s="16">
        <v>0</v>
      </c>
      <c r="X830" s="16">
        <v>22</v>
      </c>
      <c r="Y830" s="16">
        <v>0</v>
      </c>
      <c r="Z830" s="16">
        <v>0</v>
      </c>
      <c r="AA830" s="18">
        <v>0</v>
      </c>
      <c r="AB830" s="16">
        <v>0</v>
      </c>
      <c r="AC830" s="12" t="s">
        <v>549</v>
      </c>
      <c r="AD830" s="12" t="s">
        <v>559</v>
      </c>
      <c r="AE830" s="19">
        <v>43614</v>
      </c>
      <c r="AH830" s="20">
        <v>43616</v>
      </c>
    </row>
    <row r="831" spans="1:34" s="12" customFormat="1" ht="12.75" x14ac:dyDescent="0.15">
      <c r="A831" s="12" t="s">
        <v>1689</v>
      </c>
      <c r="B831" s="12" t="s">
        <v>388</v>
      </c>
      <c r="C831" s="12" t="s">
        <v>800</v>
      </c>
      <c r="D831" s="12" t="s">
        <v>801</v>
      </c>
      <c r="E831" s="12" t="s">
        <v>544</v>
      </c>
      <c r="F831" s="12" t="s">
        <v>545</v>
      </c>
      <c r="G831" s="16">
        <v>500000</v>
      </c>
      <c r="H831" s="16">
        <v>0</v>
      </c>
      <c r="I831" s="17">
        <v>0</v>
      </c>
      <c r="J831" s="17">
        <v>0</v>
      </c>
      <c r="K831" s="16">
        <v>500000</v>
      </c>
      <c r="L831" s="12" t="s">
        <v>802</v>
      </c>
      <c r="M831" s="12" t="s">
        <v>569</v>
      </c>
      <c r="N831" s="12" t="s">
        <v>803</v>
      </c>
      <c r="O831" s="16">
        <v>84</v>
      </c>
      <c r="P831" s="16">
        <v>0</v>
      </c>
      <c r="Q831" s="17">
        <v>0</v>
      </c>
      <c r="R831" s="17">
        <v>0</v>
      </c>
      <c r="S831" s="16">
        <v>0</v>
      </c>
      <c r="T831" s="16">
        <v>0</v>
      </c>
      <c r="U831" s="17">
        <v>0</v>
      </c>
      <c r="V831" s="17">
        <v>0</v>
      </c>
      <c r="W831" s="16">
        <v>0</v>
      </c>
      <c r="X831" s="16">
        <v>84</v>
      </c>
      <c r="Y831" s="16">
        <v>0</v>
      </c>
      <c r="Z831" s="16">
        <v>0</v>
      </c>
      <c r="AA831" s="18">
        <v>0</v>
      </c>
      <c r="AB831" s="16">
        <v>0</v>
      </c>
      <c r="AC831" s="12" t="s">
        <v>549</v>
      </c>
      <c r="AD831" s="12" t="s">
        <v>559</v>
      </c>
      <c r="AE831" s="19">
        <v>43614</v>
      </c>
      <c r="AH831" s="20">
        <v>43616</v>
      </c>
    </row>
    <row r="832" spans="1:34" s="12" customFormat="1" ht="12.75" x14ac:dyDescent="0.15">
      <c r="A832" s="12" t="s">
        <v>1690</v>
      </c>
      <c r="B832" s="12" t="s">
        <v>416</v>
      </c>
      <c r="C832" s="12" t="s">
        <v>573</v>
      </c>
      <c r="D832" s="12" t="s">
        <v>1319</v>
      </c>
      <c r="E832" s="12" t="s">
        <v>544</v>
      </c>
      <c r="F832" s="12" t="s">
        <v>708</v>
      </c>
      <c r="G832" s="16">
        <v>100</v>
      </c>
      <c r="H832" s="16">
        <v>0</v>
      </c>
      <c r="I832" s="17">
        <v>0</v>
      </c>
      <c r="J832" s="17">
        <v>0</v>
      </c>
      <c r="K832" s="16">
        <v>100</v>
      </c>
      <c r="L832" s="12" t="s">
        <v>1197</v>
      </c>
      <c r="M832" s="12" t="s">
        <v>557</v>
      </c>
      <c r="N832" s="12" t="s">
        <v>1198</v>
      </c>
      <c r="O832" s="16">
        <v>9</v>
      </c>
      <c r="P832" s="16">
        <v>9</v>
      </c>
      <c r="Q832" s="17">
        <v>9</v>
      </c>
      <c r="R832" s="17">
        <v>9</v>
      </c>
      <c r="S832" s="16">
        <v>0</v>
      </c>
      <c r="T832" s="16">
        <v>0</v>
      </c>
      <c r="U832" s="17">
        <v>0</v>
      </c>
      <c r="V832" s="17">
        <v>0</v>
      </c>
      <c r="W832" s="16">
        <v>9</v>
      </c>
      <c r="X832" s="16">
        <v>0</v>
      </c>
      <c r="Y832" s="16">
        <v>9</v>
      </c>
      <c r="Z832" s="16">
        <v>0</v>
      </c>
      <c r="AA832" s="18">
        <v>0</v>
      </c>
      <c r="AB832" s="16">
        <v>-9</v>
      </c>
      <c r="AC832" s="12" t="s">
        <v>549</v>
      </c>
      <c r="AD832" s="12" t="s">
        <v>559</v>
      </c>
      <c r="AE832" s="19">
        <v>43614</v>
      </c>
    </row>
    <row r="833" spans="1:34" s="12" customFormat="1" ht="12.75" x14ac:dyDescent="0.15">
      <c r="A833" s="12" t="s">
        <v>1691</v>
      </c>
      <c r="B833" s="12" t="s">
        <v>410</v>
      </c>
      <c r="C833" s="12" t="s">
        <v>573</v>
      </c>
      <c r="D833" s="12" t="s">
        <v>1315</v>
      </c>
      <c r="E833" s="12" t="s">
        <v>544</v>
      </c>
      <c r="F833" s="12" t="s">
        <v>545</v>
      </c>
      <c r="G833" s="16">
        <v>100</v>
      </c>
      <c r="H833" s="16">
        <v>0</v>
      </c>
      <c r="I833" s="17">
        <v>0</v>
      </c>
      <c r="J833" s="17">
        <v>0</v>
      </c>
      <c r="K833" s="16">
        <v>100</v>
      </c>
      <c r="L833" s="12" t="s">
        <v>1316</v>
      </c>
      <c r="M833" s="12" t="s">
        <v>557</v>
      </c>
      <c r="N833" s="12" t="s">
        <v>1317</v>
      </c>
      <c r="O833" s="16">
        <v>27</v>
      </c>
      <c r="P833" s="16">
        <v>0</v>
      </c>
      <c r="Q833" s="17">
        <v>0</v>
      </c>
      <c r="R833" s="17">
        <v>0</v>
      </c>
      <c r="S833" s="16">
        <v>0</v>
      </c>
      <c r="T833" s="16">
        <v>0</v>
      </c>
      <c r="U833" s="17">
        <v>0</v>
      </c>
      <c r="V833" s="17">
        <v>0</v>
      </c>
      <c r="W833" s="16">
        <v>0</v>
      </c>
      <c r="X833" s="16">
        <v>27</v>
      </c>
      <c r="Y833" s="16">
        <v>0</v>
      </c>
      <c r="Z833" s="16">
        <v>0</v>
      </c>
      <c r="AA833" s="18">
        <v>0</v>
      </c>
      <c r="AB833" s="16">
        <v>0</v>
      </c>
      <c r="AC833" s="12" t="s">
        <v>549</v>
      </c>
      <c r="AD833" s="12" t="s">
        <v>559</v>
      </c>
      <c r="AE833" s="19">
        <v>43614</v>
      </c>
      <c r="AH833" s="20">
        <v>43616</v>
      </c>
    </row>
    <row r="834" spans="1:34" s="12" customFormat="1" ht="12.75" x14ac:dyDescent="0.15">
      <c r="A834" s="12" t="s">
        <v>1692</v>
      </c>
      <c r="B834" s="12" t="s">
        <v>112</v>
      </c>
      <c r="C834" s="12" t="s">
        <v>554</v>
      </c>
      <c r="D834" s="12" t="s">
        <v>757</v>
      </c>
      <c r="E834" s="12" t="s">
        <v>544</v>
      </c>
      <c r="F834" s="12" t="s">
        <v>708</v>
      </c>
      <c r="G834" s="16">
        <v>600</v>
      </c>
      <c r="H834" s="16">
        <v>0</v>
      </c>
      <c r="I834" s="17">
        <v>0</v>
      </c>
      <c r="J834" s="17">
        <v>0</v>
      </c>
      <c r="K834" s="16">
        <v>600</v>
      </c>
      <c r="L834" s="12" t="s">
        <v>758</v>
      </c>
      <c r="M834" s="12" t="s">
        <v>557</v>
      </c>
      <c r="N834" s="12" t="s">
        <v>759</v>
      </c>
      <c r="O834" s="16">
        <v>138</v>
      </c>
      <c r="P834" s="16">
        <v>138</v>
      </c>
      <c r="Q834" s="17">
        <v>138</v>
      </c>
      <c r="R834" s="17">
        <v>138</v>
      </c>
      <c r="S834" s="16">
        <v>0</v>
      </c>
      <c r="T834" s="16">
        <v>0</v>
      </c>
      <c r="U834" s="17">
        <v>0</v>
      </c>
      <c r="V834" s="17">
        <v>0</v>
      </c>
      <c r="W834" s="16">
        <v>138</v>
      </c>
      <c r="X834" s="16">
        <v>0</v>
      </c>
      <c r="Y834" s="16">
        <v>138</v>
      </c>
      <c r="Z834" s="16">
        <v>0</v>
      </c>
      <c r="AA834" s="18">
        <v>0</v>
      </c>
      <c r="AB834" s="16">
        <v>-138</v>
      </c>
      <c r="AC834" s="12" t="s">
        <v>549</v>
      </c>
      <c r="AD834" s="12" t="s">
        <v>559</v>
      </c>
      <c r="AE834" s="19">
        <v>43615</v>
      </c>
    </row>
    <row r="835" spans="1:34" s="12" customFormat="1" ht="12.75" x14ac:dyDescent="0.15">
      <c r="A835" s="12" t="s">
        <v>1693</v>
      </c>
      <c r="B835" s="12" t="s">
        <v>769</v>
      </c>
      <c r="C835" s="12" t="s">
        <v>652</v>
      </c>
      <c r="D835" s="12" t="s">
        <v>653</v>
      </c>
      <c r="E835" s="12" t="s">
        <v>544</v>
      </c>
      <c r="F835" s="12" t="s">
        <v>708</v>
      </c>
      <c r="G835" s="16">
        <v>500</v>
      </c>
      <c r="H835" s="16">
        <v>0</v>
      </c>
      <c r="I835" s="17">
        <v>0</v>
      </c>
      <c r="J835" s="17">
        <v>0</v>
      </c>
      <c r="K835" s="16">
        <v>500</v>
      </c>
      <c r="L835" s="12" t="s">
        <v>754</v>
      </c>
      <c r="M835" s="12" t="s">
        <v>557</v>
      </c>
      <c r="N835" s="12" t="s">
        <v>755</v>
      </c>
      <c r="O835" s="16">
        <v>60</v>
      </c>
      <c r="P835" s="16">
        <v>60</v>
      </c>
      <c r="Q835" s="17">
        <v>60</v>
      </c>
      <c r="R835" s="17">
        <v>60</v>
      </c>
      <c r="S835" s="16">
        <v>0</v>
      </c>
      <c r="T835" s="16">
        <v>0</v>
      </c>
      <c r="U835" s="17">
        <v>0</v>
      </c>
      <c r="V835" s="17">
        <v>0</v>
      </c>
      <c r="W835" s="16">
        <v>60</v>
      </c>
      <c r="X835" s="16">
        <v>0</v>
      </c>
      <c r="Y835" s="16">
        <v>60</v>
      </c>
      <c r="Z835" s="16">
        <v>0</v>
      </c>
      <c r="AA835" s="18">
        <v>0</v>
      </c>
      <c r="AB835" s="16">
        <v>-60</v>
      </c>
      <c r="AC835" s="12" t="s">
        <v>549</v>
      </c>
      <c r="AD835" s="12" t="s">
        <v>559</v>
      </c>
      <c r="AE835" s="19">
        <v>43615</v>
      </c>
    </row>
    <row r="836" spans="1:34" s="12" customFormat="1" ht="12.75" x14ac:dyDescent="0.15">
      <c r="A836" s="12" t="s">
        <v>1694</v>
      </c>
      <c r="B836" s="12" t="s">
        <v>114</v>
      </c>
      <c r="C836" s="12" t="s">
        <v>696</v>
      </c>
      <c r="D836" s="12" t="s">
        <v>761</v>
      </c>
      <c r="E836" s="12" t="s">
        <v>544</v>
      </c>
      <c r="F836" s="12" t="s">
        <v>703</v>
      </c>
      <c r="G836" s="16">
        <v>400</v>
      </c>
      <c r="H836" s="16">
        <v>0</v>
      </c>
      <c r="I836" s="17">
        <v>0</v>
      </c>
      <c r="J836" s="17">
        <v>0</v>
      </c>
      <c r="K836" s="16">
        <v>400</v>
      </c>
      <c r="L836" s="12" t="s">
        <v>762</v>
      </c>
      <c r="M836" s="12" t="s">
        <v>564</v>
      </c>
      <c r="N836" s="12" t="s">
        <v>763</v>
      </c>
      <c r="O836" s="16">
        <v>49</v>
      </c>
      <c r="P836" s="16">
        <v>0</v>
      </c>
      <c r="Q836" s="17">
        <v>0</v>
      </c>
      <c r="R836" s="17">
        <v>0</v>
      </c>
      <c r="S836" s="16">
        <v>0</v>
      </c>
      <c r="T836" s="16">
        <v>0</v>
      </c>
      <c r="U836" s="17">
        <v>0</v>
      </c>
      <c r="V836" s="17">
        <v>0</v>
      </c>
      <c r="W836" s="16">
        <v>0</v>
      </c>
      <c r="X836" s="16">
        <v>49</v>
      </c>
      <c r="Y836" s="16">
        <v>0</v>
      </c>
      <c r="Z836" s="16">
        <v>0</v>
      </c>
      <c r="AA836" s="18">
        <v>0</v>
      </c>
      <c r="AB836" s="16">
        <v>0</v>
      </c>
      <c r="AC836" s="12" t="s">
        <v>549</v>
      </c>
      <c r="AD836" s="12" t="s">
        <v>559</v>
      </c>
      <c r="AE836" s="19">
        <v>43615</v>
      </c>
    </row>
    <row r="837" spans="1:34" s="12" customFormat="1" ht="12.75" x14ac:dyDescent="0.15">
      <c r="A837" s="12" t="s">
        <v>1695</v>
      </c>
      <c r="B837" s="12" t="s">
        <v>1301</v>
      </c>
      <c r="C837" s="12" t="s">
        <v>588</v>
      </c>
      <c r="D837" s="12" t="s">
        <v>1296</v>
      </c>
      <c r="E837" s="12" t="s">
        <v>544</v>
      </c>
      <c r="F837" s="12" t="s">
        <v>585</v>
      </c>
      <c r="G837" s="16">
        <v>100</v>
      </c>
      <c r="H837" s="16">
        <v>52</v>
      </c>
      <c r="I837" s="17">
        <v>52</v>
      </c>
      <c r="J837" s="17">
        <v>52</v>
      </c>
      <c r="K837" s="16">
        <v>48</v>
      </c>
      <c r="L837" s="12" t="s">
        <v>1297</v>
      </c>
      <c r="M837" s="12" t="s">
        <v>1298</v>
      </c>
      <c r="N837" s="12" t="s">
        <v>1299</v>
      </c>
      <c r="O837" s="16">
        <v>22</v>
      </c>
      <c r="P837" s="16">
        <v>22</v>
      </c>
      <c r="Q837" s="17">
        <v>22</v>
      </c>
      <c r="R837" s="17">
        <v>22</v>
      </c>
      <c r="S837" s="16">
        <v>0</v>
      </c>
      <c r="T837" s="16">
        <v>0</v>
      </c>
      <c r="U837" s="17">
        <v>0</v>
      </c>
      <c r="V837" s="17">
        <v>0</v>
      </c>
      <c r="W837" s="16">
        <v>22</v>
      </c>
      <c r="X837" s="16">
        <v>0</v>
      </c>
      <c r="Y837" s="16">
        <v>10.56</v>
      </c>
      <c r="Z837" s="16">
        <v>11.44</v>
      </c>
      <c r="AA837" s="18">
        <v>0</v>
      </c>
      <c r="AB837" s="16">
        <v>-10.56</v>
      </c>
      <c r="AC837" s="12" t="s">
        <v>549</v>
      </c>
      <c r="AD837" s="12" t="s">
        <v>559</v>
      </c>
      <c r="AE837" s="19">
        <v>43615</v>
      </c>
      <c r="AF837" s="19">
        <v>43616</v>
      </c>
    </row>
    <row r="838" spans="1:34" s="12" customFormat="1" ht="12.75" x14ac:dyDescent="0.15">
      <c r="A838" s="12" t="s">
        <v>1696</v>
      </c>
      <c r="B838" s="12" t="s">
        <v>93</v>
      </c>
      <c r="C838" s="12" t="s">
        <v>573</v>
      </c>
      <c r="D838" s="12" t="s">
        <v>796</v>
      </c>
      <c r="E838" s="12" t="s">
        <v>544</v>
      </c>
      <c r="F838" s="12" t="s">
        <v>585</v>
      </c>
      <c r="G838" s="16">
        <v>2000</v>
      </c>
      <c r="H838" s="16">
        <v>90</v>
      </c>
      <c r="I838" s="17">
        <v>90</v>
      </c>
      <c r="J838" s="17">
        <v>90</v>
      </c>
      <c r="K838" s="16">
        <v>1910</v>
      </c>
      <c r="L838" s="12" t="s">
        <v>797</v>
      </c>
      <c r="M838" s="12" t="s">
        <v>576</v>
      </c>
      <c r="N838" s="12" t="s">
        <v>798</v>
      </c>
      <c r="O838" s="16">
        <v>67</v>
      </c>
      <c r="P838" s="16">
        <v>67</v>
      </c>
      <c r="Q838" s="17">
        <v>67</v>
      </c>
      <c r="R838" s="17">
        <v>67</v>
      </c>
      <c r="S838" s="16">
        <v>0</v>
      </c>
      <c r="T838" s="16">
        <v>0</v>
      </c>
      <c r="U838" s="17">
        <v>0</v>
      </c>
      <c r="V838" s="17">
        <v>0</v>
      </c>
      <c r="W838" s="16">
        <v>67</v>
      </c>
      <c r="X838" s="16">
        <v>0</v>
      </c>
      <c r="Y838" s="16">
        <v>63.984999999999999</v>
      </c>
      <c r="Z838" s="16">
        <v>3.0150000000000001</v>
      </c>
      <c r="AA838" s="18">
        <v>0</v>
      </c>
      <c r="AB838" s="16">
        <v>-63.984999999999999</v>
      </c>
      <c r="AC838" s="12" t="s">
        <v>549</v>
      </c>
      <c r="AD838" s="12" t="s">
        <v>559</v>
      </c>
      <c r="AE838" s="19">
        <v>43615</v>
      </c>
      <c r="AF838" s="19">
        <v>43616</v>
      </c>
    </row>
    <row r="839" spans="1:34" s="12" customFormat="1" ht="12.75" x14ac:dyDescent="0.15">
      <c r="A839" s="12" t="s">
        <v>1697</v>
      </c>
      <c r="B839" s="12" t="s">
        <v>346</v>
      </c>
      <c r="C839" s="12" t="s">
        <v>670</v>
      </c>
      <c r="D839" s="12" t="s">
        <v>671</v>
      </c>
      <c r="E839" s="12" t="s">
        <v>544</v>
      </c>
      <c r="F839" s="12" t="s">
        <v>585</v>
      </c>
      <c r="G839" s="16">
        <v>500000</v>
      </c>
      <c r="H839" s="16">
        <v>49000</v>
      </c>
      <c r="I839" s="17">
        <v>49000</v>
      </c>
      <c r="J839" s="17">
        <v>49000</v>
      </c>
      <c r="K839" s="16">
        <v>451000</v>
      </c>
      <c r="L839" s="12" t="s">
        <v>1698</v>
      </c>
      <c r="M839" s="12" t="s">
        <v>564</v>
      </c>
      <c r="N839" s="12" t="s">
        <v>1699</v>
      </c>
      <c r="O839" s="16">
        <v>655</v>
      </c>
      <c r="P839" s="16">
        <v>610.79999999999995</v>
      </c>
      <c r="Q839" s="17">
        <v>610.79999999999995</v>
      </c>
      <c r="R839" s="17">
        <v>610.79999999999995</v>
      </c>
      <c r="S839" s="16">
        <v>0</v>
      </c>
      <c r="T839" s="16">
        <v>0</v>
      </c>
      <c r="U839" s="17">
        <v>0</v>
      </c>
      <c r="V839" s="17">
        <v>0</v>
      </c>
      <c r="W839" s="16">
        <v>610.79999999999995</v>
      </c>
      <c r="X839" s="16">
        <v>44.2</v>
      </c>
      <c r="Y839" s="16">
        <v>546.61</v>
      </c>
      <c r="Z839" s="16">
        <v>64.19</v>
      </c>
      <c r="AA839" s="18">
        <v>0</v>
      </c>
      <c r="AB839" s="16">
        <v>-546.61</v>
      </c>
      <c r="AC839" s="12" t="s">
        <v>549</v>
      </c>
      <c r="AD839" s="12" t="s">
        <v>559</v>
      </c>
      <c r="AE839" s="19">
        <v>43615</v>
      </c>
      <c r="AF839" s="19">
        <v>43616</v>
      </c>
    </row>
    <row r="840" spans="1:34" s="12" customFormat="1" ht="12.75" x14ac:dyDescent="0.15">
      <c r="A840" s="12" t="s">
        <v>1700</v>
      </c>
      <c r="B840" s="12" t="s">
        <v>1420</v>
      </c>
      <c r="C840" s="12" t="s">
        <v>588</v>
      </c>
      <c r="D840" s="12" t="s">
        <v>983</v>
      </c>
      <c r="E840" s="12" t="s">
        <v>544</v>
      </c>
      <c r="F840" s="12" t="s">
        <v>585</v>
      </c>
      <c r="G840" s="16">
        <v>300</v>
      </c>
      <c r="H840" s="16">
        <v>170</v>
      </c>
      <c r="I840" s="17">
        <v>170</v>
      </c>
      <c r="J840" s="17">
        <v>170</v>
      </c>
      <c r="K840" s="16">
        <v>130</v>
      </c>
      <c r="L840" s="12" t="s">
        <v>984</v>
      </c>
      <c r="M840" s="12" t="s">
        <v>557</v>
      </c>
      <c r="N840" s="12" t="s">
        <v>985</v>
      </c>
      <c r="O840" s="16">
        <v>48</v>
      </c>
      <c r="P840" s="16">
        <v>37.9</v>
      </c>
      <c r="Q840" s="17">
        <v>37.9</v>
      </c>
      <c r="R840" s="17">
        <v>37.9</v>
      </c>
      <c r="S840" s="16">
        <v>0</v>
      </c>
      <c r="T840" s="16">
        <v>0</v>
      </c>
      <c r="U840" s="17">
        <v>0</v>
      </c>
      <c r="V840" s="17">
        <v>0</v>
      </c>
      <c r="W840" s="16">
        <v>37.9</v>
      </c>
      <c r="X840" s="16">
        <v>10.1</v>
      </c>
      <c r="Y840" s="16">
        <v>10.7</v>
      </c>
      <c r="Z840" s="16">
        <v>27.2</v>
      </c>
      <c r="AA840" s="18">
        <v>0</v>
      </c>
      <c r="AB840" s="16">
        <v>-10.7</v>
      </c>
      <c r="AC840" s="12" t="s">
        <v>549</v>
      </c>
      <c r="AD840" s="12" t="s">
        <v>559</v>
      </c>
      <c r="AE840" s="19">
        <v>43615</v>
      </c>
      <c r="AF840" s="19">
        <v>43616</v>
      </c>
    </row>
    <row r="841" spans="1:34" s="12" customFormat="1" ht="12.75" x14ac:dyDescent="0.15">
      <c r="A841" s="12" t="s">
        <v>1701</v>
      </c>
      <c r="B841" s="12" t="s">
        <v>11</v>
      </c>
      <c r="C841" s="12" t="s">
        <v>453</v>
      </c>
      <c r="D841" s="12" t="s">
        <v>628</v>
      </c>
      <c r="E841" s="12" t="s">
        <v>544</v>
      </c>
      <c r="F841" s="12" t="s">
        <v>585</v>
      </c>
      <c r="G841" s="16">
        <v>100000</v>
      </c>
      <c r="H841" s="16">
        <v>85600</v>
      </c>
      <c r="I841" s="17">
        <v>85600</v>
      </c>
      <c r="J841" s="17">
        <v>85600</v>
      </c>
      <c r="K841" s="16">
        <v>14400</v>
      </c>
      <c r="L841" s="12" t="s">
        <v>629</v>
      </c>
      <c r="M841" s="12" t="s">
        <v>564</v>
      </c>
      <c r="N841" s="12" t="s">
        <v>630</v>
      </c>
      <c r="O841" s="16">
        <v>87</v>
      </c>
      <c r="P841" s="16">
        <v>74.5</v>
      </c>
      <c r="Q841" s="17">
        <v>74.5</v>
      </c>
      <c r="R841" s="17">
        <v>74.5</v>
      </c>
      <c r="S841" s="16">
        <v>0</v>
      </c>
      <c r="T841" s="16">
        <v>0</v>
      </c>
      <c r="U841" s="17">
        <v>0</v>
      </c>
      <c r="V841" s="17">
        <v>0</v>
      </c>
      <c r="W841" s="16">
        <v>74.5</v>
      </c>
      <c r="X841" s="16">
        <v>12.5</v>
      </c>
      <c r="Y841" s="16">
        <v>2.8000000000001801E-2</v>
      </c>
      <c r="Z841" s="16">
        <v>74.471999999999994</v>
      </c>
      <c r="AA841" s="18">
        <v>0</v>
      </c>
      <c r="AB841" s="16">
        <v>-2.8000000000001801E-2</v>
      </c>
      <c r="AC841" s="12" t="s">
        <v>549</v>
      </c>
      <c r="AD841" s="12" t="s">
        <v>559</v>
      </c>
      <c r="AE841" s="19">
        <v>43615</v>
      </c>
      <c r="AF841" s="19">
        <v>43615</v>
      </c>
    </row>
    <row r="842" spans="1:34" s="12" customFormat="1" ht="12.75" x14ac:dyDescent="0.15">
      <c r="A842" s="12" t="s">
        <v>1702</v>
      </c>
      <c r="B842" s="12" t="s">
        <v>38</v>
      </c>
      <c r="C842" s="12" t="s">
        <v>588</v>
      </c>
      <c r="D842" s="12" t="s">
        <v>589</v>
      </c>
      <c r="E842" s="12" t="s">
        <v>544</v>
      </c>
      <c r="F842" s="12" t="s">
        <v>585</v>
      </c>
      <c r="G842" s="16">
        <v>500</v>
      </c>
      <c r="H842" s="16">
        <v>500</v>
      </c>
      <c r="I842" s="17">
        <v>500</v>
      </c>
      <c r="J842" s="17">
        <v>500</v>
      </c>
      <c r="K842" s="16">
        <v>0</v>
      </c>
      <c r="L842" s="12" t="s">
        <v>595</v>
      </c>
      <c r="M842" s="12" t="s">
        <v>591</v>
      </c>
      <c r="N842" s="12" t="s">
        <v>596</v>
      </c>
      <c r="O842" s="16">
        <v>21</v>
      </c>
      <c r="P842" s="16">
        <v>21</v>
      </c>
      <c r="Q842" s="17">
        <v>21</v>
      </c>
      <c r="R842" s="17">
        <v>21</v>
      </c>
      <c r="S842" s="16">
        <v>0</v>
      </c>
      <c r="T842" s="16">
        <v>0</v>
      </c>
      <c r="U842" s="17">
        <v>0</v>
      </c>
      <c r="V842" s="17">
        <v>0</v>
      </c>
      <c r="W842" s="16">
        <v>21</v>
      </c>
      <c r="X842" s="16">
        <v>0</v>
      </c>
      <c r="Y842" s="16">
        <v>0</v>
      </c>
      <c r="Z842" s="16">
        <v>21</v>
      </c>
      <c r="AA842" s="18">
        <v>0</v>
      </c>
      <c r="AB842" s="16">
        <v>0</v>
      </c>
      <c r="AC842" s="12" t="s">
        <v>549</v>
      </c>
      <c r="AD842" s="12" t="s">
        <v>559</v>
      </c>
      <c r="AE842" s="19">
        <v>43615</v>
      </c>
      <c r="AF842" s="19">
        <v>43615</v>
      </c>
      <c r="AG842" s="19">
        <v>43616</v>
      </c>
    </row>
    <row r="843" spans="1:34" s="12" customFormat="1" ht="12.75" x14ac:dyDescent="0.15">
      <c r="A843" s="12" t="s">
        <v>1703</v>
      </c>
      <c r="B843" s="12" t="s">
        <v>90</v>
      </c>
      <c r="C843" s="12" t="s">
        <v>542</v>
      </c>
      <c r="D843" s="12" t="s">
        <v>562</v>
      </c>
      <c r="E843" s="12" t="s">
        <v>544</v>
      </c>
      <c r="F843" s="12" t="s">
        <v>585</v>
      </c>
      <c r="G843" s="16">
        <v>500000</v>
      </c>
      <c r="H843" s="16">
        <v>34900</v>
      </c>
      <c r="I843" s="17">
        <v>34900</v>
      </c>
      <c r="J843" s="17">
        <v>34900</v>
      </c>
      <c r="K843" s="16">
        <v>465100</v>
      </c>
      <c r="L843" s="12" t="s">
        <v>88</v>
      </c>
      <c r="M843" s="12" t="s">
        <v>567</v>
      </c>
      <c r="N843" s="12" t="s">
        <v>562</v>
      </c>
      <c r="O843" s="16">
        <v>500000</v>
      </c>
      <c r="P843" s="16">
        <v>34900</v>
      </c>
      <c r="Q843" s="17">
        <v>34900</v>
      </c>
      <c r="R843" s="17">
        <v>34900</v>
      </c>
      <c r="S843" s="16">
        <v>0</v>
      </c>
      <c r="T843" s="16">
        <v>0</v>
      </c>
      <c r="U843" s="17">
        <v>0</v>
      </c>
      <c r="V843" s="17">
        <v>0</v>
      </c>
      <c r="W843" s="16">
        <v>34900</v>
      </c>
      <c r="X843" s="16">
        <v>465100</v>
      </c>
      <c r="Y843" s="16">
        <v>0</v>
      </c>
      <c r="Z843" s="16">
        <v>34900</v>
      </c>
      <c r="AA843" s="18">
        <v>0</v>
      </c>
      <c r="AB843" s="16">
        <v>0</v>
      </c>
      <c r="AC843" s="12" t="s">
        <v>549</v>
      </c>
      <c r="AD843" s="12" t="s">
        <v>79</v>
      </c>
      <c r="AE843" s="19">
        <v>43615</v>
      </c>
      <c r="AF843" s="19">
        <v>43615</v>
      </c>
    </row>
    <row r="844" spans="1:34" s="12" customFormat="1" ht="12.75" x14ac:dyDescent="0.15">
      <c r="A844" s="12" t="s">
        <v>1703</v>
      </c>
      <c r="B844" s="12" t="s">
        <v>90</v>
      </c>
      <c r="C844" s="12" t="s">
        <v>542</v>
      </c>
      <c r="D844" s="12" t="s">
        <v>562</v>
      </c>
      <c r="E844" s="12" t="s">
        <v>544</v>
      </c>
      <c r="F844" s="12" t="s">
        <v>585</v>
      </c>
      <c r="G844" s="16">
        <v>500000</v>
      </c>
      <c r="H844" s="16">
        <v>34900</v>
      </c>
      <c r="I844" s="17">
        <v>34900</v>
      </c>
      <c r="J844" s="17">
        <v>34900</v>
      </c>
      <c r="K844" s="16">
        <v>465100</v>
      </c>
      <c r="L844" s="12" t="s">
        <v>89</v>
      </c>
      <c r="M844" s="12" t="s">
        <v>561</v>
      </c>
      <c r="N844" s="12" t="s">
        <v>562</v>
      </c>
      <c r="O844" s="16">
        <v>500000</v>
      </c>
      <c r="P844" s="16">
        <v>34900</v>
      </c>
      <c r="Q844" s="17">
        <v>34900</v>
      </c>
      <c r="R844" s="17">
        <v>34900</v>
      </c>
      <c r="S844" s="16">
        <v>0</v>
      </c>
      <c r="T844" s="16">
        <v>0</v>
      </c>
      <c r="U844" s="17">
        <v>0</v>
      </c>
      <c r="V844" s="17">
        <v>0</v>
      </c>
      <c r="W844" s="16">
        <v>34900</v>
      </c>
      <c r="X844" s="16">
        <v>465100</v>
      </c>
      <c r="Y844" s="16">
        <v>0</v>
      </c>
      <c r="Z844" s="16">
        <v>34900</v>
      </c>
      <c r="AA844" s="18">
        <v>0</v>
      </c>
      <c r="AB844" s="16">
        <v>0</v>
      </c>
      <c r="AC844" s="12" t="s">
        <v>549</v>
      </c>
      <c r="AD844" s="12" t="s">
        <v>79</v>
      </c>
      <c r="AE844" s="19">
        <v>43615</v>
      </c>
      <c r="AF844" s="19">
        <v>43615</v>
      </c>
    </row>
    <row r="845" spans="1:34" s="12" customFormat="1" ht="12.75" x14ac:dyDescent="0.15">
      <c r="A845" s="12" t="s">
        <v>1704</v>
      </c>
      <c r="B845" s="12" t="s">
        <v>1295</v>
      </c>
      <c r="C845" s="12" t="s">
        <v>588</v>
      </c>
      <c r="D845" s="12" t="s">
        <v>1296</v>
      </c>
      <c r="E845" s="12" t="s">
        <v>544</v>
      </c>
      <c r="F845" s="12" t="s">
        <v>545</v>
      </c>
      <c r="G845" s="16">
        <v>500</v>
      </c>
      <c r="H845" s="16">
        <v>0</v>
      </c>
      <c r="I845" s="17">
        <v>0</v>
      </c>
      <c r="J845" s="17">
        <v>0</v>
      </c>
      <c r="K845" s="16">
        <v>500</v>
      </c>
      <c r="L845" s="12" t="s">
        <v>1297</v>
      </c>
      <c r="M845" s="12" t="s">
        <v>1298</v>
      </c>
      <c r="N845" s="12" t="s">
        <v>1299</v>
      </c>
      <c r="O845" s="16">
        <v>107</v>
      </c>
      <c r="P845" s="16">
        <v>0</v>
      </c>
      <c r="Q845" s="17">
        <v>0</v>
      </c>
      <c r="R845" s="17">
        <v>0</v>
      </c>
      <c r="S845" s="16">
        <v>0</v>
      </c>
      <c r="T845" s="16">
        <v>0</v>
      </c>
      <c r="U845" s="17">
        <v>0</v>
      </c>
      <c r="V845" s="17">
        <v>0</v>
      </c>
      <c r="W845" s="16">
        <v>0</v>
      </c>
      <c r="X845" s="16">
        <v>107</v>
      </c>
      <c r="Y845" s="16">
        <v>0</v>
      </c>
      <c r="Z845" s="16">
        <v>0</v>
      </c>
      <c r="AA845" s="18">
        <v>0</v>
      </c>
      <c r="AB845" s="16">
        <v>0</v>
      </c>
      <c r="AC845" s="12" t="s">
        <v>549</v>
      </c>
      <c r="AD845" s="12" t="s">
        <v>559</v>
      </c>
      <c r="AE845" s="19">
        <v>43615</v>
      </c>
      <c r="AH845" s="20">
        <v>43616</v>
      </c>
    </row>
    <row r="846" spans="1:34" s="12" customFormat="1" ht="12.75" x14ac:dyDescent="0.15">
      <c r="A846" s="12" t="s">
        <v>1705</v>
      </c>
      <c r="B846" s="12" t="s">
        <v>42</v>
      </c>
      <c r="C846" s="12" t="s">
        <v>871</v>
      </c>
      <c r="D846" s="12" t="s">
        <v>872</v>
      </c>
      <c r="E846" s="12" t="s">
        <v>544</v>
      </c>
      <c r="F846" s="12" t="s">
        <v>545</v>
      </c>
      <c r="G846" s="16">
        <v>300000</v>
      </c>
      <c r="H846" s="16">
        <v>0</v>
      </c>
      <c r="I846" s="17">
        <v>0</v>
      </c>
      <c r="J846" s="17">
        <v>0</v>
      </c>
      <c r="K846" s="16">
        <v>300000</v>
      </c>
      <c r="L846" s="12" t="s">
        <v>685</v>
      </c>
      <c r="M846" s="12" t="s">
        <v>686</v>
      </c>
      <c r="N846" s="12" t="s">
        <v>687</v>
      </c>
      <c r="O846" s="16">
        <v>14</v>
      </c>
      <c r="P846" s="16">
        <v>0</v>
      </c>
      <c r="Q846" s="17">
        <v>0</v>
      </c>
      <c r="R846" s="17">
        <v>0</v>
      </c>
      <c r="S846" s="16">
        <v>0</v>
      </c>
      <c r="T846" s="16">
        <v>0</v>
      </c>
      <c r="U846" s="17">
        <v>0</v>
      </c>
      <c r="V846" s="17">
        <v>0</v>
      </c>
      <c r="W846" s="16">
        <v>0</v>
      </c>
      <c r="X846" s="16">
        <v>14</v>
      </c>
      <c r="Y846" s="16">
        <v>0</v>
      </c>
      <c r="Z846" s="16">
        <v>0</v>
      </c>
      <c r="AA846" s="18">
        <v>0</v>
      </c>
      <c r="AB846" s="16">
        <v>0</v>
      </c>
      <c r="AC846" s="12" t="s">
        <v>549</v>
      </c>
      <c r="AD846" s="12" t="s">
        <v>559</v>
      </c>
      <c r="AE846" s="19">
        <v>43615</v>
      </c>
      <c r="AH846" s="20">
        <v>43616</v>
      </c>
    </row>
    <row r="847" spans="1:34" s="12" customFormat="1" ht="12.75" x14ac:dyDescent="0.15">
      <c r="A847" s="12" t="s">
        <v>1706</v>
      </c>
      <c r="B847" s="12" t="s">
        <v>43</v>
      </c>
      <c r="C847" s="12" t="s">
        <v>871</v>
      </c>
      <c r="D847" s="12" t="s">
        <v>872</v>
      </c>
      <c r="E847" s="12" t="s">
        <v>544</v>
      </c>
      <c r="F847" s="12" t="s">
        <v>545</v>
      </c>
      <c r="G847" s="16">
        <v>300000</v>
      </c>
      <c r="H847" s="16">
        <v>0</v>
      </c>
      <c r="I847" s="17">
        <v>0</v>
      </c>
      <c r="J847" s="17">
        <v>0</v>
      </c>
      <c r="K847" s="16">
        <v>300000</v>
      </c>
      <c r="L847" s="12" t="s">
        <v>685</v>
      </c>
      <c r="M847" s="12" t="s">
        <v>686</v>
      </c>
      <c r="N847" s="12" t="s">
        <v>687</v>
      </c>
      <c r="O847" s="16">
        <v>14</v>
      </c>
      <c r="P847" s="16">
        <v>0</v>
      </c>
      <c r="Q847" s="17">
        <v>0</v>
      </c>
      <c r="R847" s="17">
        <v>0</v>
      </c>
      <c r="S847" s="16">
        <v>0</v>
      </c>
      <c r="T847" s="16">
        <v>0</v>
      </c>
      <c r="U847" s="17">
        <v>0</v>
      </c>
      <c r="V847" s="17">
        <v>0</v>
      </c>
      <c r="W847" s="16">
        <v>0</v>
      </c>
      <c r="X847" s="16">
        <v>14</v>
      </c>
      <c r="Y847" s="16">
        <v>0</v>
      </c>
      <c r="Z847" s="16">
        <v>0</v>
      </c>
      <c r="AA847" s="18">
        <v>0</v>
      </c>
      <c r="AB847" s="16">
        <v>0</v>
      </c>
      <c r="AC847" s="12" t="s">
        <v>549</v>
      </c>
      <c r="AD847" s="12" t="s">
        <v>559</v>
      </c>
      <c r="AE847" s="19">
        <v>43615</v>
      </c>
      <c r="AH847" s="20">
        <v>43616</v>
      </c>
    </row>
    <row r="848" spans="1:34" s="12" customFormat="1" ht="12.75" x14ac:dyDescent="0.15">
      <c r="A848" s="12" t="s">
        <v>1707</v>
      </c>
      <c r="B848" s="12" t="s">
        <v>1708</v>
      </c>
      <c r="C848" s="12" t="s">
        <v>1101</v>
      </c>
      <c r="D848" s="12" t="s">
        <v>1709</v>
      </c>
      <c r="E848" s="12" t="s">
        <v>544</v>
      </c>
      <c r="F848" s="12" t="s">
        <v>708</v>
      </c>
      <c r="G848" s="16">
        <v>500000</v>
      </c>
      <c r="H848" s="16">
        <v>0</v>
      </c>
      <c r="I848" s="17">
        <v>0</v>
      </c>
      <c r="J848" s="17">
        <v>0</v>
      </c>
      <c r="K848" s="16">
        <v>500000</v>
      </c>
      <c r="L848" s="12" t="s">
        <v>1710</v>
      </c>
      <c r="M848" s="12" t="s">
        <v>564</v>
      </c>
      <c r="N848" s="12" t="s">
        <v>1711</v>
      </c>
      <c r="O848" s="16">
        <v>39</v>
      </c>
      <c r="P848" s="16">
        <v>39</v>
      </c>
      <c r="Q848" s="17">
        <v>39</v>
      </c>
      <c r="R848" s="17">
        <v>39</v>
      </c>
      <c r="S848" s="16">
        <v>0</v>
      </c>
      <c r="T848" s="16">
        <v>0</v>
      </c>
      <c r="U848" s="17">
        <v>0</v>
      </c>
      <c r="V848" s="17">
        <v>0</v>
      </c>
      <c r="W848" s="16">
        <v>39</v>
      </c>
      <c r="X848" s="16">
        <v>0</v>
      </c>
      <c r="Y848" s="16">
        <v>39</v>
      </c>
      <c r="Z848" s="16">
        <v>0</v>
      </c>
      <c r="AA848" s="18">
        <v>0</v>
      </c>
      <c r="AB848" s="16">
        <v>-39</v>
      </c>
      <c r="AC848" s="12" t="s">
        <v>549</v>
      </c>
      <c r="AD848" s="12" t="s">
        <v>559</v>
      </c>
      <c r="AE848" s="19">
        <v>43615</v>
      </c>
    </row>
    <row r="849" spans="1:34" s="12" customFormat="1" ht="12.75" x14ac:dyDescent="0.15">
      <c r="A849" s="12" t="s">
        <v>1712</v>
      </c>
      <c r="B849" s="12" t="s">
        <v>82</v>
      </c>
      <c r="C849" s="12" t="s">
        <v>646</v>
      </c>
      <c r="D849" s="12" t="s">
        <v>647</v>
      </c>
      <c r="E849" s="12" t="s">
        <v>544</v>
      </c>
      <c r="F849" s="12" t="s">
        <v>708</v>
      </c>
      <c r="G849" s="16">
        <v>500000</v>
      </c>
      <c r="H849" s="16">
        <v>0</v>
      </c>
      <c r="I849" s="17">
        <v>0</v>
      </c>
      <c r="J849" s="17">
        <v>0</v>
      </c>
      <c r="K849" s="16">
        <v>500000</v>
      </c>
      <c r="L849" s="12" t="s">
        <v>648</v>
      </c>
      <c r="M849" s="12" t="s">
        <v>564</v>
      </c>
      <c r="N849" s="12" t="s">
        <v>649</v>
      </c>
      <c r="O849" s="16">
        <v>237</v>
      </c>
      <c r="P849" s="16">
        <v>152.19999999999999</v>
      </c>
      <c r="Q849" s="17">
        <v>152.19999999999999</v>
      </c>
      <c r="R849" s="17">
        <v>152.19999999999999</v>
      </c>
      <c r="S849" s="16">
        <v>0</v>
      </c>
      <c r="T849" s="16">
        <v>0</v>
      </c>
      <c r="U849" s="17">
        <v>0</v>
      </c>
      <c r="V849" s="17">
        <v>0</v>
      </c>
      <c r="W849" s="16">
        <v>152.19999999999999</v>
      </c>
      <c r="X849" s="16">
        <v>84.8</v>
      </c>
      <c r="Y849" s="16">
        <v>152.19999999999999</v>
      </c>
      <c r="Z849" s="16">
        <v>0</v>
      </c>
      <c r="AA849" s="18">
        <v>0</v>
      </c>
      <c r="AB849" s="16">
        <v>-152.19999999999999</v>
      </c>
      <c r="AC849" s="12" t="s">
        <v>549</v>
      </c>
      <c r="AD849" s="12" t="s">
        <v>559</v>
      </c>
      <c r="AE849" s="19">
        <v>43615</v>
      </c>
    </row>
    <row r="850" spans="1:34" s="12" customFormat="1" ht="12.75" x14ac:dyDescent="0.15">
      <c r="A850" s="12" t="s">
        <v>1713</v>
      </c>
      <c r="B850" s="12" t="s">
        <v>113</v>
      </c>
      <c r="C850" s="12" t="s">
        <v>753</v>
      </c>
      <c r="D850" s="12" t="s">
        <v>653</v>
      </c>
      <c r="E850" s="12" t="s">
        <v>544</v>
      </c>
      <c r="F850" s="12" t="s">
        <v>708</v>
      </c>
      <c r="G850" s="16">
        <v>200</v>
      </c>
      <c r="H850" s="16">
        <v>0</v>
      </c>
      <c r="I850" s="17">
        <v>0</v>
      </c>
      <c r="J850" s="17">
        <v>0</v>
      </c>
      <c r="K850" s="16">
        <v>200</v>
      </c>
      <c r="L850" s="12" t="s">
        <v>754</v>
      </c>
      <c r="M850" s="12" t="s">
        <v>557</v>
      </c>
      <c r="N850" s="12" t="s">
        <v>755</v>
      </c>
      <c r="O850" s="16">
        <v>24</v>
      </c>
      <c r="P850" s="16">
        <v>24</v>
      </c>
      <c r="Q850" s="17">
        <v>24</v>
      </c>
      <c r="R850" s="17">
        <v>24</v>
      </c>
      <c r="S850" s="16">
        <v>0</v>
      </c>
      <c r="T850" s="16">
        <v>0</v>
      </c>
      <c r="U850" s="17">
        <v>0</v>
      </c>
      <c r="V850" s="17">
        <v>0</v>
      </c>
      <c r="W850" s="16">
        <v>24</v>
      </c>
      <c r="X850" s="16">
        <v>0</v>
      </c>
      <c r="Y850" s="16">
        <v>24</v>
      </c>
      <c r="Z850" s="16">
        <v>0</v>
      </c>
      <c r="AA850" s="18">
        <v>0</v>
      </c>
      <c r="AB850" s="16">
        <v>-24</v>
      </c>
      <c r="AC850" s="12" t="s">
        <v>549</v>
      </c>
      <c r="AD850" s="12" t="s">
        <v>559</v>
      </c>
      <c r="AE850" s="19">
        <v>43615</v>
      </c>
    </row>
    <row r="851" spans="1:34" s="12" customFormat="1" ht="12.75" x14ac:dyDescent="0.15">
      <c r="A851" s="12" t="s">
        <v>1714</v>
      </c>
      <c r="B851" s="12" t="s">
        <v>34</v>
      </c>
      <c r="C851" s="12" t="s">
        <v>696</v>
      </c>
      <c r="D851" s="12" t="s">
        <v>697</v>
      </c>
      <c r="E851" s="12" t="s">
        <v>544</v>
      </c>
      <c r="F851" s="12" t="s">
        <v>703</v>
      </c>
      <c r="G851" s="16">
        <v>300</v>
      </c>
      <c r="H851" s="16">
        <v>0</v>
      </c>
      <c r="I851" s="17">
        <v>0</v>
      </c>
      <c r="J851" s="17">
        <v>0</v>
      </c>
      <c r="K851" s="16">
        <v>300</v>
      </c>
      <c r="L851" s="12" t="s">
        <v>698</v>
      </c>
      <c r="M851" s="12" t="s">
        <v>564</v>
      </c>
      <c r="N851" s="12" t="s">
        <v>699</v>
      </c>
      <c r="O851" s="16">
        <v>34</v>
      </c>
      <c r="P851" s="16">
        <v>0</v>
      </c>
      <c r="Q851" s="17">
        <v>0</v>
      </c>
      <c r="R851" s="17">
        <v>0</v>
      </c>
      <c r="S851" s="16">
        <v>0</v>
      </c>
      <c r="T851" s="16">
        <v>0</v>
      </c>
      <c r="U851" s="17">
        <v>0</v>
      </c>
      <c r="V851" s="17">
        <v>0</v>
      </c>
      <c r="W851" s="16">
        <v>0</v>
      </c>
      <c r="X851" s="16">
        <v>34</v>
      </c>
      <c r="Y851" s="16">
        <v>0</v>
      </c>
      <c r="Z851" s="16">
        <v>0</v>
      </c>
      <c r="AA851" s="18">
        <v>0</v>
      </c>
      <c r="AB851" s="16">
        <v>0</v>
      </c>
      <c r="AC851" s="12" t="s">
        <v>549</v>
      </c>
      <c r="AD851" s="12" t="s">
        <v>559</v>
      </c>
      <c r="AE851" s="19">
        <v>43615</v>
      </c>
    </row>
    <row r="852" spans="1:34" s="12" customFormat="1" ht="12.75" x14ac:dyDescent="0.15">
      <c r="A852" s="12" t="s">
        <v>1715</v>
      </c>
      <c r="B852" s="12" t="s">
        <v>35</v>
      </c>
      <c r="C852" s="12" t="s">
        <v>701</v>
      </c>
      <c r="D852" s="12" t="s">
        <v>697</v>
      </c>
      <c r="E852" s="12" t="s">
        <v>544</v>
      </c>
      <c r="F852" s="12" t="s">
        <v>585</v>
      </c>
      <c r="G852" s="16">
        <v>400</v>
      </c>
      <c r="H852" s="16">
        <v>297</v>
      </c>
      <c r="I852" s="17">
        <v>297</v>
      </c>
      <c r="J852" s="17">
        <v>297</v>
      </c>
      <c r="K852" s="16">
        <v>103</v>
      </c>
      <c r="L852" s="12" t="s">
        <v>698</v>
      </c>
      <c r="M852" s="12" t="s">
        <v>564</v>
      </c>
      <c r="N852" s="12" t="s">
        <v>699</v>
      </c>
      <c r="O852" s="16">
        <v>45</v>
      </c>
      <c r="P852" s="16">
        <v>45</v>
      </c>
      <c r="Q852" s="17">
        <v>45</v>
      </c>
      <c r="R852" s="17">
        <v>45</v>
      </c>
      <c r="S852" s="16">
        <v>0</v>
      </c>
      <c r="T852" s="16">
        <v>0</v>
      </c>
      <c r="U852" s="17">
        <v>0</v>
      </c>
      <c r="V852" s="17">
        <v>0</v>
      </c>
      <c r="W852" s="16">
        <v>45</v>
      </c>
      <c r="X852" s="16">
        <v>0</v>
      </c>
      <c r="Y852" s="16">
        <v>11.5875</v>
      </c>
      <c r="Z852" s="16">
        <v>33.412500000000001</v>
      </c>
      <c r="AA852" s="18">
        <v>0</v>
      </c>
      <c r="AB852" s="16">
        <v>-11.5875</v>
      </c>
      <c r="AC852" s="12" t="s">
        <v>549</v>
      </c>
      <c r="AD852" s="12" t="s">
        <v>559</v>
      </c>
      <c r="AE852" s="19">
        <v>43615</v>
      </c>
      <c r="AF852" s="19">
        <v>43616</v>
      </c>
    </row>
    <row r="853" spans="1:34" s="12" customFormat="1" ht="12.75" x14ac:dyDescent="0.15">
      <c r="A853" s="12" t="s">
        <v>1716</v>
      </c>
      <c r="B853" s="12" t="s">
        <v>13</v>
      </c>
      <c r="C853" s="12" t="s">
        <v>554</v>
      </c>
      <c r="D853" s="12" t="s">
        <v>555</v>
      </c>
      <c r="E853" s="12" t="s">
        <v>544</v>
      </c>
      <c r="F853" s="12" t="s">
        <v>708</v>
      </c>
      <c r="G853" s="16">
        <v>400</v>
      </c>
      <c r="H853" s="16">
        <v>0</v>
      </c>
      <c r="I853" s="17">
        <v>0</v>
      </c>
      <c r="J853" s="17">
        <v>0</v>
      </c>
      <c r="K853" s="16">
        <v>400</v>
      </c>
      <c r="L853" s="12" t="s">
        <v>556</v>
      </c>
      <c r="M853" s="12" t="s">
        <v>557</v>
      </c>
      <c r="N853" s="12" t="s">
        <v>558</v>
      </c>
      <c r="O853" s="16">
        <v>40</v>
      </c>
      <c r="P853" s="16">
        <v>37.1</v>
      </c>
      <c r="Q853" s="17">
        <v>37.1</v>
      </c>
      <c r="R853" s="17">
        <v>37.1</v>
      </c>
      <c r="S853" s="16">
        <v>0</v>
      </c>
      <c r="T853" s="16">
        <v>0</v>
      </c>
      <c r="U853" s="17">
        <v>0</v>
      </c>
      <c r="V853" s="17">
        <v>0</v>
      </c>
      <c r="W853" s="16">
        <v>37.1</v>
      </c>
      <c r="X853" s="16">
        <v>2.9</v>
      </c>
      <c r="Y853" s="16">
        <v>37.1</v>
      </c>
      <c r="Z853" s="16">
        <v>0</v>
      </c>
      <c r="AA853" s="18">
        <v>0</v>
      </c>
      <c r="AB853" s="16">
        <v>-37.1</v>
      </c>
      <c r="AC853" s="12" t="s">
        <v>549</v>
      </c>
      <c r="AD853" s="12" t="s">
        <v>559</v>
      </c>
      <c r="AE853" s="19">
        <v>43615</v>
      </c>
    </row>
    <row r="854" spans="1:34" s="12" customFormat="1" ht="12.75" x14ac:dyDescent="0.15">
      <c r="A854" s="12" t="s">
        <v>1717</v>
      </c>
      <c r="B854" s="12" t="s">
        <v>34</v>
      </c>
      <c r="C854" s="12" t="s">
        <v>696</v>
      </c>
      <c r="D854" s="12" t="s">
        <v>697</v>
      </c>
      <c r="E854" s="12" t="s">
        <v>544</v>
      </c>
      <c r="F854" s="12" t="s">
        <v>585</v>
      </c>
      <c r="G854" s="16">
        <v>300</v>
      </c>
      <c r="H854" s="16">
        <v>297</v>
      </c>
      <c r="I854" s="17">
        <v>297</v>
      </c>
      <c r="J854" s="17">
        <v>297</v>
      </c>
      <c r="K854" s="16">
        <v>3</v>
      </c>
      <c r="L854" s="12" t="s">
        <v>698</v>
      </c>
      <c r="M854" s="12" t="s">
        <v>564</v>
      </c>
      <c r="N854" s="12" t="s">
        <v>699</v>
      </c>
      <c r="O854" s="16">
        <v>34</v>
      </c>
      <c r="P854" s="16">
        <v>34</v>
      </c>
      <c r="Q854" s="17">
        <v>34</v>
      </c>
      <c r="R854" s="17">
        <v>34</v>
      </c>
      <c r="S854" s="16">
        <v>0</v>
      </c>
      <c r="T854" s="16">
        <v>0</v>
      </c>
      <c r="U854" s="17">
        <v>0</v>
      </c>
      <c r="V854" s="17">
        <v>0</v>
      </c>
      <c r="W854" s="16">
        <v>34</v>
      </c>
      <c r="X854" s="16">
        <v>0</v>
      </c>
      <c r="Y854" s="16">
        <v>0.34</v>
      </c>
      <c r="Z854" s="16">
        <v>33.659999999999997</v>
      </c>
      <c r="AA854" s="18">
        <v>0</v>
      </c>
      <c r="AB854" s="16">
        <v>-0.34</v>
      </c>
      <c r="AC854" s="12" t="s">
        <v>549</v>
      </c>
      <c r="AD854" s="12" t="s">
        <v>559</v>
      </c>
      <c r="AE854" s="19">
        <v>43616</v>
      </c>
      <c r="AF854" s="19">
        <v>43616</v>
      </c>
    </row>
    <row r="855" spans="1:34" s="12" customFormat="1" ht="12.75" x14ac:dyDescent="0.15">
      <c r="A855" s="12" t="s">
        <v>1718</v>
      </c>
      <c r="B855" s="12" t="s">
        <v>35</v>
      </c>
      <c r="C855" s="12" t="s">
        <v>701</v>
      </c>
      <c r="D855" s="12" t="s">
        <v>697</v>
      </c>
      <c r="E855" s="12" t="s">
        <v>544</v>
      </c>
      <c r="F855" s="12" t="s">
        <v>703</v>
      </c>
      <c r="G855" s="16">
        <v>200</v>
      </c>
      <c r="H855" s="16">
        <v>0</v>
      </c>
      <c r="I855" s="17">
        <v>0</v>
      </c>
      <c r="J855" s="17">
        <v>0</v>
      </c>
      <c r="K855" s="16">
        <v>200</v>
      </c>
      <c r="L855" s="12" t="s">
        <v>698</v>
      </c>
      <c r="M855" s="12" t="s">
        <v>564</v>
      </c>
      <c r="N855" s="12" t="s">
        <v>699</v>
      </c>
      <c r="O855" s="16">
        <v>23</v>
      </c>
      <c r="P855" s="16">
        <v>0</v>
      </c>
      <c r="Q855" s="17">
        <v>0</v>
      </c>
      <c r="R855" s="17">
        <v>0</v>
      </c>
      <c r="S855" s="16">
        <v>0</v>
      </c>
      <c r="T855" s="16">
        <v>0</v>
      </c>
      <c r="U855" s="17">
        <v>0</v>
      </c>
      <c r="V855" s="17">
        <v>0</v>
      </c>
      <c r="W855" s="16">
        <v>0</v>
      </c>
      <c r="X855" s="16">
        <v>23</v>
      </c>
      <c r="Y855" s="16">
        <v>0</v>
      </c>
      <c r="Z855" s="16">
        <v>0</v>
      </c>
      <c r="AA855" s="18">
        <v>0</v>
      </c>
      <c r="AB855" s="16">
        <v>0</v>
      </c>
      <c r="AC855" s="12" t="s">
        <v>549</v>
      </c>
      <c r="AD855" s="12" t="s">
        <v>559</v>
      </c>
      <c r="AE855" s="19">
        <v>43616</v>
      </c>
    </row>
    <row r="856" spans="1:34" s="12" customFormat="1" ht="12.75" x14ac:dyDescent="0.15">
      <c r="A856" s="12" t="s">
        <v>1719</v>
      </c>
      <c r="B856" s="12" t="s">
        <v>594</v>
      </c>
      <c r="C856" s="12" t="s">
        <v>588</v>
      </c>
      <c r="D856" s="12" t="s">
        <v>589</v>
      </c>
      <c r="E856" s="12" t="s">
        <v>544</v>
      </c>
      <c r="F856" s="12" t="s">
        <v>703</v>
      </c>
      <c r="G856" s="16">
        <v>1000</v>
      </c>
      <c r="H856" s="16">
        <v>0</v>
      </c>
      <c r="I856" s="17">
        <v>0</v>
      </c>
      <c r="J856" s="17">
        <v>0</v>
      </c>
      <c r="K856" s="16">
        <v>1000</v>
      </c>
      <c r="L856" s="12" t="s">
        <v>595</v>
      </c>
      <c r="M856" s="12" t="s">
        <v>591</v>
      </c>
      <c r="N856" s="12" t="s">
        <v>596</v>
      </c>
      <c r="O856" s="16">
        <v>42</v>
      </c>
      <c r="P856" s="16">
        <v>0</v>
      </c>
      <c r="Q856" s="17">
        <v>0</v>
      </c>
      <c r="R856" s="17">
        <v>0</v>
      </c>
      <c r="S856" s="16">
        <v>0</v>
      </c>
      <c r="T856" s="16">
        <v>0</v>
      </c>
      <c r="U856" s="17">
        <v>0</v>
      </c>
      <c r="V856" s="17">
        <v>0</v>
      </c>
      <c r="W856" s="16">
        <v>0</v>
      </c>
      <c r="X856" s="16">
        <v>42</v>
      </c>
      <c r="Y856" s="16">
        <v>0</v>
      </c>
      <c r="Z856" s="16">
        <v>0</v>
      </c>
      <c r="AA856" s="18">
        <v>0</v>
      </c>
      <c r="AB856" s="16">
        <v>0</v>
      </c>
      <c r="AC856" s="12" t="s">
        <v>549</v>
      </c>
      <c r="AD856" s="12" t="s">
        <v>559</v>
      </c>
      <c r="AE856" s="19">
        <v>43616</v>
      </c>
    </row>
    <row r="857" spans="1:34" s="12" customFormat="1" ht="12.75" x14ac:dyDescent="0.15">
      <c r="A857" s="12" t="s">
        <v>1720</v>
      </c>
      <c r="B857" s="12" t="s">
        <v>428</v>
      </c>
      <c r="C857" s="12" t="s">
        <v>787</v>
      </c>
      <c r="D857" s="12" t="s">
        <v>787</v>
      </c>
      <c r="E857" s="12" t="s">
        <v>544</v>
      </c>
      <c r="F857" s="12" t="s">
        <v>545</v>
      </c>
      <c r="G857" s="16">
        <v>300000</v>
      </c>
      <c r="H857" s="16">
        <v>0</v>
      </c>
      <c r="I857" s="17">
        <v>0</v>
      </c>
      <c r="J857" s="17">
        <v>0</v>
      </c>
      <c r="K857" s="16">
        <v>300000</v>
      </c>
      <c r="L857" s="12" t="s">
        <v>1164</v>
      </c>
      <c r="M857" s="12" t="s">
        <v>564</v>
      </c>
      <c r="N857" s="12" t="s">
        <v>1165</v>
      </c>
      <c r="O857" s="16">
        <v>200</v>
      </c>
      <c r="P857" s="16">
        <v>0</v>
      </c>
      <c r="Q857" s="17">
        <v>0</v>
      </c>
      <c r="R857" s="17">
        <v>0</v>
      </c>
      <c r="S857" s="16">
        <v>0</v>
      </c>
      <c r="T857" s="16">
        <v>0</v>
      </c>
      <c r="U857" s="17">
        <v>0</v>
      </c>
      <c r="V857" s="17">
        <v>0</v>
      </c>
      <c r="W857" s="16">
        <v>0</v>
      </c>
      <c r="X857" s="16">
        <v>200</v>
      </c>
      <c r="Y857" s="16">
        <v>0</v>
      </c>
      <c r="Z857" s="16">
        <v>0</v>
      </c>
      <c r="AA857" s="18">
        <v>0</v>
      </c>
      <c r="AB857" s="16">
        <v>0</v>
      </c>
      <c r="AC857" s="12" t="s">
        <v>549</v>
      </c>
      <c r="AD857" s="12" t="s">
        <v>559</v>
      </c>
      <c r="AE857" s="19">
        <v>43616</v>
      </c>
      <c r="AH857" s="20">
        <v>43616</v>
      </c>
    </row>
    <row r="858" spans="1:34" s="12" customFormat="1" ht="12.75" x14ac:dyDescent="0.15">
      <c r="A858" s="12" t="s">
        <v>1721</v>
      </c>
      <c r="B858" s="12" t="s">
        <v>1295</v>
      </c>
      <c r="C858" s="12" t="s">
        <v>588</v>
      </c>
      <c r="D858" s="12" t="s">
        <v>1296</v>
      </c>
      <c r="E858" s="12" t="s">
        <v>544</v>
      </c>
      <c r="F858" s="12" t="s">
        <v>708</v>
      </c>
      <c r="G858" s="16">
        <v>100</v>
      </c>
      <c r="H858" s="16">
        <v>0</v>
      </c>
      <c r="I858" s="17">
        <v>0</v>
      </c>
      <c r="J858" s="17">
        <v>0</v>
      </c>
      <c r="K858" s="16">
        <v>100</v>
      </c>
      <c r="L858" s="12" t="s">
        <v>1297</v>
      </c>
      <c r="M858" s="12" t="s">
        <v>1298</v>
      </c>
      <c r="N858" s="12" t="s">
        <v>1299</v>
      </c>
      <c r="O858" s="16">
        <v>22</v>
      </c>
      <c r="P858" s="16">
        <v>22</v>
      </c>
      <c r="Q858" s="17">
        <v>22</v>
      </c>
      <c r="R858" s="17">
        <v>22</v>
      </c>
      <c r="S858" s="16">
        <v>0</v>
      </c>
      <c r="T858" s="16">
        <v>0</v>
      </c>
      <c r="U858" s="17">
        <v>0</v>
      </c>
      <c r="V858" s="17">
        <v>0</v>
      </c>
      <c r="W858" s="16">
        <v>22</v>
      </c>
      <c r="X858" s="16">
        <v>0</v>
      </c>
      <c r="Y858" s="16">
        <v>22</v>
      </c>
      <c r="Z858" s="16">
        <v>0</v>
      </c>
      <c r="AA858" s="18">
        <v>0</v>
      </c>
      <c r="AB858" s="16">
        <v>-22</v>
      </c>
      <c r="AC858" s="12" t="s">
        <v>549</v>
      </c>
      <c r="AD858" s="12" t="s">
        <v>559</v>
      </c>
      <c r="AE858" s="19">
        <v>43616</v>
      </c>
    </row>
    <row r="859" spans="1:34" s="12" customFormat="1" ht="12.75" x14ac:dyDescent="0.15">
      <c r="A859" s="12" t="s">
        <v>1722</v>
      </c>
      <c r="B859" s="12" t="s">
        <v>37</v>
      </c>
      <c r="C859" s="12" t="s">
        <v>588</v>
      </c>
      <c r="D859" s="12" t="s">
        <v>589</v>
      </c>
      <c r="E859" s="12" t="s">
        <v>544</v>
      </c>
      <c r="F859" s="12" t="s">
        <v>585</v>
      </c>
      <c r="G859" s="16">
        <v>1000</v>
      </c>
      <c r="H859" s="16">
        <v>78.8</v>
      </c>
      <c r="I859" s="17">
        <v>78.8</v>
      </c>
      <c r="J859" s="17">
        <v>78.8</v>
      </c>
      <c r="K859" s="16">
        <v>921.2</v>
      </c>
      <c r="L859" s="12" t="s">
        <v>595</v>
      </c>
      <c r="M859" s="12" t="s">
        <v>591</v>
      </c>
      <c r="N859" s="12" t="s">
        <v>596</v>
      </c>
      <c r="O859" s="16">
        <v>42</v>
      </c>
      <c r="P859" s="16">
        <v>42</v>
      </c>
      <c r="Q859" s="17">
        <v>42</v>
      </c>
      <c r="R859" s="17">
        <v>42</v>
      </c>
      <c r="S859" s="16">
        <v>0</v>
      </c>
      <c r="T859" s="16">
        <v>0</v>
      </c>
      <c r="U859" s="17">
        <v>0</v>
      </c>
      <c r="V859" s="17">
        <v>0</v>
      </c>
      <c r="W859" s="16">
        <v>42</v>
      </c>
      <c r="X859" s="16">
        <v>0</v>
      </c>
      <c r="Y859" s="16">
        <v>38.690399999999997</v>
      </c>
      <c r="Z859" s="16">
        <v>3.3096000000000001</v>
      </c>
      <c r="AA859" s="18">
        <v>0</v>
      </c>
      <c r="AB859" s="16">
        <v>-38.690399999999997</v>
      </c>
      <c r="AC859" s="12" t="s">
        <v>549</v>
      </c>
      <c r="AD859" s="12" t="s">
        <v>559</v>
      </c>
      <c r="AE859" s="19">
        <v>43616</v>
      </c>
      <c r="AF859" s="19">
        <v>43616</v>
      </c>
    </row>
    <row r="860" spans="1:34" s="12" customFormat="1" ht="12.75" x14ac:dyDescent="0.15">
      <c r="A860" s="12" t="s">
        <v>1723</v>
      </c>
      <c r="B860" s="12" t="s">
        <v>38</v>
      </c>
      <c r="C860" s="12" t="s">
        <v>588</v>
      </c>
      <c r="D860" s="12" t="s">
        <v>589</v>
      </c>
      <c r="E860" s="12" t="s">
        <v>544</v>
      </c>
      <c r="F860" s="12" t="s">
        <v>585</v>
      </c>
      <c r="G860" s="16">
        <v>200</v>
      </c>
      <c r="H860" s="16">
        <v>172</v>
      </c>
      <c r="I860" s="17">
        <v>172</v>
      </c>
      <c r="J860" s="17">
        <v>172</v>
      </c>
      <c r="K860" s="16">
        <v>28</v>
      </c>
      <c r="L860" s="12" t="s">
        <v>595</v>
      </c>
      <c r="M860" s="12" t="s">
        <v>591</v>
      </c>
      <c r="N860" s="12" t="s">
        <v>596</v>
      </c>
      <c r="O860" s="16">
        <v>9</v>
      </c>
      <c r="P860" s="16">
        <v>7.8</v>
      </c>
      <c r="Q860" s="17">
        <v>7.8</v>
      </c>
      <c r="R860" s="17">
        <v>7.8</v>
      </c>
      <c r="S860" s="16">
        <v>0</v>
      </c>
      <c r="T860" s="16">
        <v>0</v>
      </c>
      <c r="U860" s="17">
        <v>0</v>
      </c>
      <c r="V860" s="17">
        <v>0</v>
      </c>
      <c r="W860" s="16">
        <v>7.8</v>
      </c>
      <c r="X860" s="16">
        <v>1.2</v>
      </c>
      <c r="Y860" s="16">
        <v>0.06</v>
      </c>
      <c r="Z860" s="16">
        <v>7.74</v>
      </c>
      <c r="AA860" s="18">
        <v>0</v>
      </c>
      <c r="AB860" s="16">
        <v>-0.06</v>
      </c>
      <c r="AC860" s="12" t="s">
        <v>549</v>
      </c>
      <c r="AD860" s="12" t="s">
        <v>559</v>
      </c>
      <c r="AE860" s="19">
        <v>43616</v>
      </c>
      <c r="AF860" s="19">
        <v>43616</v>
      </c>
    </row>
    <row r="861" spans="1:34" s="12" customFormat="1" ht="12.75" x14ac:dyDescent="0.15">
      <c r="A861" s="12" t="s">
        <v>1724</v>
      </c>
      <c r="B861" s="12" t="s">
        <v>15</v>
      </c>
      <c r="C861" s="12" t="s">
        <v>690</v>
      </c>
      <c r="D861" s="12" t="s">
        <v>691</v>
      </c>
      <c r="E861" s="12" t="s">
        <v>544</v>
      </c>
      <c r="F861" s="12" t="s">
        <v>585</v>
      </c>
      <c r="G861" s="16">
        <v>50000</v>
      </c>
      <c r="H861" s="16">
        <v>45000</v>
      </c>
      <c r="I861" s="17">
        <v>45000</v>
      </c>
      <c r="J861" s="17">
        <v>45000</v>
      </c>
      <c r="K861" s="16">
        <v>5000</v>
      </c>
      <c r="L861" s="12" t="s">
        <v>692</v>
      </c>
      <c r="M861" s="12" t="s">
        <v>564</v>
      </c>
      <c r="N861" s="12" t="s">
        <v>693</v>
      </c>
      <c r="O861" s="16">
        <v>17</v>
      </c>
      <c r="P861" s="16">
        <v>16.2</v>
      </c>
      <c r="Q861" s="17">
        <v>16.2</v>
      </c>
      <c r="R861" s="17">
        <v>16.2</v>
      </c>
      <c r="S861" s="16">
        <v>0</v>
      </c>
      <c r="T861" s="16">
        <v>0</v>
      </c>
      <c r="U861" s="17">
        <v>0</v>
      </c>
      <c r="V861" s="17">
        <v>0</v>
      </c>
      <c r="W861" s="16">
        <v>16.2</v>
      </c>
      <c r="X861" s="16">
        <v>0.8</v>
      </c>
      <c r="Y861" s="16">
        <v>0.9</v>
      </c>
      <c r="Z861" s="16">
        <v>15.3</v>
      </c>
      <c r="AA861" s="18">
        <v>0</v>
      </c>
      <c r="AB861" s="16">
        <v>-0.9</v>
      </c>
      <c r="AC861" s="12" t="s">
        <v>549</v>
      </c>
      <c r="AD861" s="12" t="s">
        <v>559</v>
      </c>
      <c r="AE861" s="19">
        <v>43616</v>
      </c>
      <c r="AF861" s="19">
        <v>43616</v>
      </c>
    </row>
    <row r="862" spans="1:34" s="12" customFormat="1" ht="12.75" x14ac:dyDescent="0.15">
      <c r="A862" s="12" t="s">
        <v>1725</v>
      </c>
      <c r="B862" s="12" t="s">
        <v>96</v>
      </c>
      <c r="C862" s="12" t="s">
        <v>579</v>
      </c>
      <c r="D862" s="12" t="s">
        <v>584</v>
      </c>
      <c r="E862" s="12" t="s">
        <v>544</v>
      </c>
      <c r="F862" s="12" t="s">
        <v>545</v>
      </c>
      <c r="G862" s="16">
        <v>700</v>
      </c>
      <c r="H862" s="16">
        <v>693.6</v>
      </c>
      <c r="I862" s="17">
        <v>693.6</v>
      </c>
      <c r="J862" s="17">
        <v>693.6</v>
      </c>
      <c r="K862" s="16">
        <v>6.4</v>
      </c>
      <c r="L862" s="12" t="s">
        <v>581</v>
      </c>
      <c r="M862" s="12" t="s">
        <v>557</v>
      </c>
      <c r="N862" s="12" t="s">
        <v>582</v>
      </c>
      <c r="O862" s="16">
        <v>109</v>
      </c>
      <c r="P862" s="16">
        <v>109</v>
      </c>
      <c r="Q862" s="17">
        <v>109</v>
      </c>
      <c r="R862" s="17">
        <v>109</v>
      </c>
      <c r="S862" s="16">
        <v>0</v>
      </c>
      <c r="T862" s="16">
        <v>0</v>
      </c>
      <c r="U862" s="17">
        <v>0</v>
      </c>
      <c r="V862" s="17">
        <v>0</v>
      </c>
      <c r="W862" s="16">
        <v>109</v>
      </c>
      <c r="X862" s="16">
        <v>0</v>
      </c>
      <c r="Y862" s="16">
        <v>0.996571428571424</v>
      </c>
      <c r="Z862" s="16">
        <v>108.003428571429</v>
      </c>
      <c r="AA862" s="18">
        <v>0</v>
      </c>
      <c r="AB862" s="16">
        <v>-0.996571428571424</v>
      </c>
      <c r="AC862" s="12" t="s">
        <v>549</v>
      </c>
      <c r="AD862" s="12" t="s">
        <v>559</v>
      </c>
      <c r="AE862" s="19">
        <v>43626</v>
      </c>
      <c r="AF862" s="19">
        <v>43634</v>
      </c>
      <c r="AH862" s="20">
        <v>43640</v>
      </c>
    </row>
    <row r="863" spans="1:34" s="12" customFormat="1" ht="12.75" x14ac:dyDescent="0.15">
      <c r="A863" s="12" t="s">
        <v>1726</v>
      </c>
      <c r="B863" s="12" t="s">
        <v>100</v>
      </c>
      <c r="C863" s="12" t="s">
        <v>579</v>
      </c>
      <c r="D863" s="12" t="s">
        <v>612</v>
      </c>
      <c r="E863" s="12" t="s">
        <v>544</v>
      </c>
      <c r="F863" s="12" t="s">
        <v>545</v>
      </c>
      <c r="G863" s="16">
        <v>1000</v>
      </c>
      <c r="H863" s="16">
        <v>967.6</v>
      </c>
      <c r="I863" s="17">
        <v>967.6</v>
      </c>
      <c r="J863" s="17">
        <v>967.6</v>
      </c>
      <c r="K863" s="16">
        <v>32.4</v>
      </c>
      <c r="L863" s="12" t="s">
        <v>905</v>
      </c>
      <c r="M863" s="12" t="s">
        <v>557</v>
      </c>
      <c r="N863" s="12" t="s">
        <v>906</v>
      </c>
      <c r="O863" s="16">
        <v>211</v>
      </c>
      <c r="P863" s="16">
        <v>211</v>
      </c>
      <c r="Q863" s="17">
        <v>211</v>
      </c>
      <c r="R863" s="17">
        <v>211</v>
      </c>
      <c r="S863" s="16">
        <v>0</v>
      </c>
      <c r="T863" s="16">
        <v>0</v>
      </c>
      <c r="U863" s="17">
        <v>0</v>
      </c>
      <c r="V863" s="17">
        <v>0</v>
      </c>
      <c r="W863" s="16">
        <v>211</v>
      </c>
      <c r="X863" s="16">
        <v>0</v>
      </c>
      <c r="Y863" s="16">
        <v>6.8363999999999603</v>
      </c>
      <c r="Z863" s="16">
        <v>204.1636</v>
      </c>
      <c r="AA863" s="18">
        <v>0</v>
      </c>
      <c r="AB863" s="16">
        <v>-6.8363999999999896</v>
      </c>
      <c r="AC863" s="12" t="s">
        <v>549</v>
      </c>
      <c r="AD863" s="12" t="s">
        <v>559</v>
      </c>
      <c r="AE863" s="19">
        <v>43626</v>
      </c>
      <c r="AF863" s="19">
        <v>43628</v>
      </c>
      <c r="AH863" s="20">
        <v>43631</v>
      </c>
    </row>
    <row r="864" spans="1:34" s="12" customFormat="1" ht="12.75" x14ac:dyDescent="0.15">
      <c r="A864" s="12" t="s">
        <v>1727</v>
      </c>
      <c r="B864" s="12" t="s">
        <v>7</v>
      </c>
      <c r="C864" s="12" t="s">
        <v>863</v>
      </c>
      <c r="D864" s="12" t="s">
        <v>878</v>
      </c>
      <c r="E864" s="12" t="s">
        <v>544</v>
      </c>
      <c r="F864" s="12" t="s">
        <v>545</v>
      </c>
      <c r="G864" s="16">
        <v>700000</v>
      </c>
      <c r="H864" s="16">
        <v>282700</v>
      </c>
      <c r="I864" s="17">
        <v>282700</v>
      </c>
      <c r="J864" s="17">
        <v>282700</v>
      </c>
      <c r="K864" s="16">
        <v>417300</v>
      </c>
      <c r="L864" s="12" t="s">
        <v>879</v>
      </c>
      <c r="M864" s="12" t="s">
        <v>564</v>
      </c>
      <c r="N864" s="12" t="s">
        <v>880</v>
      </c>
      <c r="O864" s="16">
        <v>250</v>
      </c>
      <c r="P864" s="16">
        <v>102</v>
      </c>
      <c r="Q864" s="17">
        <v>224</v>
      </c>
      <c r="R864" s="17">
        <v>224</v>
      </c>
      <c r="S864" s="16">
        <v>0</v>
      </c>
      <c r="T864" s="16">
        <v>0</v>
      </c>
      <c r="U864" s="17">
        <v>0</v>
      </c>
      <c r="V864" s="17">
        <v>0</v>
      </c>
      <c r="W864" s="16">
        <v>102</v>
      </c>
      <c r="X864" s="16">
        <v>148</v>
      </c>
      <c r="Y864" s="16">
        <v>1.03571428571429</v>
      </c>
      <c r="Z864" s="16">
        <v>100.96428571428601</v>
      </c>
      <c r="AA864" s="18">
        <v>0</v>
      </c>
      <c r="AB864" s="16">
        <v>-1.03571428571429</v>
      </c>
      <c r="AC864" s="12" t="s">
        <v>549</v>
      </c>
      <c r="AD864" s="12" t="s">
        <v>559</v>
      </c>
      <c r="AE864" s="19">
        <v>43626</v>
      </c>
      <c r="AF864" s="19">
        <v>43633</v>
      </c>
      <c r="AH864" s="20">
        <v>43640</v>
      </c>
    </row>
    <row r="865" spans="1:34" s="12" customFormat="1" ht="12.75" x14ac:dyDescent="0.15">
      <c r="A865" s="12" t="s">
        <v>1728</v>
      </c>
      <c r="B865" s="12" t="s">
        <v>395</v>
      </c>
      <c r="C865" s="12" t="s">
        <v>740</v>
      </c>
      <c r="D865" s="12" t="s">
        <v>741</v>
      </c>
      <c r="E865" s="12" t="s">
        <v>544</v>
      </c>
      <c r="F865" s="12" t="s">
        <v>585</v>
      </c>
      <c r="G865" s="16">
        <v>300</v>
      </c>
      <c r="H865" s="16">
        <v>285</v>
      </c>
      <c r="I865" s="17">
        <v>285</v>
      </c>
      <c r="J865" s="17">
        <v>285</v>
      </c>
      <c r="K865" s="16">
        <v>15</v>
      </c>
      <c r="L865" s="12" t="s">
        <v>742</v>
      </c>
      <c r="M865" s="12" t="s">
        <v>743</v>
      </c>
      <c r="N865" s="12" t="s">
        <v>744</v>
      </c>
      <c r="O865" s="16">
        <v>24</v>
      </c>
      <c r="P865" s="16">
        <v>24</v>
      </c>
      <c r="Q865" s="17">
        <v>24</v>
      </c>
      <c r="R865" s="17">
        <v>24</v>
      </c>
      <c r="S865" s="16">
        <v>0</v>
      </c>
      <c r="T865" s="16">
        <v>0</v>
      </c>
      <c r="U865" s="17">
        <v>0</v>
      </c>
      <c r="V865" s="17">
        <v>0</v>
      </c>
      <c r="W865" s="16">
        <v>24</v>
      </c>
      <c r="X865" s="16">
        <v>0</v>
      </c>
      <c r="Y865" s="16">
        <v>1.2</v>
      </c>
      <c r="Z865" s="16">
        <v>22.8</v>
      </c>
      <c r="AA865" s="18">
        <v>0</v>
      </c>
      <c r="AB865" s="16">
        <v>-1.2</v>
      </c>
      <c r="AC865" s="12" t="s">
        <v>549</v>
      </c>
      <c r="AD865" s="12" t="s">
        <v>559</v>
      </c>
      <c r="AE865" s="19">
        <v>43626</v>
      </c>
      <c r="AF865" s="19">
        <v>43644</v>
      </c>
    </row>
    <row r="866" spans="1:34" s="12" customFormat="1" ht="12.75" x14ac:dyDescent="0.15">
      <c r="A866" s="12" t="s">
        <v>1729</v>
      </c>
      <c r="B866" s="12" t="s">
        <v>422</v>
      </c>
      <c r="C866" s="12" t="s">
        <v>675</v>
      </c>
      <c r="D866" s="12" t="s">
        <v>676</v>
      </c>
      <c r="E866" s="12" t="s">
        <v>544</v>
      </c>
      <c r="F866" s="12" t="s">
        <v>585</v>
      </c>
      <c r="G866" s="16">
        <v>400000</v>
      </c>
      <c r="H866" s="16">
        <v>273000</v>
      </c>
      <c r="I866" s="17">
        <v>273000</v>
      </c>
      <c r="J866" s="17">
        <v>273000</v>
      </c>
      <c r="K866" s="16">
        <v>127000</v>
      </c>
      <c r="L866" s="12" t="s">
        <v>677</v>
      </c>
      <c r="M866" s="12" t="s">
        <v>564</v>
      </c>
      <c r="N866" s="12" t="s">
        <v>678</v>
      </c>
      <c r="O866" s="16">
        <v>54</v>
      </c>
      <c r="P866" s="16">
        <v>54</v>
      </c>
      <c r="Q866" s="17">
        <v>54</v>
      </c>
      <c r="R866" s="17">
        <v>54</v>
      </c>
      <c r="S866" s="16">
        <v>0</v>
      </c>
      <c r="T866" s="16">
        <v>0</v>
      </c>
      <c r="U866" s="17">
        <v>0</v>
      </c>
      <c r="V866" s="17">
        <v>0</v>
      </c>
      <c r="W866" s="16">
        <v>54</v>
      </c>
      <c r="X866" s="16">
        <v>0</v>
      </c>
      <c r="Y866" s="16">
        <v>17.145</v>
      </c>
      <c r="Z866" s="16">
        <v>36.854999999999997</v>
      </c>
      <c r="AA866" s="18">
        <v>0</v>
      </c>
      <c r="AB866" s="16">
        <v>-17.145</v>
      </c>
      <c r="AC866" s="12" t="s">
        <v>549</v>
      </c>
      <c r="AD866" s="12" t="s">
        <v>559</v>
      </c>
      <c r="AE866" s="19">
        <v>43626</v>
      </c>
      <c r="AF866" s="19">
        <v>43638</v>
      </c>
    </row>
    <row r="867" spans="1:34" s="12" customFormat="1" ht="12.75" x14ac:dyDescent="0.15">
      <c r="A867" s="12" t="s">
        <v>1730</v>
      </c>
      <c r="B867" s="12" t="s">
        <v>419</v>
      </c>
      <c r="C867" s="12" t="s">
        <v>680</v>
      </c>
      <c r="D867" s="12" t="s">
        <v>681</v>
      </c>
      <c r="E867" s="12" t="s">
        <v>544</v>
      </c>
      <c r="F867" s="12" t="s">
        <v>585</v>
      </c>
      <c r="G867" s="16">
        <v>400000</v>
      </c>
      <c r="H867" s="16">
        <v>275000</v>
      </c>
      <c r="I867" s="17">
        <v>275000</v>
      </c>
      <c r="J867" s="17">
        <v>275000</v>
      </c>
      <c r="K867" s="16">
        <v>125000</v>
      </c>
      <c r="L867" s="12" t="s">
        <v>677</v>
      </c>
      <c r="M867" s="12" t="s">
        <v>564</v>
      </c>
      <c r="N867" s="12" t="s">
        <v>678</v>
      </c>
      <c r="O867" s="16">
        <v>54</v>
      </c>
      <c r="P867" s="16">
        <v>54</v>
      </c>
      <c r="Q867" s="17">
        <v>54</v>
      </c>
      <c r="R867" s="17">
        <v>54</v>
      </c>
      <c r="S867" s="16">
        <v>0</v>
      </c>
      <c r="T867" s="16">
        <v>0</v>
      </c>
      <c r="U867" s="17">
        <v>0</v>
      </c>
      <c r="V867" s="17">
        <v>0</v>
      </c>
      <c r="W867" s="16">
        <v>54</v>
      </c>
      <c r="X867" s="16">
        <v>0</v>
      </c>
      <c r="Y867" s="16">
        <v>16.875</v>
      </c>
      <c r="Z867" s="16">
        <v>37.125</v>
      </c>
      <c r="AA867" s="18">
        <v>0</v>
      </c>
      <c r="AB867" s="16">
        <v>-16.875</v>
      </c>
      <c r="AC867" s="12" t="s">
        <v>549</v>
      </c>
      <c r="AD867" s="12" t="s">
        <v>559</v>
      </c>
      <c r="AE867" s="19">
        <v>43626</v>
      </c>
      <c r="AF867" s="19">
        <v>43638</v>
      </c>
    </row>
    <row r="868" spans="1:34" s="12" customFormat="1" ht="12.75" x14ac:dyDescent="0.15">
      <c r="A868" s="12" t="s">
        <v>1731</v>
      </c>
      <c r="B868" s="12" t="s">
        <v>388</v>
      </c>
      <c r="C868" s="12" t="s">
        <v>800</v>
      </c>
      <c r="D868" s="12" t="s">
        <v>801</v>
      </c>
      <c r="E868" s="12" t="s">
        <v>544</v>
      </c>
      <c r="F868" s="12" t="s">
        <v>545</v>
      </c>
      <c r="G868" s="16">
        <v>1000000</v>
      </c>
      <c r="H868" s="16">
        <v>1000000</v>
      </c>
      <c r="I868" s="17">
        <v>1000000</v>
      </c>
      <c r="J868" s="17">
        <v>1000000</v>
      </c>
      <c r="K868" s="16">
        <v>0</v>
      </c>
      <c r="L868" s="12" t="s">
        <v>802</v>
      </c>
      <c r="M868" s="12" t="s">
        <v>569</v>
      </c>
      <c r="N868" s="12" t="s">
        <v>803</v>
      </c>
      <c r="O868" s="16">
        <v>167</v>
      </c>
      <c r="P868" s="16">
        <v>167</v>
      </c>
      <c r="Q868" s="17">
        <v>167</v>
      </c>
      <c r="R868" s="17">
        <v>167</v>
      </c>
      <c r="S868" s="16">
        <v>0</v>
      </c>
      <c r="T868" s="16">
        <v>0</v>
      </c>
      <c r="U868" s="17">
        <v>0</v>
      </c>
      <c r="V868" s="17">
        <v>0</v>
      </c>
      <c r="W868" s="16">
        <v>167</v>
      </c>
      <c r="X868" s="16">
        <v>0</v>
      </c>
      <c r="Y868" s="16">
        <v>0</v>
      </c>
      <c r="Z868" s="16">
        <v>167</v>
      </c>
      <c r="AA868" s="18">
        <v>0</v>
      </c>
      <c r="AB868" s="16">
        <v>0</v>
      </c>
      <c r="AC868" s="12" t="s">
        <v>549</v>
      </c>
      <c r="AD868" s="12" t="s">
        <v>559</v>
      </c>
      <c r="AE868" s="19">
        <v>43626</v>
      </c>
      <c r="AF868" s="19">
        <v>43629</v>
      </c>
      <c r="AG868" s="19">
        <v>43641</v>
      </c>
      <c r="AH868" s="20">
        <v>43644</v>
      </c>
    </row>
    <row r="869" spans="1:34" s="12" customFormat="1" ht="12.75" x14ac:dyDescent="0.15">
      <c r="A869" s="12" t="s">
        <v>1732</v>
      </c>
      <c r="B869" s="12" t="s">
        <v>374</v>
      </c>
      <c r="C869" s="12" t="s">
        <v>657</v>
      </c>
      <c r="D869" s="12" t="s">
        <v>658</v>
      </c>
      <c r="E869" s="12" t="s">
        <v>544</v>
      </c>
      <c r="F869" s="12" t="s">
        <v>545</v>
      </c>
      <c r="G869" s="16">
        <v>1000000</v>
      </c>
      <c r="H869" s="16">
        <v>267000</v>
      </c>
      <c r="I869" s="17">
        <v>267000</v>
      </c>
      <c r="J869" s="17">
        <v>267000</v>
      </c>
      <c r="K869" s="16">
        <v>733000</v>
      </c>
      <c r="L869" s="12" t="s">
        <v>659</v>
      </c>
      <c r="M869" s="12" t="s">
        <v>660</v>
      </c>
      <c r="N869" s="12" t="s">
        <v>661</v>
      </c>
      <c r="O869" s="16">
        <v>619</v>
      </c>
      <c r="P869" s="16">
        <v>171</v>
      </c>
      <c r="Q869" s="17">
        <v>171</v>
      </c>
      <c r="R869" s="17">
        <v>171</v>
      </c>
      <c r="S869" s="16">
        <v>0</v>
      </c>
      <c r="T869" s="16">
        <v>0</v>
      </c>
      <c r="U869" s="17">
        <v>0</v>
      </c>
      <c r="V869" s="17">
        <v>0</v>
      </c>
      <c r="W869" s="16">
        <v>171</v>
      </c>
      <c r="X869" s="16">
        <v>448</v>
      </c>
      <c r="Y869" s="16">
        <v>5.7270000000000101</v>
      </c>
      <c r="Z869" s="16">
        <v>165.273</v>
      </c>
      <c r="AA869" s="18">
        <v>0</v>
      </c>
      <c r="AB869" s="16">
        <v>-5.7270000000000101</v>
      </c>
      <c r="AC869" s="12" t="s">
        <v>549</v>
      </c>
      <c r="AD869" s="12" t="s">
        <v>559</v>
      </c>
      <c r="AE869" s="19">
        <v>43626</v>
      </c>
      <c r="AF869" s="19">
        <v>43630</v>
      </c>
      <c r="AH869" s="20">
        <v>43640</v>
      </c>
    </row>
    <row r="870" spans="1:34" s="12" customFormat="1" ht="12.75" x14ac:dyDescent="0.15">
      <c r="A870" s="12" t="s">
        <v>1733</v>
      </c>
      <c r="B870" s="12" t="s">
        <v>1150</v>
      </c>
      <c r="C870" s="12" t="s">
        <v>588</v>
      </c>
      <c r="D870" s="12" t="s">
        <v>1151</v>
      </c>
      <c r="E870" s="12" t="s">
        <v>544</v>
      </c>
      <c r="F870" s="12" t="s">
        <v>545</v>
      </c>
      <c r="G870" s="16">
        <v>2000</v>
      </c>
      <c r="H870" s="16">
        <v>0</v>
      </c>
      <c r="I870" s="17">
        <v>0</v>
      </c>
      <c r="J870" s="17">
        <v>0</v>
      </c>
      <c r="K870" s="16">
        <v>2000</v>
      </c>
      <c r="L870" s="12" t="s">
        <v>1152</v>
      </c>
      <c r="M870" s="12" t="s">
        <v>1153</v>
      </c>
      <c r="N870" s="12" t="s">
        <v>1154</v>
      </c>
      <c r="O870" s="16">
        <v>157</v>
      </c>
      <c r="P870" s="16">
        <v>0</v>
      </c>
      <c r="Q870" s="17">
        <v>0</v>
      </c>
      <c r="R870" s="17">
        <v>0</v>
      </c>
      <c r="S870" s="16">
        <v>0</v>
      </c>
      <c r="T870" s="16">
        <v>0</v>
      </c>
      <c r="U870" s="17">
        <v>0</v>
      </c>
      <c r="V870" s="17">
        <v>0</v>
      </c>
      <c r="W870" s="16">
        <v>0</v>
      </c>
      <c r="X870" s="16">
        <v>157</v>
      </c>
      <c r="Y870" s="16">
        <v>0</v>
      </c>
      <c r="Z870" s="16">
        <v>0</v>
      </c>
      <c r="AA870" s="18">
        <v>0</v>
      </c>
      <c r="AB870" s="16">
        <v>0</v>
      </c>
      <c r="AC870" s="12" t="s">
        <v>549</v>
      </c>
      <c r="AD870" s="12" t="s">
        <v>559</v>
      </c>
      <c r="AE870" s="19">
        <v>43626</v>
      </c>
      <c r="AH870" s="20">
        <v>43642</v>
      </c>
    </row>
    <row r="871" spans="1:34" s="12" customFormat="1" ht="12.75" x14ac:dyDescent="0.15">
      <c r="A871" s="12" t="s">
        <v>1734</v>
      </c>
      <c r="B871" s="12" t="s">
        <v>289</v>
      </c>
      <c r="C871" s="12" t="s">
        <v>830</v>
      </c>
      <c r="D871" s="12" t="s">
        <v>825</v>
      </c>
      <c r="E871" s="12" t="s">
        <v>544</v>
      </c>
      <c r="F871" s="12" t="s">
        <v>545</v>
      </c>
      <c r="G871" s="16">
        <v>200000</v>
      </c>
      <c r="H871" s="16">
        <v>171000</v>
      </c>
      <c r="I871" s="17">
        <v>171000</v>
      </c>
      <c r="J871" s="17">
        <v>171000</v>
      </c>
      <c r="K871" s="16">
        <v>29000</v>
      </c>
      <c r="L871" s="12" t="s">
        <v>831</v>
      </c>
      <c r="M871" s="12" t="s">
        <v>564</v>
      </c>
      <c r="N871" s="12" t="s">
        <v>832</v>
      </c>
      <c r="O871" s="16">
        <v>46</v>
      </c>
      <c r="P871" s="16">
        <v>45.3</v>
      </c>
      <c r="Q871" s="17">
        <v>45.3</v>
      </c>
      <c r="R871" s="17">
        <v>45.3</v>
      </c>
      <c r="S871" s="16">
        <v>0</v>
      </c>
      <c r="T871" s="16">
        <v>0</v>
      </c>
      <c r="U871" s="17">
        <v>0</v>
      </c>
      <c r="V871" s="17">
        <v>0</v>
      </c>
      <c r="W871" s="16">
        <v>45.3</v>
      </c>
      <c r="X871" s="16">
        <v>0.7</v>
      </c>
      <c r="Y871" s="16">
        <v>5.97</v>
      </c>
      <c r="Z871" s="16">
        <v>39.33</v>
      </c>
      <c r="AA871" s="18">
        <v>0</v>
      </c>
      <c r="AB871" s="16">
        <v>-5.97</v>
      </c>
      <c r="AC871" s="12" t="s">
        <v>549</v>
      </c>
      <c r="AD871" s="12" t="s">
        <v>559</v>
      </c>
      <c r="AE871" s="19">
        <v>43627</v>
      </c>
      <c r="AF871" s="19">
        <v>43627</v>
      </c>
      <c r="AH871" s="20">
        <v>43631</v>
      </c>
    </row>
    <row r="872" spans="1:34" s="12" customFormat="1" ht="12.75" x14ac:dyDescent="0.15">
      <c r="A872" s="12" t="s">
        <v>1735</v>
      </c>
      <c r="B872" s="12" t="s">
        <v>683</v>
      </c>
      <c r="C872" s="12" t="s">
        <v>573</v>
      </c>
      <c r="D872" s="12" t="s">
        <v>684</v>
      </c>
      <c r="E872" s="12" t="s">
        <v>544</v>
      </c>
      <c r="F872" s="12" t="s">
        <v>545</v>
      </c>
      <c r="G872" s="16">
        <v>20</v>
      </c>
      <c r="H872" s="16">
        <v>20</v>
      </c>
      <c r="I872" s="17">
        <v>20</v>
      </c>
      <c r="J872" s="17">
        <v>20</v>
      </c>
      <c r="K872" s="16">
        <v>0</v>
      </c>
      <c r="L872" s="12" t="s">
        <v>685</v>
      </c>
      <c r="M872" s="12" t="s">
        <v>686</v>
      </c>
      <c r="N872" s="12" t="s">
        <v>687</v>
      </c>
      <c r="O872" s="16">
        <v>5</v>
      </c>
      <c r="P872" s="16">
        <v>5</v>
      </c>
      <c r="Q872" s="17">
        <v>5</v>
      </c>
      <c r="R872" s="17">
        <v>5</v>
      </c>
      <c r="S872" s="16">
        <v>0</v>
      </c>
      <c r="T872" s="16">
        <v>0</v>
      </c>
      <c r="U872" s="17">
        <v>0</v>
      </c>
      <c r="V872" s="17">
        <v>0</v>
      </c>
      <c r="W872" s="16">
        <v>5</v>
      </c>
      <c r="X872" s="16">
        <v>0</v>
      </c>
      <c r="Y872" s="16">
        <v>0</v>
      </c>
      <c r="Z872" s="16">
        <v>5</v>
      </c>
      <c r="AA872" s="18">
        <v>0</v>
      </c>
      <c r="AB872" s="16">
        <v>0</v>
      </c>
      <c r="AC872" s="12" t="s">
        <v>549</v>
      </c>
      <c r="AD872" s="12" t="s">
        <v>559</v>
      </c>
      <c r="AE872" s="19">
        <v>43627</v>
      </c>
      <c r="AF872" s="19">
        <v>43627</v>
      </c>
      <c r="AG872" s="19">
        <v>43627</v>
      </c>
      <c r="AH872" s="20">
        <v>43629</v>
      </c>
    </row>
    <row r="873" spans="1:34" s="12" customFormat="1" ht="12.75" x14ac:dyDescent="0.15">
      <c r="A873" s="12" t="s">
        <v>1736</v>
      </c>
      <c r="B873" s="12" t="s">
        <v>1243</v>
      </c>
      <c r="C873" s="12" t="s">
        <v>652</v>
      </c>
      <c r="D873" s="12" t="s">
        <v>653</v>
      </c>
      <c r="E873" s="12" t="s">
        <v>544</v>
      </c>
      <c r="F873" s="12" t="s">
        <v>545</v>
      </c>
      <c r="G873" s="16">
        <v>40</v>
      </c>
      <c r="H873" s="16">
        <v>40</v>
      </c>
      <c r="I873" s="17">
        <v>40</v>
      </c>
      <c r="J873" s="17">
        <v>40</v>
      </c>
      <c r="K873" s="16">
        <v>0</v>
      </c>
      <c r="L873" s="12" t="s">
        <v>654</v>
      </c>
      <c r="M873" s="12" t="s">
        <v>557</v>
      </c>
      <c r="N873" s="12" t="s">
        <v>655</v>
      </c>
      <c r="O873" s="16">
        <v>3</v>
      </c>
      <c r="P873" s="16">
        <v>3</v>
      </c>
      <c r="Q873" s="17">
        <v>3</v>
      </c>
      <c r="R873" s="17">
        <v>3</v>
      </c>
      <c r="S873" s="16">
        <v>0</v>
      </c>
      <c r="T873" s="16">
        <v>0</v>
      </c>
      <c r="U873" s="17">
        <v>0</v>
      </c>
      <c r="V873" s="17">
        <v>0</v>
      </c>
      <c r="W873" s="16">
        <v>3</v>
      </c>
      <c r="X873" s="16">
        <v>0</v>
      </c>
      <c r="Y873" s="16">
        <v>0</v>
      </c>
      <c r="Z873" s="16">
        <v>3</v>
      </c>
      <c r="AA873" s="18">
        <v>0</v>
      </c>
      <c r="AB873" s="16">
        <v>0</v>
      </c>
      <c r="AC873" s="12" t="s">
        <v>549</v>
      </c>
      <c r="AD873" s="12" t="s">
        <v>559</v>
      </c>
      <c r="AE873" s="19">
        <v>43627</v>
      </c>
      <c r="AF873" s="19">
        <v>43627</v>
      </c>
      <c r="AG873" s="19">
        <v>43627</v>
      </c>
      <c r="AH873" s="20">
        <v>43629</v>
      </c>
    </row>
    <row r="874" spans="1:34" s="12" customFormat="1" ht="12.75" x14ac:dyDescent="0.15">
      <c r="A874" s="12" t="s">
        <v>1737</v>
      </c>
      <c r="B874" s="12" t="s">
        <v>279</v>
      </c>
      <c r="C874" s="12" t="s">
        <v>740</v>
      </c>
      <c r="D874" s="12" t="s">
        <v>741</v>
      </c>
      <c r="E874" s="12" t="s">
        <v>544</v>
      </c>
      <c r="F874" s="12" t="s">
        <v>545</v>
      </c>
      <c r="G874" s="16">
        <v>120</v>
      </c>
      <c r="H874" s="16">
        <v>120</v>
      </c>
      <c r="I874" s="17">
        <v>120</v>
      </c>
      <c r="J874" s="17">
        <v>120</v>
      </c>
      <c r="K874" s="16">
        <v>0</v>
      </c>
      <c r="L874" s="12" t="s">
        <v>742</v>
      </c>
      <c r="M874" s="12" t="s">
        <v>743</v>
      </c>
      <c r="N874" s="12" t="s">
        <v>744</v>
      </c>
      <c r="O874" s="16">
        <v>10</v>
      </c>
      <c r="P874" s="16">
        <v>10</v>
      </c>
      <c r="Q874" s="17">
        <v>10</v>
      </c>
      <c r="R874" s="17">
        <v>10</v>
      </c>
      <c r="S874" s="16">
        <v>0</v>
      </c>
      <c r="T874" s="16">
        <v>0</v>
      </c>
      <c r="U874" s="17">
        <v>0</v>
      </c>
      <c r="V874" s="17">
        <v>0</v>
      </c>
      <c r="W874" s="16">
        <v>10</v>
      </c>
      <c r="X874" s="16">
        <v>0</v>
      </c>
      <c r="Y874" s="16">
        <v>0</v>
      </c>
      <c r="Z874" s="16">
        <v>10</v>
      </c>
      <c r="AA874" s="18">
        <v>0</v>
      </c>
      <c r="AB874" s="16">
        <v>0</v>
      </c>
      <c r="AC874" s="12" t="s">
        <v>549</v>
      </c>
      <c r="AD874" s="12" t="s">
        <v>559</v>
      </c>
      <c r="AE874" s="19">
        <v>43627</v>
      </c>
      <c r="AF874" s="19">
        <v>43627</v>
      </c>
      <c r="AG874" s="19">
        <v>43627</v>
      </c>
      <c r="AH874" s="20">
        <v>43629</v>
      </c>
    </row>
    <row r="875" spans="1:34" s="12" customFormat="1" ht="12.75" x14ac:dyDescent="0.15">
      <c r="A875" s="12" t="s">
        <v>1738</v>
      </c>
      <c r="B875" s="12" t="s">
        <v>84</v>
      </c>
      <c r="C875" s="12" t="s">
        <v>670</v>
      </c>
      <c r="D875" s="12" t="s">
        <v>853</v>
      </c>
      <c r="E875" s="12" t="s">
        <v>544</v>
      </c>
      <c r="F875" s="12" t="s">
        <v>545</v>
      </c>
      <c r="G875" s="16">
        <v>70000</v>
      </c>
      <c r="H875" s="16">
        <v>0</v>
      </c>
      <c r="I875" s="17">
        <v>0</v>
      </c>
      <c r="J875" s="17">
        <v>0</v>
      </c>
      <c r="K875" s="16">
        <v>70000</v>
      </c>
      <c r="L875" s="12" t="s">
        <v>568</v>
      </c>
      <c r="M875" s="12" t="s">
        <v>569</v>
      </c>
      <c r="N875" s="12" t="s">
        <v>570</v>
      </c>
      <c r="O875" s="16">
        <v>45</v>
      </c>
      <c r="P875" s="16">
        <v>0</v>
      </c>
      <c r="Q875" s="17">
        <v>45</v>
      </c>
      <c r="R875" s="17">
        <v>45</v>
      </c>
      <c r="S875" s="16">
        <v>0</v>
      </c>
      <c r="T875" s="16">
        <v>0</v>
      </c>
      <c r="U875" s="17">
        <v>0</v>
      </c>
      <c r="V875" s="17">
        <v>0</v>
      </c>
      <c r="W875" s="16">
        <v>0</v>
      </c>
      <c r="X875" s="16">
        <v>45</v>
      </c>
      <c r="Y875" s="16">
        <v>0</v>
      </c>
      <c r="Z875" s="16">
        <v>0</v>
      </c>
      <c r="AA875" s="18">
        <v>0</v>
      </c>
      <c r="AB875" s="16">
        <v>0</v>
      </c>
      <c r="AC875" s="12" t="s">
        <v>549</v>
      </c>
      <c r="AD875" s="12" t="s">
        <v>559</v>
      </c>
      <c r="AE875" s="19">
        <v>43627</v>
      </c>
      <c r="AH875" s="20">
        <v>43641</v>
      </c>
    </row>
    <row r="876" spans="1:34" s="12" customFormat="1" ht="12.75" x14ac:dyDescent="0.15">
      <c r="A876" s="12" t="s">
        <v>1739</v>
      </c>
      <c r="B876" s="12" t="s">
        <v>1400</v>
      </c>
      <c r="C876" s="12" t="s">
        <v>542</v>
      </c>
      <c r="D876" s="12" t="s">
        <v>1401</v>
      </c>
      <c r="E876" s="12" t="s">
        <v>544</v>
      </c>
      <c r="F876" s="12" t="s">
        <v>545</v>
      </c>
      <c r="G876" s="16">
        <v>300000</v>
      </c>
      <c r="H876" s="16">
        <v>300000</v>
      </c>
      <c r="I876" s="17">
        <v>300000</v>
      </c>
      <c r="J876" s="17">
        <v>300000</v>
      </c>
      <c r="K876" s="16">
        <v>0</v>
      </c>
      <c r="L876" s="12" t="s">
        <v>45</v>
      </c>
      <c r="M876" s="12" t="s">
        <v>670</v>
      </c>
      <c r="N876" s="12" t="s">
        <v>845</v>
      </c>
      <c r="O876" s="16">
        <v>300000</v>
      </c>
      <c r="P876" s="16">
        <v>300000</v>
      </c>
      <c r="Q876" s="17">
        <v>300000</v>
      </c>
      <c r="R876" s="17">
        <v>300000</v>
      </c>
      <c r="S876" s="16">
        <v>0</v>
      </c>
      <c r="T876" s="16">
        <v>0</v>
      </c>
      <c r="U876" s="17">
        <v>0</v>
      </c>
      <c r="V876" s="17">
        <v>0</v>
      </c>
      <c r="W876" s="16">
        <v>300000</v>
      </c>
      <c r="X876" s="16">
        <v>0</v>
      </c>
      <c r="Y876" s="16">
        <v>0</v>
      </c>
      <c r="Z876" s="16">
        <v>300000</v>
      </c>
      <c r="AA876" s="18">
        <v>0</v>
      </c>
      <c r="AB876" s="16">
        <v>0</v>
      </c>
      <c r="AC876" s="12" t="s">
        <v>549</v>
      </c>
      <c r="AD876" s="12" t="s">
        <v>79</v>
      </c>
      <c r="AE876" s="19">
        <v>43627</v>
      </c>
      <c r="AF876" s="19">
        <v>43627</v>
      </c>
      <c r="AG876" s="19">
        <v>43631</v>
      </c>
      <c r="AH876" s="20">
        <v>43631</v>
      </c>
    </row>
    <row r="877" spans="1:34" s="12" customFormat="1" ht="12.75" x14ac:dyDescent="0.15">
      <c r="A877" s="12" t="s">
        <v>1740</v>
      </c>
      <c r="B877" s="12" t="s">
        <v>1371</v>
      </c>
      <c r="C877" s="12" t="s">
        <v>542</v>
      </c>
      <c r="D877" s="12" t="s">
        <v>1372</v>
      </c>
      <c r="E877" s="12" t="s">
        <v>544</v>
      </c>
      <c r="F877" s="12" t="s">
        <v>545</v>
      </c>
      <c r="G877" s="16">
        <v>400000</v>
      </c>
      <c r="H877" s="16">
        <v>383000</v>
      </c>
      <c r="I877" s="17">
        <v>383000</v>
      </c>
      <c r="J877" s="17">
        <v>383000</v>
      </c>
      <c r="K877" s="16">
        <v>17000</v>
      </c>
      <c r="L877" s="12" t="s">
        <v>363</v>
      </c>
      <c r="M877" s="12" t="s">
        <v>670</v>
      </c>
      <c r="N877" s="12" t="s">
        <v>853</v>
      </c>
      <c r="O877" s="16">
        <v>400000</v>
      </c>
      <c r="P877" s="16">
        <v>383000</v>
      </c>
      <c r="Q877" s="17">
        <v>383000</v>
      </c>
      <c r="R877" s="17">
        <v>383000</v>
      </c>
      <c r="S877" s="16">
        <v>0</v>
      </c>
      <c r="T877" s="16">
        <v>0</v>
      </c>
      <c r="U877" s="17">
        <v>0</v>
      </c>
      <c r="V877" s="17">
        <v>0</v>
      </c>
      <c r="W877" s="16">
        <v>383000</v>
      </c>
      <c r="X877" s="16">
        <v>17000</v>
      </c>
      <c r="Y877" s="16">
        <v>0</v>
      </c>
      <c r="Z877" s="16">
        <v>383000</v>
      </c>
      <c r="AA877" s="18">
        <v>0</v>
      </c>
      <c r="AB877" s="16">
        <v>0</v>
      </c>
      <c r="AC877" s="12" t="s">
        <v>549</v>
      </c>
      <c r="AD877" s="12" t="s">
        <v>79</v>
      </c>
      <c r="AE877" s="19">
        <v>43627</v>
      </c>
      <c r="AF877" s="19">
        <v>43627</v>
      </c>
      <c r="AH877" s="20">
        <v>43644</v>
      </c>
    </row>
    <row r="878" spans="1:34" s="12" customFormat="1" ht="12.75" x14ac:dyDescent="0.15">
      <c r="A878" s="12" t="s">
        <v>1741</v>
      </c>
      <c r="B878" s="12" t="s">
        <v>363</v>
      </c>
      <c r="C878" s="12" t="s">
        <v>670</v>
      </c>
      <c r="D878" s="12" t="s">
        <v>853</v>
      </c>
      <c r="E878" s="12" t="s">
        <v>544</v>
      </c>
      <c r="F878" s="12" t="s">
        <v>545</v>
      </c>
      <c r="G878" s="16">
        <v>70000</v>
      </c>
      <c r="H878" s="16">
        <v>70000</v>
      </c>
      <c r="I878" s="17">
        <v>70000</v>
      </c>
      <c r="J878" s="17">
        <v>70000</v>
      </c>
      <c r="K878" s="16">
        <v>0</v>
      </c>
      <c r="L878" s="12" t="s">
        <v>568</v>
      </c>
      <c r="M878" s="12" t="s">
        <v>569</v>
      </c>
      <c r="N878" s="12" t="s">
        <v>570</v>
      </c>
      <c r="O878" s="16">
        <v>45</v>
      </c>
      <c r="P878" s="16">
        <v>45</v>
      </c>
      <c r="Q878" s="17">
        <v>45</v>
      </c>
      <c r="R878" s="17">
        <v>45</v>
      </c>
      <c r="S878" s="16">
        <v>0</v>
      </c>
      <c r="T878" s="16">
        <v>0</v>
      </c>
      <c r="U878" s="17">
        <v>0</v>
      </c>
      <c r="V878" s="17">
        <v>0</v>
      </c>
      <c r="W878" s="16">
        <v>45</v>
      </c>
      <c r="X878" s="16">
        <v>0</v>
      </c>
      <c r="Y878" s="16">
        <v>9.0949470177292794E-15</v>
      </c>
      <c r="Z878" s="16">
        <v>45</v>
      </c>
      <c r="AA878" s="18">
        <v>0</v>
      </c>
      <c r="AB878" s="16">
        <v>0</v>
      </c>
      <c r="AC878" s="12" t="s">
        <v>549</v>
      </c>
      <c r="AD878" s="12" t="s">
        <v>559</v>
      </c>
      <c r="AE878" s="19">
        <v>43627</v>
      </c>
      <c r="AF878" s="19">
        <v>43627</v>
      </c>
      <c r="AG878" s="19">
        <v>43627</v>
      </c>
      <c r="AH878" s="20">
        <v>43629</v>
      </c>
    </row>
    <row r="879" spans="1:34" s="12" customFormat="1" ht="12.75" x14ac:dyDescent="0.15">
      <c r="A879" s="12" t="s">
        <v>1742</v>
      </c>
      <c r="B879" s="12" t="s">
        <v>45</v>
      </c>
      <c r="C879" s="12" t="s">
        <v>670</v>
      </c>
      <c r="D879" s="12" t="s">
        <v>845</v>
      </c>
      <c r="E879" s="12" t="s">
        <v>544</v>
      </c>
      <c r="F879" s="12" t="s">
        <v>545</v>
      </c>
      <c r="G879" s="16">
        <v>200000</v>
      </c>
      <c r="H879" s="16">
        <v>168000</v>
      </c>
      <c r="I879" s="17">
        <v>168000</v>
      </c>
      <c r="J879" s="17">
        <v>168000</v>
      </c>
      <c r="K879" s="16">
        <v>32000</v>
      </c>
      <c r="L879" s="12" t="s">
        <v>846</v>
      </c>
      <c r="M879" s="12" t="s">
        <v>569</v>
      </c>
      <c r="N879" s="12" t="s">
        <v>847</v>
      </c>
      <c r="O879" s="16">
        <v>115</v>
      </c>
      <c r="P879" s="16">
        <v>115</v>
      </c>
      <c r="Q879" s="17">
        <v>115</v>
      </c>
      <c r="R879" s="17">
        <v>115</v>
      </c>
      <c r="S879" s="16">
        <v>0</v>
      </c>
      <c r="T879" s="16">
        <v>0</v>
      </c>
      <c r="U879" s="17">
        <v>0</v>
      </c>
      <c r="V879" s="17">
        <v>0</v>
      </c>
      <c r="W879" s="16">
        <v>115</v>
      </c>
      <c r="X879" s="16">
        <v>0</v>
      </c>
      <c r="Y879" s="16">
        <v>18.399999999999999</v>
      </c>
      <c r="Z879" s="16">
        <v>96.6</v>
      </c>
      <c r="AA879" s="18">
        <v>0</v>
      </c>
      <c r="AB879" s="16">
        <v>-18.399999999999999</v>
      </c>
      <c r="AC879" s="12" t="s">
        <v>549</v>
      </c>
      <c r="AD879" s="12" t="s">
        <v>559</v>
      </c>
      <c r="AE879" s="19">
        <v>43628</v>
      </c>
      <c r="AF879" s="19">
        <v>43630</v>
      </c>
      <c r="AH879" s="20">
        <v>43640</v>
      </c>
    </row>
    <row r="880" spans="1:34" s="12" customFormat="1" ht="12.75" x14ac:dyDescent="0.15">
      <c r="A880" s="12" t="s">
        <v>1743</v>
      </c>
      <c r="B880" s="12" t="s">
        <v>1744</v>
      </c>
      <c r="C880" s="12" t="s">
        <v>670</v>
      </c>
      <c r="D880" s="12" t="s">
        <v>671</v>
      </c>
      <c r="E880" s="12" t="s">
        <v>544</v>
      </c>
      <c r="F880" s="12" t="s">
        <v>545</v>
      </c>
      <c r="G880" s="16">
        <v>100000</v>
      </c>
      <c r="H880" s="16">
        <v>86300</v>
      </c>
      <c r="I880" s="17">
        <v>86300</v>
      </c>
      <c r="J880" s="17">
        <v>86300</v>
      </c>
      <c r="K880" s="16">
        <v>13700</v>
      </c>
      <c r="L880" s="12" t="s">
        <v>1698</v>
      </c>
      <c r="M880" s="12" t="s">
        <v>564</v>
      </c>
      <c r="N880" s="12" t="s">
        <v>1699</v>
      </c>
      <c r="O880" s="16">
        <v>132</v>
      </c>
      <c r="P880" s="16">
        <v>114</v>
      </c>
      <c r="Q880" s="17">
        <v>132</v>
      </c>
      <c r="R880" s="17">
        <v>132</v>
      </c>
      <c r="S880" s="16">
        <v>0</v>
      </c>
      <c r="T880" s="16">
        <v>0</v>
      </c>
      <c r="U880" s="17">
        <v>0</v>
      </c>
      <c r="V880" s="17">
        <v>0</v>
      </c>
      <c r="W880" s="16">
        <v>114</v>
      </c>
      <c r="X880" s="16">
        <v>18</v>
      </c>
      <c r="Y880" s="16">
        <v>8.3999999999996397E-2</v>
      </c>
      <c r="Z880" s="16">
        <v>113.916</v>
      </c>
      <c r="AA880" s="18">
        <v>0</v>
      </c>
      <c r="AB880" s="16">
        <v>-8.3999999999996397E-2</v>
      </c>
      <c r="AC880" s="12" t="s">
        <v>549</v>
      </c>
      <c r="AD880" s="12" t="s">
        <v>559</v>
      </c>
      <c r="AE880" s="19">
        <v>43628</v>
      </c>
      <c r="AF880" s="19">
        <v>43629</v>
      </c>
      <c r="AH880" s="20">
        <v>43631</v>
      </c>
    </row>
    <row r="881" spans="1:34" s="12" customFormat="1" ht="12.75" x14ac:dyDescent="0.15">
      <c r="A881" s="12" t="s">
        <v>1745</v>
      </c>
      <c r="B881" s="12" t="s">
        <v>114</v>
      </c>
      <c r="C881" s="12" t="s">
        <v>696</v>
      </c>
      <c r="D881" s="12" t="s">
        <v>761</v>
      </c>
      <c r="E881" s="12" t="s">
        <v>544</v>
      </c>
      <c r="F881" s="12" t="s">
        <v>545</v>
      </c>
      <c r="G881" s="16">
        <v>20</v>
      </c>
      <c r="H881" s="16">
        <v>20</v>
      </c>
      <c r="I881" s="17">
        <v>20</v>
      </c>
      <c r="J881" s="17">
        <v>20</v>
      </c>
      <c r="K881" s="16">
        <v>0</v>
      </c>
      <c r="L881" s="12" t="s">
        <v>762</v>
      </c>
      <c r="M881" s="12" t="s">
        <v>564</v>
      </c>
      <c r="N881" s="12" t="s">
        <v>763</v>
      </c>
      <c r="O881" s="16">
        <v>2</v>
      </c>
      <c r="P881" s="16">
        <v>2</v>
      </c>
      <c r="Q881" s="17">
        <v>2</v>
      </c>
      <c r="R881" s="17">
        <v>2</v>
      </c>
      <c r="S881" s="16">
        <v>0</v>
      </c>
      <c r="T881" s="16">
        <v>0</v>
      </c>
      <c r="U881" s="17">
        <v>0</v>
      </c>
      <c r="V881" s="17">
        <v>0</v>
      </c>
      <c r="W881" s="16">
        <v>2</v>
      </c>
      <c r="X881" s="16">
        <v>0</v>
      </c>
      <c r="Y881" s="16">
        <v>0</v>
      </c>
      <c r="Z881" s="16">
        <v>2</v>
      </c>
      <c r="AA881" s="18">
        <v>0</v>
      </c>
      <c r="AB881" s="16">
        <v>0</v>
      </c>
      <c r="AC881" s="12" t="s">
        <v>549</v>
      </c>
      <c r="AD881" s="12" t="s">
        <v>559</v>
      </c>
      <c r="AE881" s="19">
        <v>43628</v>
      </c>
      <c r="AF881" s="19">
        <v>43628</v>
      </c>
      <c r="AG881" s="19">
        <v>43628</v>
      </c>
      <c r="AH881" s="20">
        <v>43629</v>
      </c>
    </row>
    <row r="882" spans="1:34" s="12" customFormat="1" ht="12.75" x14ac:dyDescent="0.15">
      <c r="A882" s="12" t="s">
        <v>1746</v>
      </c>
      <c r="B882" s="12" t="s">
        <v>115</v>
      </c>
      <c r="C882" s="12" t="s">
        <v>701</v>
      </c>
      <c r="D882" s="12" t="s">
        <v>761</v>
      </c>
      <c r="E882" s="12" t="s">
        <v>544</v>
      </c>
      <c r="F882" s="12" t="s">
        <v>545</v>
      </c>
      <c r="G882" s="16">
        <v>65</v>
      </c>
      <c r="H882" s="16">
        <v>60</v>
      </c>
      <c r="I882" s="17">
        <v>60</v>
      </c>
      <c r="J882" s="17">
        <v>60</v>
      </c>
      <c r="K882" s="16">
        <v>5</v>
      </c>
      <c r="L882" s="12" t="s">
        <v>762</v>
      </c>
      <c r="M882" s="12" t="s">
        <v>564</v>
      </c>
      <c r="N882" s="12" t="s">
        <v>763</v>
      </c>
      <c r="O882" s="16">
        <v>8</v>
      </c>
      <c r="P882" s="16">
        <v>8</v>
      </c>
      <c r="Q882" s="17">
        <v>8</v>
      </c>
      <c r="R882" s="17">
        <v>8</v>
      </c>
      <c r="S882" s="16">
        <v>0</v>
      </c>
      <c r="T882" s="16">
        <v>0</v>
      </c>
      <c r="U882" s="17">
        <v>0</v>
      </c>
      <c r="V882" s="17">
        <v>0</v>
      </c>
      <c r="W882" s="16">
        <v>8</v>
      </c>
      <c r="X882" s="16">
        <v>0</v>
      </c>
      <c r="Y882" s="16">
        <v>0.61538461538461497</v>
      </c>
      <c r="Z882" s="16">
        <v>7.3846153846153797</v>
      </c>
      <c r="AA882" s="18">
        <v>0</v>
      </c>
      <c r="AB882" s="16">
        <v>-0.61538461538461497</v>
      </c>
      <c r="AC882" s="12" t="s">
        <v>549</v>
      </c>
      <c r="AD882" s="12" t="s">
        <v>559</v>
      </c>
      <c r="AE882" s="19">
        <v>43628</v>
      </c>
      <c r="AF882" s="19">
        <v>43628</v>
      </c>
      <c r="AH882" s="20">
        <v>43631</v>
      </c>
    </row>
    <row r="883" spans="1:34" s="12" customFormat="1" ht="12.75" x14ac:dyDescent="0.15">
      <c r="A883" s="12" t="s">
        <v>1747</v>
      </c>
      <c r="B883" s="12" t="s">
        <v>90</v>
      </c>
      <c r="C883" s="12" t="s">
        <v>542</v>
      </c>
      <c r="D883" s="12" t="s">
        <v>562</v>
      </c>
      <c r="E883" s="12" t="s">
        <v>544</v>
      </c>
      <c r="F883" s="12" t="s">
        <v>545</v>
      </c>
      <c r="G883" s="16">
        <v>300000</v>
      </c>
      <c r="H883" s="16">
        <v>184700</v>
      </c>
      <c r="I883" s="17">
        <v>184700</v>
      </c>
      <c r="J883" s="17">
        <v>184700</v>
      </c>
      <c r="K883" s="16">
        <v>115300</v>
      </c>
      <c r="L883" s="12" t="s">
        <v>88</v>
      </c>
      <c r="M883" s="12" t="s">
        <v>567</v>
      </c>
      <c r="N883" s="12" t="s">
        <v>562</v>
      </c>
      <c r="O883" s="16">
        <v>300000</v>
      </c>
      <c r="P883" s="16">
        <v>184700</v>
      </c>
      <c r="Q883" s="17">
        <v>184700</v>
      </c>
      <c r="R883" s="17">
        <v>184700</v>
      </c>
      <c r="S883" s="16">
        <v>0</v>
      </c>
      <c r="T883" s="16">
        <v>0</v>
      </c>
      <c r="U883" s="17">
        <v>0</v>
      </c>
      <c r="V883" s="17">
        <v>0</v>
      </c>
      <c r="W883" s="16">
        <v>184700</v>
      </c>
      <c r="X883" s="16">
        <v>115300</v>
      </c>
      <c r="Y883" s="16">
        <v>0</v>
      </c>
      <c r="Z883" s="16">
        <v>184700</v>
      </c>
      <c r="AA883" s="18">
        <v>0</v>
      </c>
      <c r="AB883" s="16">
        <v>0</v>
      </c>
      <c r="AC883" s="12" t="s">
        <v>549</v>
      </c>
      <c r="AD883" s="12" t="s">
        <v>79</v>
      </c>
      <c r="AE883" s="19">
        <v>43628</v>
      </c>
      <c r="AF883" s="19">
        <v>43628</v>
      </c>
      <c r="AH883" s="20">
        <v>43642</v>
      </c>
    </row>
    <row r="884" spans="1:34" s="12" customFormat="1" ht="12.75" x14ac:dyDescent="0.15">
      <c r="A884" s="12" t="s">
        <v>1747</v>
      </c>
      <c r="B884" s="12" t="s">
        <v>90</v>
      </c>
      <c r="C884" s="12" t="s">
        <v>542</v>
      </c>
      <c r="D884" s="12" t="s">
        <v>562</v>
      </c>
      <c r="E884" s="12" t="s">
        <v>544</v>
      </c>
      <c r="F884" s="12" t="s">
        <v>545</v>
      </c>
      <c r="G884" s="16">
        <v>300000</v>
      </c>
      <c r="H884" s="16">
        <v>184700</v>
      </c>
      <c r="I884" s="17">
        <v>184700</v>
      </c>
      <c r="J884" s="17">
        <v>184700</v>
      </c>
      <c r="K884" s="16">
        <v>115300</v>
      </c>
      <c r="L884" s="12" t="s">
        <v>89</v>
      </c>
      <c r="M884" s="12" t="s">
        <v>561</v>
      </c>
      <c r="N884" s="12" t="s">
        <v>562</v>
      </c>
      <c r="O884" s="16">
        <v>300000</v>
      </c>
      <c r="P884" s="16">
        <v>184700</v>
      </c>
      <c r="Q884" s="17">
        <v>184700</v>
      </c>
      <c r="R884" s="17">
        <v>184700</v>
      </c>
      <c r="S884" s="16">
        <v>0</v>
      </c>
      <c r="T884" s="16">
        <v>0</v>
      </c>
      <c r="U884" s="17">
        <v>0</v>
      </c>
      <c r="V884" s="17">
        <v>0</v>
      </c>
      <c r="W884" s="16">
        <v>184700</v>
      </c>
      <c r="X884" s="16">
        <v>115300</v>
      </c>
      <c r="Y884" s="16">
        <v>0</v>
      </c>
      <c r="Z884" s="16">
        <v>184700</v>
      </c>
      <c r="AA884" s="18">
        <v>0</v>
      </c>
      <c r="AB884" s="16">
        <v>0</v>
      </c>
      <c r="AC884" s="12" t="s">
        <v>549</v>
      </c>
      <c r="AD884" s="12" t="s">
        <v>79</v>
      </c>
      <c r="AE884" s="19">
        <v>43628</v>
      </c>
      <c r="AF884" s="19">
        <v>43628</v>
      </c>
      <c r="AH884" s="20">
        <v>43642</v>
      </c>
    </row>
    <row r="885" spans="1:34" s="12" customFormat="1" ht="12.75" x14ac:dyDescent="0.15">
      <c r="A885" s="12" t="s">
        <v>1748</v>
      </c>
      <c r="B885" s="12" t="s">
        <v>587</v>
      </c>
      <c r="C885" s="12" t="s">
        <v>588</v>
      </c>
      <c r="D885" s="12" t="s">
        <v>589</v>
      </c>
      <c r="E885" s="12" t="s">
        <v>544</v>
      </c>
      <c r="F885" s="12" t="s">
        <v>545</v>
      </c>
      <c r="G885" s="16">
        <v>2000</v>
      </c>
      <c r="H885" s="16">
        <v>2000</v>
      </c>
      <c r="I885" s="17">
        <v>2000</v>
      </c>
      <c r="J885" s="17">
        <v>2000</v>
      </c>
      <c r="K885" s="16">
        <v>0</v>
      </c>
      <c r="L885" s="12" t="s">
        <v>590</v>
      </c>
      <c r="M885" s="12" t="s">
        <v>591</v>
      </c>
      <c r="N885" s="12" t="s">
        <v>592</v>
      </c>
      <c r="O885" s="16">
        <v>66</v>
      </c>
      <c r="P885" s="16">
        <v>66</v>
      </c>
      <c r="Q885" s="17">
        <v>66</v>
      </c>
      <c r="R885" s="17">
        <v>66</v>
      </c>
      <c r="S885" s="16">
        <v>0</v>
      </c>
      <c r="T885" s="16">
        <v>0</v>
      </c>
      <c r="U885" s="17">
        <v>0</v>
      </c>
      <c r="V885" s="17">
        <v>0</v>
      </c>
      <c r="W885" s="16">
        <v>66</v>
      </c>
      <c r="X885" s="16">
        <v>0</v>
      </c>
      <c r="Y885" s="16">
        <v>0</v>
      </c>
      <c r="Z885" s="16">
        <v>66</v>
      </c>
      <c r="AA885" s="18">
        <v>0</v>
      </c>
      <c r="AB885" s="16">
        <v>0</v>
      </c>
      <c r="AC885" s="12" t="s">
        <v>549</v>
      </c>
      <c r="AD885" s="12" t="s">
        <v>559</v>
      </c>
      <c r="AE885" s="19">
        <v>43628</v>
      </c>
      <c r="AF885" s="19">
        <v>43631</v>
      </c>
      <c r="AG885" s="19">
        <v>43644</v>
      </c>
      <c r="AH885" s="20">
        <v>43644</v>
      </c>
    </row>
    <row r="886" spans="1:34" s="12" customFormat="1" ht="12.75" x14ac:dyDescent="0.15">
      <c r="A886" s="12" t="s">
        <v>1749</v>
      </c>
      <c r="B886" s="12" t="s">
        <v>1295</v>
      </c>
      <c r="C886" s="12" t="s">
        <v>588</v>
      </c>
      <c r="D886" s="12" t="s">
        <v>1296</v>
      </c>
      <c r="E886" s="12" t="s">
        <v>544</v>
      </c>
      <c r="F886" s="12" t="s">
        <v>545</v>
      </c>
      <c r="G886" s="16">
        <v>7</v>
      </c>
      <c r="H886" s="16">
        <v>0</v>
      </c>
      <c r="I886" s="17">
        <v>0</v>
      </c>
      <c r="J886" s="17">
        <v>0</v>
      </c>
      <c r="K886" s="16">
        <v>7</v>
      </c>
      <c r="L886" s="12" t="s">
        <v>1297</v>
      </c>
      <c r="M886" s="12" t="s">
        <v>1298</v>
      </c>
      <c r="N886" s="12" t="s">
        <v>1299</v>
      </c>
      <c r="O886" s="16">
        <v>2</v>
      </c>
      <c r="P886" s="16">
        <v>1.5</v>
      </c>
      <c r="Q886" s="17">
        <v>1.5</v>
      </c>
      <c r="R886" s="17">
        <v>1.5</v>
      </c>
      <c r="S886" s="16">
        <v>0</v>
      </c>
      <c r="T886" s="16">
        <v>0</v>
      </c>
      <c r="U886" s="17">
        <v>0</v>
      </c>
      <c r="V886" s="17">
        <v>0</v>
      </c>
      <c r="W886" s="16">
        <v>1.5</v>
      </c>
      <c r="X886" s="16">
        <v>0.5</v>
      </c>
      <c r="Y886" s="16">
        <v>1.5</v>
      </c>
      <c r="Z886" s="16">
        <v>0</v>
      </c>
      <c r="AA886" s="18">
        <v>0</v>
      </c>
      <c r="AB886" s="16">
        <v>-1.5</v>
      </c>
      <c r="AC886" s="12" t="s">
        <v>549</v>
      </c>
      <c r="AD886" s="12" t="s">
        <v>559</v>
      </c>
      <c r="AE886" s="19">
        <v>43628</v>
      </c>
      <c r="AH886" s="20">
        <v>43631</v>
      </c>
    </row>
    <row r="887" spans="1:34" s="12" customFormat="1" ht="12.75" x14ac:dyDescent="0.15">
      <c r="A887" s="12" t="s">
        <v>1750</v>
      </c>
      <c r="B887" s="12" t="s">
        <v>211</v>
      </c>
      <c r="C887" s="12" t="s">
        <v>573</v>
      </c>
      <c r="D887" s="12" t="s">
        <v>1230</v>
      </c>
      <c r="E887" s="12" t="s">
        <v>544</v>
      </c>
      <c r="F887" s="12" t="s">
        <v>545</v>
      </c>
      <c r="G887" s="16">
        <v>15</v>
      </c>
      <c r="H887" s="16">
        <v>0</v>
      </c>
      <c r="I887" s="17">
        <v>0</v>
      </c>
      <c r="J887" s="17">
        <v>0</v>
      </c>
      <c r="K887" s="16">
        <v>15</v>
      </c>
      <c r="L887" s="12" t="s">
        <v>1105</v>
      </c>
      <c r="M887" s="12" t="s">
        <v>686</v>
      </c>
      <c r="N887" s="12" t="s">
        <v>1106</v>
      </c>
      <c r="O887" s="16">
        <v>2</v>
      </c>
      <c r="P887" s="16">
        <v>2</v>
      </c>
      <c r="Q887" s="17">
        <v>2</v>
      </c>
      <c r="R887" s="17">
        <v>2</v>
      </c>
      <c r="S887" s="16">
        <v>0</v>
      </c>
      <c r="T887" s="16">
        <v>0</v>
      </c>
      <c r="U887" s="17">
        <v>0</v>
      </c>
      <c r="V887" s="17">
        <v>0</v>
      </c>
      <c r="W887" s="16">
        <v>2</v>
      </c>
      <c r="X887" s="16">
        <v>0</v>
      </c>
      <c r="Y887" s="16">
        <v>2</v>
      </c>
      <c r="Z887" s="16">
        <v>0</v>
      </c>
      <c r="AA887" s="18">
        <v>0</v>
      </c>
      <c r="AB887" s="16">
        <v>-2</v>
      </c>
      <c r="AC887" s="12" t="s">
        <v>549</v>
      </c>
      <c r="AD887" s="12" t="s">
        <v>559</v>
      </c>
      <c r="AE887" s="19">
        <v>43628</v>
      </c>
      <c r="AH887" s="20">
        <v>43633</v>
      </c>
    </row>
    <row r="888" spans="1:34" s="12" customFormat="1" ht="12.75" x14ac:dyDescent="0.15">
      <c r="A888" s="12" t="s">
        <v>1751</v>
      </c>
      <c r="B888" s="12" t="s">
        <v>279</v>
      </c>
      <c r="C888" s="12" t="s">
        <v>740</v>
      </c>
      <c r="D888" s="12" t="s">
        <v>741</v>
      </c>
      <c r="E888" s="12" t="s">
        <v>544</v>
      </c>
      <c r="F888" s="12" t="s">
        <v>545</v>
      </c>
      <c r="G888" s="16">
        <v>13</v>
      </c>
      <c r="H888" s="16">
        <v>0</v>
      </c>
      <c r="I888" s="17">
        <v>0</v>
      </c>
      <c r="J888" s="17">
        <v>0</v>
      </c>
      <c r="K888" s="16">
        <v>13</v>
      </c>
      <c r="L888" s="12" t="s">
        <v>742</v>
      </c>
      <c r="M888" s="12" t="s">
        <v>743</v>
      </c>
      <c r="N888" s="12" t="s">
        <v>744</v>
      </c>
      <c r="O888" s="16">
        <v>1</v>
      </c>
      <c r="P888" s="16">
        <v>1</v>
      </c>
      <c r="Q888" s="17">
        <v>1</v>
      </c>
      <c r="R888" s="17">
        <v>1</v>
      </c>
      <c r="S888" s="16">
        <v>0</v>
      </c>
      <c r="T888" s="16">
        <v>0</v>
      </c>
      <c r="U888" s="17">
        <v>0</v>
      </c>
      <c r="V888" s="17">
        <v>0</v>
      </c>
      <c r="W888" s="16">
        <v>1</v>
      </c>
      <c r="X888" s="16">
        <v>0</v>
      </c>
      <c r="Y888" s="16">
        <v>1</v>
      </c>
      <c r="Z888" s="16">
        <v>0</v>
      </c>
      <c r="AA888" s="18">
        <v>0</v>
      </c>
      <c r="AB888" s="16">
        <v>-1</v>
      </c>
      <c r="AC888" s="12" t="s">
        <v>549</v>
      </c>
      <c r="AD888" s="12" t="s">
        <v>559</v>
      </c>
      <c r="AE888" s="19">
        <v>43628</v>
      </c>
      <c r="AH888" s="20">
        <v>43631</v>
      </c>
    </row>
    <row r="889" spans="1:34" s="12" customFormat="1" ht="12.75" x14ac:dyDescent="0.15">
      <c r="A889" s="12" t="s">
        <v>1752</v>
      </c>
      <c r="B889" s="12" t="s">
        <v>1753</v>
      </c>
      <c r="C889" s="12" t="s">
        <v>579</v>
      </c>
      <c r="D889" s="12" t="s">
        <v>1754</v>
      </c>
      <c r="E889" s="12" t="s">
        <v>544</v>
      </c>
      <c r="F889" s="12" t="s">
        <v>545</v>
      </c>
      <c r="G889" s="16">
        <v>200</v>
      </c>
      <c r="H889" s="16">
        <v>200</v>
      </c>
      <c r="I889" s="17">
        <v>200</v>
      </c>
      <c r="J889" s="17">
        <v>200</v>
      </c>
      <c r="K889" s="16">
        <v>0</v>
      </c>
      <c r="L889" s="12" t="s">
        <v>1755</v>
      </c>
      <c r="M889" s="12" t="s">
        <v>827</v>
      </c>
      <c r="N889" s="12" t="s">
        <v>1756</v>
      </c>
      <c r="O889" s="16">
        <v>14</v>
      </c>
      <c r="P889" s="16">
        <v>14</v>
      </c>
      <c r="Q889" s="17">
        <v>14</v>
      </c>
      <c r="R889" s="17">
        <v>14</v>
      </c>
      <c r="S889" s="16">
        <v>0</v>
      </c>
      <c r="T889" s="16">
        <v>0</v>
      </c>
      <c r="U889" s="17">
        <v>0</v>
      </c>
      <c r="V889" s="17">
        <v>0</v>
      </c>
      <c r="W889" s="16">
        <v>14</v>
      </c>
      <c r="X889" s="16">
        <v>0</v>
      </c>
      <c r="Y889" s="16">
        <v>0</v>
      </c>
      <c r="Z889" s="16">
        <v>14</v>
      </c>
      <c r="AA889" s="18">
        <v>0</v>
      </c>
      <c r="AB889" s="16">
        <v>0</v>
      </c>
      <c r="AC889" s="12" t="s">
        <v>549</v>
      </c>
      <c r="AD889" s="12" t="s">
        <v>559</v>
      </c>
      <c r="AE889" s="19">
        <v>43617</v>
      </c>
      <c r="AF889" s="19">
        <v>43622</v>
      </c>
      <c r="AG889" s="19">
        <v>43622</v>
      </c>
      <c r="AH889" s="20">
        <v>43622</v>
      </c>
    </row>
    <row r="890" spans="1:34" s="12" customFormat="1" ht="12.75" x14ac:dyDescent="0.15">
      <c r="A890" s="12" t="s">
        <v>1757</v>
      </c>
      <c r="B890" s="12" t="s">
        <v>428</v>
      </c>
      <c r="C890" s="12" t="s">
        <v>787</v>
      </c>
      <c r="D890" s="12" t="s">
        <v>787</v>
      </c>
      <c r="E890" s="12" t="s">
        <v>544</v>
      </c>
      <c r="F890" s="12" t="s">
        <v>545</v>
      </c>
      <c r="G890" s="16">
        <v>200000</v>
      </c>
      <c r="H890" s="16">
        <v>183700</v>
      </c>
      <c r="I890" s="17">
        <v>183700</v>
      </c>
      <c r="J890" s="17">
        <v>183700</v>
      </c>
      <c r="K890" s="16">
        <v>16300</v>
      </c>
      <c r="L890" s="12" t="s">
        <v>1164</v>
      </c>
      <c r="M890" s="12" t="s">
        <v>564</v>
      </c>
      <c r="N890" s="12" t="s">
        <v>1165</v>
      </c>
      <c r="O890" s="16">
        <v>133</v>
      </c>
      <c r="P890" s="16">
        <v>133</v>
      </c>
      <c r="Q890" s="17">
        <v>133</v>
      </c>
      <c r="R890" s="17">
        <v>133</v>
      </c>
      <c r="S890" s="16">
        <v>0</v>
      </c>
      <c r="T890" s="16">
        <v>0</v>
      </c>
      <c r="U890" s="17">
        <v>0</v>
      </c>
      <c r="V890" s="17">
        <v>0</v>
      </c>
      <c r="W890" s="16">
        <v>133</v>
      </c>
      <c r="X890" s="16">
        <v>0</v>
      </c>
      <c r="Y890" s="16">
        <v>10.839499999999999</v>
      </c>
      <c r="Z890" s="16">
        <v>122.1605</v>
      </c>
      <c r="AA890" s="18">
        <v>0</v>
      </c>
      <c r="AB890" s="16">
        <v>-10.839499999999999</v>
      </c>
      <c r="AC890" s="12" t="s">
        <v>549</v>
      </c>
      <c r="AD890" s="12" t="s">
        <v>559</v>
      </c>
      <c r="AE890" s="19">
        <v>43617</v>
      </c>
      <c r="AF890" s="19">
        <v>43620</v>
      </c>
      <c r="AH890" s="20">
        <v>43638</v>
      </c>
    </row>
    <row r="891" spans="1:34" s="12" customFormat="1" ht="12.75" x14ac:dyDescent="0.15">
      <c r="A891" s="12" t="s">
        <v>1758</v>
      </c>
      <c r="B891" s="12" t="s">
        <v>1400</v>
      </c>
      <c r="C891" s="12" t="s">
        <v>542</v>
      </c>
      <c r="D891" s="12" t="s">
        <v>1401</v>
      </c>
      <c r="E891" s="12" t="s">
        <v>544</v>
      </c>
      <c r="F891" s="12" t="s">
        <v>545</v>
      </c>
      <c r="G891" s="16">
        <v>300000</v>
      </c>
      <c r="H891" s="16">
        <v>300000</v>
      </c>
      <c r="I891" s="17">
        <v>300000</v>
      </c>
      <c r="J891" s="17">
        <v>300000</v>
      </c>
      <c r="K891" s="16">
        <v>0</v>
      </c>
      <c r="L891" s="12" t="s">
        <v>45</v>
      </c>
      <c r="M891" s="12" t="s">
        <v>670</v>
      </c>
      <c r="N891" s="12" t="s">
        <v>845</v>
      </c>
      <c r="O891" s="16">
        <v>300000</v>
      </c>
      <c r="P891" s="16">
        <v>300000</v>
      </c>
      <c r="Q891" s="17">
        <v>300000</v>
      </c>
      <c r="R891" s="17">
        <v>300000</v>
      </c>
      <c r="S891" s="16">
        <v>0</v>
      </c>
      <c r="T891" s="16">
        <v>0</v>
      </c>
      <c r="U891" s="17">
        <v>0</v>
      </c>
      <c r="V891" s="17">
        <v>0</v>
      </c>
      <c r="W891" s="16">
        <v>300000</v>
      </c>
      <c r="X891" s="16">
        <v>0</v>
      </c>
      <c r="Y891" s="16">
        <v>0</v>
      </c>
      <c r="Z891" s="16">
        <v>300000</v>
      </c>
      <c r="AA891" s="18">
        <v>0</v>
      </c>
      <c r="AB891" s="16">
        <v>0</v>
      </c>
      <c r="AC891" s="12" t="s">
        <v>549</v>
      </c>
      <c r="AD891" s="12" t="s">
        <v>79</v>
      </c>
      <c r="AE891" s="19">
        <v>43617</v>
      </c>
      <c r="AF891" s="19">
        <v>43617</v>
      </c>
      <c r="AG891" s="19">
        <v>43627</v>
      </c>
      <c r="AH891" s="20">
        <v>43629</v>
      </c>
    </row>
    <row r="892" spans="1:34" s="12" customFormat="1" ht="12.75" x14ac:dyDescent="0.15">
      <c r="A892" s="12" t="s">
        <v>1759</v>
      </c>
      <c r="B892" s="12" t="s">
        <v>97</v>
      </c>
      <c r="C892" s="12" t="s">
        <v>588</v>
      </c>
      <c r="D892" s="12" t="s">
        <v>730</v>
      </c>
      <c r="E892" s="12" t="s">
        <v>544</v>
      </c>
      <c r="F892" s="12" t="s">
        <v>545</v>
      </c>
      <c r="G892" s="16">
        <v>500</v>
      </c>
      <c r="H892" s="16">
        <v>1</v>
      </c>
      <c r="I892" s="17">
        <v>1</v>
      </c>
      <c r="J892" s="17">
        <v>1</v>
      </c>
      <c r="K892" s="16">
        <v>499</v>
      </c>
      <c r="L892" s="12" t="s">
        <v>731</v>
      </c>
      <c r="M892" s="12" t="s">
        <v>686</v>
      </c>
      <c r="N892" s="12" t="s">
        <v>732</v>
      </c>
      <c r="O892" s="16">
        <v>52</v>
      </c>
      <c r="P892" s="16">
        <v>0.2</v>
      </c>
      <c r="Q892" s="17">
        <v>28.7</v>
      </c>
      <c r="R892" s="17">
        <v>28.7</v>
      </c>
      <c r="S892" s="16">
        <v>0</v>
      </c>
      <c r="T892" s="16">
        <v>0</v>
      </c>
      <c r="U892" s="17">
        <v>0</v>
      </c>
      <c r="V892" s="17">
        <v>0</v>
      </c>
      <c r="W892" s="16">
        <v>0.2</v>
      </c>
      <c r="X892" s="16">
        <v>51.8</v>
      </c>
      <c r="Y892" s="16">
        <v>9.6000000000000002E-2</v>
      </c>
      <c r="Z892" s="16">
        <v>0.104</v>
      </c>
      <c r="AA892" s="18">
        <v>0</v>
      </c>
      <c r="AB892" s="16">
        <v>-9.6000000000000002E-2</v>
      </c>
      <c r="AC892" s="12" t="s">
        <v>549</v>
      </c>
      <c r="AD892" s="12" t="s">
        <v>559</v>
      </c>
      <c r="AE892" s="19">
        <v>43617</v>
      </c>
      <c r="AF892" s="19">
        <v>43619</v>
      </c>
      <c r="AH892" s="20">
        <v>43629</v>
      </c>
    </row>
    <row r="893" spans="1:34" s="12" customFormat="1" ht="12.75" x14ac:dyDescent="0.15">
      <c r="A893" s="12" t="s">
        <v>1760</v>
      </c>
      <c r="B893" s="12" t="s">
        <v>97</v>
      </c>
      <c r="C893" s="12" t="s">
        <v>588</v>
      </c>
      <c r="D893" s="12" t="s">
        <v>730</v>
      </c>
      <c r="E893" s="12" t="s">
        <v>544</v>
      </c>
      <c r="F893" s="12" t="s">
        <v>545</v>
      </c>
      <c r="G893" s="16">
        <v>500</v>
      </c>
      <c r="H893" s="16">
        <v>499</v>
      </c>
      <c r="I893" s="17">
        <v>499</v>
      </c>
      <c r="J893" s="17">
        <v>499</v>
      </c>
      <c r="K893" s="16">
        <v>1</v>
      </c>
      <c r="L893" s="12" t="s">
        <v>731</v>
      </c>
      <c r="M893" s="12" t="s">
        <v>686</v>
      </c>
      <c r="N893" s="12" t="s">
        <v>732</v>
      </c>
      <c r="O893" s="16">
        <v>52</v>
      </c>
      <c r="P893" s="16">
        <v>51.9</v>
      </c>
      <c r="Q893" s="17">
        <v>51.9</v>
      </c>
      <c r="R893" s="17">
        <v>51.9</v>
      </c>
      <c r="S893" s="16">
        <v>0</v>
      </c>
      <c r="T893" s="16">
        <v>0</v>
      </c>
      <c r="U893" s="17">
        <v>0</v>
      </c>
      <c r="V893" s="17">
        <v>0</v>
      </c>
      <c r="W893" s="16">
        <v>51.9</v>
      </c>
      <c r="X893" s="16">
        <v>0.1</v>
      </c>
      <c r="Y893" s="16">
        <v>3.9999999999963598E-3</v>
      </c>
      <c r="Z893" s="16">
        <v>51.896000000000001</v>
      </c>
      <c r="AA893" s="18">
        <v>0</v>
      </c>
      <c r="AB893" s="16">
        <v>-3.9999999999963598E-3</v>
      </c>
      <c r="AC893" s="12" t="s">
        <v>549</v>
      </c>
      <c r="AD893" s="12" t="s">
        <v>559</v>
      </c>
      <c r="AE893" s="19">
        <v>43617</v>
      </c>
      <c r="AF893" s="19">
        <v>43619</v>
      </c>
      <c r="AH893" s="20">
        <v>43622</v>
      </c>
    </row>
    <row r="894" spans="1:34" s="12" customFormat="1" ht="12.75" x14ac:dyDescent="0.15">
      <c r="A894" s="12" t="s">
        <v>1761</v>
      </c>
      <c r="B894" s="12" t="s">
        <v>89</v>
      </c>
      <c r="C894" s="12" t="s">
        <v>561</v>
      </c>
      <c r="D894" s="12" t="s">
        <v>562</v>
      </c>
      <c r="E894" s="12" t="s">
        <v>544</v>
      </c>
      <c r="F894" s="12" t="s">
        <v>545</v>
      </c>
      <c r="G894" s="16">
        <v>400000</v>
      </c>
      <c r="H894" s="16">
        <v>400000</v>
      </c>
      <c r="I894" s="17">
        <v>400000</v>
      </c>
      <c r="J894" s="17">
        <v>400000</v>
      </c>
      <c r="K894" s="16">
        <v>0</v>
      </c>
      <c r="L894" s="12" t="s">
        <v>563</v>
      </c>
      <c r="M894" s="12" t="s">
        <v>564</v>
      </c>
      <c r="N894" s="12" t="s">
        <v>565</v>
      </c>
      <c r="O894" s="16">
        <v>183</v>
      </c>
      <c r="P894" s="16">
        <v>183</v>
      </c>
      <c r="Q894" s="17">
        <v>183</v>
      </c>
      <c r="R894" s="17">
        <v>183</v>
      </c>
      <c r="S894" s="16">
        <v>0</v>
      </c>
      <c r="T894" s="16">
        <v>0</v>
      </c>
      <c r="U894" s="17">
        <v>0</v>
      </c>
      <c r="V894" s="17">
        <v>0</v>
      </c>
      <c r="W894" s="16">
        <v>183</v>
      </c>
      <c r="X894" s="16">
        <v>0</v>
      </c>
      <c r="Y894" s="16">
        <v>0</v>
      </c>
      <c r="Z894" s="16">
        <v>183</v>
      </c>
      <c r="AA894" s="18">
        <v>0</v>
      </c>
      <c r="AB894" s="16">
        <v>0</v>
      </c>
      <c r="AC894" s="12" t="s">
        <v>549</v>
      </c>
      <c r="AD894" s="12" t="s">
        <v>559</v>
      </c>
      <c r="AE894" s="19">
        <v>43617</v>
      </c>
      <c r="AF894" s="19">
        <v>43626</v>
      </c>
      <c r="AG894" s="19">
        <v>43638</v>
      </c>
      <c r="AH894" s="20">
        <v>43642</v>
      </c>
    </row>
    <row r="895" spans="1:34" s="12" customFormat="1" ht="12.75" x14ac:dyDescent="0.15">
      <c r="A895" s="12" t="s">
        <v>1762</v>
      </c>
      <c r="B895" s="12" t="s">
        <v>88</v>
      </c>
      <c r="C895" s="12" t="s">
        <v>567</v>
      </c>
      <c r="D895" s="12" t="s">
        <v>562</v>
      </c>
      <c r="E895" s="12" t="s">
        <v>544</v>
      </c>
      <c r="F895" s="12" t="s">
        <v>545</v>
      </c>
      <c r="G895" s="16">
        <v>400000</v>
      </c>
      <c r="H895" s="16">
        <v>327800</v>
      </c>
      <c r="I895" s="17">
        <v>327800</v>
      </c>
      <c r="J895" s="17">
        <v>327800</v>
      </c>
      <c r="K895" s="16">
        <v>72200</v>
      </c>
      <c r="L895" s="12" t="s">
        <v>568</v>
      </c>
      <c r="M895" s="12" t="s">
        <v>569</v>
      </c>
      <c r="N895" s="12" t="s">
        <v>570</v>
      </c>
      <c r="O895" s="16">
        <v>206</v>
      </c>
      <c r="P895" s="16">
        <v>206</v>
      </c>
      <c r="Q895" s="17">
        <v>206</v>
      </c>
      <c r="R895" s="17">
        <v>206</v>
      </c>
      <c r="S895" s="16">
        <v>0</v>
      </c>
      <c r="T895" s="16">
        <v>0</v>
      </c>
      <c r="U895" s="17">
        <v>0</v>
      </c>
      <c r="V895" s="17">
        <v>0</v>
      </c>
      <c r="W895" s="16">
        <v>206</v>
      </c>
      <c r="X895" s="16">
        <v>0</v>
      </c>
      <c r="Y895" s="16">
        <v>37.183</v>
      </c>
      <c r="Z895" s="16">
        <v>168.81700000000001</v>
      </c>
      <c r="AA895" s="18">
        <v>0</v>
      </c>
      <c r="AB895" s="16">
        <v>-37.183</v>
      </c>
      <c r="AC895" s="12" t="s">
        <v>549</v>
      </c>
      <c r="AD895" s="12" t="s">
        <v>559</v>
      </c>
      <c r="AE895" s="19">
        <v>43617</v>
      </c>
      <c r="AF895" s="19">
        <v>43627</v>
      </c>
      <c r="AH895" s="20">
        <v>43642</v>
      </c>
    </row>
    <row r="896" spans="1:34" s="12" customFormat="1" ht="12.75" x14ac:dyDescent="0.15">
      <c r="A896" s="12" t="s">
        <v>1763</v>
      </c>
      <c r="B896" s="12" t="s">
        <v>111</v>
      </c>
      <c r="C896" s="12" t="s">
        <v>701</v>
      </c>
      <c r="D896" s="12" t="s">
        <v>697</v>
      </c>
      <c r="E896" s="12" t="s">
        <v>544</v>
      </c>
      <c r="F896" s="12" t="s">
        <v>545</v>
      </c>
      <c r="G896" s="16">
        <v>500</v>
      </c>
      <c r="H896" s="16">
        <v>500</v>
      </c>
      <c r="I896" s="17">
        <v>500</v>
      </c>
      <c r="J896" s="17">
        <v>500</v>
      </c>
      <c r="K896" s="16">
        <v>0</v>
      </c>
      <c r="L896" s="12" t="s">
        <v>698</v>
      </c>
      <c r="M896" s="12" t="s">
        <v>564</v>
      </c>
      <c r="N896" s="12" t="s">
        <v>699</v>
      </c>
      <c r="O896" s="16">
        <v>57</v>
      </c>
      <c r="P896" s="16">
        <v>57</v>
      </c>
      <c r="Q896" s="17">
        <v>57</v>
      </c>
      <c r="R896" s="17">
        <v>57</v>
      </c>
      <c r="S896" s="16">
        <v>0</v>
      </c>
      <c r="T896" s="16">
        <v>0</v>
      </c>
      <c r="U896" s="17">
        <v>0</v>
      </c>
      <c r="V896" s="17">
        <v>0</v>
      </c>
      <c r="W896" s="16">
        <v>57</v>
      </c>
      <c r="X896" s="16">
        <v>0</v>
      </c>
      <c r="Y896" s="16">
        <v>0</v>
      </c>
      <c r="Z896" s="16">
        <v>57</v>
      </c>
      <c r="AA896" s="18">
        <v>0</v>
      </c>
      <c r="AB896" s="16">
        <v>0</v>
      </c>
      <c r="AC896" s="12" t="s">
        <v>549</v>
      </c>
      <c r="AD896" s="12" t="s">
        <v>559</v>
      </c>
      <c r="AE896" s="19">
        <v>43617</v>
      </c>
      <c r="AF896" s="19">
        <v>43625</v>
      </c>
      <c r="AG896" s="19">
        <v>43625</v>
      </c>
      <c r="AH896" s="20">
        <v>43629</v>
      </c>
    </row>
    <row r="897" spans="1:34" s="12" customFormat="1" ht="12.75" x14ac:dyDescent="0.15">
      <c r="A897" s="12" t="s">
        <v>1764</v>
      </c>
      <c r="B897" s="12" t="s">
        <v>1243</v>
      </c>
      <c r="C897" s="12" t="s">
        <v>652</v>
      </c>
      <c r="D897" s="12" t="s">
        <v>653</v>
      </c>
      <c r="E897" s="12" t="s">
        <v>544</v>
      </c>
      <c r="F897" s="12" t="s">
        <v>545</v>
      </c>
      <c r="G897" s="16">
        <v>400</v>
      </c>
      <c r="H897" s="16">
        <v>395</v>
      </c>
      <c r="I897" s="17">
        <v>395</v>
      </c>
      <c r="J897" s="17">
        <v>395</v>
      </c>
      <c r="K897" s="16">
        <v>5</v>
      </c>
      <c r="L897" s="12" t="s">
        <v>654</v>
      </c>
      <c r="M897" s="12" t="s">
        <v>557</v>
      </c>
      <c r="N897" s="12" t="s">
        <v>655</v>
      </c>
      <c r="O897" s="16">
        <v>28</v>
      </c>
      <c r="P897" s="16">
        <v>28</v>
      </c>
      <c r="Q897" s="17">
        <v>28</v>
      </c>
      <c r="R897" s="17">
        <v>28</v>
      </c>
      <c r="S897" s="16">
        <v>0</v>
      </c>
      <c r="T897" s="16">
        <v>0</v>
      </c>
      <c r="U897" s="17">
        <v>0</v>
      </c>
      <c r="V897" s="17">
        <v>0</v>
      </c>
      <c r="W897" s="16">
        <v>28</v>
      </c>
      <c r="X897" s="16">
        <v>0</v>
      </c>
      <c r="Y897" s="16">
        <v>0.35</v>
      </c>
      <c r="Z897" s="16">
        <v>27.65</v>
      </c>
      <c r="AA897" s="18">
        <v>0</v>
      </c>
      <c r="AB897" s="16">
        <v>-0.35</v>
      </c>
      <c r="AC897" s="12" t="s">
        <v>549</v>
      </c>
      <c r="AD897" s="12" t="s">
        <v>559</v>
      </c>
      <c r="AE897" s="19">
        <v>43617</v>
      </c>
      <c r="AF897" s="19">
        <v>43620</v>
      </c>
      <c r="AH897" s="20">
        <v>43622</v>
      </c>
    </row>
    <row r="898" spans="1:34" s="12" customFormat="1" ht="12.75" x14ac:dyDescent="0.15">
      <c r="A898" s="12" t="s">
        <v>1765</v>
      </c>
      <c r="B898" s="12" t="s">
        <v>110</v>
      </c>
      <c r="C898" s="12" t="s">
        <v>696</v>
      </c>
      <c r="D898" s="12" t="s">
        <v>697</v>
      </c>
      <c r="E898" s="12" t="s">
        <v>544</v>
      </c>
      <c r="F898" s="12" t="s">
        <v>545</v>
      </c>
      <c r="G898" s="16">
        <v>600</v>
      </c>
      <c r="H898" s="16">
        <v>600</v>
      </c>
      <c r="I898" s="17">
        <v>600</v>
      </c>
      <c r="J898" s="17">
        <v>600</v>
      </c>
      <c r="K898" s="16">
        <v>0</v>
      </c>
      <c r="L898" s="12" t="s">
        <v>698</v>
      </c>
      <c r="M898" s="12" t="s">
        <v>564</v>
      </c>
      <c r="N898" s="12" t="s">
        <v>699</v>
      </c>
      <c r="O898" s="16">
        <v>68</v>
      </c>
      <c r="P898" s="16">
        <v>68</v>
      </c>
      <c r="Q898" s="17">
        <v>68</v>
      </c>
      <c r="R898" s="17">
        <v>68</v>
      </c>
      <c r="S898" s="16">
        <v>0</v>
      </c>
      <c r="T898" s="16">
        <v>0</v>
      </c>
      <c r="U898" s="17">
        <v>0</v>
      </c>
      <c r="V898" s="17">
        <v>0</v>
      </c>
      <c r="W898" s="16">
        <v>68</v>
      </c>
      <c r="X898" s="16">
        <v>0</v>
      </c>
      <c r="Y898" s="16">
        <v>0</v>
      </c>
      <c r="Z898" s="16">
        <v>68</v>
      </c>
      <c r="AA898" s="18">
        <v>0</v>
      </c>
      <c r="AB898" s="16">
        <v>0</v>
      </c>
      <c r="AC898" s="12" t="s">
        <v>549</v>
      </c>
      <c r="AD898" s="12" t="s">
        <v>559</v>
      </c>
      <c r="AE898" s="19">
        <v>43617</v>
      </c>
      <c r="AF898" s="19">
        <v>43625</v>
      </c>
      <c r="AG898" s="19">
        <v>43625</v>
      </c>
      <c r="AH898" s="20">
        <v>43626</v>
      </c>
    </row>
    <row r="899" spans="1:34" s="12" customFormat="1" ht="12.75" x14ac:dyDescent="0.15">
      <c r="A899" s="12" t="s">
        <v>1766</v>
      </c>
      <c r="B899" s="12" t="s">
        <v>1144</v>
      </c>
      <c r="C899" s="12" t="s">
        <v>670</v>
      </c>
      <c r="D899" s="12" t="s">
        <v>1145</v>
      </c>
      <c r="E899" s="12" t="s">
        <v>544</v>
      </c>
      <c r="F899" s="12" t="s">
        <v>545</v>
      </c>
      <c r="G899" s="16">
        <v>300000</v>
      </c>
      <c r="H899" s="16">
        <v>243700</v>
      </c>
      <c r="I899" s="17">
        <v>243700</v>
      </c>
      <c r="J899" s="17">
        <v>243700</v>
      </c>
      <c r="K899" s="16">
        <v>56300</v>
      </c>
      <c r="L899" s="12" t="s">
        <v>771</v>
      </c>
      <c r="M899" s="12" t="s">
        <v>564</v>
      </c>
      <c r="N899" s="12" t="s">
        <v>772</v>
      </c>
      <c r="O899" s="16">
        <v>167</v>
      </c>
      <c r="P899" s="16">
        <v>135.69999999999999</v>
      </c>
      <c r="Q899" s="17">
        <v>135.69999999999999</v>
      </c>
      <c r="R899" s="17">
        <v>135.69999999999999</v>
      </c>
      <c r="S899" s="16">
        <v>0</v>
      </c>
      <c r="T899" s="16">
        <v>0</v>
      </c>
      <c r="U899" s="17">
        <v>0</v>
      </c>
      <c r="V899" s="17">
        <v>0</v>
      </c>
      <c r="W899" s="16">
        <v>135.69999999999999</v>
      </c>
      <c r="X899" s="16">
        <v>31.3</v>
      </c>
      <c r="Y899" s="16">
        <v>4.0333333333328503E-2</v>
      </c>
      <c r="Z899" s="16">
        <v>135.65966666666699</v>
      </c>
      <c r="AA899" s="18">
        <v>0</v>
      </c>
      <c r="AB899" s="16">
        <v>-4.0333333333328503E-2</v>
      </c>
      <c r="AC899" s="12" t="s">
        <v>549</v>
      </c>
      <c r="AD899" s="12" t="s">
        <v>559</v>
      </c>
      <c r="AE899" s="19">
        <v>43617</v>
      </c>
      <c r="AF899" s="19">
        <v>43619</v>
      </c>
      <c r="AH899" s="20">
        <v>43629</v>
      </c>
    </row>
    <row r="900" spans="1:34" s="12" customFormat="1" ht="12.75" x14ac:dyDescent="0.15">
      <c r="A900" s="12" t="s">
        <v>1767</v>
      </c>
      <c r="B900" s="12" t="s">
        <v>1492</v>
      </c>
      <c r="C900" s="12" t="s">
        <v>1112</v>
      </c>
      <c r="D900" s="12" t="s">
        <v>1113</v>
      </c>
      <c r="E900" s="12" t="s">
        <v>544</v>
      </c>
      <c r="F900" s="12" t="s">
        <v>585</v>
      </c>
      <c r="G900" s="16">
        <v>110500</v>
      </c>
      <c r="H900" s="16">
        <v>36200</v>
      </c>
      <c r="I900" s="17">
        <v>36200</v>
      </c>
      <c r="J900" s="17">
        <v>36200</v>
      </c>
      <c r="K900" s="16">
        <v>74300</v>
      </c>
      <c r="L900" s="12" t="s">
        <v>428</v>
      </c>
      <c r="M900" s="12" t="s">
        <v>787</v>
      </c>
      <c r="N900" s="12" t="s">
        <v>787</v>
      </c>
      <c r="O900" s="16">
        <v>110500</v>
      </c>
      <c r="P900" s="16">
        <v>69700</v>
      </c>
      <c r="Q900" s="17">
        <v>69700</v>
      </c>
      <c r="R900" s="17">
        <v>69700</v>
      </c>
      <c r="S900" s="16">
        <v>0</v>
      </c>
      <c r="T900" s="16">
        <v>0</v>
      </c>
      <c r="U900" s="17">
        <v>0</v>
      </c>
      <c r="V900" s="17">
        <v>0</v>
      </c>
      <c r="W900" s="16">
        <v>69700</v>
      </c>
      <c r="X900" s="16">
        <v>40800</v>
      </c>
      <c r="Y900" s="16">
        <v>33500</v>
      </c>
      <c r="Z900" s="16">
        <v>36200</v>
      </c>
      <c r="AA900" s="18">
        <v>0</v>
      </c>
      <c r="AB900" s="16">
        <v>-33500</v>
      </c>
      <c r="AC900" s="12" t="s">
        <v>549</v>
      </c>
      <c r="AD900" s="12" t="s">
        <v>79</v>
      </c>
      <c r="AE900" s="19">
        <v>43617</v>
      </c>
      <c r="AF900" s="19">
        <v>43620</v>
      </c>
    </row>
    <row r="901" spans="1:34" s="12" customFormat="1" ht="12.75" x14ac:dyDescent="0.15">
      <c r="A901" s="12" t="s">
        <v>1768</v>
      </c>
      <c r="B901" s="12" t="s">
        <v>348</v>
      </c>
      <c r="C901" s="12" t="s">
        <v>588</v>
      </c>
      <c r="D901" s="12" t="s">
        <v>598</v>
      </c>
      <c r="E901" s="12" t="s">
        <v>544</v>
      </c>
      <c r="F901" s="12" t="s">
        <v>545</v>
      </c>
      <c r="G901" s="16">
        <v>500</v>
      </c>
      <c r="H901" s="16">
        <v>500</v>
      </c>
      <c r="I901" s="17">
        <v>500</v>
      </c>
      <c r="J901" s="17">
        <v>500</v>
      </c>
      <c r="K901" s="16">
        <v>0</v>
      </c>
      <c r="L901" s="12" t="s">
        <v>599</v>
      </c>
      <c r="M901" s="12" t="s">
        <v>557</v>
      </c>
      <c r="N901" s="12" t="s">
        <v>600</v>
      </c>
      <c r="O901" s="16">
        <v>329</v>
      </c>
      <c r="P901" s="16">
        <v>329</v>
      </c>
      <c r="Q901" s="17">
        <v>329</v>
      </c>
      <c r="R901" s="17">
        <v>329</v>
      </c>
      <c r="S901" s="16">
        <v>0</v>
      </c>
      <c r="T901" s="16">
        <v>0</v>
      </c>
      <c r="U901" s="17">
        <v>0</v>
      </c>
      <c r="V901" s="17">
        <v>0</v>
      </c>
      <c r="W901" s="16">
        <v>329</v>
      </c>
      <c r="X901" s="16">
        <v>0</v>
      </c>
      <c r="Y901" s="16">
        <v>0</v>
      </c>
      <c r="Z901" s="16">
        <v>329</v>
      </c>
      <c r="AA901" s="18">
        <v>0</v>
      </c>
      <c r="AB901" s="16">
        <v>0</v>
      </c>
      <c r="AC901" s="12" t="s">
        <v>549</v>
      </c>
      <c r="AD901" s="12" t="s">
        <v>559</v>
      </c>
      <c r="AE901" s="19">
        <v>43617</v>
      </c>
      <c r="AF901" s="19">
        <v>43621</v>
      </c>
      <c r="AG901" s="19">
        <v>43628</v>
      </c>
      <c r="AH901" s="20">
        <v>43628</v>
      </c>
    </row>
    <row r="902" spans="1:34" s="12" customFormat="1" ht="12.75" x14ac:dyDescent="0.15">
      <c r="A902" s="12" t="s">
        <v>1769</v>
      </c>
      <c r="B902" s="12" t="s">
        <v>11</v>
      </c>
      <c r="C902" s="12" t="s">
        <v>453</v>
      </c>
      <c r="D902" s="12" t="s">
        <v>628</v>
      </c>
      <c r="E902" s="12" t="s">
        <v>544</v>
      </c>
      <c r="F902" s="12" t="s">
        <v>545</v>
      </c>
      <c r="G902" s="16">
        <v>450000</v>
      </c>
      <c r="H902" s="16">
        <v>397500</v>
      </c>
      <c r="I902" s="17">
        <v>397500</v>
      </c>
      <c r="J902" s="17">
        <v>397500</v>
      </c>
      <c r="K902" s="16">
        <v>52500</v>
      </c>
      <c r="L902" s="12" t="s">
        <v>629</v>
      </c>
      <c r="M902" s="12" t="s">
        <v>564</v>
      </c>
      <c r="N902" s="12" t="s">
        <v>630</v>
      </c>
      <c r="O902" s="16">
        <v>388</v>
      </c>
      <c r="P902" s="16">
        <v>364.4</v>
      </c>
      <c r="Q902" s="17">
        <v>364.4</v>
      </c>
      <c r="R902" s="17">
        <v>364.4</v>
      </c>
      <c r="S902" s="16">
        <v>0</v>
      </c>
      <c r="T902" s="16">
        <v>0</v>
      </c>
      <c r="U902" s="17">
        <v>0</v>
      </c>
      <c r="V902" s="17">
        <v>0</v>
      </c>
      <c r="W902" s="16">
        <v>364.4</v>
      </c>
      <c r="X902" s="16">
        <v>23.6</v>
      </c>
      <c r="Y902" s="16">
        <v>21.6666666666666</v>
      </c>
      <c r="Z902" s="16">
        <v>342.73333333333301</v>
      </c>
      <c r="AA902" s="18">
        <v>0</v>
      </c>
      <c r="AB902" s="16">
        <v>-21.6666666666666</v>
      </c>
      <c r="AC902" s="12" t="s">
        <v>549</v>
      </c>
      <c r="AD902" s="12" t="s">
        <v>559</v>
      </c>
      <c r="AE902" s="19">
        <v>43619</v>
      </c>
      <c r="AF902" s="19">
        <v>43621</v>
      </c>
      <c r="AH902" s="20">
        <v>43625</v>
      </c>
    </row>
    <row r="903" spans="1:34" s="12" customFormat="1" ht="12.75" x14ac:dyDescent="0.15">
      <c r="A903" s="12" t="s">
        <v>1770</v>
      </c>
      <c r="B903" s="12" t="s">
        <v>1009</v>
      </c>
      <c r="C903" s="12" t="s">
        <v>453</v>
      </c>
      <c r="D903" s="12" t="s">
        <v>628</v>
      </c>
      <c r="E903" s="12" t="s">
        <v>544</v>
      </c>
      <c r="F903" s="12" t="s">
        <v>545</v>
      </c>
      <c r="G903" s="16">
        <v>450000</v>
      </c>
      <c r="H903" s="16">
        <v>420500</v>
      </c>
      <c r="I903" s="17">
        <v>420500</v>
      </c>
      <c r="J903" s="17">
        <v>420500</v>
      </c>
      <c r="K903" s="16">
        <v>29500</v>
      </c>
      <c r="L903" s="12" t="s">
        <v>629</v>
      </c>
      <c r="M903" s="12" t="s">
        <v>564</v>
      </c>
      <c r="N903" s="12" t="s">
        <v>630</v>
      </c>
      <c r="O903" s="16">
        <v>389</v>
      </c>
      <c r="P903" s="16">
        <v>388</v>
      </c>
      <c r="Q903" s="17">
        <v>388</v>
      </c>
      <c r="R903" s="17">
        <v>388</v>
      </c>
      <c r="S903" s="16">
        <v>0</v>
      </c>
      <c r="T903" s="16">
        <v>0</v>
      </c>
      <c r="U903" s="17">
        <v>0</v>
      </c>
      <c r="V903" s="17">
        <v>0</v>
      </c>
      <c r="W903" s="16">
        <v>388</v>
      </c>
      <c r="X903" s="16">
        <v>1</v>
      </c>
      <c r="Y903" s="16">
        <v>24.501111111111101</v>
      </c>
      <c r="Z903" s="16">
        <v>363.49888888888898</v>
      </c>
      <c r="AA903" s="18">
        <v>0</v>
      </c>
      <c r="AB903" s="16">
        <v>-24.501111111111101</v>
      </c>
      <c r="AC903" s="12" t="s">
        <v>549</v>
      </c>
      <c r="AD903" s="12" t="s">
        <v>559</v>
      </c>
      <c r="AE903" s="19">
        <v>43619</v>
      </c>
      <c r="AF903" s="19">
        <v>43620</v>
      </c>
      <c r="AH903" s="20">
        <v>43622</v>
      </c>
    </row>
    <row r="904" spans="1:34" s="12" customFormat="1" ht="12.75" x14ac:dyDescent="0.15">
      <c r="A904" s="12" t="s">
        <v>1771</v>
      </c>
      <c r="B904" s="12" t="s">
        <v>47</v>
      </c>
      <c r="C904" s="12" t="s">
        <v>462</v>
      </c>
      <c r="D904" s="12" t="s">
        <v>632</v>
      </c>
      <c r="E904" s="12" t="s">
        <v>544</v>
      </c>
      <c r="F904" s="12" t="s">
        <v>545</v>
      </c>
      <c r="G904" s="16">
        <v>800000</v>
      </c>
      <c r="H904" s="16">
        <v>800000</v>
      </c>
      <c r="I904" s="17">
        <v>800000</v>
      </c>
      <c r="J904" s="17">
        <v>800000</v>
      </c>
      <c r="K904" s="16">
        <v>0</v>
      </c>
      <c r="L904" s="12" t="s">
        <v>633</v>
      </c>
      <c r="M904" s="12" t="s">
        <v>564</v>
      </c>
      <c r="N904" s="12" t="s">
        <v>634</v>
      </c>
      <c r="O904" s="16">
        <v>270</v>
      </c>
      <c r="P904" s="16">
        <v>270</v>
      </c>
      <c r="Q904" s="17">
        <v>270</v>
      </c>
      <c r="R904" s="17">
        <v>270</v>
      </c>
      <c r="S904" s="16">
        <v>0</v>
      </c>
      <c r="T904" s="16">
        <v>0</v>
      </c>
      <c r="U904" s="17">
        <v>0</v>
      </c>
      <c r="V904" s="17">
        <v>0</v>
      </c>
      <c r="W904" s="16">
        <v>270</v>
      </c>
      <c r="X904" s="16">
        <v>0</v>
      </c>
      <c r="Y904" s="16">
        <v>0</v>
      </c>
      <c r="Z904" s="16">
        <v>270</v>
      </c>
      <c r="AA904" s="18">
        <v>0</v>
      </c>
      <c r="AB904" s="16">
        <v>0</v>
      </c>
      <c r="AC904" s="12" t="s">
        <v>549</v>
      </c>
      <c r="AD904" s="12" t="s">
        <v>559</v>
      </c>
      <c r="AE904" s="19">
        <v>43619</v>
      </c>
      <c r="AF904" s="19">
        <v>43620</v>
      </c>
      <c r="AG904" s="19">
        <v>43622</v>
      </c>
      <c r="AH904" s="20">
        <v>43622</v>
      </c>
    </row>
    <row r="905" spans="1:34" s="12" customFormat="1" ht="12.75" x14ac:dyDescent="0.15">
      <c r="A905" s="12" t="s">
        <v>1772</v>
      </c>
      <c r="B905" s="12" t="s">
        <v>428</v>
      </c>
      <c r="C905" s="12" t="s">
        <v>787</v>
      </c>
      <c r="D905" s="12" t="s">
        <v>787</v>
      </c>
      <c r="E905" s="12" t="s">
        <v>544</v>
      </c>
      <c r="F905" s="12" t="s">
        <v>545</v>
      </c>
      <c r="G905" s="16">
        <v>200000</v>
      </c>
      <c r="H905" s="16">
        <v>0</v>
      </c>
      <c r="I905" s="17">
        <v>0</v>
      </c>
      <c r="J905" s="17">
        <v>0</v>
      </c>
      <c r="K905" s="16">
        <v>200000</v>
      </c>
      <c r="L905" s="12" t="s">
        <v>1164</v>
      </c>
      <c r="M905" s="12" t="s">
        <v>564</v>
      </c>
      <c r="N905" s="12" t="s">
        <v>1165</v>
      </c>
      <c r="O905" s="16">
        <v>133</v>
      </c>
      <c r="P905" s="16">
        <v>28.1</v>
      </c>
      <c r="Q905" s="17">
        <v>28.1</v>
      </c>
      <c r="R905" s="17">
        <v>28.1</v>
      </c>
      <c r="S905" s="16">
        <v>0</v>
      </c>
      <c r="T905" s="16">
        <v>0</v>
      </c>
      <c r="U905" s="17">
        <v>0</v>
      </c>
      <c r="V905" s="17">
        <v>0</v>
      </c>
      <c r="W905" s="16">
        <v>28.1</v>
      </c>
      <c r="X905" s="16">
        <v>104.9</v>
      </c>
      <c r="Y905" s="16">
        <v>28.1</v>
      </c>
      <c r="Z905" s="16">
        <v>0</v>
      </c>
      <c r="AA905" s="18">
        <v>0</v>
      </c>
      <c r="AB905" s="16">
        <v>-28.1</v>
      </c>
      <c r="AC905" s="12" t="s">
        <v>549</v>
      </c>
      <c r="AD905" s="12" t="s">
        <v>559</v>
      </c>
      <c r="AE905" s="19">
        <v>43619</v>
      </c>
      <c r="AH905" s="20">
        <v>43638</v>
      </c>
    </row>
    <row r="906" spans="1:34" s="12" customFormat="1" ht="12.75" x14ac:dyDescent="0.15">
      <c r="A906" s="12" t="s">
        <v>1773</v>
      </c>
      <c r="B906" s="12" t="s">
        <v>1492</v>
      </c>
      <c r="C906" s="12" t="s">
        <v>1112</v>
      </c>
      <c r="D906" s="12" t="s">
        <v>1113</v>
      </c>
      <c r="E906" s="12" t="s">
        <v>544</v>
      </c>
      <c r="F906" s="12" t="s">
        <v>545</v>
      </c>
      <c r="G906" s="16">
        <v>289500</v>
      </c>
      <c r="H906" s="16">
        <v>289500</v>
      </c>
      <c r="I906" s="17">
        <v>289500</v>
      </c>
      <c r="J906" s="17">
        <v>289500</v>
      </c>
      <c r="K906" s="16">
        <v>0</v>
      </c>
      <c r="L906" s="12" t="s">
        <v>428</v>
      </c>
      <c r="M906" s="12" t="s">
        <v>787</v>
      </c>
      <c r="N906" s="12" t="s">
        <v>787</v>
      </c>
      <c r="O906" s="16">
        <v>289500</v>
      </c>
      <c r="P906" s="16">
        <v>289500</v>
      </c>
      <c r="Q906" s="17">
        <v>289500</v>
      </c>
      <c r="R906" s="17">
        <v>289500</v>
      </c>
      <c r="S906" s="16">
        <v>0</v>
      </c>
      <c r="T906" s="16">
        <v>0</v>
      </c>
      <c r="U906" s="17">
        <v>0</v>
      </c>
      <c r="V906" s="17">
        <v>0</v>
      </c>
      <c r="W906" s="16">
        <v>289500</v>
      </c>
      <c r="X906" s="16">
        <v>0</v>
      </c>
      <c r="Y906" s="16">
        <v>0</v>
      </c>
      <c r="Z906" s="16">
        <v>289500</v>
      </c>
      <c r="AA906" s="18">
        <v>0</v>
      </c>
      <c r="AB906" s="16">
        <v>0</v>
      </c>
      <c r="AC906" s="12" t="s">
        <v>549</v>
      </c>
      <c r="AD906" s="12" t="s">
        <v>79</v>
      </c>
      <c r="AE906" s="19">
        <v>43619</v>
      </c>
      <c r="AF906" s="19">
        <v>43619</v>
      </c>
      <c r="AG906" s="19">
        <v>43620</v>
      </c>
      <c r="AH906" s="20">
        <v>43622</v>
      </c>
    </row>
    <row r="907" spans="1:34" s="12" customFormat="1" ht="12.75" x14ac:dyDescent="0.15">
      <c r="A907" s="12" t="s">
        <v>1774</v>
      </c>
      <c r="B907" s="12" t="s">
        <v>1111</v>
      </c>
      <c r="C907" s="12" t="s">
        <v>1112</v>
      </c>
      <c r="D907" s="12" t="s">
        <v>1113</v>
      </c>
      <c r="E907" s="12" t="s">
        <v>544</v>
      </c>
      <c r="F907" s="12" t="s">
        <v>545</v>
      </c>
      <c r="G907" s="16">
        <v>105500</v>
      </c>
      <c r="H907" s="16">
        <v>105500</v>
      </c>
      <c r="I907" s="17">
        <v>105500</v>
      </c>
      <c r="J907" s="17">
        <v>105500</v>
      </c>
      <c r="K907" s="16">
        <v>0</v>
      </c>
      <c r="L907" s="12" t="s">
        <v>66</v>
      </c>
      <c r="M907" s="12" t="s">
        <v>787</v>
      </c>
      <c r="N907" s="12" t="s">
        <v>918</v>
      </c>
      <c r="O907" s="16">
        <v>105500</v>
      </c>
      <c r="P907" s="16">
        <v>105500</v>
      </c>
      <c r="Q907" s="17">
        <v>105500</v>
      </c>
      <c r="R907" s="17">
        <v>105500</v>
      </c>
      <c r="S907" s="16">
        <v>0</v>
      </c>
      <c r="T907" s="16">
        <v>0</v>
      </c>
      <c r="U907" s="17">
        <v>0</v>
      </c>
      <c r="V907" s="17">
        <v>0</v>
      </c>
      <c r="W907" s="16">
        <v>105500</v>
      </c>
      <c r="X907" s="16">
        <v>0</v>
      </c>
      <c r="Y907" s="16">
        <v>0</v>
      </c>
      <c r="Z907" s="16">
        <v>105500</v>
      </c>
      <c r="AA907" s="18">
        <v>0</v>
      </c>
      <c r="AB907" s="16">
        <v>0</v>
      </c>
      <c r="AC907" s="12" t="s">
        <v>549</v>
      </c>
      <c r="AD907" s="12" t="s">
        <v>79</v>
      </c>
      <c r="AE907" s="19">
        <v>43619</v>
      </c>
      <c r="AF907" s="19">
        <v>43619</v>
      </c>
      <c r="AG907" s="19">
        <v>43619</v>
      </c>
      <c r="AH907" s="20">
        <v>43622</v>
      </c>
    </row>
    <row r="908" spans="1:34" s="12" customFormat="1" ht="12.75" x14ac:dyDescent="0.15">
      <c r="A908" s="12" t="s">
        <v>1775</v>
      </c>
      <c r="B908" s="12" t="s">
        <v>31</v>
      </c>
      <c r="C908" s="12" t="s">
        <v>670</v>
      </c>
      <c r="D908" s="12" t="s">
        <v>671</v>
      </c>
      <c r="E908" s="12" t="s">
        <v>544</v>
      </c>
      <c r="F908" s="12" t="s">
        <v>545</v>
      </c>
      <c r="G908" s="16">
        <v>750000</v>
      </c>
      <c r="H908" s="16">
        <v>750000</v>
      </c>
      <c r="I908" s="17">
        <v>750000</v>
      </c>
      <c r="J908" s="17">
        <v>750000</v>
      </c>
      <c r="K908" s="16">
        <v>0</v>
      </c>
      <c r="L908" s="12" t="s">
        <v>672</v>
      </c>
      <c r="M908" s="12" t="s">
        <v>564</v>
      </c>
      <c r="N908" s="12" t="s">
        <v>673</v>
      </c>
      <c r="O908" s="16">
        <v>985</v>
      </c>
      <c r="P908" s="16">
        <v>985</v>
      </c>
      <c r="Q908" s="17">
        <v>985</v>
      </c>
      <c r="R908" s="17">
        <v>985</v>
      </c>
      <c r="S908" s="16">
        <v>0</v>
      </c>
      <c r="T908" s="16">
        <v>0</v>
      </c>
      <c r="U908" s="17">
        <v>0</v>
      </c>
      <c r="V908" s="17">
        <v>0</v>
      </c>
      <c r="W908" s="16">
        <v>985</v>
      </c>
      <c r="X908" s="16">
        <v>0</v>
      </c>
      <c r="Y908" s="16">
        <v>0</v>
      </c>
      <c r="Z908" s="16">
        <v>985</v>
      </c>
      <c r="AA908" s="18">
        <v>0</v>
      </c>
      <c r="AB908" s="16">
        <v>0</v>
      </c>
      <c r="AC908" s="12" t="s">
        <v>549</v>
      </c>
      <c r="AD908" s="12" t="s">
        <v>559</v>
      </c>
      <c r="AE908" s="19">
        <v>43619</v>
      </c>
      <c r="AF908" s="19">
        <v>43619</v>
      </c>
      <c r="AG908" s="19">
        <v>43627</v>
      </c>
      <c r="AH908" s="20">
        <v>43629</v>
      </c>
    </row>
    <row r="909" spans="1:34" s="12" customFormat="1" ht="12.75" x14ac:dyDescent="0.15">
      <c r="A909" s="12" t="s">
        <v>1776</v>
      </c>
      <c r="B909" s="12" t="s">
        <v>594</v>
      </c>
      <c r="C909" s="12" t="s">
        <v>588</v>
      </c>
      <c r="D909" s="12" t="s">
        <v>589</v>
      </c>
      <c r="E909" s="12" t="s">
        <v>544</v>
      </c>
      <c r="F909" s="12" t="s">
        <v>545</v>
      </c>
      <c r="G909" s="16">
        <v>500</v>
      </c>
      <c r="H909" s="16">
        <v>500</v>
      </c>
      <c r="I909" s="17">
        <v>500</v>
      </c>
      <c r="J909" s="17">
        <v>500</v>
      </c>
      <c r="K909" s="16">
        <v>0</v>
      </c>
      <c r="L909" s="12" t="s">
        <v>595</v>
      </c>
      <c r="M909" s="12" t="s">
        <v>591</v>
      </c>
      <c r="N909" s="12" t="s">
        <v>596</v>
      </c>
      <c r="O909" s="16">
        <v>21</v>
      </c>
      <c r="P909" s="16">
        <v>21</v>
      </c>
      <c r="Q909" s="17">
        <v>21</v>
      </c>
      <c r="R909" s="17">
        <v>21</v>
      </c>
      <c r="S909" s="16">
        <v>0</v>
      </c>
      <c r="T909" s="16">
        <v>0</v>
      </c>
      <c r="U909" s="17">
        <v>0</v>
      </c>
      <c r="V909" s="17">
        <v>0</v>
      </c>
      <c r="W909" s="16">
        <v>21</v>
      </c>
      <c r="X909" s="16">
        <v>0</v>
      </c>
      <c r="Y909" s="16">
        <v>0</v>
      </c>
      <c r="Z909" s="16">
        <v>21</v>
      </c>
      <c r="AA909" s="18">
        <v>0</v>
      </c>
      <c r="AB909" s="16">
        <v>0</v>
      </c>
      <c r="AC909" s="12" t="s">
        <v>549</v>
      </c>
      <c r="AD909" s="12" t="s">
        <v>559</v>
      </c>
      <c r="AE909" s="19">
        <v>43619</v>
      </c>
      <c r="AF909" s="19">
        <v>43619</v>
      </c>
      <c r="AG909" s="19">
        <v>43620</v>
      </c>
      <c r="AH909" s="20">
        <v>43622</v>
      </c>
    </row>
    <row r="910" spans="1:34" s="12" customFormat="1" ht="12.75" x14ac:dyDescent="0.15">
      <c r="A910" s="12" t="s">
        <v>1777</v>
      </c>
      <c r="B910" s="12" t="s">
        <v>279</v>
      </c>
      <c r="C910" s="12" t="s">
        <v>740</v>
      </c>
      <c r="D910" s="12" t="s">
        <v>741</v>
      </c>
      <c r="E910" s="12" t="s">
        <v>544</v>
      </c>
      <c r="F910" s="12" t="s">
        <v>545</v>
      </c>
      <c r="G910" s="16">
        <v>500</v>
      </c>
      <c r="H910" s="16">
        <v>500</v>
      </c>
      <c r="I910" s="17">
        <v>500</v>
      </c>
      <c r="J910" s="17">
        <v>500</v>
      </c>
      <c r="K910" s="16">
        <v>0</v>
      </c>
      <c r="L910" s="12" t="s">
        <v>742</v>
      </c>
      <c r="M910" s="12" t="s">
        <v>743</v>
      </c>
      <c r="N910" s="12" t="s">
        <v>744</v>
      </c>
      <c r="O910" s="16">
        <v>40</v>
      </c>
      <c r="P910" s="16">
        <v>40</v>
      </c>
      <c r="Q910" s="17">
        <v>40</v>
      </c>
      <c r="R910" s="17">
        <v>40</v>
      </c>
      <c r="S910" s="16">
        <v>0</v>
      </c>
      <c r="T910" s="16">
        <v>0</v>
      </c>
      <c r="U910" s="17">
        <v>0</v>
      </c>
      <c r="V910" s="17">
        <v>0</v>
      </c>
      <c r="W910" s="16">
        <v>40</v>
      </c>
      <c r="X910" s="16">
        <v>0</v>
      </c>
      <c r="Y910" s="16">
        <v>0</v>
      </c>
      <c r="Z910" s="16">
        <v>40</v>
      </c>
      <c r="AA910" s="18">
        <v>0</v>
      </c>
      <c r="AB910" s="16">
        <v>0</v>
      </c>
      <c r="AC910" s="12" t="s">
        <v>549</v>
      </c>
      <c r="AD910" s="12" t="s">
        <v>559</v>
      </c>
      <c r="AE910" s="19">
        <v>43619</v>
      </c>
      <c r="AF910" s="19">
        <v>43621</v>
      </c>
      <c r="AG910" s="19">
        <v>43621</v>
      </c>
      <c r="AH910" s="20">
        <v>43622</v>
      </c>
    </row>
    <row r="911" spans="1:34" s="12" customFormat="1" ht="12.75" x14ac:dyDescent="0.15">
      <c r="A911" s="12" t="s">
        <v>1778</v>
      </c>
      <c r="B911" s="12" t="s">
        <v>416</v>
      </c>
      <c r="C911" s="12" t="s">
        <v>573</v>
      </c>
      <c r="D911" s="12" t="s">
        <v>1319</v>
      </c>
      <c r="E911" s="12" t="s">
        <v>544</v>
      </c>
      <c r="F911" s="12" t="s">
        <v>545</v>
      </c>
      <c r="G911" s="16">
        <v>15</v>
      </c>
      <c r="H911" s="16">
        <v>15</v>
      </c>
      <c r="I911" s="17">
        <v>15</v>
      </c>
      <c r="J911" s="17">
        <v>15</v>
      </c>
      <c r="K911" s="16">
        <v>0</v>
      </c>
      <c r="L911" s="12" t="s">
        <v>1197</v>
      </c>
      <c r="M911" s="12" t="s">
        <v>557</v>
      </c>
      <c r="N911" s="12" t="s">
        <v>1198</v>
      </c>
      <c r="O911" s="16">
        <v>1</v>
      </c>
      <c r="P911" s="16">
        <v>1</v>
      </c>
      <c r="Q911" s="17">
        <v>1</v>
      </c>
      <c r="R911" s="17">
        <v>1</v>
      </c>
      <c r="S911" s="16">
        <v>0</v>
      </c>
      <c r="T911" s="16">
        <v>0</v>
      </c>
      <c r="U911" s="17">
        <v>0</v>
      </c>
      <c r="V911" s="17">
        <v>0</v>
      </c>
      <c r="W911" s="16">
        <v>1</v>
      </c>
      <c r="X911" s="16">
        <v>0</v>
      </c>
      <c r="Y911" s="16">
        <v>0</v>
      </c>
      <c r="Z911" s="16">
        <v>1</v>
      </c>
      <c r="AA911" s="18">
        <v>0</v>
      </c>
      <c r="AB911" s="16">
        <v>0</v>
      </c>
      <c r="AC911" s="12" t="s">
        <v>549</v>
      </c>
      <c r="AD911" s="12" t="s">
        <v>559</v>
      </c>
      <c r="AE911" s="19">
        <v>43619</v>
      </c>
      <c r="AF911" s="19">
        <v>43619</v>
      </c>
      <c r="AG911" s="19">
        <v>43619</v>
      </c>
      <c r="AH911" s="20">
        <v>43622</v>
      </c>
    </row>
    <row r="912" spans="1:34" s="12" customFormat="1" ht="12.75" x14ac:dyDescent="0.15">
      <c r="A912" s="12" t="s">
        <v>1779</v>
      </c>
      <c r="B912" s="12" t="s">
        <v>21</v>
      </c>
      <c r="C912" s="12" t="s">
        <v>652</v>
      </c>
      <c r="D912" s="12" t="s">
        <v>653</v>
      </c>
      <c r="E912" s="12" t="s">
        <v>544</v>
      </c>
      <c r="F912" s="12" t="s">
        <v>545</v>
      </c>
      <c r="G912" s="16">
        <v>20</v>
      </c>
      <c r="H912" s="16">
        <v>20</v>
      </c>
      <c r="I912" s="17">
        <v>20</v>
      </c>
      <c r="J912" s="17">
        <v>20</v>
      </c>
      <c r="K912" s="16">
        <v>0</v>
      </c>
      <c r="L912" s="12" t="s">
        <v>654</v>
      </c>
      <c r="M912" s="12" t="s">
        <v>557</v>
      </c>
      <c r="N912" s="12" t="s">
        <v>655</v>
      </c>
      <c r="O912" s="16">
        <v>2</v>
      </c>
      <c r="P912" s="16">
        <v>2</v>
      </c>
      <c r="Q912" s="17">
        <v>2</v>
      </c>
      <c r="R912" s="17">
        <v>2</v>
      </c>
      <c r="S912" s="16">
        <v>0</v>
      </c>
      <c r="T912" s="16">
        <v>0</v>
      </c>
      <c r="U912" s="17">
        <v>0</v>
      </c>
      <c r="V912" s="17">
        <v>0</v>
      </c>
      <c r="W912" s="16">
        <v>2</v>
      </c>
      <c r="X912" s="16">
        <v>0</v>
      </c>
      <c r="Y912" s="16">
        <v>0</v>
      </c>
      <c r="Z912" s="16">
        <v>2</v>
      </c>
      <c r="AA912" s="18">
        <v>0</v>
      </c>
      <c r="AB912" s="16">
        <v>0</v>
      </c>
      <c r="AC912" s="12" t="s">
        <v>549</v>
      </c>
      <c r="AD912" s="12" t="s">
        <v>559</v>
      </c>
      <c r="AE912" s="19">
        <v>43619</v>
      </c>
      <c r="AF912" s="19">
        <v>43619</v>
      </c>
      <c r="AG912" s="19">
        <v>43619</v>
      </c>
      <c r="AH912" s="20">
        <v>43622</v>
      </c>
    </row>
    <row r="913" spans="1:34" s="12" customFormat="1" ht="12.75" x14ac:dyDescent="0.15">
      <c r="A913" s="12" t="s">
        <v>1780</v>
      </c>
      <c r="B913" s="12" t="s">
        <v>113</v>
      </c>
      <c r="C913" s="12" t="s">
        <v>753</v>
      </c>
      <c r="D913" s="12" t="s">
        <v>653</v>
      </c>
      <c r="E913" s="12" t="s">
        <v>544</v>
      </c>
      <c r="F913" s="12" t="s">
        <v>545</v>
      </c>
      <c r="G913" s="16">
        <v>250</v>
      </c>
      <c r="H913" s="16">
        <v>250</v>
      </c>
      <c r="I913" s="17">
        <v>250</v>
      </c>
      <c r="J913" s="17">
        <v>250</v>
      </c>
      <c r="K913" s="16">
        <v>0</v>
      </c>
      <c r="L913" s="12" t="s">
        <v>754</v>
      </c>
      <c r="M913" s="12" t="s">
        <v>557</v>
      </c>
      <c r="N913" s="12" t="s">
        <v>755</v>
      </c>
      <c r="O913" s="16">
        <v>30</v>
      </c>
      <c r="P913" s="16">
        <v>30</v>
      </c>
      <c r="Q913" s="17">
        <v>30</v>
      </c>
      <c r="R913" s="17">
        <v>30</v>
      </c>
      <c r="S913" s="16">
        <v>0</v>
      </c>
      <c r="T913" s="16">
        <v>0</v>
      </c>
      <c r="U913" s="17">
        <v>0</v>
      </c>
      <c r="V913" s="17">
        <v>0</v>
      </c>
      <c r="W913" s="16">
        <v>30</v>
      </c>
      <c r="X913" s="16">
        <v>0</v>
      </c>
      <c r="Y913" s="16">
        <v>0</v>
      </c>
      <c r="Z913" s="16">
        <v>30</v>
      </c>
      <c r="AA913" s="18">
        <v>0</v>
      </c>
      <c r="AB913" s="16">
        <v>0</v>
      </c>
      <c r="AC913" s="12" t="s">
        <v>549</v>
      </c>
      <c r="AD913" s="12" t="s">
        <v>559</v>
      </c>
      <c r="AE913" s="19">
        <v>43619</v>
      </c>
      <c r="AF913" s="19">
        <v>43619</v>
      </c>
      <c r="AG913" s="19">
        <v>43620</v>
      </c>
      <c r="AH913" s="20">
        <v>43622</v>
      </c>
    </row>
    <row r="914" spans="1:34" s="12" customFormat="1" ht="12.75" x14ac:dyDescent="0.15">
      <c r="A914" s="12" t="s">
        <v>1781</v>
      </c>
      <c r="B914" s="12" t="s">
        <v>100</v>
      </c>
      <c r="C914" s="12" t="s">
        <v>579</v>
      </c>
      <c r="D914" s="12" t="s">
        <v>612</v>
      </c>
      <c r="E914" s="12" t="s">
        <v>544</v>
      </c>
      <c r="F914" s="12" t="s">
        <v>545</v>
      </c>
      <c r="G914" s="16">
        <v>140</v>
      </c>
      <c r="H914" s="16">
        <v>130</v>
      </c>
      <c r="I914" s="17">
        <v>130</v>
      </c>
      <c r="J914" s="17">
        <v>130</v>
      </c>
      <c r="K914" s="16">
        <v>10</v>
      </c>
      <c r="L914" s="12" t="s">
        <v>905</v>
      </c>
      <c r="M914" s="12" t="s">
        <v>557</v>
      </c>
      <c r="N914" s="12" t="s">
        <v>906</v>
      </c>
      <c r="O914" s="16">
        <v>30</v>
      </c>
      <c r="P914" s="16">
        <v>29.5</v>
      </c>
      <c r="Q914" s="17">
        <v>29.5</v>
      </c>
      <c r="R914" s="17">
        <v>29.5</v>
      </c>
      <c r="S914" s="16">
        <v>0</v>
      </c>
      <c r="T914" s="16">
        <v>0</v>
      </c>
      <c r="U914" s="17">
        <v>0</v>
      </c>
      <c r="V914" s="17">
        <v>0</v>
      </c>
      <c r="W914" s="16">
        <v>29.5</v>
      </c>
      <c r="X914" s="16">
        <v>0.5</v>
      </c>
      <c r="Y914" s="16">
        <v>1.6428571428571399</v>
      </c>
      <c r="Z914" s="16">
        <v>27.8571428571429</v>
      </c>
      <c r="AA914" s="18">
        <v>0</v>
      </c>
      <c r="AB914" s="16">
        <v>-1.6428571428571399</v>
      </c>
      <c r="AC914" s="12" t="s">
        <v>549</v>
      </c>
      <c r="AD914" s="12" t="s">
        <v>559</v>
      </c>
      <c r="AE914" s="19">
        <v>43619</v>
      </c>
      <c r="AF914" s="19">
        <v>43619</v>
      </c>
      <c r="AH914" s="20">
        <v>43622</v>
      </c>
    </row>
    <row r="915" spans="1:34" s="12" customFormat="1" ht="12.75" x14ac:dyDescent="0.15">
      <c r="A915" s="12" t="s">
        <v>1782</v>
      </c>
      <c r="B915" s="12" t="s">
        <v>211</v>
      </c>
      <c r="C915" s="12" t="s">
        <v>573</v>
      </c>
      <c r="D915" s="12" t="s">
        <v>1230</v>
      </c>
      <c r="E915" s="12" t="s">
        <v>544</v>
      </c>
      <c r="F915" s="12" t="s">
        <v>545</v>
      </c>
      <c r="G915" s="16">
        <v>200</v>
      </c>
      <c r="H915" s="16">
        <v>196.3</v>
      </c>
      <c r="I915" s="17">
        <v>196.3</v>
      </c>
      <c r="J915" s="17">
        <v>196.3</v>
      </c>
      <c r="K915" s="16">
        <v>3.7</v>
      </c>
      <c r="L915" s="12" t="s">
        <v>1105</v>
      </c>
      <c r="M915" s="12" t="s">
        <v>686</v>
      </c>
      <c r="N915" s="12" t="s">
        <v>1106</v>
      </c>
      <c r="O915" s="16">
        <v>32</v>
      </c>
      <c r="P915" s="16">
        <v>32</v>
      </c>
      <c r="Q915" s="17">
        <v>32</v>
      </c>
      <c r="R915" s="17">
        <v>32</v>
      </c>
      <c r="S915" s="16">
        <v>0</v>
      </c>
      <c r="T915" s="16">
        <v>0</v>
      </c>
      <c r="U915" s="17">
        <v>0</v>
      </c>
      <c r="V915" s="17">
        <v>0</v>
      </c>
      <c r="W915" s="16">
        <v>32</v>
      </c>
      <c r="X915" s="16">
        <v>0</v>
      </c>
      <c r="Y915" s="16">
        <v>0.59199999999999797</v>
      </c>
      <c r="Z915" s="16">
        <v>31.408000000000001</v>
      </c>
      <c r="AA915" s="18">
        <v>0</v>
      </c>
      <c r="AB915" s="16">
        <v>-0.59199999999999797</v>
      </c>
      <c r="AC915" s="12" t="s">
        <v>549</v>
      </c>
      <c r="AD915" s="12" t="s">
        <v>559</v>
      </c>
      <c r="AE915" s="19">
        <v>43619</v>
      </c>
      <c r="AF915" s="19">
        <v>43622</v>
      </c>
      <c r="AH915" s="20">
        <v>43629</v>
      </c>
    </row>
    <row r="916" spans="1:34" s="12" customFormat="1" ht="12.75" x14ac:dyDescent="0.15">
      <c r="A916" s="12" t="s">
        <v>1783</v>
      </c>
      <c r="B916" s="12" t="s">
        <v>98</v>
      </c>
      <c r="C916" s="12" t="s">
        <v>588</v>
      </c>
      <c r="D916" s="12" t="s">
        <v>1060</v>
      </c>
      <c r="E916" s="12" t="s">
        <v>544</v>
      </c>
      <c r="F916" s="12" t="s">
        <v>545</v>
      </c>
      <c r="G916" s="16">
        <v>1000</v>
      </c>
      <c r="H916" s="16">
        <v>990.5</v>
      </c>
      <c r="I916" s="17">
        <v>990.5</v>
      </c>
      <c r="J916" s="17">
        <v>990.5</v>
      </c>
      <c r="K916" s="16">
        <v>9.5</v>
      </c>
      <c r="L916" s="12" t="s">
        <v>1061</v>
      </c>
      <c r="M916" s="12" t="s">
        <v>557</v>
      </c>
      <c r="N916" s="12" t="s">
        <v>1062</v>
      </c>
      <c r="O916" s="16">
        <v>98</v>
      </c>
      <c r="P916" s="16">
        <v>98</v>
      </c>
      <c r="Q916" s="17">
        <v>98</v>
      </c>
      <c r="R916" s="17">
        <v>98</v>
      </c>
      <c r="S916" s="16">
        <v>0</v>
      </c>
      <c r="T916" s="16">
        <v>0</v>
      </c>
      <c r="U916" s="17">
        <v>0</v>
      </c>
      <c r="V916" s="17">
        <v>0</v>
      </c>
      <c r="W916" s="16">
        <v>98</v>
      </c>
      <c r="X916" s="16">
        <v>0</v>
      </c>
      <c r="Y916" s="16">
        <v>0.93099999999998495</v>
      </c>
      <c r="Z916" s="16">
        <v>97.069000000000003</v>
      </c>
      <c r="AA916" s="18">
        <v>0</v>
      </c>
      <c r="AB916" s="16">
        <v>-0.93100000000000405</v>
      </c>
      <c r="AC916" s="12" t="s">
        <v>549</v>
      </c>
      <c r="AD916" s="12" t="s">
        <v>559</v>
      </c>
      <c r="AE916" s="19">
        <v>43619</v>
      </c>
      <c r="AF916" s="19">
        <v>43622</v>
      </c>
      <c r="AH916" s="20">
        <v>43629</v>
      </c>
    </row>
    <row r="917" spans="1:34" s="12" customFormat="1" ht="12.75" x14ac:dyDescent="0.15">
      <c r="A917" s="12" t="s">
        <v>1784</v>
      </c>
      <c r="B917" s="12" t="s">
        <v>55</v>
      </c>
      <c r="C917" s="12" t="s">
        <v>588</v>
      </c>
      <c r="D917" s="12" t="s">
        <v>816</v>
      </c>
      <c r="E917" s="12" t="s">
        <v>544</v>
      </c>
      <c r="F917" s="12" t="s">
        <v>545</v>
      </c>
      <c r="G917" s="16">
        <v>1000</v>
      </c>
      <c r="H917" s="16">
        <v>1000</v>
      </c>
      <c r="I917" s="17">
        <v>1000</v>
      </c>
      <c r="J917" s="17">
        <v>1000</v>
      </c>
      <c r="K917" s="16">
        <v>0</v>
      </c>
      <c r="L917" s="12" t="s">
        <v>817</v>
      </c>
      <c r="M917" s="12" t="s">
        <v>557</v>
      </c>
      <c r="N917" s="12" t="s">
        <v>818</v>
      </c>
      <c r="O917" s="16">
        <v>79</v>
      </c>
      <c r="P917" s="16">
        <v>79</v>
      </c>
      <c r="Q917" s="17">
        <v>79</v>
      </c>
      <c r="R917" s="17">
        <v>79</v>
      </c>
      <c r="S917" s="16">
        <v>0</v>
      </c>
      <c r="T917" s="16">
        <v>0</v>
      </c>
      <c r="U917" s="17">
        <v>0</v>
      </c>
      <c r="V917" s="17">
        <v>0</v>
      </c>
      <c r="W917" s="16">
        <v>79</v>
      </c>
      <c r="X917" s="16">
        <v>0</v>
      </c>
      <c r="Y917" s="16">
        <v>0</v>
      </c>
      <c r="Z917" s="16">
        <v>79</v>
      </c>
      <c r="AA917" s="18">
        <v>0</v>
      </c>
      <c r="AB917" s="16">
        <v>0</v>
      </c>
      <c r="AC917" s="12" t="s">
        <v>549</v>
      </c>
      <c r="AD917" s="12" t="s">
        <v>559</v>
      </c>
      <c r="AE917" s="19">
        <v>43619</v>
      </c>
      <c r="AF917" s="19">
        <v>43621</v>
      </c>
      <c r="AG917" s="19">
        <v>43625</v>
      </c>
      <c r="AH917" s="20">
        <v>43629</v>
      </c>
    </row>
    <row r="918" spans="1:34" s="12" customFormat="1" ht="12.75" x14ac:dyDescent="0.15">
      <c r="A918" s="12" t="s">
        <v>1785</v>
      </c>
      <c r="B918" s="12" t="s">
        <v>81</v>
      </c>
      <c r="C918" s="12" t="s">
        <v>863</v>
      </c>
      <c r="D918" s="12" t="s">
        <v>864</v>
      </c>
      <c r="E918" s="12" t="s">
        <v>544</v>
      </c>
      <c r="F918" s="12" t="s">
        <v>545</v>
      </c>
      <c r="G918" s="16">
        <v>300000</v>
      </c>
      <c r="H918" s="16">
        <v>286500</v>
      </c>
      <c r="I918" s="17">
        <v>286500</v>
      </c>
      <c r="J918" s="17">
        <v>286500</v>
      </c>
      <c r="K918" s="16">
        <v>13500</v>
      </c>
      <c r="L918" s="12" t="s">
        <v>865</v>
      </c>
      <c r="M918" s="12" t="s">
        <v>564</v>
      </c>
      <c r="N918" s="12" t="s">
        <v>866</v>
      </c>
      <c r="O918" s="16">
        <v>98</v>
      </c>
      <c r="P918" s="16">
        <v>97.7</v>
      </c>
      <c r="Q918" s="17">
        <v>97.7</v>
      </c>
      <c r="R918" s="17">
        <v>97.7</v>
      </c>
      <c r="S918" s="16">
        <v>0</v>
      </c>
      <c r="T918" s="16">
        <v>0</v>
      </c>
      <c r="U918" s="17">
        <v>0</v>
      </c>
      <c r="V918" s="17">
        <v>0</v>
      </c>
      <c r="W918" s="16">
        <v>97.7</v>
      </c>
      <c r="X918" s="16">
        <v>0.3</v>
      </c>
      <c r="Y918" s="16">
        <v>4.1100000000000199</v>
      </c>
      <c r="Z918" s="16">
        <v>93.59</v>
      </c>
      <c r="AA918" s="18">
        <v>0</v>
      </c>
      <c r="AB918" s="16">
        <v>-4.1100000000000003</v>
      </c>
      <c r="AC918" s="12" t="s">
        <v>549</v>
      </c>
      <c r="AD918" s="12" t="s">
        <v>559</v>
      </c>
      <c r="AE918" s="19">
        <v>43619</v>
      </c>
      <c r="AF918" s="19">
        <v>43627</v>
      </c>
      <c r="AH918" s="20">
        <v>43638</v>
      </c>
    </row>
    <row r="919" spans="1:34" s="12" customFormat="1" ht="12.75" x14ac:dyDescent="0.15">
      <c r="A919" s="12" t="s">
        <v>1786</v>
      </c>
      <c r="B919" s="12" t="s">
        <v>363</v>
      </c>
      <c r="C919" s="12" t="s">
        <v>670</v>
      </c>
      <c r="D919" s="12" t="s">
        <v>853</v>
      </c>
      <c r="E919" s="12" t="s">
        <v>544</v>
      </c>
      <c r="F919" s="12" t="s">
        <v>545</v>
      </c>
      <c r="G919" s="16">
        <v>500000</v>
      </c>
      <c r="H919" s="16">
        <v>493500</v>
      </c>
      <c r="I919" s="17">
        <v>493500</v>
      </c>
      <c r="J919" s="17">
        <v>493500</v>
      </c>
      <c r="K919" s="16">
        <v>6500</v>
      </c>
      <c r="L919" s="12" t="s">
        <v>568</v>
      </c>
      <c r="M919" s="12" t="s">
        <v>569</v>
      </c>
      <c r="N919" s="12" t="s">
        <v>570</v>
      </c>
      <c r="O919" s="16">
        <v>321</v>
      </c>
      <c r="P919" s="16">
        <v>321</v>
      </c>
      <c r="Q919" s="17">
        <v>321</v>
      </c>
      <c r="R919" s="17">
        <v>321</v>
      </c>
      <c r="S919" s="16">
        <v>0</v>
      </c>
      <c r="T919" s="16">
        <v>0</v>
      </c>
      <c r="U919" s="17">
        <v>0</v>
      </c>
      <c r="V919" s="17">
        <v>0</v>
      </c>
      <c r="W919" s="16">
        <v>321</v>
      </c>
      <c r="X919" s="16">
        <v>0</v>
      </c>
      <c r="Y919" s="16">
        <v>4.1730000000000302</v>
      </c>
      <c r="Z919" s="16">
        <v>316.827</v>
      </c>
      <c r="AA919" s="18">
        <v>0</v>
      </c>
      <c r="AB919" s="16">
        <v>-4.1729999999999903</v>
      </c>
      <c r="AC919" s="12" t="s">
        <v>549</v>
      </c>
      <c r="AD919" s="12" t="s">
        <v>559</v>
      </c>
      <c r="AE919" s="19">
        <v>43619</v>
      </c>
      <c r="AF919" s="19">
        <v>43620</v>
      </c>
      <c r="AH919" s="20">
        <v>43638</v>
      </c>
    </row>
    <row r="920" spans="1:34" s="12" customFormat="1" ht="12.75" x14ac:dyDescent="0.15">
      <c r="A920" s="12" t="s">
        <v>1787</v>
      </c>
      <c r="B920" s="12" t="s">
        <v>388</v>
      </c>
      <c r="C920" s="12" t="s">
        <v>800</v>
      </c>
      <c r="D920" s="12" t="s">
        <v>801</v>
      </c>
      <c r="E920" s="12" t="s">
        <v>544</v>
      </c>
      <c r="F920" s="12" t="s">
        <v>545</v>
      </c>
      <c r="G920" s="16">
        <v>500000</v>
      </c>
      <c r="H920" s="16">
        <v>440000</v>
      </c>
      <c r="I920" s="17">
        <v>440000</v>
      </c>
      <c r="J920" s="17">
        <v>440000</v>
      </c>
      <c r="K920" s="16">
        <v>60000</v>
      </c>
      <c r="L920" s="12" t="s">
        <v>802</v>
      </c>
      <c r="M920" s="12" t="s">
        <v>569</v>
      </c>
      <c r="N920" s="12" t="s">
        <v>803</v>
      </c>
      <c r="O920" s="16">
        <v>84</v>
      </c>
      <c r="P920" s="16">
        <v>75.599999999999994</v>
      </c>
      <c r="Q920" s="17">
        <v>75.599999999999994</v>
      </c>
      <c r="R920" s="17">
        <v>75.599999999999994</v>
      </c>
      <c r="S920" s="16">
        <v>0</v>
      </c>
      <c r="T920" s="16">
        <v>0</v>
      </c>
      <c r="U920" s="17">
        <v>0</v>
      </c>
      <c r="V920" s="17">
        <v>0</v>
      </c>
      <c r="W920" s="16">
        <v>75.599999999999994</v>
      </c>
      <c r="X920" s="16">
        <v>8.4</v>
      </c>
      <c r="Y920" s="16">
        <v>1.68</v>
      </c>
      <c r="Z920" s="16">
        <v>73.92</v>
      </c>
      <c r="AA920" s="18">
        <v>0</v>
      </c>
      <c r="AB920" s="16">
        <v>-1.68</v>
      </c>
      <c r="AC920" s="12" t="s">
        <v>549</v>
      </c>
      <c r="AD920" s="12" t="s">
        <v>559</v>
      </c>
      <c r="AE920" s="19">
        <v>43619</v>
      </c>
      <c r="AF920" s="19">
        <v>43620</v>
      </c>
      <c r="AH920" s="20">
        <v>43631</v>
      </c>
    </row>
    <row r="921" spans="1:34" s="12" customFormat="1" ht="12.75" x14ac:dyDescent="0.15">
      <c r="A921" s="12" t="s">
        <v>1788</v>
      </c>
      <c r="B921" s="12" t="s">
        <v>374</v>
      </c>
      <c r="C921" s="12" t="s">
        <v>657</v>
      </c>
      <c r="D921" s="12" t="s">
        <v>658</v>
      </c>
      <c r="E921" s="12" t="s">
        <v>544</v>
      </c>
      <c r="F921" s="12" t="s">
        <v>545</v>
      </c>
      <c r="G921" s="16">
        <v>400000</v>
      </c>
      <c r="H921" s="16">
        <v>0</v>
      </c>
      <c r="I921" s="17">
        <v>0</v>
      </c>
      <c r="J921" s="17">
        <v>0</v>
      </c>
      <c r="K921" s="16">
        <v>400000</v>
      </c>
      <c r="L921" s="12" t="s">
        <v>659</v>
      </c>
      <c r="M921" s="12" t="s">
        <v>660</v>
      </c>
      <c r="N921" s="12" t="s">
        <v>661</v>
      </c>
      <c r="O921" s="16">
        <v>248</v>
      </c>
      <c r="P921" s="16">
        <v>8.6</v>
      </c>
      <c r="Q921" s="17">
        <v>8.6</v>
      </c>
      <c r="R921" s="17">
        <v>8.6</v>
      </c>
      <c r="S921" s="16">
        <v>0</v>
      </c>
      <c r="T921" s="16">
        <v>0</v>
      </c>
      <c r="U921" s="17">
        <v>0</v>
      </c>
      <c r="V921" s="17">
        <v>0</v>
      </c>
      <c r="W921" s="16">
        <v>8.6</v>
      </c>
      <c r="X921" s="16">
        <v>239.4</v>
      </c>
      <c r="Y921" s="16">
        <v>8.6</v>
      </c>
      <c r="Z921" s="16">
        <v>0</v>
      </c>
      <c r="AA921" s="18">
        <v>0</v>
      </c>
      <c r="AB921" s="16">
        <v>-8.6</v>
      </c>
      <c r="AC921" s="12" t="s">
        <v>549</v>
      </c>
      <c r="AD921" s="12" t="s">
        <v>559</v>
      </c>
      <c r="AE921" s="19">
        <v>43619</v>
      </c>
      <c r="AH921" s="20">
        <v>43625</v>
      </c>
    </row>
    <row r="922" spans="1:34" s="12" customFormat="1" ht="12.75" x14ac:dyDescent="0.15">
      <c r="A922" s="12" t="s">
        <v>1789</v>
      </c>
      <c r="B922" s="12" t="s">
        <v>1150</v>
      </c>
      <c r="C922" s="12" t="s">
        <v>588</v>
      </c>
      <c r="D922" s="12" t="s">
        <v>1151</v>
      </c>
      <c r="E922" s="12" t="s">
        <v>544</v>
      </c>
      <c r="F922" s="12" t="s">
        <v>545</v>
      </c>
      <c r="G922" s="16">
        <v>700</v>
      </c>
      <c r="H922" s="16">
        <v>618</v>
      </c>
      <c r="I922" s="17">
        <v>618</v>
      </c>
      <c r="J922" s="17">
        <v>618</v>
      </c>
      <c r="K922" s="16">
        <v>82</v>
      </c>
      <c r="L922" s="12" t="s">
        <v>1152</v>
      </c>
      <c r="M922" s="12" t="s">
        <v>1153</v>
      </c>
      <c r="N922" s="12" t="s">
        <v>1154</v>
      </c>
      <c r="O922" s="16">
        <v>55</v>
      </c>
      <c r="P922" s="16">
        <v>53.3</v>
      </c>
      <c r="Q922" s="17">
        <v>53.3</v>
      </c>
      <c r="R922" s="17">
        <v>53.3</v>
      </c>
      <c r="S922" s="16">
        <v>0</v>
      </c>
      <c r="T922" s="16">
        <v>0</v>
      </c>
      <c r="U922" s="17">
        <v>0</v>
      </c>
      <c r="V922" s="17">
        <v>0</v>
      </c>
      <c r="W922" s="16">
        <v>53.3</v>
      </c>
      <c r="X922" s="16">
        <v>1.7</v>
      </c>
      <c r="Y922" s="16">
        <v>4.74285714285715</v>
      </c>
      <c r="Z922" s="16">
        <v>48.5571428571428</v>
      </c>
      <c r="AA922" s="18">
        <v>0</v>
      </c>
      <c r="AB922" s="16">
        <v>-4.74285714285715</v>
      </c>
      <c r="AC922" s="12" t="s">
        <v>549</v>
      </c>
      <c r="AD922" s="12" t="s">
        <v>559</v>
      </c>
      <c r="AE922" s="19">
        <v>43620</v>
      </c>
      <c r="AF922" s="19">
        <v>43625</v>
      </c>
      <c r="AH922" s="20">
        <v>43638</v>
      </c>
    </row>
    <row r="923" spans="1:34" s="12" customFormat="1" ht="12.75" x14ac:dyDescent="0.15">
      <c r="A923" s="12" t="s">
        <v>1790</v>
      </c>
      <c r="B923" s="12" t="s">
        <v>1791</v>
      </c>
      <c r="C923" s="12" t="s">
        <v>588</v>
      </c>
      <c r="D923" s="12" t="s">
        <v>1060</v>
      </c>
      <c r="E923" s="12" t="s">
        <v>544</v>
      </c>
      <c r="F923" s="12" t="s">
        <v>545</v>
      </c>
      <c r="G923" s="16">
        <v>200</v>
      </c>
      <c r="H923" s="16">
        <v>200</v>
      </c>
      <c r="I923" s="17">
        <v>200</v>
      </c>
      <c r="J923" s="17">
        <v>200</v>
      </c>
      <c r="K923" s="16">
        <v>0</v>
      </c>
      <c r="L923" s="12" t="s">
        <v>1061</v>
      </c>
      <c r="M923" s="12" t="s">
        <v>557</v>
      </c>
      <c r="N923" s="12" t="s">
        <v>1062</v>
      </c>
      <c r="O923" s="16">
        <v>20</v>
      </c>
      <c r="P923" s="16">
        <v>20</v>
      </c>
      <c r="Q923" s="17">
        <v>20</v>
      </c>
      <c r="R923" s="17">
        <v>20</v>
      </c>
      <c r="S923" s="16">
        <v>0</v>
      </c>
      <c r="T923" s="16">
        <v>0</v>
      </c>
      <c r="U923" s="17">
        <v>0</v>
      </c>
      <c r="V923" s="17">
        <v>0</v>
      </c>
      <c r="W923" s="16">
        <v>20</v>
      </c>
      <c r="X923" s="16">
        <v>0</v>
      </c>
      <c r="Y923" s="16">
        <v>0</v>
      </c>
      <c r="Z923" s="16">
        <v>20</v>
      </c>
      <c r="AA923" s="18">
        <v>0</v>
      </c>
      <c r="AB923" s="16">
        <v>0</v>
      </c>
      <c r="AC923" s="12" t="s">
        <v>549</v>
      </c>
      <c r="AD923" s="12" t="s">
        <v>559</v>
      </c>
      <c r="AE923" s="19">
        <v>43620</v>
      </c>
      <c r="AF923" s="19">
        <v>43621</v>
      </c>
      <c r="AG923" s="19">
        <v>43622</v>
      </c>
      <c r="AH923" s="20">
        <v>43622</v>
      </c>
    </row>
    <row r="924" spans="1:34" s="12" customFormat="1" ht="12.75" x14ac:dyDescent="0.15">
      <c r="A924" s="12" t="s">
        <v>1792</v>
      </c>
      <c r="B924" s="12" t="s">
        <v>346</v>
      </c>
      <c r="C924" s="12" t="s">
        <v>670</v>
      </c>
      <c r="D924" s="12" t="s">
        <v>671</v>
      </c>
      <c r="E924" s="12" t="s">
        <v>544</v>
      </c>
      <c r="F924" s="12" t="s">
        <v>545</v>
      </c>
      <c r="G924" s="16">
        <v>500000</v>
      </c>
      <c r="H924" s="16">
        <v>500000</v>
      </c>
      <c r="I924" s="17">
        <v>500000</v>
      </c>
      <c r="J924" s="17">
        <v>500000</v>
      </c>
      <c r="K924" s="16">
        <v>0</v>
      </c>
      <c r="L924" s="12" t="s">
        <v>1698</v>
      </c>
      <c r="M924" s="12" t="s">
        <v>564</v>
      </c>
      <c r="N924" s="12" t="s">
        <v>1699</v>
      </c>
      <c r="O924" s="16">
        <v>655</v>
      </c>
      <c r="P924" s="16">
        <v>655</v>
      </c>
      <c r="Q924" s="17">
        <v>655</v>
      </c>
      <c r="R924" s="17">
        <v>655</v>
      </c>
      <c r="S924" s="16">
        <v>0</v>
      </c>
      <c r="T924" s="16">
        <v>0</v>
      </c>
      <c r="U924" s="17">
        <v>0</v>
      </c>
      <c r="V924" s="17">
        <v>0</v>
      </c>
      <c r="W924" s="16">
        <v>655</v>
      </c>
      <c r="X924" s="16">
        <v>0</v>
      </c>
      <c r="Y924" s="16">
        <v>0</v>
      </c>
      <c r="Z924" s="16">
        <v>655</v>
      </c>
      <c r="AA924" s="18">
        <v>0</v>
      </c>
      <c r="AB924" s="16">
        <v>0</v>
      </c>
      <c r="AC924" s="12" t="s">
        <v>549</v>
      </c>
      <c r="AD924" s="12" t="s">
        <v>559</v>
      </c>
      <c r="AE924" s="19">
        <v>43620</v>
      </c>
      <c r="AF924" s="19">
        <v>43621</v>
      </c>
      <c r="AG924" s="19">
        <v>43627</v>
      </c>
      <c r="AH924" s="20">
        <v>43629</v>
      </c>
    </row>
    <row r="925" spans="1:34" s="12" customFormat="1" ht="12.75" x14ac:dyDescent="0.15">
      <c r="A925" s="12" t="s">
        <v>1793</v>
      </c>
      <c r="B925" s="12" t="s">
        <v>42</v>
      </c>
      <c r="C925" s="12" t="s">
        <v>871</v>
      </c>
      <c r="D925" s="12" t="s">
        <v>872</v>
      </c>
      <c r="E925" s="12" t="s">
        <v>544</v>
      </c>
      <c r="F925" s="12" t="s">
        <v>545</v>
      </c>
      <c r="G925" s="16">
        <v>300000</v>
      </c>
      <c r="H925" s="16">
        <v>300000</v>
      </c>
      <c r="I925" s="17">
        <v>300000</v>
      </c>
      <c r="J925" s="17">
        <v>300000</v>
      </c>
      <c r="K925" s="16">
        <v>0</v>
      </c>
      <c r="L925" s="12" t="s">
        <v>685</v>
      </c>
      <c r="M925" s="12" t="s">
        <v>686</v>
      </c>
      <c r="N925" s="12" t="s">
        <v>687</v>
      </c>
      <c r="O925" s="16">
        <v>14</v>
      </c>
      <c r="P925" s="16">
        <v>14</v>
      </c>
      <c r="Q925" s="17">
        <v>14</v>
      </c>
      <c r="R925" s="17">
        <v>14</v>
      </c>
      <c r="S925" s="16">
        <v>0</v>
      </c>
      <c r="T925" s="16">
        <v>0</v>
      </c>
      <c r="U925" s="17">
        <v>0</v>
      </c>
      <c r="V925" s="17">
        <v>0</v>
      </c>
      <c r="W925" s="16">
        <v>14</v>
      </c>
      <c r="X925" s="16">
        <v>0</v>
      </c>
      <c r="Y925" s="16">
        <v>0</v>
      </c>
      <c r="Z925" s="16">
        <v>14</v>
      </c>
      <c r="AA925" s="18">
        <v>0</v>
      </c>
      <c r="AB925" s="16">
        <v>0</v>
      </c>
      <c r="AC925" s="12" t="s">
        <v>549</v>
      </c>
      <c r="AD925" s="12" t="s">
        <v>559</v>
      </c>
      <c r="AE925" s="19">
        <v>43620</v>
      </c>
      <c r="AF925" s="19">
        <v>43620</v>
      </c>
      <c r="AG925" s="19">
        <v>43620</v>
      </c>
      <c r="AH925" s="20">
        <v>43622</v>
      </c>
    </row>
    <row r="926" spans="1:34" s="12" customFormat="1" ht="12.75" x14ac:dyDescent="0.15">
      <c r="A926" s="12" t="s">
        <v>1794</v>
      </c>
      <c r="B926" s="12" t="s">
        <v>43</v>
      </c>
      <c r="C926" s="12" t="s">
        <v>871</v>
      </c>
      <c r="D926" s="12" t="s">
        <v>872</v>
      </c>
      <c r="E926" s="12" t="s">
        <v>544</v>
      </c>
      <c r="F926" s="12" t="s">
        <v>545</v>
      </c>
      <c r="G926" s="16">
        <v>300000</v>
      </c>
      <c r="H926" s="16">
        <v>300000</v>
      </c>
      <c r="I926" s="17">
        <v>300000</v>
      </c>
      <c r="J926" s="17">
        <v>300000</v>
      </c>
      <c r="K926" s="16">
        <v>0</v>
      </c>
      <c r="L926" s="12" t="s">
        <v>685</v>
      </c>
      <c r="M926" s="12" t="s">
        <v>686</v>
      </c>
      <c r="N926" s="12" t="s">
        <v>687</v>
      </c>
      <c r="O926" s="16">
        <v>14</v>
      </c>
      <c r="P926" s="16">
        <v>14</v>
      </c>
      <c r="Q926" s="17">
        <v>14</v>
      </c>
      <c r="R926" s="17">
        <v>14</v>
      </c>
      <c r="S926" s="16">
        <v>0</v>
      </c>
      <c r="T926" s="16">
        <v>0</v>
      </c>
      <c r="U926" s="17">
        <v>0</v>
      </c>
      <c r="V926" s="17">
        <v>0</v>
      </c>
      <c r="W926" s="16">
        <v>14</v>
      </c>
      <c r="X926" s="16">
        <v>0</v>
      </c>
      <c r="Y926" s="16">
        <v>0</v>
      </c>
      <c r="Z926" s="16">
        <v>14</v>
      </c>
      <c r="AA926" s="18">
        <v>0</v>
      </c>
      <c r="AB926" s="16">
        <v>0</v>
      </c>
      <c r="AC926" s="12" t="s">
        <v>549</v>
      </c>
      <c r="AD926" s="12" t="s">
        <v>559</v>
      </c>
      <c r="AE926" s="19">
        <v>43620</v>
      </c>
      <c r="AF926" s="19">
        <v>43620</v>
      </c>
      <c r="AG926" s="19">
        <v>43620</v>
      </c>
      <c r="AH926" s="20">
        <v>43622</v>
      </c>
    </row>
    <row r="927" spans="1:34" s="12" customFormat="1" ht="12.75" x14ac:dyDescent="0.15">
      <c r="A927" s="12" t="s">
        <v>1795</v>
      </c>
      <c r="B927" s="12" t="s">
        <v>594</v>
      </c>
      <c r="C927" s="12" t="s">
        <v>588</v>
      </c>
      <c r="D927" s="12" t="s">
        <v>589</v>
      </c>
      <c r="E927" s="12" t="s">
        <v>544</v>
      </c>
      <c r="F927" s="12" t="s">
        <v>545</v>
      </c>
      <c r="G927" s="16">
        <v>2000</v>
      </c>
      <c r="H927" s="16">
        <v>1490.6</v>
      </c>
      <c r="I927" s="17">
        <v>1490.6</v>
      </c>
      <c r="J927" s="17">
        <v>1490.6</v>
      </c>
      <c r="K927" s="16">
        <v>509.4</v>
      </c>
      <c r="L927" s="12" t="s">
        <v>595</v>
      </c>
      <c r="M927" s="12" t="s">
        <v>591</v>
      </c>
      <c r="N927" s="12" t="s">
        <v>596</v>
      </c>
      <c r="O927" s="16">
        <v>83</v>
      </c>
      <c r="P927" s="16">
        <v>61.9</v>
      </c>
      <c r="Q927" s="17">
        <v>83</v>
      </c>
      <c r="R927" s="17">
        <v>83</v>
      </c>
      <c r="S927" s="16">
        <v>0</v>
      </c>
      <c r="T927" s="16">
        <v>0</v>
      </c>
      <c r="U927" s="17">
        <v>0</v>
      </c>
      <c r="V927" s="17">
        <v>0</v>
      </c>
      <c r="W927" s="16">
        <v>61.9</v>
      </c>
      <c r="X927" s="16">
        <v>21.1</v>
      </c>
      <c r="Y927" s="16">
        <v>4.0100000000002203E-2</v>
      </c>
      <c r="Z927" s="16">
        <v>61.859900000000003</v>
      </c>
      <c r="AA927" s="18">
        <v>0</v>
      </c>
      <c r="AB927" s="16">
        <v>-4.0100000000002203E-2</v>
      </c>
      <c r="AC927" s="12" t="s">
        <v>549</v>
      </c>
      <c r="AD927" s="12" t="s">
        <v>559</v>
      </c>
      <c r="AE927" s="19">
        <v>43620</v>
      </c>
      <c r="AF927" s="19">
        <v>43620</v>
      </c>
      <c r="AH927" s="20">
        <v>43631</v>
      </c>
    </row>
    <row r="928" spans="1:34" s="12" customFormat="1" ht="12.75" x14ac:dyDescent="0.15">
      <c r="A928" s="12" t="s">
        <v>1796</v>
      </c>
      <c r="B928" s="12" t="s">
        <v>1371</v>
      </c>
      <c r="C928" s="12" t="s">
        <v>542</v>
      </c>
      <c r="D928" s="12" t="s">
        <v>1372</v>
      </c>
      <c r="E928" s="12" t="s">
        <v>544</v>
      </c>
      <c r="F928" s="12" t="s">
        <v>545</v>
      </c>
      <c r="G928" s="16">
        <v>300000</v>
      </c>
      <c r="H928" s="16">
        <v>300000</v>
      </c>
      <c r="I928" s="17">
        <v>300000</v>
      </c>
      <c r="J928" s="17">
        <v>300000</v>
      </c>
      <c r="K928" s="16">
        <v>0</v>
      </c>
      <c r="L928" s="12" t="s">
        <v>363</v>
      </c>
      <c r="M928" s="12" t="s">
        <v>670</v>
      </c>
      <c r="N928" s="12" t="s">
        <v>853</v>
      </c>
      <c r="O928" s="16">
        <v>300000</v>
      </c>
      <c r="P928" s="16">
        <v>300000</v>
      </c>
      <c r="Q928" s="17">
        <v>300000</v>
      </c>
      <c r="R928" s="17">
        <v>300000</v>
      </c>
      <c r="S928" s="16">
        <v>0</v>
      </c>
      <c r="T928" s="16">
        <v>0</v>
      </c>
      <c r="U928" s="17">
        <v>0</v>
      </c>
      <c r="V928" s="17">
        <v>0</v>
      </c>
      <c r="W928" s="16">
        <v>300000</v>
      </c>
      <c r="X928" s="16">
        <v>0</v>
      </c>
      <c r="Y928" s="16">
        <v>0</v>
      </c>
      <c r="Z928" s="16">
        <v>300000</v>
      </c>
      <c r="AA928" s="18">
        <v>0</v>
      </c>
      <c r="AB928" s="16">
        <v>0</v>
      </c>
      <c r="AC928" s="12" t="s">
        <v>549</v>
      </c>
      <c r="AD928" s="12" t="s">
        <v>79</v>
      </c>
      <c r="AE928" s="19">
        <v>43620</v>
      </c>
      <c r="AF928" s="19">
        <v>43620</v>
      </c>
      <c r="AG928" s="19">
        <v>43622</v>
      </c>
      <c r="AH928" s="20">
        <v>43622</v>
      </c>
    </row>
    <row r="929" spans="1:34" s="12" customFormat="1" ht="12.75" x14ac:dyDescent="0.15">
      <c r="A929" s="12" t="s">
        <v>1797</v>
      </c>
      <c r="B929" s="12" t="s">
        <v>1243</v>
      </c>
      <c r="C929" s="12" t="s">
        <v>652</v>
      </c>
      <c r="D929" s="12" t="s">
        <v>653</v>
      </c>
      <c r="E929" s="12" t="s">
        <v>544</v>
      </c>
      <c r="F929" s="12" t="s">
        <v>545</v>
      </c>
      <c r="G929" s="16">
        <v>150</v>
      </c>
      <c r="H929" s="16">
        <v>150</v>
      </c>
      <c r="I929" s="17">
        <v>150</v>
      </c>
      <c r="J929" s="17">
        <v>150</v>
      </c>
      <c r="K929" s="16">
        <v>0</v>
      </c>
      <c r="L929" s="12" t="s">
        <v>654</v>
      </c>
      <c r="M929" s="12" t="s">
        <v>557</v>
      </c>
      <c r="N929" s="12" t="s">
        <v>655</v>
      </c>
      <c r="O929" s="16">
        <v>11</v>
      </c>
      <c r="P929" s="16">
        <v>11</v>
      </c>
      <c r="Q929" s="17">
        <v>11</v>
      </c>
      <c r="R929" s="17">
        <v>11</v>
      </c>
      <c r="S929" s="16">
        <v>0</v>
      </c>
      <c r="T929" s="16">
        <v>0</v>
      </c>
      <c r="U929" s="17">
        <v>0</v>
      </c>
      <c r="V929" s="17">
        <v>0</v>
      </c>
      <c r="W929" s="16">
        <v>11</v>
      </c>
      <c r="X929" s="16">
        <v>0</v>
      </c>
      <c r="Y929" s="16">
        <v>0</v>
      </c>
      <c r="Z929" s="16">
        <v>11</v>
      </c>
      <c r="AA929" s="18">
        <v>0</v>
      </c>
      <c r="AB929" s="16">
        <v>0</v>
      </c>
      <c r="AC929" s="12" t="s">
        <v>549</v>
      </c>
      <c r="AD929" s="12" t="s">
        <v>559</v>
      </c>
      <c r="AE929" s="19">
        <v>43620</v>
      </c>
      <c r="AF929" s="19">
        <v>43620</v>
      </c>
      <c r="AG929" s="19">
        <v>43620</v>
      </c>
      <c r="AH929" s="20">
        <v>43622</v>
      </c>
    </row>
    <row r="930" spans="1:34" s="12" customFormat="1" ht="12.75" x14ac:dyDescent="0.15">
      <c r="A930" s="12" t="s">
        <v>1798</v>
      </c>
      <c r="B930" s="12" t="s">
        <v>113</v>
      </c>
      <c r="C930" s="12" t="s">
        <v>753</v>
      </c>
      <c r="D930" s="12" t="s">
        <v>653</v>
      </c>
      <c r="E930" s="12" t="s">
        <v>544</v>
      </c>
      <c r="F930" s="12" t="s">
        <v>545</v>
      </c>
      <c r="G930" s="16">
        <v>215</v>
      </c>
      <c r="H930" s="16">
        <v>210.5</v>
      </c>
      <c r="I930" s="17">
        <v>210.5</v>
      </c>
      <c r="J930" s="17">
        <v>210.5</v>
      </c>
      <c r="K930" s="16">
        <v>4.5</v>
      </c>
      <c r="L930" s="12" t="s">
        <v>754</v>
      </c>
      <c r="M930" s="12" t="s">
        <v>557</v>
      </c>
      <c r="N930" s="12" t="s">
        <v>755</v>
      </c>
      <c r="O930" s="16">
        <v>26</v>
      </c>
      <c r="P930" s="16">
        <v>26</v>
      </c>
      <c r="Q930" s="17">
        <v>26</v>
      </c>
      <c r="R930" s="17">
        <v>26</v>
      </c>
      <c r="S930" s="16">
        <v>0</v>
      </c>
      <c r="T930" s="16">
        <v>0</v>
      </c>
      <c r="U930" s="17">
        <v>0</v>
      </c>
      <c r="V930" s="17">
        <v>0</v>
      </c>
      <c r="W930" s="16">
        <v>26</v>
      </c>
      <c r="X930" s="16">
        <v>0</v>
      </c>
      <c r="Y930" s="16">
        <v>0.54418604651162705</v>
      </c>
      <c r="Z930" s="16">
        <v>25.455813953488398</v>
      </c>
      <c r="AA930" s="18">
        <v>0</v>
      </c>
      <c r="AB930" s="16">
        <v>-0.54418604651162705</v>
      </c>
      <c r="AC930" s="12" t="s">
        <v>549</v>
      </c>
      <c r="AD930" s="12" t="s">
        <v>559</v>
      </c>
      <c r="AE930" s="19">
        <v>43620</v>
      </c>
      <c r="AF930" s="19">
        <v>43620</v>
      </c>
      <c r="AH930" s="20">
        <v>43622</v>
      </c>
    </row>
    <row r="931" spans="1:34" s="12" customFormat="1" ht="12.75" x14ac:dyDescent="0.15">
      <c r="A931" s="12" t="s">
        <v>1799</v>
      </c>
      <c r="B931" s="12" t="s">
        <v>31</v>
      </c>
      <c r="C931" s="12" t="s">
        <v>670</v>
      </c>
      <c r="D931" s="12" t="s">
        <v>671</v>
      </c>
      <c r="E931" s="12" t="s">
        <v>889</v>
      </c>
      <c r="F931" s="12" t="s">
        <v>545</v>
      </c>
      <c r="G931" s="16">
        <v>1500000</v>
      </c>
      <c r="H931" s="16">
        <v>753900</v>
      </c>
      <c r="I931" s="17">
        <v>753900</v>
      </c>
      <c r="J931" s="17">
        <v>753900</v>
      </c>
      <c r="K931" s="16">
        <v>746100</v>
      </c>
      <c r="L931" s="12" t="s">
        <v>672</v>
      </c>
      <c r="M931" s="12" t="s">
        <v>564</v>
      </c>
      <c r="N931" s="12" t="s">
        <v>673</v>
      </c>
      <c r="O931" s="16">
        <v>1970</v>
      </c>
      <c r="P931" s="16">
        <v>1027.7</v>
      </c>
      <c r="Q931" s="17">
        <v>1479.6</v>
      </c>
      <c r="R931" s="17">
        <v>1479.6</v>
      </c>
      <c r="S931" s="16">
        <v>0</v>
      </c>
      <c r="T931" s="16">
        <v>0</v>
      </c>
      <c r="U931" s="17">
        <v>0</v>
      </c>
      <c r="V931" s="17">
        <v>0</v>
      </c>
      <c r="W931" s="16">
        <v>1027.7</v>
      </c>
      <c r="X931" s="16">
        <v>942.3</v>
      </c>
      <c r="Y931" s="16">
        <v>37.578000000000003</v>
      </c>
      <c r="Z931" s="16">
        <v>990.12199999999996</v>
      </c>
      <c r="AA931" s="18">
        <v>0</v>
      </c>
      <c r="AB931" s="16">
        <v>-37.578000000000003</v>
      </c>
      <c r="AC931" s="12" t="s">
        <v>549</v>
      </c>
      <c r="AD931" s="12" t="s">
        <v>559</v>
      </c>
      <c r="AE931" s="19">
        <v>43620</v>
      </c>
      <c r="AF931" s="19">
        <v>43625</v>
      </c>
      <c r="AH931" s="20">
        <v>43638</v>
      </c>
    </row>
    <row r="932" spans="1:34" s="12" customFormat="1" ht="12.75" x14ac:dyDescent="0.15">
      <c r="A932" s="12" t="s">
        <v>1800</v>
      </c>
      <c r="B932" s="12" t="s">
        <v>93</v>
      </c>
      <c r="C932" s="12" t="s">
        <v>573</v>
      </c>
      <c r="D932" s="12" t="s">
        <v>796</v>
      </c>
      <c r="E932" s="12" t="s">
        <v>544</v>
      </c>
      <c r="F932" s="12" t="s">
        <v>545</v>
      </c>
      <c r="G932" s="16">
        <v>2000</v>
      </c>
      <c r="H932" s="16">
        <v>1992.5</v>
      </c>
      <c r="I932" s="17">
        <v>1992.5</v>
      </c>
      <c r="J932" s="17">
        <v>1992.5</v>
      </c>
      <c r="K932" s="16">
        <v>7.5</v>
      </c>
      <c r="L932" s="12" t="s">
        <v>797</v>
      </c>
      <c r="M932" s="12" t="s">
        <v>576</v>
      </c>
      <c r="N932" s="12" t="s">
        <v>798</v>
      </c>
      <c r="O932" s="16">
        <v>67</v>
      </c>
      <c r="P932" s="16">
        <v>67</v>
      </c>
      <c r="Q932" s="17">
        <v>67</v>
      </c>
      <c r="R932" s="17">
        <v>67</v>
      </c>
      <c r="S932" s="16">
        <v>0</v>
      </c>
      <c r="T932" s="16">
        <v>0</v>
      </c>
      <c r="U932" s="17">
        <v>0</v>
      </c>
      <c r="V932" s="17">
        <v>0</v>
      </c>
      <c r="W932" s="16">
        <v>67</v>
      </c>
      <c r="X932" s="16">
        <v>0</v>
      </c>
      <c r="Y932" s="16">
        <v>0.25124999999999997</v>
      </c>
      <c r="Z932" s="16">
        <v>66.748750000000001</v>
      </c>
      <c r="AA932" s="18">
        <v>0</v>
      </c>
      <c r="AB932" s="16">
        <v>-0.25124999999999997</v>
      </c>
      <c r="AC932" s="12" t="s">
        <v>549</v>
      </c>
      <c r="AD932" s="12" t="s">
        <v>559</v>
      </c>
      <c r="AE932" s="19">
        <v>43620</v>
      </c>
      <c r="AF932" s="19">
        <v>43621</v>
      </c>
      <c r="AH932" s="20">
        <v>43638</v>
      </c>
    </row>
    <row r="933" spans="1:34" s="12" customFormat="1" ht="12.75" x14ac:dyDescent="0.15">
      <c r="A933" s="12" t="s">
        <v>1801</v>
      </c>
      <c r="B933" s="12" t="s">
        <v>1410</v>
      </c>
      <c r="C933" s="12" t="s">
        <v>573</v>
      </c>
      <c r="D933" s="12" t="s">
        <v>1411</v>
      </c>
      <c r="E933" s="12" t="s">
        <v>544</v>
      </c>
      <c r="F933" s="12" t="s">
        <v>545</v>
      </c>
      <c r="G933" s="16">
        <v>300</v>
      </c>
      <c r="H933" s="16">
        <v>300</v>
      </c>
      <c r="I933" s="17">
        <v>300</v>
      </c>
      <c r="J933" s="17">
        <v>300</v>
      </c>
      <c r="K933" s="16">
        <v>0</v>
      </c>
      <c r="L933" s="12" t="s">
        <v>776</v>
      </c>
      <c r="M933" s="12" t="s">
        <v>557</v>
      </c>
      <c r="N933" s="12" t="s">
        <v>777</v>
      </c>
      <c r="O933" s="16">
        <v>30</v>
      </c>
      <c r="P933" s="16">
        <v>30</v>
      </c>
      <c r="Q933" s="17">
        <v>30</v>
      </c>
      <c r="R933" s="17">
        <v>30</v>
      </c>
      <c r="S933" s="16">
        <v>0</v>
      </c>
      <c r="T933" s="16">
        <v>0</v>
      </c>
      <c r="U933" s="17">
        <v>0</v>
      </c>
      <c r="V933" s="17">
        <v>0</v>
      </c>
      <c r="W933" s="16">
        <v>30</v>
      </c>
      <c r="X933" s="16">
        <v>0</v>
      </c>
      <c r="Y933" s="16">
        <v>0</v>
      </c>
      <c r="Z933" s="16">
        <v>30</v>
      </c>
      <c r="AA933" s="18">
        <v>0</v>
      </c>
      <c r="AB933" s="16">
        <v>0</v>
      </c>
      <c r="AC933" s="12" t="s">
        <v>549</v>
      </c>
      <c r="AD933" s="12" t="s">
        <v>559</v>
      </c>
      <c r="AE933" s="19">
        <v>43620</v>
      </c>
      <c r="AF933" s="19">
        <v>43621</v>
      </c>
      <c r="AG933" s="19">
        <v>43622</v>
      </c>
      <c r="AH933" s="20">
        <v>43622</v>
      </c>
    </row>
    <row r="934" spans="1:34" s="12" customFormat="1" ht="12.75" x14ac:dyDescent="0.15">
      <c r="A934" s="12" t="s">
        <v>1802</v>
      </c>
      <c r="B934" s="12" t="s">
        <v>11</v>
      </c>
      <c r="C934" s="12" t="s">
        <v>453</v>
      </c>
      <c r="D934" s="12" t="s">
        <v>628</v>
      </c>
      <c r="E934" s="12" t="s">
        <v>544</v>
      </c>
      <c r="F934" s="12" t="s">
        <v>545</v>
      </c>
      <c r="G934" s="16">
        <v>800000</v>
      </c>
      <c r="H934" s="16">
        <v>312500</v>
      </c>
      <c r="I934" s="17">
        <v>312500</v>
      </c>
      <c r="J934" s="17">
        <v>312500</v>
      </c>
      <c r="K934" s="16">
        <v>487500</v>
      </c>
      <c r="L934" s="12" t="s">
        <v>629</v>
      </c>
      <c r="M934" s="12" t="s">
        <v>564</v>
      </c>
      <c r="N934" s="12" t="s">
        <v>630</v>
      </c>
      <c r="O934" s="16">
        <v>690</v>
      </c>
      <c r="P934" s="16">
        <v>286.8</v>
      </c>
      <c r="Q934" s="17">
        <v>286.8</v>
      </c>
      <c r="R934" s="17">
        <v>286.8</v>
      </c>
      <c r="S934" s="16">
        <v>0</v>
      </c>
      <c r="T934" s="16">
        <v>0</v>
      </c>
      <c r="U934" s="17">
        <v>0</v>
      </c>
      <c r="V934" s="17">
        <v>0</v>
      </c>
      <c r="W934" s="16">
        <v>286.8</v>
      </c>
      <c r="X934" s="16">
        <v>403.2</v>
      </c>
      <c r="Y934" s="16">
        <v>17.268750000000001</v>
      </c>
      <c r="Z934" s="16">
        <v>269.53125</v>
      </c>
      <c r="AA934" s="18">
        <v>0</v>
      </c>
      <c r="AB934" s="16">
        <v>-17.268750000000001</v>
      </c>
      <c r="AC934" s="12" t="s">
        <v>549</v>
      </c>
      <c r="AD934" s="12" t="s">
        <v>559</v>
      </c>
      <c r="AE934" s="19">
        <v>43621</v>
      </c>
      <c r="AF934" s="19">
        <v>43621</v>
      </c>
      <c r="AH934" s="20">
        <v>43622</v>
      </c>
    </row>
    <row r="935" spans="1:34" s="12" customFormat="1" ht="12.75" x14ac:dyDescent="0.15">
      <c r="A935" s="12" t="s">
        <v>1803</v>
      </c>
      <c r="B935" s="12" t="s">
        <v>204</v>
      </c>
      <c r="C935" s="12" t="s">
        <v>1101</v>
      </c>
      <c r="D935" s="12" t="s">
        <v>1097</v>
      </c>
      <c r="E935" s="12" t="s">
        <v>544</v>
      </c>
      <c r="F935" s="12" t="s">
        <v>545</v>
      </c>
      <c r="G935" s="16">
        <v>200000</v>
      </c>
      <c r="H935" s="16">
        <v>194600</v>
      </c>
      <c r="I935" s="17">
        <v>194600</v>
      </c>
      <c r="J935" s="17">
        <v>194600</v>
      </c>
      <c r="K935" s="16">
        <v>5400</v>
      </c>
      <c r="L935" s="12" t="s">
        <v>1102</v>
      </c>
      <c r="M935" s="12" t="s">
        <v>686</v>
      </c>
      <c r="N935" s="12" t="s">
        <v>1103</v>
      </c>
      <c r="O935" s="16">
        <v>42</v>
      </c>
      <c r="P935" s="16">
        <v>42</v>
      </c>
      <c r="Q935" s="17">
        <v>42</v>
      </c>
      <c r="R935" s="17">
        <v>42</v>
      </c>
      <c r="S935" s="16">
        <v>0</v>
      </c>
      <c r="T935" s="16">
        <v>0</v>
      </c>
      <c r="U935" s="17">
        <v>0</v>
      </c>
      <c r="V935" s="17">
        <v>0</v>
      </c>
      <c r="W935" s="16">
        <v>42</v>
      </c>
      <c r="X935" s="16">
        <v>0</v>
      </c>
      <c r="Y935" s="16">
        <v>1.1339999999999999</v>
      </c>
      <c r="Z935" s="16">
        <v>40.866</v>
      </c>
      <c r="AA935" s="18">
        <v>0</v>
      </c>
      <c r="AB935" s="16">
        <v>-1.1339999999999999</v>
      </c>
      <c r="AC935" s="12" t="s">
        <v>549</v>
      </c>
      <c r="AD935" s="12" t="s">
        <v>559</v>
      </c>
      <c r="AE935" s="19">
        <v>43621</v>
      </c>
      <c r="AF935" s="19">
        <v>43622</v>
      </c>
      <c r="AH935" s="20">
        <v>43629</v>
      </c>
    </row>
    <row r="936" spans="1:34" s="12" customFormat="1" ht="12.75" x14ac:dyDescent="0.15">
      <c r="A936" s="12" t="s">
        <v>1804</v>
      </c>
      <c r="B936" s="12" t="s">
        <v>1009</v>
      </c>
      <c r="C936" s="12" t="s">
        <v>453</v>
      </c>
      <c r="D936" s="12" t="s">
        <v>628</v>
      </c>
      <c r="E936" s="12" t="s">
        <v>544</v>
      </c>
      <c r="F936" s="12" t="s">
        <v>545</v>
      </c>
      <c r="G936" s="16">
        <v>40000</v>
      </c>
      <c r="H936" s="16">
        <v>40000</v>
      </c>
      <c r="I936" s="17">
        <v>40000</v>
      </c>
      <c r="J936" s="17">
        <v>40000</v>
      </c>
      <c r="K936" s="16">
        <v>0</v>
      </c>
      <c r="L936" s="12" t="s">
        <v>629</v>
      </c>
      <c r="M936" s="12" t="s">
        <v>564</v>
      </c>
      <c r="N936" s="12" t="s">
        <v>630</v>
      </c>
      <c r="O936" s="16">
        <v>35</v>
      </c>
      <c r="P936" s="16">
        <v>35</v>
      </c>
      <c r="Q936" s="17">
        <v>35</v>
      </c>
      <c r="R936" s="17">
        <v>35</v>
      </c>
      <c r="S936" s="16">
        <v>0</v>
      </c>
      <c r="T936" s="16">
        <v>0</v>
      </c>
      <c r="U936" s="17">
        <v>0</v>
      </c>
      <c r="V936" s="17">
        <v>0</v>
      </c>
      <c r="W936" s="16">
        <v>35</v>
      </c>
      <c r="X936" s="16">
        <v>0</v>
      </c>
      <c r="Y936" s="16">
        <v>0</v>
      </c>
      <c r="Z936" s="16">
        <v>35</v>
      </c>
      <c r="AA936" s="18">
        <v>0</v>
      </c>
      <c r="AB936" s="16">
        <v>0</v>
      </c>
      <c r="AC936" s="12" t="s">
        <v>549</v>
      </c>
      <c r="AD936" s="12" t="s">
        <v>559</v>
      </c>
      <c r="AE936" s="19">
        <v>43621</v>
      </c>
      <c r="AF936" s="19">
        <v>43621</v>
      </c>
      <c r="AG936" s="19">
        <v>43621</v>
      </c>
      <c r="AH936" s="20">
        <v>43622</v>
      </c>
    </row>
    <row r="937" spans="1:34" s="12" customFormat="1" ht="12.75" x14ac:dyDescent="0.15">
      <c r="A937" s="12" t="s">
        <v>1805</v>
      </c>
      <c r="B937" s="12" t="s">
        <v>37</v>
      </c>
      <c r="C937" s="12" t="s">
        <v>588</v>
      </c>
      <c r="D937" s="12" t="s">
        <v>589</v>
      </c>
      <c r="E937" s="12" t="s">
        <v>544</v>
      </c>
      <c r="F937" s="12" t="s">
        <v>545</v>
      </c>
      <c r="G937" s="16">
        <v>2000</v>
      </c>
      <c r="H937" s="16">
        <v>2000</v>
      </c>
      <c r="I937" s="17">
        <v>2000</v>
      </c>
      <c r="J937" s="17">
        <v>2000</v>
      </c>
      <c r="K937" s="16">
        <v>0</v>
      </c>
      <c r="L937" s="12" t="s">
        <v>595</v>
      </c>
      <c r="M937" s="12" t="s">
        <v>591</v>
      </c>
      <c r="N937" s="12" t="s">
        <v>596</v>
      </c>
      <c r="O937" s="16">
        <v>83</v>
      </c>
      <c r="P937" s="16">
        <v>83</v>
      </c>
      <c r="Q937" s="17">
        <v>83</v>
      </c>
      <c r="R937" s="17">
        <v>83</v>
      </c>
      <c r="S937" s="16">
        <v>0</v>
      </c>
      <c r="T937" s="16">
        <v>0</v>
      </c>
      <c r="U937" s="17">
        <v>0</v>
      </c>
      <c r="V937" s="17">
        <v>0</v>
      </c>
      <c r="W937" s="16">
        <v>83</v>
      </c>
      <c r="X937" s="16">
        <v>0</v>
      </c>
      <c r="Y937" s="16">
        <v>-1.81898940354586E-14</v>
      </c>
      <c r="Z937" s="16">
        <v>83</v>
      </c>
      <c r="AA937" s="18">
        <v>0</v>
      </c>
      <c r="AB937" s="16">
        <v>0</v>
      </c>
      <c r="AC937" s="12" t="s">
        <v>549</v>
      </c>
      <c r="AD937" s="12" t="s">
        <v>559</v>
      </c>
      <c r="AE937" s="19">
        <v>43621</v>
      </c>
      <c r="AF937" s="19">
        <v>43621</v>
      </c>
      <c r="AG937" s="19">
        <v>43628</v>
      </c>
      <c r="AH937" s="20">
        <v>43629</v>
      </c>
    </row>
    <row r="938" spans="1:34" s="12" customFormat="1" ht="12.75" x14ac:dyDescent="0.15">
      <c r="A938" s="12" t="s">
        <v>1806</v>
      </c>
      <c r="B938" s="12" t="s">
        <v>1243</v>
      </c>
      <c r="C938" s="12" t="s">
        <v>652</v>
      </c>
      <c r="D938" s="12" t="s">
        <v>653</v>
      </c>
      <c r="E938" s="12" t="s">
        <v>544</v>
      </c>
      <c r="F938" s="12" t="s">
        <v>545</v>
      </c>
      <c r="G938" s="16">
        <v>40</v>
      </c>
      <c r="H938" s="16">
        <v>40</v>
      </c>
      <c r="I938" s="17">
        <v>40</v>
      </c>
      <c r="J938" s="17">
        <v>40</v>
      </c>
      <c r="K938" s="16">
        <v>0</v>
      </c>
      <c r="L938" s="12" t="s">
        <v>654</v>
      </c>
      <c r="M938" s="12" t="s">
        <v>557</v>
      </c>
      <c r="N938" s="12" t="s">
        <v>655</v>
      </c>
      <c r="O938" s="16">
        <v>3</v>
      </c>
      <c r="P938" s="16">
        <v>3</v>
      </c>
      <c r="Q938" s="17">
        <v>3</v>
      </c>
      <c r="R938" s="17">
        <v>3</v>
      </c>
      <c r="S938" s="16">
        <v>0</v>
      </c>
      <c r="T938" s="16">
        <v>0</v>
      </c>
      <c r="U938" s="17">
        <v>0</v>
      </c>
      <c r="V938" s="17">
        <v>0</v>
      </c>
      <c r="W938" s="16">
        <v>3</v>
      </c>
      <c r="X938" s="16">
        <v>0</v>
      </c>
      <c r="Y938" s="16">
        <v>0</v>
      </c>
      <c r="Z938" s="16">
        <v>3</v>
      </c>
      <c r="AA938" s="18">
        <v>0</v>
      </c>
      <c r="AB938" s="16">
        <v>0</v>
      </c>
      <c r="AC938" s="12" t="s">
        <v>549</v>
      </c>
      <c r="AD938" s="12" t="s">
        <v>559</v>
      </c>
      <c r="AE938" s="19">
        <v>43621</v>
      </c>
      <c r="AF938" s="19">
        <v>43621</v>
      </c>
      <c r="AG938" s="19">
        <v>43621</v>
      </c>
      <c r="AH938" s="20">
        <v>43622</v>
      </c>
    </row>
    <row r="939" spans="1:34" s="12" customFormat="1" ht="12.75" x14ac:dyDescent="0.15">
      <c r="A939" s="12" t="s">
        <v>1807</v>
      </c>
      <c r="B939" s="12" t="s">
        <v>1303</v>
      </c>
      <c r="C939" s="12" t="s">
        <v>1304</v>
      </c>
      <c r="D939" s="12" t="s">
        <v>1305</v>
      </c>
      <c r="E939" s="12" t="s">
        <v>544</v>
      </c>
      <c r="F939" s="12" t="s">
        <v>545</v>
      </c>
      <c r="G939" s="16">
        <v>100000</v>
      </c>
      <c r="H939" s="16">
        <v>100000</v>
      </c>
      <c r="I939" s="17">
        <v>100000</v>
      </c>
      <c r="J939" s="17">
        <v>100000</v>
      </c>
      <c r="K939" s="16">
        <v>0</v>
      </c>
      <c r="L939" s="12" t="s">
        <v>1306</v>
      </c>
      <c r="M939" s="12" t="s">
        <v>564</v>
      </c>
      <c r="N939" s="12" t="s">
        <v>1307</v>
      </c>
      <c r="O939" s="16">
        <v>14</v>
      </c>
      <c r="P939" s="16">
        <v>14</v>
      </c>
      <c r="Q939" s="17">
        <v>14</v>
      </c>
      <c r="R939" s="17">
        <v>14</v>
      </c>
      <c r="S939" s="16">
        <v>0</v>
      </c>
      <c r="T939" s="16">
        <v>0</v>
      </c>
      <c r="U939" s="17">
        <v>0</v>
      </c>
      <c r="V939" s="17">
        <v>0</v>
      </c>
      <c r="W939" s="16">
        <v>14</v>
      </c>
      <c r="X939" s="16">
        <v>0</v>
      </c>
      <c r="Y939" s="16">
        <v>0</v>
      </c>
      <c r="Z939" s="16">
        <v>14</v>
      </c>
      <c r="AA939" s="18">
        <v>0</v>
      </c>
      <c r="AB939" s="16">
        <v>0</v>
      </c>
      <c r="AC939" s="12" t="s">
        <v>549</v>
      </c>
      <c r="AD939" s="12" t="s">
        <v>559</v>
      </c>
      <c r="AE939" s="19">
        <v>43621</v>
      </c>
      <c r="AF939" s="19">
        <v>43625</v>
      </c>
      <c r="AG939" s="19">
        <v>43627</v>
      </c>
      <c r="AH939" s="20">
        <v>43629</v>
      </c>
    </row>
    <row r="940" spans="1:34" s="12" customFormat="1" ht="12.75" x14ac:dyDescent="0.15">
      <c r="A940" s="12" t="s">
        <v>1808</v>
      </c>
      <c r="B940" s="12" t="s">
        <v>279</v>
      </c>
      <c r="C940" s="12" t="s">
        <v>740</v>
      </c>
      <c r="D940" s="12" t="s">
        <v>741</v>
      </c>
      <c r="E940" s="12" t="s">
        <v>544</v>
      </c>
      <c r="F940" s="12" t="s">
        <v>545</v>
      </c>
      <c r="G940" s="16">
        <v>500</v>
      </c>
      <c r="H940" s="16">
        <v>495</v>
      </c>
      <c r="I940" s="17">
        <v>495</v>
      </c>
      <c r="J940" s="17">
        <v>495</v>
      </c>
      <c r="K940" s="16">
        <v>5</v>
      </c>
      <c r="L940" s="12" t="s">
        <v>742</v>
      </c>
      <c r="M940" s="12" t="s">
        <v>743</v>
      </c>
      <c r="N940" s="12" t="s">
        <v>744</v>
      </c>
      <c r="O940" s="16">
        <v>40</v>
      </c>
      <c r="P940" s="16">
        <v>40</v>
      </c>
      <c r="Q940" s="17">
        <v>40</v>
      </c>
      <c r="R940" s="17">
        <v>40</v>
      </c>
      <c r="S940" s="16">
        <v>0</v>
      </c>
      <c r="T940" s="16">
        <v>0</v>
      </c>
      <c r="U940" s="17">
        <v>0</v>
      </c>
      <c r="V940" s="17">
        <v>0</v>
      </c>
      <c r="W940" s="16">
        <v>40</v>
      </c>
      <c r="X940" s="16">
        <v>0</v>
      </c>
      <c r="Y940" s="16">
        <v>0.4</v>
      </c>
      <c r="Z940" s="16">
        <v>39.6</v>
      </c>
      <c r="AA940" s="18">
        <v>0</v>
      </c>
      <c r="AB940" s="16">
        <v>-0.4</v>
      </c>
      <c r="AC940" s="12" t="s">
        <v>549</v>
      </c>
      <c r="AD940" s="12" t="s">
        <v>559</v>
      </c>
      <c r="AE940" s="19">
        <v>43621</v>
      </c>
      <c r="AF940" s="19">
        <v>43622</v>
      </c>
      <c r="AH940" s="20">
        <v>43629</v>
      </c>
    </row>
    <row r="941" spans="1:34" s="12" customFormat="1" ht="12.75" x14ac:dyDescent="0.15">
      <c r="A941" s="12" t="s">
        <v>1809</v>
      </c>
      <c r="B941" s="12" t="s">
        <v>120</v>
      </c>
      <c r="C941" s="12" t="s">
        <v>588</v>
      </c>
      <c r="D941" s="12" t="s">
        <v>1016</v>
      </c>
      <c r="E941" s="12" t="s">
        <v>544</v>
      </c>
      <c r="F941" s="12" t="s">
        <v>545</v>
      </c>
      <c r="G941" s="16">
        <v>400</v>
      </c>
      <c r="H941" s="16">
        <v>390.5</v>
      </c>
      <c r="I941" s="17">
        <v>390.5</v>
      </c>
      <c r="J941" s="17">
        <v>390.5</v>
      </c>
      <c r="K941" s="16">
        <v>9.5</v>
      </c>
      <c r="L941" s="12" t="s">
        <v>685</v>
      </c>
      <c r="M941" s="12" t="s">
        <v>686</v>
      </c>
      <c r="N941" s="12" t="s">
        <v>687</v>
      </c>
      <c r="O941" s="16">
        <v>102</v>
      </c>
      <c r="P941" s="16">
        <v>102</v>
      </c>
      <c r="Q941" s="17">
        <v>102</v>
      </c>
      <c r="R941" s="17">
        <v>102</v>
      </c>
      <c r="S941" s="16">
        <v>0</v>
      </c>
      <c r="T941" s="16">
        <v>0</v>
      </c>
      <c r="U941" s="17">
        <v>0</v>
      </c>
      <c r="V941" s="17">
        <v>0</v>
      </c>
      <c r="W941" s="16">
        <v>102</v>
      </c>
      <c r="X941" s="16">
        <v>0</v>
      </c>
      <c r="Y941" s="16">
        <v>2.4224999999999999</v>
      </c>
      <c r="Z941" s="16">
        <v>99.577500000000001</v>
      </c>
      <c r="AA941" s="18">
        <v>0</v>
      </c>
      <c r="AB941" s="16">
        <v>-2.4224999999999999</v>
      </c>
      <c r="AC941" s="12" t="s">
        <v>549</v>
      </c>
      <c r="AD941" s="12" t="s">
        <v>559</v>
      </c>
      <c r="AE941" s="19">
        <v>43621</v>
      </c>
      <c r="AF941" s="19">
        <v>43633</v>
      </c>
      <c r="AH941" s="20">
        <v>43638</v>
      </c>
    </row>
    <row r="942" spans="1:34" s="12" customFormat="1" ht="12.75" x14ac:dyDescent="0.15">
      <c r="A942" s="12" t="s">
        <v>1810</v>
      </c>
      <c r="B942" s="12" t="s">
        <v>477</v>
      </c>
      <c r="C942" s="12" t="s">
        <v>573</v>
      </c>
      <c r="D942" s="12" t="s">
        <v>1413</v>
      </c>
      <c r="E942" s="12" t="s">
        <v>544</v>
      </c>
      <c r="F942" s="12" t="s">
        <v>545</v>
      </c>
      <c r="G942" s="16">
        <v>300</v>
      </c>
      <c r="H942" s="16">
        <v>152</v>
      </c>
      <c r="I942" s="17">
        <v>152</v>
      </c>
      <c r="J942" s="17">
        <v>152</v>
      </c>
      <c r="K942" s="16">
        <v>148</v>
      </c>
      <c r="L942" s="12" t="s">
        <v>1414</v>
      </c>
      <c r="M942" s="12" t="s">
        <v>557</v>
      </c>
      <c r="N942" s="12" t="s">
        <v>1415</v>
      </c>
      <c r="O942" s="16">
        <v>24</v>
      </c>
      <c r="P942" s="16">
        <v>13.5</v>
      </c>
      <c r="Q942" s="17">
        <v>13.5</v>
      </c>
      <c r="R942" s="17">
        <v>13.5</v>
      </c>
      <c r="S942" s="16">
        <v>0</v>
      </c>
      <c r="T942" s="16">
        <v>0</v>
      </c>
      <c r="U942" s="17">
        <v>0</v>
      </c>
      <c r="V942" s="17">
        <v>0</v>
      </c>
      <c r="W942" s="16">
        <v>13.5</v>
      </c>
      <c r="X942" s="16">
        <v>10.5</v>
      </c>
      <c r="Y942" s="16">
        <v>1.34</v>
      </c>
      <c r="Z942" s="16">
        <v>12.16</v>
      </c>
      <c r="AA942" s="18">
        <v>0</v>
      </c>
      <c r="AB942" s="16">
        <v>-1.34</v>
      </c>
      <c r="AC942" s="12" t="s">
        <v>549</v>
      </c>
      <c r="AD942" s="12" t="s">
        <v>559</v>
      </c>
      <c r="AE942" s="19">
        <v>43621</v>
      </c>
      <c r="AF942" s="19">
        <v>43627</v>
      </c>
      <c r="AH942" s="20">
        <v>43629</v>
      </c>
    </row>
    <row r="943" spans="1:34" s="12" customFormat="1" ht="12.75" x14ac:dyDescent="0.15">
      <c r="A943" s="12" t="s">
        <v>1811</v>
      </c>
      <c r="B943" s="12" t="s">
        <v>114</v>
      </c>
      <c r="C943" s="12" t="s">
        <v>696</v>
      </c>
      <c r="D943" s="12" t="s">
        <v>761</v>
      </c>
      <c r="E943" s="12" t="s">
        <v>544</v>
      </c>
      <c r="F943" s="12" t="s">
        <v>545</v>
      </c>
      <c r="G943" s="16">
        <v>500</v>
      </c>
      <c r="H943" s="16">
        <v>500</v>
      </c>
      <c r="I943" s="17">
        <v>500</v>
      </c>
      <c r="J943" s="17">
        <v>500</v>
      </c>
      <c r="K943" s="16">
        <v>0</v>
      </c>
      <c r="L943" s="12" t="s">
        <v>762</v>
      </c>
      <c r="M943" s="12" t="s">
        <v>564</v>
      </c>
      <c r="N943" s="12" t="s">
        <v>763</v>
      </c>
      <c r="O943" s="16">
        <v>61</v>
      </c>
      <c r="P943" s="16">
        <v>61</v>
      </c>
      <c r="Q943" s="17">
        <v>61</v>
      </c>
      <c r="R943" s="17">
        <v>61</v>
      </c>
      <c r="S943" s="16">
        <v>0</v>
      </c>
      <c r="T943" s="16">
        <v>0</v>
      </c>
      <c r="U943" s="17">
        <v>0</v>
      </c>
      <c r="V943" s="17">
        <v>0</v>
      </c>
      <c r="W943" s="16">
        <v>61</v>
      </c>
      <c r="X943" s="16">
        <v>0</v>
      </c>
      <c r="Y943" s="16">
        <v>0</v>
      </c>
      <c r="Z943" s="16">
        <v>61</v>
      </c>
      <c r="AA943" s="18">
        <v>0</v>
      </c>
      <c r="AB943" s="16">
        <v>0</v>
      </c>
      <c r="AC943" s="12" t="s">
        <v>549</v>
      </c>
      <c r="AD943" s="12" t="s">
        <v>559</v>
      </c>
      <c r="AE943" s="19">
        <v>43621</v>
      </c>
      <c r="AF943" s="19">
        <v>43627</v>
      </c>
      <c r="AG943" s="19">
        <v>43629</v>
      </c>
      <c r="AH943" s="20">
        <v>43631</v>
      </c>
    </row>
    <row r="944" spans="1:34" s="12" customFormat="1" ht="12.75" x14ac:dyDescent="0.15">
      <c r="A944" s="12" t="s">
        <v>1812</v>
      </c>
      <c r="B944" s="12" t="s">
        <v>115</v>
      </c>
      <c r="C944" s="12" t="s">
        <v>701</v>
      </c>
      <c r="D944" s="12" t="s">
        <v>761</v>
      </c>
      <c r="E944" s="12" t="s">
        <v>544</v>
      </c>
      <c r="F944" s="12" t="s">
        <v>545</v>
      </c>
      <c r="G944" s="16">
        <v>500</v>
      </c>
      <c r="H944" s="16">
        <v>500</v>
      </c>
      <c r="I944" s="17">
        <v>500</v>
      </c>
      <c r="J944" s="17">
        <v>500</v>
      </c>
      <c r="K944" s="16">
        <v>0</v>
      </c>
      <c r="L944" s="12" t="s">
        <v>762</v>
      </c>
      <c r="M944" s="12" t="s">
        <v>564</v>
      </c>
      <c r="N944" s="12" t="s">
        <v>763</v>
      </c>
      <c r="O944" s="16">
        <v>61</v>
      </c>
      <c r="P944" s="16">
        <v>61</v>
      </c>
      <c r="Q944" s="17">
        <v>61</v>
      </c>
      <c r="R944" s="17">
        <v>61</v>
      </c>
      <c r="S944" s="16">
        <v>0</v>
      </c>
      <c r="T944" s="16">
        <v>0</v>
      </c>
      <c r="U944" s="17">
        <v>0</v>
      </c>
      <c r="V944" s="17">
        <v>0</v>
      </c>
      <c r="W944" s="16">
        <v>61</v>
      </c>
      <c r="X944" s="16">
        <v>0</v>
      </c>
      <c r="Y944" s="16">
        <v>0</v>
      </c>
      <c r="Z944" s="16">
        <v>61</v>
      </c>
      <c r="AA944" s="18">
        <v>0</v>
      </c>
      <c r="AB944" s="16">
        <v>0</v>
      </c>
      <c r="AC944" s="12" t="s">
        <v>549</v>
      </c>
      <c r="AD944" s="12" t="s">
        <v>559</v>
      </c>
      <c r="AE944" s="19">
        <v>43621</v>
      </c>
      <c r="AF944" s="19">
        <v>43622</v>
      </c>
      <c r="AG944" s="19">
        <v>43628</v>
      </c>
      <c r="AH944" s="20">
        <v>43629</v>
      </c>
    </row>
    <row r="945" spans="1:34" s="12" customFormat="1" ht="12.75" x14ac:dyDescent="0.15">
      <c r="A945" s="12" t="s">
        <v>1813</v>
      </c>
      <c r="B945" s="12" t="s">
        <v>7</v>
      </c>
      <c r="C945" s="12" t="s">
        <v>863</v>
      </c>
      <c r="D945" s="12" t="s">
        <v>878</v>
      </c>
      <c r="E945" s="12" t="s">
        <v>544</v>
      </c>
      <c r="F945" s="12" t="s">
        <v>545</v>
      </c>
      <c r="G945" s="16">
        <v>600000</v>
      </c>
      <c r="H945" s="16">
        <v>592500</v>
      </c>
      <c r="I945" s="17">
        <v>592500</v>
      </c>
      <c r="J945" s="17">
        <v>592500</v>
      </c>
      <c r="K945" s="16">
        <v>7500</v>
      </c>
      <c r="L945" s="12" t="s">
        <v>879</v>
      </c>
      <c r="M945" s="12" t="s">
        <v>564</v>
      </c>
      <c r="N945" s="12" t="s">
        <v>880</v>
      </c>
      <c r="O945" s="16">
        <v>214</v>
      </c>
      <c r="P945" s="16">
        <v>214</v>
      </c>
      <c r="Q945" s="17">
        <v>214</v>
      </c>
      <c r="R945" s="17">
        <v>214</v>
      </c>
      <c r="S945" s="16">
        <v>0</v>
      </c>
      <c r="T945" s="16">
        <v>0</v>
      </c>
      <c r="U945" s="17">
        <v>0</v>
      </c>
      <c r="V945" s="17">
        <v>0</v>
      </c>
      <c r="W945" s="16">
        <v>214</v>
      </c>
      <c r="X945" s="16">
        <v>0</v>
      </c>
      <c r="Y945" s="16">
        <v>2.6749999999999998</v>
      </c>
      <c r="Z945" s="16">
        <v>211.32499999999999</v>
      </c>
      <c r="AA945" s="18">
        <v>0</v>
      </c>
      <c r="AB945" s="16">
        <v>-2.6749999999999998</v>
      </c>
      <c r="AC945" s="12" t="s">
        <v>549</v>
      </c>
      <c r="AD945" s="12" t="s">
        <v>559</v>
      </c>
      <c r="AE945" s="19">
        <v>43622</v>
      </c>
      <c r="AF945" s="19">
        <v>43625</v>
      </c>
      <c r="AH945" s="20">
        <v>43640</v>
      </c>
    </row>
    <row r="946" spans="1:34" s="12" customFormat="1" ht="12.75" x14ac:dyDescent="0.15">
      <c r="A946" s="12" t="s">
        <v>1814</v>
      </c>
      <c r="B946" s="12" t="s">
        <v>47</v>
      </c>
      <c r="C946" s="12" t="s">
        <v>462</v>
      </c>
      <c r="D946" s="12" t="s">
        <v>632</v>
      </c>
      <c r="E946" s="12" t="s">
        <v>544</v>
      </c>
      <c r="F946" s="12" t="s">
        <v>545</v>
      </c>
      <c r="G946" s="16">
        <v>1000000</v>
      </c>
      <c r="H946" s="16">
        <v>1000000</v>
      </c>
      <c r="I946" s="17">
        <v>1000000</v>
      </c>
      <c r="J946" s="17">
        <v>1000000</v>
      </c>
      <c r="K946" s="16">
        <v>0</v>
      </c>
      <c r="L946" s="12" t="s">
        <v>633</v>
      </c>
      <c r="M946" s="12" t="s">
        <v>564</v>
      </c>
      <c r="N946" s="12" t="s">
        <v>634</v>
      </c>
      <c r="O946" s="16">
        <v>337</v>
      </c>
      <c r="P946" s="16">
        <v>337</v>
      </c>
      <c r="Q946" s="17">
        <v>337</v>
      </c>
      <c r="R946" s="17">
        <v>337</v>
      </c>
      <c r="S946" s="16">
        <v>0</v>
      </c>
      <c r="T946" s="16">
        <v>0</v>
      </c>
      <c r="U946" s="17">
        <v>0</v>
      </c>
      <c r="V946" s="17">
        <v>0</v>
      </c>
      <c r="W946" s="16">
        <v>337</v>
      </c>
      <c r="X946" s="16">
        <v>0</v>
      </c>
      <c r="Y946" s="16">
        <v>0</v>
      </c>
      <c r="Z946" s="16">
        <v>337</v>
      </c>
      <c r="AA946" s="18">
        <v>0</v>
      </c>
      <c r="AB946" s="16">
        <v>0</v>
      </c>
      <c r="AC946" s="12" t="s">
        <v>549</v>
      </c>
      <c r="AD946" s="12" t="s">
        <v>559</v>
      </c>
      <c r="AE946" s="19">
        <v>43622</v>
      </c>
      <c r="AF946" s="19">
        <v>43622</v>
      </c>
      <c r="AG946" s="19">
        <v>43628</v>
      </c>
      <c r="AH946" s="20">
        <v>43631</v>
      </c>
    </row>
    <row r="947" spans="1:34" s="12" customFormat="1" ht="12.75" x14ac:dyDescent="0.15">
      <c r="A947" s="12" t="s">
        <v>1815</v>
      </c>
      <c r="B947" s="12" t="s">
        <v>1252</v>
      </c>
      <c r="C947" s="12" t="s">
        <v>701</v>
      </c>
      <c r="D947" s="12" t="s">
        <v>1253</v>
      </c>
      <c r="E947" s="12" t="s">
        <v>544</v>
      </c>
      <c r="F947" s="12" t="s">
        <v>545</v>
      </c>
      <c r="G947" s="16">
        <v>400</v>
      </c>
      <c r="H947" s="16">
        <v>390</v>
      </c>
      <c r="I947" s="17">
        <v>390</v>
      </c>
      <c r="J947" s="17">
        <v>390</v>
      </c>
      <c r="K947" s="16">
        <v>10</v>
      </c>
      <c r="L947" s="12" t="s">
        <v>1254</v>
      </c>
      <c r="M947" s="12" t="s">
        <v>557</v>
      </c>
      <c r="N947" s="12" t="s">
        <v>1255</v>
      </c>
      <c r="O947" s="16">
        <v>53</v>
      </c>
      <c r="P947" s="16">
        <v>52.1</v>
      </c>
      <c r="Q947" s="17">
        <v>52.1</v>
      </c>
      <c r="R947" s="17">
        <v>52.1</v>
      </c>
      <c r="S947" s="16">
        <v>0</v>
      </c>
      <c r="T947" s="16">
        <v>0</v>
      </c>
      <c r="U947" s="17">
        <v>0</v>
      </c>
      <c r="V947" s="17">
        <v>0</v>
      </c>
      <c r="W947" s="16">
        <v>52.1</v>
      </c>
      <c r="X947" s="16">
        <v>0.9</v>
      </c>
      <c r="Y947" s="16">
        <v>0.42499999999999999</v>
      </c>
      <c r="Z947" s="16">
        <v>51.674999999999997</v>
      </c>
      <c r="AA947" s="18">
        <v>0</v>
      </c>
      <c r="AB947" s="16">
        <v>-0.42499999999999999</v>
      </c>
      <c r="AC947" s="12" t="s">
        <v>549</v>
      </c>
      <c r="AD947" s="12" t="s">
        <v>559</v>
      </c>
      <c r="AE947" s="19">
        <v>43622</v>
      </c>
      <c r="AF947" s="19">
        <v>43635</v>
      </c>
      <c r="AH947" s="20">
        <v>43640</v>
      </c>
    </row>
    <row r="948" spans="1:34" s="12" customFormat="1" ht="12.75" x14ac:dyDescent="0.15">
      <c r="A948" s="12" t="s">
        <v>1816</v>
      </c>
      <c r="B948" s="12" t="s">
        <v>1371</v>
      </c>
      <c r="C948" s="12" t="s">
        <v>542</v>
      </c>
      <c r="D948" s="12" t="s">
        <v>1372</v>
      </c>
      <c r="E948" s="12" t="s">
        <v>544</v>
      </c>
      <c r="F948" s="12" t="s">
        <v>545</v>
      </c>
      <c r="G948" s="16">
        <v>200000</v>
      </c>
      <c r="H948" s="16">
        <v>200000</v>
      </c>
      <c r="I948" s="17">
        <v>200000</v>
      </c>
      <c r="J948" s="17">
        <v>200000</v>
      </c>
      <c r="K948" s="16">
        <v>0</v>
      </c>
      <c r="L948" s="12" t="s">
        <v>363</v>
      </c>
      <c r="M948" s="12" t="s">
        <v>670</v>
      </c>
      <c r="N948" s="12" t="s">
        <v>853</v>
      </c>
      <c r="O948" s="16">
        <v>200000</v>
      </c>
      <c r="P948" s="16">
        <v>200000</v>
      </c>
      <c r="Q948" s="17">
        <v>200000</v>
      </c>
      <c r="R948" s="17">
        <v>200000</v>
      </c>
      <c r="S948" s="16">
        <v>0</v>
      </c>
      <c r="T948" s="16">
        <v>0</v>
      </c>
      <c r="U948" s="17">
        <v>0</v>
      </c>
      <c r="V948" s="17">
        <v>0</v>
      </c>
      <c r="W948" s="16">
        <v>200000</v>
      </c>
      <c r="X948" s="16">
        <v>0</v>
      </c>
      <c r="Y948" s="16">
        <v>0</v>
      </c>
      <c r="Z948" s="16">
        <v>200000</v>
      </c>
      <c r="AA948" s="18">
        <v>0</v>
      </c>
      <c r="AB948" s="16">
        <v>0</v>
      </c>
      <c r="AC948" s="12" t="s">
        <v>549</v>
      </c>
      <c r="AD948" s="12" t="s">
        <v>79</v>
      </c>
      <c r="AE948" s="19">
        <v>43622</v>
      </c>
      <c r="AF948" s="19">
        <v>43622</v>
      </c>
      <c r="AG948" s="19">
        <v>43627</v>
      </c>
      <c r="AH948" s="20">
        <v>43629</v>
      </c>
    </row>
    <row r="949" spans="1:34" s="12" customFormat="1" ht="12.75" x14ac:dyDescent="0.15">
      <c r="A949" s="12" t="s">
        <v>1817</v>
      </c>
      <c r="B949" s="12" t="s">
        <v>15</v>
      </c>
      <c r="C949" s="12" t="s">
        <v>690</v>
      </c>
      <c r="D949" s="12" t="s">
        <v>691</v>
      </c>
      <c r="E949" s="12" t="s">
        <v>544</v>
      </c>
      <c r="F949" s="12" t="s">
        <v>545</v>
      </c>
      <c r="G949" s="16">
        <v>600000</v>
      </c>
      <c r="H949" s="16">
        <v>600000</v>
      </c>
      <c r="I949" s="17">
        <v>600000</v>
      </c>
      <c r="J949" s="17">
        <v>600000</v>
      </c>
      <c r="K949" s="16">
        <v>0</v>
      </c>
      <c r="L949" s="12" t="s">
        <v>692</v>
      </c>
      <c r="M949" s="12" t="s">
        <v>564</v>
      </c>
      <c r="N949" s="12" t="s">
        <v>693</v>
      </c>
      <c r="O949" s="16">
        <v>204</v>
      </c>
      <c r="P949" s="16">
        <v>204</v>
      </c>
      <c r="Q949" s="17">
        <v>204</v>
      </c>
      <c r="R949" s="17">
        <v>204</v>
      </c>
      <c r="S949" s="16">
        <v>0</v>
      </c>
      <c r="T949" s="16">
        <v>0</v>
      </c>
      <c r="U949" s="17">
        <v>0</v>
      </c>
      <c r="V949" s="17">
        <v>0</v>
      </c>
      <c r="W949" s="16">
        <v>204</v>
      </c>
      <c r="X949" s="16">
        <v>0</v>
      </c>
      <c r="Y949" s="16">
        <v>-3.6379788070917099E-14</v>
      </c>
      <c r="Z949" s="16">
        <v>204</v>
      </c>
      <c r="AA949" s="18">
        <v>0</v>
      </c>
      <c r="AB949" s="16">
        <v>0</v>
      </c>
      <c r="AC949" s="12" t="s">
        <v>549</v>
      </c>
      <c r="AD949" s="12" t="s">
        <v>559</v>
      </c>
      <c r="AE949" s="19">
        <v>43622</v>
      </c>
      <c r="AF949" s="19">
        <v>43625</v>
      </c>
      <c r="AG949" s="19">
        <v>43629</v>
      </c>
      <c r="AH949" s="20">
        <v>43631</v>
      </c>
    </row>
    <row r="950" spans="1:34" s="12" customFormat="1" ht="12.75" x14ac:dyDescent="0.15">
      <c r="A950" s="12" t="s">
        <v>1818</v>
      </c>
      <c r="B950" s="12" t="s">
        <v>111</v>
      </c>
      <c r="C950" s="12" t="s">
        <v>701</v>
      </c>
      <c r="D950" s="12" t="s">
        <v>697</v>
      </c>
      <c r="E950" s="12" t="s">
        <v>544</v>
      </c>
      <c r="F950" s="12" t="s">
        <v>545</v>
      </c>
      <c r="G950" s="16">
        <v>100</v>
      </c>
      <c r="H950" s="16">
        <v>100</v>
      </c>
      <c r="I950" s="17">
        <v>100</v>
      </c>
      <c r="J950" s="17">
        <v>100</v>
      </c>
      <c r="K950" s="16">
        <v>0</v>
      </c>
      <c r="L950" s="12" t="s">
        <v>698</v>
      </c>
      <c r="M950" s="12" t="s">
        <v>564</v>
      </c>
      <c r="N950" s="12" t="s">
        <v>699</v>
      </c>
      <c r="O950" s="16">
        <v>12</v>
      </c>
      <c r="P950" s="16">
        <v>12</v>
      </c>
      <c r="Q950" s="17">
        <v>12</v>
      </c>
      <c r="R950" s="17">
        <v>12</v>
      </c>
      <c r="S950" s="16">
        <v>0</v>
      </c>
      <c r="T950" s="16">
        <v>0</v>
      </c>
      <c r="U950" s="17">
        <v>0</v>
      </c>
      <c r="V950" s="17">
        <v>0</v>
      </c>
      <c r="W950" s="16">
        <v>12</v>
      </c>
      <c r="X950" s="16">
        <v>0</v>
      </c>
      <c r="Y950" s="16">
        <v>0</v>
      </c>
      <c r="Z950" s="16">
        <v>12</v>
      </c>
      <c r="AA950" s="18">
        <v>0</v>
      </c>
      <c r="AB950" s="16">
        <v>0</v>
      </c>
      <c r="AC950" s="12" t="s">
        <v>549</v>
      </c>
      <c r="AD950" s="12" t="s">
        <v>559</v>
      </c>
      <c r="AE950" s="19">
        <v>43622</v>
      </c>
      <c r="AF950" s="19">
        <v>43625</v>
      </c>
      <c r="AG950" s="19">
        <v>43625</v>
      </c>
      <c r="AH950" s="20">
        <v>43629</v>
      </c>
    </row>
    <row r="951" spans="1:34" s="12" customFormat="1" ht="12.75" x14ac:dyDescent="0.15">
      <c r="A951" s="12" t="s">
        <v>1819</v>
      </c>
      <c r="B951" s="12" t="s">
        <v>1247</v>
      </c>
      <c r="C951" s="12" t="s">
        <v>652</v>
      </c>
      <c r="D951" s="12" t="s">
        <v>1196</v>
      </c>
      <c r="E951" s="12" t="s">
        <v>544</v>
      </c>
      <c r="F951" s="12" t="s">
        <v>545</v>
      </c>
      <c r="G951" s="16">
        <v>350</v>
      </c>
      <c r="H951" s="16">
        <v>350</v>
      </c>
      <c r="I951" s="17">
        <v>350</v>
      </c>
      <c r="J951" s="17">
        <v>350</v>
      </c>
      <c r="K951" s="16">
        <v>0</v>
      </c>
      <c r="L951" s="12" t="s">
        <v>654</v>
      </c>
      <c r="M951" s="12" t="s">
        <v>557</v>
      </c>
      <c r="N951" s="12" t="s">
        <v>655</v>
      </c>
      <c r="O951" s="16">
        <v>43</v>
      </c>
      <c r="P951" s="16">
        <v>43</v>
      </c>
      <c r="Q951" s="17">
        <v>43</v>
      </c>
      <c r="R951" s="17">
        <v>43</v>
      </c>
      <c r="S951" s="16">
        <v>0</v>
      </c>
      <c r="T951" s="16">
        <v>0</v>
      </c>
      <c r="U951" s="17">
        <v>0</v>
      </c>
      <c r="V951" s="17">
        <v>0</v>
      </c>
      <c r="W951" s="16">
        <v>43</v>
      </c>
      <c r="X951" s="16">
        <v>0</v>
      </c>
      <c r="Y951" s="16">
        <v>0</v>
      </c>
      <c r="Z951" s="16">
        <v>43</v>
      </c>
      <c r="AA951" s="18">
        <v>0</v>
      </c>
      <c r="AB951" s="16">
        <v>0</v>
      </c>
      <c r="AC951" s="12" t="s">
        <v>549</v>
      </c>
      <c r="AD951" s="12" t="s">
        <v>559</v>
      </c>
      <c r="AE951" s="19">
        <v>43622</v>
      </c>
      <c r="AF951" s="19">
        <v>43625</v>
      </c>
      <c r="AG951" s="19">
        <v>43627</v>
      </c>
      <c r="AH951" s="20">
        <v>43629</v>
      </c>
    </row>
    <row r="952" spans="1:34" s="12" customFormat="1" ht="12.75" x14ac:dyDescent="0.15">
      <c r="A952" s="12" t="s">
        <v>1820</v>
      </c>
      <c r="B952" s="12" t="s">
        <v>1821</v>
      </c>
      <c r="C952" s="12" t="s">
        <v>573</v>
      </c>
      <c r="D952" s="12" t="s">
        <v>1822</v>
      </c>
      <c r="E952" s="12" t="s">
        <v>544</v>
      </c>
      <c r="F952" s="12" t="s">
        <v>545</v>
      </c>
      <c r="G952" s="16">
        <v>300</v>
      </c>
      <c r="H952" s="16">
        <v>170.5</v>
      </c>
      <c r="I952" s="17">
        <v>170.5</v>
      </c>
      <c r="J952" s="17">
        <v>170.5</v>
      </c>
      <c r="K952" s="16">
        <v>129.5</v>
      </c>
      <c r="L952" s="12" t="s">
        <v>1823</v>
      </c>
      <c r="M952" s="12" t="s">
        <v>557</v>
      </c>
      <c r="N952" s="12" t="s">
        <v>1824</v>
      </c>
      <c r="O952" s="16">
        <v>48</v>
      </c>
      <c r="P952" s="16">
        <v>34.5</v>
      </c>
      <c r="Q952" s="17">
        <v>44.5</v>
      </c>
      <c r="R952" s="17">
        <v>44.5</v>
      </c>
      <c r="S952" s="16">
        <v>0</v>
      </c>
      <c r="T952" s="16">
        <v>0</v>
      </c>
      <c r="U952" s="17">
        <v>0</v>
      </c>
      <c r="V952" s="17">
        <v>0</v>
      </c>
      <c r="W952" s="16">
        <v>34.5</v>
      </c>
      <c r="X952" s="16">
        <v>13.5</v>
      </c>
      <c r="Y952" s="16">
        <v>7.22</v>
      </c>
      <c r="Z952" s="16">
        <v>27.28</v>
      </c>
      <c r="AA952" s="18">
        <v>0</v>
      </c>
      <c r="AB952" s="16">
        <v>-7.22</v>
      </c>
      <c r="AC952" s="12" t="s">
        <v>549</v>
      </c>
      <c r="AD952" s="12" t="s">
        <v>559</v>
      </c>
      <c r="AE952" s="19">
        <v>43622</v>
      </c>
      <c r="AF952" s="19">
        <v>43626</v>
      </c>
      <c r="AH952" s="20">
        <v>43640</v>
      </c>
    </row>
    <row r="953" spans="1:34" s="12" customFormat="1" ht="12.75" x14ac:dyDescent="0.15">
      <c r="A953" s="12" t="s">
        <v>1825</v>
      </c>
      <c r="B953" s="12" t="s">
        <v>1826</v>
      </c>
      <c r="C953" s="12" t="s">
        <v>573</v>
      </c>
      <c r="D953" s="12" t="s">
        <v>1827</v>
      </c>
      <c r="E953" s="12" t="s">
        <v>544</v>
      </c>
      <c r="F953" s="12" t="s">
        <v>545</v>
      </c>
      <c r="G953" s="16">
        <v>300</v>
      </c>
      <c r="H953" s="16">
        <v>171.5</v>
      </c>
      <c r="I953" s="17">
        <v>171.5</v>
      </c>
      <c r="J953" s="17">
        <v>171.5</v>
      </c>
      <c r="K953" s="16">
        <v>128.5</v>
      </c>
      <c r="L953" s="12" t="s">
        <v>1823</v>
      </c>
      <c r="M953" s="12" t="s">
        <v>557</v>
      </c>
      <c r="N953" s="12" t="s">
        <v>1824</v>
      </c>
      <c r="O953" s="16">
        <v>48</v>
      </c>
      <c r="P953" s="16">
        <v>33.200000000000003</v>
      </c>
      <c r="Q953" s="17">
        <v>43</v>
      </c>
      <c r="R953" s="17">
        <v>43</v>
      </c>
      <c r="S953" s="16">
        <v>0</v>
      </c>
      <c r="T953" s="16">
        <v>0</v>
      </c>
      <c r="U953" s="17">
        <v>0</v>
      </c>
      <c r="V953" s="17">
        <v>0</v>
      </c>
      <c r="W953" s="16">
        <v>33.200000000000003</v>
      </c>
      <c r="X953" s="16">
        <v>14.8</v>
      </c>
      <c r="Y953" s="16">
        <v>5.76</v>
      </c>
      <c r="Z953" s="16">
        <v>27.44</v>
      </c>
      <c r="AA953" s="18">
        <v>0</v>
      </c>
      <c r="AB953" s="16">
        <v>-5.76</v>
      </c>
      <c r="AC953" s="12" t="s">
        <v>549</v>
      </c>
      <c r="AD953" s="12" t="s">
        <v>559</v>
      </c>
      <c r="AE953" s="19">
        <v>43622</v>
      </c>
      <c r="AF953" s="19">
        <v>43626</v>
      </c>
      <c r="AH953" s="20">
        <v>43640</v>
      </c>
    </row>
    <row r="954" spans="1:34" s="12" customFormat="1" ht="12.75" x14ac:dyDescent="0.15">
      <c r="A954" s="12" t="s">
        <v>1828</v>
      </c>
      <c r="B954" s="12" t="s">
        <v>85</v>
      </c>
      <c r="C954" s="12" t="s">
        <v>567</v>
      </c>
      <c r="D954" s="12" t="s">
        <v>562</v>
      </c>
      <c r="E954" s="12" t="s">
        <v>544</v>
      </c>
      <c r="F954" s="12" t="s">
        <v>545</v>
      </c>
      <c r="G954" s="16">
        <v>600000</v>
      </c>
      <c r="H954" s="16">
        <v>0</v>
      </c>
      <c r="I954" s="17">
        <v>0</v>
      </c>
      <c r="J954" s="17">
        <v>0</v>
      </c>
      <c r="K954" s="16">
        <v>600000</v>
      </c>
      <c r="L954" s="12" t="s">
        <v>568</v>
      </c>
      <c r="M954" s="12" t="s">
        <v>569</v>
      </c>
      <c r="N954" s="12" t="s">
        <v>570</v>
      </c>
      <c r="O954" s="16">
        <v>309</v>
      </c>
      <c r="P954" s="16">
        <v>0</v>
      </c>
      <c r="Q954" s="17">
        <v>0</v>
      </c>
      <c r="R954" s="17">
        <v>0</v>
      </c>
      <c r="S954" s="16">
        <v>0</v>
      </c>
      <c r="T954" s="16">
        <v>0</v>
      </c>
      <c r="U954" s="17">
        <v>0</v>
      </c>
      <c r="V954" s="17">
        <v>0</v>
      </c>
      <c r="W954" s="16">
        <v>0</v>
      </c>
      <c r="X954" s="16">
        <v>309</v>
      </c>
      <c r="Y954" s="16">
        <v>0</v>
      </c>
      <c r="Z954" s="16">
        <v>0</v>
      </c>
      <c r="AA954" s="18">
        <v>0</v>
      </c>
      <c r="AB954" s="16">
        <v>0</v>
      </c>
      <c r="AC954" s="12" t="s">
        <v>549</v>
      </c>
      <c r="AD954" s="12" t="s">
        <v>559</v>
      </c>
      <c r="AE954" s="19">
        <v>43622</v>
      </c>
      <c r="AH954" s="20">
        <v>43626</v>
      </c>
    </row>
    <row r="955" spans="1:34" s="12" customFormat="1" ht="12.75" x14ac:dyDescent="0.15">
      <c r="A955" s="12" t="s">
        <v>1829</v>
      </c>
      <c r="B955" s="12" t="s">
        <v>86</v>
      </c>
      <c r="C955" s="12" t="s">
        <v>561</v>
      </c>
      <c r="D955" s="12" t="s">
        <v>562</v>
      </c>
      <c r="E955" s="12" t="s">
        <v>544</v>
      </c>
      <c r="F955" s="12" t="s">
        <v>545</v>
      </c>
      <c r="G955" s="16">
        <v>600000</v>
      </c>
      <c r="H955" s="16">
        <v>0</v>
      </c>
      <c r="I955" s="17">
        <v>0</v>
      </c>
      <c r="J955" s="17">
        <v>0</v>
      </c>
      <c r="K955" s="16">
        <v>600000</v>
      </c>
      <c r="L955" s="12" t="s">
        <v>563</v>
      </c>
      <c r="M955" s="12" t="s">
        <v>564</v>
      </c>
      <c r="N955" s="12" t="s">
        <v>565</v>
      </c>
      <c r="O955" s="16">
        <v>274</v>
      </c>
      <c r="P955" s="16">
        <v>0</v>
      </c>
      <c r="Q955" s="17">
        <v>0</v>
      </c>
      <c r="R955" s="17">
        <v>0</v>
      </c>
      <c r="S955" s="16">
        <v>0</v>
      </c>
      <c r="T955" s="16">
        <v>0</v>
      </c>
      <c r="U955" s="17">
        <v>0</v>
      </c>
      <c r="V955" s="17">
        <v>0</v>
      </c>
      <c r="W955" s="16">
        <v>0</v>
      </c>
      <c r="X955" s="16">
        <v>274</v>
      </c>
      <c r="Y955" s="16">
        <v>0</v>
      </c>
      <c r="Z955" s="16">
        <v>0</v>
      </c>
      <c r="AA955" s="18">
        <v>0</v>
      </c>
      <c r="AB955" s="16">
        <v>0</v>
      </c>
      <c r="AC955" s="12" t="s">
        <v>549</v>
      </c>
      <c r="AD955" s="12" t="s">
        <v>559</v>
      </c>
      <c r="AE955" s="19">
        <v>43622</v>
      </c>
      <c r="AH955" s="20">
        <v>43626</v>
      </c>
    </row>
    <row r="956" spans="1:34" s="12" customFormat="1" ht="12.75" x14ac:dyDescent="0.15">
      <c r="A956" s="12" t="s">
        <v>1830</v>
      </c>
      <c r="B956" s="12" t="s">
        <v>38</v>
      </c>
      <c r="C956" s="12" t="s">
        <v>588</v>
      </c>
      <c r="D956" s="12" t="s">
        <v>589</v>
      </c>
      <c r="E956" s="12" t="s">
        <v>544</v>
      </c>
      <c r="F956" s="12" t="s">
        <v>545</v>
      </c>
      <c r="G956" s="16">
        <v>2000</v>
      </c>
      <c r="H956" s="16">
        <v>2000</v>
      </c>
      <c r="I956" s="17">
        <v>2000</v>
      </c>
      <c r="J956" s="17">
        <v>2000</v>
      </c>
      <c r="K956" s="16">
        <v>0</v>
      </c>
      <c r="L956" s="12" t="s">
        <v>595</v>
      </c>
      <c r="M956" s="12" t="s">
        <v>591</v>
      </c>
      <c r="N956" s="12" t="s">
        <v>596</v>
      </c>
      <c r="O956" s="16">
        <v>83</v>
      </c>
      <c r="P956" s="16">
        <v>83</v>
      </c>
      <c r="Q956" s="17">
        <v>83</v>
      </c>
      <c r="R956" s="17">
        <v>83</v>
      </c>
      <c r="S956" s="16">
        <v>0</v>
      </c>
      <c r="T956" s="16">
        <v>0</v>
      </c>
      <c r="U956" s="17">
        <v>0</v>
      </c>
      <c r="V956" s="17">
        <v>0</v>
      </c>
      <c r="W956" s="16">
        <v>83</v>
      </c>
      <c r="X956" s="16">
        <v>0</v>
      </c>
      <c r="Y956" s="16">
        <v>-1.81898940354586E-14</v>
      </c>
      <c r="Z956" s="16">
        <v>83</v>
      </c>
      <c r="AA956" s="18">
        <v>0</v>
      </c>
      <c r="AB956" s="16">
        <v>0</v>
      </c>
      <c r="AC956" s="12" t="s">
        <v>549</v>
      </c>
      <c r="AD956" s="12" t="s">
        <v>559</v>
      </c>
      <c r="AE956" s="19">
        <v>43622</v>
      </c>
      <c r="AF956" s="19">
        <v>43631</v>
      </c>
      <c r="AG956" s="19">
        <v>43637</v>
      </c>
      <c r="AH956" s="20">
        <v>43640</v>
      </c>
    </row>
    <row r="957" spans="1:34" s="12" customFormat="1" ht="12.75" x14ac:dyDescent="0.15">
      <c r="A957" s="12" t="s">
        <v>1831</v>
      </c>
      <c r="B957" s="12" t="s">
        <v>115</v>
      </c>
      <c r="C957" s="12" t="s">
        <v>701</v>
      </c>
      <c r="D957" s="12" t="s">
        <v>761</v>
      </c>
      <c r="E957" s="12" t="s">
        <v>544</v>
      </c>
      <c r="F957" s="12" t="s">
        <v>545</v>
      </c>
      <c r="G957" s="16">
        <v>300</v>
      </c>
      <c r="H957" s="16">
        <v>300</v>
      </c>
      <c r="I957" s="17">
        <v>300</v>
      </c>
      <c r="J957" s="17">
        <v>300</v>
      </c>
      <c r="K957" s="16">
        <v>0</v>
      </c>
      <c r="L957" s="12" t="s">
        <v>762</v>
      </c>
      <c r="M957" s="12" t="s">
        <v>564</v>
      </c>
      <c r="N957" s="12" t="s">
        <v>763</v>
      </c>
      <c r="O957" s="16">
        <v>36</v>
      </c>
      <c r="P957" s="16">
        <v>36</v>
      </c>
      <c r="Q957" s="17">
        <v>36</v>
      </c>
      <c r="R957" s="17">
        <v>36</v>
      </c>
      <c r="S957" s="16">
        <v>0</v>
      </c>
      <c r="T957" s="16">
        <v>0</v>
      </c>
      <c r="U957" s="17">
        <v>0</v>
      </c>
      <c r="V957" s="17">
        <v>0</v>
      </c>
      <c r="W957" s="16">
        <v>36</v>
      </c>
      <c r="X957" s="16">
        <v>0</v>
      </c>
      <c r="Y957" s="16">
        <v>0</v>
      </c>
      <c r="Z957" s="16">
        <v>36</v>
      </c>
      <c r="AA957" s="18">
        <v>0</v>
      </c>
      <c r="AB957" s="16">
        <v>0</v>
      </c>
      <c r="AC957" s="12" t="s">
        <v>549</v>
      </c>
      <c r="AD957" s="12" t="s">
        <v>559</v>
      </c>
      <c r="AE957" s="19">
        <v>43622</v>
      </c>
      <c r="AF957" s="19">
        <v>43627</v>
      </c>
      <c r="AG957" s="19">
        <v>43628</v>
      </c>
      <c r="AH957" s="20">
        <v>43629</v>
      </c>
    </row>
    <row r="958" spans="1:34" s="12" customFormat="1" ht="12.75" x14ac:dyDescent="0.15">
      <c r="A958" s="12" t="s">
        <v>1832</v>
      </c>
      <c r="B958" s="12" t="s">
        <v>1245</v>
      </c>
      <c r="C958" s="12" t="s">
        <v>554</v>
      </c>
      <c r="D958" s="12" t="s">
        <v>1196</v>
      </c>
      <c r="E958" s="12" t="s">
        <v>544</v>
      </c>
      <c r="F958" s="12" t="s">
        <v>545</v>
      </c>
      <c r="G958" s="16">
        <v>300</v>
      </c>
      <c r="H958" s="16">
        <v>298.89999999999998</v>
      </c>
      <c r="I958" s="17">
        <v>298.89999999999998</v>
      </c>
      <c r="J958" s="17">
        <v>298.89999999999998</v>
      </c>
      <c r="K958" s="16">
        <v>1.1000000000000001</v>
      </c>
      <c r="L958" s="12" t="s">
        <v>654</v>
      </c>
      <c r="M958" s="12" t="s">
        <v>557</v>
      </c>
      <c r="N958" s="12" t="s">
        <v>655</v>
      </c>
      <c r="O958" s="16">
        <v>37</v>
      </c>
      <c r="P958" s="16">
        <v>37</v>
      </c>
      <c r="Q958" s="17">
        <v>37</v>
      </c>
      <c r="R958" s="17">
        <v>37</v>
      </c>
      <c r="S958" s="16">
        <v>0</v>
      </c>
      <c r="T958" s="16">
        <v>0</v>
      </c>
      <c r="U958" s="17">
        <v>0</v>
      </c>
      <c r="V958" s="17">
        <v>0</v>
      </c>
      <c r="W958" s="16">
        <v>37</v>
      </c>
      <c r="X958" s="16">
        <v>0</v>
      </c>
      <c r="Y958" s="16">
        <v>0.13566666666666199</v>
      </c>
      <c r="Z958" s="16">
        <v>36.864333333333299</v>
      </c>
      <c r="AA958" s="18">
        <v>0</v>
      </c>
      <c r="AB958" s="16">
        <v>-0.13566666666666599</v>
      </c>
      <c r="AC958" s="12" t="s">
        <v>549</v>
      </c>
      <c r="AD958" s="12" t="s">
        <v>559</v>
      </c>
      <c r="AE958" s="19">
        <v>43622</v>
      </c>
      <c r="AF958" s="19">
        <v>43631</v>
      </c>
      <c r="AH958" s="20">
        <v>43640</v>
      </c>
    </row>
    <row r="959" spans="1:34" s="12" customFormat="1" ht="12.75" x14ac:dyDescent="0.15">
      <c r="A959" s="12" t="s">
        <v>1833</v>
      </c>
      <c r="B959" s="12" t="s">
        <v>1249</v>
      </c>
      <c r="C959" s="12" t="s">
        <v>753</v>
      </c>
      <c r="D959" s="12" t="s">
        <v>653</v>
      </c>
      <c r="E959" s="12" t="s">
        <v>544</v>
      </c>
      <c r="F959" s="12" t="s">
        <v>545</v>
      </c>
      <c r="G959" s="16">
        <v>300</v>
      </c>
      <c r="H959" s="16">
        <v>300</v>
      </c>
      <c r="I959" s="17">
        <v>300</v>
      </c>
      <c r="J959" s="17">
        <v>300</v>
      </c>
      <c r="K959" s="16">
        <v>0</v>
      </c>
      <c r="L959" s="12" t="s">
        <v>654</v>
      </c>
      <c r="M959" s="12" t="s">
        <v>557</v>
      </c>
      <c r="N959" s="12" t="s">
        <v>655</v>
      </c>
      <c r="O959" s="16">
        <v>21</v>
      </c>
      <c r="P959" s="16">
        <v>21</v>
      </c>
      <c r="Q959" s="17">
        <v>42</v>
      </c>
      <c r="R959" s="17">
        <v>42</v>
      </c>
      <c r="S959" s="16">
        <v>0</v>
      </c>
      <c r="T959" s="16">
        <v>0</v>
      </c>
      <c r="U959" s="17">
        <v>0</v>
      </c>
      <c r="V959" s="17">
        <v>0</v>
      </c>
      <c r="W959" s="16">
        <v>21</v>
      </c>
      <c r="X959" s="16">
        <v>0</v>
      </c>
      <c r="Y959" s="16">
        <v>0</v>
      </c>
      <c r="Z959" s="16">
        <v>21</v>
      </c>
      <c r="AA959" s="18">
        <v>0</v>
      </c>
      <c r="AB959" s="16">
        <v>0</v>
      </c>
      <c r="AC959" s="12" t="s">
        <v>549</v>
      </c>
      <c r="AD959" s="12" t="s">
        <v>559</v>
      </c>
      <c r="AE959" s="19">
        <v>43622</v>
      </c>
      <c r="AF959" s="19">
        <v>43635</v>
      </c>
      <c r="AG959" s="19">
        <v>43636</v>
      </c>
      <c r="AH959" s="20">
        <v>43640</v>
      </c>
    </row>
    <row r="960" spans="1:34" s="12" customFormat="1" ht="12.75" x14ac:dyDescent="0.15">
      <c r="A960" s="12" t="s">
        <v>1834</v>
      </c>
      <c r="B960" s="12" t="s">
        <v>95</v>
      </c>
      <c r="C960" s="12" t="s">
        <v>579</v>
      </c>
      <c r="D960" s="12" t="s">
        <v>580</v>
      </c>
      <c r="E960" s="12" t="s">
        <v>544</v>
      </c>
      <c r="F960" s="12" t="s">
        <v>545</v>
      </c>
      <c r="G960" s="16">
        <v>500</v>
      </c>
      <c r="H960" s="16">
        <v>469.5</v>
      </c>
      <c r="I960" s="17">
        <v>469.5</v>
      </c>
      <c r="J960" s="17">
        <v>469.5</v>
      </c>
      <c r="K960" s="16">
        <v>30.5</v>
      </c>
      <c r="L960" s="12" t="s">
        <v>581</v>
      </c>
      <c r="M960" s="12" t="s">
        <v>557</v>
      </c>
      <c r="N960" s="12" t="s">
        <v>582</v>
      </c>
      <c r="O960" s="16">
        <v>78</v>
      </c>
      <c r="P960" s="16">
        <v>78</v>
      </c>
      <c r="Q960" s="17">
        <v>78</v>
      </c>
      <c r="R960" s="17">
        <v>78</v>
      </c>
      <c r="S960" s="16">
        <v>0</v>
      </c>
      <c r="T960" s="16">
        <v>0</v>
      </c>
      <c r="U960" s="17">
        <v>0</v>
      </c>
      <c r="V960" s="17">
        <v>0</v>
      </c>
      <c r="W960" s="16">
        <v>78</v>
      </c>
      <c r="X960" s="16">
        <v>0</v>
      </c>
      <c r="Y960" s="16">
        <v>4.758</v>
      </c>
      <c r="Z960" s="16">
        <v>73.242000000000004</v>
      </c>
      <c r="AA960" s="18">
        <v>0</v>
      </c>
      <c r="AB960" s="16">
        <v>-4.758</v>
      </c>
      <c r="AC960" s="12" t="s">
        <v>549</v>
      </c>
      <c r="AD960" s="12" t="s">
        <v>559</v>
      </c>
      <c r="AE960" s="19">
        <v>43622</v>
      </c>
      <c r="AF960" s="19">
        <v>43626</v>
      </c>
      <c r="AH960" s="20">
        <v>43640</v>
      </c>
    </row>
    <row r="961" spans="1:34" s="12" customFormat="1" ht="12.75" x14ac:dyDescent="0.15">
      <c r="A961" s="12" t="s">
        <v>1835</v>
      </c>
      <c r="B961" s="12" t="s">
        <v>348</v>
      </c>
      <c r="C961" s="12" t="s">
        <v>588</v>
      </c>
      <c r="D961" s="12" t="s">
        <v>598</v>
      </c>
      <c r="E961" s="12" t="s">
        <v>544</v>
      </c>
      <c r="F961" s="12" t="s">
        <v>545</v>
      </c>
      <c r="G961" s="16">
        <v>500</v>
      </c>
      <c r="H961" s="16">
        <v>480.5</v>
      </c>
      <c r="I961" s="17">
        <v>480.5</v>
      </c>
      <c r="J961" s="17">
        <v>480.5</v>
      </c>
      <c r="K961" s="16">
        <v>19.5</v>
      </c>
      <c r="L961" s="12" t="s">
        <v>599</v>
      </c>
      <c r="M961" s="12" t="s">
        <v>557</v>
      </c>
      <c r="N961" s="12" t="s">
        <v>600</v>
      </c>
      <c r="O961" s="16">
        <v>329</v>
      </c>
      <c r="P961" s="16">
        <v>329</v>
      </c>
      <c r="Q961" s="17">
        <v>329</v>
      </c>
      <c r="R961" s="17">
        <v>329</v>
      </c>
      <c r="S961" s="16">
        <v>0</v>
      </c>
      <c r="T961" s="16">
        <v>0</v>
      </c>
      <c r="U961" s="17">
        <v>0</v>
      </c>
      <c r="V961" s="17">
        <v>0</v>
      </c>
      <c r="W961" s="16">
        <v>329</v>
      </c>
      <c r="X961" s="16">
        <v>0</v>
      </c>
      <c r="Y961" s="16">
        <v>12.831</v>
      </c>
      <c r="Z961" s="16">
        <v>316.16899999999998</v>
      </c>
      <c r="AA961" s="18">
        <v>0</v>
      </c>
      <c r="AB961" s="16">
        <v>-12.831</v>
      </c>
      <c r="AC961" s="12" t="s">
        <v>549</v>
      </c>
      <c r="AD961" s="12" t="s">
        <v>559</v>
      </c>
      <c r="AE961" s="19">
        <v>43622</v>
      </c>
      <c r="AF961" s="19">
        <v>43628</v>
      </c>
      <c r="AH961" s="20">
        <v>43640</v>
      </c>
    </row>
    <row r="962" spans="1:34" s="12" customFormat="1" ht="12.75" x14ac:dyDescent="0.15">
      <c r="A962" s="12" t="s">
        <v>1836</v>
      </c>
      <c r="B962" s="12" t="s">
        <v>388</v>
      </c>
      <c r="C962" s="12" t="s">
        <v>800</v>
      </c>
      <c r="D962" s="12" t="s">
        <v>801</v>
      </c>
      <c r="E962" s="12" t="s">
        <v>544</v>
      </c>
      <c r="F962" s="12" t="s">
        <v>545</v>
      </c>
      <c r="G962" s="16">
        <v>800</v>
      </c>
      <c r="H962" s="16">
        <v>0</v>
      </c>
      <c r="I962" s="17">
        <v>0</v>
      </c>
      <c r="J962" s="17">
        <v>0</v>
      </c>
      <c r="K962" s="16">
        <v>800</v>
      </c>
      <c r="L962" s="12" t="s">
        <v>802</v>
      </c>
      <c r="M962" s="12" t="s">
        <v>569</v>
      </c>
      <c r="N962" s="12" t="s">
        <v>803</v>
      </c>
      <c r="O962" s="16">
        <v>0</v>
      </c>
      <c r="P962" s="16">
        <v>0</v>
      </c>
      <c r="Q962" s="17">
        <v>0</v>
      </c>
      <c r="R962" s="17">
        <v>0</v>
      </c>
      <c r="S962" s="16">
        <v>0</v>
      </c>
      <c r="T962" s="16">
        <v>0</v>
      </c>
      <c r="U962" s="17">
        <v>0</v>
      </c>
      <c r="V962" s="17">
        <v>0</v>
      </c>
      <c r="W962" s="16">
        <v>0</v>
      </c>
      <c r="X962" s="16">
        <v>0</v>
      </c>
      <c r="Y962" s="16">
        <v>0</v>
      </c>
      <c r="Z962" s="16">
        <v>0</v>
      </c>
      <c r="AA962" s="18">
        <v>0</v>
      </c>
      <c r="AB962" s="16">
        <v>0</v>
      </c>
      <c r="AC962" s="12" t="s">
        <v>549</v>
      </c>
      <c r="AD962" s="12" t="s">
        <v>559</v>
      </c>
      <c r="AE962" s="19">
        <v>43622</v>
      </c>
      <c r="AH962" s="20">
        <v>43626</v>
      </c>
    </row>
    <row r="963" spans="1:34" s="12" customFormat="1" ht="12.75" x14ac:dyDescent="0.15">
      <c r="A963" s="12" t="s">
        <v>1837</v>
      </c>
      <c r="B963" s="12" t="s">
        <v>98</v>
      </c>
      <c r="C963" s="12" t="s">
        <v>588</v>
      </c>
      <c r="D963" s="12" t="s">
        <v>1060</v>
      </c>
      <c r="E963" s="12" t="s">
        <v>544</v>
      </c>
      <c r="F963" s="12" t="s">
        <v>545</v>
      </c>
      <c r="G963" s="16">
        <v>2000</v>
      </c>
      <c r="H963" s="16">
        <v>2000</v>
      </c>
      <c r="I963" s="17">
        <v>2000</v>
      </c>
      <c r="J963" s="17">
        <v>2000</v>
      </c>
      <c r="K963" s="16">
        <v>0</v>
      </c>
      <c r="L963" s="12" t="s">
        <v>1061</v>
      </c>
      <c r="M963" s="12" t="s">
        <v>557</v>
      </c>
      <c r="N963" s="12" t="s">
        <v>1062</v>
      </c>
      <c r="O963" s="16">
        <v>196</v>
      </c>
      <c r="P963" s="16">
        <v>196</v>
      </c>
      <c r="Q963" s="17">
        <v>196</v>
      </c>
      <c r="R963" s="17">
        <v>196</v>
      </c>
      <c r="S963" s="16">
        <v>0</v>
      </c>
      <c r="T963" s="16">
        <v>0</v>
      </c>
      <c r="U963" s="17">
        <v>0</v>
      </c>
      <c r="V963" s="17">
        <v>0</v>
      </c>
      <c r="W963" s="16">
        <v>196</v>
      </c>
      <c r="X963" s="16">
        <v>0</v>
      </c>
      <c r="Y963" s="16">
        <v>-3.6379788070917099E-14</v>
      </c>
      <c r="Z963" s="16">
        <v>196</v>
      </c>
      <c r="AA963" s="18">
        <v>0</v>
      </c>
      <c r="AB963" s="16">
        <v>0</v>
      </c>
      <c r="AC963" s="12" t="s">
        <v>549</v>
      </c>
      <c r="AD963" s="12" t="s">
        <v>559</v>
      </c>
      <c r="AE963" s="19">
        <v>43626</v>
      </c>
      <c r="AF963" s="19">
        <v>43627</v>
      </c>
      <c r="AG963" s="19">
        <v>43630</v>
      </c>
      <c r="AH963" s="20">
        <v>43640</v>
      </c>
    </row>
    <row r="964" spans="1:34" s="12" customFormat="1" ht="12.75" x14ac:dyDescent="0.15">
      <c r="A964" s="12" t="s">
        <v>1838</v>
      </c>
      <c r="B964" s="12" t="s">
        <v>55</v>
      </c>
      <c r="C964" s="12" t="s">
        <v>588</v>
      </c>
      <c r="D964" s="12" t="s">
        <v>816</v>
      </c>
      <c r="E964" s="12" t="s">
        <v>544</v>
      </c>
      <c r="F964" s="12" t="s">
        <v>545</v>
      </c>
      <c r="G964" s="16">
        <v>2000</v>
      </c>
      <c r="H964" s="16">
        <v>1985</v>
      </c>
      <c r="I964" s="17">
        <v>1985</v>
      </c>
      <c r="J964" s="17">
        <v>1985</v>
      </c>
      <c r="K964" s="16">
        <v>15</v>
      </c>
      <c r="L964" s="12" t="s">
        <v>817</v>
      </c>
      <c r="M964" s="12" t="s">
        <v>557</v>
      </c>
      <c r="N964" s="12" t="s">
        <v>818</v>
      </c>
      <c r="O964" s="16">
        <v>157</v>
      </c>
      <c r="P964" s="16">
        <v>157</v>
      </c>
      <c r="Q964" s="17">
        <v>157</v>
      </c>
      <c r="R964" s="17">
        <v>157</v>
      </c>
      <c r="S964" s="16">
        <v>0</v>
      </c>
      <c r="T964" s="16">
        <v>0</v>
      </c>
      <c r="U964" s="17">
        <v>0</v>
      </c>
      <c r="V964" s="17">
        <v>0</v>
      </c>
      <c r="W964" s="16">
        <v>157</v>
      </c>
      <c r="X964" s="16">
        <v>0</v>
      </c>
      <c r="Y964" s="16">
        <v>1.1775</v>
      </c>
      <c r="Z964" s="16">
        <v>155.82249999999999</v>
      </c>
      <c r="AA964" s="18">
        <v>0</v>
      </c>
      <c r="AB964" s="16">
        <v>-1.1775</v>
      </c>
      <c r="AC964" s="12" t="s">
        <v>549</v>
      </c>
      <c r="AD964" s="12" t="s">
        <v>559</v>
      </c>
      <c r="AE964" s="19">
        <v>43626</v>
      </c>
      <c r="AF964" s="19">
        <v>43626</v>
      </c>
      <c r="AH964" s="20">
        <v>43640</v>
      </c>
    </row>
    <row r="965" spans="1:34" s="12" customFormat="1" ht="12.75" x14ac:dyDescent="0.15">
      <c r="A965" s="12" t="s">
        <v>1839</v>
      </c>
      <c r="B965" s="12" t="s">
        <v>47</v>
      </c>
      <c r="C965" s="12" t="s">
        <v>462</v>
      </c>
      <c r="D965" s="12" t="s">
        <v>632</v>
      </c>
      <c r="E965" s="12" t="s">
        <v>544</v>
      </c>
      <c r="F965" s="12" t="s">
        <v>545</v>
      </c>
      <c r="G965" s="16">
        <v>600000</v>
      </c>
      <c r="H965" s="16">
        <v>600000</v>
      </c>
      <c r="I965" s="17">
        <v>600000</v>
      </c>
      <c r="J965" s="17">
        <v>600000</v>
      </c>
      <c r="K965" s="16">
        <v>0</v>
      </c>
      <c r="L965" s="12" t="s">
        <v>633</v>
      </c>
      <c r="M965" s="12" t="s">
        <v>564</v>
      </c>
      <c r="N965" s="12" t="s">
        <v>634</v>
      </c>
      <c r="O965" s="16">
        <v>203</v>
      </c>
      <c r="P965" s="16">
        <v>203</v>
      </c>
      <c r="Q965" s="17">
        <v>203</v>
      </c>
      <c r="R965" s="17">
        <v>203</v>
      </c>
      <c r="S965" s="16">
        <v>0</v>
      </c>
      <c r="T965" s="16">
        <v>0</v>
      </c>
      <c r="U965" s="17">
        <v>0</v>
      </c>
      <c r="V965" s="17">
        <v>0</v>
      </c>
      <c r="W965" s="16">
        <v>203</v>
      </c>
      <c r="X965" s="16">
        <v>0</v>
      </c>
      <c r="Y965" s="16">
        <v>0</v>
      </c>
      <c r="Z965" s="16">
        <v>203</v>
      </c>
      <c r="AA965" s="18">
        <v>0</v>
      </c>
      <c r="AB965" s="16">
        <v>0</v>
      </c>
      <c r="AC965" s="12" t="s">
        <v>549</v>
      </c>
      <c r="AD965" s="12" t="s">
        <v>559</v>
      </c>
      <c r="AE965" s="19">
        <v>43625</v>
      </c>
      <c r="AF965" s="19">
        <v>43628</v>
      </c>
      <c r="AG965" s="19">
        <v>43630</v>
      </c>
      <c r="AH965" s="20">
        <v>43631</v>
      </c>
    </row>
    <row r="966" spans="1:34" s="12" customFormat="1" ht="12.75" x14ac:dyDescent="0.15">
      <c r="A966" s="12" t="s">
        <v>1840</v>
      </c>
      <c r="B966" s="12" t="s">
        <v>47</v>
      </c>
      <c r="C966" s="12" t="s">
        <v>462</v>
      </c>
      <c r="D966" s="12" t="s">
        <v>632</v>
      </c>
      <c r="E966" s="12" t="s">
        <v>544</v>
      </c>
      <c r="F966" s="12" t="s">
        <v>545</v>
      </c>
      <c r="G966" s="16">
        <v>600000</v>
      </c>
      <c r="H966" s="16">
        <v>600000</v>
      </c>
      <c r="I966" s="17">
        <v>600000</v>
      </c>
      <c r="J966" s="17">
        <v>600000</v>
      </c>
      <c r="K966" s="16">
        <v>0</v>
      </c>
      <c r="L966" s="12" t="s">
        <v>633</v>
      </c>
      <c r="M966" s="12" t="s">
        <v>564</v>
      </c>
      <c r="N966" s="12" t="s">
        <v>634</v>
      </c>
      <c r="O966" s="16">
        <v>203</v>
      </c>
      <c r="P966" s="16">
        <v>203</v>
      </c>
      <c r="Q966" s="17">
        <v>203</v>
      </c>
      <c r="R966" s="17">
        <v>203</v>
      </c>
      <c r="S966" s="16">
        <v>0</v>
      </c>
      <c r="T966" s="16">
        <v>0</v>
      </c>
      <c r="U966" s="17">
        <v>0</v>
      </c>
      <c r="V966" s="17">
        <v>0</v>
      </c>
      <c r="W966" s="16">
        <v>203</v>
      </c>
      <c r="X966" s="16">
        <v>0</v>
      </c>
      <c r="Y966" s="16">
        <v>0</v>
      </c>
      <c r="Z966" s="16">
        <v>203</v>
      </c>
      <c r="AA966" s="18">
        <v>0</v>
      </c>
      <c r="AB966" s="16">
        <v>0</v>
      </c>
      <c r="AC966" s="12" t="s">
        <v>549</v>
      </c>
      <c r="AD966" s="12" t="s">
        <v>559</v>
      </c>
      <c r="AE966" s="19">
        <v>43626</v>
      </c>
      <c r="AF966" s="19">
        <v>43630</v>
      </c>
      <c r="AG966" s="19">
        <v>43631</v>
      </c>
      <c r="AH966" s="20">
        <v>43631</v>
      </c>
    </row>
    <row r="967" spans="1:34" s="12" customFormat="1" ht="12.75" x14ac:dyDescent="0.15">
      <c r="A967" s="12" t="s">
        <v>1841</v>
      </c>
      <c r="B967" s="12" t="s">
        <v>11</v>
      </c>
      <c r="C967" s="12" t="s">
        <v>453</v>
      </c>
      <c r="D967" s="12" t="s">
        <v>628</v>
      </c>
      <c r="E967" s="12" t="s">
        <v>544</v>
      </c>
      <c r="F967" s="12" t="s">
        <v>545</v>
      </c>
      <c r="G967" s="16">
        <v>900000</v>
      </c>
      <c r="H967" s="16">
        <v>900000</v>
      </c>
      <c r="I967" s="17">
        <v>900000</v>
      </c>
      <c r="J967" s="17">
        <v>900000</v>
      </c>
      <c r="K967" s="16">
        <v>0</v>
      </c>
      <c r="L967" s="12" t="s">
        <v>629</v>
      </c>
      <c r="M967" s="12" t="s">
        <v>564</v>
      </c>
      <c r="N967" s="12" t="s">
        <v>630</v>
      </c>
      <c r="O967" s="16">
        <v>776</v>
      </c>
      <c r="P967" s="16">
        <v>776</v>
      </c>
      <c r="Q967" s="17">
        <v>776</v>
      </c>
      <c r="R967" s="17">
        <v>776</v>
      </c>
      <c r="S967" s="16">
        <v>0</v>
      </c>
      <c r="T967" s="16">
        <v>0</v>
      </c>
      <c r="U967" s="17">
        <v>0</v>
      </c>
      <c r="V967" s="17">
        <v>0</v>
      </c>
      <c r="W967" s="16">
        <v>776</v>
      </c>
      <c r="X967" s="16">
        <v>0</v>
      </c>
      <c r="Y967" s="16">
        <v>-1.45519152283669E-13</v>
      </c>
      <c r="Z967" s="16">
        <v>776</v>
      </c>
      <c r="AA967" s="18">
        <v>0</v>
      </c>
      <c r="AB967" s="16">
        <v>0</v>
      </c>
      <c r="AC967" s="12" t="s">
        <v>549</v>
      </c>
      <c r="AD967" s="12" t="s">
        <v>559</v>
      </c>
      <c r="AE967" s="19">
        <v>43626</v>
      </c>
      <c r="AF967" s="19">
        <v>43628</v>
      </c>
      <c r="AG967" s="19">
        <v>43629</v>
      </c>
      <c r="AH967" s="20">
        <v>43631</v>
      </c>
    </row>
    <row r="968" spans="1:34" s="12" customFormat="1" ht="12.75" x14ac:dyDescent="0.15">
      <c r="A968" s="12" t="s">
        <v>1842</v>
      </c>
      <c r="B968" s="12" t="s">
        <v>11</v>
      </c>
      <c r="C968" s="12" t="s">
        <v>453</v>
      </c>
      <c r="D968" s="12" t="s">
        <v>628</v>
      </c>
      <c r="E968" s="12" t="s">
        <v>544</v>
      </c>
      <c r="F968" s="12" t="s">
        <v>545</v>
      </c>
      <c r="G968" s="16">
        <v>1000000</v>
      </c>
      <c r="H968" s="16">
        <v>999500</v>
      </c>
      <c r="I968" s="17">
        <v>999500</v>
      </c>
      <c r="J968" s="17">
        <v>999500</v>
      </c>
      <c r="K968" s="16">
        <v>500</v>
      </c>
      <c r="L968" s="12" t="s">
        <v>629</v>
      </c>
      <c r="M968" s="12" t="s">
        <v>564</v>
      </c>
      <c r="N968" s="12" t="s">
        <v>630</v>
      </c>
      <c r="O968" s="16">
        <v>862</v>
      </c>
      <c r="P968" s="16">
        <v>861.6</v>
      </c>
      <c r="Q968" s="17">
        <v>861.6</v>
      </c>
      <c r="R968" s="17">
        <v>861.6</v>
      </c>
      <c r="S968" s="16">
        <v>0</v>
      </c>
      <c r="T968" s="16">
        <v>0</v>
      </c>
      <c r="U968" s="17">
        <v>0</v>
      </c>
      <c r="V968" s="17">
        <v>0</v>
      </c>
      <c r="W968" s="16">
        <v>861.6</v>
      </c>
      <c r="X968" s="16">
        <v>0.4</v>
      </c>
      <c r="Y968" s="16">
        <v>3.0999999999912702E-2</v>
      </c>
      <c r="Z968" s="16">
        <v>861.56899999999996</v>
      </c>
      <c r="AA968" s="18">
        <v>0</v>
      </c>
      <c r="AB968" s="16">
        <v>-3.10000000000582E-2</v>
      </c>
      <c r="AC968" s="12" t="s">
        <v>549</v>
      </c>
      <c r="AD968" s="12" t="s">
        <v>559</v>
      </c>
      <c r="AE968" s="19">
        <v>43626</v>
      </c>
      <c r="AF968" s="19">
        <v>43629</v>
      </c>
      <c r="AH968" s="20">
        <v>43640</v>
      </c>
    </row>
    <row r="969" spans="1:34" s="12" customFormat="1" ht="12.75" x14ac:dyDescent="0.15">
      <c r="A969" s="12" t="s">
        <v>1843</v>
      </c>
      <c r="B969" s="12" t="s">
        <v>346</v>
      </c>
      <c r="C969" s="12" t="s">
        <v>670</v>
      </c>
      <c r="D969" s="12" t="s">
        <v>671</v>
      </c>
      <c r="E969" s="12" t="s">
        <v>544</v>
      </c>
      <c r="F969" s="12" t="s">
        <v>545</v>
      </c>
      <c r="G969" s="16">
        <v>300000</v>
      </c>
      <c r="H969" s="16">
        <v>300000</v>
      </c>
      <c r="I969" s="17">
        <v>300000</v>
      </c>
      <c r="J969" s="17">
        <v>300000</v>
      </c>
      <c r="K969" s="16">
        <v>0</v>
      </c>
      <c r="L969" s="12" t="s">
        <v>1698</v>
      </c>
      <c r="M969" s="12" t="s">
        <v>564</v>
      </c>
      <c r="N969" s="12" t="s">
        <v>1699</v>
      </c>
      <c r="O969" s="16">
        <v>393</v>
      </c>
      <c r="P969" s="16">
        <v>393</v>
      </c>
      <c r="Q969" s="17">
        <v>393</v>
      </c>
      <c r="R969" s="17">
        <v>393</v>
      </c>
      <c r="S969" s="16">
        <v>0</v>
      </c>
      <c r="T969" s="16">
        <v>0</v>
      </c>
      <c r="U969" s="17">
        <v>0</v>
      </c>
      <c r="V969" s="17">
        <v>0</v>
      </c>
      <c r="W969" s="16">
        <v>393</v>
      </c>
      <c r="X969" s="16">
        <v>0</v>
      </c>
      <c r="Y969" s="16">
        <v>0</v>
      </c>
      <c r="Z969" s="16">
        <v>393</v>
      </c>
      <c r="AA969" s="18">
        <v>0</v>
      </c>
      <c r="AB969" s="16">
        <v>0</v>
      </c>
      <c r="AC969" s="12" t="s">
        <v>549</v>
      </c>
      <c r="AD969" s="12" t="s">
        <v>559</v>
      </c>
      <c r="AE969" s="19">
        <v>43626</v>
      </c>
      <c r="AF969" s="19">
        <v>43627</v>
      </c>
      <c r="AG969" s="19">
        <v>43630</v>
      </c>
      <c r="AH969" s="20">
        <v>43631</v>
      </c>
    </row>
    <row r="970" spans="1:34" s="12" customFormat="1" ht="12.75" x14ac:dyDescent="0.15">
      <c r="A970" s="12" t="s">
        <v>1844</v>
      </c>
      <c r="B970" s="12" t="s">
        <v>329</v>
      </c>
      <c r="C970" s="12" t="s">
        <v>453</v>
      </c>
      <c r="D970" s="12" t="s">
        <v>1262</v>
      </c>
      <c r="E970" s="12" t="s">
        <v>544</v>
      </c>
      <c r="F970" s="12" t="s">
        <v>545</v>
      </c>
      <c r="G970" s="16">
        <v>120000</v>
      </c>
      <c r="H970" s="16">
        <v>87300</v>
      </c>
      <c r="I970" s="17">
        <v>87300</v>
      </c>
      <c r="J970" s="17">
        <v>87300</v>
      </c>
      <c r="K970" s="16">
        <v>32700</v>
      </c>
      <c r="L970" s="12" t="s">
        <v>1263</v>
      </c>
      <c r="M970" s="12" t="s">
        <v>569</v>
      </c>
      <c r="N970" s="12" t="s">
        <v>1264</v>
      </c>
      <c r="O970" s="16">
        <v>90</v>
      </c>
      <c r="P970" s="16">
        <v>65.5</v>
      </c>
      <c r="Q970" s="17">
        <v>65.5</v>
      </c>
      <c r="R970" s="17">
        <v>65.5</v>
      </c>
      <c r="S970" s="16">
        <v>0</v>
      </c>
      <c r="T970" s="16">
        <v>0</v>
      </c>
      <c r="U970" s="17">
        <v>0</v>
      </c>
      <c r="V970" s="17">
        <v>0</v>
      </c>
      <c r="W970" s="16">
        <v>65.5</v>
      </c>
      <c r="X970" s="16">
        <v>24.5</v>
      </c>
      <c r="Y970" s="16">
        <v>2.5000000000000001E-2</v>
      </c>
      <c r="Z970" s="16">
        <v>65.474999999999994</v>
      </c>
      <c r="AA970" s="18">
        <v>0</v>
      </c>
      <c r="AB970" s="16">
        <v>-2.5000000000000001E-2</v>
      </c>
      <c r="AC970" s="12" t="s">
        <v>549</v>
      </c>
      <c r="AD970" s="12" t="s">
        <v>559</v>
      </c>
      <c r="AE970" s="19">
        <v>43625</v>
      </c>
      <c r="AF970" s="19">
        <v>43628</v>
      </c>
      <c r="AH970" s="20">
        <v>43642</v>
      </c>
    </row>
    <row r="971" spans="1:34" s="12" customFormat="1" ht="12.75" x14ac:dyDescent="0.15">
      <c r="A971" s="12" t="s">
        <v>1845</v>
      </c>
      <c r="B971" s="12" t="s">
        <v>204</v>
      </c>
      <c r="C971" s="12" t="s">
        <v>1101</v>
      </c>
      <c r="D971" s="12" t="s">
        <v>1097</v>
      </c>
      <c r="E971" s="12" t="s">
        <v>544</v>
      </c>
      <c r="F971" s="12" t="s">
        <v>545</v>
      </c>
      <c r="G971" s="16">
        <v>26000</v>
      </c>
      <c r="H971" s="16">
        <v>23400</v>
      </c>
      <c r="I971" s="17">
        <v>23400</v>
      </c>
      <c r="J971" s="17">
        <v>23400</v>
      </c>
      <c r="K971" s="16">
        <v>2600</v>
      </c>
      <c r="L971" s="12" t="s">
        <v>1102</v>
      </c>
      <c r="M971" s="12" t="s">
        <v>686</v>
      </c>
      <c r="N971" s="12" t="s">
        <v>1103</v>
      </c>
      <c r="O971" s="16">
        <v>6</v>
      </c>
      <c r="P971" s="16">
        <v>5.4</v>
      </c>
      <c r="Q971" s="17">
        <v>5.4</v>
      </c>
      <c r="R971" s="17">
        <v>5.4</v>
      </c>
      <c r="S971" s="16">
        <v>0</v>
      </c>
      <c r="T971" s="16">
        <v>0</v>
      </c>
      <c r="U971" s="17">
        <v>0</v>
      </c>
      <c r="V971" s="17">
        <v>0</v>
      </c>
      <c r="W971" s="16">
        <v>5.4</v>
      </c>
      <c r="X971" s="16">
        <v>0.6</v>
      </c>
      <c r="Y971" s="16">
        <v>0</v>
      </c>
      <c r="Z971" s="16">
        <v>5.4</v>
      </c>
      <c r="AA971" s="18">
        <v>0</v>
      </c>
      <c r="AB971" s="16">
        <v>0</v>
      </c>
      <c r="AC971" s="12" t="s">
        <v>549</v>
      </c>
      <c r="AD971" s="12" t="s">
        <v>559</v>
      </c>
      <c r="AE971" s="19">
        <v>43625</v>
      </c>
      <c r="AF971" s="19">
        <v>43625</v>
      </c>
      <c r="AH971" s="20">
        <v>43626</v>
      </c>
    </row>
    <row r="972" spans="1:34" s="12" customFormat="1" ht="12.75" x14ac:dyDescent="0.15">
      <c r="A972" s="12" t="s">
        <v>1846</v>
      </c>
      <c r="B972" s="12" t="s">
        <v>279</v>
      </c>
      <c r="C972" s="12" t="s">
        <v>740</v>
      </c>
      <c r="D972" s="12" t="s">
        <v>741</v>
      </c>
      <c r="E972" s="12" t="s">
        <v>544</v>
      </c>
      <c r="F972" s="12" t="s">
        <v>545</v>
      </c>
      <c r="G972" s="16">
        <v>250</v>
      </c>
      <c r="H972" s="16">
        <v>250</v>
      </c>
      <c r="I972" s="17">
        <v>250</v>
      </c>
      <c r="J972" s="17">
        <v>250</v>
      </c>
      <c r="K972" s="16">
        <v>0</v>
      </c>
      <c r="L972" s="12" t="s">
        <v>742</v>
      </c>
      <c r="M972" s="12" t="s">
        <v>743</v>
      </c>
      <c r="N972" s="12" t="s">
        <v>744</v>
      </c>
      <c r="O972" s="16">
        <v>20</v>
      </c>
      <c r="P972" s="16">
        <v>20</v>
      </c>
      <c r="Q972" s="17">
        <v>20</v>
      </c>
      <c r="R972" s="17">
        <v>20</v>
      </c>
      <c r="S972" s="16">
        <v>0</v>
      </c>
      <c r="T972" s="16">
        <v>0</v>
      </c>
      <c r="U972" s="17">
        <v>0</v>
      </c>
      <c r="V972" s="17">
        <v>0</v>
      </c>
      <c r="W972" s="16">
        <v>20</v>
      </c>
      <c r="X972" s="16">
        <v>0</v>
      </c>
      <c r="Y972" s="16">
        <v>0</v>
      </c>
      <c r="Z972" s="16">
        <v>20</v>
      </c>
      <c r="AA972" s="18">
        <v>0</v>
      </c>
      <c r="AB972" s="16">
        <v>0</v>
      </c>
      <c r="AC972" s="12" t="s">
        <v>549</v>
      </c>
      <c r="AD972" s="12" t="s">
        <v>559</v>
      </c>
      <c r="AE972" s="19">
        <v>43625</v>
      </c>
      <c r="AF972" s="19">
        <v>43625</v>
      </c>
      <c r="AG972" s="19">
        <v>43625</v>
      </c>
      <c r="AH972" s="20">
        <v>43629</v>
      </c>
    </row>
    <row r="973" spans="1:34" s="12" customFormat="1" ht="12.75" x14ac:dyDescent="0.15">
      <c r="A973" s="12" t="s">
        <v>1847</v>
      </c>
      <c r="B973" s="12" t="s">
        <v>62</v>
      </c>
      <c r="C973" s="12" t="s">
        <v>588</v>
      </c>
      <c r="D973" s="12" t="s">
        <v>589</v>
      </c>
      <c r="E973" s="12" t="s">
        <v>544</v>
      </c>
      <c r="F973" s="12" t="s">
        <v>585</v>
      </c>
      <c r="G973" s="16">
        <v>2000</v>
      </c>
      <c r="H973" s="16">
        <v>1221</v>
      </c>
      <c r="I973" s="17">
        <v>1221</v>
      </c>
      <c r="J973" s="17">
        <v>1221</v>
      </c>
      <c r="K973" s="16">
        <v>779</v>
      </c>
      <c r="L973" s="12" t="s">
        <v>1183</v>
      </c>
      <c r="M973" s="12" t="s">
        <v>725</v>
      </c>
      <c r="N973" s="12" t="s">
        <v>1520</v>
      </c>
      <c r="O973" s="16">
        <v>50</v>
      </c>
      <c r="P973" s="16">
        <v>49.4</v>
      </c>
      <c r="Q973" s="17">
        <v>49.4</v>
      </c>
      <c r="R973" s="17">
        <v>49.4</v>
      </c>
      <c r="S973" s="16">
        <v>0</v>
      </c>
      <c r="T973" s="16">
        <v>0</v>
      </c>
      <c r="U973" s="17">
        <v>0</v>
      </c>
      <c r="V973" s="17">
        <v>0</v>
      </c>
      <c r="W973" s="16">
        <v>49.4</v>
      </c>
      <c r="X973" s="16">
        <v>0.6</v>
      </c>
      <c r="Y973" s="16">
        <v>18.875</v>
      </c>
      <c r="Z973" s="16">
        <v>30.524999999999999</v>
      </c>
      <c r="AA973" s="18">
        <v>0</v>
      </c>
      <c r="AB973" s="16">
        <v>-18.875</v>
      </c>
      <c r="AC973" s="12" t="s">
        <v>549</v>
      </c>
      <c r="AD973" s="12" t="s">
        <v>559</v>
      </c>
      <c r="AE973" s="19">
        <v>43625</v>
      </c>
      <c r="AF973" s="19">
        <v>43627</v>
      </c>
    </row>
    <row r="974" spans="1:34" s="12" customFormat="1" ht="12.75" x14ac:dyDescent="0.15">
      <c r="A974" s="12" t="s">
        <v>1848</v>
      </c>
      <c r="B974" s="12" t="s">
        <v>57</v>
      </c>
      <c r="C974" s="12" t="s">
        <v>636</v>
      </c>
      <c r="D974" s="12" t="s">
        <v>637</v>
      </c>
      <c r="E974" s="12" t="s">
        <v>544</v>
      </c>
      <c r="F974" s="12" t="s">
        <v>545</v>
      </c>
      <c r="G974" s="16">
        <v>25</v>
      </c>
      <c r="H974" s="16">
        <v>0</v>
      </c>
      <c r="I974" s="17">
        <v>0</v>
      </c>
      <c r="J974" s="17">
        <v>0</v>
      </c>
      <c r="K974" s="16">
        <v>25</v>
      </c>
      <c r="L974" s="12" t="s">
        <v>638</v>
      </c>
      <c r="M974" s="12" t="s">
        <v>557</v>
      </c>
      <c r="N974" s="12" t="s">
        <v>639</v>
      </c>
      <c r="O974" s="16">
        <v>4</v>
      </c>
      <c r="P974" s="16">
        <v>3.7</v>
      </c>
      <c r="Q974" s="17">
        <v>3.7</v>
      </c>
      <c r="R974" s="17">
        <v>3.7</v>
      </c>
      <c r="S974" s="16">
        <v>0</v>
      </c>
      <c r="T974" s="16">
        <v>0</v>
      </c>
      <c r="U974" s="17">
        <v>0</v>
      </c>
      <c r="V974" s="17">
        <v>0</v>
      </c>
      <c r="W974" s="16">
        <v>3.7</v>
      </c>
      <c r="X974" s="16">
        <v>0.3</v>
      </c>
      <c r="Y974" s="16">
        <v>3.7</v>
      </c>
      <c r="Z974" s="16">
        <v>0</v>
      </c>
      <c r="AA974" s="18">
        <v>0</v>
      </c>
      <c r="AB974" s="16">
        <v>-3.7</v>
      </c>
      <c r="AC974" s="12" t="s">
        <v>549</v>
      </c>
      <c r="AD974" s="12" t="s">
        <v>559</v>
      </c>
      <c r="AE974" s="19">
        <v>43625</v>
      </c>
      <c r="AH974" s="20">
        <v>43625</v>
      </c>
    </row>
    <row r="975" spans="1:34" s="12" customFormat="1" ht="12.75" x14ac:dyDescent="0.15">
      <c r="A975" s="12" t="s">
        <v>1849</v>
      </c>
      <c r="B975" s="12" t="s">
        <v>416</v>
      </c>
      <c r="C975" s="12" t="s">
        <v>573</v>
      </c>
      <c r="D975" s="12" t="s">
        <v>1319</v>
      </c>
      <c r="E975" s="12" t="s">
        <v>544</v>
      </c>
      <c r="F975" s="12" t="s">
        <v>545</v>
      </c>
      <c r="G975" s="16">
        <v>110</v>
      </c>
      <c r="H975" s="16">
        <v>0</v>
      </c>
      <c r="I975" s="17">
        <v>0</v>
      </c>
      <c r="J975" s="17">
        <v>0</v>
      </c>
      <c r="K975" s="16">
        <v>110</v>
      </c>
      <c r="L975" s="12" t="s">
        <v>1197</v>
      </c>
      <c r="M975" s="12" t="s">
        <v>557</v>
      </c>
      <c r="N975" s="12" t="s">
        <v>1198</v>
      </c>
      <c r="O975" s="16">
        <v>10</v>
      </c>
      <c r="P975" s="16">
        <v>9.6999999999999993</v>
      </c>
      <c r="Q975" s="17">
        <v>9.6999999999999993</v>
      </c>
      <c r="R975" s="17">
        <v>9.6999999999999993</v>
      </c>
      <c r="S975" s="16">
        <v>0</v>
      </c>
      <c r="T975" s="16">
        <v>0</v>
      </c>
      <c r="U975" s="17">
        <v>0</v>
      </c>
      <c r="V975" s="17">
        <v>0</v>
      </c>
      <c r="W975" s="16">
        <v>9.6999999999999993</v>
      </c>
      <c r="X975" s="16">
        <v>0.3</v>
      </c>
      <c r="Y975" s="16">
        <v>9.6999999999999993</v>
      </c>
      <c r="Z975" s="16">
        <v>0</v>
      </c>
      <c r="AA975" s="18">
        <v>0</v>
      </c>
      <c r="AB975" s="16">
        <v>-9.6999999999999993</v>
      </c>
      <c r="AC975" s="12" t="s">
        <v>549</v>
      </c>
      <c r="AD975" s="12" t="s">
        <v>559</v>
      </c>
      <c r="AE975" s="19">
        <v>43625</v>
      </c>
      <c r="AH975" s="20">
        <v>43625</v>
      </c>
    </row>
    <row r="976" spans="1:34" s="12" customFormat="1" ht="12.75" x14ac:dyDescent="0.15">
      <c r="A976" s="12" t="s">
        <v>1850</v>
      </c>
      <c r="B976" s="12" t="s">
        <v>769</v>
      </c>
      <c r="C976" s="12" t="s">
        <v>652</v>
      </c>
      <c r="D976" s="12" t="s">
        <v>653</v>
      </c>
      <c r="E976" s="12" t="s">
        <v>544</v>
      </c>
      <c r="F976" s="12" t="s">
        <v>545</v>
      </c>
      <c r="G976" s="16">
        <v>30</v>
      </c>
      <c r="H976" s="16">
        <v>0</v>
      </c>
      <c r="I976" s="17">
        <v>0</v>
      </c>
      <c r="J976" s="17">
        <v>0</v>
      </c>
      <c r="K976" s="16">
        <v>30</v>
      </c>
      <c r="L976" s="12" t="s">
        <v>754</v>
      </c>
      <c r="M976" s="12" t="s">
        <v>557</v>
      </c>
      <c r="N976" s="12" t="s">
        <v>755</v>
      </c>
      <c r="O976" s="16">
        <v>4</v>
      </c>
      <c r="P976" s="16">
        <v>3.6</v>
      </c>
      <c r="Q976" s="17">
        <v>3.6</v>
      </c>
      <c r="R976" s="17">
        <v>3.6</v>
      </c>
      <c r="S976" s="16">
        <v>0</v>
      </c>
      <c r="T976" s="16">
        <v>0</v>
      </c>
      <c r="U976" s="17">
        <v>0</v>
      </c>
      <c r="V976" s="17">
        <v>0</v>
      </c>
      <c r="W976" s="16">
        <v>3.6</v>
      </c>
      <c r="X976" s="16">
        <v>0.4</v>
      </c>
      <c r="Y976" s="16">
        <v>3.6</v>
      </c>
      <c r="Z976" s="16">
        <v>0</v>
      </c>
      <c r="AA976" s="18">
        <v>0</v>
      </c>
      <c r="AB976" s="16">
        <v>-3.6</v>
      </c>
      <c r="AC976" s="12" t="s">
        <v>549</v>
      </c>
      <c r="AD976" s="12" t="s">
        <v>559</v>
      </c>
      <c r="AE976" s="19">
        <v>43625</v>
      </c>
      <c r="AH976" s="20">
        <v>43625</v>
      </c>
    </row>
    <row r="977" spans="1:34" s="12" customFormat="1" ht="12.75" x14ac:dyDescent="0.15">
      <c r="A977" s="12" t="s">
        <v>1851</v>
      </c>
      <c r="B977" s="12" t="s">
        <v>1410</v>
      </c>
      <c r="C977" s="12" t="s">
        <v>573</v>
      </c>
      <c r="D977" s="12" t="s">
        <v>1411</v>
      </c>
      <c r="E977" s="12" t="s">
        <v>544</v>
      </c>
      <c r="F977" s="12" t="s">
        <v>545</v>
      </c>
      <c r="G977" s="16">
        <v>90</v>
      </c>
      <c r="H977" s="16">
        <v>0</v>
      </c>
      <c r="I977" s="17">
        <v>0</v>
      </c>
      <c r="J977" s="17">
        <v>0</v>
      </c>
      <c r="K977" s="16">
        <v>90</v>
      </c>
      <c r="L977" s="12" t="s">
        <v>776</v>
      </c>
      <c r="M977" s="12" t="s">
        <v>557</v>
      </c>
      <c r="N977" s="12" t="s">
        <v>777</v>
      </c>
      <c r="O977" s="16">
        <v>9</v>
      </c>
      <c r="P977" s="16">
        <v>1.3</v>
      </c>
      <c r="Q977" s="17">
        <v>1.3</v>
      </c>
      <c r="R977" s="17">
        <v>1.3</v>
      </c>
      <c r="S977" s="16">
        <v>0</v>
      </c>
      <c r="T977" s="16">
        <v>0</v>
      </c>
      <c r="U977" s="17">
        <v>0</v>
      </c>
      <c r="V977" s="17">
        <v>0</v>
      </c>
      <c r="W977" s="16">
        <v>1.3</v>
      </c>
      <c r="X977" s="16">
        <v>7.7</v>
      </c>
      <c r="Y977" s="16">
        <v>1.3</v>
      </c>
      <c r="Z977" s="16">
        <v>0</v>
      </c>
      <c r="AA977" s="18">
        <v>0</v>
      </c>
      <c r="AB977" s="16">
        <v>-1.3</v>
      </c>
      <c r="AC977" s="12" t="s">
        <v>549</v>
      </c>
      <c r="AD977" s="12" t="s">
        <v>559</v>
      </c>
      <c r="AE977" s="19">
        <v>43625</v>
      </c>
      <c r="AH977" s="20">
        <v>43625</v>
      </c>
    </row>
    <row r="978" spans="1:34" s="12" customFormat="1" ht="12.75" x14ac:dyDescent="0.15">
      <c r="A978" s="12" t="s">
        <v>1852</v>
      </c>
      <c r="B978" s="12" t="s">
        <v>805</v>
      </c>
      <c r="C978" s="12" t="s">
        <v>670</v>
      </c>
      <c r="D978" s="12" t="s">
        <v>806</v>
      </c>
      <c r="E978" s="12" t="s">
        <v>544</v>
      </c>
      <c r="F978" s="12" t="s">
        <v>545</v>
      </c>
      <c r="G978" s="16">
        <v>600000</v>
      </c>
      <c r="H978" s="16">
        <v>578100</v>
      </c>
      <c r="I978" s="17">
        <v>578100</v>
      </c>
      <c r="J978" s="17">
        <v>578100</v>
      </c>
      <c r="K978" s="16">
        <v>21900</v>
      </c>
      <c r="L978" s="12" t="s">
        <v>807</v>
      </c>
      <c r="M978" s="12" t="s">
        <v>569</v>
      </c>
      <c r="N978" s="12" t="s">
        <v>808</v>
      </c>
      <c r="O978" s="16">
        <v>427</v>
      </c>
      <c r="P978" s="16">
        <v>427</v>
      </c>
      <c r="Q978" s="17">
        <v>427</v>
      </c>
      <c r="R978" s="17">
        <v>427</v>
      </c>
      <c r="S978" s="16">
        <v>0</v>
      </c>
      <c r="T978" s="16">
        <v>0</v>
      </c>
      <c r="U978" s="17">
        <v>0</v>
      </c>
      <c r="V978" s="17">
        <v>0</v>
      </c>
      <c r="W978" s="16">
        <v>427</v>
      </c>
      <c r="X978" s="16">
        <v>0</v>
      </c>
      <c r="Y978" s="16">
        <v>15.5855</v>
      </c>
      <c r="Z978" s="16">
        <v>411.41449999999998</v>
      </c>
      <c r="AA978" s="18">
        <v>0</v>
      </c>
      <c r="AB978" s="16">
        <v>-15.5855</v>
      </c>
      <c r="AC978" s="12" t="s">
        <v>549</v>
      </c>
      <c r="AD978" s="12" t="s">
        <v>559</v>
      </c>
      <c r="AE978" s="19">
        <v>43625</v>
      </c>
      <c r="AF978" s="19">
        <v>43627</v>
      </c>
      <c r="AH978" s="20">
        <v>43640</v>
      </c>
    </row>
    <row r="979" spans="1:34" s="12" customFormat="1" ht="12.75" x14ac:dyDescent="0.15">
      <c r="A979" s="12" t="s">
        <v>1853</v>
      </c>
      <c r="B979" s="12" t="s">
        <v>374</v>
      </c>
      <c r="C979" s="12" t="s">
        <v>657</v>
      </c>
      <c r="D979" s="12" t="s">
        <v>658</v>
      </c>
      <c r="E979" s="12" t="s">
        <v>544</v>
      </c>
      <c r="F979" s="12" t="s">
        <v>545</v>
      </c>
      <c r="G979" s="16">
        <v>200000</v>
      </c>
      <c r="H979" s="16">
        <v>0</v>
      </c>
      <c r="I979" s="17">
        <v>0</v>
      </c>
      <c r="J979" s="17">
        <v>0</v>
      </c>
      <c r="K979" s="16">
        <v>200000</v>
      </c>
      <c r="L979" s="12" t="s">
        <v>659</v>
      </c>
      <c r="M979" s="12" t="s">
        <v>660</v>
      </c>
      <c r="N979" s="12" t="s">
        <v>661</v>
      </c>
      <c r="O979" s="16">
        <v>124</v>
      </c>
      <c r="P979" s="16">
        <v>0</v>
      </c>
      <c r="Q979" s="17">
        <v>0</v>
      </c>
      <c r="R979" s="17">
        <v>0</v>
      </c>
      <c r="S979" s="16">
        <v>0</v>
      </c>
      <c r="T979" s="16">
        <v>0</v>
      </c>
      <c r="U979" s="17">
        <v>0</v>
      </c>
      <c r="V979" s="17">
        <v>0</v>
      </c>
      <c r="W979" s="16">
        <v>0</v>
      </c>
      <c r="X979" s="16">
        <v>124</v>
      </c>
      <c r="Y979" s="16">
        <v>0</v>
      </c>
      <c r="Z979" s="16">
        <v>0</v>
      </c>
      <c r="AA979" s="18">
        <v>0</v>
      </c>
      <c r="AB979" s="16">
        <v>0</v>
      </c>
      <c r="AC979" s="12" t="s">
        <v>549</v>
      </c>
      <c r="AD979" s="12" t="s">
        <v>559</v>
      </c>
      <c r="AE979" s="19">
        <v>43625</v>
      </c>
      <c r="AH979" s="20">
        <v>43626</v>
      </c>
    </row>
    <row r="980" spans="1:34" s="12" customFormat="1" ht="12.75" x14ac:dyDescent="0.15">
      <c r="A980" s="12" t="s">
        <v>1854</v>
      </c>
      <c r="B980" s="12" t="s">
        <v>279</v>
      </c>
      <c r="C980" s="12" t="s">
        <v>740</v>
      </c>
      <c r="D980" s="12" t="s">
        <v>741</v>
      </c>
      <c r="E980" s="12" t="s">
        <v>544</v>
      </c>
      <c r="F980" s="12" t="s">
        <v>545</v>
      </c>
      <c r="G980" s="16">
        <v>49</v>
      </c>
      <c r="H980" s="16">
        <v>49</v>
      </c>
      <c r="I980" s="17">
        <v>49</v>
      </c>
      <c r="J980" s="17">
        <v>49</v>
      </c>
      <c r="K980" s="16">
        <v>0</v>
      </c>
      <c r="L980" s="12" t="s">
        <v>742</v>
      </c>
      <c r="M980" s="12" t="s">
        <v>743</v>
      </c>
      <c r="N980" s="12" t="s">
        <v>744</v>
      </c>
      <c r="O980" s="16">
        <v>4</v>
      </c>
      <c r="P980" s="16">
        <v>4</v>
      </c>
      <c r="Q980" s="17">
        <v>4</v>
      </c>
      <c r="R980" s="17">
        <v>4</v>
      </c>
      <c r="S980" s="16">
        <v>0</v>
      </c>
      <c r="T980" s="16">
        <v>0</v>
      </c>
      <c r="U980" s="17">
        <v>0</v>
      </c>
      <c r="V980" s="17">
        <v>0</v>
      </c>
      <c r="W980" s="16">
        <v>4</v>
      </c>
      <c r="X980" s="16">
        <v>0</v>
      </c>
      <c r="Y980" s="16">
        <v>0</v>
      </c>
      <c r="Z980" s="16">
        <v>4</v>
      </c>
      <c r="AA980" s="18">
        <v>0</v>
      </c>
      <c r="AB980" s="16">
        <v>0</v>
      </c>
      <c r="AC980" s="12" t="s">
        <v>549</v>
      </c>
      <c r="AD980" s="12" t="s">
        <v>559</v>
      </c>
      <c r="AE980" s="19">
        <v>43626</v>
      </c>
      <c r="AF980" s="19">
        <v>43626</v>
      </c>
      <c r="AG980" s="19">
        <v>43626</v>
      </c>
      <c r="AH980" s="20">
        <v>43626</v>
      </c>
    </row>
    <row r="981" spans="1:34" s="12" customFormat="1" ht="12.75" x14ac:dyDescent="0.15">
      <c r="A981" s="12" t="s">
        <v>1855</v>
      </c>
      <c r="B981" s="12" t="s">
        <v>9</v>
      </c>
      <c r="C981" s="12" t="s">
        <v>588</v>
      </c>
      <c r="D981" s="12" t="s">
        <v>607</v>
      </c>
      <c r="E981" s="12" t="s">
        <v>544</v>
      </c>
      <c r="F981" s="12" t="s">
        <v>545</v>
      </c>
      <c r="G981" s="16">
        <v>3000</v>
      </c>
      <c r="H981" s="16">
        <v>2980</v>
      </c>
      <c r="I981" s="17">
        <v>2980</v>
      </c>
      <c r="J981" s="17">
        <v>2980</v>
      </c>
      <c r="K981" s="16">
        <v>20</v>
      </c>
      <c r="L981" s="12" t="s">
        <v>608</v>
      </c>
      <c r="M981" s="12" t="s">
        <v>557</v>
      </c>
      <c r="N981" s="12" t="s">
        <v>609</v>
      </c>
      <c r="O981" s="16">
        <v>422</v>
      </c>
      <c r="P981" s="16">
        <v>422</v>
      </c>
      <c r="Q981" s="17">
        <v>422</v>
      </c>
      <c r="R981" s="17">
        <v>422</v>
      </c>
      <c r="S981" s="16">
        <v>0</v>
      </c>
      <c r="T981" s="16">
        <v>0</v>
      </c>
      <c r="U981" s="17">
        <v>0</v>
      </c>
      <c r="V981" s="17">
        <v>0</v>
      </c>
      <c r="W981" s="16">
        <v>422</v>
      </c>
      <c r="X981" s="16">
        <v>0</v>
      </c>
      <c r="Y981" s="16">
        <v>2.8133333333333601</v>
      </c>
      <c r="Z981" s="16">
        <v>419.18666666666701</v>
      </c>
      <c r="AA981" s="18">
        <v>0</v>
      </c>
      <c r="AB981" s="16">
        <v>-2.8133333333333601</v>
      </c>
      <c r="AC981" s="12" t="s">
        <v>549</v>
      </c>
      <c r="AD981" s="12" t="s">
        <v>559</v>
      </c>
      <c r="AE981" s="19">
        <v>43626</v>
      </c>
      <c r="AF981" s="19">
        <v>43628</v>
      </c>
      <c r="AH981" s="20">
        <v>43640</v>
      </c>
    </row>
    <row r="982" spans="1:34" s="12" customFormat="1" ht="12.75" x14ac:dyDescent="0.15">
      <c r="A982" s="12" t="s">
        <v>1856</v>
      </c>
      <c r="B982" s="12" t="s">
        <v>85</v>
      </c>
      <c r="C982" s="12" t="s">
        <v>567</v>
      </c>
      <c r="D982" s="12" t="s">
        <v>562</v>
      </c>
      <c r="E982" s="12" t="s">
        <v>544</v>
      </c>
      <c r="F982" s="12" t="s">
        <v>545</v>
      </c>
      <c r="G982" s="16">
        <v>700000</v>
      </c>
      <c r="H982" s="16">
        <v>686000</v>
      </c>
      <c r="I982" s="17">
        <v>686000</v>
      </c>
      <c r="J982" s="17">
        <v>686000</v>
      </c>
      <c r="K982" s="16">
        <v>14000</v>
      </c>
      <c r="L982" s="12" t="s">
        <v>568</v>
      </c>
      <c r="M982" s="12" t="s">
        <v>569</v>
      </c>
      <c r="N982" s="12" t="s">
        <v>570</v>
      </c>
      <c r="O982" s="16">
        <v>360</v>
      </c>
      <c r="P982" s="16">
        <v>360</v>
      </c>
      <c r="Q982" s="17">
        <v>360</v>
      </c>
      <c r="R982" s="17">
        <v>360</v>
      </c>
      <c r="S982" s="16">
        <v>0</v>
      </c>
      <c r="T982" s="16">
        <v>0</v>
      </c>
      <c r="U982" s="17">
        <v>0</v>
      </c>
      <c r="V982" s="17">
        <v>0</v>
      </c>
      <c r="W982" s="16">
        <v>360</v>
      </c>
      <c r="X982" s="16">
        <v>0</v>
      </c>
      <c r="Y982" s="16">
        <v>7.2</v>
      </c>
      <c r="Z982" s="16">
        <v>352.8</v>
      </c>
      <c r="AA982" s="18">
        <v>0</v>
      </c>
      <c r="AB982" s="16">
        <v>-7.2</v>
      </c>
      <c r="AC982" s="12" t="s">
        <v>549</v>
      </c>
      <c r="AD982" s="12" t="s">
        <v>559</v>
      </c>
      <c r="AE982" s="19">
        <v>43626</v>
      </c>
      <c r="AF982" s="19">
        <v>43631</v>
      </c>
      <c r="AH982" s="20">
        <v>43640</v>
      </c>
    </row>
    <row r="983" spans="1:34" s="12" customFormat="1" ht="12.75" x14ac:dyDescent="0.15">
      <c r="A983" s="12" t="s">
        <v>1857</v>
      </c>
      <c r="B983" s="12" t="s">
        <v>86</v>
      </c>
      <c r="C983" s="12" t="s">
        <v>561</v>
      </c>
      <c r="D983" s="12" t="s">
        <v>562</v>
      </c>
      <c r="E983" s="12" t="s">
        <v>544</v>
      </c>
      <c r="F983" s="12" t="s">
        <v>545</v>
      </c>
      <c r="G983" s="16">
        <v>700000</v>
      </c>
      <c r="H983" s="16">
        <v>672100</v>
      </c>
      <c r="I983" s="17">
        <v>672100</v>
      </c>
      <c r="J983" s="17">
        <v>672100</v>
      </c>
      <c r="K983" s="16">
        <v>27900</v>
      </c>
      <c r="L983" s="12" t="s">
        <v>563</v>
      </c>
      <c r="M983" s="12" t="s">
        <v>564</v>
      </c>
      <c r="N983" s="12" t="s">
        <v>565</v>
      </c>
      <c r="O983" s="16">
        <v>320</v>
      </c>
      <c r="P983" s="16">
        <v>307.3</v>
      </c>
      <c r="Q983" s="17">
        <v>319.8</v>
      </c>
      <c r="R983" s="17">
        <v>319.8</v>
      </c>
      <c r="S983" s="16">
        <v>0</v>
      </c>
      <c r="T983" s="16">
        <v>0</v>
      </c>
      <c r="U983" s="17">
        <v>0</v>
      </c>
      <c r="V983" s="17">
        <v>0</v>
      </c>
      <c r="W983" s="16">
        <v>307.3</v>
      </c>
      <c r="X983" s="16">
        <v>12.7</v>
      </c>
      <c r="Y983" s="16">
        <v>5.42857142857247E-2</v>
      </c>
      <c r="Z983" s="16">
        <v>307.24571428571397</v>
      </c>
      <c r="AA983" s="18">
        <v>0</v>
      </c>
      <c r="AB983" s="16">
        <v>-5.42857142857247E-2</v>
      </c>
      <c r="AC983" s="12" t="s">
        <v>549</v>
      </c>
      <c r="AD983" s="12" t="s">
        <v>559</v>
      </c>
      <c r="AE983" s="19">
        <v>43626</v>
      </c>
      <c r="AF983" s="19">
        <v>43631</v>
      </c>
      <c r="AH983" s="20">
        <v>43640</v>
      </c>
    </row>
    <row r="984" spans="1:34" s="12" customFormat="1" ht="12.75" x14ac:dyDescent="0.15">
      <c r="A984" s="12" t="s">
        <v>1858</v>
      </c>
      <c r="B984" s="12" t="s">
        <v>87</v>
      </c>
      <c r="C984" s="12" t="s">
        <v>542</v>
      </c>
      <c r="D984" s="12" t="s">
        <v>562</v>
      </c>
      <c r="E984" s="12" t="s">
        <v>544</v>
      </c>
      <c r="F984" s="12" t="s">
        <v>545</v>
      </c>
      <c r="G984" s="16">
        <v>700000</v>
      </c>
      <c r="H984" s="16">
        <v>664900</v>
      </c>
      <c r="I984" s="17">
        <v>664900</v>
      </c>
      <c r="J984" s="17">
        <v>664900</v>
      </c>
      <c r="K984" s="16">
        <v>35100</v>
      </c>
      <c r="L984" s="12" t="s">
        <v>85</v>
      </c>
      <c r="M984" s="12" t="s">
        <v>567</v>
      </c>
      <c r="N984" s="12" t="s">
        <v>562</v>
      </c>
      <c r="O984" s="16">
        <v>700000</v>
      </c>
      <c r="P984" s="16">
        <v>681000</v>
      </c>
      <c r="Q984" s="17">
        <v>681000</v>
      </c>
      <c r="R984" s="17">
        <v>681000</v>
      </c>
      <c r="S984" s="16">
        <v>0</v>
      </c>
      <c r="T984" s="16">
        <v>0</v>
      </c>
      <c r="U984" s="17">
        <v>0</v>
      </c>
      <c r="V984" s="17">
        <v>0</v>
      </c>
      <c r="W984" s="16">
        <v>681000</v>
      </c>
      <c r="X984" s="16">
        <v>19000</v>
      </c>
      <c r="Y984" s="16">
        <v>16100</v>
      </c>
      <c r="Z984" s="16">
        <v>664900</v>
      </c>
      <c r="AA984" s="18">
        <v>0</v>
      </c>
      <c r="AB984" s="16">
        <v>-16100</v>
      </c>
      <c r="AC984" s="12" t="s">
        <v>549</v>
      </c>
      <c r="AD984" s="12" t="s">
        <v>79</v>
      </c>
      <c r="AE984" s="19">
        <v>43626</v>
      </c>
      <c r="AF984" s="19">
        <v>43633</v>
      </c>
      <c r="AH984" s="20">
        <v>43644</v>
      </c>
    </row>
    <row r="985" spans="1:34" s="12" customFormat="1" ht="12.75" x14ac:dyDescent="0.15">
      <c r="A985" s="12" t="s">
        <v>1858</v>
      </c>
      <c r="B985" s="12" t="s">
        <v>87</v>
      </c>
      <c r="C985" s="12" t="s">
        <v>542</v>
      </c>
      <c r="D985" s="12" t="s">
        <v>562</v>
      </c>
      <c r="E985" s="12" t="s">
        <v>544</v>
      </c>
      <c r="F985" s="12" t="s">
        <v>545</v>
      </c>
      <c r="G985" s="16">
        <v>700000</v>
      </c>
      <c r="H985" s="16">
        <v>664900</v>
      </c>
      <c r="I985" s="17">
        <v>664900</v>
      </c>
      <c r="J985" s="17">
        <v>664900</v>
      </c>
      <c r="K985" s="16">
        <v>35100</v>
      </c>
      <c r="L985" s="12" t="s">
        <v>86</v>
      </c>
      <c r="M985" s="12" t="s">
        <v>561</v>
      </c>
      <c r="N985" s="12" t="s">
        <v>562</v>
      </c>
      <c r="O985" s="16">
        <v>700000</v>
      </c>
      <c r="P985" s="16">
        <v>700000</v>
      </c>
      <c r="Q985" s="17">
        <v>700000</v>
      </c>
      <c r="R985" s="17">
        <v>700000</v>
      </c>
      <c r="S985" s="16">
        <v>0</v>
      </c>
      <c r="T985" s="16">
        <v>0</v>
      </c>
      <c r="U985" s="17">
        <v>0</v>
      </c>
      <c r="V985" s="17">
        <v>0</v>
      </c>
      <c r="W985" s="16">
        <v>700000</v>
      </c>
      <c r="X985" s="16">
        <v>0</v>
      </c>
      <c r="Y985" s="16">
        <v>35100</v>
      </c>
      <c r="Z985" s="16">
        <v>664900</v>
      </c>
      <c r="AA985" s="18">
        <v>0</v>
      </c>
      <c r="AB985" s="16">
        <v>-35100</v>
      </c>
      <c r="AC985" s="12" t="s">
        <v>549</v>
      </c>
      <c r="AD985" s="12" t="s">
        <v>79</v>
      </c>
      <c r="AE985" s="19">
        <v>43626</v>
      </c>
      <c r="AF985" s="19">
        <v>43633</v>
      </c>
      <c r="AH985" s="20">
        <v>43644</v>
      </c>
    </row>
    <row r="986" spans="1:34" s="12" customFormat="1" ht="12.75" x14ac:dyDescent="0.15">
      <c r="A986" s="12" t="s">
        <v>1859</v>
      </c>
      <c r="B986" s="12" t="s">
        <v>107</v>
      </c>
      <c r="C986" s="12" t="s">
        <v>554</v>
      </c>
      <c r="D986" s="12" t="s">
        <v>757</v>
      </c>
      <c r="E986" s="12" t="s">
        <v>544</v>
      </c>
      <c r="F986" s="12" t="s">
        <v>545</v>
      </c>
      <c r="G986" s="16">
        <v>1000</v>
      </c>
      <c r="H986" s="16">
        <v>1000</v>
      </c>
      <c r="I986" s="17">
        <v>1000</v>
      </c>
      <c r="J986" s="17">
        <v>1000</v>
      </c>
      <c r="K986" s="16">
        <v>0</v>
      </c>
      <c r="L986" s="12" t="s">
        <v>654</v>
      </c>
      <c r="M986" s="12" t="s">
        <v>557</v>
      </c>
      <c r="N986" s="12" t="s">
        <v>655</v>
      </c>
      <c r="O986" s="16">
        <v>139</v>
      </c>
      <c r="P986" s="16">
        <v>139</v>
      </c>
      <c r="Q986" s="17">
        <v>139</v>
      </c>
      <c r="R986" s="17">
        <v>139</v>
      </c>
      <c r="S986" s="16">
        <v>0</v>
      </c>
      <c r="T986" s="16">
        <v>0</v>
      </c>
      <c r="U986" s="17">
        <v>0</v>
      </c>
      <c r="V986" s="17">
        <v>0</v>
      </c>
      <c r="W986" s="16">
        <v>139</v>
      </c>
      <c r="X986" s="16">
        <v>0</v>
      </c>
      <c r="Y986" s="16">
        <v>0</v>
      </c>
      <c r="Z986" s="16">
        <v>139</v>
      </c>
      <c r="AA986" s="18">
        <v>0</v>
      </c>
      <c r="AB986" s="16">
        <v>0</v>
      </c>
      <c r="AC986" s="12" t="s">
        <v>549</v>
      </c>
      <c r="AD986" s="12" t="s">
        <v>559</v>
      </c>
      <c r="AE986" s="19">
        <v>43626</v>
      </c>
      <c r="AF986" s="19">
        <v>43636</v>
      </c>
      <c r="AG986" s="19">
        <v>43638</v>
      </c>
      <c r="AH986" s="20">
        <v>43640</v>
      </c>
    </row>
    <row r="987" spans="1:34" s="12" customFormat="1" ht="12.75" x14ac:dyDescent="0.15">
      <c r="A987" s="12" t="s">
        <v>1860</v>
      </c>
      <c r="B987" s="12" t="s">
        <v>108</v>
      </c>
      <c r="C987" s="12" t="s">
        <v>652</v>
      </c>
      <c r="D987" s="12" t="s">
        <v>653</v>
      </c>
      <c r="E987" s="12" t="s">
        <v>544</v>
      </c>
      <c r="F987" s="12" t="s">
        <v>545</v>
      </c>
      <c r="G987" s="16">
        <v>800</v>
      </c>
      <c r="H987" s="16">
        <v>800</v>
      </c>
      <c r="I987" s="17">
        <v>800</v>
      </c>
      <c r="J987" s="17">
        <v>800</v>
      </c>
      <c r="K987" s="16">
        <v>0</v>
      </c>
      <c r="L987" s="12" t="s">
        <v>654</v>
      </c>
      <c r="M987" s="12" t="s">
        <v>557</v>
      </c>
      <c r="N987" s="12" t="s">
        <v>655</v>
      </c>
      <c r="O987" s="16">
        <v>56</v>
      </c>
      <c r="P987" s="16">
        <v>56</v>
      </c>
      <c r="Q987" s="17">
        <v>56</v>
      </c>
      <c r="R987" s="17">
        <v>56</v>
      </c>
      <c r="S987" s="16">
        <v>0</v>
      </c>
      <c r="T987" s="16">
        <v>0</v>
      </c>
      <c r="U987" s="17">
        <v>0</v>
      </c>
      <c r="V987" s="17">
        <v>0</v>
      </c>
      <c r="W987" s="16">
        <v>56</v>
      </c>
      <c r="X987" s="16">
        <v>0</v>
      </c>
      <c r="Y987" s="16">
        <v>0</v>
      </c>
      <c r="Z987" s="16">
        <v>56</v>
      </c>
      <c r="AA987" s="18">
        <v>0</v>
      </c>
      <c r="AB987" s="16">
        <v>0</v>
      </c>
      <c r="AC987" s="12" t="s">
        <v>549</v>
      </c>
      <c r="AD987" s="12" t="s">
        <v>559</v>
      </c>
      <c r="AE987" s="19">
        <v>43626</v>
      </c>
      <c r="AF987" s="19">
        <v>43630</v>
      </c>
      <c r="AG987" s="19">
        <v>43634</v>
      </c>
      <c r="AH987" s="20">
        <v>43640</v>
      </c>
    </row>
    <row r="988" spans="1:34" s="12" customFormat="1" ht="12.75" x14ac:dyDescent="0.15">
      <c r="A988" s="12" t="s">
        <v>1861</v>
      </c>
      <c r="B988" s="12" t="s">
        <v>109</v>
      </c>
      <c r="C988" s="12" t="s">
        <v>753</v>
      </c>
      <c r="D988" s="12" t="s">
        <v>653</v>
      </c>
      <c r="E988" s="12" t="s">
        <v>544</v>
      </c>
      <c r="F988" s="12" t="s">
        <v>545</v>
      </c>
      <c r="G988" s="16">
        <v>800</v>
      </c>
      <c r="H988" s="16">
        <v>800</v>
      </c>
      <c r="I988" s="17">
        <v>800</v>
      </c>
      <c r="J988" s="17">
        <v>800</v>
      </c>
      <c r="K988" s="16">
        <v>0</v>
      </c>
      <c r="L988" s="12" t="s">
        <v>654</v>
      </c>
      <c r="M988" s="12" t="s">
        <v>557</v>
      </c>
      <c r="N988" s="12" t="s">
        <v>655</v>
      </c>
      <c r="O988" s="16">
        <v>56</v>
      </c>
      <c r="P988" s="16">
        <v>56</v>
      </c>
      <c r="Q988" s="17">
        <v>56</v>
      </c>
      <c r="R988" s="17">
        <v>56</v>
      </c>
      <c r="S988" s="16">
        <v>0</v>
      </c>
      <c r="T988" s="16">
        <v>0</v>
      </c>
      <c r="U988" s="17">
        <v>0</v>
      </c>
      <c r="V988" s="17">
        <v>0</v>
      </c>
      <c r="W988" s="16">
        <v>56</v>
      </c>
      <c r="X988" s="16">
        <v>0</v>
      </c>
      <c r="Y988" s="16">
        <v>0</v>
      </c>
      <c r="Z988" s="16">
        <v>56</v>
      </c>
      <c r="AA988" s="18">
        <v>0</v>
      </c>
      <c r="AB988" s="16">
        <v>0</v>
      </c>
      <c r="AC988" s="12" t="s">
        <v>549</v>
      </c>
      <c r="AD988" s="12" t="s">
        <v>559</v>
      </c>
      <c r="AE988" s="19">
        <v>43626</v>
      </c>
      <c r="AF988" s="19">
        <v>43633</v>
      </c>
      <c r="AG988" s="19">
        <v>43635</v>
      </c>
      <c r="AH988" s="20">
        <v>43640</v>
      </c>
    </row>
    <row r="989" spans="1:34" s="12" customFormat="1" ht="12.75" x14ac:dyDescent="0.15">
      <c r="A989" s="12" t="s">
        <v>1862</v>
      </c>
      <c r="B989" s="12" t="s">
        <v>23</v>
      </c>
      <c r="C989" s="12" t="s">
        <v>696</v>
      </c>
      <c r="D989" s="12" t="s">
        <v>939</v>
      </c>
      <c r="E989" s="12" t="s">
        <v>544</v>
      </c>
      <c r="F989" s="12" t="s">
        <v>545</v>
      </c>
      <c r="G989" s="16">
        <v>800</v>
      </c>
      <c r="H989" s="16">
        <v>800</v>
      </c>
      <c r="I989" s="17">
        <v>800</v>
      </c>
      <c r="J989" s="17">
        <v>800</v>
      </c>
      <c r="K989" s="16">
        <v>0</v>
      </c>
      <c r="L989" s="12" t="s">
        <v>698</v>
      </c>
      <c r="M989" s="12" t="s">
        <v>564</v>
      </c>
      <c r="N989" s="12" t="s">
        <v>699</v>
      </c>
      <c r="O989" s="16">
        <v>87</v>
      </c>
      <c r="P989" s="16">
        <v>87</v>
      </c>
      <c r="Q989" s="17">
        <v>87</v>
      </c>
      <c r="R989" s="17">
        <v>87</v>
      </c>
      <c r="S989" s="16">
        <v>0</v>
      </c>
      <c r="T989" s="16">
        <v>0</v>
      </c>
      <c r="U989" s="17">
        <v>0</v>
      </c>
      <c r="V989" s="17">
        <v>0</v>
      </c>
      <c r="W989" s="16">
        <v>87</v>
      </c>
      <c r="X989" s="16">
        <v>0</v>
      </c>
      <c r="Y989" s="16">
        <v>0</v>
      </c>
      <c r="Z989" s="16">
        <v>87</v>
      </c>
      <c r="AA989" s="18">
        <v>0</v>
      </c>
      <c r="AB989" s="16">
        <v>0</v>
      </c>
      <c r="AC989" s="12" t="s">
        <v>549</v>
      </c>
      <c r="AD989" s="12" t="s">
        <v>559</v>
      </c>
      <c r="AE989" s="19">
        <v>43626</v>
      </c>
      <c r="AF989" s="19">
        <v>43634</v>
      </c>
      <c r="AG989" s="19">
        <v>43635</v>
      </c>
      <c r="AH989" s="20">
        <v>43640</v>
      </c>
    </row>
    <row r="990" spans="1:34" s="12" customFormat="1" ht="12.75" x14ac:dyDescent="0.15">
      <c r="A990" s="12" t="s">
        <v>1863</v>
      </c>
      <c r="B990" s="12" t="s">
        <v>24</v>
      </c>
      <c r="C990" s="12" t="s">
        <v>701</v>
      </c>
      <c r="D990" s="12" t="s">
        <v>939</v>
      </c>
      <c r="E990" s="12" t="s">
        <v>544</v>
      </c>
      <c r="F990" s="12" t="s">
        <v>545</v>
      </c>
      <c r="G990" s="16">
        <v>800</v>
      </c>
      <c r="H990" s="16">
        <v>800</v>
      </c>
      <c r="I990" s="17">
        <v>800</v>
      </c>
      <c r="J990" s="17">
        <v>800</v>
      </c>
      <c r="K990" s="16">
        <v>0</v>
      </c>
      <c r="L990" s="12" t="s">
        <v>698</v>
      </c>
      <c r="M990" s="12" t="s">
        <v>564</v>
      </c>
      <c r="N990" s="12" t="s">
        <v>699</v>
      </c>
      <c r="O990" s="16">
        <v>87</v>
      </c>
      <c r="P990" s="16">
        <v>87</v>
      </c>
      <c r="Q990" s="17">
        <v>87</v>
      </c>
      <c r="R990" s="17">
        <v>87</v>
      </c>
      <c r="S990" s="16">
        <v>0</v>
      </c>
      <c r="T990" s="16">
        <v>0</v>
      </c>
      <c r="U990" s="17">
        <v>0</v>
      </c>
      <c r="V990" s="17">
        <v>0</v>
      </c>
      <c r="W990" s="16">
        <v>87</v>
      </c>
      <c r="X990" s="16">
        <v>0</v>
      </c>
      <c r="Y990" s="16">
        <v>0</v>
      </c>
      <c r="Z990" s="16">
        <v>87</v>
      </c>
      <c r="AA990" s="18">
        <v>0</v>
      </c>
      <c r="AB990" s="16">
        <v>0</v>
      </c>
      <c r="AC990" s="12" t="s">
        <v>549</v>
      </c>
      <c r="AD990" s="12" t="s">
        <v>559</v>
      </c>
      <c r="AE990" s="19">
        <v>43626</v>
      </c>
      <c r="AF990" s="19">
        <v>43634</v>
      </c>
      <c r="AG990" s="19">
        <v>43636</v>
      </c>
      <c r="AH990" s="20">
        <v>43640</v>
      </c>
    </row>
    <row r="991" spans="1:34" s="12" customFormat="1" ht="12.75" x14ac:dyDescent="0.15">
      <c r="A991" s="12" t="s">
        <v>1864</v>
      </c>
      <c r="B991" s="12" t="s">
        <v>1128</v>
      </c>
      <c r="C991" s="12" t="s">
        <v>588</v>
      </c>
      <c r="D991" s="12" t="s">
        <v>730</v>
      </c>
      <c r="E991" s="12" t="s">
        <v>544</v>
      </c>
      <c r="F991" s="12" t="s">
        <v>545</v>
      </c>
      <c r="G991" s="16">
        <v>600</v>
      </c>
      <c r="H991" s="16">
        <v>589.5</v>
      </c>
      <c r="I991" s="17">
        <v>589.5</v>
      </c>
      <c r="J991" s="17">
        <v>589.5</v>
      </c>
      <c r="K991" s="16">
        <v>10.5</v>
      </c>
      <c r="L991" s="12" t="s">
        <v>731</v>
      </c>
      <c r="M991" s="12" t="s">
        <v>686</v>
      </c>
      <c r="N991" s="12" t="s">
        <v>732</v>
      </c>
      <c r="O991" s="16">
        <v>62</v>
      </c>
      <c r="P991" s="16">
        <v>62</v>
      </c>
      <c r="Q991" s="17">
        <v>62</v>
      </c>
      <c r="R991" s="17">
        <v>62</v>
      </c>
      <c r="S991" s="16">
        <v>0</v>
      </c>
      <c r="T991" s="16">
        <v>0</v>
      </c>
      <c r="U991" s="17">
        <v>0</v>
      </c>
      <c r="V991" s="17">
        <v>0</v>
      </c>
      <c r="W991" s="16">
        <v>62</v>
      </c>
      <c r="X991" s="16">
        <v>0</v>
      </c>
      <c r="Y991" s="16">
        <v>1.085</v>
      </c>
      <c r="Z991" s="16">
        <v>60.914999999999999</v>
      </c>
      <c r="AA991" s="18">
        <v>0</v>
      </c>
      <c r="AB991" s="16">
        <v>-1.085</v>
      </c>
      <c r="AC991" s="12" t="s">
        <v>549</v>
      </c>
      <c r="AD991" s="12" t="s">
        <v>559</v>
      </c>
      <c r="AE991" s="19">
        <v>43626</v>
      </c>
      <c r="AF991" s="19">
        <v>43636</v>
      </c>
      <c r="AH991" s="20">
        <v>43640</v>
      </c>
    </row>
    <row r="992" spans="1:34" s="12" customFormat="1" ht="12.75" x14ac:dyDescent="0.15">
      <c r="A992" s="12" t="s">
        <v>1865</v>
      </c>
      <c r="B992" s="12" t="s">
        <v>1247</v>
      </c>
      <c r="C992" s="12" t="s">
        <v>652</v>
      </c>
      <c r="D992" s="12" t="s">
        <v>1196</v>
      </c>
      <c r="E992" s="12" t="s">
        <v>544</v>
      </c>
      <c r="F992" s="12" t="s">
        <v>545</v>
      </c>
      <c r="G992" s="16">
        <v>300</v>
      </c>
      <c r="H992" s="16">
        <v>296</v>
      </c>
      <c r="I992" s="17">
        <v>296</v>
      </c>
      <c r="J992" s="17">
        <v>296</v>
      </c>
      <c r="K992" s="16">
        <v>4</v>
      </c>
      <c r="L992" s="12" t="s">
        <v>654</v>
      </c>
      <c r="M992" s="12" t="s">
        <v>557</v>
      </c>
      <c r="N992" s="12" t="s">
        <v>655</v>
      </c>
      <c r="O992" s="16">
        <v>37</v>
      </c>
      <c r="P992" s="16">
        <v>37</v>
      </c>
      <c r="Q992" s="17">
        <v>37</v>
      </c>
      <c r="R992" s="17">
        <v>37</v>
      </c>
      <c r="S992" s="16">
        <v>0</v>
      </c>
      <c r="T992" s="16">
        <v>0</v>
      </c>
      <c r="U992" s="17">
        <v>0</v>
      </c>
      <c r="V992" s="17">
        <v>0</v>
      </c>
      <c r="W992" s="16">
        <v>37</v>
      </c>
      <c r="X992" s="16">
        <v>0</v>
      </c>
      <c r="Y992" s="16">
        <v>0.49333333333333002</v>
      </c>
      <c r="Z992" s="16">
        <v>36.506666666666703</v>
      </c>
      <c r="AA992" s="18">
        <v>0</v>
      </c>
      <c r="AB992" s="16">
        <v>-0.49333333333333501</v>
      </c>
      <c r="AC992" s="12" t="s">
        <v>549</v>
      </c>
      <c r="AD992" s="12" t="s">
        <v>559</v>
      </c>
      <c r="AE992" s="19">
        <v>43626</v>
      </c>
      <c r="AF992" s="19">
        <v>43627</v>
      </c>
      <c r="AH992" s="20">
        <v>43640</v>
      </c>
    </row>
    <row r="993" spans="1:34" s="12" customFormat="1" ht="12.75" x14ac:dyDescent="0.15">
      <c r="A993" s="12" t="s">
        <v>1866</v>
      </c>
      <c r="B993" s="12" t="s">
        <v>37</v>
      </c>
      <c r="C993" s="12" t="s">
        <v>588</v>
      </c>
      <c r="D993" s="12" t="s">
        <v>589</v>
      </c>
      <c r="E993" s="12" t="s">
        <v>544</v>
      </c>
      <c r="F993" s="12" t="s">
        <v>545</v>
      </c>
      <c r="G993" s="16">
        <v>2000</v>
      </c>
      <c r="H993" s="16">
        <v>2000</v>
      </c>
      <c r="I993" s="17">
        <v>2000</v>
      </c>
      <c r="J993" s="17">
        <v>2000</v>
      </c>
      <c r="K993" s="16">
        <v>0</v>
      </c>
      <c r="L993" s="12" t="s">
        <v>595</v>
      </c>
      <c r="M993" s="12" t="s">
        <v>591</v>
      </c>
      <c r="N993" s="12" t="s">
        <v>596</v>
      </c>
      <c r="O993" s="16">
        <v>83</v>
      </c>
      <c r="P993" s="16">
        <v>83</v>
      </c>
      <c r="Q993" s="17">
        <v>83</v>
      </c>
      <c r="R993" s="17">
        <v>83</v>
      </c>
      <c r="S993" s="16">
        <v>0</v>
      </c>
      <c r="T993" s="16">
        <v>0</v>
      </c>
      <c r="U993" s="17">
        <v>0</v>
      </c>
      <c r="V993" s="17">
        <v>0</v>
      </c>
      <c r="W993" s="16">
        <v>83</v>
      </c>
      <c r="X993" s="16">
        <v>0</v>
      </c>
      <c r="Y993" s="16">
        <v>-1.81898940354586E-14</v>
      </c>
      <c r="Z993" s="16">
        <v>83</v>
      </c>
      <c r="AA993" s="18">
        <v>0</v>
      </c>
      <c r="AB993" s="16">
        <v>0</v>
      </c>
      <c r="AC993" s="12" t="s">
        <v>549</v>
      </c>
      <c r="AD993" s="12" t="s">
        <v>559</v>
      </c>
      <c r="AE993" s="19">
        <v>43626</v>
      </c>
      <c r="AF993" s="19">
        <v>43628</v>
      </c>
      <c r="AG993" s="19">
        <v>43631</v>
      </c>
      <c r="AH993" s="20">
        <v>43631</v>
      </c>
    </row>
    <row r="994" spans="1:34" s="12" customFormat="1" ht="12.75" x14ac:dyDescent="0.15">
      <c r="A994" s="12" t="s">
        <v>1867</v>
      </c>
      <c r="B994" s="12" t="s">
        <v>308</v>
      </c>
      <c r="C994" s="12" t="s">
        <v>573</v>
      </c>
      <c r="D994" s="12" t="s">
        <v>1417</v>
      </c>
      <c r="E994" s="12" t="s">
        <v>544</v>
      </c>
      <c r="F994" s="12" t="s">
        <v>545</v>
      </c>
      <c r="G994" s="16">
        <v>300</v>
      </c>
      <c r="H994" s="16">
        <v>293</v>
      </c>
      <c r="I994" s="17">
        <v>293</v>
      </c>
      <c r="J994" s="17">
        <v>293</v>
      </c>
      <c r="K994" s="16">
        <v>7</v>
      </c>
      <c r="L994" s="12" t="s">
        <v>1414</v>
      </c>
      <c r="M994" s="12" t="s">
        <v>557</v>
      </c>
      <c r="N994" s="12" t="s">
        <v>1415</v>
      </c>
      <c r="O994" s="16">
        <v>24</v>
      </c>
      <c r="P994" s="16">
        <v>24</v>
      </c>
      <c r="Q994" s="17">
        <v>24</v>
      </c>
      <c r="R994" s="17">
        <v>24</v>
      </c>
      <c r="S994" s="16">
        <v>0</v>
      </c>
      <c r="T994" s="16">
        <v>0</v>
      </c>
      <c r="U994" s="17">
        <v>0</v>
      </c>
      <c r="V994" s="17">
        <v>0</v>
      </c>
      <c r="W994" s="16">
        <v>24</v>
      </c>
      <c r="X994" s="16">
        <v>0</v>
      </c>
      <c r="Y994" s="16">
        <v>0.56000000000000005</v>
      </c>
      <c r="Z994" s="16">
        <v>23.44</v>
      </c>
      <c r="AA994" s="18">
        <v>0</v>
      </c>
      <c r="AB994" s="16">
        <v>-0.56000000000000005</v>
      </c>
      <c r="AC994" s="12" t="s">
        <v>549</v>
      </c>
      <c r="AD994" s="12" t="s">
        <v>559</v>
      </c>
      <c r="AE994" s="19">
        <v>43626</v>
      </c>
      <c r="AF994" s="19">
        <v>43643</v>
      </c>
      <c r="AH994" s="20">
        <v>43644</v>
      </c>
    </row>
    <row r="995" spans="1:34" s="12" customFormat="1" ht="12.75" x14ac:dyDescent="0.15">
      <c r="A995" s="12" t="s">
        <v>1868</v>
      </c>
      <c r="B995" s="12" t="s">
        <v>15</v>
      </c>
      <c r="C995" s="12" t="s">
        <v>690</v>
      </c>
      <c r="D995" s="12" t="s">
        <v>691</v>
      </c>
      <c r="E995" s="12" t="s">
        <v>544</v>
      </c>
      <c r="F995" s="12" t="s">
        <v>545</v>
      </c>
      <c r="G995" s="16">
        <v>900000</v>
      </c>
      <c r="H995" s="16">
        <v>50000</v>
      </c>
      <c r="I995" s="17">
        <v>50000</v>
      </c>
      <c r="J995" s="17">
        <v>50000</v>
      </c>
      <c r="K995" s="16">
        <v>850000</v>
      </c>
      <c r="L995" s="12" t="s">
        <v>692</v>
      </c>
      <c r="M995" s="12" t="s">
        <v>564</v>
      </c>
      <c r="N995" s="12" t="s">
        <v>693</v>
      </c>
      <c r="O995" s="16">
        <v>306</v>
      </c>
      <c r="P995" s="16">
        <v>17</v>
      </c>
      <c r="Q995" s="17">
        <v>17</v>
      </c>
      <c r="R995" s="17">
        <v>17</v>
      </c>
      <c r="S995" s="16">
        <v>0</v>
      </c>
      <c r="T995" s="16">
        <v>0</v>
      </c>
      <c r="U995" s="17">
        <v>0</v>
      </c>
      <c r="V995" s="17">
        <v>0</v>
      </c>
      <c r="W995" s="16">
        <v>17</v>
      </c>
      <c r="X995" s="16">
        <v>289</v>
      </c>
      <c r="Y995" s="16">
        <v>0</v>
      </c>
      <c r="Z995" s="16">
        <v>17</v>
      </c>
      <c r="AA995" s="18">
        <v>0</v>
      </c>
      <c r="AB995" s="16">
        <v>0</v>
      </c>
      <c r="AC995" s="12" t="s">
        <v>549</v>
      </c>
      <c r="AD995" s="12" t="s">
        <v>559</v>
      </c>
      <c r="AE995" s="19">
        <v>43626</v>
      </c>
      <c r="AF995" s="19">
        <v>43629</v>
      </c>
      <c r="AH995" s="20">
        <v>43631</v>
      </c>
    </row>
    <row r="996" spans="1:34" s="12" customFormat="1" ht="12.75" x14ac:dyDescent="0.15">
      <c r="A996" s="12" t="s">
        <v>1869</v>
      </c>
      <c r="B996" s="12" t="s">
        <v>1290</v>
      </c>
      <c r="C996" s="12" t="s">
        <v>554</v>
      </c>
      <c r="D996" s="12" t="s">
        <v>555</v>
      </c>
      <c r="E996" s="12" t="s">
        <v>544</v>
      </c>
      <c r="F996" s="12" t="s">
        <v>545</v>
      </c>
      <c r="G996" s="16">
        <v>600</v>
      </c>
      <c r="H996" s="16">
        <v>490</v>
      </c>
      <c r="I996" s="17">
        <v>490</v>
      </c>
      <c r="J996" s="17">
        <v>490</v>
      </c>
      <c r="K996" s="16">
        <v>110</v>
      </c>
      <c r="L996" s="12" t="s">
        <v>654</v>
      </c>
      <c r="M996" s="12" t="s">
        <v>557</v>
      </c>
      <c r="N996" s="12" t="s">
        <v>655</v>
      </c>
      <c r="O996" s="16">
        <v>84</v>
      </c>
      <c r="P996" s="16">
        <v>68.7</v>
      </c>
      <c r="Q996" s="17">
        <v>68.7</v>
      </c>
      <c r="R996" s="17">
        <v>68.7</v>
      </c>
      <c r="S996" s="16">
        <v>0</v>
      </c>
      <c r="T996" s="16">
        <v>0</v>
      </c>
      <c r="U996" s="17">
        <v>0</v>
      </c>
      <c r="V996" s="17">
        <v>0</v>
      </c>
      <c r="W996" s="16">
        <v>68.7</v>
      </c>
      <c r="X996" s="16">
        <v>15.3</v>
      </c>
      <c r="Y996" s="16">
        <v>0.1</v>
      </c>
      <c r="Z996" s="16">
        <v>68.599999999999994</v>
      </c>
      <c r="AA996" s="18">
        <v>0</v>
      </c>
      <c r="AB996" s="16">
        <v>-0.1</v>
      </c>
      <c r="AC996" s="12" t="s">
        <v>549</v>
      </c>
      <c r="AD996" s="12" t="s">
        <v>559</v>
      </c>
      <c r="AE996" s="19">
        <v>43626</v>
      </c>
      <c r="AF996" s="19">
        <v>43630</v>
      </c>
      <c r="AH996" s="20">
        <v>43631</v>
      </c>
    </row>
    <row r="997" spans="1:34" s="12" customFormat="1" ht="12.75" x14ac:dyDescent="0.15">
      <c r="A997" s="12" t="s">
        <v>1870</v>
      </c>
      <c r="B997" s="12" t="s">
        <v>116</v>
      </c>
      <c r="C997" s="12" t="s">
        <v>696</v>
      </c>
      <c r="D997" s="12" t="s">
        <v>1002</v>
      </c>
      <c r="E997" s="12" t="s">
        <v>544</v>
      </c>
      <c r="F997" s="12" t="s">
        <v>545</v>
      </c>
      <c r="G997" s="16">
        <v>400</v>
      </c>
      <c r="H997" s="16">
        <v>0</v>
      </c>
      <c r="I997" s="17">
        <v>0</v>
      </c>
      <c r="J997" s="17">
        <v>0</v>
      </c>
      <c r="K997" s="16">
        <v>400</v>
      </c>
      <c r="L997" s="12" t="s">
        <v>1003</v>
      </c>
      <c r="M997" s="12" t="s">
        <v>564</v>
      </c>
      <c r="N997" s="12" t="s">
        <v>1004</v>
      </c>
      <c r="O997" s="16">
        <v>76</v>
      </c>
      <c r="P997" s="16">
        <v>0</v>
      </c>
      <c r="Q997" s="17">
        <v>0</v>
      </c>
      <c r="R997" s="17">
        <v>0</v>
      </c>
      <c r="S997" s="16">
        <v>0</v>
      </c>
      <c r="T997" s="16">
        <v>0</v>
      </c>
      <c r="U997" s="17">
        <v>0</v>
      </c>
      <c r="V997" s="17">
        <v>0</v>
      </c>
      <c r="W997" s="16">
        <v>0</v>
      </c>
      <c r="X997" s="16">
        <v>76</v>
      </c>
      <c r="Y997" s="16">
        <v>0</v>
      </c>
      <c r="Z997" s="16">
        <v>0</v>
      </c>
      <c r="AA997" s="18">
        <v>0</v>
      </c>
      <c r="AB997" s="16">
        <v>0</v>
      </c>
      <c r="AC997" s="12" t="s">
        <v>549</v>
      </c>
      <c r="AD997" s="12" t="s">
        <v>559</v>
      </c>
      <c r="AE997" s="19">
        <v>43626</v>
      </c>
      <c r="AH997" s="20">
        <v>43630</v>
      </c>
    </row>
    <row r="998" spans="1:34" s="12" customFormat="1" ht="12.75" x14ac:dyDescent="0.15">
      <c r="A998" s="12" t="s">
        <v>1871</v>
      </c>
      <c r="B998" s="12" t="s">
        <v>24</v>
      </c>
      <c r="C998" s="12" t="s">
        <v>701</v>
      </c>
      <c r="D998" s="12" t="s">
        <v>939</v>
      </c>
      <c r="E998" s="12" t="s">
        <v>544</v>
      </c>
      <c r="F998" s="12" t="s">
        <v>545</v>
      </c>
      <c r="G998" s="16">
        <v>60</v>
      </c>
      <c r="H998" s="16">
        <v>60</v>
      </c>
      <c r="I998" s="17">
        <v>60</v>
      </c>
      <c r="J998" s="17">
        <v>60</v>
      </c>
      <c r="K998" s="16">
        <v>0</v>
      </c>
      <c r="L998" s="12" t="s">
        <v>698</v>
      </c>
      <c r="M998" s="12" t="s">
        <v>564</v>
      </c>
      <c r="N998" s="12" t="s">
        <v>699</v>
      </c>
      <c r="O998" s="16">
        <v>7</v>
      </c>
      <c r="P998" s="16">
        <v>7</v>
      </c>
      <c r="Q998" s="17">
        <v>7</v>
      </c>
      <c r="R998" s="17">
        <v>7</v>
      </c>
      <c r="S998" s="16">
        <v>0</v>
      </c>
      <c r="T998" s="16">
        <v>0</v>
      </c>
      <c r="U998" s="17">
        <v>0</v>
      </c>
      <c r="V998" s="17">
        <v>0</v>
      </c>
      <c r="W998" s="16">
        <v>7</v>
      </c>
      <c r="X998" s="16">
        <v>0</v>
      </c>
      <c r="Y998" s="16">
        <v>0</v>
      </c>
      <c r="Z998" s="16">
        <v>7</v>
      </c>
      <c r="AA998" s="18">
        <v>0</v>
      </c>
      <c r="AB998" s="16">
        <v>0</v>
      </c>
      <c r="AC998" s="12" t="s">
        <v>549</v>
      </c>
      <c r="AD998" s="12" t="s">
        <v>559</v>
      </c>
      <c r="AE998" s="19">
        <v>43640</v>
      </c>
      <c r="AF998" s="19">
        <v>43640</v>
      </c>
      <c r="AG998" s="19">
        <v>43640</v>
      </c>
      <c r="AH998" s="20">
        <v>43642</v>
      </c>
    </row>
    <row r="999" spans="1:34" s="12" customFormat="1" ht="12.75" x14ac:dyDescent="0.15">
      <c r="A999" s="12" t="s">
        <v>1872</v>
      </c>
      <c r="B999" s="12" t="s">
        <v>1420</v>
      </c>
      <c r="C999" s="12" t="s">
        <v>588</v>
      </c>
      <c r="D999" s="12" t="s">
        <v>983</v>
      </c>
      <c r="E999" s="12" t="s">
        <v>544</v>
      </c>
      <c r="F999" s="12" t="s">
        <v>545</v>
      </c>
      <c r="G999" s="16">
        <v>300</v>
      </c>
      <c r="H999" s="16">
        <v>0</v>
      </c>
      <c r="I999" s="17">
        <v>0</v>
      </c>
      <c r="J999" s="17">
        <v>0</v>
      </c>
      <c r="K999" s="16">
        <v>300</v>
      </c>
      <c r="L999" s="12" t="s">
        <v>984</v>
      </c>
      <c r="M999" s="12" t="s">
        <v>557</v>
      </c>
      <c r="N999" s="12" t="s">
        <v>985</v>
      </c>
      <c r="O999" s="16">
        <v>48</v>
      </c>
      <c r="P999" s="16">
        <v>0</v>
      </c>
      <c r="Q999" s="17">
        <v>0</v>
      </c>
      <c r="R999" s="17">
        <v>0</v>
      </c>
      <c r="S999" s="16">
        <v>0</v>
      </c>
      <c r="T999" s="16">
        <v>0</v>
      </c>
      <c r="U999" s="17">
        <v>0</v>
      </c>
      <c r="V999" s="17">
        <v>0</v>
      </c>
      <c r="W999" s="16">
        <v>0</v>
      </c>
      <c r="X999" s="16">
        <v>48</v>
      </c>
      <c r="Y999" s="16">
        <v>0</v>
      </c>
      <c r="Z999" s="16">
        <v>0</v>
      </c>
      <c r="AA999" s="18">
        <v>0</v>
      </c>
      <c r="AB999" s="16">
        <v>0</v>
      </c>
      <c r="AC999" s="12" t="s">
        <v>549</v>
      </c>
      <c r="AD999" s="12" t="s">
        <v>559</v>
      </c>
      <c r="AE999" s="19">
        <v>43640</v>
      </c>
      <c r="AH999" s="20">
        <v>43644</v>
      </c>
    </row>
    <row r="1000" spans="1:34" s="12" customFormat="1" ht="12.75" x14ac:dyDescent="0.15">
      <c r="A1000" s="12" t="s">
        <v>1873</v>
      </c>
      <c r="B1000" s="12" t="s">
        <v>805</v>
      </c>
      <c r="C1000" s="12" t="s">
        <v>670</v>
      </c>
      <c r="D1000" s="12" t="s">
        <v>806</v>
      </c>
      <c r="E1000" s="12" t="s">
        <v>544</v>
      </c>
      <c r="F1000" s="12" t="s">
        <v>545</v>
      </c>
      <c r="G1000" s="16">
        <v>140000</v>
      </c>
      <c r="H1000" s="16">
        <v>134700</v>
      </c>
      <c r="I1000" s="17">
        <v>134700</v>
      </c>
      <c r="J1000" s="17">
        <v>134700</v>
      </c>
      <c r="K1000" s="16">
        <v>5300</v>
      </c>
      <c r="L1000" s="12" t="s">
        <v>807</v>
      </c>
      <c r="M1000" s="12" t="s">
        <v>569</v>
      </c>
      <c r="N1000" s="12" t="s">
        <v>808</v>
      </c>
      <c r="O1000" s="16">
        <v>99.54</v>
      </c>
      <c r="P1000" s="16">
        <v>95.8</v>
      </c>
      <c r="Q1000" s="17">
        <v>95.8</v>
      </c>
      <c r="R1000" s="17">
        <v>95.8</v>
      </c>
      <c r="S1000" s="16">
        <v>0</v>
      </c>
      <c r="T1000" s="16">
        <v>0</v>
      </c>
      <c r="U1000" s="17">
        <v>0</v>
      </c>
      <c r="V1000" s="17">
        <v>0</v>
      </c>
      <c r="W1000" s="16">
        <v>95.8</v>
      </c>
      <c r="X1000" s="16">
        <v>3.74</v>
      </c>
      <c r="Y1000" s="16">
        <v>2.8299999999999301E-2</v>
      </c>
      <c r="Z1000" s="16">
        <v>95.771699999999996</v>
      </c>
      <c r="AA1000" s="18">
        <v>0</v>
      </c>
      <c r="AB1000" s="16">
        <v>-2.8299999999999301E-2</v>
      </c>
      <c r="AC1000" s="12" t="s">
        <v>549</v>
      </c>
      <c r="AD1000" s="12" t="s">
        <v>559</v>
      </c>
      <c r="AE1000" s="19">
        <v>43641</v>
      </c>
      <c r="AF1000" s="19">
        <v>43641</v>
      </c>
      <c r="AH1000" s="20">
        <v>43644</v>
      </c>
    </row>
    <row r="1001" spans="1:34" s="12" customFormat="1" ht="12.75" x14ac:dyDescent="0.15">
      <c r="A1001" s="12" t="s">
        <v>1874</v>
      </c>
      <c r="B1001" s="12" t="s">
        <v>84</v>
      </c>
      <c r="C1001" s="12" t="s">
        <v>670</v>
      </c>
      <c r="D1001" s="12" t="s">
        <v>853</v>
      </c>
      <c r="E1001" s="12" t="s">
        <v>544</v>
      </c>
      <c r="F1001" s="12" t="s">
        <v>545</v>
      </c>
      <c r="G1001" s="16">
        <v>300000</v>
      </c>
      <c r="H1001" s="16">
        <v>0</v>
      </c>
      <c r="I1001" s="17">
        <v>0</v>
      </c>
      <c r="J1001" s="17">
        <v>0</v>
      </c>
      <c r="K1001" s="16">
        <v>300000</v>
      </c>
      <c r="L1001" s="12" t="s">
        <v>568</v>
      </c>
      <c r="M1001" s="12" t="s">
        <v>569</v>
      </c>
      <c r="N1001" s="12" t="s">
        <v>570</v>
      </c>
      <c r="O1001" s="16">
        <v>193</v>
      </c>
      <c r="P1001" s="16">
        <v>0</v>
      </c>
      <c r="Q1001" s="17">
        <v>0</v>
      </c>
      <c r="R1001" s="17">
        <v>0</v>
      </c>
      <c r="S1001" s="16">
        <v>0</v>
      </c>
      <c r="T1001" s="16">
        <v>0</v>
      </c>
      <c r="U1001" s="17">
        <v>0</v>
      </c>
      <c r="V1001" s="17">
        <v>0</v>
      </c>
      <c r="W1001" s="16">
        <v>0</v>
      </c>
      <c r="X1001" s="16">
        <v>193</v>
      </c>
      <c r="Y1001" s="16">
        <v>0</v>
      </c>
      <c r="Z1001" s="16">
        <v>0</v>
      </c>
      <c r="AA1001" s="18">
        <v>0</v>
      </c>
      <c r="AB1001" s="16">
        <v>0</v>
      </c>
      <c r="AC1001" s="12" t="s">
        <v>549</v>
      </c>
      <c r="AD1001" s="12" t="s">
        <v>559</v>
      </c>
      <c r="AE1001" s="19">
        <v>43641</v>
      </c>
      <c r="AH1001" s="20">
        <v>43642</v>
      </c>
    </row>
    <row r="1002" spans="1:34" s="12" customFormat="1" ht="12.75" x14ac:dyDescent="0.15">
      <c r="A1002" s="12" t="s">
        <v>1875</v>
      </c>
      <c r="B1002" s="12" t="s">
        <v>1876</v>
      </c>
      <c r="C1002" s="12" t="s">
        <v>994</v>
      </c>
      <c r="D1002" s="12" t="s">
        <v>1877</v>
      </c>
      <c r="E1002" s="12" t="s">
        <v>544</v>
      </c>
      <c r="F1002" s="12" t="s">
        <v>703</v>
      </c>
      <c r="G1002" s="16">
        <v>300000</v>
      </c>
      <c r="H1002" s="16">
        <v>0</v>
      </c>
      <c r="I1002" s="17">
        <v>0</v>
      </c>
      <c r="J1002" s="17">
        <v>0</v>
      </c>
      <c r="K1002" s="16">
        <v>300000</v>
      </c>
      <c r="L1002" s="12" t="s">
        <v>1878</v>
      </c>
      <c r="M1002" s="12" t="s">
        <v>542</v>
      </c>
      <c r="N1002" s="12" t="s">
        <v>1372</v>
      </c>
      <c r="O1002" s="16">
        <v>300000</v>
      </c>
      <c r="P1002" s="16">
        <v>0</v>
      </c>
      <c r="Q1002" s="17">
        <v>0</v>
      </c>
      <c r="R1002" s="17">
        <v>0</v>
      </c>
      <c r="S1002" s="16">
        <v>0</v>
      </c>
      <c r="T1002" s="16">
        <v>0</v>
      </c>
      <c r="U1002" s="17">
        <v>0</v>
      </c>
      <c r="V1002" s="17">
        <v>0</v>
      </c>
      <c r="W1002" s="16">
        <v>0</v>
      </c>
      <c r="X1002" s="16">
        <v>300000</v>
      </c>
      <c r="Y1002" s="16">
        <v>0</v>
      </c>
      <c r="Z1002" s="16">
        <v>0</v>
      </c>
      <c r="AA1002" s="18">
        <v>0</v>
      </c>
      <c r="AB1002" s="16">
        <v>0</v>
      </c>
      <c r="AC1002" s="12" t="s">
        <v>549</v>
      </c>
      <c r="AD1002" s="12" t="s">
        <v>79</v>
      </c>
      <c r="AE1002" s="19">
        <v>43641</v>
      </c>
    </row>
    <row r="1003" spans="1:34" s="12" customFormat="1" ht="12.75" x14ac:dyDescent="0.15">
      <c r="A1003" s="12" t="s">
        <v>1879</v>
      </c>
      <c r="B1003" s="12" t="s">
        <v>47</v>
      </c>
      <c r="C1003" s="12" t="s">
        <v>462</v>
      </c>
      <c r="D1003" s="12" t="s">
        <v>632</v>
      </c>
      <c r="E1003" s="12" t="s">
        <v>544</v>
      </c>
      <c r="F1003" s="12" t="s">
        <v>585</v>
      </c>
      <c r="G1003" s="16">
        <v>1000000</v>
      </c>
      <c r="H1003" s="16">
        <v>763300</v>
      </c>
      <c r="I1003" s="17">
        <v>763300</v>
      </c>
      <c r="J1003" s="17">
        <v>763300</v>
      </c>
      <c r="K1003" s="16">
        <v>236700</v>
      </c>
      <c r="L1003" s="12" t="s">
        <v>633</v>
      </c>
      <c r="M1003" s="12" t="s">
        <v>564</v>
      </c>
      <c r="N1003" s="12" t="s">
        <v>634</v>
      </c>
      <c r="O1003" s="16">
        <v>337</v>
      </c>
      <c r="P1003" s="16">
        <v>337</v>
      </c>
      <c r="Q1003" s="17">
        <v>337</v>
      </c>
      <c r="R1003" s="17">
        <v>337</v>
      </c>
      <c r="S1003" s="16">
        <v>0</v>
      </c>
      <c r="T1003" s="16">
        <v>0</v>
      </c>
      <c r="U1003" s="17">
        <v>0</v>
      </c>
      <c r="V1003" s="17">
        <v>0</v>
      </c>
      <c r="W1003" s="16">
        <v>337</v>
      </c>
      <c r="X1003" s="16">
        <v>0</v>
      </c>
      <c r="Y1003" s="16">
        <v>79.767899999999997</v>
      </c>
      <c r="Z1003" s="16">
        <v>257.2321</v>
      </c>
      <c r="AA1003" s="18">
        <v>0</v>
      </c>
      <c r="AB1003" s="16">
        <v>-79.767899999999997</v>
      </c>
      <c r="AC1003" s="12" t="s">
        <v>549</v>
      </c>
      <c r="AD1003" s="12" t="s">
        <v>559</v>
      </c>
      <c r="AE1003" s="19">
        <v>43641</v>
      </c>
      <c r="AF1003" s="19">
        <v>43641</v>
      </c>
    </row>
    <row r="1004" spans="1:34" s="12" customFormat="1" ht="12.75" x14ac:dyDescent="0.15">
      <c r="A1004" s="12" t="s">
        <v>1880</v>
      </c>
      <c r="B1004" s="12" t="s">
        <v>55</v>
      </c>
      <c r="C1004" s="12" t="s">
        <v>588</v>
      </c>
      <c r="D1004" s="12" t="s">
        <v>816</v>
      </c>
      <c r="E1004" s="12" t="s">
        <v>544</v>
      </c>
      <c r="F1004" s="12" t="s">
        <v>545</v>
      </c>
      <c r="G1004" s="16">
        <v>250</v>
      </c>
      <c r="H1004" s="16">
        <v>241.2</v>
      </c>
      <c r="I1004" s="17">
        <v>241.2</v>
      </c>
      <c r="J1004" s="17">
        <v>241.2</v>
      </c>
      <c r="K1004" s="16">
        <v>8.8000000000000007</v>
      </c>
      <c r="L1004" s="12" t="s">
        <v>817</v>
      </c>
      <c r="M1004" s="12" t="s">
        <v>557</v>
      </c>
      <c r="N1004" s="12" t="s">
        <v>818</v>
      </c>
      <c r="O1004" s="16">
        <v>20</v>
      </c>
      <c r="P1004" s="16">
        <v>19.3</v>
      </c>
      <c r="Q1004" s="17">
        <v>19.3</v>
      </c>
      <c r="R1004" s="17">
        <v>19.3</v>
      </c>
      <c r="S1004" s="16">
        <v>0</v>
      </c>
      <c r="T1004" s="16">
        <v>0</v>
      </c>
      <c r="U1004" s="17">
        <v>0</v>
      </c>
      <c r="V1004" s="17">
        <v>0</v>
      </c>
      <c r="W1004" s="16">
        <v>19.3</v>
      </c>
      <c r="X1004" s="16">
        <v>0.7</v>
      </c>
      <c r="Y1004" s="16">
        <v>3.9999999999986401E-3</v>
      </c>
      <c r="Z1004" s="16">
        <v>19.295999999999999</v>
      </c>
      <c r="AA1004" s="18">
        <v>0</v>
      </c>
      <c r="AB1004" s="16">
        <v>-4.0000000000009099E-3</v>
      </c>
      <c r="AC1004" s="12" t="s">
        <v>549</v>
      </c>
      <c r="AD1004" s="12" t="s">
        <v>559</v>
      </c>
      <c r="AE1004" s="19">
        <v>43641</v>
      </c>
      <c r="AF1004" s="19">
        <v>43641</v>
      </c>
      <c r="AH1004" s="20">
        <v>43644</v>
      </c>
    </row>
    <row r="1005" spans="1:34" s="12" customFormat="1" ht="12.75" x14ac:dyDescent="0.15">
      <c r="A1005" s="12" t="s">
        <v>1881</v>
      </c>
      <c r="B1005" s="12" t="s">
        <v>204</v>
      </c>
      <c r="C1005" s="12" t="s">
        <v>1101</v>
      </c>
      <c r="D1005" s="12" t="s">
        <v>1097</v>
      </c>
      <c r="E1005" s="12" t="s">
        <v>544</v>
      </c>
      <c r="F1005" s="12" t="s">
        <v>545</v>
      </c>
      <c r="G1005" s="16">
        <v>500</v>
      </c>
      <c r="H1005" s="16">
        <v>0</v>
      </c>
      <c r="I1005" s="17">
        <v>0</v>
      </c>
      <c r="J1005" s="17">
        <v>0</v>
      </c>
      <c r="K1005" s="16">
        <v>500</v>
      </c>
      <c r="L1005" s="12" t="s">
        <v>1102</v>
      </c>
      <c r="M1005" s="12" t="s">
        <v>686</v>
      </c>
      <c r="N1005" s="12" t="s">
        <v>1103</v>
      </c>
      <c r="O1005" s="16">
        <v>0.106</v>
      </c>
      <c r="P1005" s="16">
        <v>0</v>
      </c>
      <c r="Q1005" s="17">
        <v>0</v>
      </c>
      <c r="R1005" s="17">
        <v>0</v>
      </c>
      <c r="S1005" s="16">
        <v>0</v>
      </c>
      <c r="T1005" s="16">
        <v>0</v>
      </c>
      <c r="U1005" s="17">
        <v>0</v>
      </c>
      <c r="V1005" s="17">
        <v>0</v>
      </c>
      <c r="W1005" s="16">
        <v>0</v>
      </c>
      <c r="X1005" s="16">
        <v>0.106</v>
      </c>
      <c r="Y1005" s="16">
        <v>0</v>
      </c>
      <c r="Z1005" s="16">
        <v>0</v>
      </c>
      <c r="AA1005" s="18">
        <v>0</v>
      </c>
      <c r="AB1005" s="16">
        <v>0</v>
      </c>
      <c r="AC1005" s="12" t="s">
        <v>549</v>
      </c>
      <c r="AD1005" s="12" t="s">
        <v>559</v>
      </c>
      <c r="AE1005" s="19">
        <v>43641</v>
      </c>
      <c r="AH1005" s="20">
        <v>43644</v>
      </c>
    </row>
    <row r="1006" spans="1:34" s="12" customFormat="1" ht="12.75" x14ac:dyDescent="0.15">
      <c r="A1006" s="12" t="s">
        <v>1882</v>
      </c>
      <c r="B1006" s="12" t="s">
        <v>1883</v>
      </c>
      <c r="C1006" s="12" t="s">
        <v>1884</v>
      </c>
      <c r="D1006" s="12" t="s">
        <v>860</v>
      </c>
      <c r="E1006" s="12" t="s">
        <v>544</v>
      </c>
      <c r="F1006" s="12" t="s">
        <v>708</v>
      </c>
      <c r="G1006" s="16">
        <v>200000</v>
      </c>
      <c r="H1006" s="16">
        <v>0</v>
      </c>
      <c r="I1006" s="17">
        <v>0</v>
      </c>
      <c r="J1006" s="17">
        <v>0</v>
      </c>
      <c r="K1006" s="16">
        <v>200000</v>
      </c>
      <c r="L1006" s="12" t="s">
        <v>1885</v>
      </c>
      <c r="M1006" s="12" t="s">
        <v>564</v>
      </c>
      <c r="N1006" s="12" t="s">
        <v>1886</v>
      </c>
      <c r="O1006" s="16">
        <v>19.3</v>
      </c>
      <c r="P1006" s="16">
        <v>13</v>
      </c>
      <c r="Q1006" s="17">
        <v>13</v>
      </c>
      <c r="R1006" s="17">
        <v>13</v>
      </c>
      <c r="S1006" s="16">
        <v>0</v>
      </c>
      <c r="T1006" s="16">
        <v>0</v>
      </c>
      <c r="U1006" s="17">
        <v>0</v>
      </c>
      <c r="V1006" s="17">
        <v>0</v>
      </c>
      <c r="W1006" s="16">
        <v>13</v>
      </c>
      <c r="X1006" s="16">
        <v>6.3</v>
      </c>
      <c r="Y1006" s="16">
        <v>13</v>
      </c>
      <c r="Z1006" s="16">
        <v>0</v>
      </c>
      <c r="AA1006" s="18">
        <v>0</v>
      </c>
      <c r="AB1006" s="16">
        <v>-13</v>
      </c>
      <c r="AC1006" s="12" t="s">
        <v>549</v>
      </c>
      <c r="AD1006" s="12" t="s">
        <v>559</v>
      </c>
      <c r="AE1006" s="19">
        <v>43641</v>
      </c>
    </row>
    <row r="1007" spans="1:34" s="12" customFormat="1" ht="12.75" x14ac:dyDescent="0.15">
      <c r="A1007" s="12" t="s">
        <v>1887</v>
      </c>
      <c r="B1007" s="12" t="s">
        <v>388</v>
      </c>
      <c r="C1007" s="12" t="s">
        <v>800</v>
      </c>
      <c r="D1007" s="12" t="s">
        <v>801</v>
      </c>
      <c r="E1007" s="12" t="s">
        <v>544</v>
      </c>
      <c r="F1007" s="12" t="s">
        <v>545</v>
      </c>
      <c r="G1007" s="16">
        <v>290000</v>
      </c>
      <c r="H1007" s="16">
        <v>260000</v>
      </c>
      <c r="I1007" s="17">
        <v>260000</v>
      </c>
      <c r="J1007" s="17">
        <v>260000</v>
      </c>
      <c r="K1007" s="16">
        <v>30000</v>
      </c>
      <c r="L1007" s="12" t="s">
        <v>802</v>
      </c>
      <c r="M1007" s="12" t="s">
        <v>569</v>
      </c>
      <c r="N1007" s="12" t="s">
        <v>803</v>
      </c>
      <c r="O1007" s="16">
        <v>48.43</v>
      </c>
      <c r="P1007" s="16">
        <v>47.7</v>
      </c>
      <c r="Q1007" s="17">
        <v>47.7</v>
      </c>
      <c r="R1007" s="17">
        <v>47.7</v>
      </c>
      <c r="S1007" s="16">
        <v>0</v>
      </c>
      <c r="T1007" s="16">
        <v>0</v>
      </c>
      <c r="U1007" s="17">
        <v>0</v>
      </c>
      <c r="V1007" s="17">
        <v>0</v>
      </c>
      <c r="W1007" s="16">
        <v>47.7</v>
      </c>
      <c r="X1007" s="16">
        <v>0.73</v>
      </c>
      <c r="Y1007" s="16">
        <v>4.28</v>
      </c>
      <c r="Z1007" s="16">
        <v>43.42</v>
      </c>
      <c r="AA1007" s="18">
        <v>0</v>
      </c>
      <c r="AB1007" s="16">
        <v>-4.28</v>
      </c>
      <c r="AC1007" s="12" t="s">
        <v>549</v>
      </c>
      <c r="AD1007" s="12" t="s">
        <v>559</v>
      </c>
      <c r="AE1007" s="19">
        <v>43641</v>
      </c>
      <c r="AF1007" s="19">
        <v>43642</v>
      </c>
      <c r="AH1007" s="20">
        <v>43644</v>
      </c>
    </row>
    <row r="1008" spans="1:34" s="12" customFormat="1" ht="12.75" x14ac:dyDescent="0.15">
      <c r="A1008" s="12" t="s">
        <v>1888</v>
      </c>
      <c r="B1008" s="12" t="s">
        <v>587</v>
      </c>
      <c r="C1008" s="12" t="s">
        <v>588</v>
      </c>
      <c r="D1008" s="12" t="s">
        <v>589</v>
      </c>
      <c r="E1008" s="12" t="s">
        <v>544</v>
      </c>
      <c r="F1008" s="12" t="s">
        <v>708</v>
      </c>
      <c r="G1008" s="16">
        <v>2000</v>
      </c>
      <c r="H1008" s="16">
        <v>0</v>
      </c>
      <c r="I1008" s="17">
        <v>0</v>
      </c>
      <c r="J1008" s="17">
        <v>0</v>
      </c>
      <c r="K1008" s="16">
        <v>2000</v>
      </c>
      <c r="L1008" s="12" t="s">
        <v>590</v>
      </c>
      <c r="M1008" s="12" t="s">
        <v>591</v>
      </c>
      <c r="N1008" s="12" t="s">
        <v>592</v>
      </c>
      <c r="O1008" s="16">
        <v>66</v>
      </c>
      <c r="P1008" s="16">
        <v>66</v>
      </c>
      <c r="Q1008" s="17">
        <v>66</v>
      </c>
      <c r="R1008" s="17">
        <v>66</v>
      </c>
      <c r="S1008" s="16">
        <v>0</v>
      </c>
      <c r="T1008" s="16">
        <v>0</v>
      </c>
      <c r="U1008" s="17">
        <v>0</v>
      </c>
      <c r="V1008" s="17">
        <v>0</v>
      </c>
      <c r="W1008" s="16">
        <v>66</v>
      </c>
      <c r="X1008" s="16">
        <v>0</v>
      </c>
      <c r="Y1008" s="16">
        <v>66</v>
      </c>
      <c r="Z1008" s="16">
        <v>0</v>
      </c>
      <c r="AA1008" s="18">
        <v>0</v>
      </c>
      <c r="AB1008" s="16">
        <v>-66</v>
      </c>
      <c r="AC1008" s="12" t="s">
        <v>549</v>
      </c>
      <c r="AD1008" s="12" t="s">
        <v>559</v>
      </c>
      <c r="AE1008" s="19">
        <v>43641</v>
      </c>
    </row>
    <row r="1009" spans="1:34" s="12" customFormat="1" ht="12.75" x14ac:dyDescent="0.15">
      <c r="A1009" s="12" t="s">
        <v>1889</v>
      </c>
      <c r="B1009" s="12" t="s">
        <v>85</v>
      </c>
      <c r="C1009" s="12" t="s">
        <v>567</v>
      </c>
      <c r="D1009" s="12" t="s">
        <v>562</v>
      </c>
      <c r="E1009" s="12" t="s">
        <v>544</v>
      </c>
      <c r="F1009" s="12" t="s">
        <v>708</v>
      </c>
      <c r="G1009" s="16">
        <v>200000</v>
      </c>
      <c r="H1009" s="16">
        <v>0</v>
      </c>
      <c r="I1009" s="17">
        <v>0</v>
      </c>
      <c r="J1009" s="17">
        <v>0</v>
      </c>
      <c r="K1009" s="16">
        <v>200000</v>
      </c>
      <c r="L1009" s="12" t="s">
        <v>568</v>
      </c>
      <c r="M1009" s="12" t="s">
        <v>569</v>
      </c>
      <c r="N1009" s="12" t="s">
        <v>570</v>
      </c>
      <c r="O1009" s="16">
        <v>103</v>
      </c>
      <c r="P1009" s="16">
        <v>103</v>
      </c>
      <c r="Q1009" s="17">
        <v>103</v>
      </c>
      <c r="R1009" s="17">
        <v>103</v>
      </c>
      <c r="S1009" s="16">
        <v>0</v>
      </c>
      <c r="T1009" s="16">
        <v>0</v>
      </c>
      <c r="U1009" s="17">
        <v>0</v>
      </c>
      <c r="V1009" s="17">
        <v>0</v>
      </c>
      <c r="W1009" s="16">
        <v>103</v>
      </c>
      <c r="X1009" s="16">
        <v>0</v>
      </c>
      <c r="Y1009" s="16">
        <v>103</v>
      </c>
      <c r="Z1009" s="16">
        <v>0</v>
      </c>
      <c r="AA1009" s="18">
        <v>0</v>
      </c>
      <c r="AB1009" s="16">
        <v>-103</v>
      </c>
      <c r="AC1009" s="12" t="s">
        <v>549</v>
      </c>
      <c r="AD1009" s="12" t="s">
        <v>559</v>
      </c>
      <c r="AE1009" s="19">
        <v>43641</v>
      </c>
    </row>
    <row r="1010" spans="1:34" s="12" customFormat="1" ht="12.75" x14ac:dyDescent="0.15">
      <c r="A1010" s="12" t="s">
        <v>1890</v>
      </c>
      <c r="B1010" s="12" t="s">
        <v>109</v>
      </c>
      <c r="C1010" s="12" t="s">
        <v>753</v>
      </c>
      <c r="D1010" s="12" t="s">
        <v>653</v>
      </c>
      <c r="E1010" s="12" t="s">
        <v>544</v>
      </c>
      <c r="F1010" s="12" t="s">
        <v>585</v>
      </c>
      <c r="G1010" s="16">
        <v>800</v>
      </c>
      <c r="H1010" s="16">
        <v>800</v>
      </c>
      <c r="I1010" s="17">
        <v>800</v>
      </c>
      <c r="J1010" s="17">
        <v>800</v>
      </c>
      <c r="K1010" s="16">
        <v>0</v>
      </c>
      <c r="L1010" s="12" t="s">
        <v>654</v>
      </c>
      <c r="M1010" s="12" t="s">
        <v>557</v>
      </c>
      <c r="N1010" s="12" t="s">
        <v>655</v>
      </c>
      <c r="O1010" s="16">
        <v>56</v>
      </c>
      <c r="P1010" s="16">
        <v>56</v>
      </c>
      <c r="Q1010" s="17">
        <v>56</v>
      </c>
      <c r="R1010" s="17">
        <v>56</v>
      </c>
      <c r="S1010" s="16">
        <v>0</v>
      </c>
      <c r="T1010" s="16">
        <v>0</v>
      </c>
      <c r="U1010" s="17">
        <v>0</v>
      </c>
      <c r="V1010" s="17">
        <v>0</v>
      </c>
      <c r="W1010" s="16">
        <v>56</v>
      </c>
      <c r="X1010" s="16">
        <v>0</v>
      </c>
      <c r="Y1010" s="16">
        <v>0</v>
      </c>
      <c r="Z1010" s="16">
        <v>56</v>
      </c>
      <c r="AA1010" s="18">
        <v>0</v>
      </c>
      <c r="AB1010" s="16">
        <v>0</v>
      </c>
      <c r="AC1010" s="12" t="s">
        <v>549</v>
      </c>
      <c r="AD1010" s="12" t="s">
        <v>559</v>
      </c>
      <c r="AE1010" s="19">
        <v>43641</v>
      </c>
      <c r="AF1010" s="19">
        <v>43644</v>
      </c>
      <c r="AG1010" s="19">
        <v>43645</v>
      </c>
    </row>
    <row r="1011" spans="1:34" s="12" customFormat="1" ht="12.75" x14ac:dyDescent="0.15">
      <c r="A1011" s="12" t="s">
        <v>1891</v>
      </c>
      <c r="B1011" s="12" t="s">
        <v>23</v>
      </c>
      <c r="C1011" s="12" t="s">
        <v>696</v>
      </c>
      <c r="D1011" s="12" t="s">
        <v>939</v>
      </c>
      <c r="E1011" s="12" t="s">
        <v>544</v>
      </c>
      <c r="F1011" s="12" t="s">
        <v>545</v>
      </c>
      <c r="G1011" s="16">
        <v>142.4</v>
      </c>
      <c r="H1011" s="16">
        <v>142.4</v>
      </c>
      <c r="I1011" s="17">
        <v>142.4</v>
      </c>
      <c r="J1011" s="17">
        <v>142.4</v>
      </c>
      <c r="K1011" s="16">
        <v>0</v>
      </c>
      <c r="L1011" s="12" t="s">
        <v>698</v>
      </c>
      <c r="M1011" s="12" t="s">
        <v>564</v>
      </c>
      <c r="N1011" s="12" t="s">
        <v>699</v>
      </c>
      <c r="O1011" s="16">
        <v>16</v>
      </c>
      <c r="P1011" s="16">
        <v>16</v>
      </c>
      <c r="Q1011" s="17">
        <v>16</v>
      </c>
      <c r="R1011" s="17">
        <v>16</v>
      </c>
      <c r="S1011" s="16">
        <v>0</v>
      </c>
      <c r="T1011" s="16">
        <v>0</v>
      </c>
      <c r="U1011" s="17">
        <v>0</v>
      </c>
      <c r="V1011" s="17">
        <v>0</v>
      </c>
      <c r="W1011" s="16">
        <v>16</v>
      </c>
      <c r="X1011" s="16">
        <v>0</v>
      </c>
      <c r="Y1011" s="16">
        <v>0</v>
      </c>
      <c r="Z1011" s="16">
        <v>16</v>
      </c>
      <c r="AA1011" s="18">
        <v>0</v>
      </c>
      <c r="AB1011" s="16">
        <v>0</v>
      </c>
      <c r="AC1011" s="12" t="s">
        <v>549</v>
      </c>
      <c r="AD1011" s="12" t="s">
        <v>559</v>
      </c>
      <c r="AE1011" s="19">
        <v>43641</v>
      </c>
      <c r="AF1011" s="19">
        <v>43641</v>
      </c>
      <c r="AH1011" s="20">
        <v>43644</v>
      </c>
    </row>
    <row r="1012" spans="1:34" s="12" customFormat="1" ht="12.75" x14ac:dyDescent="0.15">
      <c r="A1012" s="12" t="s">
        <v>1892</v>
      </c>
      <c r="B1012" s="12" t="s">
        <v>24</v>
      </c>
      <c r="C1012" s="12" t="s">
        <v>701</v>
      </c>
      <c r="D1012" s="12" t="s">
        <v>939</v>
      </c>
      <c r="E1012" s="12" t="s">
        <v>544</v>
      </c>
      <c r="F1012" s="12" t="s">
        <v>545</v>
      </c>
      <c r="G1012" s="16">
        <v>113.5</v>
      </c>
      <c r="H1012" s="16">
        <v>113.5</v>
      </c>
      <c r="I1012" s="17">
        <v>113.5</v>
      </c>
      <c r="J1012" s="17">
        <v>113.5</v>
      </c>
      <c r="K1012" s="16">
        <v>0</v>
      </c>
      <c r="L1012" s="12" t="s">
        <v>698</v>
      </c>
      <c r="M1012" s="12" t="s">
        <v>564</v>
      </c>
      <c r="N1012" s="12" t="s">
        <v>699</v>
      </c>
      <c r="O1012" s="16">
        <v>13</v>
      </c>
      <c r="P1012" s="16">
        <v>13</v>
      </c>
      <c r="Q1012" s="17">
        <v>13</v>
      </c>
      <c r="R1012" s="17">
        <v>13</v>
      </c>
      <c r="S1012" s="16">
        <v>0</v>
      </c>
      <c r="T1012" s="16">
        <v>0</v>
      </c>
      <c r="U1012" s="17">
        <v>0</v>
      </c>
      <c r="V1012" s="17">
        <v>0</v>
      </c>
      <c r="W1012" s="16">
        <v>13</v>
      </c>
      <c r="X1012" s="16">
        <v>0</v>
      </c>
      <c r="Y1012" s="16">
        <v>0</v>
      </c>
      <c r="Z1012" s="16">
        <v>13</v>
      </c>
      <c r="AA1012" s="18">
        <v>0</v>
      </c>
      <c r="AB1012" s="16">
        <v>0</v>
      </c>
      <c r="AC1012" s="12" t="s">
        <v>549</v>
      </c>
      <c r="AD1012" s="12" t="s">
        <v>559</v>
      </c>
      <c r="AE1012" s="19">
        <v>43641</v>
      </c>
      <c r="AF1012" s="19">
        <v>43641</v>
      </c>
      <c r="AH1012" s="20">
        <v>43644</v>
      </c>
    </row>
    <row r="1013" spans="1:34" s="12" customFormat="1" ht="12.75" x14ac:dyDescent="0.15">
      <c r="A1013" s="12" t="s">
        <v>1893</v>
      </c>
      <c r="B1013" s="12" t="s">
        <v>87</v>
      </c>
      <c r="C1013" s="12" t="s">
        <v>542</v>
      </c>
      <c r="D1013" s="12" t="s">
        <v>562</v>
      </c>
      <c r="E1013" s="12" t="s">
        <v>544</v>
      </c>
      <c r="F1013" s="12" t="s">
        <v>708</v>
      </c>
      <c r="G1013" s="16">
        <v>200000</v>
      </c>
      <c r="H1013" s="16">
        <v>0</v>
      </c>
      <c r="I1013" s="17">
        <v>0</v>
      </c>
      <c r="J1013" s="17">
        <v>0</v>
      </c>
      <c r="K1013" s="16">
        <v>200000</v>
      </c>
      <c r="L1013" s="12" t="s">
        <v>85</v>
      </c>
      <c r="M1013" s="12" t="s">
        <v>567</v>
      </c>
      <c r="N1013" s="12" t="s">
        <v>562</v>
      </c>
      <c r="O1013" s="16">
        <v>200000</v>
      </c>
      <c r="P1013" s="16">
        <v>0</v>
      </c>
      <c r="Q1013" s="17">
        <v>0</v>
      </c>
      <c r="R1013" s="17">
        <v>0</v>
      </c>
      <c r="S1013" s="16">
        <v>0</v>
      </c>
      <c r="T1013" s="16">
        <v>0</v>
      </c>
      <c r="U1013" s="17">
        <v>0</v>
      </c>
      <c r="V1013" s="17">
        <v>0</v>
      </c>
      <c r="W1013" s="16">
        <v>0</v>
      </c>
      <c r="X1013" s="16">
        <v>200000</v>
      </c>
      <c r="Y1013" s="16">
        <v>0</v>
      </c>
      <c r="Z1013" s="16">
        <v>0</v>
      </c>
      <c r="AA1013" s="18">
        <v>0</v>
      </c>
      <c r="AB1013" s="16">
        <v>0</v>
      </c>
      <c r="AC1013" s="12" t="s">
        <v>549</v>
      </c>
      <c r="AD1013" s="12" t="s">
        <v>79</v>
      </c>
      <c r="AE1013" s="19">
        <v>43641</v>
      </c>
    </row>
    <row r="1014" spans="1:34" s="12" customFormat="1" ht="12.75" x14ac:dyDescent="0.15">
      <c r="A1014" s="12" t="s">
        <v>1893</v>
      </c>
      <c r="B1014" s="12" t="s">
        <v>87</v>
      </c>
      <c r="C1014" s="12" t="s">
        <v>542</v>
      </c>
      <c r="D1014" s="12" t="s">
        <v>562</v>
      </c>
      <c r="E1014" s="12" t="s">
        <v>544</v>
      </c>
      <c r="F1014" s="12" t="s">
        <v>708</v>
      </c>
      <c r="G1014" s="16">
        <v>200000</v>
      </c>
      <c r="H1014" s="16">
        <v>0</v>
      </c>
      <c r="I1014" s="17">
        <v>0</v>
      </c>
      <c r="J1014" s="17">
        <v>0</v>
      </c>
      <c r="K1014" s="16">
        <v>200000</v>
      </c>
      <c r="L1014" s="12" t="s">
        <v>86</v>
      </c>
      <c r="M1014" s="12" t="s">
        <v>561</v>
      </c>
      <c r="N1014" s="12" t="s">
        <v>562</v>
      </c>
      <c r="O1014" s="16">
        <v>200000</v>
      </c>
      <c r="P1014" s="16">
        <v>150000</v>
      </c>
      <c r="Q1014" s="17">
        <v>150000</v>
      </c>
      <c r="R1014" s="17">
        <v>150000</v>
      </c>
      <c r="S1014" s="16">
        <v>0</v>
      </c>
      <c r="T1014" s="16">
        <v>0</v>
      </c>
      <c r="U1014" s="17">
        <v>0</v>
      </c>
      <c r="V1014" s="17">
        <v>0</v>
      </c>
      <c r="W1014" s="16">
        <v>150000</v>
      </c>
      <c r="X1014" s="16">
        <v>50000</v>
      </c>
      <c r="Y1014" s="16">
        <v>150000</v>
      </c>
      <c r="Z1014" s="16">
        <v>0</v>
      </c>
      <c r="AA1014" s="18">
        <v>0</v>
      </c>
      <c r="AB1014" s="16">
        <v>-150000</v>
      </c>
      <c r="AC1014" s="12" t="s">
        <v>549</v>
      </c>
      <c r="AD1014" s="12" t="s">
        <v>79</v>
      </c>
      <c r="AE1014" s="19">
        <v>43641</v>
      </c>
    </row>
    <row r="1015" spans="1:34" s="12" customFormat="1" ht="12.75" x14ac:dyDescent="0.15">
      <c r="A1015" s="12" t="s">
        <v>1894</v>
      </c>
      <c r="B1015" s="12" t="s">
        <v>112</v>
      </c>
      <c r="C1015" s="12" t="s">
        <v>554</v>
      </c>
      <c r="D1015" s="12" t="s">
        <v>757</v>
      </c>
      <c r="E1015" s="12" t="s">
        <v>544</v>
      </c>
      <c r="F1015" s="12" t="s">
        <v>545</v>
      </c>
      <c r="G1015" s="16">
        <v>400</v>
      </c>
      <c r="H1015" s="16">
        <v>0</v>
      </c>
      <c r="I1015" s="17">
        <v>0</v>
      </c>
      <c r="J1015" s="17">
        <v>0</v>
      </c>
      <c r="K1015" s="16">
        <v>400</v>
      </c>
      <c r="L1015" s="12" t="s">
        <v>758</v>
      </c>
      <c r="M1015" s="12" t="s">
        <v>557</v>
      </c>
      <c r="N1015" s="12" t="s">
        <v>759</v>
      </c>
      <c r="O1015" s="16">
        <v>91.76</v>
      </c>
      <c r="P1015" s="16">
        <v>0</v>
      </c>
      <c r="Q1015" s="17">
        <v>0</v>
      </c>
      <c r="R1015" s="17">
        <v>0</v>
      </c>
      <c r="S1015" s="16">
        <v>0</v>
      </c>
      <c r="T1015" s="16">
        <v>0</v>
      </c>
      <c r="U1015" s="17">
        <v>0</v>
      </c>
      <c r="V1015" s="17">
        <v>0</v>
      </c>
      <c r="W1015" s="16">
        <v>0</v>
      </c>
      <c r="X1015" s="16">
        <v>91.76</v>
      </c>
      <c r="Y1015" s="16">
        <v>0</v>
      </c>
      <c r="Z1015" s="16">
        <v>0</v>
      </c>
      <c r="AA1015" s="18">
        <v>0</v>
      </c>
      <c r="AB1015" s="16">
        <v>0</v>
      </c>
      <c r="AC1015" s="12" t="s">
        <v>549</v>
      </c>
      <c r="AD1015" s="12" t="s">
        <v>559</v>
      </c>
      <c r="AE1015" s="19">
        <v>43641</v>
      </c>
      <c r="AH1015" s="20">
        <v>43644</v>
      </c>
    </row>
    <row r="1016" spans="1:34" s="12" customFormat="1" ht="12.75" x14ac:dyDescent="0.15">
      <c r="A1016" s="12" t="s">
        <v>1895</v>
      </c>
      <c r="B1016" s="12" t="s">
        <v>769</v>
      </c>
      <c r="C1016" s="12" t="s">
        <v>652</v>
      </c>
      <c r="D1016" s="12" t="s">
        <v>653</v>
      </c>
      <c r="E1016" s="12" t="s">
        <v>544</v>
      </c>
      <c r="F1016" s="12" t="s">
        <v>585</v>
      </c>
      <c r="G1016" s="16">
        <v>500</v>
      </c>
      <c r="H1016" s="16">
        <v>500</v>
      </c>
      <c r="I1016" s="17">
        <v>500</v>
      </c>
      <c r="J1016" s="17">
        <v>500</v>
      </c>
      <c r="K1016" s="16">
        <v>0</v>
      </c>
      <c r="L1016" s="12" t="s">
        <v>754</v>
      </c>
      <c r="M1016" s="12" t="s">
        <v>557</v>
      </c>
      <c r="N1016" s="12" t="s">
        <v>755</v>
      </c>
      <c r="O1016" s="16">
        <v>60.484999999999999</v>
      </c>
      <c r="P1016" s="16">
        <v>60.484999999999999</v>
      </c>
      <c r="Q1016" s="17">
        <v>60.484999999999999</v>
      </c>
      <c r="R1016" s="17">
        <v>60.484999999999999</v>
      </c>
      <c r="S1016" s="16">
        <v>0</v>
      </c>
      <c r="T1016" s="16">
        <v>0</v>
      </c>
      <c r="U1016" s="17">
        <v>0</v>
      </c>
      <c r="V1016" s="17">
        <v>0</v>
      </c>
      <c r="W1016" s="16">
        <v>60.484999999999999</v>
      </c>
      <c r="X1016" s="16">
        <v>0</v>
      </c>
      <c r="Y1016" s="16">
        <v>0</v>
      </c>
      <c r="Z1016" s="16">
        <v>60.484999999999999</v>
      </c>
      <c r="AA1016" s="18">
        <v>0</v>
      </c>
      <c r="AB1016" s="16">
        <v>0</v>
      </c>
      <c r="AC1016" s="12" t="s">
        <v>549</v>
      </c>
      <c r="AD1016" s="12" t="s">
        <v>559</v>
      </c>
      <c r="AE1016" s="19">
        <v>43641</v>
      </c>
      <c r="AF1016" s="19">
        <v>43644</v>
      </c>
      <c r="AG1016" s="19">
        <v>43645</v>
      </c>
    </row>
    <row r="1017" spans="1:34" s="12" customFormat="1" ht="12.75" x14ac:dyDescent="0.15">
      <c r="A1017" s="12" t="s">
        <v>1896</v>
      </c>
      <c r="B1017" s="12" t="s">
        <v>31</v>
      </c>
      <c r="C1017" s="12" t="s">
        <v>670</v>
      </c>
      <c r="D1017" s="12" t="s">
        <v>671</v>
      </c>
      <c r="E1017" s="12" t="s">
        <v>544</v>
      </c>
      <c r="F1017" s="12" t="s">
        <v>585</v>
      </c>
      <c r="G1017" s="16">
        <v>1500000</v>
      </c>
      <c r="H1017" s="16">
        <v>968500</v>
      </c>
      <c r="I1017" s="17">
        <v>968500</v>
      </c>
      <c r="J1017" s="17">
        <v>968500</v>
      </c>
      <c r="K1017" s="16">
        <v>531500</v>
      </c>
      <c r="L1017" s="12" t="s">
        <v>672</v>
      </c>
      <c r="M1017" s="12" t="s">
        <v>564</v>
      </c>
      <c r="N1017" s="12" t="s">
        <v>673</v>
      </c>
      <c r="O1017" s="16">
        <v>1970</v>
      </c>
      <c r="P1017" s="16">
        <v>1894.3</v>
      </c>
      <c r="Q1017" s="17">
        <v>1894.3</v>
      </c>
      <c r="R1017" s="17">
        <v>1894.3</v>
      </c>
      <c r="S1017" s="16">
        <v>0</v>
      </c>
      <c r="T1017" s="16">
        <v>0</v>
      </c>
      <c r="U1017" s="17">
        <v>0</v>
      </c>
      <c r="V1017" s="17">
        <v>0</v>
      </c>
      <c r="W1017" s="16">
        <v>1894.3</v>
      </c>
      <c r="X1017" s="16">
        <v>75.7</v>
      </c>
      <c r="Y1017" s="16">
        <v>622.33666666666704</v>
      </c>
      <c r="Z1017" s="16">
        <v>1271.96333333333</v>
      </c>
      <c r="AA1017" s="18">
        <v>0</v>
      </c>
      <c r="AB1017" s="16">
        <v>-622.33666666666704</v>
      </c>
      <c r="AC1017" s="12" t="s">
        <v>549</v>
      </c>
      <c r="AD1017" s="12" t="s">
        <v>559</v>
      </c>
      <c r="AE1017" s="19">
        <v>43641</v>
      </c>
      <c r="AF1017" s="19">
        <v>43643</v>
      </c>
    </row>
    <row r="1018" spans="1:34" s="12" customFormat="1" ht="12.75" x14ac:dyDescent="0.15">
      <c r="A1018" s="12" t="s">
        <v>1897</v>
      </c>
      <c r="B1018" s="12" t="s">
        <v>1642</v>
      </c>
      <c r="C1018" s="12" t="s">
        <v>670</v>
      </c>
      <c r="D1018" s="12" t="s">
        <v>562</v>
      </c>
      <c r="E1018" s="12" t="s">
        <v>544</v>
      </c>
      <c r="F1018" s="12" t="s">
        <v>585</v>
      </c>
      <c r="G1018" s="16">
        <v>100000</v>
      </c>
      <c r="H1018" s="16">
        <v>27500</v>
      </c>
      <c r="I1018" s="17">
        <v>27500</v>
      </c>
      <c r="J1018" s="17">
        <v>27500</v>
      </c>
      <c r="K1018" s="16">
        <v>72500</v>
      </c>
      <c r="L1018" s="12" t="s">
        <v>568</v>
      </c>
      <c r="M1018" s="12" t="s">
        <v>569</v>
      </c>
      <c r="N1018" s="12" t="s">
        <v>570</v>
      </c>
      <c r="O1018" s="16">
        <v>52</v>
      </c>
      <c r="P1018" s="16">
        <v>52</v>
      </c>
      <c r="Q1018" s="17">
        <v>52</v>
      </c>
      <c r="R1018" s="17">
        <v>52</v>
      </c>
      <c r="S1018" s="16">
        <v>0</v>
      </c>
      <c r="T1018" s="16">
        <v>0</v>
      </c>
      <c r="U1018" s="17">
        <v>0</v>
      </c>
      <c r="V1018" s="17">
        <v>0</v>
      </c>
      <c r="W1018" s="16">
        <v>52</v>
      </c>
      <c r="X1018" s="16">
        <v>0</v>
      </c>
      <c r="Y1018" s="16">
        <v>37.700000000000003</v>
      </c>
      <c r="Z1018" s="16">
        <v>14.3</v>
      </c>
      <c r="AA1018" s="18">
        <v>0</v>
      </c>
      <c r="AB1018" s="16">
        <v>-37.700000000000003</v>
      </c>
      <c r="AC1018" s="12" t="s">
        <v>549</v>
      </c>
      <c r="AD1018" s="12" t="s">
        <v>559</v>
      </c>
      <c r="AE1018" s="19">
        <v>43642</v>
      </c>
      <c r="AF1018" s="19">
        <v>43645</v>
      </c>
    </row>
    <row r="1019" spans="1:34" s="12" customFormat="1" ht="12.75" x14ac:dyDescent="0.15">
      <c r="A1019" s="12" t="s">
        <v>1898</v>
      </c>
      <c r="B1019" s="12" t="s">
        <v>1128</v>
      </c>
      <c r="C1019" s="12" t="s">
        <v>588</v>
      </c>
      <c r="D1019" s="12" t="s">
        <v>730</v>
      </c>
      <c r="E1019" s="12" t="s">
        <v>544</v>
      </c>
      <c r="F1019" s="12" t="s">
        <v>545</v>
      </c>
      <c r="G1019" s="16">
        <v>560</v>
      </c>
      <c r="H1019" s="16">
        <v>555.1</v>
      </c>
      <c r="I1019" s="17">
        <v>555.1</v>
      </c>
      <c r="J1019" s="17">
        <v>555.1</v>
      </c>
      <c r="K1019" s="16">
        <v>4.9000000000000004</v>
      </c>
      <c r="L1019" s="12" t="s">
        <v>731</v>
      </c>
      <c r="M1019" s="12" t="s">
        <v>686</v>
      </c>
      <c r="N1019" s="12" t="s">
        <v>732</v>
      </c>
      <c r="O1019" s="16">
        <v>58</v>
      </c>
      <c r="P1019" s="16">
        <v>57.5</v>
      </c>
      <c r="Q1019" s="17">
        <v>57.5</v>
      </c>
      <c r="R1019" s="17">
        <v>57.5</v>
      </c>
      <c r="S1019" s="16">
        <v>0</v>
      </c>
      <c r="T1019" s="16">
        <v>0</v>
      </c>
      <c r="U1019" s="17">
        <v>0</v>
      </c>
      <c r="V1019" s="17">
        <v>0</v>
      </c>
      <c r="W1019" s="16">
        <v>57.5</v>
      </c>
      <c r="X1019" s="16">
        <v>0.5</v>
      </c>
      <c r="Y1019" s="16">
        <v>7.4999999999999997E-3</v>
      </c>
      <c r="Z1019" s="16">
        <v>57.4925</v>
      </c>
      <c r="AA1019" s="18">
        <v>0</v>
      </c>
      <c r="AB1019" s="16">
        <v>-7.4999999999999997E-3</v>
      </c>
      <c r="AC1019" s="12" t="s">
        <v>549</v>
      </c>
      <c r="AD1019" s="12" t="s">
        <v>559</v>
      </c>
      <c r="AE1019" s="19">
        <v>43642</v>
      </c>
      <c r="AF1019" s="19">
        <v>43642</v>
      </c>
      <c r="AH1019" s="20">
        <v>43644</v>
      </c>
    </row>
    <row r="1020" spans="1:34" s="12" customFormat="1" ht="12.75" x14ac:dyDescent="0.15">
      <c r="A1020" s="12" t="s">
        <v>1899</v>
      </c>
      <c r="B1020" s="12" t="s">
        <v>95</v>
      </c>
      <c r="C1020" s="12" t="s">
        <v>579</v>
      </c>
      <c r="D1020" s="12" t="s">
        <v>580</v>
      </c>
      <c r="E1020" s="12" t="s">
        <v>544</v>
      </c>
      <c r="F1020" s="12" t="s">
        <v>708</v>
      </c>
      <c r="G1020" s="16">
        <v>1000</v>
      </c>
      <c r="H1020" s="16">
        <v>0</v>
      </c>
      <c r="I1020" s="17">
        <v>0</v>
      </c>
      <c r="J1020" s="17">
        <v>0</v>
      </c>
      <c r="K1020" s="16">
        <v>1000</v>
      </c>
      <c r="L1020" s="12" t="s">
        <v>581</v>
      </c>
      <c r="M1020" s="12" t="s">
        <v>557</v>
      </c>
      <c r="N1020" s="12" t="s">
        <v>582</v>
      </c>
      <c r="O1020" s="16">
        <v>156.30000000000001</v>
      </c>
      <c r="P1020" s="16">
        <v>150.30000000000001</v>
      </c>
      <c r="Q1020" s="17">
        <v>150.30000000000001</v>
      </c>
      <c r="R1020" s="17">
        <v>150.30000000000001</v>
      </c>
      <c r="S1020" s="16">
        <v>0</v>
      </c>
      <c r="T1020" s="16">
        <v>0</v>
      </c>
      <c r="U1020" s="17">
        <v>0</v>
      </c>
      <c r="V1020" s="17">
        <v>0</v>
      </c>
      <c r="W1020" s="16">
        <v>150.30000000000001</v>
      </c>
      <c r="X1020" s="16">
        <v>6</v>
      </c>
      <c r="Y1020" s="16">
        <v>150.30000000000001</v>
      </c>
      <c r="Z1020" s="16">
        <v>0</v>
      </c>
      <c r="AA1020" s="18">
        <v>0</v>
      </c>
      <c r="AB1020" s="16">
        <v>-150.30000000000001</v>
      </c>
      <c r="AC1020" s="12" t="s">
        <v>549</v>
      </c>
      <c r="AD1020" s="12" t="s">
        <v>559</v>
      </c>
      <c r="AE1020" s="19">
        <v>43642</v>
      </c>
    </row>
    <row r="1021" spans="1:34" s="12" customFormat="1" ht="12.75" x14ac:dyDescent="0.15">
      <c r="A1021" s="12" t="s">
        <v>1900</v>
      </c>
      <c r="B1021" s="12" t="s">
        <v>432</v>
      </c>
      <c r="C1021" s="12" t="s">
        <v>863</v>
      </c>
      <c r="D1021" s="12" t="s">
        <v>1066</v>
      </c>
      <c r="E1021" s="12" t="s">
        <v>544</v>
      </c>
      <c r="F1021" s="12" t="s">
        <v>545</v>
      </c>
      <c r="G1021" s="16">
        <v>150000</v>
      </c>
      <c r="H1021" s="16">
        <v>0</v>
      </c>
      <c r="I1021" s="17">
        <v>0</v>
      </c>
      <c r="J1021" s="17">
        <v>0</v>
      </c>
      <c r="K1021" s="16">
        <v>150000</v>
      </c>
      <c r="L1021" s="12" t="s">
        <v>789</v>
      </c>
      <c r="M1021" s="12" t="s">
        <v>564</v>
      </c>
      <c r="N1021" s="12" t="s">
        <v>790</v>
      </c>
      <c r="O1021" s="16">
        <v>82.515000000000001</v>
      </c>
      <c r="P1021" s="16">
        <v>0</v>
      </c>
      <c r="Q1021" s="17">
        <v>0</v>
      </c>
      <c r="R1021" s="17">
        <v>0</v>
      </c>
      <c r="S1021" s="16">
        <v>0</v>
      </c>
      <c r="T1021" s="16">
        <v>0</v>
      </c>
      <c r="U1021" s="17">
        <v>0</v>
      </c>
      <c r="V1021" s="17">
        <v>0</v>
      </c>
      <c r="W1021" s="16">
        <v>0</v>
      </c>
      <c r="X1021" s="16">
        <v>82.515000000000001</v>
      </c>
      <c r="Y1021" s="16">
        <v>0</v>
      </c>
      <c r="Z1021" s="16">
        <v>0</v>
      </c>
      <c r="AA1021" s="18">
        <v>0</v>
      </c>
      <c r="AB1021" s="16">
        <v>0</v>
      </c>
      <c r="AC1021" s="12" t="s">
        <v>549</v>
      </c>
      <c r="AD1021" s="12" t="s">
        <v>559</v>
      </c>
      <c r="AE1021" s="19">
        <v>43642</v>
      </c>
      <c r="AH1021" s="20">
        <v>43644</v>
      </c>
    </row>
    <row r="1022" spans="1:34" s="12" customFormat="1" ht="12.75" x14ac:dyDescent="0.15">
      <c r="A1022" s="12" t="s">
        <v>1901</v>
      </c>
      <c r="B1022" s="12" t="s">
        <v>746</v>
      </c>
      <c r="C1022" s="12" t="s">
        <v>588</v>
      </c>
      <c r="D1022" s="12" t="s">
        <v>747</v>
      </c>
      <c r="E1022" s="12" t="s">
        <v>544</v>
      </c>
      <c r="F1022" s="12" t="s">
        <v>545</v>
      </c>
      <c r="G1022" s="16">
        <v>150</v>
      </c>
      <c r="H1022" s="16">
        <v>0</v>
      </c>
      <c r="I1022" s="17">
        <v>0</v>
      </c>
      <c r="J1022" s="17">
        <v>0</v>
      </c>
      <c r="K1022" s="16">
        <v>150</v>
      </c>
      <c r="L1022" s="12" t="s">
        <v>748</v>
      </c>
      <c r="M1022" s="12" t="s">
        <v>557</v>
      </c>
      <c r="N1022" s="12" t="s">
        <v>749</v>
      </c>
      <c r="O1022" s="16">
        <v>31</v>
      </c>
      <c r="P1022" s="16">
        <v>0</v>
      </c>
      <c r="Q1022" s="17">
        <v>0</v>
      </c>
      <c r="R1022" s="17">
        <v>0</v>
      </c>
      <c r="S1022" s="16">
        <v>0</v>
      </c>
      <c r="T1022" s="16">
        <v>0</v>
      </c>
      <c r="U1022" s="17">
        <v>0</v>
      </c>
      <c r="V1022" s="17">
        <v>0</v>
      </c>
      <c r="W1022" s="16">
        <v>0</v>
      </c>
      <c r="X1022" s="16">
        <v>31</v>
      </c>
      <c r="Y1022" s="16">
        <v>0</v>
      </c>
      <c r="Z1022" s="16">
        <v>0</v>
      </c>
      <c r="AA1022" s="18">
        <v>0</v>
      </c>
      <c r="AB1022" s="16">
        <v>0</v>
      </c>
      <c r="AC1022" s="12" t="s">
        <v>549</v>
      </c>
      <c r="AD1022" s="12" t="s">
        <v>559</v>
      </c>
      <c r="AE1022" s="19">
        <v>43642</v>
      </c>
      <c r="AH1022" s="20">
        <v>43644</v>
      </c>
    </row>
    <row r="1023" spans="1:34" s="12" customFormat="1" ht="12.75" x14ac:dyDescent="0.15">
      <c r="A1023" s="12" t="s">
        <v>1902</v>
      </c>
      <c r="B1023" s="12" t="s">
        <v>722</v>
      </c>
      <c r="C1023" s="12" t="s">
        <v>670</v>
      </c>
      <c r="D1023" s="12" t="s">
        <v>723</v>
      </c>
      <c r="E1023" s="12" t="s">
        <v>544</v>
      </c>
      <c r="F1023" s="12" t="s">
        <v>545</v>
      </c>
      <c r="G1023" s="16">
        <v>200000</v>
      </c>
      <c r="H1023" s="16">
        <v>0</v>
      </c>
      <c r="I1023" s="17">
        <v>0</v>
      </c>
      <c r="J1023" s="17">
        <v>0</v>
      </c>
      <c r="K1023" s="16">
        <v>200000</v>
      </c>
      <c r="L1023" s="12" t="s">
        <v>724</v>
      </c>
      <c r="M1023" s="12" t="s">
        <v>725</v>
      </c>
      <c r="N1023" s="12" t="s">
        <v>726</v>
      </c>
      <c r="O1023" s="16">
        <v>85</v>
      </c>
      <c r="P1023" s="16">
        <v>0</v>
      </c>
      <c r="Q1023" s="17">
        <v>0</v>
      </c>
      <c r="R1023" s="17">
        <v>0</v>
      </c>
      <c r="S1023" s="16">
        <v>0</v>
      </c>
      <c r="T1023" s="16">
        <v>0</v>
      </c>
      <c r="U1023" s="17">
        <v>0</v>
      </c>
      <c r="V1023" s="17">
        <v>0</v>
      </c>
      <c r="W1023" s="16">
        <v>0</v>
      </c>
      <c r="X1023" s="16">
        <v>85</v>
      </c>
      <c r="Y1023" s="16">
        <v>0</v>
      </c>
      <c r="Z1023" s="16">
        <v>0</v>
      </c>
      <c r="AA1023" s="18">
        <v>0</v>
      </c>
      <c r="AB1023" s="16">
        <v>0</v>
      </c>
      <c r="AC1023" s="12" t="s">
        <v>549</v>
      </c>
      <c r="AD1023" s="12" t="s">
        <v>559</v>
      </c>
      <c r="AE1023" s="19">
        <v>43642</v>
      </c>
      <c r="AH1023" s="20">
        <v>43644</v>
      </c>
    </row>
    <row r="1024" spans="1:34" s="12" customFormat="1" ht="12.75" x14ac:dyDescent="0.15">
      <c r="A1024" s="12" t="s">
        <v>1903</v>
      </c>
      <c r="B1024" s="12" t="s">
        <v>1678</v>
      </c>
      <c r="C1024" s="12" t="s">
        <v>462</v>
      </c>
      <c r="D1024" s="12" t="s">
        <v>801</v>
      </c>
      <c r="E1024" s="12" t="s">
        <v>544</v>
      </c>
      <c r="F1024" s="12" t="s">
        <v>545</v>
      </c>
      <c r="G1024" s="16">
        <v>200000</v>
      </c>
      <c r="H1024" s="16">
        <v>0</v>
      </c>
      <c r="I1024" s="17">
        <v>0</v>
      </c>
      <c r="J1024" s="17">
        <v>0</v>
      </c>
      <c r="K1024" s="16">
        <v>200000</v>
      </c>
      <c r="L1024" s="12" t="s">
        <v>802</v>
      </c>
      <c r="M1024" s="12" t="s">
        <v>569</v>
      </c>
      <c r="N1024" s="12" t="s">
        <v>803</v>
      </c>
      <c r="O1024" s="16">
        <v>33.305999999999997</v>
      </c>
      <c r="P1024" s="16">
        <v>0</v>
      </c>
      <c r="Q1024" s="17">
        <v>0</v>
      </c>
      <c r="R1024" s="17">
        <v>0</v>
      </c>
      <c r="S1024" s="16">
        <v>0</v>
      </c>
      <c r="T1024" s="16">
        <v>0</v>
      </c>
      <c r="U1024" s="17">
        <v>0</v>
      </c>
      <c r="V1024" s="17">
        <v>0</v>
      </c>
      <c r="W1024" s="16">
        <v>0</v>
      </c>
      <c r="X1024" s="16">
        <v>33.305999999999997</v>
      </c>
      <c r="Y1024" s="16">
        <v>0</v>
      </c>
      <c r="Z1024" s="16">
        <v>0</v>
      </c>
      <c r="AA1024" s="18">
        <v>0</v>
      </c>
      <c r="AB1024" s="16">
        <v>0</v>
      </c>
      <c r="AC1024" s="12" t="s">
        <v>549</v>
      </c>
      <c r="AD1024" s="12" t="s">
        <v>559</v>
      </c>
      <c r="AE1024" s="19">
        <v>43642</v>
      </c>
      <c r="AH1024" s="20">
        <v>43644</v>
      </c>
    </row>
    <row r="1025" spans="1:34" s="12" customFormat="1" ht="12.75" x14ac:dyDescent="0.15">
      <c r="A1025" s="12" t="s">
        <v>1904</v>
      </c>
      <c r="B1025" s="12" t="s">
        <v>374</v>
      </c>
      <c r="C1025" s="12" t="s">
        <v>657</v>
      </c>
      <c r="D1025" s="12" t="s">
        <v>658</v>
      </c>
      <c r="E1025" s="12" t="s">
        <v>544</v>
      </c>
      <c r="F1025" s="12" t="s">
        <v>545</v>
      </c>
      <c r="G1025" s="16">
        <v>1000000</v>
      </c>
      <c r="H1025" s="16">
        <v>0</v>
      </c>
      <c r="I1025" s="17">
        <v>0</v>
      </c>
      <c r="J1025" s="17">
        <v>0</v>
      </c>
      <c r="K1025" s="16">
        <v>1000000</v>
      </c>
      <c r="L1025" s="12" t="s">
        <v>659</v>
      </c>
      <c r="M1025" s="12" t="s">
        <v>660</v>
      </c>
      <c r="N1025" s="12" t="s">
        <v>661</v>
      </c>
      <c r="O1025" s="16">
        <v>619</v>
      </c>
      <c r="P1025" s="16">
        <v>0</v>
      </c>
      <c r="Q1025" s="17">
        <v>0</v>
      </c>
      <c r="R1025" s="17">
        <v>0</v>
      </c>
      <c r="S1025" s="16">
        <v>0</v>
      </c>
      <c r="T1025" s="16">
        <v>0</v>
      </c>
      <c r="U1025" s="17">
        <v>0</v>
      </c>
      <c r="V1025" s="17">
        <v>0</v>
      </c>
      <c r="W1025" s="16">
        <v>0</v>
      </c>
      <c r="X1025" s="16">
        <v>619</v>
      </c>
      <c r="Y1025" s="16">
        <v>0</v>
      </c>
      <c r="Z1025" s="16">
        <v>0</v>
      </c>
      <c r="AA1025" s="18">
        <v>0</v>
      </c>
      <c r="AB1025" s="16">
        <v>0</v>
      </c>
      <c r="AC1025" s="12" t="s">
        <v>549</v>
      </c>
      <c r="AD1025" s="12" t="s">
        <v>559</v>
      </c>
      <c r="AE1025" s="19">
        <v>43642</v>
      </c>
      <c r="AH1025" s="20">
        <v>43644</v>
      </c>
    </row>
    <row r="1026" spans="1:34" s="12" customFormat="1" ht="12.75" x14ac:dyDescent="0.15">
      <c r="A1026" s="12" t="s">
        <v>1905</v>
      </c>
      <c r="B1026" s="12" t="s">
        <v>388</v>
      </c>
      <c r="C1026" s="12" t="s">
        <v>800</v>
      </c>
      <c r="D1026" s="12" t="s">
        <v>801</v>
      </c>
      <c r="E1026" s="12" t="s">
        <v>544</v>
      </c>
      <c r="F1026" s="12" t="s">
        <v>545</v>
      </c>
      <c r="G1026" s="16">
        <v>300000</v>
      </c>
      <c r="H1026" s="16">
        <v>0</v>
      </c>
      <c r="I1026" s="17">
        <v>0</v>
      </c>
      <c r="J1026" s="17">
        <v>0</v>
      </c>
      <c r="K1026" s="16">
        <v>300000</v>
      </c>
      <c r="L1026" s="12" t="s">
        <v>802</v>
      </c>
      <c r="M1026" s="12" t="s">
        <v>569</v>
      </c>
      <c r="N1026" s="12" t="s">
        <v>803</v>
      </c>
      <c r="O1026" s="16">
        <v>50.1</v>
      </c>
      <c r="P1026" s="16">
        <v>0</v>
      </c>
      <c r="Q1026" s="17">
        <v>0</v>
      </c>
      <c r="R1026" s="17">
        <v>0</v>
      </c>
      <c r="S1026" s="16">
        <v>0</v>
      </c>
      <c r="T1026" s="16">
        <v>0</v>
      </c>
      <c r="U1026" s="17">
        <v>0</v>
      </c>
      <c r="V1026" s="17">
        <v>0</v>
      </c>
      <c r="W1026" s="16">
        <v>0</v>
      </c>
      <c r="X1026" s="16">
        <v>50.1</v>
      </c>
      <c r="Y1026" s="16">
        <v>0</v>
      </c>
      <c r="Z1026" s="16">
        <v>0</v>
      </c>
      <c r="AA1026" s="18">
        <v>0</v>
      </c>
      <c r="AB1026" s="16">
        <v>0</v>
      </c>
      <c r="AC1026" s="12" t="s">
        <v>549</v>
      </c>
      <c r="AD1026" s="12" t="s">
        <v>559</v>
      </c>
      <c r="AE1026" s="19">
        <v>43642</v>
      </c>
      <c r="AH1026" s="20">
        <v>43644</v>
      </c>
    </row>
    <row r="1027" spans="1:34" s="12" customFormat="1" ht="12.75" x14ac:dyDescent="0.15">
      <c r="A1027" s="12" t="s">
        <v>1906</v>
      </c>
      <c r="B1027" s="12" t="s">
        <v>9</v>
      </c>
      <c r="C1027" s="12" t="s">
        <v>588</v>
      </c>
      <c r="D1027" s="12" t="s">
        <v>607</v>
      </c>
      <c r="E1027" s="12" t="s">
        <v>544</v>
      </c>
      <c r="F1027" s="12" t="s">
        <v>585</v>
      </c>
      <c r="G1027" s="16">
        <v>3000</v>
      </c>
      <c r="H1027" s="16">
        <v>2517</v>
      </c>
      <c r="I1027" s="17">
        <v>2517</v>
      </c>
      <c r="J1027" s="17">
        <v>2517</v>
      </c>
      <c r="K1027" s="16">
        <v>483</v>
      </c>
      <c r="L1027" s="12" t="s">
        <v>608</v>
      </c>
      <c r="M1027" s="12" t="s">
        <v>557</v>
      </c>
      <c r="N1027" s="12" t="s">
        <v>609</v>
      </c>
      <c r="O1027" s="16">
        <v>422</v>
      </c>
      <c r="P1027" s="16">
        <v>422</v>
      </c>
      <c r="Q1027" s="17">
        <v>422</v>
      </c>
      <c r="R1027" s="17">
        <v>422</v>
      </c>
      <c r="S1027" s="16">
        <v>0</v>
      </c>
      <c r="T1027" s="16">
        <v>0</v>
      </c>
      <c r="U1027" s="17">
        <v>0</v>
      </c>
      <c r="V1027" s="17">
        <v>0</v>
      </c>
      <c r="W1027" s="16">
        <v>422</v>
      </c>
      <c r="X1027" s="16">
        <v>0</v>
      </c>
      <c r="Y1027" s="16">
        <v>67.941999999999993</v>
      </c>
      <c r="Z1027" s="16">
        <v>354.05799999999999</v>
      </c>
      <c r="AA1027" s="18">
        <v>0</v>
      </c>
      <c r="AB1027" s="16">
        <v>-67.941999999999993</v>
      </c>
      <c r="AC1027" s="12" t="s">
        <v>549</v>
      </c>
      <c r="AD1027" s="12" t="s">
        <v>559</v>
      </c>
      <c r="AE1027" s="19">
        <v>43642</v>
      </c>
      <c r="AF1027" s="19">
        <v>43643</v>
      </c>
    </row>
    <row r="1028" spans="1:34" s="12" customFormat="1" ht="12.75" x14ac:dyDescent="0.15">
      <c r="A1028" s="12" t="s">
        <v>1907</v>
      </c>
      <c r="B1028" s="12" t="s">
        <v>805</v>
      </c>
      <c r="C1028" s="12" t="s">
        <v>670</v>
      </c>
      <c r="D1028" s="12" t="s">
        <v>806</v>
      </c>
      <c r="E1028" s="12" t="s">
        <v>544</v>
      </c>
      <c r="F1028" s="12" t="s">
        <v>545</v>
      </c>
      <c r="G1028" s="16">
        <v>62800</v>
      </c>
      <c r="H1028" s="16">
        <v>42100</v>
      </c>
      <c r="I1028" s="17">
        <v>42100</v>
      </c>
      <c r="J1028" s="17">
        <v>42100</v>
      </c>
      <c r="K1028" s="16">
        <v>20700</v>
      </c>
      <c r="L1028" s="12" t="s">
        <v>807</v>
      </c>
      <c r="M1028" s="12" t="s">
        <v>569</v>
      </c>
      <c r="N1028" s="12" t="s">
        <v>808</v>
      </c>
      <c r="O1028" s="16">
        <v>44.651000000000003</v>
      </c>
      <c r="P1028" s="16">
        <v>30</v>
      </c>
      <c r="Q1028" s="17">
        <v>30</v>
      </c>
      <c r="R1028" s="17">
        <v>30</v>
      </c>
      <c r="S1028" s="16">
        <v>0</v>
      </c>
      <c r="T1028" s="16">
        <v>0</v>
      </c>
      <c r="U1028" s="17">
        <v>0</v>
      </c>
      <c r="V1028" s="17">
        <v>0</v>
      </c>
      <c r="W1028" s="16">
        <v>30</v>
      </c>
      <c r="X1028" s="16">
        <v>14.651</v>
      </c>
      <c r="Y1028" s="16">
        <v>6.6765923566877106E-2</v>
      </c>
      <c r="Z1028" s="16">
        <v>29.933234076433099</v>
      </c>
      <c r="AA1028" s="18">
        <v>0</v>
      </c>
      <c r="AB1028" s="16">
        <v>-6.6765923566877106E-2</v>
      </c>
      <c r="AC1028" s="12" t="s">
        <v>549</v>
      </c>
      <c r="AD1028" s="12" t="s">
        <v>559</v>
      </c>
      <c r="AE1028" s="19">
        <v>43642</v>
      </c>
      <c r="AF1028" s="19">
        <v>43642</v>
      </c>
      <c r="AH1028" s="20">
        <v>43644</v>
      </c>
    </row>
    <row r="1029" spans="1:34" s="12" customFormat="1" ht="12.75" x14ac:dyDescent="0.15">
      <c r="A1029" s="12" t="s">
        <v>1908</v>
      </c>
      <c r="B1029" s="12" t="s">
        <v>55</v>
      </c>
      <c r="C1029" s="12" t="s">
        <v>588</v>
      </c>
      <c r="D1029" s="12" t="s">
        <v>816</v>
      </c>
      <c r="E1029" s="12" t="s">
        <v>544</v>
      </c>
      <c r="F1029" s="12" t="s">
        <v>545</v>
      </c>
      <c r="G1029" s="16">
        <v>3000</v>
      </c>
      <c r="H1029" s="16">
        <v>0</v>
      </c>
      <c r="I1029" s="17">
        <v>0</v>
      </c>
      <c r="J1029" s="17">
        <v>0</v>
      </c>
      <c r="K1029" s="16">
        <v>3000</v>
      </c>
      <c r="L1029" s="12" t="s">
        <v>817</v>
      </c>
      <c r="M1029" s="12" t="s">
        <v>557</v>
      </c>
      <c r="N1029" s="12" t="s">
        <v>818</v>
      </c>
      <c r="O1029" s="16">
        <v>235</v>
      </c>
      <c r="P1029" s="16">
        <v>0</v>
      </c>
      <c r="Q1029" s="17">
        <v>0</v>
      </c>
      <c r="R1029" s="17">
        <v>0</v>
      </c>
      <c r="S1029" s="16">
        <v>0</v>
      </c>
      <c r="T1029" s="16">
        <v>0</v>
      </c>
      <c r="U1029" s="17">
        <v>0</v>
      </c>
      <c r="V1029" s="17">
        <v>0</v>
      </c>
      <c r="W1029" s="16">
        <v>0</v>
      </c>
      <c r="X1029" s="16">
        <v>235</v>
      </c>
      <c r="Y1029" s="16">
        <v>0</v>
      </c>
      <c r="Z1029" s="16">
        <v>0</v>
      </c>
      <c r="AA1029" s="18">
        <v>0</v>
      </c>
      <c r="AB1029" s="16">
        <v>0</v>
      </c>
      <c r="AC1029" s="12" t="s">
        <v>549</v>
      </c>
      <c r="AD1029" s="12" t="s">
        <v>559</v>
      </c>
      <c r="AE1029" s="19">
        <v>43642</v>
      </c>
      <c r="AH1029" s="20">
        <v>43644</v>
      </c>
    </row>
    <row r="1030" spans="1:34" s="12" customFormat="1" ht="12.75" x14ac:dyDescent="0.15">
      <c r="A1030" s="12" t="s">
        <v>1909</v>
      </c>
      <c r="B1030" s="12" t="s">
        <v>47</v>
      </c>
      <c r="C1030" s="12" t="s">
        <v>462</v>
      </c>
      <c r="D1030" s="12" t="s">
        <v>632</v>
      </c>
      <c r="E1030" s="12" t="s">
        <v>544</v>
      </c>
      <c r="F1030" s="12" t="s">
        <v>708</v>
      </c>
      <c r="G1030" s="16">
        <v>1000000</v>
      </c>
      <c r="H1030" s="16">
        <v>0</v>
      </c>
      <c r="I1030" s="17">
        <v>0</v>
      </c>
      <c r="J1030" s="17">
        <v>0</v>
      </c>
      <c r="K1030" s="16">
        <v>1000000</v>
      </c>
      <c r="L1030" s="12" t="s">
        <v>633</v>
      </c>
      <c r="M1030" s="12" t="s">
        <v>564</v>
      </c>
      <c r="N1030" s="12" t="s">
        <v>634</v>
      </c>
      <c r="O1030" s="16">
        <v>337</v>
      </c>
      <c r="P1030" s="16">
        <v>337</v>
      </c>
      <c r="Q1030" s="17">
        <v>337</v>
      </c>
      <c r="R1030" s="17">
        <v>337</v>
      </c>
      <c r="S1030" s="16">
        <v>0</v>
      </c>
      <c r="T1030" s="16">
        <v>0</v>
      </c>
      <c r="U1030" s="17">
        <v>0</v>
      </c>
      <c r="V1030" s="17">
        <v>0</v>
      </c>
      <c r="W1030" s="16">
        <v>337</v>
      </c>
      <c r="X1030" s="16">
        <v>0</v>
      </c>
      <c r="Y1030" s="16">
        <v>337</v>
      </c>
      <c r="Z1030" s="16">
        <v>0</v>
      </c>
      <c r="AA1030" s="18">
        <v>0</v>
      </c>
      <c r="AB1030" s="16">
        <v>-337</v>
      </c>
      <c r="AC1030" s="12" t="s">
        <v>549</v>
      </c>
      <c r="AD1030" s="12" t="s">
        <v>559</v>
      </c>
      <c r="AE1030" s="19">
        <v>43642</v>
      </c>
    </row>
    <row r="1031" spans="1:34" s="12" customFormat="1" ht="12.75" x14ac:dyDescent="0.15">
      <c r="A1031" s="12" t="s">
        <v>1910</v>
      </c>
      <c r="B1031" s="12" t="s">
        <v>42</v>
      </c>
      <c r="C1031" s="12" t="s">
        <v>871</v>
      </c>
      <c r="D1031" s="12" t="s">
        <v>872</v>
      </c>
      <c r="E1031" s="12" t="s">
        <v>544</v>
      </c>
      <c r="F1031" s="12" t="s">
        <v>585</v>
      </c>
      <c r="G1031" s="16">
        <v>600000</v>
      </c>
      <c r="H1031" s="16">
        <v>484000</v>
      </c>
      <c r="I1031" s="17">
        <v>484000</v>
      </c>
      <c r="J1031" s="17">
        <v>484000</v>
      </c>
      <c r="K1031" s="16">
        <v>116000</v>
      </c>
      <c r="L1031" s="12" t="s">
        <v>685</v>
      </c>
      <c r="M1031" s="12" t="s">
        <v>686</v>
      </c>
      <c r="N1031" s="12" t="s">
        <v>687</v>
      </c>
      <c r="O1031" s="16">
        <v>28.98</v>
      </c>
      <c r="P1031" s="16">
        <v>23.4</v>
      </c>
      <c r="Q1031" s="17">
        <v>23.4</v>
      </c>
      <c r="R1031" s="17">
        <v>23.4</v>
      </c>
      <c r="S1031" s="16">
        <v>0</v>
      </c>
      <c r="T1031" s="16">
        <v>0</v>
      </c>
      <c r="U1031" s="17">
        <v>0</v>
      </c>
      <c r="V1031" s="17">
        <v>0</v>
      </c>
      <c r="W1031" s="16">
        <v>23.4</v>
      </c>
      <c r="X1031" s="16">
        <v>5.58</v>
      </c>
      <c r="Y1031" s="16">
        <v>2.2799999999997499E-2</v>
      </c>
      <c r="Z1031" s="16">
        <v>23.377199999999998</v>
      </c>
      <c r="AA1031" s="18">
        <v>0</v>
      </c>
      <c r="AB1031" s="16">
        <v>-2.2800000000001999E-2</v>
      </c>
      <c r="AC1031" s="12" t="s">
        <v>549</v>
      </c>
      <c r="AD1031" s="12" t="s">
        <v>559</v>
      </c>
      <c r="AE1031" s="19">
        <v>43642</v>
      </c>
      <c r="AF1031" s="19">
        <v>43644</v>
      </c>
    </row>
    <row r="1032" spans="1:34" s="12" customFormat="1" ht="12.75" x14ac:dyDescent="0.15">
      <c r="A1032" s="12" t="s">
        <v>1911</v>
      </c>
      <c r="B1032" s="12" t="s">
        <v>587</v>
      </c>
      <c r="C1032" s="12" t="s">
        <v>588</v>
      </c>
      <c r="D1032" s="12" t="s">
        <v>589</v>
      </c>
      <c r="E1032" s="12" t="s">
        <v>544</v>
      </c>
      <c r="F1032" s="12" t="s">
        <v>585</v>
      </c>
      <c r="G1032" s="16">
        <v>2000</v>
      </c>
      <c r="H1032" s="16">
        <v>1191</v>
      </c>
      <c r="I1032" s="17">
        <v>1191</v>
      </c>
      <c r="J1032" s="17">
        <v>1191</v>
      </c>
      <c r="K1032" s="16">
        <v>809</v>
      </c>
      <c r="L1032" s="12" t="s">
        <v>590</v>
      </c>
      <c r="M1032" s="12" t="s">
        <v>591</v>
      </c>
      <c r="N1032" s="12" t="s">
        <v>592</v>
      </c>
      <c r="O1032" s="16">
        <v>66</v>
      </c>
      <c r="P1032" s="16">
        <v>66</v>
      </c>
      <c r="Q1032" s="17">
        <v>66</v>
      </c>
      <c r="R1032" s="17">
        <v>66</v>
      </c>
      <c r="S1032" s="16">
        <v>0</v>
      </c>
      <c r="T1032" s="16">
        <v>0</v>
      </c>
      <c r="U1032" s="17">
        <v>0</v>
      </c>
      <c r="V1032" s="17">
        <v>0</v>
      </c>
      <c r="W1032" s="16">
        <v>66</v>
      </c>
      <c r="X1032" s="16">
        <v>0</v>
      </c>
      <c r="Y1032" s="16">
        <v>26.696999999999999</v>
      </c>
      <c r="Z1032" s="16">
        <v>39.302999999999997</v>
      </c>
      <c r="AA1032" s="18">
        <v>0</v>
      </c>
      <c r="AB1032" s="16">
        <v>-26.696999999999999</v>
      </c>
      <c r="AC1032" s="12" t="s">
        <v>549</v>
      </c>
      <c r="AD1032" s="12" t="s">
        <v>559</v>
      </c>
      <c r="AE1032" s="19">
        <v>43643</v>
      </c>
      <c r="AF1032" s="19">
        <v>43644</v>
      </c>
    </row>
    <row r="1033" spans="1:34" s="12" customFormat="1" ht="12.75" x14ac:dyDescent="0.15">
      <c r="A1033" s="12" t="s">
        <v>1912</v>
      </c>
      <c r="B1033" s="12" t="s">
        <v>641</v>
      </c>
      <c r="C1033" s="12" t="s">
        <v>573</v>
      </c>
      <c r="D1033" s="12" t="s">
        <v>642</v>
      </c>
      <c r="E1033" s="12" t="s">
        <v>544</v>
      </c>
      <c r="F1033" s="12" t="s">
        <v>545</v>
      </c>
      <c r="G1033" s="16">
        <v>50</v>
      </c>
      <c r="H1033" s="16">
        <v>50</v>
      </c>
      <c r="I1033" s="17">
        <v>50</v>
      </c>
      <c r="J1033" s="17">
        <v>50</v>
      </c>
      <c r="K1033" s="16">
        <v>0</v>
      </c>
      <c r="L1033" s="12" t="s">
        <v>643</v>
      </c>
      <c r="M1033" s="12" t="s">
        <v>557</v>
      </c>
      <c r="N1033" s="12" t="s">
        <v>644</v>
      </c>
      <c r="O1033" s="16">
        <v>3.7</v>
      </c>
      <c r="P1033" s="16">
        <v>3.7</v>
      </c>
      <c r="Q1033" s="17">
        <v>3.7</v>
      </c>
      <c r="R1033" s="17">
        <v>3.7</v>
      </c>
      <c r="S1033" s="16">
        <v>0</v>
      </c>
      <c r="T1033" s="16">
        <v>0</v>
      </c>
      <c r="U1033" s="17">
        <v>0</v>
      </c>
      <c r="V1033" s="17">
        <v>0</v>
      </c>
      <c r="W1033" s="16">
        <v>3.7</v>
      </c>
      <c r="X1033" s="16">
        <v>0</v>
      </c>
      <c r="Y1033" s="16">
        <v>0</v>
      </c>
      <c r="Z1033" s="16">
        <v>3.7</v>
      </c>
      <c r="AA1033" s="18">
        <v>0</v>
      </c>
      <c r="AB1033" s="16">
        <v>0</v>
      </c>
      <c r="AC1033" s="12" t="s">
        <v>549</v>
      </c>
      <c r="AD1033" s="12" t="s">
        <v>559</v>
      </c>
      <c r="AE1033" s="19">
        <v>43643</v>
      </c>
      <c r="AF1033" s="19">
        <v>43643</v>
      </c>
      <c r="AG1033" s="19">
        <v>43643</v>
      </c>
      <c r="AH1033" s="20">
        <v>43644</v>
      </c>
    </row>
    <row r="1034" spans="1:34" s="12" customFormat="1" ht="12.75" x14ac:dyDescent="0.15">
      <c r="A1034" s="12" t="s">
        <v>1913</v>
      </c>
      <c r="B1034" s="12" t="s">
        <v>1243</v>
      </c>
      <c r="C1034" s="12" t="s">
        <v>652</v>
      </c>
      <c r="D1034" s="12" t="s">
        <v>653</v>
      </c>
      <c r="E1034" s="12" t="s">
        <v>544</v>
      </c>
      <c r="F1034" s="12" t="s">
        <v>708</v>
      </c>
      <c r="G1034" s="16">
        <v>1000</v>
      </c>
      <c r="H1034" s="16">
        <v>0</v>
      </c>
      <c r="I1034" s="17">
        <v>0</v>
      </c>
      <c r="J1034" s="17">
        <v>0</v>
      </c>
      <c r="K1034" s="16">
        <v>1000</v>
      </c>
      <c r="L1034" s="12" t="s">
        <v>654</v>
      </c>
      <c r="M1034" s="12" t="s">
        <v>557</v>
      </c>
      <c r="N1034" s="12" t="s">
        <v>655</v>
      </c>
      <c r="O1034" s="16">
        <v>70</v>
      </c>
      <c r="P1034" s="16">
        <v>70</v>
      </c>
      <c r="Q1034" s="17">
        <v>70</v>
      </c>
      <c r="R1034" s="17">
        <v>70</v>
      </c>
      <c r="S1034" s="16">
        <v>0</v>
      </c>
      <c r="T1034" s="16">
        <v>0</v>
      </c>
      <c r="U1034" s="17">
        <v>0</v>
      </c>
      <c r="V1034" s="17">
        <v>0</v>
      </c>
      <c r="W1034" s="16">
        <v>70</v>
      </c>
      <c r="X1034" s="16">
        <v>0</v>
      </c>
      <c r="Y1034" s="16">
        <v>70</v>
      </c>
      <c r="Z1034" s="16">
        <v>0</v>
      </c>
      <c r="AA1034" s="18">
        <v>0</v>
      </c>
      <c r="AB1034" s="16">
        <v>-70</v>
      </c>
      <c r="AC1034" s="12" t="s">
        <v>549</v>
      </c>
      <c r="AD1034" s="12" t="s">
        <v>559</v>
      </c>
      <c r="AE1034" s="19">
        <v>43643</v>
      </c>
    </row>
    <row r="1035" spans="1:34" s="12" customFormat="1" ht="12.75" x14ac:dyDescent="0.15">
      <c r="A1035" s="12" t="s">
        <v>1914</v>
      </c>
      <c r="B1035" s="12" t="s">
        <v>422</v>
      </c>
      <c r="C1035" s="12" t="s">
        <v>675</v>
      </c>
      <c r="D1035" s="12" t="s">
        <v>676</v>
      </c>
      <c r="E1035" s="12" t="s">
        <v>544</v>
      </c>
      <c r="F1035" s="12" t="s">
        <v>703</v>
      </c>
      <c r="G1035" s="16">
        <v>300000</v>
      </c>
      <c r="H1035" s="16">
        <v>0</v>
      </c>
      <c r="I1035" s="17">
        <v>0</v>
      </c>
      <c r="J1035" s="17">
        <v>0</v>
      </c>
      <c r="K1035" s="16">
        <v>300000</v>
      </c>
      <c r="L1035" s="12" t="s">
        <v>677</v>
      </c>
      <c r="M1035" s="12" t="s">
        <v>564</v>
      </c>
      <c r="N1035" s="12" t="s">
        <v>678</v>
      </c>
      <c r="O1035" s="16">
        <v>40.200000000000003</v>
      </c>
      <c r="P1035" s="16">
        <v>0</v>
      </c>
      <c r="Q1035" s="17">
        <v>0</v>
      </c>
      <c r="R1035" s="17">
        <v>0</v>
      </c>
      <c r="S1035" s="16">
        <v>0</v>
      </c>
      <c r="T1035" s="16">
        <v>0</v>
      </c>
      <c r="U1035" s="17">
        <v>0</v>
      </c>
      <c r="V1035" s="17">
        <v>0</v>
      </c>
      <c r="W1035" s="16">
        <v>0</v>
      </c>
      <c r="X1035" s="16">
        <v>40.200000000000003</v>
      </c>
      <c r="Y1035" s="16">
        <v>0</v>
      </c>
      <c r="Z1035" s="16">
        <v>0</v>
      </c>
      <c r="AA1035" s="18">
        <v>0</v>
      </c>
      <c r="AB1035" s="16">
        <v>0</v>
      </c>
      <c r="AC1035" s="12" t="s">
        <v>549</v>
      </c>
      <c r="AD1035" s="12" t="s">
        <v>559</v>
      </c>
      <c r="AE1035" s="19">
        <v>43643</v>
      </c>
    </row>
    <row r="1036" spans="1:34" s="12" customFormat="1" ht="12.75" x14ac:dyDescent="0.15">
      <c r="A1036" s="12" t="s">
        <v>1915</v>
      </c>
      <c r="B1036" s="12" t="s">
        <v>419</v>
      </c>
      <c r="C1036" s="12" t="s">
        <v>680</v>
      </c>
      <c r="D1036" s="12" t="s">
        <v>681</v>
      </c>
      <c r="E1036" s="12" t="s">
        <v>544</v>
      </c>
      <c r="F1036" s="12" t="s">
        <v>703</v>
      </c>
      <c r="G1036" s="16">
        <v>300000</v>
      </c>
      <c r="H1036" s="16">
        <v>0</v>
      </c>
      <c r="I1036" s="17">
        <v>0</v>
      </c>
      <c r="J1036" s="17">
        <v>0</v>
      </c>
      <c r="K1036" s="16">
        <v>300000</v>
      </c>
      <c r="L1036" s="12" t="s">
        <v>677</v>
      </c>
      <c r="M1036" s="12" t="s">
        <v>564</v>
      </c>
      <c r="N1036" s="12" t="s">
        <v>678</v>
      </c>
      <c r="O1036" s="16">
        <v>40.200000000000003</v>
      </c>
      <c r="P1036" s="16">
        <v>0</v>
      </c>
      <c r="Q1036" s="17">
        <v>0</v>
      </c>
      <c r="R1036" s="17">
        <v>0</v>
      </c>
      <c r="S1036" s="16">
        <v>0</v>
      </c>
      <c r="T1036" s="16">
        <v>0</v>
      </c>
      <c r="U1036" s="17">
        <v>0</v>
      </c>
      <c r="V1036" s="17">
        <v>0</v>
      </c>
      <c r="W1036" s="16">
        <v>0</v>
      </c>
      <c r="X1036" s="16">
        <v>40.200000000000003</v>
      </c>
      <c r="Y1036" s="16">
        <v>0</v>
      </c>
      <c r="Z1036" s="16">
        <v>0</v>
      </c>
      <c r="AA1036" s="18">
        <v>0</v>
      </c>
      <c r="AB1036" s="16">
        <v>0</v>
      </c>
      <c r="AC1036" s="12" t="s">
        <v>549</v>
      </c>
      <c r="AD1036" s="12" t="s">
        <v>559</v>
      </c>
      <c r="AE1036" s="19">
        <v>43643</v>
      </c>
    </row>
    <row r="1037" spans="1:34" s="12" customFormat="1" ht="12.75" x14ac:dyDescent="0.15">
      <c r="A1037" s="12" t="s">
        <v>1916</v>
      </c>
      <c r="B1037" s="12" t="s">
        <v>97</v>
      </c>
      <c r="C1037" s="12" t="s">
        <v>588</v>
      </c>
      <c r="D1037" s="12" t="s">
        <v>730</v>
      </c>
      <c r="E1037" s="12" t="s">
        <v>544</v>
      </c>
      <c r="F1037" s="12" t="s">
        <v>545</v>
      </c>
      <c r="G1037" s="16">
        <v>100</v>
      </c>
      <c r="H1037" s="16">
        <v>0</v>
      </c>
      <c r="I1037" s="17">
        <v>0</v>
      </c>
      <c r="J1037" s="17">
        <v>0</v>
      </c>
      <c r="K1037" s="16">
        <v>100</v>
      </c>
      <c r="L1037" s="12" t="s">
        <v>731</v>
      </c>
      <c r="M1037" s="12" t="s">
        <v>686</v>
      </c>
      <c r="N1037" s="12" t="s">
        <v>732</v>
      </c>
      <c r="O1037" s="16">
        <v>11</v>
      </c>
      <c r="P1037" s="16">
        <v>0</v>
      </c>
      <c r="Q1037" s="17">
        <v>0</v>
      </c>
      <c r="R1037" s="17">
        <v>0</v>
      </c>
      <c r="S1037" s="16">
        <v>0</v>
      </c>
      <c r="T1037" s="16">
        <v>0</v>
      </c>
      <c r="U1037" s="17">
        <v>0</v>
      </c>
      <c r="V1037" s="17">
        <v>0</v>
      </c>
      <c r="W1037" s="16">
        <v>0</v>
      </c>
      <c r="X1037" s="16">
        <v>11</v>
      </c>
      <c r="Y1037" s="16">
        <v>0</v>
      </c>
      <c r="Z1037" s="16">
        <v>0</v>
      </c>
      <c r="AA1037" s="18">
        <v>0</v>
      </c>
      <c r="AB1037" s="16">
        <v>0</v>
      </c>
      <c r="AC1037" s="12" t="s">
        <v>549</v>
      </c>
      <c r="AD1037" s="12" t="s">
        <v>559</v>
      </c>
      <c r="AE1037" s="19">
        <v>43643</v>
      </c>
      <c r="AH1037" s="20">
        <v>43644</v>
      </c>
    </row>
    <row r="1038" spans="1:34" s="12" customFormat="1" ht="12.75" x14ac:dyDescent="0.15">
      <c r="A1038" s="12" t="s">
        <v>1917</v>
      </c>
      <c r="B1038" s="12" t="s">
        <v>1918</v>
      </c>
      <c r="C1038" s="12" t="s">
        <v>554</v>
      </c>
      <c r="D1038" s="12" t="s">
        <v>653</v>
      </c>
      <c r="E1038" s="12" t="s">
        <v>544</v>
      </c>
      <c r="F1038" s="12" t="s">
        <v>545</v>
      </c>
      <c r="G1038" s="16">
        <v>100</v>
      </c>
      <c r="H1038" s="16">
        <v>0</v>
      </c>
      <c r="I1038" s="17">
        <v>0</v>
      </c>
      <c r="J1038" s="17">
        <v>0</v>
      </c>
      <c r="K1038" s="16">
        <v>100</v>
      </c>
      <c r="L1038" s="12" t="s">
        <v>758</v>
      </c>
      <c r="M1038" s="12" t="s">
        <v>557</v>
      </c>
      <c r="N1038" s="12" t="s">
        <v>759</v>
      </c>
      <c r="O1038" s="16">
        <v>11.391999999999999</v>
      </c>
      <c r="P1038" s="16">
        <v>0</v>
      </c>
      <c r="Q1038" s="17">
        <v>0</v>
      </c>
      <c r="R1038" s="17">
        <v>0</v>
      </c>
      <c r="S1038" s="16">
        <v>0</v>
      </c>
      <c r="T1038" s="16">
        <v>0</v>
      </c>
      <c r="U1038" s="17">
        <v>0</v>
      </c>
      <c r="V1038" s="17">
        <v>0</v>
      </c>
      <c r="W1038" s="16">
        <v>0</v>
      </c>
      <c r="X1038" s="16">
        <v>11.391999999999999</v>
      </c>
      <c r="Y1038" s="16">
        <v>0</v>
      </c>
      <c r="Z1038" s="16">
        <v>0</v>
      </c>
      <c r="AA1038" s="18">
        <v>0</v>
      </c>
      <c r="AB1038" s="16">
        <v>0</v>
      </c>
      <c r="AC1038" s="12" t="s">
        <v>549</v>
      </c>
      <c r="AD1038" s="12" t="s">
        <v>559</v>
      </c>
      <c r="AE1038" s="19">
        <v>43643</v>
      </c>
      <c r="AH1038" s="20">
        <v>43644</v>
      </c>
    </row>
    <row r="1039" spans="1:34" s="12" customFormat="1" ht="12.75" x14ac:dyDescent="0.15">
      <c r="A1039" s="12" t="s">
        <v>1919</v>
      </c>
      <c r="B1039" s="12" t="s">
        <v>1920</v>
      </c>
      <c r="C1039" s="12" t="s">
        <v>652</v>
      </c>
      <c r="D1039" s="12" t="s">
        <v>1921</v>
      </c>
      <c r="E1039" s="12" t="s">
        <v>544</v>
      </c>
      <c r="F1039" s="12" t="s">
        <v>545</v>
      </c>
      <c r="G1039" s="16">
        <v>100</v>
      </c>
      <c r="H1039" s="16">
        <v>0</v>
      </c>
      <c r="I1039" s="17">
        <v>0</v>
      </c>
      <c r="J1039" s="17">
        <v>0</v>
      </c>
      <c r="K1039" s="16">
        <v>100</v>
      </c>
      <c r="L1039" s="12" t="s">
        <v>654</v>
      </c>
      <c r="M1039" s="12" t="s">
        <v>557</v>
      </c>
      <c r="N1039" s="12" t="s">
        <v>655</v>
      </c>
      <c r="O1039" s="16">
        <v>6</v>
      </c>
      <c r="P1039" s="16">
        <v>0</v>
      </c>
      <c r="Q1039" s="17">
        <v>0</v>
      </c>
      <c r="R1039" s="17">
        <v>0</v>
      </c>
      <c r="S1039" s="16">
        <v>0</v>
      </c>
      <c r="T1039" s="16">
        <v>0</v>
      </c>
      <c r="U1039" s="17">
        <v>0</v>
      </c>
      <c r="V1039" s="17">
        <v>0</v>
      </c>
      <c r="W1039" s="16">
        <v>0</v>
      </c>
      <c r="X1039" s="16">
        <v>6</v>
      </c>
      <c r="Y1039" s="16">
        <v>0</v>
      </c>
      <c r="Z1039" s="16">
        <v>0</v>
      </c>
      <c r="AA1039" s="18">
        <v>0</v>
      </c>
      <c r="AB1039" s="16">
        <v>0</v>
      </c>
      <c r="AC1039" s="12" t="s">
        <v>549</v>
      </c>
      <c r="AD1039" s="12" t="s">
        <v>559</v>
      </c>
      <c r="AE1039" s="19">
        <v>43643</v>
      </c>
      <c r="AH1039" s="20">
        <v>43644</v>
      </c>
    </row>
    <row r="1040" spans="1:34" s="12" customFormat="1" ht="12.75" x14ac:dyDescent="0.15">
      <c r="A1040" s="12" t="s">
        <v>1922</v>
      </c>
      <c r="B1040" s="12" t="s">
        <v>1923</v>
      </c>
      <c r="C1040" s="12" t="s">
        <v>696</v>
      </c>
      <c r="D1040" s="12" t="s">
        <v>1924</v>
      </c>
      <c r="E1040" s="12" t="s">
        <v>544</v>
      </c>
      <c r="F1040" s="12" t="s">
        <v>545</v>
      </c>
      <c r="G1040" s="16">
        <v>50</v>
      </c>
      <c r="H1040" s="16">
        <v>0</v>
      </c>
      <c r="I1040" s="17">
        <v>0</v>
      </c>
      <c r="J1040" s="17">
        <v>0</v>
      </c>
      <c r="K1040" s="16">
        <v>50</v>
      </c>
      <c r="L1040" s="12" t="s">
        <v>1925</v>
      </c>
      <c r="M1040" s="12" t="s">
        <v>564</v>
      </c>
      <c r="N1040" s="12" t="s">
        <v>1926</v>
      </c>
      <c r="O1040" s="16">
        <v>8</v>
      </c>
      <c r="P1040" s="16">
        <v>0</v>
      </c>
      <c r="Q1040" s="17">
        <v>0</v>
      </c>
      <c r="R1040" s="17">
        <v>0</v>
      </c>
      <c r="S1040" s="16">
        <v>0</v>
      </c>
      <c r="T1040" s="16">
        <v>0</v>
      </c>
      <c r="U1040" s="17">
        <v>0</v>
      </c>
      <c r="V1040" s="17">
        <v>0</v>
      </c>
      <c r="W1040" s="16">
        <v>0</v>
      </c>
      <c r="X1040" s="16">
        <v>8</v>
      </c>
      <c r="Y1040" s="16">
        <v>0</v>
      </c>
      <c r="Z1040" s="16">
        <v>0</v>
      </c>
      <c r="AA1040" s="18">
        <v>0</v>
      </c>
      <c r="AB1040" s="16">
        <v>0</v>
      </c>
      <c r="AC1040" s="12" t="s">
        <v>549</v>
      </c>
      <c r="AD1040" s="12" t="s">
        <v>559</v>
      </c>
      <c r="AE1040" s="19">
        <v>43643</v>
      </c>
      <c r="AH1040" s="20">
        <v>43644</v>
      </c>
    </row>
    <row r="1041" spans="1:34" s="12" customFormat="1" ht="12.75" x14ac:dyDescent="0.15">
      <c r="A1041" s="12" t="s">
        <v>1927</v>
      </c>
      <c r="B1041" s="12" t="s">
        <v>1928</v>
      </c>
      <c r="C1041" s="12" t="s">
        <v>701</v>
      </c>
      <c r="D1041" s="12" t="s">
        <v>1924</v>
      </c>
      <c r="E1041" s="12" t="s">
        <v>544</v>
      </c>
      <c r="F1041" s="12" t="s">
        <v>545</v>
      </c>
      <c r="G1041" s="16">
        <v>50</v>
      </c>
      <c r="H1041" s="16">
        <v>0</v>
      </c>
      <c r="I1041" s="17">
        <v>0</v>
      </c>
      <c r="J1041" s="17">
        <v>0</v>
      </c>
      <c r="K1041" s="16">
        <v>50</v>
      </c>
      <c r="L1041" s="12" t="s">
        <v>1925</v>
      </c>
      <c r="M1041" s="12" t="s">
        <v>564</v>
      </c>
      <c r="N1041" s="12" t="s">
        <v>1926</v>
      </c>
      <c r="O1041" s="16">
        <v>8</v>
      </c>
      <c r="P1041" s="16">
        <v>0</v>
      </c>
      <c r="Q1041" s="17">
        <v>0</v>
      </c>
      <c r="R1041" s="17">
        <v>0</v>
      </c>
      <c r="S1041" s="16">
        <v>0</v>
      </c>
      <c r="T1041" s="16">
        <v>0</v>
      </c>
      <c r="U1041" s="17">
        <v>0</v>
      </c>
      <c r="V1041" s="17">
        <v>0</v>
      </c>
      <c r="W1041" s="16">
        <v>0</v>
      </c>
      <c r="X1041" s="16">
        <v>8</v>
      </c>
      <c r="Y1041" s="16">
        <v>0</v>
      </c>
      <c r="Z1041" s="16">
        <v>0</v>
      </c>
      <c r="AA1041" s="18">
        <v>0</v>
      </c>
      <c r="AB1041" s="16">
        <v>0</v>
      </c>
      <c r="AC1041" s="12" t="s">
        <v>549</v>
      </c>
      <c r="AD1041" s="12" t="s">
        <v>559</v>
      </c>
      <c r="AE1041" s="19">
        <v>43643</v>
      </c>
      <c r="AH1041" s="20">
        <v>43644</v>
      </c>
    </row>
    <row r="1042" spans="1:34" s="12" customFormat="1" ht="12.75" x14ac:dyDescent="0.15">
      <c r="A1042" s="12" t="s">
        <v>1929</v>
      </c>
      <c r="B1042" s="12" t="s">
        <v>1930</v>
      </c>
      <c r="C1042" s="12" t="s">
        <v>636</v>
      </c>
      <c r="D1042" s="12" t="s">
        <v>1931</v>
      </c>
      <c r="E1042" s="12" t="s">
        <v>544</v>
      </c>
      <c r="F1042" s="12" t="s">
        <v>545</v>
      </c>
      <c r="G1042" s="16">
        <v>100</v>
      </c>
      <c r="H1042" s="16">
        <v>0</v>
      </c>
      <c r="I1042" s="17">
        <v>0</v>
      </c>
      <c r="J1042" s="17">
        <v>0</v>
      </c>
      <c r="K1042" s="16">
        <v>100</v>
      </c>
      <c r="L1042" s="12" t="s">
        <v>1003</v>
      </c>
      <c r="M1042" s="12" t="s">
        <v>564</v>
      </c>
      <c r="N1042" s="12" t="s">
        <v>1004</v>
      </c>
      <c r="O1042" s="16">
        <v>4</v>
      </c>
      <c r="P1042" s="16">
        <v>0</v>
      </c>
      <c r="Q1042" s="17">
        <v>0</v>
      </c>
      <c r="R1042" s="17">
        <v>0</v>
      </c>
      <c r="S1042" s="16">
        <v>0</v>
      </c>
      <c r="T1042" s="16">
        <v>0</v>
      </c>
      <c r="U1042" s="17">
        <v>0</v>
      </c>
      <c r="V1042" s="17">
        <v>0</v>
      </c>
      <c r="W1042" s="16">
        <v>0</v>
      </c>
      <c r="X1042" s="16">
        <v>4</v>
      </c>
      <c r="Y1042" s="16">
        <v>0</v>
      </c>
      <c r="Z1042" s="16">
        <v>0</v>
      </c>
      <c r="AA1042" s="18">
        <v>0</v>
      </c>
      <c r="AB1042" s="16">
        <v>0</v>
      </c>
      <c r="AC1042" s="12" t="s">
        <v>549</v>
      </c>
      <c r="AD1042" s="12" t="s">
        <v>559</v>
      </c>
      <c r="AE1042" s="19">
        <v>43643</v>
      </c>
      <c r="AH1042" s="20">
        <v>43644</v>
      </c>
    </row>
    <row r="1043" spans="1:34" s="12" customFormat="1" ht="12.75" x14ac:dyDescent="0.15">
      <c r="A1043" s="12" t="s">
        <v>1932</v>
      </c>
      <c r="B1043" s="12" t="s">
        <v>98</v>
      </c>
      <c r="C1043" s="12" t="s">
        <v>588</v>
      </c>
      <c r="D1043" s="12" t="s">
        <v>1060</v>
      </c>
      <c r="E1043" s="12" t="s">
        <v>544</v>
      </c>
      <c r="F1043" s="12" t="s">
        <v>585</v>
      </c>
      <c r="G1043" s="16">
        <v>2000</v>
      </c>
      <c r="H1043" s="16">
        <v>414.5</v>
      </c>
      <c r="I1043" s="17">
        <v>414.5</v>
      </c>
      <c r="J1043" s="17">
        <v>414.5</v>
      </c>
      <c r="K1043" s="16">
        <v>1585.5</v>
      </c>
      <c r="L1043" s="12" t="s">
        <v>1061</v>
      </c>
      <c r="M1043" s="12" t="s">
        <v>557</v>
      </c>
      <c r="N1043" s="12" t="s">
        <v>1062</v>
      </c>
      <c r="O1043" s="16">
        <v>196</v>
      </c>
      <c r="P1043" s="16">
        <v>195</v>
      </c>
      <c r="Q1043" s="17">
        <v>195</v>
      </c>
      <c r="R1043" s="17">
        <v>195</v>
      </c>
      <c r="S1043" s="16">
        <v>0</v>
      </c>
      <c r="T1043" s="16">
        <v>0</v>
      </c>
      <c r="U1043" s="17">
        <v>0</v>
      </c>
      <c r="V1043" s="17">
        <v>0</v>
      </c>
      <c r="W1043" s="16">
        <v>195</v>
      </c>
      <c r="X1043" s="16">
        <v>1</v>
      </c>
      <c r="Y1043" s="16">
        <v>154.37899999999999</v>
      </c>
      <c r="Z1043" s="16">
        <v>40.621000000000002</v>
      </c>
      <c r="AA1043" s="18">
        <v>0</v>
      </c>
      <c r="AB1043" s="16">
        <v>-154.37899999999999</v>
      </c>
      <c r="AC1043" s="12" t="s">
        <v>549</v>
      </c>
      <c r="AD1043" s="12" t="s">
        <v>559</v>
      </c>
      <c r="AE1043" s="19">
        <v>43643</v>
      </c>
      <c r="AF1043" s="19">
        <v>43644</v>
      </c>
    </row>
    <row r="1044" spans="1:34" s="12" customFormat="1" ht="12.75" x14ac:dyDescent="0.15">
      <c r="A1044" s="12" t="s">
        <v>1933</v>
      </c>
      <c r="B1044" s="12" t="s">
        <v>15</v>
      </c>
      <c r="C1044" s="12" t="s">
        <v>690</v>
      </c>
      <c r="D1044" s="12" t="s">
        <v>691</v>
      </c>
      <c r="E1044" s="12" t="s">
        <v>544</v>
      </c>
      <c r="F1044" s="12" t="s">
        <v>585</v>
      </c>
      <c r="G1044" s="16">
        <v>800000</v>
      </c>
      <c r="H1044" s="16">
        <v>122000</v>
      </c>
      <c r="I1044" s="17">
        <v>122000</v>
      </c>
      <c r="J1044" s="17">
        <v>122000</v>
      </c>
      <c r="K1044" s="16">
        <v>678000</v>
      </c>
      <c r="L1044" s="12" t="s">
        <v>692</v>
      </c>
      <c r="M1044" s="12" t="s">
        <v>564</v>
      </c>
      <c r="N1044" s="12" t="s">
        <v>693</v>
      </c>
      <c r="O1044" s="16">
        <v>272</v>
      </c>
      <c r="P1044" s="16">
        <v>192</v>
      </c>
      <c r="Q1044" s="17">
        <v>192</v>
      </c>
      <c r="R1044" s="17">
        <v>272</v>
      </c>
      <c r="S1044" s="16">
        <v>0</v>
      </c>
      <c r="T1044" s="16">
        <v>0</v>
      </c>
      <c r="U1044" s="17">
        <v>0</v>
      </c>
      <c r="V1044" s="17">
        <v>0</v>
      </c>
      <c r="W1044" s="16">
        <v>192</v>
      </c>
      <c r="X1044" s="16">
        <v>80</v>
      </c>
      <c r="Y1044" s="16">
        <v>150.52000000000001</v>
      </c>
      <c r="Z1044" s="16">
        <v>41.48</v>
      </c>
      <c r="AA1044" s="18">
        <v>0</v>
      </c>
      <c r="AB1044" s="16">
        <v>-150.52000000000001</v>
      </c>
      <c r="AC1044" s="12" t="s">
        <v>549</v>
      </c>
      <c r="AD1044" s="12" t="s">
        <v>559</v>
      </c>
      <c r="AE1044" s="19">
        <v>43643</v>
      </c>
      <c r="AF1044" s="19">
        <v>43645</v>
      </c>
    </row>
    <row r="1045" spans="1:34" s="12" customFormat="1" ht="12.75" x14ac:dyDescent="0.15">
      <c r="A1045" s="12" t="s">
        <v>1934</v>
      </c>
      <c r="B1045" s="12" t="s">
        <v>1371</v>
      </c>
      <c r="C1045" s="12" t="s">
        <v>542</v>
      </c>
      <c r="D1045" s="12" t="s">
        <v>1372</v>
      </c>
      <c r="E1045" s="12" t="s">
        <v>544</v>
      </c>
      <c r="F1045" s="12" t="s">
        <v>585</v>
      </c>
      <c r="G1045" s="16">
        <v>300000</v>
      </c>
      <c r="H1045" s="16">
        <v>52500</v>
      </c>
      <c r="I1045" s="17">
        <v>52500</v>
      </c>
      <c r="J1045" s="17">
        <v>52500</v>
      </c>
      <c r="K1045" s="16">
        <v>247500</v>
      </c>
      <c r="L1045" s="12" t="s">
        <v>363</v>
      </c>
      <c r="M1045" s="12" t="s">
        <v>670</v>
      </c>
      <c r="N1045" s="12" t="s">
        <v>853</v>
      </c>
      <c r="O1045" s="16">
        <v>300000</v>
      </c>
      <c r="P1045" s="16">
        <v>52500</v>
      </c>
      <c r="Q1045" s="17">
        <v>52500</v>
      </c>
      <c r="R1045" s="17">
        <v>52500</v>
      </c>
      <c r="S1045" s="16">
        <v>0</v>
      </c>
      <c r="T1045" s="16">
        <v>0</v>
      </c>
      <c r="U1045" s="17">
        <v>0</v>
      </c>
      <c r="V1045" s="17">
        <v>0</v>
      </c>
      <c r="W1045" s="16">
        <v>52500</v>
      </c>
      <c r="X1045" s="16">
        <v>247500</v>
      </c>
      <c r="Y1045" s="16">
        <v>0</v>
      </c>
      <c r="Z1045" s="16">
        <v>52500</v>
      </c>
      <c r="AA1045" s="18">
        <v>0</v>
      </c>
      <c r="AB1045" s="16">
        <v>0</v>
      </c>
      <c r="AC1045" s="12" t="s">
        <v>549</v>
      </c>
      <c r="AD1045" s="12" t="s">
        <v>79</v>
      </c>
      <c r="AE1045" s="19">
        <v>43644</v>
      </c>
      <c r="AF1045" s="19">
        <v>43644</v>
      </c>
    </row>
    <row r="1046" spans="1:34" s="12" customFormat="1" ht="12.75" x14ac:dyDescent="0.15">
      <c r="A1046" s="12" t="s">
        <v>1935</v>
      </c>
      <c r="B1046" s="12" t="s">
        <v>113</v>
      </c>
      <c r="C1046" s="12" t="s">
        <v>753</v>
      </c>
      <c r="D1046" s="12" t="s">
        <v>653</v>
      </c>
      <c r="E1046" s="12" t="s">
        <v>544</v>
      </c>
      <c r="F1046" s="12" t="s">
        <v>545</v>
      </c>
      <c r="G1046" s="16">
        <v>15</v>
      </c>
      <c r="H1046" s="16">
        <v>15</v>
      </c>
      <c r="I1046" s="17">
        <v>15</v>
      </c>
      <c r="J1046" s="17">
        <v>15</v>
      </c>
      <c r="K1046" s="16">
        <v>0</v>
      </c>
      <c r="L1046" s="12" t="s">
        <v>754</v>
      </c>
      <c r="M1046" s="12" t="s">
        <v>557</v>
      </c>
      <c r="N1046" s="12" t="s">
        <v>755</v>
      </c>
      <c r="O1046" s="16">
        <v>1.8149999999999999</v>
      </c>
      <c r="P1046" s="16">
        <v>1.8149999999999999</v>
      </c>
      <c r="Q1046" s="17">
        <v>1.8149999999999999</v>
      </c>
      <c r="R1046" s="17">
        <v>1.8149999999999999</v>
      </c>
      <c r="S1046" s="16">
        <v>0</v>
      </c>
      <c r="T1046" s="16">
        <v>0</v>
      </c>
      <c r="U1046" s="17">
        <v>0</v>
      </c>
      <c r="V1046" s="17">
        <v>0</v>
      </c>
      <c r="W1046" s="16">
        <v>1.8149999999999999</v>
      </c>
      <c r="X1046" s="16">
        <v>0</v>
      </c>
      <c r="Y1046" s="16">
        <v>0</v>
      </c>
      <c r="Z1046" s="16">
        <v>1.8149999999999999</v>
      </c>
      <c r="AA1046" s="18">
        <v>0</v>
      </c>
      <c r="AB1046" s="16">
        <v>0</v>
      </c>
      <c r="AC1046" s="12" t="s">
        <v>549</v>
      </c>
      <c r="AD1046" s="12" t="s">
        <v>559</v>
      </c>
      <c r="AE1046" s="19">
        <v>43644</v>
      </c>
      <c r="AF1046" s="19">
        <v>43644</v>
      </c>
      <c r="AG1046" s="19">
        <v>43644</v>
      </c>
      <c r="AH1046" s="20">
        <v>43644</v>
      </c>
    </row>
    <row r="1047" spans="1:34" s="12" customFormat="1" ht="12.75" x14ac:dyDescent="0.15">
      <c r="A1047" s="12" t="s">
        <v>1936</v>
      </c>
      <c r="B1047" s="12" t="s">
        <v>84</v>
      </c>
      <c r="C1047" s="12" t="s">
        <v>670</v>
      </c>
      <c r="D1047" s="12" t="s">
        <v>853</v>
      </c>
      <c r="E1047" s="12" t="s">
        <v>889</v>
      </c>
      <c r="F1047" s="12" t="s">
        <v>708</v>
      </c>
      <c r="G1047" s="16">
        <v>300000</v>
      </c>
      <c r="H1047" s="16">
        <v>0</v>
      </c>
      <c r="I1047" s="17">
        <v>0</v>
      </c>
      <c r="J1047" s="17">
        <v>0</v>
      </c>
      <c r="K1047" s="16">
        <v>300000</v>
      </c>
      <c r="L1047" s="12" t="s">
        <v>568</v>
      </c>
      <c r="M1047" s="12" t="s">
        <v>569</v>
      </c>
      <c r="N1047" s="12" t="s">
        <v>570</v>
      </c>
      <c r="O1047" s="16">
        <v>193</v>
      </c>
      <c r="P1047" s="16">
        <v>193</v>
      </c>
      <c r="Q1047" s="17">
        <v>193</v>
      </c>
      <c r="R1047" s="17">
        <v>193</v>
      </c>
      <c r="S1047" s="16">
        <v>0</v>
      </c>
      <c r="T1047" s="16">
        <v>0</v>
      </c>
      <c r="U1047" s="17">
        <v>0</v>
      </c>
      <c r="V1047" s="17">
        <v>0</v>
      </c>
      <c r="W1047" s="16">
        <v>193</v>
      </c>
      <c r="X1047" s="16">
        <v>0</v>
      </c>
      <c r="Y1047" s="16">
        <v>193</v>
      </c>
      <c r="Z1047" s="16">
        <v>0</v>
      </c>
      <c r="AA1047" s="18">
        <v>0</v>
      </c>
      <c r="AB1047" s="16">
        <v>-193</v>
      </c>
      <c r="AC1047" s="12" t="s">
        <v>549</v>
      </c>
      <c r="AD1047" s="12" t="s">
        <v>559</v>
      </c>
      <c r="AE1047" s="19">
        <v>43644</v>
      </c>
    </row>
    <row r="1048" spans="1:34" s="12" customFormat="1" ht="12.75" x14ac:dyDescent="0.15">
      <c r="A1048" s="12" t="s">
        <v>1937</v>
      </c>
      <c r="B1048" s="12" t="s">
        <v>346</v>
      </c>
      <c r="C1048" s="12" t="s">
        <v>670</v>
      </c>
      <c r="D1048" s="12" t="s">
        <v>671</v>
      </c>
      <c r="E1048" s="12" t="s">
        <v>889</v>
      </c>
      <c r="F1048" s="12" t="s">
        <v>585</v>
      </c>
      <c r="G1048" s="16">
        <v>1000000</v>
      </c>
      <c r="H1048" s="16">
        <v>73500</v>
      </c>
      <c r="I1048" s="17">
        <v>73500</v>
      </c>
      <c r="J1048" s="17">
        <v>73500</v>
      </c>
      <c r="K1048" s="16">
        <v>926500</v>
      </c>
      <c r="L1048" s="12" t="s">
        <v>1698</v>
      </c>
      <c r="M1048" s="12" t="s">
        <v>564</v>
      </c>
      <c r="N1048" s="12" t="s">
        <v>1699</v>
      </c>
      <c r="O1048" s="16">
        <v>1310</v>
      </c>
      <c r="P1048" s="16">
        <v>800.6</v>
      </c>
      <c r="Q1048" s="17">
        <v>800.6</v>
      </c>
      <c r="R1048" s="17">
        <v>1310.5999999999999</v>
      </c>
      <c r="S1048" s="16">
        <v>0</v>
      </c>
      <c r="T1048" s="16">
        <v>0</v>
      </c>
      <c r="U1048" s="17">
        <v>0</v>
      </c>
      <c r="V1048" s="17">
        <v>0</v>
      </c>
      <c r="W1048" s="16">
        <v>800.6</v>
      </c>
      <c r="X1048" s="16">
        <v>509.4</v>
      </c>
      <c r="Y1048" s="16">
        <v>704.31500000000005</v>
      </c>
      <c r="Z1048" s="16">
        <v>96.284999999999997</v>
      </c>
      <c r="AA1048" s="18">
        <v>0</v>
      </c>
      <c r="AB1048" s="16">
        <v>-704.31500000000005</v>
      </c>
      <c r="AC1048" s="12" t="s">
        <v>549</v>
      </c>
      <c r="AD1048" s="12" t="s">
        <v>559</v>
      </c>
      <c r="AE1048" s="19">
        <v>43644</v>
      </c>
      <c r="AF1048" s="19">
        <v>43645</v>
      </c>
    </row>
    <row r="1049" spans="1:34" s="12" customFormat="1" ht="12.75" x14ac:dyDescent="0.15">
      <c r="A1049" s="12" t="s">
        <v>1938</v>
      </c>
      <c r="B1049" s="12" t="s">
        <v>11</v>
      </c>
      <c r="C1049" s="12" t="s">
        <v>453</v>
      </c>
      <c r="D1049" s="12" t="s">
        <v>628</v>
      </c>
      <c r="E1049" s="12" t="s">
        <v>889</v>
      </c>
      <c r="F1049" s="12" t="s">
        <v>585</v>
      </c>
      <c r="G1049" s="16">
        <v>1000000</v>
      </c>
      <c r="H1049" s="16">
        <v>136500</v>
      </c>
      <c r="I1049" s="17">
        <v>136500</v>
      </c>
      <c r="J1049" s="17">
        <v>136500</v>
      </c>
      <c r="K1049" s="16">
        <v>863500</v>
      </c>
      <c r="L1049" s="12" t="s">
        <v>629</v>
      </c>
      <c r="M1049" s="12" t="s">
        <v>564</v>
      </c>
      <c r="N1049" s="12" t="s">
        <v>630</v>
      </c>
      <c r="O1049" s="16">
        <v>862</v>
      </c>
      <c r="P1049" s="16">
        <v>862</v>
      </c>
      <c r="Q1049" s="17">
        <v>862</v>
      </c>
      <c r="R1049" s="17">
        <v>862</v>
      </c>
      <c r="S1049" s="16">
        <v>0</v>
      </c>
      <c r="T1049" s="16">
        <v>0</v>
      </c>
      <c r="U1049" s="17">
        <v>0</v>
      </c>
      <c r="V1049" s="17">
        <v>0</v>
      </c>
      <c r="W1049" s="16">
        <v>862</v>
      </c>
      <c r="X1049" s="16">
        <v>0</v>
      </c>
      <c r="Y1049" s="16">
        <v>744.33699999999999</v>
      </c>
      <c r="Z1049" s="16">
        <v>117.663</v>
      </c>
      <c r="AA1049" s="18">
        <v>0</v>
      </c>
      <c r="AB1049" s="16">
        <v>-744.33699999999999</v>
      </c>
      <c r="AC1049" s="12" t="s">
        <v>549</v>
      </c>
      <c r="AD1049" s="12" t="s">
        <v>559</v>
      </c>
      <c r="AE1049" s="19">
        <v>43644</v>
      </c>
      <c r="AF1049" s="19">
        <v>43645</v>
      </c>
    </row>
    <row r="1050" spans="1:34" s="12" customFormat="1" ht="12.75" x14ac:dyDescent="0.15">
      <c r="A1050" s="12" t="s">
        <v>1939</v>
      </c>
      <c r="B1050" s="12" t="s">
        <v>1940</v>
      </c>
      <c r="C1050" s="12" t="s">
        <v>781</v>
      </c>
      <c r="D1050" s="12" t="s">
        <v>775</v>
      </c>
      <c r="E1050" s="12" t="s">
        <v>1941</v>
      </c>
      <c r="F1050" s="12" t="s">
        <v>703</v>
      </c>
      <c r="G1050" s="16">
        <v>200000</v>
      </c>
      <c r="H1050" s="16">
        <v>0</v>
      </c>
      <c r="I1050" s="17">
        <v>0</v>
      </c>
      <c r="J1050" s="17">
        <v>0</v>
      </c>
      <c r="K1050" s="16">
        <v>200000</v>
      </c>
      <c r="L1050" s="12" t="s">
        <v>377</v>
      </c>
      <c r="M1050" s="12" t="s">
        <v>573</v>
      </c>
      <c r="N1050" s="12" t="s">
        <v>1321</v>
      </c>
      <c r="O1050" s="16">
        <v>200000</v>
      </c>
      <c r="P1050" s="16">
        <v>0</v>
      </c>
      <c r="Q1050" s="17">
        <v>0</v>
      </c>
      <c r="R1050" s="17">
        <v>0</v>
      </c>
      <c r="S1050" s="16">
        <v>0</v>
      </c>
      <c r="T1050" s="16">
        <v>0</v>
      </c>
      <c r="U1050" s="17">
        <v>0</v>
      </c>
      <c r="V1050" s="17">
        <v>0</v>
      </c>
      <c r="W1050" s="16">
        <v>0</v>
      </c>
      <c r="X1050" s="16">
        <v>200000</v>
      </c>
      <c r="Y1050" s="16">
        <v>0</v>
      </c>
      <c r="Z1050" s="16">
        <v>0</v>
      </c>
      <c r="AA1050" s="18">
        <v>0</v>
      </c>
      <c r="AB1050" s="16">
        <v>0</v>
      </c>
      <c r="AC1050" s="12" t="s">
        <v>549</v>
      </c>
      <c r="AD1050" s="12" t="s">
        <v>94</v>
      </c>
      <c r="AE1050" s="19">
        <v>43645</v>
      </c>
    </row>
    <row r="1051" spans="1:34" s="12" customFormat="1" ht="12.75" x14ac:dyDescent="0.15">
      <c r="A1051" s="12" t="s">
        <v>1942</v>
      </c>
      <c r="B1051" s="12" t="s">
        <v>1943</v>
      </c>
      <c r="C1051" s="12" t="s">
        <v>781</v>
      </c>
      <c r="D1051" s="12" t="s">
        <v>1315</v>
      </c>
      <c r="E1051" s="12" t="s">
        <v>1941</v>
      </c>
      <c r="F1051" s="12" t="s">
        <v>1362</v>
      </c>
      <c r="G1051" s="16">
        <v>200000</v>
      </c>
      <c r="H1051" s="16">
        <v>0</v>
      </c>
      <c r="I1051" s="17">
        <v>0</v>
      </c>
      <c r="J1051" s="17">
        <v>0</v>
      </c>
      <c r="K1051" s="16">
        <v>200000</v>
      </c>
      <c r="L1051" s="12" t="s">
        <v>410</v>
      </c>
      <c r="M1051" s="12" t="s">
        <v>573</v>
      </c>
      <c r="N1051" s="12" t="s">
        <v>1315</v>
      </c>
      <c r="O1051" s="16">
        <v>200000</v>
      </c>
      <c r="P1051" s="16">
        <v>0</v>
      </c>
      <c r="Q1051" s="17">
        <v>0</v>
      </c>
      <c r="R1051" s="17">
        <v>0</v>
      </c>
      <c r="S1051" s="16">
        <v>0</v>
      </c>
      <c r="T1051" s="16">
        <v>0</v>
      </c>
      <c r="U1051" s="17">
        <v>0</v>
      </c>
      <c r="V1051" s="17">
        <v>0</v>
      </c>
      <c r="W1051" s="16">
        <v>0</v>
      </c>
      <c r="X1051" s="16">
        <v>200000</v>
      </c>
      <c r="Y1051" s="16">
        <v>0</v>
      </c>
      <c r="Z1051" s="16">
        <v>0</v>
      </c>
      <c r="AA1051" s="18">
        <v>0</v>
      </c>
      <c r="AB1051" s="16">
        <v>0</v>
      </c>
      <c r="AC1051" s="12" t="s">
        <v>549</v>
      </c>
      <c r="AD1051" s="12" t="s">
        <v>94</v>
      </c>
      <c r="AE1051" s="19">
        <v>43645</v>
      </c>
    </row>
    <row r="1052" spans="1:34" s="12" customFormat="1" ht="12.75" x14ac:dyDescent="0.15">
      <c r="A1052" s="12" t="s">
        <v>1944</v>
      </c>
      <c r="B1052" s="12" t="s">
        <v>1678</v>
      </c>
      <c r="C1052" s="12" t="s">
        <v>462</v>
      </c>
      <c r="D1052" s="12" t="s">
        <v>801</v>
      </c>
      <c r="E1052" s="12" t="s">
        <v>1945</v>
      </c>
      <c r="F1052" s="12" t="s">
        <v>585</v>
      </c>
      <c r="G1052" s="16">
        <v>300000</v>
      </c>
      <c r="H1052" s="16">
        <v>30000</v>
      </c>
      <c r="I1052" s="17">
        <v>30000</v>
      </c>
      <c r="J1052" s="17">
        <v>30000</v>
      </c>
      <c r="K1052" s="16">
        <v>270000</v>
      </c>
      <c r="L1052" s="12" t="s">
        <v>802</v>
      </c>
      <c r="M1052" s="12" t="s">
        <v>569</v>
      </c>
      <c r="N1052" s="12" t="s">
        <v>803</v>
      </c>
      <c r="O1052" s="16">
        <v>49.959000000000003</v>
      </c>
      <c r="P1052" s="16">
        <v>49.959000000000003</v>
      </c>
      <c r="Q1052" s="17">
        <v>49.959000000000003</v>
      </c>
      <c r="R1052" s="17">
        <v>49.959000000000003</v>
      </c>
      <c r="S1052" s="16">
        <v>0</v>
      </c>
      <c r="T1052" s="16">
        <v>0</v>
      </c>
      <c r="U1052" s="17">
        <v>0</v>
      </c>
      <c r="V1052" s="17">
        <v>0</v>
      </c>
      <c r="W1052" s="16">
        <v>49.959000000000003</v>
      </c>
      <c r="X1052" s="16">
        <v>0</v>
      </c>
      <c r="Y1052" s="16">
        <v>44.963099999999997</v>
      </c>
      <c r="Z1052" s="16">
        <v>4.9958999999999998</v>
      </c>
      <c r="AA1052" s="18">
        <v>0</v>
      </c>
      <c r="AB1052" s="16">
        <v>-44.963099999999997</v>
      </c>
      <c r="AC1052" s="12" t="s">
        <v>549</v>
      </c>
      <c r="AD1052" s="12" t="s">
        <v>559</v>
      </c>
      <c r="AE1052" s="19">
        <v>43645</v>
      </c>
      <c r="AF1052" s="19">
        <v>43645</v>
      </c>
    </row>
    <row r="1053" spans="1:34" s="12" customFormat="1" ht="12.75" x14ac:dyDescent="0.15">
      <c r="A1053" s="12" t="s">
        <v>1946</v>
      </c>
      <c r="B1053" s="12" t="s">
        <v>1947</v>
      </c>
      <c r="C1053" s="12" t="s">
        <v>542</v>
      </c>
      <c r="D1053" s="12" t="s">
        <v>1948</v>
      </c>
      <c r="E1053" s="12" t="s">
        <v>1945</v>
      </c>
      <c r="F1053" s="12" t="s">
        <v>585</v>
      </c>
      <c r="G1053" s="16">
        <v>100000</v>
      </c>
      <c r="H1053" s="16">
        <v>27500</v>
      </c>
      <c r="I1053" s="17">
        <v>27500</v>
      </c>
      <c r="J1053" s="17">
        <v>27500</v>
      </c>
      <c r="K1053" s="16">
        <v>72500</v>
      </c>
      <c r="L1053" s="12" t="s">
        <v>1642</v>
      </c>
      <c r="M1053" s="12" t="s">
        <v>670</v>
      </c>
      <c r="N1053" s="12" t="s">
        <v>562</v>
      </c>
      <c r="O1053" s="16">
        <v>100000</v>
      </c>
      <c r="P1053" s="16">
        <v>27500</v>
      </c>
      <c r="Q1053" s="17">
        <v>27500</v>
      </c>
      <c r="R1053" s="17">
        <v>27500</v>
      </c>
      <c r="S1053" s="16">
        <v>0</v>
      </c>
      <c r="T1053" s="16">
        <v>0</v>
      </c>
      <c r="U1053" s="17">
        <v>0</v>
      </c>
      <c r="V1053" s="17">
        <v>0</v>
      </c>
      <c r="W1053" s="16">
        <v>27500</v>
      </c>
      <c r="X1053" s="16">
        <v>72500</v>
      </c>
      <c r="Y1053" s="16">
        <v>0</v>
      </c>
      <c r="Z1053" s="16">
        <v>27500</v>
      </c>
      <c r="AA1053" s="18">
        <v>0</v>
      </c>
      <c r="AB1053" s="16">
        <v>0</v>
      </c>
      <c r="AC1053" s="12" t="s">
        <v>549</v>
      </c>
      <c r="AD1053" s="12" t="s">
        <v>79</v>
      </c>
      <c r="AE1053" s="19">
        <v>43645</v>
      </c>
      <c r="AF1053" s="19">
        <v>43645</v>
      </c>
    </row>
    <row r="1054" spans="1:34" s="12" customFormat="1" ht="12.75" x14ac:dyDescent="0.15">
      <c r="A1054" s="12" t="s">
        <v>1949</v>
      </c>
      <c r="B1054" s="12" t="s">
        <v>594</v>
      </c>
      <c r="C1054" s="12" t="s">
        <v>588</v>
      </c>
      <c r="D1054" s="12" t="s">
        <v>589</v>
      </c>
      <c r="E1054" s="12" t="s">
        <v>1945</v>
      </c>
      <c r="F1054" s="12" t="s">
        <v>585</v>
      </c>
      <c r="G1054" s="16">
        <v>200</v>
      </c>
      <c r="H1054" s="16">
        <v>121</v>
      </c>
      <c r="I1054" s="17">
        <v>121</v>
      </c>
      <c r="J1054" s="17">
        <v>121</v>
      </c>
      <c r="K1054" s="16">
        <v>79</v>
      </c>
      <c r="L1054" s="12" t="s">
        <v>595</v>
      </c>
      <c r="M1054" s="12" t="s">
        <v>591</v>
      </c>
      <c r="N1054" s="12" t="s">
        <v>596</v>
      </c>
      <c r="O1054" s="16">
        <v>9</v>
      </c>
      <c r="P1054" s="16">
        <v>5.5</v>
      </c>
      <c r="Q1054" s="17">
        <v>5.5</v>
      </c>
      <c r="R1054" s="17">
        <v>5.5</v>
      </c>
      <c r="S1054" s="16">
        <v>0</v>
      </c>
      <c r="T1054" s="16">
        <v>0</v>
      </c>
      <c r="U1054" s="17">
        <v>0</v>
      </c>
      <c r="V1054" s="17">
        <v>0</v>
      </c>
      <c r="W1054" s="16">
        <v>5.5</v>
      </c>
      <c r="X1054" s="16">
        <v>3.5</v>
      </c>
      <c r="Y1054" s="16">
        <v>5.5E-2</v>
      </c>
      <c r="Z1054" s="16">
        <v>5.4450000000000003</v>
      </c>
      <c r="AA1054" s="18">
        <v>0</v>
      </c>
      <c r="AB1054" s="16">
        <v>-5.5E-2</v>
      </c>
      <c r="AC1054" s="12" t="s">
        <v>549</v>
      </c>
      <c r="AD1054" s="12" t="s">
        <v>559</v>
      </c>
      <c r="AE1054" s="19">
        <v>43645</v>
      </c>
      <c r="AF1054" s="19">
        <v>43645</v>
      </c>
    </row>
    <row r="1055" spans="1:34" s="12" customFormat="1" ht="12.75" x14ac:dyDescent="0.15">
      <c r="A1055" s="12" t="s">
        <v>1950</v>
      </c>
      <c r="B1055" s="12" t="s">
        <v>38</v>
      </c>
      <c r="C1055" s="12" t="s">
        <v>588</v>
      </c>
      <c r="D1055" s="12" t="s">
        <v>589</v>
      </c>
      <c r="E1055" s="12" t="s">
        <v>1945</v>
      </c>
      <c r="F1055" s="12" t="s">
        <v>585</v>
      </c>
      <c r="G1055" s="16">
        <v>2000</v>
      </c>
      <c r="H1055" s="16">
        <v>392</v>
      </c>
      <c r="I1055" s="17">
        <v>392</v>
      </c>
      <c r="J1055" s="17">
        <v>392</v>
      </c>
      <c r="K1055" s="16">
        <v>1608</v>
      </c>
      <c r="L1055" s="12" t="s">
        <v>595</v>
      </c>
      <c r="M1055" s="12" t="s">
        <v>591</v>
      </c>
      <c r="N1055" s="12" t="s">
        <v>596</v>
      </c>
      <c r="O1055" s="16">
        <v>83</v>
      </c>
      <c r="P1055" s="16">
        <v>83</v>
      </c>
      <c r="Q1055" s="17">
        <v>83</v>
      </c>
      <c r="R1055" s="17">
        <v>83</v>
      </c>
      <c r="S1055" s="16">
        <v>0</v>
      </c>
      <c r="T1055" s="16">
        <v>0</v>
      </c>
      <c r="U1055" s="17">
        <v>0</v>
      </c>
      <c r="V1055" s="17">
        <v>0</v>
      </c>
      <c r="W1055" s="16">
        <v>83</v>
      </c>
      <c r="X1055" s="16">
        <v>0</v>
      </c>
      <c r="Y1055" s="16">
        <v>66.731999999999999</v>
      </c>
      <c r="Z1055" s="16">
        <v>16.268000000000001</v>
      </c>
      <c r="AA1055" s="18">
        <v>0</v>
      </c>
      <c r="AB1055" s="16">
        <v>-66.731999999999999</v>
      </c>
      <c r="AC1055" s="12" t="s">
        <v>549</v>
      </c>
      <c r="AD1055" s="12" t="s">
        <v>559</v>
      </c>
      <c r="AE1055" s="19">
        <v>43645</v>
      </c>
      <c r="AF1055" s="19">
        <v>43645</v>
      </c>
    </row>
    <row r="1056" spans="1:34" s="12" customFormat="1" ht="12.75" x14ac:dyDescent="0.15">
      <c r="A1056" s="12" t="s">
        <v>1951</v>
      </c>
      <c r="B1056" s="12" t="s">
        <v>55</v>
      </c>
      <c r="C1056" s="12" t="s">
        <v>588</v>
      </c>
      <c r="D1056" s="12" t="s">
        <v>816</v>
      </c>
      <c r="E1056" s="12" t="s">
        <v>1952</v>
      </c>
      <c r="F1056" s="12" t="s">
        <v>708</v>
      </c>
      <c r="G1056" s="16">
        <v>1000</v>
      </c>
      <c r="H1056" s="16">
        <v>0</v>
      </c>
      <c r="I1056" s="17">
        <v>0</v>
      </c>
      <c r="J1056" s="17">
        <v>0</v>
      </c>
      <c r="K1056" s="16">
        <v>1000</v>
      </c>
      <c r="L1056" s="12" t="s">
        <v>817</v>
      </c>
      <c r="M1056" s="12" t="s">
        <v>557</v>
      </c>
      <c r="N1056" s="12" t="s">
        <v>818</v>
      </c>
      <c r="O1056" s="16">
        <v>79</v>
      </c>
      <c r="P1056" s="16">
        <v>49.8</v>
      </c>
      <c r="Q1056" s="17">
        <v>49.8</v>
      </c>
      <c r="R1056" s="17">
        <v>49.8</v>
      </c>
      <c r="S1056" s="16">
        <v>0</v>
      </c>
      <c r="T1056" s="16">
        <v>0</v>
      </c>
      <c r="U1056" s="17">
        <v>0</v>
      </c>
      <c r="V1056" s="17">
        <v>0</v>
      </c>
      <c r="W1056" s="16">
        <v>49.8</v>
      </c>
      <c r="X1056" s="16">
        <v>29.2</v>
      </c>
      <c r="Y1056" s="16">
        <v>49.8</v>
      </c>
      <c r="Z1056" s="16">
        <v>0</v>
      </c>
      <c r="AA1056" s="18">
        <v>0</v>
      </c>
      <c r="AB1056" s="16">
        <v>-49.8</v>
      </c>
      <c r="AC1056" s="12" t="s">
        <v>549</v>
      </c>
      <c r="AD1056" s="12" t="s">
        <v>559</v>
      </c>
      <c r="AE1056" s="19">
        <v>43645</v>
      </c>
    </row>
    <row r="1057" spans="1:34" s="12" customFormat="1" ht="12.75" x14ac:dyDescent="0.15">
      <c r="A1057" s="12" t="s">
        <v>1953</v>
      </c>
      <c r="B1057" s="12" t="s">
        <v>374</v>
      </c>
      <c r="C1057" s="12" t="s">
        <v>657</v>
      </c>
      <c r="D1057" s="12" t="s">
        <v>658</v>
      </c>
      <c r="E1057" s="12" t="s">
        <v>1952</v>
      </c>
      <c r="F1057" s="12" t="s">
        <v>708</v>
      </c>
      <c r="G1057" s="16">
        <v>600000</v>
      </c>
      <c r="H1057" s="16">
        <v>0</v>
      </c>
      <c r="I1057" s="17">
        <v>0</v>
      </c>
      <c r="J1057" s="17">
        <v>0</v>
      </c>
      <c r="K1057" s="16">
        <v>600000</v>
      </c>
      <c r="L1057" s="12" t="s">
        <v>659</v>
      </c>
      <c r="M1057" s="12" t="s">
        <v>660</v>
      </c>
      <c r="N1057" s="12" t="s">
        <v>661</v>
      </c>
      <c r="O1057" s="16">
        <v>371.4</v>
      </c>
      <c r="P1057" s="16">
        <v>333</v>
      </c>
      <c r="Q1057" s="17">
        <v>333</v>
      </c>
      <c r="R1057" s="17">
        <v>333</v>
      </c>
      <c r="S1057" s="16">
        <v>0</v>
      </c>
      <c r="T1057" s="16">
        <v>0</v>
      </c>
      <c r="U1057" s="17">
        <v>0</v>
      </c>
      <c r="V1057" s="17">
        <v>0</v>
      </c>
      <c r="W1057" s="16">
        <v>333</v>
      </c>
      <c r="X1057" s="16">
        <v>38.4</v>
      </c>
      <c r="Y1057" s="16">
        <v>333</v>
      </c>
      <c r="Z1057" s="16">
        <v>0</v>
      </c>
      <c r="AA1057" s="18">
        <v>0</v>
      </c>
      <c r="AB1057" s="16">
        <v>-333</v>
      </c>
      <c r="AC1057" s="12" t="s">
        <v>549</v>
      </c>
      <c r="AD1057" s="12" t="s">
        <v>559</v>
      </c>
      <c r="AE1057" s="19">
        <v>43645</v>
      </c>
    </row>
    <row r="1058" spans="1:34" s="12" customFormat="1" ht="12.75" x14ac:dyDescent="0.15">
      <c r="A1058" s="12" t="s">
        <v>1954</v>
      </c>
      <c r="B1058" s="12" t="s">
        <v>722</v>
      </c>
      <c r="C1058" s="12" t="s">
        <v>670</v>
      </c>
      <c r="D1058" s="12" t="s">
        <v>723</v>
      </c>
      <c r="E1058" s="12" t="s">
        <v>1952</v>
      </c>
      <c r="F1058" s="12" t="s">
        <v>708</v>
      </c>
      <c r="G1058" s="16">
        <v>300000</v>
      </c>
      <c r="H1058" s="16">
        <v>0</v>
      </c>
      <c r="I1058" s="17">
        <v>0</v>
      </c>
      <c r="J1058" s="17">
        <v>0</v>
      </c>
      <c r="K1058" s="16">
        <v>300000</v>
      </c>
      <c r="L1058" s="12" t="s">
        <v>724</v>
      </c>
      <c r="M1058" s="12" t="s">
        <v>725</v>
      </c>
      <c r="N1058" s="12" t="s">
        <v>726</v>
      </c>
      <c r="O1058" s="16">
        <v>128</v>
      </c>
      <c r="P1058" s="16">
        <v>19.7</v>
      </c>
      <c r="Q1058" s="17">
        <v>19.7</v>
      </c>
      <c r="R1058" s="17">
        <v>19.7</v>
      </c>
      <c r="S1058" s="16">
        <v>0</v>
      </c>
      <c r="T1058" s="16">
        <v>0</v>
      </c>
      <c r="U1058" s="17">
        <v>0</v>
      </c>
      <c r="V1058" s="17">
        <v>0</v>
      </c>
      <c r="W1058" s="16">
        <v>19.7</v>
      </c>
      <c r="X1058" s="16">
        <v>108.3</v>
      </c>
      <c r="Y1058" s="16">
        <v>19.7</v>
      </c>
      <c r="Z1058" s="16">
        <v>0</v>
      </c>
      <c r="AA1058" s="18">
        <v>0</v>
      </c>
      <c r="AB1058" s="16">
        <v>-19.7</v>
      </c>
      <c r="AC1058" s="12" t="s">
        <v>549</v>
      </c>
      <c r="AD1058" s="12" t="s">
        <v>559</v>
      </c>
      <c r="AE1058" s="19">
        <v>43645</v>
      </c>
    </row>
    <row r="1059" spans="1:34" s="12" customFormat="1" ht="12.75" x14ac:dyDescent="0.15">
      <c r="A1059" s="12" t="s">
        <v>1955</v>
      </c>
      <c r="B1059" s="12" t="s">
        <v>746</v>
      </c>
      <c r="C1059" s="12" t="s">
        <v>588</v>
      </c>
      <c r="D1059" s="12" t="s">
        <v>747</v>
      </c>
      <c r="E1059" s="12" t="s">
        <v>1952</v>
      </c>
      <c r="F1059" s="12" t="s">
        <v>708</v>
      </c>
      <c r="G1059" s="16">
        <v>1000</v>
      </c>
      <c r="H1059" s="16">
        <v>0</v>
      </c>
      <c r="I1059" s="17">
        <v>0</v>
      </c>
      <c r="J1059" s="17">
        <v>0</v>
      </c>
      <c r="K1059" s="16">
        <v>1000</v>
      </c>
      <c r="L1059" s="12" t="s">
        <v>748</v>
      </c>
      <c r="M1059" s="12" t="s">
        <v>557</v>
      </c>
      <c r="N1059" s="12" t="s">
        <v>749</v>
      </c>
      <c r="O1059" s="16">
        <v>205</v>
      </c>
      <c r="P1059" s="16">
        <v>71</v>
      </c>
      <c r="Q1059" s="17">
        <v>71</v>
      </c>
      <c r="R1059" s="17">
        <v>71</v>
      </c>
      <c r="S1059" s="16">
        <v>0</v>
      </c>
      <c r="T1059" s="16">
        <v>0</v>
      </c>
      <c r="U1059" s="17">
        <v>0</v>
      </c>
      <c r="V1059" s="17">
        <v>0</v>
      </c>
      <c r="W1059" s="16">
        <v>71</v>
      </c>
      <c r="X1059" s="16">
        <v>134</v>
      </c>
      <c r="Y1059" s="16">
        <v>71</v>
      </c>
      <c r="Z1059" s="16">
        <v>0</v>
      </c>
      <c r="AA1059" s="18">
        <v>0</v>
      </c>
      <c r="AB1059" s="16">
        <v>-71</v>
      </c>
      <c r="AC1059" s="12" t="s">
        <v>549</v>
      </c>
      <c r="AD1059" s="12" t="s">
        <v>559</v>
      </c>
      <c r="AE1059" s="19">
        <v>43645</v>
      </c>
    </row>
    <row r="1060" spans="1:34" s="12" customFormat="1" ht="12.75" x14ac:dyDescent="0.15">
      <c r="A1060" s="12" t="s">
        <v>1956</v>
      </c>
      <c r="B1060" s="12" t="s">
        <v>9</v>
      </c>
      <c r="C1060" s="12" t="s">
        <v>588</v>
      </c>
      <c r="D1060" s="12" t="s">
        <v>607</v>
      </c>
      <c r="E1060" s="12" t="s">
        <v>1952</v>
      </c>
      <c r="F1060" s="12" t="s">
        <v>708</v>
      </c>
      <c r="G1060" s="16">
        <v>2000</v>
      </c>
      <c r="H1060" s="16">
        <v>0</v>
      </c>
      <c r="I1060" s="17">
        <v>0</v>
      </c>
      <c r="J1060" s="17">
        <v>0</v>
      </c>
      <c r="K1060" s="16">
        <v>2000</v>
      </c>
      <c r="L1060" s="12" t="s">
        <v>608</v>
      </c>
      <c r="M1060" s="12" t="s">
        <v>557</v>
      </c>
      <c r="N1060" s="12" t="s">
        <v>609</v>
      </c>
      <c r="O1060" s="16">
        <v>281</v>
      </c>
      <c r="P1060" s="16">
        <v>120.6</v>
      </c>
      <c r="Q1060" s="17">
        <v>120.6</v>
      </c>
      <c r="R1060" s="17">
        <v>120.6</v>
      </c>
      <c r="S1060" s="16">
        <v>0</v>
      </c>
      <c r="T1060" s="16">
        <v>0</v>
      </c>
      <c r="U1060" s="17">
        <v>0</v>
      </c>
      <c r="V1060" s="17">
        <v>0</v>
      </c>
      <c r="W1060" s="16">
        <v>120.6</v>
      </c>
      <c r="X1060" s="16">
        <v>160.4</v>
      </c>
      <c r="Y1060" s="16">
        <v>120.6</v>
      </c>
      <c r="Z1060" s="16">
        <v>0</v>
      </c>
      <c r="AA1060" s="18">
        <v>0</v>
      </c>
      <c r="AB1060" s="16">
        <v>-120.6</v>
      </c>
      <c r="AC1060" s="12" t="s">
        <v>549</v>
      </c>
      <c r="AD1060" s="12" t="s">
        <v>559</v>
      </c>
      <c r="AE1060" s="19">
        <v>43645</v>
      </c>
    </row>
    <row r="1061" spans="1:34" s="12" customFormat="1" ht="12.75" x14ac:dyDescent="0.15">
      <c r="A1061" s="12" t="s">
        <v>1957</v>
      </c>
      <c r="B1061" s="12" t="s">
        <v>96</v>
      </c>
      <c r="C1061" s="12" t="s">
        <v>579</v>
      </c>
      <c r="D1061" s="12" t="s">
        <v>584</v>
      </c>
      <c r="E1061" s="12" t="s">
        <v>1952</v>
      </c>
      <c r="F1061" s="12" t="s">
        <v>708</v>
      </c>
      <c r="G1061" s="16">
        <v>800</v>
      </c>
      <c r="H1061" s="16">
        <v>0</v>
      </c>
      <c r="I1061" s="17">
        <v>0</v>
      </c>
      <c r="J1061" s="17">
        <v>0</v>
      </c>
      <c r="K1061" s="16">
        <v>800</v>
      </c>
      <c r="L1061" s="12" t="s">
        <v>581</v>
      </c>
      <c r="M1061" s="12" t="s">
        <v>557</v>
      </c>
      <c r="N1061" s="12" t="s">
        <v>582</v>
      </c>
      <c r="O1061" s="16">
        <v>125.04</v>
      </c>
      <c r="P1061" s="16">
        <v>60.3</v>
      </c>
      <c r="Q1061" s="17">
        <v>60.3</v>
      </c>
      <c r="R1061" s="17">
        <v>60.3</v>
      </c>
      <c r="S1061" s="16">
        <v>0</v>
      </c>
      <c r="T1061" s="16">
        <v>0</v>
      </c>
      <c r="U1061" s="17">
        <v>0</v>
      </c>
      <c r="V1061" s="17">
        <v>0</v>
      </c>
      <c r="W1061" s="16">
        <v>60.3</v>
      </c>
      <c r="X1061" s="16">
        <v>64.739999999999995</v>
      </c>
      <c r="Y1061" s="16">
        <v>60.3</v>
      </c>
      <c r="Z1061" s="16">
        <v>0</v>
      </c>
      <c r="AA1061" s="18">
        <v>0</v>
      </c>
      <c r="AB1061" s="16">
        <v>-60.3</v>
      </c>
      <c r="AC1061" s="12" t="s">
        <v>549</v>
      </c>
      <c r="AD1061" s="12" t="s">
        <v>559</v>
      </c>
      <c r="AE1061" s="19">
        <v>43645</v>
      </c>
    </row>
    <row r="1062" spans="1:34" s="12" customFormat="1" ht="12.75" x14ac:dyDescent="0.15">
      <c r="A1062" s="12" t="s">
        <v>1958</v>
      </c>
      <c r="B1062" s="12" t="s">
        <v>1455</v>
      </c>
      <c r="C1062" s="12" t="s">
        <v>670</v>
      </c>
      <c r="D1062" s="12" t="s">
        <v>1456</v>
      </c>
      <c r="E1062" s="12" t="s">
        <v>544</v>
      </c>
      <c r="F1062" s="12" t="s">
        <v>545</v>
      </c>
      <c r="G1062" s="16">
        <v>5000</v>
      </c>
      <c r="H1062" s="16">
        <v>0</v>
      </c>
      <c r="I1062" s="17">
        <v>0</v>
      </c>
      <c r="J1062" s="17">
        <v>0</v>
      </c>
      <c r="K1062" s="16">
        <v>5000</v>
      </c>
      <c r="L1062" s="12" t="s">
        <v>1457</v>
      </c>
      <c r="M1062" s="12" t="s">
        <v>1458</v>
      </c>
      <c r="N1062" s="12" t="s">
        <v>1459</v>
      </c>
      <c r="O1062" s="16">
        <v>4</v>
      </c>
      <c r="P1062" s="16">
        <v>0</v>
      </c>
      <c r="Q1062" s="17">
        <v>0</v>
      </c>
      <c r="R1062" s="17">
        <v>0</v>
      </c>
      <c r="S1062" s="16">
        <v>0</v>
      </c>
      <c r="T1062" s="16">
        <v>0</v>
      </c>
      <c r="U1062" s="17">
        <v>0</v>
      </c>
      <c r="V1062" s="17">
        <v>0</v>
      </c>
      <c r="W1062" s="16">
        <v>0</v>
      </c>
      <c r="X1062" s="16">
        <v>4</v>
      </c>
      <c r="Y1062" s="16">
        <v>0</v>
      </c>
      <c r="Z1062" s="16">
        <v>0</v>
      </c>
      <c r="AA1062" s="18">
        <v>0</v>
      </c>
      <c r="AB1062" s="16">
        <v>0</v>
      </c>
      <c r="AC1062" s="12" t="s">
        <v>549</v>
      </c>
      <c r="AD1062" s="12" t="s">
        <v>559</v>
      </c>
      <c r="AE1062" s="19">
        <v>43628</v>
      </c>
      <c r="AH1062" s="20">
        <v>43642</v>
      </c>
    </row>
    <row r="1063" spans="1:34" s="12" customFormat="1" ht="12.75" x14ac:dyDescent="0.15">
      <c r="A1063" s="12" t="s">
        <v>1959</v>
      </c>
      <c r="B1063" s="12" t="s">
        <v>26</v>
      </c>
      <c r="C1063" s="12" t="s">
        <v>690</v>
      </c>
      <c r="D1063" s="12" t="s">
        <v>691</v>
      </c>
      <c r="E1063" s="12" t="s">
        <v>544</v>
      </c>
      <c r="F1063" s="12" t="s">
        <v>585</v>
      </c>
      <c r="G1063" s="16">
        <v>400000</v>
      </c>
      <c r="H1063" s="16">
        <v>312000</v>
      </c>
      <c r="I1063" s="17">
        <v>312000</v>
      </c>
      <c r="J1063" s="17">
        <v>312000</v>
      </c>
      <c r="K1063" s="16">
        <v>88000</v>
      </c>
      <c r="L1063" s="12" t="s">
        <v>947</v>
      </c>
      <c r="M1063" s="12" t="s">
        <v>564</v>
      </c>
      <c r="N1063" s="12" t="s">
        <v>948</v>
      </c>
      <c r="O1063" s="16">
        <v>114</v>
      </c>
      <c r="P1063" s="16">
        <v>114</v>
      </c>
      <c r="Q1063" s="17">
        <v>228</v>
      </c>
      <c r="R1063" s="17">
        <v>228</v>
      </c>
      <c r="S1063" s="16">
        <v>0</v>
      </c>
      <c r="T1063" s="16">
        <v>0</v>
      </c>
      <c r="U1063" s="17">
        <v>0</v>
      </c>
      <c r="V1063" s="17">
        <v>0</v>
      </c>
      <c r="W1063" s="16">
        <v>114</v>
      </c>
      <c r="X1063" s="16">
        <v>0</v>
      </c>
      <c r="Y1063" s="16">
        <v>25.08</v>
      </c>
      <c r="Z1063" s="16">
        <v>88.92</v>
      </c>
      <c r="AA1063" s="18">
        <v>0</v>
      </c>
      <c r="AB1063" s="16">
        <v>-25.08</v>
      </c>
      <c r="AC1063" s="12" t="s">
        <v>549</v>
      </c>
      <c r="AD1063" s="12" t="s">
        <v>559</v>
      </c>
      <c r="AE1063" s="19">
        <v>43628</v>
      </c>
      <c r="AF1063" s="19">
        <v>43644</v>
      </c>
    </row>
    <row r="1064" spans="1:34" s="12" customFormat="1" ht="12.75" x14ac:dyDescent="0.15">
      <c r="A1064" s="12" t="s">
        <v>1960</v>
      </c>
      <c r="B1064" s="12" t="s">
        <v>346</v>
      </c>
      <c r="C1064" s="12" t="s">
        <v>670</v>
      </c>
      <c r="D1064" s="12" t="s">
        <v>671</v>
      </c>
      <c r="E1064" s="12" t="s">
        <v>544</v>
      </c>
      <c r="F1064" s="12" t="s">
        <v>545</v>
      </c>
      <c r="G1064" s="16">
        <v>1000000</v>
      </c>
      <c r="H1064" s="16">
        <v>950400</v>
      </c>
      <c r="I1064" s="17">
        <v>950400</v>
      </c>
      <c r="J1064" s="17">
        <v>950400</v>
      </c>
      <c r="K1064" s="16">
        <v>49600</v>
      </c>
      <c r="L1064" s="12" t="s">
        <v>1698</v>
      </c>
      <c r="M1064" s="12" t="s">
        <v>564</v>
      </c>
      <c r="N1064" s="12" t="s">
        <v>1699</v>
      </c>
      <c r="O1064" s="16">
        <v>1310</v>
      </c>
      <c r="P1064" s="16">
        <v>1245.0999999999999</v>
      </c>
      <c r="Q1064" s="17">
        <v>1245.0999999999999</v>
      </c>
      <c r="R1064" s="17">
        <v>1245.0999999999999</v>
      </c>
      <c r="S1064" s="16">
        <v>0</v>
      </c>
      <c r="T1064" s="16">
        <v>0</v>
      </c>
      <c r="U1064" s="17">
        <v>0</v>
      </c>
      <c r="V1064" s="17">
        <v>0</v>
      </c>
      <c r="W1064" s="16">
        <v>1245.0999999999999</v>
      </c>
      <c r="X1064" s="16">
        <v>64.900000000000006</v>
      </c>
      <c r="Y1064" s="16">
        <v>7.5999999999912707E-2</v>
      </c>
      <c r="Z1064" s="16">
        <v>1245.0239999999999</v>
      </c>
      <c r="AA1064" s="18">
        <v>0</v>
      </c>
      <c r="AB1064" s="16">
        <v>-7.6000000000058202E-2</v>
      </c>
      <c r="AC1064" s="12" t="s">
        <v>549</v>
      </c>
      <c r="AD1064" s="12" t="s">
        <v>559</v>
      </c>
      <c r="AE1064" s="19">
        <v>43629</v>
      </c>
      <c r="AF1064" s="19">
        <v>43630</v>
      </c>
      <c r="AH1064" s="20">
        <v>43640</v>
      </c>
    </row>
    <row r="1065" spans="1:34" s="12" customFormat="1" ht="12.75" x14ac:dyDescent="0.15">
      <c r="A1065" s="12" t="s">
        <v>1961</v>
      </c>
      <c r="B1065" s="12" t="s">
        <v>100</v>
      </c>
      <c r="C1065" s="12" t="s">
        <v>579</v>
      </c>
      <c r="D1065" s="12" t="s">
        <v>612</v>
      </c>
      <c r="E1065" s="12" t="s">
        <v>544</v>
      </c>
      <c r="F1065" s="12" t="s">
        <v>545</v>
      </c>
      <c r="G1065" s="16">
        <v>400</v>
      </c>
      <c r="H1065" s="16">
        <v>0</v>
      </c>
      <c r="I1065" s="17">
        <v>0</v>
      </c>
      <c r="J1065" s="17">
        <v>0</v>
      </c>
      <c r="K1065" s="16">
        <v>400</v>
      </c>
      <c r="L1065" s="12" t="s">
        <v>905</v>
      </c>
      <c r="M1065" s="12" t="s">
        <v>557</v>
      </c>
      <c r="N1065" s="12" t="s">
        <v>906</v>
      </c>
      <c r="O1065" s="16">
        <v>84</v>
      </c>
      <c r="P1065" s="16">
        <v>0</v>
      </c>
      <c r="Q1065" s="17">
        <v>84</v>
      </c>
      <c r="R1065" s="17">
        <v>84</v>
      </c>
      <c r="S1065" s="16">
        <v>0</v>
      </c>
      <c r="T1065" s="16">
        <v>0</v>
      </c>
      <c r="U1065" s="17">
        <v>0</v>
      </c>
      <c r="V1065" s="17">
        <v>0</v>
      </c>
      <c r="W1065" s="16">
        <v>0</v>
      </c>
      <c r="X1065" s="16">
        <v>84</v>
      </c>
      <c r="Y1065" s="16">
        <v>0</v>
      </c>
      <c r="Z1065" s="16">
        <v>0</v>
      </c>
      <c r="AA1065" s="18">
        <v>0</v>
      </c>
      <c r="AB1065" s="16">
        <v>0</v>
      </c>
      <c r="AC1065" s="12" t="s">
        <v>549</v>
      </c>
      <c r="AD1065" s="12" t="s">
        <v>559</v>
      </c>
      <c r="AE1065" s="19">
        <v>43629</v>
      </c>
      <c r="AH1065" s="20">
        <v>43631</v>
      </c>
    </row>
    <row r="1066" spans="1:34" s="12" customFormat="1" ht="12.75" x14ac:dyDescent="0.15">
      <c r="A1066" s="12" t="s">
        <v>1962</v>
      </c>
      <c r="B1066" s="12" t="s">
        <v>114</v>
      </c>
      <c r="C1066" s="12" t="s">
        <v>696</v>
      </c>
      <c r="D1066" s="12" t="s">
        <v>761</v>
      </c>
      <c r="E1066" s="12" t="s">
        <v>889</v>
      </c>
      <c r="F1066" s="12" t="s">
        <v>545</v>
      </c>
      <c r="G1066" s="16">
        <v>25</v>
      </c>
      <c r="H1066" s="16">
        <v>25</v>
      </c>
      <c r="I1066" s="17">
        <v>25</v>
      </c>
      <c r="J1066" s="17">
        <v>25</v>
      </c>
      <c r="K1066" s="16">
        <v>0</v>
      </c>
      <c r="L1066" s="12" t="s">
        <v>762</v>
      </c>
      <c r="M1066" s="12" t="s">
        <v>564</v>
      </c>
      <c r="N1066" s="12" t="s">
        <v>763</v>
      </c>
      <c r="O1066" s="16">
        <v>3</v>
      </c>
      <c r="P1066" s="16">
        <v>3</v>
      </c>
      <c r="Q1066" s="17">
        <v>3</v>
      </c>
      <c r="R1066" s="17">
        <v>3</v>
      </c>
      <c r="S1066" s="16">
        <v>0</v>
      </c>
      <c r="T1066" s="16">
        <v>0</v>
      </c>
      <c r="U1066" s="17">
        <v>0</v>
      </c>
      <c r="V1066" s="17">
        <v>0</v>
      </c>
      <c r="W1066" s="16">
        <v>3</v>
      </c>
      <c r="X1066" s="16">
        <v>0</v>
      </c>
      <c r="Y1066" s="16">
        <v>0</v>
      </c>
      <c r="Z1066" s="16">
        <v>3</v>
      </c>
      <c r="AA1066" s="18">
        <v>0</v>
      </c>
      <c r="AB1066" s="16">
        <v>0</v>
      </c>
      <c r="AC1066" s="12" t="s">
        <v>549</v>
      </c>
      <c r="AD1066" s="12" t="s">
        <v>559</v>
      </c>
      <c r="AE1066" s="19">
        <v>43629</v>
      </c>
      <c r="AF1066" s="19">
        <v>43629</v>
      </c>
      <c r="AG1066" s="19">
        <v>43629</v>
      </c>
      <c r="AH1066" s="20">
        <v>43631</v>
      </c>
    </row>
    <row r="1067" spans="1:34" s="12" customFormat="1" ht="12.75" x14ac:dyDescent="0.15">
      <c r="A1067" s="12" t="s">
        <v>1963</v>
      </c>
      <c r="B1067" s="12" t="s">
        <v>382</v>
      </c>
      <c r="C1067" s="12" t="s">
        <v>573</v>
      </c>
      <c r="D1067" s="12" t="s">
        <v>825</v>
      </c>
      <c r="E1067" s="12" t="s">
        <v>544</v>
      </c>
      <c r="F1067" s="12" t="s">
        <v>545</v>
      </c>
      <c r="G1067" s="16">
        <v>1600</v>
      </c>
      <c r="H1067" s="16">
        <v>1365</v>
      </c>
      <c r="I1067" s="17">
        <v>1365</v>
      </c>
      <c r="J1067" s="17">
        <v>1365</v>
      </c>
      <c r="K1067" s="16">
        <v>235</v>
      </c>
      <c r="L1067" s="12" t="s">
        <v>826</v>
      </c>
      <c r="M1067" s="12" t="s">
        <v>827</v>
      </c>
      <c r="N1067" s="12" t="s">
        <v>828</v>
      </c>
      <c r="O1067" s="16">
        <v>131</v>
      </c>
      <c r="P1067" s="16">
        <v>117.1</v>
      </c>
      <c r="Q1067" s="17">
        <v>117.1</v>
      </c>
      <c r="R1067" s="17">
        <v>117.1</v>
      </c>
      <c r="S1067" s="16">
        <v>0</v>
      </c>
      <c r="T1067" s="16">
        <v>0</v>
      </c>
      <c r="U1067" s="17">
        <v>0</v>
      </c>
      <c r="V1067" s="17">
        <v>0</v>
      </c>
      <c r="W1067" s="16">
        <v>117.1</v>
      </c>
      <c r="X1067" s="16">
        <v>13.9</v>
      </c>
      <c r="Y1067" s="16">
        <v>5.3406250000000002</v>
      </c>
      <c r="Z1067" s="16">
        <v>111.75937500000001</v>
      </c>
      <c r="AA1067" s="18">
        <v>0</v>
      </c>
      <c r="AB1067" s="16">
        <v>-5.3406250000000002</v>
      </c>
      <c r="AC1067" s="12" t="s">
        <v>549</v>
      </c>
      <c r="AD1067" s="12" t="s">
        <v>559</v>
      </c>
      <c r="AE1067" s="19">
        <v>43629</v>
      </c>
      <c r="AF1067" s="19">
        <v>43631</v>
      </c>
      <c r="AH1067" s="20">
        <v>43640</v>
      </c>
    </row>
    <row r="1068" spans="1:34" s="12" customFormat="1" ht="12.75" x14ac:dyDescent="0.15">
      <c r="A1068" s="12" t="s">
        <v>1964</v>
      </c>
      <c r="B1068" s="12" t="s">
        <v>81</v>
      </c>
      <c r="C1068" s="12" t="s">
        <v>863</v>
      </c>
      <c r="D1068" s="12" t="s">
        <v>864</v>
      </c>
      <c r="E1068" s="12" t="s">
        <v>544</v>
      </c>
      <c r="F1068" s="12" t="s">
        <v>545</v>
      </c>
      <c r="G1068" s="16">
        <v>500000</v>
      </c>
      <c r="H1068" s="16">
        <v>493600</v>
      </c>
      <c r="I1068" s="17">
        <v>493600</v>
      </c>
      <c r="J1068" s="17">
        <v>493600</v>
      </c>
      <c r="K1068" s="16">
        <v>6400</v>
      </c>
      <c r="L1068" s="12" t="s">
        <v>865</v>
      </c>
      <c r="M1068" s="12" t="s">
        <v>564</v>
      </c>
      <c r="N1068" s="12" t="s">
        <v>866</v>
      </c>
      <c r="O1068" s="16">
        <v>164</v>
      </c>
      <c r="P1068" s="16">
        <v>164</v>
      </c>
      <c r="Q1068" s="17">
        <v>164</v>
      </c>
      <c r="R1068" s="17">
        <v>164</v>
      </c>
      <c r="S1068" s="16">
        <v>0</v>
      </c>
      <c r="T1068" s="16">
        <v>0</v>
      </c>
      <c r="U1068" s="17">
        <v>0</v>
      </c>
      <c r="V1068" s="17">
        <v>0</v>
      </c>
      <c r="W1068" s="16">
        <v>164</v>
      </c>
      <c r="X1068" s="16">
        <v>0</v>
      </c>
      <c r="Y1068" s="16">
        <v>2.0991999999999602</v>
      </c>
      <c r="Z1068" s="16">
        <v>161.9008</v>
      </c>
      <c r="AA1068" s="18">
        <v>0</v>
      </c>
      <c r="AB1068" s="16">
        <v>-2.0992000000000002</v>
      </c>
      <c r="AC1068" s="12" t="s">
        <v>549</v>
      </c>
      <c r="AD1068" s="12" t="s">
        <v>559</v>
      </c>
      <c r="AE1068" s="19">
        <v>43629</v>
      </c>
      <c r="AF1068" s="19">
        <v>43633</v>
      </c>
      <c r="AH1068" s="20">
        <v>43640</v>
      </c>
    </row>
    <row r="1069" spans="1:34" s="12" customFormat="1" ht="12.75" x14ac:dyDescent="0.15">
      <c r="A1069" s="12" t="s">
        <v>1965</v>
      </c>
      <c r="B1069" s="12" t="s">
        <v>1245</v>
      </c>
      <c r="C1069" s="12" t="s">
        <v>554</v>
      </c>
      <c r="D1069" s="12" t="s">
        <v>1196</v>
      </c>
      <c r="E1069" s="12" t="s">
        <v>544</v>
      </c>
      <c r="F1069" s="12" t="s">
        <v>545</v>
      </c>
      <c r="G1069" s="16">
        <v>200</v>
      </c>
      <c r="H1069" s="16">
        <v>45.6</v>
      </c>
      <c r="I1069" s="17">
        <v>45.6</v>
      </c>
      <c r="J1069" s="17">
        <v>45.6</v>
      </c>
      <c r="K1069" s="16">
        <v>154.4</v>
      </c>
      <c r="L1069" s="12" t="s">
        <v>654</v>
      </c>
      <c r="M1069" s="12" t="s">
        <v>557</v>
      </c>
      <c r="N1069" s="12" t="s">
        <v>655</v>
      </c>
      <c r="O1069" s="16">
        <v>25</v>
      </c>
      <c r="P1069" s="16">
        <v>5.7</v>
      </c>
      <c r="Q1069" s="17">
        <v>5.7</v>
      </c>
      <c r="R1069" s="17">
        <v>5.7</v>
      </c>
      <c r="S1069" s="16">
        <v>0</v>
      </c>
      <c r="T1069" s="16">
        <v>0</v>
      </c>
      <c r="U1069" s="17">
        <v>0</v>
      </c>
      <c r="V1069" s="17">
        <v>0</v>
      </c>
      <c r="W1069" s="16">
        <v>5.7</v>
      </c>
      <c r="X1069" s="16">
        <v>19.3</v>
      </c>
      <c r="Y1069" s="16">
        <v>0</v>
      </c>
      <c r="Z1069" s="16">
        <v>5.7</v>
      </c>
      <c r="AA1069" s="18">
        <v>0</v>
      </c>
      <c r="AB1069" s="16">
        <v>0</v>
      </c>
      <c r="AC1069" s="12" t="s">
        <v>549</v>
      </c>
      <c r="AD1069" s="12" t="s">
        <v>559</v>
      </c>
      <c r="AE1069" s="19">
        <v>43630</v>
      </c>
      <c r="AF1069" s="19">
        <v>43631</v>
      </c>
      <c r="AH1069" s="20">
        <v>43640</v>
      </c>
    </row>
    <row r="1070" spans="1:34" s="12" customFormat="1" ht="12.75" x14ac:dyDescent="0.15">
      <c r="A1070" s="12" t="s">
        <v>1966</v>
      </c>
      <c r="B1070" s="12" t="s">
        <v>1455</v>
      </c>
      <c r="C1070" s="12" t="s">
        <v>670</v>
      </c>
      <c r="D1070" s="12" t="s">
        <v>1456</v>
      </c>
      <c r="E1070" s="12" t="s">
        <v>544</v>
      </c>
      <c r="F1070" s="12" t="s">
        <v>585</v>
      </c>
      <c r="G1070" s="16">
        <v>50000</v>
      </c>
      <c r="H1070" s="16">
        <v>4000</v>
      </c>
      <c r="I1070" s="17">
        <v>4000</v>
      </c>
      <c r="J1070" s="17">
        <v>4000</v>
      </c>
      <c r="K1070" s="16">
        <v>46000</v>
      </c>
      <c r="L1070" s="12" t="s">
        <v>1457</v>
      </c>
      <c r="M1070" s="12" t="s">
        <v>1458</v>
      </c>
      <c r="N1070" s="12" t="s">
        <v>1459</v>
      </c>
      <c r="O1070" s="16">
        <v>33</v>
      </c>
      <c r="P1070" s="16">
        <v>27</v>
      </c>
      <c r="Q1070" s="17">
        <v>27</v>
      </c>
      <c r="R1070" s="17">
        <v>27</v>
      </c>
      <c r="S1070" s="16">
        <v>0</v>
      </c>
      <c r="T1070" s="16">
        <v>0</v>
      </c>
      <c r="U1070" s="17">
        <v>0</v>
      </c>
      <c r="V1070" s="17">
        <v>0</v>
      </c>
      <c r="W1070" s="16">
        <v>27</v>
      </c>
      <c r="X1070" s="16">
        <v>6</v>
      </c>
      <c r="Y1070" s="16">
        <v>24.36</v>
      </c>
      <c r="Z1070" s="16">
        <v>2.64</v>
      </c>
      <c r="AA1070" s="18">
        <v>0</v>
      </c>
      <c r="AB1070" s="16">
        <v>-24.36</v>
      </c>
      <c r="AC1070" s="12" t="s">
        <v>549</v>
      </c>
      <c r="AD1070" s="12" t="s">
        <v>559</v>
      </c>
      <c r="AE1070" s="19">
        <v>43630</v>
      </c>
      <c r="AF1070" s="19">
        <v>43644</v>
      </c>
    </row>
    <row r="1071" spans="1:34" s="12" customFormat="1" ht="12.75" x14ac:dyDescent="0.15">
      <c r="A1071" s="12" t="s">
        <v>1967</v>
      </c>
      <c r="B1071" s="12" t="s">
        <v>391</v>
      </c>
      <c r="C1071" s="12" t="s">
        <v>453</v>
      </c>
      <c r="D1071" s="12" t="s">
        <v>1968</v>
      </c>
      <c r="E1071" s="12" t="s">
        <v>544</v>
      </c>
      <c r="F1071" s="12" t="s">
        <v>545</v>
      </c>
      <c r="G1071" s="16">
        <v>300000</v>
      </c>
      <c r="H1071" s="16">
        <v>294600</v>
      </c>
      <c r="I1071" s="17">
        <v>294600</v>
      </c>
      <c r="J1071" s="17">
        <v>294600</v>
      </c>
      <c r="K1071" s="16">
        <v>5400</v>
      </c>
      <c r="L1071" s="12" t="s">
        <v>1969</v>
      </c>
      <c r="M1071" s="12" t="s">
        <v>725</v>
      </c>
      <c r="N1071" s="12" t="s">
        <v>1970</v>
      </c>
      <c r="O1071" s="16">
        <v>135</v>
      </c>
      <c r="P1071" s="16">
        <v>132.6</v>
      </c>
      <c r="Q1071" s="17">
        <v>132.6</v>
      </c>
      <c r="R1071" s="17">
        <v>132.6</v>
      </c>
      <c r="S1071" s="16">
        <v>0</v>
      </c>
      <c r="T1071" s="16">
        <v>0</v>
      </c>
      <c r="U1071" s="17">
        <v>0</v>
      </c>
      <c r="V1071" s="17">
        <v>0</v>
      </c>
      <c r="W1071" s="16">
        <v>132.6</v>
      </c>
      <c r="X1071" s="16">
        <v>2.4</v>
      </c>
      <c r="Y1071" s="16">
        <v>0.03</v>
      </c>
      <c r="Z1071" s="16">
        <v>132.57</v>
      </c>
      <c r="AA1071" s="18">
        <v>0</v>
      </c>
      <c r="AB1071" s="16">
        <v>-0.03</v>
      </c>
      <c r="AC1071" s="12" t="s">
        <v>549</v>
      </c>
      <c r="AD1071" s="12" t="s">
        <v>559</v>
      </c>
      <c r="AE1071" s="19">
        <v>43630</v>
      </c>
      <c r="AF1071" s="19">
        <v>43631</v>
      </c>
      <c r="AH1071" s="20">
        <v>43640</v>
      </c>
    </row>
    <row r="1072" spans="1:34" s="12" customFormat="1" ht="12.75" x14ac:dyDescent="0.15">
      <c r="A1072" s="12" t="s">
        <v>1971</v>
      </c>
      <c r="B1072" s="12" t="s">
        <v>99</v>
      </c>
      <c r="C1072" s="12" t="s">
        <v>588</v>
      </c>
      <c r="D1072" s="12" t="s">
        <v>987</v>
      </c>
      <c r="E1072" s="12" t="s">
        <v>544</v>
      </c>
      <c r="F1072" s="12" t="s">
        <v>545</v>
      </c>
      <c r="G1072" s="16">
        <v>250</v>
      </c>
      <c r="H1072" s="16">
        <v>205</v>
      </c>
      <c r="I1072" s="17">
        <v>205</v>
      </c>
      <c r="J1072" s="17">
        <v>205</v>
      </c>
      <c r="K1072" s="16">
        <v>45</v>
      </c>
      <c r="L1072" s="12" t="s">
        <v>988</v>
      </c>
      <c r="M1072" s="12" t="s">
        <v>557</v>
      </c>
      <c r="N1072" s="12" t="s">
        <v>989</v>
      </c>
      <c r="O1072" s="16">
        <v>140</v>
      </c>
      <c r="P1072" s="16">
        <v>126.6</v>
      </c>
      <c r="Q1072" s="17">
        <v>126.6</v>
      </c>
      <c r="R1072" s="17">
        <v>126.6</v>
      </c>
      <c r="S1072" s="16">
        <v>0</v>
      </c>
      <c r="T1072" s="16">
        <v>0</v>
      </c>
      <c r="U1072" s="17">
        <v>0</v>
      </c>
      <c r="V1072" s="17">
        <v>0</v>
      </c>
      <c r="W1072" s="16">
        <v>126.6</v>
      </c>
      <c r="X1072" s="16">
        <v>13.4</v>
      </c>
      <c r="Y1072" s="16">
        <v>11.8</v>
      </c>
      <c r="Z1072" s="16">
        <v>114.8</v>
      </c>
      <c r="AA1072" s="18">
        <v>0</v>
      </c>
      <c r="AB1072" s="16">
        <v>-11.8</v>
      </c>
      <c r="AC1072" s="12" t="s">
        <v>549</v>
      </c>
      <c r="AD1072" s="12" t="s">
        <v>559</v>
      </c>
      <c r="AE1072" s="19">
        <v>43630</v>
      </c>
      <c r="AF1072" s="19">
        <v>43634</v>
      </c>
      <c r="AH1072" s="20">
        <v>43642</v>
      </c>
    </row>
    <row r="1073" spans="1:34" s="12" customFormat="1" ht="12.75" x14ac:dyDescent="0.15">
      <c r="A1073" s="12" t="s">
        <v>1972</v>
      </c>
      <c r="B1073" s="12" t="s">
        <v>116</v>
      </c>
      <c r="C1073" s="12" t="s">
        <v>696</v>
      </c>
      <c r="D1073" s="12" t="s">
        <v>1002</v>
      </c>
      <c r="E1073" s="12" t="s">
        <v>544</v>
      </c>
      <c r="F1073" s="12" t="s">
        <v>545</v>
      </c>
      <c r="G1073" s="16">
        <v>500</v>
      </c>
      <c r="H1073" s="16">
        <v>494</v>
      </c>
      <c r="I1073" s="17">
        <v>494</v>
      </c>
      <c r="J1073" s="17">
        <v>494</v>
      </c>
      <c r="K1073" s="16">
        <v>6</v>
      </c>
      <c r="L1073" s="12" t="s">
        <v>1003</v>
      </c>
      <c r="M1073" s="12" t="s">
        <v>564</v>
      </c>
      <c r="N1073" s="12" t="s">
        <v>1004</v>
      </c>
      <c r="O1073" s="16">
        <v>95</v>
      </c>
      <c r="P1073" s="16">
        <v>93.9</v>
      </c>
      <c r="Q1073" s="17">
        <v>95</v>
      </c>
      <c r="R1073" s="17">
        <v>95</v>
      </c>
      <c r="S1073" s="16">
        <v>0</v>
      </c>
      <c r="T1073" s="16">
        <v>0</v>
      </c>
      <c r="U1073" s="17">
        <v>0</v>
      </c>
      <c r="V1073" s="17">
        <v>0</v>
      </c>
      <c r="W1073" s="16">
        <v>93.9</v>
      </c>
      <c r="X1073" s="16">
        <v>1.1000000000000001</v>
      </c>
      <c r="Y1073" s="16">
        <v>0.04</v>
      </c>
      <c r="Z1073" s="16">
        <v>93.86</v>
      </c>
      <c r="AA1073" s="18">
        <v>0</v>
      </c>
      <c r="AB1073" s="16">
        <v>-0.04</v>
      </c>
      <c r="AC1073" s="12" t="s">
        <v>549</v>
      </c>
      <c r="AD1073" s="12" t="s">
        <v>559</v>
      </c>
      <c r="AE1073" s="19">
        <v>43630</v>
      </c>
      <c r="AF1073" s="19">
        <v>43633</v>
      </c>
      <c r="AH1073" s="20">
        <v>43640</v>
      </c>
    </row>
    <row r="1074" spans="1:34" s="12" customFormat="1" ht="12.75" x14ac:dyDescent="0.15">
      <c r="A1074" s="12" t="s">
        <v>1973</v>
      </c>
      <c r="B1074" s="12" t="s">
        <v>98</v>
      </c>
      <c r="C1074" s="12" t="s">
        <v>588</v>
      </c>
      <c r="D1074" s="12" t="s">
        <v>1060</v>
      </c>
      <c r="E1074" s="12" t="s">
        <v>544</v>
      </c>
      <c r="F1074" s="12" t="s">
        <v>545</v>
      </c>
      <c r="G1074" s="16">
        <v>2000</v>
      </c>
      <c r="H1074" s="16">
        <v>2000</v>
      </c>
      <c r="I1074" s="17">
        <v>2000</v>
      </c>
      <c r="J1074" s="17">
        <v>2000</v>
      </c>
      <c r="K1074" s="16">
        <v>0</v>
      </c>
      <c r="L1074" s="12" t="s">
        <v>1061</v>
      </c>
      <c r="M1074" s="12" t="s">
        <v>557</v>
      </c>
      <c r="N1074" s="12" t="s">
        <v>1062</v>
      </c>
      <c r="O1074" s="16">
        <v>196</v>
      </c>
      <c r="P1074" s="16">
        <v>196</v>
      </c>
      <c r="Q1074" s="17">
        <v>196</v>
      </c>
      <c r="R1074" s="17">
        <v>196</v>
      </c>
      <c r="S1074" s="16">
        <v>0</v>
      </c>
      <c r="T1074" s="16">
        <v>0</v>
      </c>
      <c r="U1074" s="17">
        <v>0</v>
      </c>
      <c r="V1074" s="17">
        <v>0</v>
      </c>
      <c r="W1074" s="16">
        <v>196</v>
      </c>
      <c r="X1074" s="16">
        <v>0</v>
      </c>
      <c r="Y1074" s="16">
        <v>-3.6379788070917099E-14</v>
      </c>
      <c r="Z1074" s="16">
        <v>196</v>
      </c>
      <c r="AA1074" s="18">
        <v>0</v>
      </c>
      <c r="AB1074" s="16">
        <v>0</v>
      </c>
      <c r="AC1074" s="12" t="s">
        <v>549</v>
      </c>
      <c r="AD1074" s="12" t="s">
        <v>559</v>
      </c>
      <c r="AE1074" s="19">
        <v>43630</v>
      </c>
      <c r="AF1074" s="19">
        <v>43630</v>
      </c>
      <c r="AG1074" s="19">
        <v>43640</v>
      </c>
      <c r="AH1074" s="20">
        <v>43642</v>
      </c>
    </row>
    <row r="1075" spans="1:34" s="12" customFormat="1" ht="12.75" x14ac:dyDescent="0.15">
      <c r="A1075" s="12" t="s">
        <v>1974</v>
      </c>
      <c r="B1075" s="12" t="s">
        <v>11</v>
      </c>
      <c r="C1075" s="12" t="s">
        <v>453</v>
      </c>
      <c r="D1075" s="12" t="s">
        <v>628</v>
      </c>
      <c r="E1075" s="12" t="s">
        <v>544</v>
      </c>
      <c r="F1075" s="12" t="s">
        <v>585</v>
      </c>
      <c r="G1075" s="16">
        <v>2000000</v>
      </c>
      <c r="H1075" s="16">
        <v>1889300</v>
      </c>
      <c r="I1075" s="17">
        <v>1889300</v>
      </c>
      <c r="J1075" s="17">
        <v>1889300</v>
      </c>
      <c r="K1075" s="16">
        <v>110700</v>
      </c>
      <c r="L1075" s="12" t="s">
        <v>629</v>
      </c>
      <c r="M1075" s="12" t="s">
        <v>564</v>
      </c>
      <c r="N1075" s="12" t="s">
        <v>630</v>
      </c>
      <c r="O1075" s="16">
        <v>1724</v>
      </c>
      <c r="P1075" s="16">
        <v>1724</v>
      </c>
      <c r="Q1075" s="17">
        <v>1724</v>
      </c>
      <c r="R1075" s="17">
        <v>1724</v>
      </c>
      <c r="S1075" s="16">
        <v>0</v>
      </c>
      <c r="T1075" s="16">
        <v>0</v>
      </c>
      <c r="U1075" s="17">
        <v>0</v>
      </c>
      <c r="V1075" s="17">
        <v>0</v>
      </c>
      <c r="W1075" s="16">
        <v>1724</v>
      </c>
      <c r="X1075" s="16">
        <v>0</v>
      </c>
      <c r="Y1075" s="16">
        <v>95.423400000000001</v>
      </c>
      <c r="Z1075" s="16">
        <v>1628.5766000000001</v>
      </c>
      <c r="AA1075" s="18">
        <v>0</v>
      </c>
      <c r="AB1075" s="16">
        <v>-95.423400000000001</v>
      </c>
      <c r="AC1075" s="12" t="s">
        <v>549</v>
      </c>
      <c r="AD1075" s="12" t="s">
        <v>559</v>
      </c>
      <c r="AE1075" s="19">
        <v>43630</v>
      </c>
      <c r="AF1075" s="19">
        <v>43634</v>
      </c>
    </row>
    <row r="1076" spans="1:34" s="12" customFormat="1" ht="12.75" x14ac:dyDescent="0.15">
      <c r="A1076" s="12" t="s">
        <v>1975</v>
      </c>
      <c r="B1076" s="12" t="s">
        <v>47</v>
      </c>
      <c r="C1076" s="12" t="s">
        <v>462</v>
      </c>
      <c r="D1076" s="12" t="s">
        <v>632</v>
      </c>
      <c r="E1076" s="12" t="s">
        <v>544</v>
      </c>
      <c r="F1076" s="12" t="s">
        <v>545</v>
      </c>
      <c r="G1076" s="16">
        <v>1000000</v>
      </c>
      <c r="H1076" s="16">
        <v>1000000</v>
      </c>
      <c r="I1076" s="17">
        <v>1000000</v>
      </c>
      <c r="J1076" s="17">
        <v>1000000</v>
      </c>
      <c r="K1076" s="16">
        <v>0</v>
      </c>
      <c r="L1076" s="12" t="s">
        <v>633</v>
      </c>
      <c r="M1076" s="12" t="s">
        <v>564</v>
      </c>
      <c r="N1076" s="12" t="s">
        <v>634</v>
      </c>
      <c r="O1076" s="16">
        <v>337</v>
      </c>
      <c r="P1076" s="16">
        <v>337</v>
      </c>
      <c r="Q1076" s="17">
        <v>337</v>
      </c>
      <c r="R1076" s="17">
        <v>337</v>
      </c>
      <c r="S1076" s="16">
        <v>0</v>
      </c>
      <c r="T1076" s="16">
        <v>0</v>
      </c>
      <c r="U1076" s="17">
        <v>0</v>
      </c>
      <c r="V1076" s="17">
        <v>0</v>
      </c>
      <c r="W1076" s="16">
        <v>337</v>
      </c>
      <c r="X1076" s="16">
        <v>0</v>
      </c>
      <c r="Y1076" s="16">
        <v>0</v>
      </c>
      <c r="Z1076" s="16">
        <v>337</v>
      </c>
      <c r="AA1076" s="18">
        <v>0</v>
      </c>
      <c r="AB1076" s="16">
        <v>0</v>
      </c>
      <c r="AC1076" s="12" t="s">
        <v>549</v>
      </c>
      <c r="AD1076" s="12" t="s">
        <v>559</v>
      </c>
      <c r="AE1076" s="19">
        <v>43630</v>
      </c>
      <c r="AF1076" s="19">
        <v>43631</v>
      </c>
      <c r="AG1076" s="19">
        <v>43637</v>
      </c>
      <c r="AH1076" s="20">
        <v>43640</v>
      </c>
    </row>
    <row r="1077" spans="1:34" s="12" customFormat="1" ht="12.75" x14ac:dyDescent="0.15">
      <c r="A1077" s="12" t="s">
        <v>1976</v>
      </c>
      <c r="B1077" s="12" t="s">
        <v>9</v>
      </c>
      <c r="C1077" s="12" t="s">
        <v>588</v>
      </c>
      <c r="D1077" s="12" t="s">
        <v>607</v>
      </c>
      <c r="E1077" s="12" t="s">
        <v>544</v>
      </c>
      <c r="F1077" s="12" t="s">
        <v>545</v>
      </c>
      <c r="G1077" s="16">
        <v>2000</v>
      </c>
      <c r="H1077" s="16">
        <v>2000</v>
      </c>
      <c r="I1077" s="17">
        <v>2000</v>
      </c>
      <c r="J1077" s="17">
        <v>2000</v>
      </c>
      <c r="K1077" s="16">
        <v>0</v>
      </c>
      <c r="L1077" s="12" t="s">
        <v>608</v>
      </c>
      <c r="M1077" s="12" t="s">
        <v>557</v>
      </c>
      <c r="N1077" s="12" t="s">
        <v>609</v>
      </c>
      <c r="O1077" s="16">
        <v>281</v>
      </c>
      <c r="P1077" s="16">
        <v>281</v>
      </c>
      <c r="Q1077" s="17">
        <v>281</v>
      </c>
      <c r="R1077" s="17">
        <v>281</v>
      </c>
      <c r="S1077" s="16">
        <v>0</v>
      </c>
      <c r="T1077" s="16">
        <v>0</v>
      </c>
      <c r="U1077" s="17">
        <v>0</v>
      </c>
      <c r="V1077" s="17">
        <v>0</v>
      </c>
      <c r="W1077" s="16">
        <v>281</v>
      </c>
      <c r="X1077" s="16">
        <v>0</v>
      </c>
      <c r="Y1077" s="16">
        <v>0</v>
      </c>
      <c r="Z1077" s="16">
        <v>281</v>
      </c>
      <c r="AA1077" s="18">
        <v>0</v>
      </c>
      <c r="AB1077" s="16">
        <v>0</v>
      </c>
      <c r="AC1077" s="12" t="s">
        <v>549</v>
      </c>
      <c r="AD1077" s="12" t="s">
        <v>559</v>
      </c>
      <c r="AE1077" s="19">
        <v>43630</v>
      </c>
      <c r="AF1077" s="19">
        <v>43633</v>
      </c>
      <c r="AG1077" s="19">
        <v>43635</v>
      </c>
      <c r="AH1077" s="20">
        <v>43640</v>
      </c>
    </row>
    <row r="1078" spans="1:34" s="12" customFormat="1" ht="12.75" x14ac:dyDescent="0.15">
      <c r="A1078" s="12" t="s">
        <v>1977</v>
      </c>
      <c r="B1078" s="12" t="s">
        <v>37</v>
      </c>
      <c r="C1078" s="12" t="s">
        <v>588</v>
      </c>
      <c r="D1078" s="12" t="s">
        <v>589</v>
      </c>
      <c r="E1078" s="12" t="s">
        <v>544</v>
      </c>
      <c r="F1078" s="12" t="s">
        <v>545</v>
      </c>
      <c r="G1078" s="16">
        <v>2500</v>
      </c>
      <c r="H1078" s="16">
        <v>2500</v>
      </c>
      <c r="I1078" s="17">
        <v>2500</v>
      </c>
      <c r="J1078" s="17">
        <v>2500</v>
      </c>
      <c r="K1078" s="16">
        <v>0</v>
      </c>
      <c r="L1078" s="12" t="s">
        <v>595</v>
      </c>
      <c r="M1078" s="12" t="s">
        <v>591</v>
      </c>
      <c r="N1078" s="12" t="s">
        <v>596</v>
      </c>
      <c r="O1078" s="16">
        <v>104</v>
      </c>
      <c r="P1078" s="16">
        <v>104</v>
      </c>
      <c r="Q1078" s="17">
        <v>104</v>
      </c>
      <c r="R1078" s="17">
        <v>104</v>
      </c>
      <c r="S1078" s="16">
        <v>0</v>
      </c>
      <c r="T1078" s="16">
        <v>0</v>
      </c>
      <c r="U1078" s="17">
        <v>0</v>
      </c>
      <c r="V1078" s="17">
        <v>0</v>
      </c>
      <c r="W1078" s="16">
        <v>104</v>
      </c>
      <c r="X1078" s="16">
        <v>0</v>
      </c>
      <c r="Y1078" s="16">
        <v>0</v>
      </c>
      <c r="Z1078" s="16">
        <v>104</v>
      </c>
      <c r="AA1078" s="18">
        <v>0</v>
      </c>
      <c r="AB1078" s="16">
        <v>0</v>
      </c>
      <c r="AC1078" s="12" t="s">
        <v>549</v>
      </c>
      <c r="AD1078" s="12" t="s">
        <v>559</v>
      </c>
      <c r="AE1078" s="19">
        <v>43631</v>
      </c>
      <c r="AF1078" s="19">
        <v>43631</v>
      </c>
      <c r="AG1078" s="19">
        <v>43636</v>
      </c>
      <c r="AH1078" s="20">
        <v>43640</v>
      </c>
    </row>
    <row r="1079" spans="1:34" s="12" customFormat="1" ht="12.75" x14ac:dyDescent="0.15">
      <c r="A1079" s="12" t="s">
        <v>1978</v>
      </c>
      <c r="B1079" s="12" t="s">
        <v>45</v>
      </c>
      <c r="C1079" s="12" t="s">
        <v>670</v>
      </c>
      <c r="D1079" s="12" t="s">
        <v>845</v>
      </c>
      <c r="E1079" s="12" t="s">
        <v>544</v>
      </c>
      <c r="F1079" s="12" t="s">
        <v>545</v>
      </c>
      <c r="G1079" s="16">
        <v>460000</v>
      </c>
      <c r="H1079" s="16">
        <v>423000</v>
      </c>
      <c r="I1079" s="17">
        <v>423000</v>
      </c>
      <c r="J1079" s="17">
        <v>423000</v>
      </c>
      <c r="K1079" s="16">
        <v>37000</v>
      </c>
      <c r="L1079" s="12" t="s">
        <v>846</v>
      </c>
      <c r="M1079" s="12" t="s">
        <v>569</v>
      </c>
      <c r="N1079" s="12" t="s">
        <v>847</v>
      </c>
      <c r="O1079" s="16">
        <v>263</v>
      </c>
      <c r="P1079" s="16">
        <v>260.3</v>
      </c>
      <c r="Q1079" s="17">
        <v>260.3</v>
      </c>
      <c r="R1079" s="17">
        <v>260.3</v>
      </c>
      <c r="S1079" s="16">
        <v>0</v>
      </c>
      <c r="T1079" s="16">
        <v>0</v>
      </c>
      <c r="U1079" s="17">
        <v>0</v>
      </c>
      <c r="V1079" s="17">
        <v>0</v>
      </c>
      <c r="W1079" s="16">
        <v>260.3</v>
      </c>
      <c r="X1079" s="16">
        <v>2.7</v>
      </c>
      <c r="Y1079" s="16">
        <v>18.454347826087002</v>
      </c>
      <c r="Z1079" s="16">
        <v>241.84565217391301</v>
      </c>
      <c r="AA1079" s="18">
        <v>0</v>
      </c>
      <c r="AB1079" s="16">
        <v>-18.454347826087002</v>
      </c>
      <c r="AC1079" s="12" t="s">
        <v>549</v>
      </c>
      <c r="AD1079" s="12" t="s">
        <v>559</v>
      </c>
      <c r="AE1079" s="19">
        <v>43631</v>
      </c>
      <c r="AF1079" s="19">
        <v>43631</v>
      </c>
      <c r="AH1079" s="20">
        <v>43640</v>
      </c>
    </row>
    <row r="1080" spans="1:34" s="12" customFormat="1" ht="12.75" x14ac:dyDescent="0.15">
      <c r="A1080" s="12" t="s">
        <v>1979</v>
      </c>
      <c r="B1080" s="12" t="s">
        <v>1400</v>
      </c>
      <c r="C1080" s="12" t="s">
        <v>542</v>
      </c>
      <c r="D1080" s="12" t="s">
        <v>1401</v>
      </c>
      <c r="E1080" s="12" t="s">
        <v>544</v>
      </c>
      <c r="F1080" s="12" t="s">
        <v>585</v>
      </c>
      <c r="G1080" s="16">
        <v>460000</v>
      </c>
      <c r="H1080" s="16">
        <v>451600</v>
      </c>
      <c r="I1080" s="17">
        <v>451600</v>
      </c>
      <c r="J1080" s="17">
        <v>451600</v>
      </c>
      <c r="K1080" s="16">
        <v>8400</v>
      </c>
      <c r="L1080" s="12" t="s">
        <v>45</v>
      </c>
      <c r="M1080" s="12" t="s">
        <v>670</v>
      </c>
      <c r="N1080" s="12" t="s">
        <v>845</v>
      </c>
      <c r="O1080" s="16">
        <v>460000</v>
      </c>
      <c r="P1080" s="16">
        <v>456600</v>
      </c>
      <c r="Q1080" s="17">
        <v>456600</v>
      </c>
      <c r="R1080" s="17">
        <v>456600</v>
      </c>
      <c r="S1080" s="16">
        <v>0</v>
      </c>
      <c r="T1080" s="16">
        <v>0</v>
      </c>
      <c r="U1080" s="17">
        <v>0</v>
      </c>
      <c r="V1080" s="17">
        <v>0</v>
      </c>
      <c r="W1080" s="16">
        <v>456600</v>
      </c>
      <c r="X1080" s="16">
        <v>3400</v>
      </c>
      <c r="Y1080" s="16">
        <v>5000</v>
      </c>
      <c r="Z1080" s="16">
        <v>451600</v>
      </c>
      <c r="AA1080" s="18">
        <v>0</v>
      </c>
      <c r="AB1080" s="16">
        <v>-5000</v>
      </c>
      <c r="AC1080" s="12" t="s">
        <v>549</v>
      </c>
      <c r="AD1080" s="12" t="s">
        <v>79</v>
      </c>
      <c r="AE1080" s="19">
        <v>43631</v>
      </c>
      <c r="AF1080" s="19">
        <v>43631</v>
      </c>
    </row>
    <row r="1081" spans="1:34" s="12" customFormat="1" ht="12.75" x14ac:dyDescent="0.15">
      <c r="A1081" s="12" t="s">
        <v>1980</v>
      </c>
      <c r="B1081" s="12" t="s">
        <v>746</v>
      </c>
      <c r="C1081" s="12" t="s">
        <v>588</v>
      </c>
      <c r="D1081" s="12" t="s">
        <v>747</v>
      </c>
      <c r="E1081" s="12" t="s">
        <v>544</v>
      </c>
      <c r="F1081" s="12" t="s">
        <v>545</v>
      </c>
      <c r="G1081" s="16">
        <v>200</v>
      </c>
      <c r="H1081" s="16">
        <v>200</v>
      </c>
      <c r="I1081" s="17">
        <v>200</v>
      </c>
      <c r="J1081" s="17">
        <v>200</v>
      </c>
      <c r="K1081" s="16">
        <v>0</v>
      </c>
      <c r="L1081" s="12" t="s">
        <v>748</v>
      </c>
      <c r="M1081" s="12" t="s">
        <v>557</v>
      </c>
      <c r="N1081" s="12" t="s">
        <v>749</v>
      </c>
      <c r="O1081" s="16">
        <v>41</v>
      </c>
      <c r="P1081" s="16">
        <v>41</v>
      </c>
      <c r="Q1081" s="17">
        <v>41</v>
      </c>
      <c r="R1081" s="17">
        <v>41</v>
      </c>
      <c r="S1081" s="16">
        <v>0</v>
      </c>
      <c r="T1081" s="16">
        <v>0</v>
      </c>
      <c r="U1081" s="17">
        <v>0</v>
      </c>
      <c r="V1081" s="17">
        <v>0</v>
      </c>
      <c r="W1081" s="16">
        <v>41</v>
      </c>
      <c r="X1081" s="16">
        <v>0</v>
      </c>
      <c r="Y1081" s="16">
        <v>0</v>
      </c>
      <c r="Z1081" s="16">
        <v>41</v>
      </c>
      <c r="AA1081" s="18">
        <v>0</v>
      </c>
      <c r="AB1081" s="16">
        <v>0</v>
      </c>
      <c r="AC1081" s="12" t="s">
        <v>549</v>
      </c>
      <c r="AD1081" s="12" t="s">
        <v>559</v>
      </c>
      <c r="AE1081" s="19">
        <v>43631</v>
      </c>
      <c r="AF1081" s="19">
        <v>43633</v>
      </c>
      <c r="AG1081" s="19">
        <v>43633</v>
      </c>
      <c r="AH1081" s="20">
        <v>43640</v>
      </c>
    </row>
    <row r="1082" spans="1:34" s="12" customFormat="1" ht="12.75" x14ac:dyDescent="0.15">
      <c r="A1082" s="12" t="s">
        <v>1981</v>
      </c>
      <c r="B1082" s="12" t="s">
        <v>19</v>
      </c>
      <c r="C1082" s="12" t="s">
        <v>579</v>
      </c>
      <c r="D1082" s="12" t="s">
        <v>1097</v>
      </c>
      <c r="E1082" s="12" t="s">
        <v>544</v>
      </c>
      <c r="F1082" s="12" t="s">
        <v>545</v>
      </c>
      <c r="G1082" s="16">
        <v>1350</v>
      </c>
      <c r="H1082" s="16">
        <v>1223</v>
      </c>
      <c r="I1082" s="17">
        <v>1223</v>
      </c>
      <c r="J1082" s="17">
        <v>1223</v>
      </c>
      <c r="K1082" s="16">
        <v>127</v>
      </c>
      <c r="L1082" s="12" t="s">
        <v>1098</v>
      </c>
      <c r="M1082" s="12" t="s">
        <v>827</v>
      </c>
      <c r="N1082" s="12" t="s">
        <v>1099</v>
      </c>
      <c r="O1082" s="16">
        <v>130</v>
      </c>
      <c r="P1082" s="16">
        <v>118.9</v>
      </c>
      <c r="Q1082" s="17">
        <v>118.9</v>
      </c>
      <c r="R1082" s="17">
        <v>118.9</v>
      </c>
      <c r="S1082" s="16">
        <v>0</v>
      </c>
      <c r="T1082" s="16">
        <v>0</v>
      </c>
      <c r="U1082" s="17">
        <v>0</v>
      </c>
      <c r="V1082" s="17">
        <v>0</v>
      </c>
      <c r="W1082" s="16">
        <v>118.9</v>
      </c>
      <c r="X1082" s="16">
        <v>11.1</v>
      </c>
      <c r="Y1082" s="16">
        <v>1.12962962962962</v>
      </c>
      <c r="Z1082" s="16">
        <v>117.77037037037</v>
      </c>
      <c r="AA1082" s="18">
        <v>0</v>
      </c>
      <c r="AB1082" s="16">
        <v>-1.12962962962964</v>
      </c>
      <c r="AC1082" s="12" t="s">
        <v>549</v>
      </c>
      <c r="AD1082" s="12" t="s">
        <v>559</v>
      </c>
      <c r="AE1082" s="19">
        <v>43633</v>
      </c>
      <c r="AF1082" s="19">
        <v>43637</v>
      </c>
      <c r="AH1082" s="20">
        <v>43644</v>
      </c>
    </row>
    <row r="1083" spans="1:34" s="12" customFormat="1" ht="12.75" x14ac:dyDescent="0.15">
      <c r="A1083" s="12" t="s">
        <v>1982</v>
      </c>
      <c r="B1083" s="12" t="s">
        <v>746</v>
      </c>
      <c r="C1083" s="12" t="s">
        <v>588</v>
      </c>
      <c r="D1083" s="12" t="s">
        <v>747</v>
      </c>
      <c r="E1083" s="12" t="s">
        <v>544</v>
      </c>
      <c r="F1083" s="12" t="s">
        <v>545</v>
      </c>
      <c r="G1083" s="16">
        <v>100</v>
      </c>
      <c r="H1083" s="16">
        <v>77.7</v>
      </c>
      <c r="I1083" s="17">
        <v>77.7</v>
      </c>
      <c r="J1083" s="17">
        <v>77.7</v>
      </c>
      <c r="K1083" s="16">
        <v>22.3</v>
      </c>
      <c r="L1083" s="12" t="s">
        <v>748</v>
      </c>
      <c r="M1083" s="12" t="s">
        <v>557</v>
      </c>
      <c r="N1083" s="12" t="s">
        <v>749</v>
      </c>
      <c r="O1083" s="16">
        <v>21</v>
      </c>
      <c r="P1083" s="16">
        <v>16.399999999999999</v>
      </c>
      <c r="Q1083" s="17">
        <v>20.5</v>
      </c>
      <c r="R1083" s="17">
        <v>20.5</v>
      </c>
      <c r="S1083" s="16">
        <v>0</v>
      </c>
      <c r="T1083" s="16">
        <v>0</v>
      </c>
      <c r="U1083" s="17">
        <v>0</v>
      </c>
      <c r="V1083" s="17">
        <v>0</v>
      </c>
      <c r="W1083" s="16">
        <v>16.399999999999999</v>
      </c>
      <c r="X1083" s="16">
        <v>4.5999999999999996</v>
      </c>
      <c r="Y1083" s="16">
        <v>8.2999999999999505E-2</v>
      </c>
      <c r="Z1083" s="16">
        <v>16.317</v>
      </c>
      <c r="AA1083" s="18">
        <v>0</v>
      </c>
      <c r="AB1083" s="16">
        <v>-8.2999999999999505E-2</v>
      </c>
      <c r="AC1083" s="12" t="s">
        <v>549</v>
      </c>
      <c r="AD1083" s="12" t="s">
        <v>559</v>
      </c>
      <c r="AE1083" s="19">
        <v>43631</v>
      </c>
      <c r="AF1083" s="19">
        <v>43633</v>
      </c>
      <c r="AH1083" s="20">
        <v>43640</v>
      </c>
    </row>
    <row r="1084" spans="1:34" s="12" customFormat="1" ht="12.75" x14ac:dyDescent="0.15">
      <c r="A1084" s="12" t="s">
        <v>1983</v>
      </c>
      <c r="B1084" s="12" t="s">
        <v>1290</v>
      </c>
      <c r="C1084" s="12" t="s">
        <v>554</v>
      </c>
      <c r="D1084" s="12" t="s">
        <v>555</v>
      </c>
      <c r="E1084" s="12" t="s">
        <v>544</v>
      </c>
      <c r="F1084" s="12" t="s">
        <v>545</v>
      </c>
      <c r="G1084" s="16">
        <v>180</v>
      </c>
      <c r="H1084" s="16">
        <v>180</v>
      </c>
      <c r="I1084" s="17">
        <v>180</v>
      </c>
      <c r="J1084" s="17">
        <v>180</v>
      </c>
      <c r="K1084" s="16">
        <v>0</v>
      </c>
      <c r="L1084" s="12" t="s">
        <v>654</v>
      </c>
      <c r="M1084" s="12" t="s">
        <v>557</v>
      </c>
      <c r="N1084" s="12" t="s">
        <v>655</v>
      </c>
      <c r="O1084" s="16">
        <v>26</v>
      </c>
      <c r="P1084" s="16">
        <v>26</v>
      </c>
      <c r="Q1084" s="17">
        <v>26</v>
      </c>
      <c r="R1084" s="17">
        <v>26</v>
      </c>
      <c r="S1084" s="16">
        <v>0</v>
      </c>
      <c r="T1084" s="16">
        <v>0</v>
      </c>
      <c r="U1084" s="17">
        <v>0</v>
      </c>
      <c r="V1084" s="17">
        <v>0</v>
      </c>
      <c r="W1084" s="16">
        <v>26</v>
      </c>
      <c r="X1084" s="16">
        <v>0</v>
      </c>
      <c r="Y1084" s="16">
        <v>0</v>
      </c>
      <c r="Z1084" s="16">
        <v>26</v>
      </c>
      <c r="AA1084" s="18">
        <v>0</v>
      </c>
      <c r="AB1084" s="16">
        <v>0</v>
      </c>
      <c r="AC1084" s="12" t="s">
        <v>549</v>
      </c>
      <c r="AD1084" s="12" t="s">
        <v>559</v>
      </c>
      <c r="AE1084" s="19">
        <v>43631</v>
      </c>
      <c r="AF1084" s="19">
        <v>43631</v>
      </c>
      <c r="AG1084" s="19">
        <v>43631</v>
      </c>
      <c r="AH1084" s="20">
        <v>43640</v>
      </c>
    </row>
    <row r="1085" spans="1:34" s="12" customFormat="1" ht="12.75" x14ac:dyDescent="0.15">
      <c r="A1085" s="12" t="s">
        <v>1984</v>
      </c>
      <c r="B1085" s="12" t="s">
        <v>114</v>
      </c>
      <c r="C1085" s="12" t="s">
        <v>696</v>
      </c>
      <c r="D1085" s="12" t="s">
        <v>761</v>
      </c>
      <c r="E1085" s="12" t="s">
        <v>544</v>
      </c>
      <c r="F1085" s="12" t="s">
        <v>545</v>
      </c>
      <c r="G1085" s="16">
        <v>110</v>
      </c>
      <c r="H1085" s="16">
        <v>0</v>
      </c>
      <c r="I1085" s="17">
        <v>0</v>
      </c>
      <c r="J1085" s="17">
        <v>0</v>
      </c>
      <c r="K1085" s="16">
        <v>110</v>
      </c>
      <c r="L1085" s="12" t="s">
        <v>762</v>
      </c>
      <c r="M1085" s="12" t="s">
        <v>564</v>
      </c>
      <c r="N1085" s="12" t="s">
        <v>763</v>
      </c>
      <c r="O1085" s="16">
        <v>13</v>
      </c>
      <c r="P1085" s="16">
        <v>12.9</v>
      </c>
      <c r="Q1085" s="17">
        <v>12.9</v>
      </c>
      <c r="R1085" s="17">
        <v>12.9</v>
      </c>
      <c r="S1085" s="16">
        <v>0</v>
      </c>
      <c r="T1085" s="16">
        <v>0</v>
      </c>
      <c r="U1085" s="17">
        <v>0</v>
      </c>
      <c r="V1085" s="17">
        <v>0</v>
      </c>
      <c r="W1085" s="16">
        <v>12.9</v>
      </c>
      <c r="X1085" s="16">
        <v>0.1</v>
      </c>
      <c r="Y1085" s="16">
        <v>12.9</v>
      </c>
      <c r="Z1085" s="16">
        <v>0</v>
      </c>
      <c r="AA1085" s="18">
        <v>0</v>
      </c>
      <c r="AB1085" s="16">
        <v>-12.9</v>
      </c>
      <c r="AC1085" s="12" t="s">
        <v>549</v>
      </c>
      <c r="AD1085" s="12" t="s">
        <v>559</v>
      </c>
      <c r="AE1085" s="19">
        <v>43633</v>
      </c>
      <c r="AH1085" s="20">
        <v>43640</v>
      </c>
    </row>
    <row r="1086" spans="1:34" s="12" customFormat="1" ht="12.75" x14ac:dyDescent="0.15">
      <c r="A1086" s="12" t="s">
        <v>1985</v>
      </c>
      <c r="B1086" s="12" t="s">
        <v>100</v>
      </c>
      <c r="C1086" s="12" t="s">
        <v>579</v>
      </c>
      <c r="D1086" s="12" t="s">
        <v>612</v>
      </c>
      <c r="E1086" s="12" t="s">
        <v>544</v>
      </c>
      <c r="F1086" s="12" t="s">
        <v>545</v>
      </c>
      <c r="G1086" s="16">
        <v>27</v>
      </c>
      <c r="H1086" s="16">
        <v>0</v>
      </c>
      <c r="I1086" s="17">
        <v>0</v>
      </c>
      <c r="J1086" s="17">
        <v>0</v>
      </c>
      <c r="K1086" s="16">
        <v>27</v>
      </c>
      <c r="L1086" s="12" t="s">
        <v>905</v>
      </c>
      <c r="M1086" s="12" t="s">
        <v>557</v>
      </c>
      <c r="N1086" s="12" t="s">
        <v>906</v>
      </c>
      <c r="O1086" s="16">
        <v>6</v>
      </c>
      <c r="P1086" s="16">
        <v>5.5</v>
      </c>
      <c r="Q1086" s="17">
        <v>5.5</v>
      </c>
      <c r="R1086" s="17">
        <v>5.5</v>
      </c>
      <c r="S1086" s="16">
        <v>0</v>
      </c>
      <c r="T1086" s="16">
        <v>0</v>
      </c>
      <c r="U1086" s="17">
        <v>0</v>
      </c>
      <c r="V1086" s="17">
        <v>0</v>
      </c>
      <c r="W1086" s="16">
        <v>5.5</v>
      </c>
      <c r="X1086" s="16">
        <v>0.5</v>
      </c>
      <c r="Y1086" s="16">
        <v>5.5</v>
      </c>
      <c r="Z1086" s="16">
        <v>0</v>
      </c>
      <c r="AA1086" s="18">
        <v>0</v>
      </c>
      <c r="AB1086" s="16">
        <v>-5.5</v>
      </c>
      <c r="AC1086" s="12" t="s">
        <v>549</v>
      </c>
      <c r="AD1086" s="12" t="s">
        <v>559</v>
      </c>
      <c r="AE1086" s="19">
        <v>43633</v>
      </c>
      <c r="AH1086" s="20">
        <v>43640</v>
      </c>
    </row>
    <row r="1087" spans="1:34" s="12" customFormat="1" ht="12.75" x14ac:dyDescent="0.15">
      <c r="A1087" s="12" t="s">
        <v>1986</v>
      </c>
      <c r="B1087" s="12" t="s">
        <v>363</v>
      </c>
      <c r="C1087" s="12" t="s">
        <v>670</v>
      </c>
      <c r="D1087" s="12" t="s">
        <v>853</v>
      </c>
      <c r="E1087" s="12" t="s">
        <v>544</v>
      </c>
      <c r="F1087" s="12" t="s">
        <v>545</v>
      </c>
      <c r="G1087" s="16">
        <v>20000</v>
      </c>
      <c r="H1087" s="16">
        <v>20000</v>
      </c>
      <c r="I1087" s="17">
        <v>20000</v>
      </c>
      <c r="J1087" s="17">
        <v>20000</v>
      </c>
      <c r="K1087" s="16">
        <v>0</v>
      </c>
      <c r="L1087" s="12" t="s">
        <v>568</v>
      </c>
      <c r="M1087" s="12" t="s">
        <v>569</v>
      </c>
      <c r="N1087" s="12" t="s">
        <v>570</v>
      </c>
      <c r="O1087" s="16">
        <v>13</v>
      </c>
      <c r="P1087" s="16">
        <v>13</v>
      </c>
      <c r="Q1087" s="17">
        <v>13</v>
      </c>
      <c r="R1087" s="17">
        <v>13</v>
      </c>
      <c r="S1087" s="16">
        <v>0</v>
      </c>
      <c r="T1087" s="16">
        <v>0</v>
      </c>
      <c r="U1087" s="17">
        <v>0</v>
      </c>
      <c r="V1087" s="17">
        <v>0</v>
      </c>
      <c r="W1087" s="16">
        <v>13</v>
      </c>
      <c r="X1087" s="16">
        <v>0</v>
      </c>
      <c r="Y1087" s="16">
        <v>0</v>
      </c>
      <c r="Z1087" s="16">
        <v>13</v>
      </c>
      <c r="AA1087" s="18">
        <v>0</v>
      </c>
      <c r="AB1087" s="16">
        <v>0</v>
      </c>
      <c r="AC1087" s="12" t="s">
        <v>549</v>
      </c>
      <c r="AD1087" s="12" t="s">
        <v>559</v>
      </c>
      <c r="AE1087" s="19">
        <v>43633</v>
      </c>
      <c r="AF1087" s="19">
        <v>43633</v>
      </c>
      <c r="AG1087" s="19">
        <v>43633</v>
      </c>
      <c r="AH1087" s="20">
        <v>43640</v>
      </c>
    </row>
    <row r="1088" spans="1:34" s="12" customFormat="1" ht="12.75" x14ac:dyDescent="0.15">
      <c r="A1088" s="12" t="s">
        <v>1987</v>
      </c>
      <c r="B1088" s="12" t="s">
        <v>66</v>
      </c>
      <c r="C1088" s="12" t="s">
        <v>787</v>
      </c>
      <c r="D1088" s="12" t="s">
        <v>918</v>
      </c>
      <c r="E1088" s="12" t="s">
        <v>544</v>
      </c>
      <c r="F1088" s="12" t="s">
        <v>545</v>
      </c>
      <c r="G1088" s="16">
        <v>280000</v>
      </c>
      <c r="H1088" s="16">
        <v>271600</v>
      </c>
      <c r="I1088" s="17">
        <v>271600</v>
      </c>
      <c r="J1088" s="17">
        <v>271600</v>
      </c>
      <c r="K1088" s="16">
        <v>8400</v>
      </c>
      <c r="L1088" s="12" t="s">
        <v>1108</v>
      </c>
      <c r="M1088" s="12" t="s">
        <v>564</v>
      </c>
      <c r="N1088" s="12" t="s">
        <v>1109</v>
      </c>
      <c r="O1088" s="16">
        <v>186</v>
      </c>
      <c r="P1088" s="16">
        <v>186</v>
      </c>
      <c r="Q1088" s="17">
        <v>186</v>
      </c>
      <c r="R1088" s="17">
        <v>186</v>
      </c>
      <c r="S1088" s="16">
        <v>0</v>
      </c>
      <c r="T1088" s="16">
        <v>0</v>
      </c>
      <c r="U1088" s="17">
        <v>0</v>
      </c>
      <c r="V1088" s="17">
        <v>0</v>
      </c>
      <c r="W1088" s="16">
        <v>186</v>
      </c>
      <c r="X1088" s="16">
        <v>0</v>
      </c>
      <c r="Y1088" s="16">
        <v>5.5799999999999601</v>
      </c>
      <c r="Z1088" s="16">
        <v>180.42</v>
      </c>
      <c r="AA1088" s="18">
        <v>0</v>
      </c>
      <c r="AB1088" s="16">
        <v>-5.58</v>
      </c>
      <c r="AC1088" s="12" t="s">
        <v>549</v>
      </c>
      <c r="AD1088" s="12" t="s">
        <v>559</v>
      </c>
      <c r="AE1088" s="19">
        <v>43633</v>
      </c>
      <c r="AF1088" s="19">
        <v>43637</v>
      </c>
      <c r="AH1088" s="20">
        <v>43640</v>
      </c>
    </row>
    <row r="1089" spans="1:34" s="12" customFormat="1" ht="12.75" x14ac:dyDescent="0.15">
      <c r="A1089" s="12" t="s">
        <v>1988</v>
      </c>
      <c r="B1089" s="12" t="s">
        <v>342</v>
      </c>
      <c r="C1089" s="12" t="s">
        <v>573</v>
      </c>
      <c r="D1089" s="12" t="s">
        <v>918</v>
      </c>
      <c r="E1089" s="12" t="s">
        <v>544</v>
      </c>
      <c r="F1089" s="12" t="s">
        <v>545</v>
      </c>
      <c r="G1089" s="16">
        <v>400</v>
      </c>
      <c r="H1089" s="16">
        <v>398</v>
      </c>
      <c r="I1089" s="17">
        <v>398</v>
      </c>
      <c r="J1089" s="17">
        <v>398</v>
      </c>
      <c r="K1089" s="16">
        <v>2</v>
      </c>
      <c r="L1089" s="12" t="s">
        <v>1105</v>
      </c>
      <c r="M1089" s="12" t="s">
        <v>686</v>
      </c>
      <c r="N1089" s="12" t="s">
        <v>1106</v>
      </c>
      <c r="O1089" s="16">
        <v>63</v>
      </c>
      <c r="P1089" s="16">
        <v>63</v>
      </c>
      <c r="Q1089" s="17">
        <v>63</v>
      </c>
      <c r="R1089" s="17">
        <v>63</v>
      </c>
      <c r="S1089" s="16">
        <v>0</v>
      </c>
      <c r="T1089" s="16">
        <v>0</v>
      </c>
      <c r="U1089" s="17">
        <v>0</v>
      </c>
      <c r="V1089" s="17">
        <v>0</v>
      </c>
      <c r="W1089" s="16">
        <v>63</v>
      </c>
      <c r="X1089" s="16">
        <v>0</v>
      </c>
      <c r="Y1089" s="16">
        <v>0.315</v>
      </c>
      <c r="Z1089" s="16">
        <v>62.685000000000002</v>
      </c>
      <c r="AA1089" s="18">
        <v>0</v>
      </c>
      <c r="AB1089" s="16">
        <v>-0.315</v>
      </c>
      <c r="AC1089" s="12" t="s">
        <v>549</v>
      </c>
      <c r="AD1089" s="12" t="s">
        <v>559</v>
      </c>
      <c r="AE1089" s="19">
        <v>43633</v>
      </c>
      <c r="AF1089" s="19">
        <v>43640</v>
      </c>
      <c r="AH1089" s="20">
        <v>43644</v>
      </c>
    </row>
    <row r="1090" spans="1:34" s="12" customFormat="1" ht="12.75" x14ac:dyDescent="0.15">
      <c r="A1090" s="12" t="s">
        <v>1989</v>
      </c>
      <c r="B1090" s="12" t="s">
        <v>805</v>
      </c>
      <c r="C1090" s="12" t="s">
        <v>670</v>
      </c>
      <c r="D1090" s="12" t="s">
        <v>806</v>
      </c>
      <c r="E1090" s="12" t="s">
        <v>544</v>
      </c>
      <c r="F1090" s="12" t="s">
        <v>545</v>
      </c>
      <c r="G1090" s="16">
        <v>94000</v>
      </c>
      <c r="H1090" s="16">
        <v>93200</v>
      </c>
      <c r="I1090" s="17">
        <v>93200</v>
      </c>
      <c r="J1090" s="17">
        <v>93200</v>
      </c>
      <c r="K1090" s="16">
        <v>800</v>
      </c>
      <c r="L1090" s="12" t="s">
        <v>807</v>
      </c>
      <c r="M1090" s="12" t="s">
        <v>569</v>
      </c>
      <c r="N1090" s="12" t="s">
        <v>808</v>
      </c>
      <c r="O1090" s="16">
        <v>67</v>
      </c>
      <c r="P1090" s="16">
        <v>66.5</v>
      </c>
      <c r="Q1090" s="17">
        <v>66.5</v>
      </c>
      <c r="R1090" s="17">
        <v>66.5</v>
      </c>
      <c r="S1090" s="16">
        <v>0</v>
      </c>
      <c r="T1090" s="16">
        <v>0</v>
      </c>
      <c r="U1090" s="17">
        <v>0</v>
      </c>
      <c r="V1090" s="17">
        <v>0</v>
      </c>
      <c r="W1090" s="16">
        <v>66.5</v>
      </c>
      <c r="X1090" s="16">
        <v>0.5</v>
      </c>
      <c r="Y1090" s="16">
        <v>7.0212765957439804E-2</v>
      </c>
      <c r="Z1090" s="16">
        <v>66.429787234042493</v>
      </c>
      <c r="AA1090" s="18">
        <v>0</v>
      </c>
      <c r="AB1090" s="16">
        <v>-7.0212765957448894E-2</v>
      </c>
      <c r="AC1090" s="12" t="s">
        <v>549</v>
      </c>
      <c r="AD1090" s="12" t="s">
        <v>559</v>
      </c>
      <c r="AE1090" s="19">
        <v>43633</v>
      </c>
      <c r="AF1090" s="19">
        <v>43633</v>
      </c>
      <c r="AH1090" s="20">
        <v>43634</v>
      </c>
    </row>
    <row r="1091" spans="1:34" s="12" customFormat="1" ht="12.75" x14ac:dyDescent="0.15">
      <c r="A1091" s="12" t="s">
        <v>1990</v>
      </c>
      <c r="B1091" s="12" t="s">
        <v>1670</v>
      </c>
      <c r="C1091" s="12" t="s">
        <v>1671</v>
      </c>
      <c r="D1091" s="12" t="s">
        <v>1672</v>
      </c>
      <c r="E1091" s="12" t="s">
        <v>544</v>
      </c>
      <c r="F1091" s="12" t="s">
        <v>545</v>
      </c>
      <c r="G1091" s="16">
        <v>200000</v>
      </c>
      <c r="H1091" s="16">
        <v>0</v>
      </c>
      <c r="I1091" s="17">
        <v>0</v>
      </c>
      <c r="J1091" s="17">
        <v>0</v>
      </c>
      <c r="K1091" s="16">
        <v>200000</v>
      </c>
      <c r="L1091" s="12" t="s">
        <v>1663</v>
      </c>
      <c r="M1091" s="12" t="s">
        <v>1664</v>
      </c>
      <c r="N1091" s="12" t="s">
        <v>1665</v>
      </c>
      <c r="O1091" s="16">
        <v>200000</v>
      </c>
      <c r="P1091" s="16">
        <v>0</v>
      </c>
      <c r="Q1091" s="17">
        <v>24641</v>
      </c>
      <c r="R1091" s="17">
        <v>24641</v>
      </c>
      <c r="S1091" s="16">
        <v>0</v>
      </c>
      <c r="T1091" s="16">
        <v>0</v>
      </c>
      <c r="U1091" s="17">
        <v>0</v>
      </c>
      <c r="V1091" s="17">
        <v>0</v>
      </c>
      <c r="W1091" s="16">
        <v>0</v>
      </c>
      <c r="X1091" s="16">
        <v>200000</v>
      </c>
      <c r="Y1091" s="16">
        <v>0</v>
      </c>
      <c r="Z1091" s="16">
        <v>0</v>
      </c>
      <c r="AA1091" s="18">
        <v>0</v>
      </c>
      <c r="AB1091" s="16">
        <v>0</v>
      </c>
      <c r="AC1091" s="12" t="s">
        <v>549</v>
      </c>
      <c r="AD1091" s="12" t="s">
        <v>79</v>
      </c>
      <c r="AE1091" s="19">
        <v>43633</v>
      </c>
      <c r="AH1091" s="20">
        <v>43644</v>
      </c>
    </row>
    <row r="1092" spans="1:34" s="12" customFormat="1" ht="12.75" x14ac:dyDescent="0.15">
      <c r="A1092" s="12" t="s">
        <v>1991</v>
      </c>
      <c r="B1092" s="12" t="s">
        <v>101</v>
      </c>
      <c r="C1092" s="12" t="s">
        <v>588</v>
      </c>
      <c r="D1092" s="12" t="s">
        <v>983</v>
      </c>
      <c r="E1092" s="12" t="s">
        <v>544</v>
      </c>
      <c r="F1092" s="12" t="s">
        <v>545</v>
      </c>
      <c r="G1092" s="16">
        <v>600</v>
      </c>
      <c r="H1092" s="16">
        <v>600</v>
      </c>
      <c r="I1092" s="17">
        <v>600</v>
      </c>
      <c r="J1092" s="17">
        <v>600</v>
      </c>
      <c r="K1092" s="16">
        <v>0</v>
      </c>
      <c r="L1092" s="12" t="s">
        <v>984</v>
      </c>
      <c r="M1092" s="12" t="s">
        <v>557</v>
      </c>
      <c r="N1092" s="12" t="s">
        <v>985</v>
      </c>
      <c r="O1092" s="16">
        <v>96</v>
      </c>
      <c r="P1092" s="16">
        <v>96</v>
      </c>
      <c r="Q1092" s="17">
        <v>96</v>
      </c>
      <c r="R1092" s="17">
        <v>96</v>
      </c>
      <c r="S1092" s="16">
        <v>0</v>
      </c>
      <c r="T1092" s="16">
        <v>0</v>
      </c>
      <c r="U1092" s="17">
        <v>0</v>
      </c>
      <c r="V1092" s="17">
        <v>0</v>
      </c>
      <c r="W1092" s="16">
        <v>96</v>
      </c>
      <c r="X1092" s="16">
        <v>0</v>
      </c>
      <c r="Y1092" s="16">
        <v>0</v>
      </c>
      <c r="Z1092" s="16">
        <v>96</v>
      </c>
      <c r="AA1092" s="18">
        <v>0</v>
      </c>
      <c r="AB1092" s="16">
        <v>0</v>
      </c>
      <c r="AC1092" s="12" t="s">
        <v>549</v>
      </c>
      <c r="AD1092" s="12" t="s">
        <v>559</v>
      </c>
      <c r="AE1092" s="19">
        <v>43633</v>
      </c>
      <c r="AF1092" s="19">
        <v>43638</v>
      </c>
      <c r="AG1092" s="19">
        <v>43640</v>
      </c>
      <c r="AH1092" s="20">
        <v>43642</v>
      </c>
    </row>
    <row r="1093" spans="1:34" s="12" customFormat="1" ht="12.75" x14ac:dyDescent="0.15">
      <c r="A1093" s="12" t="s">
        <v>1992</v>
      </c>
      <c r="B1093" s="12" t="s">
        <v>1993</v>
      </c>
      <c r="C1093" s="12" t="s">
        <v>588</v>
      </c>
      <c r="D1093" s="12" t="s">
        <v>589</v>
      </c>
      <c r="E1093" s="12" t="s">
        <v>544</v>
      </c>
      <c r="F1093" s="12" t="s">
        <v>545</v>
      </c>
      <c r="G1093" s="16">
        <v>1000</v>
      </c>
      <c r="H1093" s="16">
        <v>215</v>
      </c>
      <c r="I1093" s="17">
        <v>215</v>
      </c>
      <c r="J1093" s="17">
        <v>215</v>
      </c>
      <c r="K1093" s="16">
        <v>785</v>
      </c>
      <c r="L1093" s="12" t="s">
        <v>590</v>
      </c>
      <c r="M1093" s="12" t="s">
        <v>591</v>
      </c>
      <c r="N1093" s="12" t="s">
        <v>592</v>
      </c>
      <c r="O1093" s="16">
        <v>50</v>
      </c>
      <c r="P1093" s="16">
        <v>10.8</v>
      </c>
      <c r="Q1093" s="17">
        <v>10.8</v>
      </c>
      <c r="R1093" s="17">
        <v>10.8</v>
      </c>
      <c r="S1093" s="16">
        <v>0</v>
      </c>
      <c r="T1093" s="16">
        <v>0</v>
      </c>
      <c r="U1093" s="17">
        <v>0</v>
      </c>
      <c r="V1093" s="17">
        <v>0</v>
      </c>
      <c r="W1093" s="16">
        <v>10.8</v>
      </c>
      <c r="X1093" s="16">
        <v>39.200000000000003</v>
      </c>
      <c r="Y1093" s="16">
        <v>0.05</v>
      </c>
      <c r="Z1093" s="16">
        <v>10.75</v>
      </c>
      <c r="AA1093" s="18">
        <v>0</v>
      </c>
      <c r="AB1093" s="16">
        <v>-0.05</v>
      </c>
      <c r="AC1093" s="12" t="s">
        <v>549</v>
      </c>
      <c r="AD1093" s="12" t="s">
        <v>559</v>
      </c>
      <c r="AE1093" s="19">
        <v>43633</v>
      </c>
      <c r="AF1093" s="19">
        <v>43635</v>
      </c>
      <c r="AH1093" s="20">
        <v>43640</v>
      </c>
    </row>
    <row r="1094" spans="1:34" s="12" customFormat="1" ht="12.75" x14ac:dyDescent="0.15">
      <c r="A1094" s="12" t="s">
        <v>1994</v>
      </c>
      <c r="B1094" s="12" t="s">
        <v>594</v>
      </c>
      <c r="C1094" s="12" t="s">
        <v>588</v>
      </c>
      <c r="D1094" s="12" t="s">
        <v>589</v>
      </c>
      <c r="E1094" s="12" t="s">
        <v>544</v>
      </c>
      <c r="F1094" s="12" t="s">
        <v>545</v>
      </c>
      <c r="G1094" s="16">
        <v>20</v>
      </c>
      <c r="H1094" s="16">
        <v>20</v>
      </c>
      <c r="I1094" s="17">
        <v>20</v>
      </c>
      <c r="J1094" s="17">
        <v>20</v>
      </c>
      <c r="K1094" s="16">
        <v>0</v>
      </c>
      <c r="L1094" s="12" t="s">
        <v>595</v>
      </c>
      <c r="M1094" s="12" t="s">
        <v>591</v>
      </c>
      <c r="N1094" s="12" t="s">
        <v>596</v>
      </c>
      <c r="O1094" s="16">
        <v>1</v>
      </c>
      <c r="P1094" s="16">
        <v>1</v>
      </c>
      <c r="Q1094" s="17">
        <v>1</v>
      </c>
      <c r="R1094" s="17">
        <v>1</v>
      </c>
      <c r="S1094" s="16">
        <v>0</v>
      </c>
      <c r="T1094" s="16">
        <v>0</v>
      </c>
      <c r="U1094" s="17">
        <v>0</v>
      </c>
      <c r="V1094" s="17">
        <v>0</v>
      </c>
      <c r="W1094" s="16">
        <v>1</v>
      </c>
      <c r="X1094" s="16">
        <v>0</v>
      </c>
      <c r="Y1094" s="16">
        <v>0</v>
      </c>
      <c r="Z1094" s="16">
        <v>1</v>
      </c>
      <c r="AA1094" s="18">
        <v>0</v>
      </c>
      <c r="AB1094" s="16">
        <v>0</v>
      </c>
      <c r="AC1094" s="12" t="s">
        <v>549</v>
      </c>
      <c r="AD1094" s="12" t="s">
        <v>559</v>
      </c>
      <c r="AE1094" s="19">
        <v>43634</v>
      </c>
      <c r="AF1094" s="19">
        <v>43634</v>
      </c>
      <c r="AG1094" s="19">
        <v>43634</v>
      </c>
      <c r="AH1094" s="20">
        <v>43640</v>
      </c>
    </row>
    <row r="1095" spans="1:34" s="12" customFormat="1" ht="12.75" x14ac:dyDescent="0.15">
      <c r="A1095" s="12" t="s">
        <v>1995</v>
      </c>
      <c r="B1095" s="12" t="s">
        <v>1111</v>
      </c>
      <c r="C1095" s="12" t="s">
        <v>1112</v>
      </c>
      <c r="D1095" s="12" t="s">
        <v>1113</v>
      </c>
      <c r="E1095" s="12" t="s">
        <v>544</v>
      </c>
      <c r="F1095" s="12" t="s">
        <v>545</v>
      </c>
      <c r="G1095" s="16">
        <v>300</v>
      </c>
      <c r="H1095" s="16">
        <v>0</v>
      </c>
      <c r="I1095" s="17">
        <v>0</v>
      </c>
      <c r="J1095" s="17">
        <v>0</v>
      </c>
      <c r="K1095" s="16">
        <v>300</v>
      </c>
      <c r="L1095" s="12" t="s">
        <v>66</v>
      </c>
      <c r="M1095" s="12" t="s">
        <v>787</v>
      </c>
      <c r="N1095" s="12" t="s">
        <v>918</v>
      </c>
      <c r="O1095" s="16">
        <v>300</v>
      </c>
      <c r="P1095" s="16">
        <v>0</v>
      </c>
      <c r="Q1095" s="17">
        <v>0</v>
      </c>
      <c r="R1095" s="17">
        <v>0</v>
      </c>
      <c r="S1095" s="16">
        <v>0</v>
      </c>
      <c r="T1095" s="16">
        <v>0</v>
      </c>
      <c r="U1095" s="17">
        <v>0</v>
      </c>
      <c r="V1095" s="17">
        <v>0</v>
      </c>
      <c r="W1095" s="16">
        <v>0</v>
      </c>
      <c r="X1095" s="16">
        <v>300</v>
      </c>
      <c r="Y1095" s="16">
        <v>0</v>
      </c>
      <c r="Z1095" s="16">
        <v>0</v>
      </c>
      <c r="AA1095" s="18">
        <v>0</v>
      </c>
      <c r="AB1095" s="16">
        <v>0</v>
      </c>
      <c r="AC1095" s="12" t="s">
        <v>549</v>
      </c>
      <c r="AD1095" s="12" t="s">
        <v>79</v>
      </c>
      <c r="AE1095" s="19">
        <v>43634</v>
      </c>
      <c r="AH1095" s="20">
        <v>43637</v>
      </c>
    </row>
    <row r="1096" spans="1:34" s="12" customFormat="1" ht="12.75" x14ac:dyDescent="0.15">
      <c r="A1096" s="12" t="s">
        <v>1996</v>
      </c>
      <c r="B1096" s="12" t="s">
        <v>363</v>
      </c>
      <c r="C1096" s="12" t="s">
        <v>670</v>
      </c>
      <c r="D1096" s="12" t="s">
        <v>853</v>
      </c>
      <c r="E1096" s="12" t="s">
        <v>544</v>
      </c>
      <c r="F1096" s="12" t="s">
        <v>585</v>
      </c>
      <c r="G1096" s="16">
        <v>500000</v>
      </c>
      <c r="H1096" s="16">
        <v>352000</v>
      </c>
      <c r="I1096" s="17">
        <v>352000</v>
      </c>
      <c r="J1096" s="17">
        <v>352000</v>
      </c>
      <c r="K1096" s="16">
        <v>148000</v>
      </c>
      <c r="L1096" s="12" t="s">
        <v>568</v>
      </c>
      <c r="M1096" s="12" t="s">
        <v>569</v>
      </c>
      <c r="N1096" s="12" t="s">
        <v>570</v>
      </c>
      <c r="O1096" s="16">
        <v>321</v>
      </c>
      <c r="P1096" s="16">
        <v>321</v>
      </c>
      <c r="Q1096" s="17">
        <v>321</v>
      </c>
      <c r="R1096" s="17">
        <v>321</v>
      </c>
      <c r="S1096" s="16">
        <v>0</v>
      </c>
      <c r="T1096" s="16">
        <v>0</v>
      </c>
      <c r="U1096" s="17">
        <v>0</v>
      </c>
      <c r="V1096" s="17">
        <v>0</v>
      </c>
      <c r="W1096" s="16">
        <v>321</v>
      </c>
      <c r="X1096" s="16">
        <v>0</v>
      </c>
      <c r="Y1096" s="16">
        <v>95.016000000000105</v>
      </c>
      <c r="Z1096" s="16">
        <v>225.98400000000001</v>
      </c>
      <c r="AA1096" s="18">
        <v>0</v>
      </c>
      <c r="AB1096" s="16">
        <v>-95.016000000000005</v>
      </c>
      <c r="AC1096" s="12" t="s">
        <v>549</v>
      </c>
      <c r="AD1096" s="12" t="s">
        <v>559</v>
      </c>
      <c r="AE1096" s="19">
        <v>43635</v>
      </c>
      <c r="AF1096" s="19">
        <v>43640</v>
      </c>
    </row>
    <row r="1097" spans="1:34" s="12" customFormat="1" ht="12.75" x14ac:dyDescent="0.15">
      <c r="A1097" s="12" t="s">
        <v>1997</v>
      </c>
      <c r="B1097" s="12" t="s">
        <v>120</v>
      </c>
      <c r="C1097" s="12" t="s">
        <v>588</v>
      </c>
      <c r="D1097" s="12" t="s">
        <v>1016</v>
      </c>
      <c r="E1097" s="12" t="s">
        <v>544</v>
      </c>
      <c r="F1097" s="12" t="s">
        <v>585</v>
      </c>
      <c r="G1097" s="16">
        <v>400</v>
      </c>
      <c r="H1097" s="16">
        <v>348</v>
      </c>
      <c r="I1097" s="17">
        <v>348</v>
      </c>
      <c r="J1097" s="17">
        <v>348</v>
      </c>
      <c r="K1097" s="16">
        <v>52</v>
      </c>
      <c r="L1097" s="12" t="s">
        <v>685</v>
      </c>
      <c r="M1097" s="12" t="s">
        <v>686</v>
      </c>
      <c r="N1097" s="12" t="s">
        <v>687</v>
      </c>
      <c r="O1097" s="16">
        <v>101.6</v>
      </c>
      <c r="P1097" s="16">
        <v>88.4</v>
      </c>
      <c r="Q1097" s="17">
        <v>88.4</v>
      </c>
      <c r="R1097" s="17">
        <v>88.4</v>
      </c>
      <c r="S1097" s="16">
        <v>0</v>
      </c>
      <c r="T1097" s="16">
        <v>0</v>
      </c>
      <c r="U1097" s="17">
        <v>0</v>
      </c>
      <c r="V1097" s="17">
        <v>0</v>
      </c>
      <c r="W1097" s="16">
        <v>88.4</v>
      </c>
      <c r="X1097" s="16">
        <v>13.2</v>
      </c>
      <c r="Y1097" s="16">
        <v>7.9999999999927195E-3</v>
      </c>
      <c r="Z1097" s="16">
        <v>88.391999999999996</v>
      </c>
      <c r="AA1097" s="18">
        <v>0</v>
      </c>
      <c r="AB1097" s="16">
        <v>-7.9999999999927195E-3</v>
      </c>
      <c r="AC1097" s="12" t="s">
        <v>549</v>
      </c>
      <c r="AD1097" s="12" t="s">
        <v>559</v>
      </c>
      <c r="AE1097" s="19">
        <v>43635</v>
      </c>
      <c r="AF1097" s="19">
        <v>43637</v>
      </c>
    </row>
    <row r="1098" spans="1:34" s="12" customFormat="1" ht="12.75" x14ac:dyDescent="0.15">
      <c r="A1098" s="12" t="s">
        <v>1998</v>
      </c>
      <c r="B1098" s="12" t="s">
        <v>93</v>
      </c>
      <c r="C1098" s="12" t="s">
        <v>573</v>
      </c>
      <c r="D1098" s="12" t="s">
        <v>796</v>
      </c>
      <c r="E1098" s="12" t="s">
        <v>544</v>
      </c>
      <c r="F1098" s="12" t="s">
        <v>545</v>
      </c>
      <c r="G1098" s="16">
        <v>2000</v>
      </c>
      <c r="H1098" s="16">
        <v>1593</v>
      </c>
      <c r="I1098" s="17">
        <v>1593</v>
      </c>
      <c r="J1098" s="17">
        <v>1593</v>
      </c>
      <c r="K1098" s="16">
        <v>407</v>
      </c>
      <c r="L1098" s="12" t="s">
        <v>797</v>
      </c>
      <c r="M1098" s="12" t="s">
        <v>576</v>
      </c>
      <c r="N1098" s="12" t="s">
        <v>798</v>
      </c>
      <c r="O1098" s="16">
        <v>67</v>
      </c>
      <c r="P1098" s="16">
        <v>61.7</v>
      </c>
      <c r="Q1098" s="17">
        <v>61.7</v>
      </c>
      <c r="R1098" s="17">
        <v>61.7</v>
      </c>
      <c r="S1098" s="16">
        <v>0</v>
      </c>
      <c r="T1098" s="16">
        <v>0</v>
      </c>
      <c r="U1098" s="17">
        <v>0</v>
      </c>
      <c r="V1098" s="17">
        <v>0</v>
      </c>
      <c r="W1098" s="16">
        <v>61.7</v>
      </c>
      <c r="X1098" s="16">
        <v>5.3</v>
      </c>
      <c r="Y1098" s="16">
        <v>8.3345000000000002</v>
      </c>
      <c r="Z1098" s="16">
        <v>53.365499999999997</v>
      </c>
      <c r="AA1098" s="18">
        <v>0</v>
      </c>
      <c r="AB1098" s="16">
        <v>-8.3345000000000002</v>
      </c>
      <c r="AC1098" s="12" t="s">
        <v>549</v>
      </c>
      <c r="AD1098" s="12" t="s">
        <v>559</v>
      </c>
      <c r="AE1098" s="19">
        <v>43635</v>
      </c>
      <c r="AF1098" s="19">
        <v>43637</v>
      </c>
      <c r="AH1098" s="20">
        <v>43642</v>
      </c>
    </row>
    <row r="1099" spans="1:34" s="12" customFormat="1" ht="12.75" x14ac:dyDescent="0.15">
      <c r="A1099" s="12" t="s">
        <v>1999</v>
      </c>
      <c r="B1099" s="12" t="s">
        <v>594</v>
      </c>
      <c r="C1099" s="12" t="s">
        <v>588</v>
      </c>
      <c r="D1099" s="12" t="s">
        <v>589</v>
      </c>
      <c r="E1099" s="12" t="s">
        <v>544</v>
      </c>
      <c r="F1099" s="12" t="s">
        <v>545</v>
      </c>
      <c r="G1099" s="16">
        <v>2000</v>
      </c>
      <c r="H1099" s="16">
        <v>2000</v>
      </c>
      <c r="I1099" s="17">
        <v>2000</v>
      </c>
      <c r="J1099" s="17">
        <v>2000</v>
      </c>
      <c r="K1099" s="16">
        <v>0</v>
      </c>
      <c r="L1099" s="12" t="s">
        <v>595</v>
      </c>
      <c r="M1099" s="12" t="s">
        <v>591</v>
      </c>
      <c r="N1099" s="12" t="s">
        <v>596</v>
      </c>
      <c r="O1099" s="16">
        <v>83</v>
      </c>
      <c r="P1099" s="16">
        <v>83</v>
      </c>
      <c r="Q1099" s="17">
        <v>83</v>
      </c>
      <c r="R1099" s="17">
        <v>83</v>
      </c>
      <c r="S1099" s="16">
        <v>0</v>
      </c>
      <c r="T1099" s="16">
        <v>0</v>
      </c>
      <c r="U1099" s="17">
        <v>0</v>
      </c>
      <c r="V1099" s="17">
        <v>0</v>
      </c>
      <c r="W1099" s="16">
        <v>83</v>
      </c>
      <c r="X1099" s="16">
        <v>0</v>
      </c>
      <c r="Y1099" s="16">
        <v>-1.81898940354586E-14</v>
      </c>
      <c r="Z1099" s="16">
        <v>83</v>
      </c>
      <c r="AA1099" s="18">
        <v>0</v>
      </c>
      <c r="AB1099" s="16">
        <v>0</v>
      </c>
      <c r="AC1099" s="12" t="s">
        <v>549</v>
      </c>
      <c r="AD1099" s="12" t="s">
        <v>559</v>
      </c>
      <c r="AE1099" s="19">
        <v>43635</v>
      </c>
      <c r="AF1099" s="19">
        <v>43638</v>
      </c>
      <c r="AG1099" s="19">
        <v>43641</v>
      </c>
      <c r="AH1099" s="20">
        <v>43644</v>
      </c>
    </row>
    <row r="1100" spans="1:34" s="12" customFormat="1" ht="12.75" x14ac:dyDescent="0.15">
      <c r="A1100" s="12" t="s">
        <v>2000</v>
      </c>
      <c r="B1100" s="12" t="s">
        <v>9</v>
      </c>
      <c r="C1100" s="12" t="s">
        <v>588</v>
      </c>
      <c r="D1100" s="12" t="s">
        <v>607</v>
      </c>
      <c r="E1100" s="12" t="s">
        <v>544</v>
      </c>
      <c r="F1100" s="12" t="s">
        <v>545</v>
      </c>
      <c r="G1100" s="16">
        <v>2700</v>
      </c>
      <c r="H1100" s="16">
        <v>2424</v>
      </c>
      <c r="I1100" s="17">
        <v>2424</v>
      </c>
      <c r="J1100" s="17">
        <v>2424</v>
      </c>
      <c r="K1100" s="16">
        <v>276</v>
      </c>
      <c r="L1100" s="12" t="s">
        <v>608</v>
      </c>
      <c r="M1100" s="12" t="s">
        <v>557</v>
      </c>
      <c r="N1100" s="12" t="s">
        <v>609</v>
      </c>
      <c r="O1100" s="16">
        <v>380</v>
      </c>
      <c r="P1100" s="16">
        <v>380</v>
      </c>
      <c r="Q1100" s="17">
        <v>380</v>
      </c>
      <c r="R1100" s="17">
        <v>380</v>
      </c>
      <c r="S1100" s="16">
        <v>0</v>
      </c>
      <c r="T1100" s="16">
        <v>0</v>
      </c>
      <c r="U1100" s="17">
        <v>0</v>
      </c>
      <c r="V1100" s="17">
        <v>0</v>
      </c>
      <c r="W1100" s="16">
        <v>380</v>
      </c>
      <c r="X1100" s="16">
        <v>0</v>
      </c>
      <c r="Y1100" s="16">
        <v>38.844444444444498</v>
      </c>
      <c r="Z1100" s="16">
        <v>341.15555555555602</v>
      </c>
      <c r="AA1100" s="18">
        <v>0</v>
      </c>
      <c r="AB1100" s="16">
        <v>-38.844444444444498</v>
      </c>
      <c r="AC1100" s="12" t="s">
        <v>549</v>
      </c>
      <c r="AD1100" s="12" t="s">
        <v>559</v>
      </c>
      <c r="AE1100" s="19">
        <v>43634</v>
      </c>
      <c r="AF1100" s="19">
        <v>43635</v>
      </c>
      <c r="AH1100" s="20">
        <v>43642</v>
      </c>
    </row>
    <row r="1101" spans="1:34" s="12" customFormat="1" ht="12.75" x14ac:dyDescent="0.15">
      <c r="A1101" s="12" t="s">
        <v>2001</v>
      </c>
      <c r="B1101" s="12" t="s">
        <v>37</v>
      </c>
      <c r="C1101" s="12" t="s">
        <v>588</v>
      </c>
      <c r="D1101" s="12" t="s">
        <v>589</v>
      </c>
      <c r="E1101" s="12" t="s">
        <v>544</v>
      </c>
      <c r="F1101" s="12" t="s">
        <v>545</v>
      </c>
      <c r="G1101" s="16">
        <v>2000</v>
      </c>
      <c r="H1101" s="16">
        <v>413</v>
      </c>
      <c r="I1101" s="17">
        <v>413</v>
      </c>
      <c r="J1101" s="17">
        <v>413</v>
      </c>
      <c r="K1101" s="16">
        <v>1587</v>
      </c>
      <c r="L1101" s="12" t="s">
        <v>595</v>
      </c>
      <c r="M1101" s="12" t="s">
        <v>591</v>
      </c>
      <c r="N1101" s="12" t="s">
        <v>596</v>
      </c>
      <c r="O1101" s="16">
        <v>83</v>
      </c>
      <c r="P1101" s="16">
        <v>17.2</v>
      </c>
      <c r="Q1101" s="17">
        <v>71.400000000000006</v>
      </c>
      <c r="R1101" s="17">
        <v>71.400000000000006</v>
      </c>
      <c r="S1101" s="16">
        <v>0</v>
      </c>
      <c r="T1101" s="16">
        <v>0</v>
      </c>
      <c r="U1101" s="17">
        <v>0</v>
      </c>
      <c r="V1101" s="17">
        <v>0</v>
      </c>
      <c r="W1101" s="16">
        <v>17.2</v>
      </c>
      <c r="X1101" s="16">
        <v>65.8</v>
      </c>
      <c r="Y1101" s="16">
        <v>6.0499999999997299E-2</v>
      </c>
      <c r="Z1101" s="16">
        <v>17.139500000000002</v>
      </c>
      <c r="AA1101" s="18">
        <v>0</v>
      </c>
      <c r="AB1101" s="16">
        <v>-6.0499999999999499E-2</v>
      </c>
      <c r="AC1101" s="12" t="s">
        <v>549</v>
      </c>
      <c r="AD1101" s="12" t="s">
        <v>559</v>
      </c>
      <c r="AE1101" s="19">
        <v>43634</v>
      </c>
      <c r="AF1101" s="19">
        <v>43636</v>
      </c>
      <c r="AH1101" s="20">
        <v>43640</v>
      </c>
    </row>
    <row r="1102" spans="1:34" s="12" customFormat="1" ht="12.75" x14ac:dyDescent="0.15">
      <c r="A1102" s="12" t="s">
        <v>2002</v>
      </c>
      <c r="B1102" s="12" t="s">
        <v>1436</v>
      </c>
      <c r="C1102" s="12" t="s">
        <v>670</v>
      </c>
      <c r="D1102" s="12" t="s">
        <v>853</v>
      </c>
      <c r="E1102" s="12" t="s">
        <v>544</v>
      </c>
      <c r="F1102" s="12" t="s">
        <v>545</v>
      </c>
      <c r="G1102" s="16">
        <v>300000</v>
      </c>
      <c r="H1102" s="16">
        <v>269000</v>
      </c>
      <c r="I1102" s="17">
        <v>269000</v>
      </c>
      <c r="J1102" s="17">
        <v>269000</v>
      </c>
      <c r="K1102" s="16">
        <v>31000</v>
      </c>
      <c r="L1102" s="12" t="s">
        <v>1437</v>
      </c>
      <c r="M1102" s="12" t="s">
        <v>569</v>
      </c>
      <c r="N1102" s="12" t="s">
        <v>1438</v>
      </c>
      <c r="O1102" s="16">
        <v>90</v>
      </c>
      <c r="P1102" s="16">
        <v>82.9</v>
      </c>
      <c r="Q1102" s="17">
        <v>90</v>
      </c>
      <c r="R1102" s="17">
        <v>90</v>
      </c>
      <c r="S1102" s="16">
        <v>0</v>
      </c>
      <c r="T1102" s="16">
        <v>0</v>
      </c>
      <c r="U1102" s="17">
        <v>0</v>
      </c>
      <c r="V1102" s="17">
        <v>0</v>
      </c>
      <c r="W1102" s="16">
        <v>82.9</v>
      </c>
      <c r="X1102" s="16">
        <v>7.1</v>
      </c>
      <c r="Y1102" s="16">
        <v>2.2000000000000002</v>
      </c>
      <c r="Z1102" s="16">
        <v>80.7</v>
      </c>
      <c r="AA1102" s="18">
        <v>0</v>
      </c>
      <c r="AB1102" s="16">
        <v>-2.2000000000000002</v>
      </c>
      <c r="AC1102" s="12" t="s">
        <v>549</v>
      </c>
      <c r="AD1102" s="12" t="s">
        <v>559</v>
      </c>
      <c r="AE1102" s="19">
        <v>43634</v>
      </c>
      <c r="AF1102" s="19">
        <v>43642</v>
      </c>
      <c r="AH1102" s="20">
        <v>43644</v>
      </c>
    </row>
    <row r="1103" spans="1:34" s="12" customFormat="1" ht="12.75" x14ac:dyDescent="0.15">
      <c r="A1103" s="12" t="s">
        <v>2003</v>
      </c>
      <c r="B1103" s="12" t="s">
        <v>31</v>
      </c>
      <c r="C1103" s="12" t="s">
        <v>670</v>
      </c>
      <c r="D1103" s="12" t="s">
        <v>671</v>
      </c>
      <c r="E1103" s="12" t="s">
        <v>544</v>
      </c>
      <c r="F1103" s="12" t="s">
        <v>545</v>
      </c>
      <c r="G1103" s="16">
        <v>1500000</v>
      </c>
      <c r="H1103" s="16">
        <v>1487600</v>
      </c>
      <c r="I1103" s="17">
        <v>1487600</v>
      </c>
      <c r="J1103" s="17">
        <v>1487600</v>
      </c>
      <c r="K1103" s="16">
        <v>12400</v>
      </c>
      <c r="L1103" s="12" t="s">
        <v>672</v>
      </c>
      <c r="M1103" s="12" t="s">
        <v>564</v>
      </c>
      <c r="N1103" s="12" t="s">
        <v>673</v>
      </c>
      <c r="O1103" s="16">
        <v>1970</v>
      </c>
      <c r="P1103" s="16">
        <v>1970</v>
      </c>
      <c r="Q1103" s="17">
        <v>1970</v>
      </c>
      <c r="R1103" s="17">
        <v>1970</v>
      </c>
      <c r="S1103" s="16">
        <v>0</v>
      </c>
      <c r="T1103" s="16">
        <v>0</v>
      </c>
      <c r="U1103" s="17">
        <v>0</v>
      </c>
      <c r="V1103" s="17">
        <v>0</v>
      </c>
      <c r="W1103" s="16">
        <v>1970</v>
      </c>
      <c r="X1103" s="16">
        <v>0</v>
      </c>
      <c r="Y1103" s="16">
        <v>16.285333333333298</v>
      </c>
      <c r="Z1103" s="16">
        <v>1953.7146666666699</v>
      </c>
      <c r="AA1103" s="18">
        <v>0</v>
      </c>
      <c r="AB1103" s="16">
        <v>-16.285333333333298</v>
      </c>
      <c r="AC1103" s="12" t="s">
        <v>549</v>
      </c>
      <c r="AD1103" s="12" t="s">
        <v>559</v>
      </c>
      <c r="AE1103" s="19">
        <v>43634</v>
      </c>
      <c r="AF1103" s="19">
        <v>43636</v>
      </c>
      <c r="AH1103" s="20">
        <v>43644</v>
      </c>
    </row>
    <row r="1104" spans="1:34" s="12" customFormat="1" ht="12.75" x14ac:dyDescent="0.15">
      <c r="A1104" s="12" t="s">
        <v>2004</v>
      </c>
      <c r="B1104" s="12" t="s">
        <v>805</v>
      </c>
      <c r="C1104" s="12" t="s">
        <v>670</v>
      </c>
      <c r="D1104" s="12" t="s">
        <v>806</v>
      </c>
      <c r="E1104" s="12" t="s">
        <v>544</v>
      </c>
      <c r="F1104" s="12" t="s">
        <v>545</v>
      </c>
      <c r="G1104" s="16">
        <v>600000</v>
      </c>
      <c r="H1104" s="16">
        <v>600000</v>
      </c>
      <c r="I1104" s="17">
        <v>600000</v>
      </c>
      <c r="J1104" s="17">
        <v>600000</v>
      </c>
      <c r="K1104" s="16">
        <v>0</v>
      </c>
      <c r="L1104" s="12" t="s">
        <v>807</v>
      </c>
      <c r="M1104" s="12" t="s">
        <v>569</v>
      </c>
      <c r="N1104" s="12" t="s">
        <v>808</v>
      </c>
      <c r="O1104" s="16">
        <v>426.6</v>
      </c>
      <c r="P1104" s="16">
        <v>426.6</v>
      </c>
      <c r="Q1104" s="17">
        <v>426.6</v>
      </c>
      <c r="R1104" s="17">
        <v>426.6</v>
      </c>
      <c r="S1104" s="16">
        <v>0</v>
      </c>
      <c r="T1104" s="16">
        <v>0</v>
      </c>
      <c r="U1104" s="17">
        <v>0</v>
      </c>
      <c r="V1104" s="17">
        <v>0</v>
      </c>
      <c r="W1104" s="16">
        <v>426.6</v>
      </c>
      <c r="X1104" s="16">
        <v>0</v>
      </c>
      <c r="Y1104" s="16">
        <v>0</v>
      </c>
      <c r="Z1104" s="16">
        <v>426.6</v>
      </c>
      <c r="AA1104" s="18">
        <v>0</v>
      </c>
      <c r="AB1104" s="16">
        <v>0</v>
      </c>
      <c r="AC1104" s="12" t="s">
        <v>549</v>
      </c>
      <c r="AD1104" s="12" t="s">
        <v>559</v>
      </c>
      <c r="AE1104" s="19">
        <v>43634</v>
      </c>
      <c r="AF1104" s="19">
        <v>43637</v>
      </c>
      <c r="AG1104" s="19">
        <v>43642</v>
      </c>
      <c r="AH1104" s="20">
        <v>43644</v>
      </c>
    </row>
    <row r="1105" spans="1:34" s="12" customFormat="1" ht="12.75" x14ac:dyDescent="0.15">
      <c r="A1105" s="12" t="s">
        <v>2005</v>
      </c>
      <c r="B1105" s="12" t="s">
        <v>1431</v>
      </c>
      <c r="C1105" s="12" t="s">
        <v>588</v>
      </c>
      <c r="D1105" s="12" t="s">
        <v>589</v>
      </c>
      <c r="E1105" s="12" t="s">
        <v>544</v>
      </c>
      <c r="F1105" s="12" t="s">
        <v>545</v>
      </c>
      <c r="G1105" s="16">
        <v>800</v>
      </c>
      <c r="H1105" s="16">
        <v>0</v>
      </c>
      <c r="I1105" s="17">
        <v>0</v>
      </c>
      <c r="J1105" s="17">
        <v>0</v>
      </c>
      <c r="K1105" s="16">
        <v>800</v>
      </c>
      <c r="L1105" s="12" t="s">
        <v>595</v>
      </c>
      <c r="M1105" s="12" t="s">
        <v>591</v>
      </c>
      <c r="N1105" s="12" t="s">
        <v>596</v>
      </c>
      <c r="O1105" s="16">
        <v>33</v>
      </c>
      <c r="P1105" s="16">
        <v>0</v>
      </c>
      <c r="Q1105" s="17">
        <v>0</v>
      </c>
      <c r="R1105" s="17">
        <v>0</v>
      </c>
      <c r="S1105" s="16">
        <v>0</v>
      </c>
      <c r="T1105" s="16">
        <v>0</v>
      </c>
      <c r="U1105" s="17">
        <v>0</v>
      </c>
      <c r="V1105" s="17">
        <v>0</v>
      </c>
      <c r="W1105" s="16">
        <v>0</v>
      </c>
      <c r="X1105" s="16">
        <v>33</v>
      </c>
      <c r="Y1105" s="16">
        <v>0</v>
      </c>
      <c r="Z1105" s="16">
        <v>0</v>
      </c>
      <c r="AA1105" s="18">
        <v>0</v>
      </c>
      <c r="AB1105" s="16">
        <v>0</v>
      </c>
      <c r="AC1105" s="12" t="s">
        <v>549</v>
      </c>
      <c r="AD1105" s="12" t="s">
        <v>559</v>
      </c>
      <c r="AE1105" s="19">
        <v>43634</v>
      </c>
      <c r="AH1105" s="20">
        <v>43641</v>
      </c>
    </row>
    <row r="1106" spans="1:34" s="12" customFormat="1" ht="12.75" x14ac:dyDescent="0.15">
      <c r="A1106" s="12" t="s">
        <v>2006</v>
      </c>
      <c r="B1106" s="12" t="s">
        <v>38</v>
      </c>
      <c r="C1106" s="12" t="s">
        <v>588</v>
      </c>
      <c r="D1106" s="12" t="s">
        <v>589</v>
      </c>
      <c r="E1106" s="12" t="s">
        <v>544</v>
      </c>
      <c r="F1106" s="12" t="s">
        <v>545</v>
      </c>
      <c r="G1106" s="16">
        <v>2000</v>
      </c>
      <c r="H1106" s="16">
        <v>2000</v>
      </c>
      <c r="I1106" s="17">
        <v>2000</v>
      </c>
      <c r="J1106" s="17">
        <v>2000</v>
      </c>
      <c r="K1106" s="16">
        <v>0</v>
      </c>
      <c r="L1106" s="12" t="s">
        <v>595</v>
      </c>
      <c r="M1106" s="12" t="s">
        <v>591</v>
      </c>
      <c r="N1106" s="12" t="s">
        <v>596</v>
      </c>
      <c r="O1106" s="16">
        <v>83</v>
      </c>
      <c r="P1106" s="16">
        <v>83</v>
      </c>
      <c r="Q1106" s="17">
        <v>83</v>
      </c>
      <c r="R1106" s="17">
        <v>83</v>
      </c>
      <c r="S1106" s="16">
        <v>0</v>
      </c>
      <c r="T1106" s="16">
        <v>0</v>
      </c>
      <c r="U1106" s="17">
        <v>0</v>
      </c>
      <c r="V1106" s="17">
        <v>0</v>
      </c>
      <c r="W1106" s="16">
        <v>83</v>
      </c>
      <c r="X1106" s="16">
        <v>0</v>
      </c>
      <c r="Y1106" s="16">
        <v>-1.81898940354586E-14</v>
      </c>
      <c r="Z1106" s="16">
        <v>83</v>
      </c>
      <c r="AA1106" s="18">
        <v>0</v>
      </c>
      <c r="AB1106" s="16">
        <v>0</v>
      </c>
      <c r="AC1106" s="12" t="s">
        <v>549</v>
      </c>
      <c r="AD1106" s="12" t="s">
        <v>559</v>
      </c>
      <c r="AE1106" s="19">
        <v>43634</v>
      </c>
      <c r="AF1106" s="19">
        <v>43637</v>
      </c>
      <c r="AG1106" s="19">
        <v>43642</v>
      </c>
      <c r="AH1106" s="20">
        <v>43644</v>
      </c>
    </row>
    <row r="1107" spans="1:34" s="12" customFormat="1" ht="12.75" x14ac:dyDescent="0.15">
      <c r="A1107" s="12" t="s">
        <v>2007</v>
      </c>
      <c r="B1107" s="12" t="s">
        <v>1410</v>
      </c>
      <c r="C1107" s="12" t="s">
        <v>573</v>
      </c>
      <c r="D1107" s="12" t="s">
        <v>1411</v>
      </c>
      <c r="E1107" s="12" t="s">
        <v>544</v>
      </c>
      <c r="F1107" s="12" t="s">
        <v>545</v>
      </c>
      <c r="G1107" s="16">
        <v>300</v>
      </c>
      <c r="H1107" s="16">
        <v>297.10000000000002</v>
      </c>
      <c r="I1107" s="17">
        <v>297.10000000000002</v>
      </c>
      <c r="J1107" s="17">
        <v>297.10000000000002</v>
      </c>
      <c r="K1107" s="16">
        <v>2.9</v>
      </c>
      <c r="L1107" s="12" t="s">
        <v>776</v>
      </c>
      <c r="M1107" s="12" t="s">
        <v>557</v>
      </c>
      <c r="N1107" s="12" t="s">
        <v>777</v>
      </c>
      <c r="O1107" s="16">
        <v>30.39</v>
      </c>
      <c r="P1107" s="16">
        <v>30.3</v>
      </c>
      <c r="Q1107" s="17">
        <v>30.3</v>
      </c>
      <c r="R1107" s="17">
        <v>30.3</v>
      </c>
      <c r="S1107" s="16">
        <v>0</v>
      </c>
      <c r="T1107" s="16">
        <v>0</v>
      </c>
      <c r="U1107" s="17">
        <v>0</v>
      </c>
      <c r="V1107" s="17">
        <v>0</v>
      </c>
      <c r="W1107" s="16">
        <v>30.3</v>
      </c>
      <c r="X1107" s="16">
        <v>0.09</v>
      </c>
      <c r="Y1107" s="16">
        <v>0.20376999999999501</v>
      </c>
      <c r="Z1107" s="16">
        <v>30.096229999999998</v>
      </c>
      <c r="AA1107" s="18">
        <v>0</v>
      </c>
      <c r="AB1107" s="16">
        <v>-0.20377000000000001</v>
      </c>
      <c r="AC1107" s="12" t="s">
        <v>549</v>
      </c>
      <c r="AD1107" s="12" t="s">
        <v>559</v>
      </c>
      <c r="AE1107" s="19">
        <v>43634</v>
      </c>
      <c r="AF1107" s="19">
        <v>43637</v>
      </c>
      <c r="AH1107" s="20">
        <v>43640</v>
      </c>
    </row>
    <row r="1108" spans="1:34" s="12" customFormat="1" ht="12.75" x14ac:dyDescent="0.15">
      <c r="A1108" s="12" t="s">
        <v>2008</v>
      </c>
      <c r="B1108" s="12" t="s">
        <v>477</v>
      </c>
      <c r="C1108" s="12" t="s">
        <v>573</v>
      </c>
      <c r="D1108" s="12" t="s">
        <v>1413</v>
      </c>
      <c r="E1108" s="12" t="s">
        <v>544</v>
      </c>
      <c r="F1108" s="12" t="s">
        <v>545</v>
      </c>
      <c r="G1108" s="16">
        <v>300</v>
      </c>
      <c r="H1108" s="16">
        <v>260</v>
      </c>
      <c r="I1108" s="17">
        <v>260</v>
      </c>
      <c r="J1108" s="17">
        <v>260</v>
      </c>
      <c r="K1108" s="16">
        <v>40</v>
      </c>
      <c r="L1108" s="12" t="s">
        <v>1414</v>
      </c>
      <c r="M1108" s="12" t="s">
        <v>557</v>
      </c>
      <c r="N1108" s="12" t="s">
        <v>1415</v>
      </c>
      <c r="O1108" s="16">
        <v>23.7</v>
      </c>
      <c r="P1108" s="16">
        <v>23.7</v>
      </c>
      <c r="Q1108" s="17">
        <v>23.7</v>
      </c>
      <c r="R1108" s="17">
        <v>23.7</v>
      </c>
      <c r="S1108" s="16">
        <v>0</v>
      </c>
      <c r="T1108" s="16">
        <v>0</v>
      </c>
      <c r="U1108" s="17">
        <v>0</v>
      </c>
      <c r="V1108" s="17">
        <v>0</v>
      </c>
      <c r="W1108" s="16">
        <v>23.7</v>
      </c>
      <c r="X1108" s="16">
        <v>0</v>
      </c>
      <c r="Y1108" s="16">
        <v>3.16</v>
      </c>
      <c r="Z1108" s="16">
        <v>20.54</v>
      </c>
      <c r="AA1108" s="18">
        <v>0</v>
      </c>
      <c r="AB1108" s="16">
        <v>-3.16</v>
      </c>
      <c r="AC1108" s="12" t="s">
        <v>549</v>
      </c>
      <c r="AD1108" s="12" t="s">
        <v>559</v>
      </c>
      <c r="AE1108" s="19">
        <v>43634</v>
      </c>
      <c r="AF1108" s="19">
        <v>43638</v>
      </c>
      <c r="AH1108" s="20">
        <v>43644</v>
      </c>
    </row>
    <row r="1109" spans="1:34" s="12" customFormat="1" ht="12.75" x14ac:dyDescent="0.15">
      <c r="A1109" s="12" t="s">
        <v>2009</v>
      </c>
      <c r="B1109" s="12" t="s">
        <v>23</v>
      </c>
      <c r="C1109" s="12" t="s">
        <v>696</v>
      </c>
      <c r="D1109" s="12" t="s">
        <v>939</v>
      </c>
      <c r="E1109" s="12" t="s">
        <v>544</v>
      </c>
      <c r="F1109" s="12" t="s">
        <v>545</v>
      </c>
      <c r="G1109" s="16">
        <v>600</v>
      </c>
      <c r="H1109" s="16">
        <v>600</v>
      </c>
      <c r="I1109" s="17">
        <v>600</v>
      </c>
      <c r="J1109" s="17">
        <v>600</v>
      </c>
      <c r="K1109" s="16">
        <v>0</v>
      </c>
      <c r="L1109" s="12" t="s">
        <v>698</v>
      </c>
      <c r="M1109" s="12" t="s">
        <v>564</v>
      </c>
      <c r="N1109" s="12" t="s">
        <v>699</v>
      </c>
      <c r="O1109" s="16">
        <v>66</v>
      </c>
      <c r="P1109" s="16">
        <v>66</v>
      </c>
      <c r="Q1109" s="17">
        <v>66</v>
      </c>
      <c r="R1109" s="17">
        <v>66</v>
      </c>
      <c r="S1109" s="16">
        <v>0</v>
      </c>
      <c r="T1109" s="16">
        <v>0</v>
      </c>
      <c r="U1109" s="17">
        <v>0</v>
      </c>
      <c r="V1109" s="17">
        <v>0</v>
      </c>
      <c r="W1109" s="16">
        <v>66</v>
      </c>
      <c r="X1109" s="16">
        <v>0</v>
      </c>
      <c r="Y1109" s="16">
        <v>0</v>
      </c>
      <c r="Z1109" s="16">
        <v>66</v>
      </c>
      <c r="AA1109" s="18">
        <v>0</v>
      </c>
      <c r="AB1109" s="16">
        <v>0</v>
      </c>
      <c r="AC1109" s="12" t="s">
        <v>549</v>
      </c>
      <c r="AD1109" s="12" t="s">
        <v>559</v>
      </c>
      <c r="AE1109" s="19">
        <v>43634</v>
      </c>
      <c r="AF1109" s="19">
        <v>43635</v>
      </c>
      <c r="AG1109" s="19">
        <v>43641</v>
      </c>
      <c r="AH1109" s="20">
        <v>43644</v>
      </c>
    </row>
    <row r="1110" spans="1:34" s="12" customFormat="1" ht="12.75" x14ac:dyDescent="0.15">
      <c r="A1110" s="12" t="s">
        <v>2010</v>
      </c>
      <c r="B1110" s="12" t="s">
        <v>24</v>
      </c>
      <c r="C1110" s="12" t="s">
        <v>701</v>
      </c>
      <c r="D1110" s="12" t="s">
        <v>939</v>
      </c>
      <c r="E1110" s="12" t="s">
        <v>544</v>
      </c>
      <c r="F1110" s="12" t="s">
        <v>545</v>
      </c>
      <c r="G1110" s="16">
        <v>600</v>
      </c>
      <c r="H1110" s="16">
        <v>600</v>
      </c>
      <c r="I1110" s="17">
        <v>600</v>
      </c>
      <c r="J1110" s="17">
        <v>600</v>
      </c>
      <c r="K1110" s="16">
        <v>0</v>
      </c>
      <c r="L1110" s="12" t="s">
        <v>698</v>
      </c>
      <c r="M1110" s="12" t="s">
        <v>564</v>
      </c>
      <c r="N1110" s="12" t="s">
        <v>699</v>
      </c>
      <c r="O1110" s="16">
        <v>66</v>
      </c>
      <c r="P1110" s="16">
        <v>66</v>
      </c>
      <c r="Q1110" s="17">
        <v>66</v>
      </c>
      <c r="R1110" s="17">
        <v>66</v>
      </c>
      <c r="S1110" s="16">
        <v>0</v>
      </c>
      <c r="T1110" s="16">
        <v>0</v>
      </c>
      <c r="U1110" s="17">
        <v>0</v>
      </c>
      <c r="V1110" s="17">
        <v>0</v>
      </c>
      <c r="W1110" s="16">
        <v>66</v>
      </c>
      <c r="X1110" s="16">
        <v>0</v>
      </c>
      <c r="Y1110" s="16">
        <v>0</v>
      </c>
      <c r="Z1110" s="16">
        <v>66</v>
      </c>
      <c r="AA1110" s="18">
        <v>0</v>
      </c>
      <c r="AB1110" s="16">
        <v>0</v>
      </c>
      <c r="AC1110" s="12" t="s">
        <v>549</v>
      </c>
      <c r="AD1110" s="12" t="s">
        <v>559</v>
      </c>
      <c r="AE1110" s="19">
        <v>43634</v>
      </c>
      <c r="AF1110" s="19">
        <v>43636</v>
      </c>
      <c r="AG1110" s="19">
        <v>43641</v>
      </c>
      <c r="AH1110" s="20">
        <v>43644</v>
      </c>
    </row>
    <row r="1111" spans="1:34" s="12" customFormat="1" ht="12.75" x14ac:dyDescent="0.15">
      <c r="A1111" s="12" t="s">
        <v>2011</v>
      </c>
      <c r="B1111" s="12" t="s">
        <v>348</v>
      </c>
      <c r="C1111" s="12" t="s">
        <v>588</v>
      </c>
      <c r="D1111" s="12" t="s">
        <v>598</v>
      </c>
      <c r="E1111" s="12" t="s">
        <v>544</v>
      </c>
      <c r="F1111" s="12" t="s">
        <v>545</v>
      </c>
      <c r="G1111" s="16">
        <v>300</v>
      </c>
      <c r="H1111" s="16">
        <v>215.7</v>
      </c>
      <c r="I1111" s="17">
        <v>215.7</v>
      </c>
      <c r="J1111" s="17">
        <v>215.7</v>
      </c>
      <c r="K1111" s="16">
        <v>84.3</v>
      </c>
      <c r="L1111" s="12" t="s">
        <v>599</v>
      </c>
      <c r="M1111" s="12" t="s">
        <v>557</v>
      </c>
      <c r="N1111" s="12" t="s">
        <v>600</v>
      </c>
      <c r="O1111" s="16">
        <v>197.68199999999999</v>
      </c>
      <c r="P1111" s="16">
        <v>190.2</v>
      </c>
      <c r="Q1111" s="17">
        <v>190.2</v>
      </c>
      <c r="R1111" s="17">
        <v>190.2</v>
      </c>
      <c r="S1111" s="16">
        <v>0</v>
      </c>
      <c r="T1111" s="16">
        <v>0</v>
      </c>
      <c r="U1111" s="17">
        <v>0</v>
      </c>
      <c r="V1111" s="17">
        <v>0</v>
      </c>
      <c r="W1111" s="16">
        <v>190.2</v>
      </c>
      <c r="X1111" s="16">
        <v>7.48200000000001</v>
      </c>
      <c r="Y1111" s="16">
        <v>48.066642000000002</v>
      </c>
      <c r="Z1111" s="16">
        <v>142.13335799999999</v>
      </c>
      <c r="AA1111" s="18">
        <v>0</v>
      </c>
      <c r="AB1111" s="16">
        <v>-48.066642000000002</v>
      </c>
      <c r="AC1111" s="12" t="s">
        <v>549</v>
      </c>
      <c r="AD1111" s="12" t="s">
        <v>559</v>
      </c>
      <c r="AE1111" s="19">
        <v>43634</v>
      </c>
      <c r="AF1111" s="19">
        <v>43636</v>
      </c>
      <c r="AH1111" s="20">
        <v>43642</v>
      </c>
    </row>
    <row r="1112" spans="1:34" s="12" customFormat="1" ht="12.75" x14ac:dyDescent="0.15">
      <c r="A1112" s="12" t="s">
        <v>2012</v>
      </c>
      <c r="B1112" s="12" t="s">
        <v>55</v>
      </c>
      <c r="C1112" s="12" t="s">
        <v>588</v>
      </c>
      <c r="D1112" s="12" t="s">
        <v>816</v>
      </c>
      <c r="E1112" s="12" t="s">
        <v>544</v>
      </c>
      <c r="F1112" s="12" t="s">
        <v>545</v>
      </c>
      <c r="G1112" s="16">
        <v>2000</v>
      </c>
      <c r="H1112" s="16">
        <v>1991.8</v>
      </c>
      <c r="I1112" s="17">
        <v>1991.8</v>
      </c>
      <c r="J1112" s="17">
        <v>1991.8</v>
      </c>
      <c r="K1112" s="16">
        <v>8.1999999999999993</v>
      </c>
      <c r="L1112" s="12" t="s">
        <v>817</v>
      </c>
      <c r="M1112" s="12" t="s">
        <v>557</v>
      </c>
      <c r="N1112" s="12" t="s">
        <v>818</v>
      </c>
      <c r="O1112" s="16">
        <v>157</v>
      </c>
      <c r="P1112" s="16">
        <v>157</v>
      </c>
      <c r="Q1112" s="17">
        <v>157</v>
      </c>
      <c r="R1112" s="17">
        <v>157</v>
      </c>
      <c r="S1112" s="16">
        <v>0</v>
      </c>
      <c r="T1112" s="16">
        <v>0</v>
      </c>
      <c r="U1112" s="17">
        <v>0</v>
      </c>
      <c r="V1112" s="17">
        <v>0</v>
      </c>
      <c r="W1112" s="16">
        <v>157</v>
      </c>
      <c r="X1112" s="16">
        <v>0</v>
      </c>
      <c r="Y1112" s="16">
        <v>0.64369999999998995</v>
      </c>
      <c r="Z1112" s="16">
        <v>156.3563</v>
      </c>
      <c r="AA1112" s="18">
        <v>0</v>
      </c>
      <c r="AB1112" s="16">
        <v>-0.64370000000000804</v>
      </c>
      <c r="AC1112" s="12" t="s">
        <v>549</v>
      </c>
      <c r="AD1112" s="12" t="s">
        <v>559</v>
      </c>
      <c r="AE1112" s="19">
        <v>43634</v>
      </c>
      <c r="AF1112" s="19">
        <v>43635</v>
      </c>
      <c r="AH1112" s="20">
        <v>43644</v>
      </c>
    </row>
    <row r="1113" spans="1:34" s="12" customFormat="1" ht="12.75" x14ac:dyDescent="0.15">
      <c r="A1113" s="12" t="s">
        <v>2013</v>
      </c>
      <c r="B1113" s="12" t="s">
        <v>47</v>
      </c>
      <c r="C1113" s="12" t="s">
        <v>462</v>
      </c>
      <c r="D1113" s="12" t="s">
        <v>632</v>
      </c>
      <c r="E1113" s="12" t="s">
        <v>544</v>
      </c>
      <c r="F1113" s="12" t="s">
        <v>545</v>
      </c>
      <c r="G1113" s="16">
        <v>1000000</v>
      </c>
      <c r="H1113" s="16">
        <v>1000000</v>
      </c>
      <c r="I1113" s="17">
        <v>1000000</v>
      </c>
      <c r="J1113" s="17">
        <v>1000000</v>
      </c>
      <c r="K1113" s="16">
        <v>0</v>
      </c>
      <c r="L1113" s="12" t="s">
        <v>633</v>
      </c>
      <c r="M1113" s="12" t="s">
        <v>564</v>
      </c>
      <c r="N1113" s="12" t="s">
        <v>634</v>
      </c>
      <c r="O1113" s="16">
        <v>337</v>
      </c>
      <c r="P1113" s="16">
        <v>337</v>
      </c>
      <c r="Q1113" s="17">
        <v>337</v>
      </c>
      <c r="R1113" s="17">
        <v>337</v>
      </c>
      <c r="S1113" s="16">
        <v>0</v>
      </c>
      <c r="T1113" s="16">
        <v>0</v>
      </c>
      <c r="U1113" s="17">
        <v>0</v>
      </c>
      <c r="V1113" s="17">
        <v>0</v>
      </c>
      <c r="W1113" s="16">
        <v>337</v>
      </c>
      <c r="X1113" s="16">
        <v>0</v>
      </c>
      <c r="Y1113" s="16">
        <v>0</v>
      </c>
      <c r="Z1113" s="16">
        <v>337</v>
      </c>
      <c r="AA1113" s="18">
        <v>0</v>
      </c>
      <c r="AB1113" s="16">
        <v>0</v>
      </c>
      <c r="AC1113" s="12" t="s">
        <v>549</v>
      </c>
      <c r="AD1113" s="12" t="s">
        <v>559</v>
      </c>
      <c r="AE1113" s="19">
        <v>43634</v>
      </c>
      <c r="AF1113" s="19">
        <v>43637</v>
      </c>
      <c r="AG1113" s="19">
        <v>43641</v>
      </c>
      <c r="AH1113" s="20">
        <v>43644</v>
      </c>
    </row>
    <row r="1114" spans="1:34" s="12" customFormat="1" ht="12.75" x14ac:dyDescent="0.15">
      <c r="A1114" s="12" t="s">
        <v>2014</v>
      </c>
      <c r="B1114" s="12" t="s">
        <v>346</v>
      </c>
      <c r="C1114" s="12" t="s">
        <v>670</v>
      </c>
      <c r="D1114" s="12" t="s">
        <v>671</v>
      </c>
      <c r="E1114" s="12" t="s">
        <v>544</v>
      </c>
      <c r="F1114" s="12" t="s">
        <v>545</v>
      </c>
      <c r="G1114" s="16">
        <v>1000000</v>
      </c>
      <c r="H1114" s="16">
        <v>0</v>
      </c>
      <c r="I1114" s="17">
        <v>0</v>
      </c>
      <c r="J1114" s="17">
        <v>0</v>
      </c>
      <c r="K1114" s="16">
        <v>1000000</v>
      </c>
      <c r="L1114" s="12" t="s">
        <v>1698</v>
      </c>
      <c r="M1114" s="12" t="s">
        <v>564</v>
      </c>
      <c r="N1114" s="12" t="s">
        <v>1699</v>
      </c>
      <c r="O1114" s="16">
        <v>1310</v>
      </c>
      <c r="P1114" s="16">
        <v>0</v>
      </c>
      <c r="Q1114" s="17">
        <v>0</v>
      </c>
      <c r="R1114" s="17">
        <v>0</v>
      </c>
      <c r="S1114" s="16">
        <v>0</v>
      </c>
      <c r="T1114" s="16">
        <v>0</v>
      </c>
      <c r="U1114" s="17">
        <v>0</v>
      </c>
      <c r="V1114" s="17">
        <v>0</v>
      </c>
      <c r="W1114" s="16">
        <v>0</v>
      </c>
      <c r="X1114" s="16">
        <v>1310</v>
      </c>
      <c r="Y1114" s="16">
        <v>0</v>
      </c>
      <c r="Z1114" s="16">
        <v>0</v>
      </c>
      <c r="AA1114" s="18">
        <v>0</v>
      </c>
      <c r="AB1114" s="16">
        <v>0</v>
      </c>
      <c r="AC1114" s="12" t="s">
        <v>549</v>
      </c>
      <c r="AD1114" s="12" t="s">
        <v>559</v>
      </c>
      <c r="AE1114" s="19">
        <v>43634</v>
      </c>
      <c r="AH1114" s="20">
        <v>43642</v>
      </c>
    </row>
    <row r="1115" spans="1:34" s="12" customFormat="1" ht="12.75" x14ac:dyDescent="0.15">
      <c r="A1115" s="12" t="s">
        <v>2015</v>
      </c>
      <c r="B1115" s="12" t="s">
        <v>746</v>
      </c>
      <c r="C1115" s="12" t="s">
        <v>588</v>
      </c>
      <c r="D1115" s="12" t="s">
        <v>747</v>
      </c>
      <c r="E1115" s="12" t="s">
        <v>544</v>
      </c>
      <c r="F1115" s="12" t="s">
        <v>545</v>
      </c>
      <c r="G1115" s="16">
        <v>72</v>
      </c>
      <c r="H1115" s="16">
        <v>72</v>
      </c>
      <c r="I1115" s="17">
        <v>72</v>
      </c>
      <c r="J1115" s="17">
        <v>72</v>
      </c>
      <c r="K1115" s="16">
        <v>0</v>
      </c>
      <c r="L1115" s="12" t="s">
        <v>748</v>
      </c>
      <c r="M1115" s="12" t="s">
        <v>557</v>
      </c>
      <c r="N1115" s="12" t="s">
        <v>749</v>
      </c>
      <c r="O1115" s="16">
        <v>15</v>
      </c>
      <c r="P1115" s="16">
        <v>15</v>
      </c>
      <c r="Q1115" s="17">
        <v>15</v>
      </c>
      <c r="R1115" s="17">
        <v>15</v>
      </c>
      <c r="S1115" s="16">
        <v>0</v>
      </c>
      <c r="T1115" s="16">
        <v>0</v>
      </c>
      <c r="U1115" s="17">
        <v>0</v>
      </c>
      <c r="V1115" s="17">
        <v>0</v>
      </c>
      <c r="W1115" s="16">
        <v>15</v>
      </c>
      <c r="X1115" s="16">
        <v>0</v>
      </c>
      <c r="Y1115" s="16">
        <v>0</v>
      </c>
      <c r="Z1115" s="16">
        <v>15</v>
      </c>
      <c r="AA1115" s="18">
        <v>0</v>
      </c>
      <c r="AB1115" s="16">
        <v>0</v>
      </c>
      <c r="AC1115" s="12" t="s">
        <v>549</v>
      </c>
      <c r="AD1115" s="12" t="s">
        <v>559</v>
      </c>
      <c r="AE1115" s="19">
        <v>43635</v>
      </c>
      <c r="AF1115" s="19">
        <v>43635</v>
      </c>
      <c r="AG1115" s="19">
        <v>43635</v>
      </c>
      <c r="AH1115" s="20">
        <v>43640</v>
      </c>
    </row>
    <row r="1116" spans="1:34" s="12" customFormat="1" ht="12.75" x14ac:dyDescent="0.15">
      <c r="A1116" s="12" t="s">
        <v>2016</v>
      </c>
      <c r="B1116" s="12" t="s">
        <v>109</v>
      </c>
      <c r="C1116" s="12" t="s">
        <v>753</v>
      </c>
      <c r="D1116" s="12" t="s">
        <v>653</v>
      </c>
      <c r="E1116" s="12" t="s">
        <v>544</v>
      </c>
      <c r="F1116" s="12" t="s">
        <v>545</v>
      </c>
      <c r="G1116" s="16">
        <v>35</v>
      </c>
      <c r="H1116" s="16">
        <v>35</v>
      </c>
      <c r="I1116" s="17">
        <v>35</v>
      </c>
      <c r="J1116" s="17">
        <v>35</v>
      </c>
      <c r="K1116" s="16">
        <v>0</v>
      </c>
      <c r="L1116" s="12" t="s">
        <v>654</v>
      </c>
      <c r="M1116" s="12" t="s">
        <v>557</v>
      </c>
      <c r="N1116" s="12" t="s">
        <v>655</v>
      </c>
      <c r="O1116" s="16">
        <v>3</v>
      </c>
      <c r="P1116" s="16">
        <v>3</v>
      </c>
      <c r="Q1116" s="17">
        <v>3</v>
      </c>
      <c r="R1116" s="17">
        <v>3</v>
      </c>
      <c r="S1116" s="16">
        <v>0</v>
      </c>
      <c r="T1116" s="16">
        <v>0</v>
      </c>
      <c r="U1116" s="17">
        <v>0</v>
      </c>
      <c r="V1116" s="17">
        <v>0</v>
      </c>
      <c r="W1116" s="16">
        <v>3</v>
      </c>
      <c r="X1116" s="16">
        <v>0</v>
      </c>
      <c r="Y1116" s="16">
        <v>0</v>
      </c>
      <c r="Z1116" s="16">
        <v>3</v>
      </c>
      <c r="AA1116" s="18">
        <v>0</v>
      </c>
      <c r="AB1116" s="16">
        <v>0</v>
      </c>
      <c r="AC1116" s="12" t="s">
        <v>549</v>
      </c>
      <c r="AD1116" s="12" t="s">
        <v>559</v>
      </c>
      <c r="AE1116" s="19">
        <v>43635</v>
      </c>
      <c r="AF1116" s="19">
        <v>43635</v>
      </c>
      <c r="AG1116" s="19">
        <v>43635</v>
      </c>
      <c r="AH1116" s="20">
        <v>43640</v>
      </c>
    </row>
    <row r="1117" spans="1:34" s="12" customFormat="1" ht="12.75" x14ac:dyDescent="0.15">
      <c r="A1117" s="12" t="s">
        <v>2017</v>
      </c>
      <c r="B1117" s="12" t="s">
        <v>1128</v>
      </c>
      <c r="C1117" s="12" t="s">
        <v>588</v>
      </c>
      <c r="D1117" s="12" t="s">
        <v>730</v>
      </c>
      <c r="E1117" s="12" t="s">
        <v>544</v>
      </c>
      <c r="F1117" s="12" t="s">
        <v>545</v>
      </c>
      <c r="G1117" s="16">
        <v>110</v>
      </c>
      <c r="H1117" s="16">
        <v>103.5</v>
      </c>
      <c r="I1117" s="17">
        <v>103.5</v>
      </c>
      <c r="J1117" s="17">
        <v>103.5</v>
      </c>
      <c r="K1117" s="16">
        <v>6.5</v>
      </c>
      <c r="L1117" s="12" t="s">
        <v>731</v>
      </c>
      <c r="M1117" s="12" t="s">
        <v>686</v>
      </c>
      <c r="N1117" s="12" t="s">
        <v>732</v>
      </c>
      <c r="O1117" s="16">
        <v>12</v>
      </c>
      <c r="P1117" s="16">
        <v>11.3</v>
      </c>
      <c r="Q1117" s="17">
        <v>11.3</v>
      </c>
      <c r="R1117" s="17">
        <v>11.3</v>
      </c>
      <c r="S1117" s="16">
        <v>0</v>
      </c>
      <c r="T1117" s="16">
        <v>0</v>
      </c>
      <c r="U1117" s="17">
        <v>0</v>
      </c>
      <c r="V1117" s="17">
        <v>0</v>
      </c>
      <c r="W1117" s="16">
        <v>11.3</v>
      </c>
      <c r="X1117" s="16">
        <v>0.7</v>
      </c>
      <c r="Y1117" s="16">
        <v>9.0909090909099197E-3</v>
      </c>
      <c r="Z1117" s="16">
        <v>11.2909090909091</v>
      </c>
      <c r="AA1117" s="18">
        <v>0</v>
      </c>
      <c r="AB1117" s="16">
        <v>-9.0909090909099197E-3</v>
      </c>
      <c r="AC1117" s="12" t="s">
        <v>549</v>
      </c>
      <c r="AD1117" s="12" t="s">
        <v>559</v>
      </c>
      <c r="AE1117" s="19">
        <v>43636</v>
      </c>
      <c r="AF1117" s="19">
        <v>43636</v>
      </c>
      <c r="AH1117" s="20">
        <v>43640</v>
      </c>
    </row>
    <row r="1118" spans="1:34" s="12" customFormat="1" ht="12.75" x14ac:dyDescent="0.15">
      <c r="A1118" s="12" t="s">
        <v>2018</v>
      </c>
      <c r="B1118" s="12" t="s">
        <v>1249</v>
      </c>
      <c r="C1118" s="12" t="s">
        <v>753</v>
      </c>
      <c r="D1118" s="12" t="s">
        <v>653</v>
      </c>
      <c r="E1118" s="12" t="s">
        <v>544</v>
      </c>
      <c r="F1118" s="12" t="s">
        <v>545</v>
      </c>
      <c r="G1118" s="16">
        <v>200</v>
      </c>
      <c r="H1118" s="16">
        <v>200</v>
      </c>
      <c r="I1118" s="17">
        <v>200</v>
      </c>
      <c r="J1118" s="17">
        <v>200</v>
      </c>
      <c r="K1118" s="16">
        <v>0</v>
      </c>
      <c r="L1118" s="12" t="s">
        <v>654</v>
      </c>
      <c r="M1118" s="12" t="s">
        <v>557</v>
      </c>
      <c r="N1118" s="12" t="s">
        <v>655</v>
      </c>
      <c r="O1118" s="16">
        <v>14</v>
      </c>
      <c r="P1118" s="16">
        <v>14</v>
      </c>
      <c r="Q1118" s="17">
        <v>14</v>
      </c>
      <c r="R1118" s="17">
        <v>14</v>
      </c>
      <c r="S1118" s="16">
        <v>0</v>
      </c>
      <c r="T1118" s="16">
        <v>0</v>
      </c>
      <c r="U1118" s="17">
        <v>0</v>
      </c>
      <c r="V1118" s="17">
        <v>0</v>
      </c>
      <c r="W1118" s="16">
        <v>14</v>
      </c>
      <c r="X1118" s="16">
        <v>0</v>
      </c>
      <c r="Y1118" s="16">
        <v>0</v>
      </c>
      <c r="Z1118" s="16">
        <v>14</v>
      </c>
      <c r="AA1118" s="18">
        <v>0</v>
      </c>
      <c r="AB1118" s="16">
        <v>0</v>
      </c>
      <c r="AC1118" s="12" t="s">
        <v>549</v>
      </c>
      <c r="AD1118" s="12" t="s">
        <v>559</v>
      </c>
      <c r="AE1118" s="19">
        <v>43636</v>
      </c>
      <c r="AF1118" s="19">
        <v>43636</v>
      </c>
      <c r="AG1118" s="19">
        <v>43636</v>
      </c>
      <c r="AH1118" s="20">
        <v>43640</v>
      </c>
    </row>
    <row r="1119" spans="1:34" s="12" customFormat="1" ht="12.75" x14ac:dyDescent="0.15">
      <c r="A1119" s="12" t="s">
        <v>2019</v>
      </c>
      <c r="B1119" s="12" t="s">
        <v>116</v>
      </c>
      <c r="C1119" s="12" t="s">
        <v>696</v>
      </c>
      <c r="D1119" s="12" t="s">
        <v>1002</v>
      </c>
      <c r="E1119" s="12" t="s">
        <v>544</v>
      </c>
      <c r="F1119" s="12" t="s">
        <v>545</v>
      </c>
      <c r="G1119" s="16">
        <v>10</v>
      </c>
      <c r="H1119" s="16">
        <v>10</v>
      </c>
      <c r="I1119" s="17">
        <v>10</v>
      </c>
      <c r="J1119" s="17">
        <v>10</v>
      </c>
      <c r="K1119" s="16">
        <v>0</v>
      </c>
      <c r="L1119" s="12" t="s">
        <v>1003</v>
      </c>
      <c r="M1119" s="12" t="s">
        <v>564</v>
      </c>
      <c r="N1119" s="12" t="s">
        <v>1004</v>
      </c>
      <c r="O1119" s="16">
        <v>2</v>
      </c>
      <c r="P1119" s="16">
        <v>2</v>
      </c>
      <c r="Q1119" s="17">
        <v>2</v>
      </c>
      <c r="R1119" s="17">
        <v>2</v>
      </c>
      <c r="S1119" s="16">
        <v>0</v>
      </c>
      <c r="T1119" s="16">
        <v>0</v>
      </c>
      <c r="U1119" s="17">
        <v>0</v>
      </c>
      <c r="V1119" s="17">
        <v>0</v>
      </c>
      <c r="W1119" s="16">
        <v>2</v>
      </c>
      <c r="X1119" s="16">
        <v>0</v>
      </c>
      <c r="Y1119" s="16">
        <v>0</v>
      </c>
      <c r="Z1119" s="16">
        <v>2</v>
      </c>
      <c r="AA1119" s="18">
        <v>0</v>
      </c>
      <c r="AB1119" s="16">
        <v>0</v>
      </c>
      <c r="AC1119" s="12" t="s">
        <v>549</v>
      </c>
      <c r="AD1119" s="12" t="s">
        <v>559</v>
      </c>
      <c r="AE1119" s="19">
        <v>43636</v>
      </c>
      <c r="AF1119" s="19">
        <v>43636</v>
      </c>
      <c r="AG1119" s="19">
        <v>43636</v>
      </c>
      <c r="AH1119" s="20">
        <v>43640</v>
      </c>
    </row>
    <row r="1120" spans="1:34" s="12" customFormat="1" ht="12.75" x14ac:dyDescent="0.15">
      <c r="A1120" s="12" t="s">
        <v>2020</v>
      </c>
      <c r="B1120" s="12" t="s">
        <v>83</v>
      </c>
      <c r="C1120" s="12" t="s">
        <v>670</v>
      </c>
      <c r="D1120" s="12" t="s">
        <v>1026</v>
      </c>
      <c r="E1120" s="12" t="s">
        <v>544</v>
      </c>
      <c r="F1120" s="12" t="s">
        <v>585</v>
      </c>
      <c r="G1120" s="16">
        <v>180000</v>
      </c>
      <c r="H1120" s="16">
        <v>114400</v>
      </c>
      <c r="I1120" s="17">
        <v>114400</v>
      </c>
      <c r="J1120" s="17">
        <v>114400</v>
      </c>
      <c r="K1120" s="16">
        <v>65600</v>
      </c>
      <c r="L1120" s="12" t="s">
        <v>1027</v>
      </c>
      <c r="M1120" s="12" t="s">
        <v>569</v>
      </c>
      <c r="N1120" s="12" t="s">
        <v>1028</v>
      </c>
      <c r="O1120" s="16">
        <v>175</v>
      </c>
      <c r="P1120" s="16">
        <v>171.1</v>
      </c>
      <c r="Q1120" s="17">
        <v>171.1</v>
      </c>
      <c r="R1120" s="17">
        <v>171.1</v>
      </c>
      <c r="S1120" s="16">
        <v>0</v>
      </c>
      <c r="T1120" s="16">
        <v>0</v>
      </c>
      <c r="U1120" s="17">
        <v>0</v>
      </c>
      <c r="V1120" s="17">
        <v>0</v>
      </c>
      <c r="W1120" s="16">
        <v>171.1</v>
      </c>
      <c r="X1120" s="16">
        <v>3.9</v>
      </c>
      <c r="Y1120" s="16">
        <v>59.877777777777801</v>
      </c>
      <c r="Z1120" s="16">
        <v>111.222222222222</v>
      </c>
      <c r="AA1120" s="18">
        <v>0</v>
      </c>
      <c r="AB1120" s="16">
        <v>-59.877777777777801</v>
      </c>
      <c r="AC1120" s="12" t="s">
        <v>549</v>
      </c>
      <c r="AD1120" s="12" t="s">
        <v>559</v>
      </c>
      <c r="AE1120" s="19">
        <v>43636</v>
      </c>
      <c r="AF1120" s="19">
        <v>43641</v>
      </c>
    </row>
    <row r="1121" spans="1:34" s="12" customFormat="1" ht="12.75" x14ac:dyDescent="0.15">
      <c r="A1121" s="12" t="s">
        <v>2021</v>
      </c>
      <c r="B1121" s="12" t="s">
        <v>1191</v>
      </c>
      <c r="C1121" s="12" t="s">
        <v>652</v>
      </c>
      <c r="D1121" s="12" t="s">
        <v>555</v>
      </c>
      <c r="E1121" s="12" t="s">
        <v>544</v>
      </c>
      <c r="F1121" s="12" t="s">
        <v>545</v>
      </c>
      <c r="G1121" s="16">
        <v>480</v>
      </c>
      <c r="H1121" s="16">
        <v>457</v>
      </c>
      <c r="I1121" s="17">
        <v>457</v>
      </c>
      <c r="J1121" s="17">
        <v>457</v>
      </c>
      <c r="K1121" s="16">
        <v>23</v>
      </c>
      <c r="L1121" s="12" t="s">
        <v>1192</v>
      </c>
      <c r="M1121" s="12" t="s">
        <v>557</v>
      </c>
      <c r="N1121" s="12" t="s">
        <v>1193</v>
      </c>
      <c r="O1121" s="16">
        <v>45</v>
      </c>
      <c r="P1121" s="16">
        <v>44.5</v>
      </c>
      <c r="Q1121" s="17">
        <v>44.5</v>
      </c>
      <c r="R1121" s="17">
        <v>44.5</v>
      </c>
      <c r="S1121" s="16">
        <v>0</v>
      </c>
      <c r="T1121" s="16">
        <v>0</v>
      </c>
      <c r="U1121" s="17">
        <v>0</v>
      </c>
      <c r="V1121" s="17">
        <v>0</v>
      </c>
      <c r="W1121" s="16">
        <v>44.5</v>
      </c>
      <c r="X1121" s="16">
        <v>0.5</v>
      </c>
      <c r="Y1121" s="16">
        <v>1.65625</v>
      </c>
      <c r="Z1121" s="16">
        <v>42.84375</v>
      </c>
      <c r="AA1121" s="18">
        <v>0</v>
      </c>
      <c r="AB1121" s="16">
        <v>-1.65625</v>
      </c>
      <c r="AC1121" s="12" t="s">
        <v>549</v>
      </c>
      <c r="AD1121" s="12" t="s">
        <v>559</v>
      </c>
      <c r="AE1121" s="19">
        <v>43637</v>
      </c>
      <c r="AF1121" s="19">
        <v>43640</v>
      </c>
      <c r="AH1121" s="20">
        <v>43644</v>
      </c>
    </row>
    <row r="1122" spans="1:34" s="12" customFormat="1" ht="12.75" x14ac:dyDescent="0.15">
      <c r="A1122" s="12" t="s">
        <v>2022</v>
      </c>
      <c r="B1122" s="12" t="s">
        <v>98</v>
      </c>
      <c r="C1122" s="12" t="s">
        <v>588</v>
      </c>
      <c r="D1122" s="12" t="s">
        <v>1060</v>
      </c>
      <c r="E1122" s="12" t="s">
        <v>544</v>
      </c>
      <c r="F1122" s="12" t="s">
        <v>545</v>
      </c>
      <c r="G1122" s="16">
        <v>1000</v>
      </c>
      <c r="H1122" s="16">
        <v>1000</v>
      </c>
      <c r="I1122" s="17">
        <v>1000</v>
      </c>
      <c r="J1122" s="17">
        <v>1000</v>
      </c>
      <c r="K1122" s="16">
        <v>0</v>
      </c>
      <c r="L1122" s="12" t="s">
        <v>1061</v>
      </c>
      <c r="M1122" s="12" t="s">
        <v>557</v>
      </c>
      <c r="N1122" s="12" t="s">
        <v>1062</v>
      </c>
      <c r="O1122" s="16">
        <v>98</v>
      </c>
      <c r="P1122" s="16">
        <v>98</v>
      </c>
      <c r="Q1122" s="17">
        <v>98</v>
      </c>
      <c r="R1122" s="17">
        <v>98</v>
      </c>
      <c r="S1122" s="16">
        <v>0</v>
      </c>
      <c r="T1122" s="16">
        <v>0</v>
      </c>
      <c r="U1122" s="17">
        <v>0</v>
      </c>
      <c r="V1122" s="17">
        <v>0</v>
      </c>
      <c r="W1122" s="16">
        <v>98</v>
      </c>
      <c r="X1122" s="16">
        <v>0</v>
      </c>
      <c r="Y1122" s="16">
        <v>-1.81898940354586E-14</v>
      </c>
      <c r="Z1122" s="16">
        <v>98</v>
      </c>
      <c r="AA1122" s="18">
        <v>0</v>
      </c>
      <c r="AB1122" s="16">
        <v>0</v>
      </c>
      <c r="AC1122" s="12" t="s">
        <v>549</v>
      </c>
      <c r="AD1122" s="12" t="s">
        <v>559</v>
      </c>
      <c r="AE1122" s="19">
        <v>43637</v>
      </c>
      <c r="AF1122" s="19">
        <v>43640</v>
      </c>
      <c r="AG1122" s="19">
        <v>43644</v>
      </c>
      <c r="AH1122" s="20">
        <v>43644</v>
      </c>
    </row>
    <row r="1123" spans="1:34" s="12" customFormat="1" ht="12.75" x14ac:dyDescent="0.15">
      <c r="A1123" s="12" t="s">
        <v>2023</v>
      </c>
      <c r="B1123" s="12" t="s">
        <v>1249</v>
      </c>
      <c r="C1123" s="12" t="s">
        <v>753</v>
      </c>
      <c r="D1123" s="12" t="s">
        <v>653</v>
      </c>
      <c r="E1123" s="12" t="s">
        <v>544</v>
      </c>
      <c r="F1123" s="12" t="s">
        <v>545</v>
      </c>
      <c r="G1123" s="16">
        <v>132</v>
      </c>
      <c r="H1123" s="16">
        <v>132</v>
      </c>
      <c r="I1123" s="17">
        <v>132</v>
      </c>
      <c r="J1123" s="17">
        <v>132</v>
      </c>
      <c r="K1123" s="16">
        <v>0</v>
      </c>
      <c r="L1123" s="12" t="s">
        <v>654</v>
      </c>
      <c r="M1123" s="12" t="s">
        <v>557</v>
      </c>
      <c r="N1123" s="12" t="s">
        <v>655</v>
      </c>
      <c r="O1123" s="16">
        <v>10</v>
      </c>
      <c r="P1123" s="16">
        <v>10</v>
      </c>
      <c r="Q1123" s="17">
        <v>10</v>
      </c>
      <c r="R1123" s="17">
        <v>10</v>
      </c>
      <c r="S1123" s="16">
        <v>0</v>
      </c>
      <c r="T1123" s="16">
        <v>0</v>
      </c>
      <c r="U1123" s="17">
        <v>0</v>
      </c>
      <c r="V1123" s="17">
        <v>0</v>
      </c>
      <c r="W1123" s="16">
        <v>10</v>
      </c>
      <c r="X1123" s="16">
        <v>0</v>
      </c>
      <c r="Y1123" s="16">
        <v>0</v>
      </c>
      <c r="Z1123" s="16">
        <v>10</v>
      </c>
      <c r="AA1123" s="18">
        <v>0</v>
      </c>
      <c r="AB1123" s="16">
        <v>0</v>
      </c>
      <c r="AC1123" s="12" t="s">
        <v>549</v>
      </c>
      <c r="AD1123" s="12" t="s">
        <v>559</v>
      </c>
      <c r="AE1123" s="19">
        <v>43637</v>
      </c>
      <c r="AF1123" s="19">
        <v>43637</v>
      </c>
      <c r="AG1123" s="19">
        <v>43637</v>
      </c>
      <c r="AH1123" s="20">
        <v>43640</v>
      </c>
    </row>
    <row r="1124" spans="1:34" s="12" customFormat="1" ht="12.75" x14ac:dyDescent="0.15">
      <c r="A1124" s="12" t="s">
        <v>2024</v>
      </c>
      <c r="B1124" s="12" t="s">
        <v>86</v>
      </c>
      <c r="C1124" s="12" t="s">
        <v>561</v>
      </c>
      <c r="D1124" s="12" t="s">
        <v>562</v>
      </c>
      <c r="E1124" s="12" t="s">
        <v>544</v>
      </c>
      <c r="F1124" s="12" t="s">
        <v>545</v>
      </c>
      <c r="G1124" s="16">
        <v>180000</v>
      </c>
      <c r="H1124" s="16">
        <v>177900</v>
      </c>
      <c r="I1124" s="17">
        <v>177900</v>
      </c>
      <c r="J1124" s="17">
        <v>177900</v>
      </c>
      <c r="K1124" s="16">
        <v>2100</v>
      </c>
      <c r="L1124" s="12" t="s">
        <v>563</v>
      </c>
      <c r="M1124" s="12" t="s">
        <v>564</v>
      </c>
      <c r="N1124" s="12" t="s">
        <v>565</v>
      </c>
      <c r="O1124" s="16">
        <v>82.216999999999999</v>
      </c>
      <c r="P1124" s="16">
        <v>81.3</v>
      </c>
      <c r="Q1124" s="17">
        <v>81.3</v>
      </c>
      <c r="R1124" s="17">
        <v>81.3</v>
      </c>
      <c r="S1124" s="16">
        <v>0</v>
      </c>
      <c r="T1124" s="16">
        <v>0</v>
      </c>
      <c r="U1124" s="17">
        <v>0</v>
      </c>
      <c r="V1124" s="17">
        <v>0</v>
      </c>
      <c r="W1124" s="16">
        <v>81.3</v>
      </c>
      <c r="X1124" s="16">
        <v>0.91700000000000703</v>
      </c>
      <c r="Y1124" s="16">
        <v>4.2198333333317399E-2</v>
      </c>
      <c r="Z1124" s="16">
        <v>81.257801666666694</v>
      </c>
      <c r="AA1124" s="18">
        <v>0</v>
      </c>
      <c r="AB1124" s="16">
        <v>-4.2198333333335503E-2</v>
      </c>
      <c r="AC1124" s="12" t="s">
        <v>549</v>
      </c>
      <c r="AD1124" s="12" t="s">
        <v>559</v>
      </c>
      <c r="AE1124" s="19">
        <v>43637</v>
      </c>
      <c r="AF1124" s="19">
        <v>43637</v>
      </c>
      <c r="AH1124" s="20">
        <v>43640</v>
      </c>
    </row>
    <row r="1125" spans="1:34" s="12" customFormat="1" ht="12.75" x14ac:dyDescent="0.15">
      <c r="A1125" s="12" t="s">
        <v>2025</v>
      </c>
      <c r="B1125" s="12" t="s">
        <v>96</v>
      </c>
      <c r="C1125" s="12" t="s">
        <v>579</v>
      </c>
      <c r="D1125" s="12" t="s">
        <v>584</v>
      </c>
      <c r="E1125" s="12" t="s">
        <v>544</v>
      </c>
      <c r="F1125" s="12" t="s">
        <v>545</v>
      </c>
      <c r="G1125" s="16">
        <v>50</v>
      </c>
      <c r="H1125" s="16">
        <v>49.9</v>
      </c>
      <c r="I1125" s="17">
        <v>49.9</v>
      </c>
      <c r="J1125" s="17">
        <v>49.9</v>
      </c>
      <c r="K1125" s="16">
        <v>0.1</v>
      </c>
      <c r="L1125" s="12" t="s">
        <v>581</v>
      </c>
      <c r="M1125" s="12" t="s">
        <v>557</v>
      </c>
      <c r="N1125" s="12" t="s">
        <v>582</v>
      </c>
      <c r="O1125" s="16">
        <v>7.8150000000000004</v>
      </c>
      <c r="P1125" s="16">
        <v>7.8</v>
      </c>
      <c r="Q1125" s="17">
        <v>7.8</v>
      </c>
      <c r="R1125" s="17">
        <v>7.8</v>
      </c>
      <c r="S1125" s="16">
        <v>0</v>
      </c>
      <c r="T1125" s="16">
        <v>0</v>
      </c>
      <c r="U1125" s="17">
        <v>0</v>
      </c>
      <c r="V1125" s="17">
        <v>0</v>
      </c>
      <c r="W1125" s="16">
        <v>7.8</v>
      </c>
      <c r="X1125" s="16">
        <v>1.4999999999999999E-2</v>
      </c>
      <c r="Y1125" s="16">
        <v>6.2999999999988196E-4</v>
      </c>
      <c r="Z1125" s="16">
        <v>7.7993699999999997</v>
      </c>
      <c r="AA1125" s="18">
        <v>0</v>
      </c>
      <c r="AB1125" s="16">
        <v>-6.2999999999988196E-4</v>
      </c>
      <c r="AC1125" s="12" t="s">
        <v>549</v>
      </c>
      <c r="AD1125" s="12" t="s">
        <v>559</v>
      </c>
      <c r="AE1125" s="19">
        <v>43637</v>
      </c>
      <c r="AF1125" s="19">
        <v>43637</v>
      </c>
      <c r="AH1125" s="20">
        <v>43642</v>
      </c>
    </row>
    <row r="1126" spans="1:34" s="12" customFormat="1" ht="12.75" x14ac:dyDescent="0.15">
      <c r="A1126" s="12" t="s">
        <v>2026</v>
      </c>
      <c r="B1126" s="12" t="s">
        <v>66</v>
      </c>
      <c r="C1126" s="12" t="s">
        <v>787</v>
      </c>
      <c r="D1126" s="12" t="s">
        <v>918</v>
      </c>
      <c r="E1126" s="12" t="s">
        <v>544</v>
      </c>
      <c r="F1126" s="12" t="s">
        <v>585</v>
      </c>
      <c r="G1126" s="16">
        <v>300000</v>
      </c>
      <c r="H1126" s="16">
        <v>6000</v>
      </c>
      <c r="I1126" s="17">
        <v>6000</v>
      </c>
      <c r="J1126" s="17">
        <v>6000</v>
      </c>
      <c r="K1126" s="16">
        <v>294000</v>
      </c>
      <c r="L1126" s="12" t="s">
        <v>1108</v>
      </c>
      <c r="M1126" s="12" t="s">
        <v>564</v>
      </c>
      <c r="N1126" s="12" t="s">
        <v>1109</v>
      </c>
      <c r="O1126" s="16">
        <v>199.8</v>
      </c>
      <c r="P1126" s="16">
        <v>186</v>
      </c>
      <c r="Q1126" s="17">
        <v>186</v>
      </c>
      <c r="R1126" s="17">
        <v>186</v>
      </c>
      <c r="S1126" s="16">
        <v>0</v>
      </c>
      <c r="T1126" s="16">
        <v>0</v>
      </c>
      <c r="U1126" s="17">
        <v>0</v>
      </c>
      <c r="V1126" s="17">
        <v>0</v>
      </c>
      <c r="W1126" s="16">
        <v>186</v>
      </c>
      <c r="X1126" s="16">
        <v>13.8</v>
      </c>
      <c r="Y1126" s="16">
        <v>182.00399999999999</v>
      </c>
      <c r="Z1126" s="16">
        <v>3.996</v>
      </c>
      <c r="AA1126" s="18">
        <v>0</v>
      </c>
      <c r="AB1126" s="16">
        <v>-182.00399999999999</v>
      </c>
      <c r="AC1126" s="12" t="s">
        <v>549</v>
      </c>
      <c r="AD1126" s="12" t="s">
        <v>559</v>
      </c>
      <c r="AE1126" s="19">
        <v>43637</v>
      </c>
      <c r="AF1126" s="19">
        <v>43642</v>
      </c>
    </row>
    <row r="1127" spans="1:34" s="12" customFormat="1" ht="12.75" x14ac:dyDescent="0.15">
      <c r="A1127" s="12" t="s">
        <v>2027</v>
      </c>
      <c r="B1127" s="12" t="s">
        <v>1111</v>
      </c>
      <c r="C1127" s="12" t="s">
        <v>1112</v>
      </c>
      <c r="D1127" s="12" t="s">
        <v>1113</v>
      </c>
      <c r="E1127" s="12" t="s">
        <v>544</v>
      </c>
      <c r="F1127" s="12" t="s">
        <v>585</v>
      </c>
      <c r="G1127" s="16">
        <v>300000</v>
      </c>
      <c r="H1127" s="16">
        <v>277600</v>
      </c>
      <c r="I1127" s="17">
        <v>277600</v>
      </c>
      <c r="J1127" s="17">
        <v>277600</v>
      </c>
      <c r="K1127" s="16">
        <v>22400</v>
      </c>
      <c r="L1127" s="12" t="s">
        <v>66</v>
      </c>
      <c r="M1127" s="12" t="s">
        <v>787</v>
      </c>
      <c r="N1127" s="12" t="s">
        <v>918</v>
      </c>
      <c r="O1127" s="16">
        <v>300000</v>
      </c>
      <c r="P1127" s="16">
        <v>277600</v>
      </c>
      <c r="Q1127" s="17">
        <v>277600</v>
      </c>
      <c r="R1127" s="17">
        <v>277600</v>
      </c>
      <c r="S1127" s="16">
        <v>0</v>
      </c>
      <c r="T1127" s="16">
        <v>0</v>
      </c>
      <c r="U1127" s="17">
        <v>0</v>
      </c>
      <c r="V1127" s="17">
        <v>0</v>
      </c>
      <c r="W1127" s="16">
        <v>277600</v>
      </c>
      <c r="X1127" s="16">
        <v>22400</v>
      </c>
      <c r="Y1127" s="16">
        <v>0</v>
      </c>
      <c r="Z1127" s="16">
        <v>277600</v>
      </c>
      <c r="AA1127" s="18">
        <v>0</v>
      </c>
      <c r="AB1127" s="16">
        <v>0</v>
      </c>
      <c r="AC1127" s="12" t="s">
        <v>549</v>
      </c>
      <c r="AD1127" s="12" t="s">
        <v>79</v>
      </c>
      <c r="AE1127" s="19">
        <v>43637</v>
      </c>
      <c r="AF1127" s="19">
        <v>43637</v>
      </c>
    </row>
    <row r="1128" spans="1:34" s="12" customFormat="1" ht="12.75" x14ac:dyDescent="0.15">
      <c r="A1128" s="12" t="s">
        <v>2028</v>
      </c>
      <c r="B1128" s="12" t="s">
        <v>1128</v>
      </c>
      <c r="C1128" s="12" t="s">
        <v>588</v>
      </c>
      <c r="D1128" s="12" t="s">
        <v>730</v>
      </c>
      <c r="E1128" s="12" t="s">
        <v>544</v>
      </c>
      <c r="F1128" s="12" t="s">
        <v>545</v>
      </c>
      <c r="G1128" s="16">
        <v>1200</v>
      </c>
      <c r="H1128" s="16">
        <v>1200</v>
      </c>
      <c r="I1128" s="17">
        <v>1200</v>
      </c>
      <c r="J1128" s="17">
        <v>1200</v>
      </c>
      <c r="K1128" s="16">
        <v>0</v>
      </c>
      <c r="L1128" s="12" t="s">
        <v>731</v>
      </c>
      <c r="M1128" s="12" t="s">
        <v>686</v>
      </c>
      <c r="N1128" s="12" t="s">
        <v>732</v>
      </c>
      <c r="O1128" s="16">
        <v>124</v>
      </c>
      <c r="P1128" s="16">
        <v>124</v>
      </c>
      <c r="Q1128" s="17">
        <v>124</v>
      </c>
      <c r="R1128" s="17">
        <v>124</v>
      </c>
      <c r="S1128" s="16">
        <v>0</v>
      </c>
      <c r="T1128" s="16">
        <v>0</v>
      </c>
      <c r="U1128" s="17">
        <v>0</v>
      </c>
      <c r="V1128" s="17">
        <v>0</v>
      </c>
      <c r="W1128" s="16">
        <v>124</v>
      </c>
      <c r="X1128" s="16">
        <v>0</v>
      </c>
      <c r="Y1128" s="16">
        <v>0</v>
      </c>
      <c r="Z1128" s="16">
        <v>124</v>
      </c>
      <c r="AA1128" s="18">
        <v>0</v>
      </c>
      <c r="AB1128" s="16">
        <v>0</v>
      </c>
      <c r="AC1128" s="12" t="s">
        <v>549</v>
      </c>
      <c r="AD1128" s="12" t="s">
        <v>559</v>
      </c>
      <c r="AE1128" s="19">
        <v>43637</v>
      </c>
      <c r="AF1128" s="19">
        <v>43640</v>
      </c>
      <c r="AG1128" s="19">
        <v>43641</v>
      </c>
      <c r="AH1128" s="20">
        <v>43644</v>
      </c>
    </row>
    <row r="1129" spans="1:34" s="12" customFormat="1" ht="12.75" x14ac:dyDescent="0.15">
      <c r="A1129" s="12" t="s">
        <v>2029</v>
      </c>
      <c r="B1129" s="12" t="s">
        <v>774</v>
      </c>
      <c r="C1129" s="12" t="s">
        <v>573</v>
      </c>
      <c r="D1129" s="12" t="s">
        <v>775</v>
      </c>
      <c r="E1129" s="12" t="s">
        <v>544</v>
      </c>
      <c r="F1129" s="12" t="s">
        <v>545</v>
      </c>
      <c r="G1129" s="16">
        <v>600</v>
      </c>
      <c r="H1129" s="16">
        <v>599.5</v>
      </c>
      <c r="I1129" s="17">
        <v>599.5</v>
      </c>
      <c r="J1129" s="17">
        <v>599.5</v>
      </c>
      <c r="K1129" s="16">
        <v>0.5</v>
      </c>
      <c r="L1129" s="12" t="s">
        <v>776</v>
      </c>
      <c r="M1129" s="12" t="s">
        <v>557</v>
      </c>
      <c r="N1129" s="12" t="s">
        <v>777</v>
      </c>
      <c r="O1129" s="16">
        <v>76.2</v>
      </c>
      <c r="P1129" s="16">
        <v>76.2</v>
      </c>
      <c r="Q1129" s="17">
        <v>76.2</v>
      </c>
      <c r="R1129" s="17">
        <v>76.2</v>
      </c>
      <c r="S1129" s="16">
        <v>0</v>
      </c>
      <c r="T1129" s="16">
        <v>0</v>
      </c>
      <c r="U1129" s="17">
        <v>0</v>
      </c>
      <c r="V1129" s="17">
        <v>0</v>
      </c>
      <c r="W1129" s="16">
        <v>76.2</v>
      </c>
      <c r="X1129" s="16">
        <v>0</v>
      </c>
      <c r="Y1129" s="16">
        <v>6.3499999999994505E-2</v>
      </c>
      <c r="Z1129" s="16">
        <v>76.136499999999998</v>
      </c>
      <c r="AA1129" s="18">
        <v>0</v>
      </c>
      <c r="AB1129" s="16">
        <v>-6.3500000000003595E-2</v>
      </c>
      <c r="AC1129" s="12" t="s">
        <v>549</v>
      </c>
      <c r="AD1129" s="12" t="s">
        <v>559</v>
      </c>
      <c r="AE1129" s="19">
        <v>43637</v>
      </c>
      <c r="AF1129" s="19">
        <v>43642</v>
      </c>
      <c r="AH1129" s="20">
        <v>43644</v>
      </c>
    </row>
    <row r="1130" spans="1:34" s="12" customFormat="1" ht="12.75" x14ac:dyDescent="0.15">
      <c r="A1130" s="12" t="s">
        <v>2030</v>
      </c>
      <c r="B1130" s="12" t="s">
        <v>641</v>
      </c>
      <c r="C1130" s="12" t="s">
        <v>573</v>
      </c>
      <c r="D1130" s="12" t="s">
        <v>642</v>
      </c>
      <c r="E1130" s="12" t="s">
        <v>544</v>
      </c>
      <c r="F1130" s="12" t="s">
        <v>585</v>
      </c>
      <c r="G1130" s="16">
        <v>600</v>
      </c>
      <c r="H1130" s="16">
        <v>561.5</v>
      </c>
      <c r="I1130" s="17">
        <v>561.5</v>
      </c>
      <c r="J1130" s="17">
        <v>561.5</v>
      </c>
      <c r="K1130" s="16">
        <v>38.5</v>
      </c>
      <c r="L1130" s="12" t="s">
        <v>643</v>
      </c>
      <c r="M1130" s="12" t="s">
        <v>557</v>
      </c>
      <c r="N1130" s="12" t="s">
        <v>644</v>
      </c>
      <c r="O1130" s="16">
        <v>44.4</v>
      </c>
      <c r="P1130" s="16">
        <v>44.4</v>
      </c>
      <c r="Q1130" s="17">
        <v>44.4</v>
      </c>
      <c r="R1130" s="17">
        <v>44.4</v>
      </c>
      <c r="S1130" s="16">
        <v>0</v>
      </c>
      <c r="T1130" s="16">
        <v>0</v>
      </c>
      <c r="U1130" s="17">
        <v>0</v>
      </c>
      <c r="V1130" s="17">
        <v>0</v>
      </c>
      <c r="W1130" s="16">
        <v>44.4</v>
      </c>
      <c r="X1130" s="16">
        <v>0</v>
      </c>
      <c r="Y1130" s="16">
        <v>2.8490000000000002</v>
      </c>
      <c r="Z1130" s="16">
        <v>41.551000000000002</v>
      </c>
      <c r="AA1130" s="18">
        <v>0</v>
      </c>
      <c r="AB1130" s="16">
        <v>-2.8490000000000002</v>
      </c>
      <c r="AC1130" s="12" t="s">
        <v>549</v>
      </c>
      <c r="AD1130" s="12" t="s">
        <v>559</v>
      </c>
      <c r="AE1130" s="19">
        <v>43637</v>
      </c>
      <c r="AF1130" s="19">
        <v>43641</v>
      </c>
    </row>
    <row r="1131" spans="1:34" s="12" customFormat="1" ht="12.75" x14ac:dyDescent="0.15">
      <c r="A1131" s="12" t="s">
        <v>2031</v>
      </c>
      <c r="B1131" s="12" t="s">
        <v>572</v>
      </c>
      <c r="C1131" s="12" t="s">
        <v>573</v>
      </c>
      <c r="D1131" s="12" t="s">
        <v>574</v>
      </c>
      <c r="E1131" s="12" t="s">
        <v>544</v>
      </c>
      <c r="F1131" s="12" t="s">
        <v>545</v>
      </c>
      <c r="G1131" s="16">
        <v>600</v>
      </c>
      <c r="H1131" s="16">
        <v>595</v>
      </c>
      <c r="I1131" s="17">
        <v>595</v>
      </c>
      <c r="J1131" s="17">
        <v>595</v>
      </c>
      <c r="K1131" s="16">
        <v>5</v>
      </c>
      <c r="L1131" s="12" t="s">
        <v>575</v>
      </c>
      <c r="M1131" s="12" t="s">
        <v>576</v>
      </c>
      <c r="N1131" s="12" t="s">
        <v>577</v>
      </c>
      <c r="O1131" s="16">
        <v>101.28</v>
      </c>
      <c r="P1131" s="16">
        <v>101.28</v>
      </c>
      <c r="Q1131" s="17">
        <v>101.28</v>
      </c>
      <c r="R1131" s="17">
        <v>101.28</v>
      </c>
      <c r="S1131" s="16">
        <v>0</v>
      </c>
      <c r="T1131" s="16">
        <v>0</v>
      </c>
      <c r="U1131" s="17">
        <v>0</v>
      </c>
      <c r="V1131" s="17">
        <v>0</v>
      </c>
      <c r="W1131" s="16">
        <v>101.28</v>
      </c>
      <c r="X1131" s="16">
        <v>0</v>
      </c>
      <c r="Y1131" s="16">
        <v>0.84400000000001496</v>
      </c>
      <c r="Z1131" s="16">
        <v>100.43600000000001</v>
      </c>
      <c r="AA1131" s="18">
        <v>0</v>
      </c>
      <c r="AB1131" s="16">
        <v>-0.84399999999999598</v>
      </c>
      <c r="AC1131" s="12" t="s">
        <v>549</v>
      </c>
      <c r="AD1131" s="12" t="s">
        <v>559</v>
      </c>
      <c r="AE1131" s="19">
        <v>43637</v>
      </c>
      <c r="AF1131" s="19">
        <v>43641</v>
      </c>
      <c r="AH1131" s="20">
        <v>43644</v>
      </c>
    </row>
    <row r="1132" spans="1:34" s="12" customFormat="1" ht="12.75" x14ac:dyDescent="0.15">
      <c r="A1132" s="12" t="s">
        <v>2032</v>
      </c>
      <c r="B1132" s="12" t="s">
        <v>834</v>
      </c>
      <c r="C1132" s="12" t="s">
        <v>573</v>
      </c>
      <c r="D1132" s="12" t="s">
        <v>574</v>
      </c>
      <c r="E1132" s="12" t="s">
        <v>544</v>
      </c>
      <c r="F1132" s="12" t="s">
        <v>585</v>
      </c>
      <c r="G1132" s="16">
        <v>600</v>
      </c>
      <c r="H1132" s="16">
        <v>270</v>
      </c>
      <c r="I1132" s="17">
        <v>270</v>
      </c>
      <c r="J1132" s="17">
        <v>270</v>
      </c>
      <c r="K1132" s="16">
        <v>330</v>
      </c>
      <c r="L1132" s="12" t="s">
        <v>575</v>
      </c>
      <c r="M1132" s="12" t="s">
        <v>576</v>
      </c>
      <c r="N1132" s="12" t="s">
        <v>577</v>
      </c>
      <c r="O1132" s="16">
        <v>101.28</v>
      </c>
      <c r="P1132" s="16">
        <v>98.12</v>
      </c>
      <c r="Q1132" s="17">
        <v>101.2</v>
      </c>
      <c r="R1132" s="17">
        <v>101.2</v>
      </c>
      <c r="S1132" s="16">
        <v>0</v>
      </c>
      <c r="T1132" s="16">
        <v>0</v>
      </c>
      <c r="U1132" s="17">
        <v>0</v>
      </c>
      <c r="V1132" s="17">
        <v>0</v>
      </c>
      <c r="W1132" s="16">
        <v>98.12</v>
      </c>
      <c r="X1132" s="16">
        <v>3.16</v>
      </c>
      <c r="Y1132" s="16">
        <v>52.543999999999997</v>
      </c>
      <c r="Z1132" s="16">
        <v>45.576000000000001</v>
      </c>
      <c r="AA1132" s="18">
        <v>0</v>
      </c>
      <c r="AB1132" s="16">
        <v>-52.543999999999997</v>
      </c>
      <c r="AC1132" s="12" t="s">
        <v>549</v>
      </c>
      <c r="AD1132" s="12" t="s">
        <v>559</v>
      </c>
      <c r="AE1132" s="19">
        <v>43637</v>
      </c>
      <c r="AF1132" s="19">
        <v>43645</v>
      </c>
    </row>
    <row r="1133" spans="1:34" s="12" customFormat="1" ht="12.75" x14ac:dyDescent="0.15">
      <c r="A1133" s="12" t="s">
        <v>2033</v>
      </c>
      <c r="B1133" s="12" t="s">
        <v>107</v>
      </c>
      <c r="C1133" s="12" t="s">
        <v>554</v>
      </c>
      <c r="D1133" s="12" t="s">
        <v>757</v>
      </c>
      <c r="E1133" s="12" t="s">
        <v>544</v>
      </c>
      <c r="F1133" s="12" t="s">
        <v>545</v>
      </c>
      <c r="G1133" s="16">
        <v>700</v>
      </c>
      <c r="H1133" s="16">
        <v>700</v>
      </c>
      <c r="I1133" s="17">
        <v>700</v>
      </c>
      <c r="J1133" s="17">
        <v>700</v>
      </c>
      <c r="K1133" s="16">
        <v>0</v>
      </c>
      <c r="L1133" s="12" t="s">
        <v>654</v>
      </c>
      <c r="M1133" s="12" t="s">
        <v>557</v>
      </c>
      <c r="N1133" s="12" t="s">
        <v>655</v>
      </c>
      <c r="O1133" s="16">
        <v>98</v>
      </c>
      <c r="P1133" s="16">
        <v>98</v>
      </c>
      <c r="Q1133" s="17">
        <v>98</v>
      </c>
      <c r="R1133" s="17">
        <v>98</v>
      </c>
      <c r="S1133" s="16">
        <v>0</v>
      </c>
      <c r="T1133" s="16">
        <v>0</v>
      </c>
      <c r="U1133" s="17">
        <v>0</v>
      </c>
      <c r="V1133" s="17">
        <v>0</v>
      </c>
      <c r="W1133" s="16">
        <v>98</v>
      </c>
      <c r="X1133" s="16">
        <v>0</v>
      </c>
      <c r="Y1133" s="16">
        <v>0</v>
      </c>
      <c r="Z1133" s="16">
        <v>98</v>
      </c>
      <c r="AA1133" s="18">
        <v>0</v>
      </c>
      <c r="AB1133" s="16">
        <v>0</v>
      </c>
      <c r="AC1133" s="12" t="s">
        <v>549</v>
      </c>
      <c r="AD1133" s="12" t="s">
        <v>559</v>
      </c>
      <c r="AE1133" s="19">
        <v>43637</v>
      </c>
      <c r="AF1133" s="19">
        <v>43638</v>
      </c>
      <c r="AG1133" s="19">
        <v>43641</v>
      </c>
      <c r="AH1133" s="20">
        <v>43644</v>
      </c>
    </row>
    <row r="1134" spans="1:34" s="12" customFormat="1" ht="12.75" x14ac:dyDescent="0.15">
      <c r="A1134" s="12" t="s">
        <v>2034</v>
      </c>
      <c r="B1134" s="12" t="s">
        <v>108</v>
      </c>
      <c r="C1134" s="12" t="s">
        <v>652</v>
      </c>
      <c r="D1134" s="12" t="s">
        <v>653</v>
      </c>
      <c r="E1134" s="12" t="s">
        <v>544</v>
      </c>
      <c r="F1134" s="12" t="s">
        <v>703</v>
      </c>
      <c r="G1134" s="16">
        <v>800</v>
      </c>
      <c r="H1134" s="16">
        <v>0</v>
      </c>
      <c r="I1134" s="17">
        <v>0</v>
      </c>
      <c r="J1134" s="17">
        <v>0</v>
      </c>
      <c r="K1134" s="16">
        <v>800</v>
      </c>
      <c r="L1134" s="12" t="s">
        <v>654</v>
      </c>
      <c r="M1134" s="12" t="s">
        <v>557</v>
      </c>
      <c r="N1134" s="12" t="s">
        <v>655</v>
      </c>
      <c r="O1134" s="16">
        <v>56</v>
      </c>
      <c r="P1134" s="16">
        <v>0</v>
      </c>
      <c r="Q1134" s="17">
        <v>0</v>
      </c>
      <c r="R1134" s="17">
        <v>56</v>
      </c>
      <c r="S1134" s="16">
        <v>0</v>
      </c>
      <c r="T1134" s="16">
        <v>0</v>
      </c>
      <c r="U1134" s="17">
        <v>0</v>
      </c>
      <c r="V1134" s="17">
        <v>0</v>
      </c>
      <c r="W1134" s="16">
        <v>0</v>
      </c>
      <c r="X1134" s="16">
        <v>56</v>
      </c>
      <c r="Y1134" s="16">
        <v>0</v>
      </c>
      <c r="Z1134" s="16">
        <v>0</v>
      </c>
      <c r="AA1134" s="18">
        <v>0</v>
      </c>
      <c r="AB1134" s="16">
        <v>0</v>
      </c>
      <c r="AC1134" s="12" t="s">
        <v>549</v>
      </c>
      <c r="AD1134" s="12" t="s">
        <v>559</v>
      </c>
      <c r="AE1134" s="19">
        <v>43637</v>
      </c>
    </row>
    <row r="1135" spans="1:34" s="12" customFormat="1" ht="12.75" x14ac:dyDescent="0.15">
      <c r="A1135" s="12" t="s">
        <v>2035</v>
      </c>
      <c r="B1135" s="12" t="s">
        <v>113</v>
      </c>
      <c r="C1135" s="12" t="s">
        <v>753</v>
      </c>
      <c r="D1135" s="12" t="s">
        <v>653</v>
      </c>
      <c r="E1135" s="12" t="s">
        <v>544</v>
      </c>
      <c r="F1135" s="12" t="s">
        <v>545</v>
      </c>
      <c r="G1135" s="16">
        <v>400</v>
      </c>
      <c r="H1135" s="16">
        <v>400</v>
      </c>
      <c r="I1135" s="17">
        <v>400</v>
      </c>
      <c r="J1135" s="17">
        <v>400</v>
      </c>
      <c r="K1135" s="16">
        <v>0</v>
      </c>
      <c r="L1135" s="12" t="s">
        <v>754</v>
      </c>
      <c r="M1135" s="12" t="s">
        <v>557</v>
      </c>
      <c r="N1135" s="12" t="s">
        <v>755</v>
      </c>
      <c r="O1135" s="16">
        <v>48.387999999999998</v>
      </c>
      <c r="P1135" s="16">
        <v>48.387999999999998</v>
      </c>
      <c r="Q1135" s="17">
        <v>48.387999999999998</v>
      </c>
      <c r="R1135" s="17">
        <v>48.387999999999998</v>
      </c>
      <c r="S1135" s="16">
        <v>0</v>
      </c>
      <c r="T1135" s="16">
        <v>0</v>
      </c>
      <c r="U1135" s="17">
        <v>0</v>
      </c>
      <c r="V1135" s="17">
        <v>0</v>
      </c>
      <c r="W1135" s="16">
        <v>48.387999999999998</v>
      </c>
      <c r="X1135" s="16">
        <v>0</v>
      </c>
      <c r="Y1135" s="16">
        <v>0</v>
      </c>
      <c r="Z1135" s="16">
        <v>48.387999999999998</v>
      </c>
      <c r="AA1135" s="18">
        <v>0</v>
      </c>
      <c r="AB1135" s="16">
        <v>0</v>
      </c>
      <c r="AC1135" s="12" t="s">
        <v>549</v>
      </c>
      <c r="AD1135" s="12" t="s">
        <v>559</v>
      </c>
      <c r="AE1135" s="19">
        <v>43637</v>
      </c>
      <c r="AF1135" s="19">
        <v>43640</v>
      </c>
      <c r="AG1135" s="19">
        <v>43642</v>
      </c>
      <c r="AH1135" s="20">
        <v>43644</v>
      </c>
    </row>
    <row r="1136" spans="1:34" s="12" customFormat="1" ht="12.75" x14ac:dyDescent="0.15">
      <c r="A1136" s="12" t="s">
        <v>2036</v>
      </c>
      <c r="B1136" s="12" t="s">
        <v>81</v>
      </c>
      <c r="C1136" s="12" t="s">
        <v>863</v>
      </c>
      <c r="D1136" s="12" t="s">
        <v>864</v>
      </c>
      <c r="E1136" s="12" t="s">
        <v>544</v>
      </c>
      <c r="F1136" s="12" t="s">
        <v>545</v>
      </c>
      <c r="G1136" s="16">
        <v>800000</v>
      </c>
      <c r="H1136" s="16">
        <v>0</v>
      </c>
      <c r="I1136" s="17">
        <v>0</v>
      </c>
      <c r="J1136" s="17">
        <v>0</v>
      </c>
      <c r="K1136" s="16">
        <v>800000</v>
      </c>
      <c r="L1136" s="12" t="s">
        <v>865</v>
      </c>
      <c r="M1136" s="12" t="s">
        <v>564</v>
      </c>
      <c r="N1136" s="12" t="s">
        <v>866</v>
      </c>
      <c r="O1136" s="16">
        <v>262.48</v>
      </c>
      <c r="P1136" s="16">
        <v>3.3</v>
      </c>
      <c r="Q1136" s="17">
        <v>3.3</v>
      </c>
      <c r="R1136" s="17">
        <v>3.3</v>
      </c>
      <c r="S1136" s="16">
        <v>0</v>
      </c>
      <c r="T1136" s="16">
        <v>0</v>
      </c>
      <c r="U1136" s="17">
        <v>0</v>
      </c>
      <c r="V1136" s="17">
        <v>0</v>
      </c>
      <c r="W1136" s="16">
        <v>3.3</v>
      </c>
      <c r="X1136" s="16">
        <v>259.18</v>
      </c>
      <c r="Y1136" s="16">
        <v>3.3</v>
      </c>
      <c r="Z1136" s="16">
        <v>0</v>
      </c>
      <c r="AA1136" s="18">
        <v>0</v>
      </c>
      <c r="AB1136" s="16">
        <v>-3.3</v>
      </c>
      <c r="AC1136" s="12" t="s">
        <v>549</v>
      </c>
      <c r="AD1136" s="12" t="s">
        <v>559</v>
      </c>
      <c r="AE1136" s="19">
        <v>43637</v>
      </c>
      <c r="AH1136" s="20">
        <v>43640</v>
      </c>
    </row>
    <row r="1137" spans="1:34" s="12" customFormat="1" ht="12.75" x14ac:dyDescent="0.15">
      <c r="A1137" s="12" t="s">
        <v>2037</v>
      </c>
      <c r="B1137" s="12" t="s">
        <v>82</v>
      </c>
      <c r="C1137" s="12" t="s">
        <v>646</v>
      </c>
      <c r="D1137" s="12" t="s">
        <v>647</v>
      </c>
      <c r="E1137" s="12" t="s">
        <v>544</v>
      </c>
      <c r="F1137" s="12" t="s">
        <v>545</v>
      </c>
      <c r="G1137" s="16">
        <v>100000</v>
      </c>
      <c r="H1137" s="16">
        <v>0</v>
      </c>
      <c r="I1137" s="17">
        <v>0</v>
      </c>
      <c r="J1137" s="17">
        <v>0</v>
      </c>
      <c r="K1137" s="16">
        <v>100000</v>
      </c>
      <c r="L1137" s="12" t="s">
        <v>648</v>
      </c>
      <c r="M1137" s="12" t="s">
        <v>564</v>
      </c>
      <c r="N1137" s="12" t="s">
        <v>649</v>
      </c>
      <c r="O1137" s="16">
        <v>47.3</v>
      </c>
      <c r="P1137" s="16">
        <v>0</v>
      </c>
      <c r="Q1137" s="17">
        <v>0</v>
      </c>
      <c r="R1137" s="17">
        <v>0</v>
      </c>
      <c r="S1137" s="16">
        <v>0</v>
      </c>
      <c r="T1137" s="16">
        <v>0</v>
      </c>
      <c r="U1137" s="17">
        <v>0</v>
      </c>
      <c r="V1137" s="17">
        <v>0</v>
      </c>
      <c r="W1137" s="16">
        <v>0</v>
      </c>
      <c r="X1137" s="16">
        <v>47.3</v>
      </c>
      <c r="Y1137" s="16">
        <v>0</v>
      </c>
      <c r="Z1137" s="16">
        <v>0</v>
      </c>
      <c r="AA1137" s="18">
        <v>0</v>
      </c>
      <c r="AB1137" s="16">
        <v>0</v>
      </c>
      <c r="AC1137" s="12" t="s">
        <v>549</v>
      </c>
      <c r="AD1137" s="12" t="s">
        <v>559</v>
      </c>
      <c r="AE1137" s="19">
        <v>43637</v>
      </c>
      <c r="AH1137" s="20">
        <v>43644</v>
      </c>
    </row>
    <row r="1138" spans="1:34" s="12" customFormat="1" ht="12.75" x14ac:dyDescent="0.15">
      <c r="A1138" s="12" t="s">
        <v>2038</v>
      </c>
      <c r="B1138" s="12" t="s">
        <v>1191</v>
      </c>
      <c r="C1138" s="12" t="s">
        <v>652</v>
      </c>
      <c r="D1138" s="12" t="s">
        <v>555</v>
      </c>
      <c r="E1138" s="12" t="s">
        <v>544</v>
      </c>
      <c r="F1138" s="12" t="s">
        <v>545</v>
      </c>
      <c r="G1138" s="16">
        <v>400</v>
      </c>
      <c r="H1138" s="16">
        <v>0</v>
      </c>
      <c r="I1138" s="17">
        <v>0</v>
      </c>
      <c r="J1138" s="17">
        <v>0</v>
      </c>
      <c r="K1138" s="16">
        <v>400</v>
      </c>
      <c r="L1138" s="12" t="s">
        <v>1192</v>
      </c>
      <c r="M1138" s="12" t="s">
        <v>557</v>
      </c>
      <c r="N1138" s="12" t="s">
        <v>1193</v>
      </c>
      <c r="O1138" s="16">
        <v>38</v>
      </c>
      <c r="P1138" s="16">
        <v>0</v>
      </c>
      <c r="Q1138" s="17">
        <v>0</v>
      </c>
      <c r="R1138" s="17">
        <v>0</v>
      </c>
      <c r="S1138" s="16">
        <v>0</v>
      </c>
      <c r="T1138" s="16">
        <v>0</v>
      </c>
      <c r="U1138" s="17">
        <v>0</v>
      </c>
      <c r="V1138" s="17">
        <v>0</v>
      </c>
      <c r="W1138" s="16">
        <v>0</v>
      </c>
      <c r="X1138" s="16">
        <v>38</v>
      </c>
      <c r="Y1138" s="16">
        <v>0</v>
      </c>
      <c r="Z1138" s="16">
        <v>0</v>
      </c>
      <c r="AA1138" s="18">
        <v>0</v>
      </c>
      <c r="AB1138" s="16">
        <v>0</v>
      </c>
      <c r="AC1138" s="12" t="s">
        <v>549</v>
      </c>
      <c r="AD1138" s="12" t="s">
        <v>559</v>
      </c>
      <c r="AE1138" s="19">
        <v>43638</v>
      </c>
      <c r="AH1138" s="20">
        <v>43641</v>
      </c>
    </row>
    <row r="1139" spans="1:34" s="12" customFormat="1" ht="12.75" x14ac:dyDescent="0.15">
      <c r="A1139" s="12" t="s">
        <v>2039</v>
      </c>
      <c r="B1139" s="12" t="s">
        <v>1210</v>
      </c>
      <c r="C1139" s="12" t="s">
        <v>696</v>
      </c>
      <c r="D1139" s="12" t="s">
        <v>1211</v>
      </c>
      <c r="E1139" s="12" t="s">
        <v>544</v>
      </c>
      <c r="F1139" s="12" t="s">
        <v>708</v>
      </c>
      <c r="G1139" s="16">
        <v>350</v>
      </c>
      <c r="H1139" s="16">
        <v>0</v>
      </c>
      <c r="I1139" s="17">
        <v>0</v>
      </c>
      <c r="J1139" s="17">
        <v>0</v>
      </c>
      <c r="K1139" s="16">
        <v>350</v>
      </c>
      <c r="L1139" s="12" t="s">
        <v>1212</v>
      </c>
      <c r="M1139" s="12" t="s">
        <v>564</v>
      </c>
      <c r="N1139" s="12" t="s">
        <v>1213</v>
      </c>
      <c r="O1139" s="16">
        <v>83</v>
      </c>
      <c r="P1139" s="16">
        <v>83</v>
      </c>
      <c r="Q1139" s="17">
        <v>83</v>
      </c>
      <c r="R1139" s="17">
        <v>83</v>
      </c>
      <c r="S1139" s="16">
        <v>0</v>
      </c>
      <c r="T1139" s="16">
        <v>0</v>
      </c>
      <c r="U1139" s="17">
        <v>0</v>
      </c>
      <c r="V1139" s="17">
        <v>0</v>
      </c>
      <c r="W1139" s="16">
        <v>83</v>
      </c>
      <c r="X1139" s="16">
        <v>0</v>
      </c>
      <c r="Y1139" s="16">
        <v>83</v>
      </c>
      <c r="Z1139" s="16">
        <v>0</v>
      </c>
      <c r="AA1139" s="18">
        <v>0</v>
      </c>
      <c r="AB1139" s="16">
        <v>-83</v>
      </c>
      <c r="AC1139" s="12" t="s">
        <v>549</v>
      </c>
      <c r="AD1139" s="12" t="s">
        <v>559</v>
      </c>
      <c r="AE1139" s="19">
        <v>43638</v>
      </c>
    </row>
    <row r="1140" spans="1:34" s="12" customFormat="1" ht="12.75" x14ac:dyDescent="0.15">
      <c r="A1140" s="12" t="s">
        <v>2040</v>
      </c>
      <c r="B1140" s="12" t="s">
        <v>1410</v>
      </c>
      <c r="C1140" s="12" t="s">
        <v>573</v>
      </c>
      <c r="D1140" s="12" t="s">
        <v>1411</v>
      </c>
      <c r="E1140" s="12" t="s">
        <v>544</v>
      </c>
      <c r="F1140" s="12" t="s">
        <v>545</v>
      </c>
      <c r="G1140" s="16">
        <v>80</v>
      </c>
      <c r="H1140" s="16">
        <v>78.900000000000006</v>
      </c>
      <c r="I1140" s="17">
        <v>78.900000000000006</v>
      </c>
      <c r="J1140" s="17">
        <v>78.900000000000006</v>
      </c>
      <c r="K1140" s="16">
        <v>1.1000000000000001</v>
      </c>
      <c r="L1140" s="12" t="s">
        <v>776</v>
      </c>
      <c r="M1140" s="12" t="s">
        <v>557</v>
      </c>
      <c r="N1140" s="12" t="s">
        <v>777</v>
      </c>
      <c r="O1140" s="16">
        <v>8.1039999999999992</v>
      </c>
      <c r="P1140" s="16">
        <v>8</v>
      </c>
      <c r="Q1140" s="17">
        <v>8</v>
      </c>
      <c r="R1140" s="17">
        <v>8</v>
      </c>
      <c r="S1140" s="16">
        <v>0</v>
      </c>
      <c r="T1140" s="16">
        <v>0</v>
      </c>
      <c r="U1140" s="17">
        <v>0</v>
      </c>
      <c r="V1140" s="17">
        <v>0</v>
      </c>
      <c r="W1140" s="16">
        <v>8</v>
      </c>
      <c r="X1140" s="16">
        <v>0.104</v>
      </c>
      <c r="Y1140" s="16">
        <v>7.4299999999982401E-3</v>
      </c>
      <c r="Z1140" s="16">
        <v>7.9925699999999997</v>
      </c>
      <c r="AA1140" s="18">
        <v>0</v>
      </c>
      <c r="AB1140" s="16">
        <v>-7.4299999999993798E-3</v>
      </c>
      <c r="AC1140" s="12" t="s">
        <v>549</v>
      </c>
      <c r="AD1140" s="12" t="s">
        <v>559</v>
      </c>
      <c r="AE1140" s="19">
        <v>43638</v>
      </c>
      <c r="AF1140" s="19">
        <v>43638</v>
      </c>
      <c r="AH1140" s="20">
        <v>43640</v>
      </c>
    </row>
    <row r="1141" spans="1:34" s="12" customFormat="1" ht="12.75" x14ac:dyDescent="0.15">
      <c r="A1141" s="12" t="s">
        <v>2041</v>
      </c>
      <c r="B1141" s="12" t="s">
        <v>395</v>
      </c>
      <c r="C1141" s="12" t="s">
        <v>740</v>
      </c>
      <c r="D1141" s="12" t="s">
        <v>741</v>
      </c>
      <c r="E1141" s="12" t="s">
        <v>544</v>
      </c>
      <c r="F1141" s="12" t="s">
        <v>545</v>
      </c>
      <c r="G1141" s="16">
        <v>150</v>
      </c>
      <c r="H1141" s="16">
        <v>150</v>
      </c>
      <c r="I1141" s="17">
        <v>150</v>
      </c>
      <c r="J1141" s="17">
        <v>150</v>
      </c>
      <c r="K1141" s="16">
        <v>0</v>
      </c>
      <c r="L1141" s="12" t="s">
        <v>742</v>
      </c>
      <c r="M1141" s="12" t="s">
        <v>743</v>
      </c>
      <c r="N1141" s="12" t="s">
        <v>744</v>
      </c>
      <c r="O1141" s="16">
        <v>12.065</v>
      </c>
      <c r="P1141" s="16">
        <v>12.065</v>
      </c>
      <c r="Q1141" s="17">
        <v>12.065</v>
      </c>
      <c r="R1141" s="17">
        <v>12.065</v>
      </c>
      <c r="S1141" s="16">
        <v>0</v>
      </c>
      <c r="T1141" s="16">
        <v>0</v>
      </c>
      <c r="U1141" s="17">
        <v>0</v>
      </c>
      <c r="V1141" s="17">
        <v>0</v>
      </c>
      <c r="W1141" s="16">
        <v>12.065</v>
      </c>
      <c r="X1141" s="16">
        <v>0</v>
      </c>
      <c r="Y1141" s="16">
        <v>0</v>
      </c>
      <c r="Z1141" s="16">
        <v>12.065</v>
      </c>
      <c r="AA1141" s="18">
        <v>0</v>
      </c>
      <c r="AB1141" s="16">
        <v>0</v>
      </c>
      <c r="AC1141" s="12" t="s">
        <v>549</v>
      </c>
      <c r="AD1141" s="12" t="s">
        <v>559</v>
      </c>
      <c r="AE1141" s="19">
        <v>43638</v>
      </c>
      <c r="AF1141" s="19">
        <v>43643</v>
      </c>
      <c r="AG1141" s="19">
        <v>43643</v>
      </c>
      <c r="AH1141" s="20">
        <v>43644</v>
      </c>
    </row>
    <row r="1142" spans="1:34" s="12" customFormat="1" ht="12.75" x14ac:dyDescent="0.15">
      <c r="A1142" s="12" t="s">
        <v>2042</v>
      </c>
      <c r="B1142" s="12" t="s">
        <v>26</v>
      </c>
      <c r="C1142" s="12" t="s">
        <v>690</v>
      </c>
      <c r="D1142" s="12" t="s">
        <v>691</v>
      </c>
      <c r="E1142" s="12" t="s">
        <v>544</v>
      </c>
      <c r="F1142" s="12" t="s">
        <v>585</v>
      </c>
      <c r="G1142" s="16">
        <v>500000</v>
      </c>
      <c r="H1142" s="16">
        <v>61247</v>
      </c>
      <c r="I1142" s="17">
        <v>61247</v>
      </c>
      <c r="J1142" s="17">
        <v>61247</v>
      </c>
      <c r="K1142" s="16">
        <v>438753</v>
      </c>
      <c r="L1142" s="12" t="s">
        <v>947</v>
      </c>
      <c r="M1142" s="12" t="s">
        <v>564</v>
      </c>
      <c r="N1142" s="12" t="s">
        <v>948</v>
      </c>
      <c r="O1142" s="16">
        <v>143</v>
      </c>
      <c r="P1142" s="16">
        <v>143</v>
      </c>
      <c r="Q1142" s="17">
        <v>143</v>
      </c>
      <c r="R1142" s="17">
        <v>143</v>
      </c>
      <c r="S1142" s="16">
        <v>0</v>
      </c>
      <c r="T1142" s="16">
        <v>0</v>
      </c>
      <c r="U1142" s="17">
        <v>0</v>
      </c>
      <c r="V1142" s="17">
        <v>0</v>
      </c>
      <c r="W1142" s="16">
        <v>143</v>
      </c>
      <c r="X1142" s="16">
        <v>0</v>
      </c>
      <c r="Y1142" s="16">
        <v>125.483358</v>
      </c>
      <c r="Z1142" s="16">
        <v>17.516642000000001</v>
      </c>
      <c r="AA1142" s="18">
        <v>0</v>
      </c>
      <c r="AB1142" s="16">
        <v>-125.483358</v>
      </c>
      <c r="AC1142" s="12" t="s">
        <v>549</v>
      </c>
      <c r="AD1142" s="12" t="s">
        <v>559</v>
      </c>
      <c r="AE1142" s="19">
        <v>43638</v>
      </c>
      <c r="AF1142" s="19">
        <v>43645</v>
      </c>
    </row>
    <row r="1143" spans="1:34" s="12" customFormat="1" ht="12.75" x14ac:dyDescent="0.15">
      <c r="A1143" s="12" t="s">
        <v>2043</v>
      </c>
      <c r="B1143" s="12" t="s">
        <v>38</v>
      </c>
      <c r="C1143" s="12" t="s">
        <v>588</v>
      </c>
      <c r="D1143" s="12" t="s">
        <v>589</v>
      </c>
      <c r="E1143" s="12" t="s">
        <v>544</v>
      </c>
      <c r="F1143" s="12" t="s">
        <v>585</v>
      </c>
      <c r="G1143" s="16">
        <v>2000</v>
      </c>
      <c r="H1143" s="16">
        <v>2000</v>
      </c>
      <c r="I1143" s="17">
        <v>2000</v>
      </c>
      <c r="J1143" s="17">
        <v>2000</v>
      </c>
      <c r="K1143" s="16">
        <v>0</v>
      </c>
      <c r="L1143" s="12" t="s">
        <v>595</v>
      </c>
      <c r="M1143" s="12" t="s">
        <v>591</v>
      </c>
      <c r="N1143" s="12" t="s">
        <v>596</v>
      </c>
      <c r="O1143" s="16">
        <v>83</v>
      </c>
      <c r="P1143" s="16">
        <v>83</v>
      </c>
      <c r="Q1143" s="17">
        <v>83</v>
      </c>
      <c r="R1143" s="17">
        <v>83</v>
      </c>
      <c r="S1143" s="16">
        <v>0</v>
      </c>
      <c r="T1143" s="16">
        <v>0</v>
      </c>
      <c r="U1143" s="17">
        <v>0</v>
      </c>
      <c r="V1143" s="17">
        <v>0</v>
      </c>
      <c r="W1143" s="16">
        <v>83</v>
      </c>
      <c r="X1143" s="16">
        <v>0</v>
      </c>
      <c r="Y1143" s="16">
        <v>-1.81898940354586E-14</v>
      </c>
      <c r="Z1143" s="16">
        <v>83</v>
      </c>
      <c r="AA1143" s="18">
        <v>0</v>
      </c>
      <c r="AB1143" s="16">
        <v>0</v>
      </c>
      <c r="AC1143" s="12" t="s">
        <v>549</v>
      </c>
      <c r="AD1143" s="12" t="s">
        <v>559</v>
      </c>
      <c r="AE1143" s="19">
        <v>43638</v>
      </c>
      <c r="AF1143" s="19">
        <v>43642</v>
      </c>
      <c r="AG1143" s="19">
        <v>43645</v>
      </c>
    </row>
    <row r="1144" spans="1:34" s="12" customFormat="1" ht="12.75" x14ac:dyDescent="0.15">
      <c r="A1144" s="12" t="s">
        <v>2044</v>
      </c>
      <c r="B1144" s="12" t="s">
        <v>353</v>
      </c>
      <c r="C1144" s="12" t="s">
        <v>711</v>
      </c>
      <c r="D1144" s="12" t="s">
        <v>1383</v>
      </c>
      <c r="E1144" s="12" t="s">
        <v>544</v>
      </c>
      <c r="F1144" s="12" t="s">
        <v>708</v>
      </c>
      <c r="G1144" s="16">
        <v>500</v>
      </c>
      <c r="H1144" s="16">
        <v>0</v>
      </c>
      <c r="I1144" s="17">
        <v>0</v>
      </c>
      <c r="J1144" s="17">
        <v>0</v>
      </c>
      <c r="K1144" s="16">
        <v>500</v>
      </c>
      <c r="L1144" s="12" t="s">
        <v>1384</v>
      </c>
      <c r="M1144" s="12" t="s">
        <v>827</v>
      </c>
      <c r="N1144" s="12" t="s">
        <v>1385</v>
      </c>
      <c r="O1144" s="16">
        <v>52</v>
      </c>
      <c r="P1144" s="16">
        <v>41.8</v>
      </c>
      <c r="Q1144" s="17">
        <v>41.8</v>
      </c>
      <c r="R1144" s="17">
        <v>41.8</v>
      </c>
      <c r="S1144" s="16">
        <v>0</v>
      </c>
      <c r="T1144" s="16">
        <v>0</v>
      </c>
      <c r="U1144" s="17">
        <v>0</v>
      </c>
      <c r="V1144" s="17">
        <v>0</v>
      </c>
      <c r="W1144" s="16">
        <v>41.8</v>
      </c>
      <c r="X1144" s="16">
        <v>10.199999999999999</v>
      </c>
      <c r="Y1144" s="16">
        <v>41.8</v>
      </c>
      <c r="Z1144" s="16">
        <v>0</v>
      </c>
      <c r="AA1144" s="18">
        <v>0</v>
      </c>
      <c r="AB1144" s="16">
        <v>-41.8</v>
      </c>
      <c r="AC1144" s="12" t="s">
        <v>549</v>
      </c>
      <c r="AD1144" s="12" t="s">
        <v>559</v>
      </c>
      <c r="AE1144" s="19">
        <v>43638</v>
      </c>
    </row>
    <row r="1145" spans="1:34" s="12" customFormat="1" ht="12.75" x14ac:dyDescent="0.15">
      <c r="A1145" s="12" t="s">
        <v>2045</v>
      </c>
      <c r="B1145" s="12" t="s">
        <v>2046</v>
      </c>
      <c r="C1145" s="12" t="s">
        <v>711</v>
      </c>
      <c r="D1145" s="12" t="s">
        <v>1383</v>
      </c>
      <c r="E1145" s="12" t="s">
        <v>544</v>
      </c>
      <c r="F1145" s="12" t="s">
        <v>703</v>
      </c>
      <c r="G1145" s="16">
        <v>500</v>
      </c>
      <c r="H1145" s="16">
        <v>0</v>
      </c>
      <c r="I1145" s="17">
        <v>0</v>
      </c>
      <c r="J1145" s="17">
        <v>0</v>
      </c>
      <c r="K1145" s="16">
        <v>500</v>
      </c>
      <c r="L1145" s="12" t="s">
        <v>1384</v>
      </c>
      <c r="M1145" s="12" t="s">
        <v>827</v>
      </c>
      <c r="N1145" s="12" t="s">
        <v>1385</v>
      </c>
      <c r="O1145" s="16">
        <v>52</v>
      </c>
      <c r="P1145" s="16">
        <v>0</v>
      </c>
      <c r="Q1145" s="17">
        <v>0</v>
      </c>
      <c r="R1145" s="17">
        <v>0</v>
      </c>
      <c r="S1145" s="16">
        <v>0</v>
      </c>
      <c r="T1145" s="16">
        <v>0</v>
      </c>
      <c r="U1145" s="17">
        <v>0</v>
      </c>
      <c r="V1145" s="17">
        <v>0</v>
      </c>
      <c r="W1145" s="16">
        <v>0</v>
      </c>
      <c r="X1145" s="16">
        <v>52</v>
      </c>
      <c r="Y1145" s="16">
        <v>0</v>
      </c>
      <c r="Z1145" s="16">
        <v>0</v>
      </c>
      <c r="AA1145" s="18">
        <v>0</v>
      </c>
      <c r="AB1145" s="16">
        <v>0</v>
      </c>
      <c r="AC1145" s="12" t="s">
        <v>549</v>
      </c>
      <c r="AD1145" s="12" t="s">
        <v>559</v>
      </c>
      <c r="AE1145" s="19">
        <v>43638</v>
      </c>
    </row>
    <row r="1146" spans="1:34" s="12" customFormat="1" ht="12.75" x14ac:dyDescent="0.15">
      <c r="A1146" s="12" t="s">
        <v>2047</v>
      </c>
      <c r="B1146" s="12" t="s">
        <v>43</v>
      </c>
      <c r="C1146" s="12" t="s">
        <v>871</v>
      </c>
      <c r="D1146" s="12" t="s">
        <v>872</v>
      </c>
      <c r="E1146" s="12" t="s">
        <v>544</v>
      </c>
      <c r="F1146" s="12" t="s">
        <v>585</v>
      </c>
      <c r="G1146" s="16">
        <v>600000</v>
      </c>
      <c r="H1146" s="16">
        <v>466000</v>
      </c>
      <c r="I1146" s="17">
        <v>466000</v>
      </c>
      <c r="J1146" s="17">
        <v>466000</v>
      </c>
      <c r="K1146" s="16">
        <v>134000</v>
      </c>
      <c r="L1146" s="12" t="s">
        <v>685</v>
      </c>
      <c r="M1146" s="12" t="s">
        <v>686</v>
      </c>
      <c r="N1146" s="12" t="s">
        <v>687</v>
      </c>
      <c r="O1146" s="16">
        <v>28.98</v>
      </c>
      <c r="P1146" s="16">
        <v>22.58</v>
      </c>
      <c r="Q1146" s="17">
        <v>22.98</v>
      </c>
      <c r="R1146" s="17">
        <v>22.98</v>
      </c>
      <c r="S1146" s="16">
        <v>0</v>
      </c>
      <c r="T1146" s="16">
        <v>0</v>
      </c>
      <c r="U1146" s="17">
        <v>0</v>
      </c>
      <c r="V1146" s="17">
        <v>0</v>
      </c>
      <c r="W1146" s="16">
        <v>22.58</v>
      </c>
      <c r="X1146" s="16">
        <v>6.4</v>
      </c>
      <c r="Y1146" s="16">
        <v>7.2199999999998002E-2</v>
      </c>
      <c r="Z1146" s="16">
        <v>22.5078</v>
      </c>
      <c r="AA1146" s="18">
        <v>0</v>
      </c>
      <c r="AB1146" s="16">
        <v>-7.2199999999998002E-2</v>
      </c>
      <c r="AC1146" s="12" t="s">
        <v>549</v>
      </c>
      <c r="AD1146" s="12" t="s">
        <v>559</v>
      </c>
      <c r="AE1146" s="19">
        <v>43638</v>
      </c>
      <c r="AF1146" s="19">
        <v>43644</v>
      </c>
    </row>
    <row r="1147" spans="1:34" s="12" customFormat="1" ht="12.75" x14ac:dyDescent="0.15">
      <c r="A1147" s="12" t="s">
        <v>2048</v>
      </c>
      <c r="B1147" s="12" t="s">
        <v>19</v>
      </c>
      <c r="C1147" s="12" t="s">
        <v>579</v>
      </c>
      <c r="D1147" s="12" t="s">
        <v>1097</v>
      </c>
      <c r="E1147" s="12" t="s">
        <v>544</v>
      </c>
      <c r="F1147" s="12" t="s">
        <v>585</v>
      </c>
      <c r="G1147" s="16">
        <v>1000</v>
      </c>
      <c r="H1147" s="16">
        <v>411.5</v>
      </c>
      <c r="I1147" s="17">
        <v>411.5</v>
      </c>
      <c r="J1147" s="17">
        <v>411.5</v>
      </c>
      <c r="K1147" s="16">
        <v>588.5</v>
      </c>
      <c r="L1147" s="12" t="s">
        <v>1098</v>
      </c>
      <c r="M1147" s="12" t="s">
        <v>827</v>
      </c>
      <c r="N1147" s="12" t="s">
        <v>1099</v>
      </c>
      <c r="O1147" s="16">
        <v>96.5</v>
      </c>
      <c r="P1147" s="16">
        <v>96.5</v>
      </c>
      <c r="Q1147" s="17">
        <v>96.5</v>
      </c>
      <c r="R1147" s="17">
        <v>96.5</v>
      </c>
      <c r="S1147" s="16">
        <v>0</v>
      </c>
      <c r="T1147" s="16">
        <v>0</v>
      </c>
      <c r="U1147" s="17">
        <v>0</v>
      </c>
      <c r="V1147" s="17">
        <v>0</v>
      </c>
      <c r="W1147" s="16">
        <v>96.5</v>
      </c>
      <c r="X1147" s="16">
        <v>0</v>
      </c>
      <c r="Y1147" s="16">
        <v>56.79025</v>
      </c>
      <c r="Z1147" s="16">
        <v>39.70975</v>
      </c>
      <c r="AA1147" s="18">
        <v>0</v>
      </c>
      <c r="AB1147" s="16">
        <v>-56.79025</v>
      </c>
      <c r="AC1147" s="12" t="s">
        <v>549</v>
      </c>
      <c r="AD1147" s="12" t="s">
        <v>559</v>
      </c>
      <c r="AE1147" s="19">
        <v>43638</v>
      </c>
      <c r="AF1147" s="19">
        <v>43644</v>
      </c>
    </row>
    <row r="1148" spans="1:34" s="12" customFormat="1" ht="12.75" x14ac:dyDescent="0.15">
      <c r="A1148" s="12" t="s">
        <v>2049</v>
      </c>
      <c r="B1148" s="12" t="s">
        <v>204</v>
      </c>
      <c r="C1148" s="12" t="s">
        <v>1101</v>
      </c>
      <c r="D1148" s="12" t="s">
        <v>1097</v>
      </c>
      <c r="E1148" s="12" t="s">
        <v>544</v>
      </c>
      <c r="F1148" s="12" t="s">
        <v>545</v>
      </c>
      <c r="G1148" s="16">
        <v>800000</v>
      </c>
      <c r="H1148" s="16">
        <v>0</v>
      </c>
      <c r="I1148" s="17">
        <v>0</v>
      </c>
      <c r="J1148" s="17">
        <v>0</v>
      </c>
      <c r="K1148" s="16">
        <v>800000</v>
      </c>
      <c r="L1148" s="12" t="s">
        <v>1102</v>
      </c>
      <c r="M1148" s="12" t="s">
        <v>686</v>
      </c>
      <c r="N1148" s="12" t="s">
        <v>1103</v>
      </c>
      <c r="O1148" s="16">
        <v>169.6</v>
      </c>
      <c r="P1148" s="16">
        <v>0</v>
      </c>
      <c r="Q1148" s="17">
        <v>0</v>
      </c>
      <c r="R1148" s="17">
        <v>0</v>
      </c>
      <c r="S1148" s="16">
        <v>0</v>
      </c>
      <c r="T1148" s="16">
        <v>0</v>
      </c>
      <c r="U1148" s="17">
        <v>0</v>
      </c>
      <c r="V1148" s="17">
        <v>0</v>
      </c>
      <c r="W1148" s="16">
        <v>0</v>
      </c>
      <c r="X1148" s="16">
        <v>169.6</v>
      </c>
      <c r="Y1148" s="16">
        <v>0</v>
      </c>
      <c r="Z1148" s="16">
        <v>0</v>
      </c>
      <c r="AA1148" s="18">
        <v>0</v>
      </c>
      <c r="AB1148" s="16">
        <v>0</v>
      </c>
      <c r="AC1148" s="12" t="s">
        <v>549</v>
      </c>
      <c r="AD1148" s="12" t="s">
        <v>559</v>
      </c>
      <c r="AE1148" s="19">
        <v>43638</v>
      </c>
      <c r="AH1148" s="20">
        <v>43641</v>
      </c>
    </row>
    <row r="1149" spans="1:34" s="12" customFormat="1" ht="12.75" x14ac:dyDescent="0.15">
      <c r="A1149" s="12" t="s">
        <v>2050</v>
      </c>
      <c r="B1149" s="12" t="s">
        <v>342</v>
      </c>
      <c r="C1149" s="12" t="s">
        <v>573</v>
      </c>
      <c r="D1149" s="12" t="s">
        <v>918</v>
      </c>
      <c r="E1149" s="12" t="s">
        <v>544</v>
      </c>
      <c r="F1149" s="12" t="s">
        <v>585</v>
      </c>
      <c r="G1149" s="16">
        <v>300</v>
      </c>
      <c r="H1149" s="16">
        <v>250</v>
      </c>
      <c r="I1149" s="17">
        <v>250</v>
      </c>
      <c r="J1149" s="17">
        <v>250</v>
      </c>
      <c r="K1149" s="16">
        <v>50</v>
      </c>
      <c r="L1149" s="12" t="s">
        <v>1105</v>
      </c>
      <c r="M1149" s="12" t="s">
        <v>686</v>
      </c>
      <c r="N1149" s="12" t="s">
        <v>1106</v>
      </c>
      <c r="O1149" s="16">
        <v>47.4</v>
      </c>
      <c r="P1149" s="16">
        <v>39.5</v>
      </c>
      <c r="Q1149" s="17">
        <v>39.5</v>
      </c>
      <c r="R1149" s="17">
        <v>39.5</v>
      </c>
      <c r="S1149" s="16">
        <v>0</v>
      </c>
      <c r="T1149" s="16">
        <v>0</v>
      </c>
      <c r="U1149" s="17">
        <v>0</v>
      </c>
      <c r="V1149" s="17">
        <v>0</v>
      </c>
      <c r="W1149" s="16">
        <v>39.5</v>
      </c>
      <c r="X1149" s="16">
        <v>7.9</v>
      </c>
      <c r="Y1149" s="16">
        <v>0</v>
      </c>
      <c r="Z1149" s="16">
        <v>39.5</v>
      </c>
      <c r="AA1149" s="18">
        <v>0</v>
      </c>
      <c r="AB1149" s="16">
        <v>0</v>
      </c>
      <c r="AC1149" s="12" t="s">
        <v>549</v>
      </c>
      <c r="AD1149" s="12" t="s">
        <v>559</v>
      </c>
      <c r="AE1149" s="19">
        <v>43638</v>
      </c>
      <c r="AF1149" s="19">
        <v>43643</v>
      </c>
    </row>
    <row r="1150" spans="1:34" s="12" customFormat="1" ht="12.75" x14ac:dyDescent="0.15">
      <c r="A1150" s="12" t="s">
        <v>2051</v>
      </c>
      <c r="B1150" s="12" t="s">
        <v>1111</v>
      </c>
      <c r="C1150" s="12" t="s">
        <v>1112</v>
      </c>
      <c r="D1150" s="12" t="s">
        <v>1113</v>
      </c>
      <c r="E1150" s="12" t="s">
        <v>544</v>
      </c>
      <c r="F1150" s="12" t="s">
        <v>703</v>
      </c>
      <c r="G1150" s="16">
        <v>270</v>
      </c>
      <c r="H1150" s="16">
        <v>0</v>
      </c>
      <c r="I1150" s="17">
        <v>0</v>
      </c>
      <c r="J1150" s="17">
        <v>0</v>
      </c>
      <c r="K1150" s="16">
        <v>270</v>
      </c>
      <c r="L1150" s="12" t="s">
        <v>66</v>
      </c>
      <c r="M1150" s="12" t="s">
        <v>787</v>
      </c>
      <c r="N1150" s="12" t="s">
        <v>918</v>
      </c>
      <c r="O1150" s="16">
        <v>270</v>
      </c>
      <c r="P1150" s="16">
        <v>0</v>
      </c>
      <c r="Q1150" s="17">
        <v>0</v>
      </c>
      <c r="R1150" s="17">
        <v>0</v>
      </c>
      <c r="S1150" s="16">
        <v>0</v>
      </c>
      <c r="T1150" s="16">
        <v>0</v>
      </c>
      <c r="U1150" s="17">
        <v>0</v>
      </c>
      <c r="V1150" s="17">
        <v>0</v>
      </c>
      <c r="W1150" s="16">
        <v>0</v>
      </c>
      <c r="X1150" s="16">
        <v>270</v>
      </c>
      <c r="Y1150" s="16">
        <v>0</v>
      </c>
      <c r="Z1150" s="16">
        <v>0</v>
      </c>
      <c r="AA1150" s="18">
        <v>0</v>
      </c>
      <c r="AB1150" s="16">
        <v>0</v>
      </c>
      <c r="AC1150" s="12" t="s">
        <v>549</v>
      </c>
      <c r="AD1150" s="12" t="s">
        <v>79</v>
      </c>
      <c r="AE1150" s="19">
        <v>43638</v>
      </c>
    </row>
    <row r="1151" spans="1:34" s="12" customFormat="1" ht="12.75" x14ac:dyDescent="0.15">
      <c r="A1151" s="12" t="s">
        <v>2052</v>
      </c>
      <c r="B1151" s="12" t="s">
        <v>428</v>
      </c>
      <c r="C1151" s="12" t="s">
        <v>787</v>
      </c>
      <c r="D1151" s="12" t="s">
        <v>787</v>
      </c>
      <c r="E1151" s="12" t="s">
        <v>544</v>
      </c>
      <c r="F1151" s="12" t="s">
        <v>708</v>
      </c>
      <c r="G1151" s="16">
        <v>100000</v>
      </c>
      <c r="H1151" s="16">
        <v>0</v>
      </c>
      <c r="I1151" s="17">
        <v>0</v>
      </c>
      <c r="J1151" s="17">
        <v>0</v>
      </c>
      <c r="K1151" s="16">
        <v>100000</v>
      </c>
      <c r="L1151" s="12" t="s">
        <v>1164</v>
      </c>
      <c r="M1151" s="12" t="s">
        <v>564</v>
      </c>
      <c r="N1151" s="12" t="s">
        <v>1165</v>
      </c>
      <c r="O1151" s="16">
        <v>66.599999999999994</v>
      </c>
      <c r="P1151" s="16">
        <v>66.599999999999994</v>
      </c>
      <c r="Q1151" s="17">
        <v>66.599999999999994</v>
      </c>
      <c r="R1151" s="17">
        <v>66.599999999999994</v>
      </c>
      <c r="S1151" s="16">
        <v>0</v>
      </c>
      <c r="T1151" s="16">
        <v>0</v>
      </c>
      <c r="U1151" s="17">
        <v>0</v>
      </c>
      <c r="V1151" s="17">
        <v>0</v>
      </c>
      <c r="W1151" s="16">
        <v>66.599999999999994</v>
      </c>
      <c r="X1151" s="16">
        <v>0</v>
      </c>
      <c r="Y1151" s="16">
        <v>66.599999999999994</v>
      </c>
      <c r="Z1151" s="16">
        <v>0</v>
      </c>
      <c r="AA1151" s="18">
        <v>0</v>
      </c>
      <c r="AB1151" s="16">
        <v>-66.599999999999994</v>
      </c>
      <c r="AC1151" s="12" t="s">
        <v>549</v>
      </c>
      <c r="AD1151" s="12" t="s">
        <v>559</v>
      </c>
      <c r="AE1151" s="19">
        <v>43638</v>
      </c>
    </row>
    <row r="1152" spans="1:34" s="12" customFormat="1" ht="12.75" x14ac:dyDescent="0.15">
      <c r="A1152" s="12" t="s">
        <v>2053</v>
      </c>
      <c r="B1152" s="12" t="s">
        <v>96</v>
      </c>
      <c r="C1152" s="12" t="s">
        <v>579</v>
      </c>
      <c r="D1152" s="12" t="s">
        <v>584</v>
      </c>
      <c r="E1152" s="12" t="s">
        <v>544</v>
      </c>
      <c r="F1152" s="12" t="s">
        <v>545</v>
      </c>
      <c r="G1152" s="16">
        <v>10</v>
      </c>
      <c r="H1152" s="16">
        <v>9.5</v>
      </c>
      <c r="I1152" s="17">
        <v>9.5</v>
      </c>
      <c r="J1152" s="17">
        <v>9.5</v>
      </c>
      <c r="K1152" s="16">
        <v>0.5</v>
      </c>
      <c r="L1152" s="12" t="s">
        <v>581</v>
      </c>
      <c r="M1152" s="12" t="s">
        <v>557</v>
      </c>
      <c r="N1152" s="12" t="s">
        <v>582</v>
      </c>
      <c r="O1152" s="16">
        <v>1.5629999999999999</v>
      </c>
      <c r="P1152" s="16">
        <v>1.5</v>
      </c>
      <c r="Q1152" s="17">
        <v>1.5</v>
      </c>
      <c r="R1152" s="17">
        <v>1.5</v>
      </c>
      <c r="S1152" s="16">
        <v>0</v>
      </c>
      <c r="T1152" s="16">
        <v>0</v>
      </c>
      <c r="U1152" s="17">
        <v>0</v>
      </c>
      <c r="V1152" s="17">
        <v>0</v>
      </c>
      <c r="W1152" s="16">
        <v>1.5</v>
      </c>
      <c r="X1152" s="16">
        <v>6.3000000000000098E-2</v>
      </c>
      <c r="Y1152" s="16">
        <v>1.51499999999999E-2</v>
      </c>
      <c r="Z1152" s="16">
        <v>1.48485</v>
      </c>
      <c r="AA1152" s="18">
        <v>0</v>
      </c>
      <c r="AB1152" s="16">
        <v>-1.51499999999999E-2</v>
      </c>
      <c r="AC1152" s="12" t="s">
        <v>549</v>
      </c>
      <c r="AD1152" s="12" t="s">
        <v>559</v>
      </c>
      <c r="AE1152" s="19">
        <v>43638</v>
      </c>
      <c r="AF1152" s="19">
        <v>43638</v>
      </c>
      <c r="AH1152" s="20">
        <v>43642</v>
      </c>
    </row>
    <row r="1153" spans="1:34" s="12" customFormat="1" ht="12.75" x14ac:dyDescent="0.15">
      <c r="A1153" s="12" t="s">
        <v>2054</v>
      </c>
      <c r="B1153" s="12" t="s">
        <v>1492</v>
      </c>
      <c r="C1153" s="12" t="s">
        <v>1112</v>
      </c>
      <c r="D1153" s="12" t="s">
        <v>1113</v>
      </c>
      <c r="E1153" s="12" t="s">
        <v>544</v>
      </c>
      <c r="F1153" s="12" t="s">
        <v>703</v>
      </c>
      <c r="G1153" s="16">
        <v>250000</v>
      </c>
      <c r="H1153" s="16">
        <v>0</v>
      </c>
      <c r="I1153" s="17">
        <v>0</v>
      </c>
      <c r="J1153" s="17">
        <v>0</v>
      </c>
      <c r="K1153" s="16">
        <v>250000</v>
      </c>
      <c r="L1153" s="12" t="s">
        <v>428</v>
      </c>
      <c r="M1153" s="12" t="s">
        <v>787</v>
      </c>
      <c r="N1153" s="12" t="s">
        <v>787</v>
      </c>
      <c r="O1153" s="16">
        <v>250000</v>
      </c>
      <c r="P1153" s="16">
        <v>0</v>
      </c>
      <c r="Q1153" s="17">
        <v>0</v>
      </c>
      <c r="R1153" s="17">
        <v>0</v>
      </c>
      <c r="S1153" s="16">
        <v>0</v>
      </c>
      <c r="T1153" s="16">
        <v>0</v>
      </c>
      <c r="U1153" s="17">
        <v>0</v>
      </c>
      <c r="V1153" s="17">
        <v>0</v>
      </c>
      <c r="W1153" s="16">
        <v>0</v>
      </c>
      <c r="X1153" s="16">
        <v>250000</v>
      </c>
      <c r="Y1153" s="16">
        <v>0</v>
      </c>
      <c r="Z1153" s="16">
        <v>0</v>
      </c>
      <c r="AA1153" s="18">
        <v>0</v>
      </c>
      <c r="AB1153" s="16">
        <v>0</v>
      </c>
      <c r="AC1153" s="12" t="s">
        <v>549</v>
      </c>
      <c r="AD1153" s="12" t="s">
        <v>79</v>
      </c>
      <c r="AE1153" s="19">
        <v>43638</v>
      </c>
    </row>
    <row r="1154" spans="1:34" s="12" customFormat="1" ht="12.75" x14ac:dyDescent="0.15">
      <c r="A1154" s="12" t="s">
        <v>2055</v>
      </c>
      <c r="B1154" s="12" t="s">
        <v>211</v>
      </c>
      <c r="C1154" s="12" t="s">
        <v>573</v>
      </c>
      <c r="D1154" s="12" t="s">
        <v>1230</v>
      </c>
      <c r="E1154" s="12" t="s">
        <v>544</v>
      </c>
      <c r="F1154" s="12" t="s">
        <v>708</v>
      </c>
      <c r="G1154" s="16">
        <v>200</v>
      </c>
      <c r="H1154" s="16">
        <v>0</v>
      </c>
      <c r="I1154" s="17">
        <v>0</v>
      </c>
      <c r="J1154" s="17">
        <v>0</v>
      </c>
      <c r="K1154" s="16">
        <v>200</v>
      </c>
      <c r="L1154" s="12" t="s">
        <v>1105</v>
      </c>
      <c r="M1154" s="12" t="s">
        <v>686</v>
      </c>
      <c r="N1154" s="12" t="s">
        <v>1106</v>
      </c>
      <c r="O1154" s="16">
        <v>31.6</v>
      </c>
      <c r="P1154" s="16">
        <v>31.6</v>
      </c>
      <c r="Q1154" s="17">
        <v>31.6</v>
      </c>
      <c r="R1154" s="17">
        <v>31.6</v>
      </c>
      <c r="S1154" s="16">
        <v>0</v>
      </c>
      <c r="T1154" s="16">
        <v>0</v>
      </c>
      <c r="U1154" s="17">
        <v>0</v>
      </c>
      <c r="V1154" s="17">
        <v>0</v>
      </c>
      <c r="W1154" s="16">
        <v>31.6</v>
      </c>
      <c r="X1154" s="16">
        <v>0</v>
      </c>
      <c r="Y1154" s="16">
        <v>31.6</v>
      </c>
      <c r="Z1154" s="16">
        <v>0</v>
      </c>
      <c r="AA1154" s="18">
        <v>0</v>
      </c>
      <c r="AB1154" s="16">
        <v>-31.6</v>
      </c>
      <c r="AC1154" s="12" t="s">
        <v>549</v>
      </c>
      <c r="AD1154" s="12" t="s">
        <v>559</v>
      </c>
      <c r="AE1154" s="19">
        <v>43638</v>
      </c>
    </row>
    <row r="1155" spans="1:34" s="12" customFormat="1" ht="12.75" x14ac:dyDescent="0.15">
      <c r="A1155" s="12" t="s">
        <v>2056</v>
      </c>
      <c r="B1155" s="12" t="s">
        <v>2057</v>
      </c>
      <c r="C1155" s="12" t="s">
        <v>573</v>
      </c>
      <c r="D1155" s="12" t="s">
        <v>918</v>
      </c>
      <c r="E1155" s="12" t="s">
        <v>544</v>
      </c>
      <c r="F1155" s="12" t="s">
        <v>545</v>
      </c>
      <c r="G1155" s="16">
        <v>200</v>
      </c>
      <c r="H1155" s="16">
        <v>195</v>
      </c>
      <c r="I1155" s="17">
        <v>195</v>
      </c>
      <c r="J1155" s="17">
        <v>195</v>
      </c>
      <c r="K1155" s="16">
        <v>5</v>
      </c>
      <c r="L1155" s="12" t="s">
        <v>685</v>
      </c>
      <c r="M1155" s="12" t="s">
        <v>686</v>
      </c>
      <c r="N1155" s="12" t="s">
        <v>687</v>
      </c>
      <c r="O1155" s="16">
        <v>50.82</v>
      </c>
      <c r="P1155" s="16">
        <v>50.82</v>
      </c>
      <c r="Q1155" s="17">
        <v>50.82</v>
      </c>
      <c r="R1155" s="17">
        <v>50.82</v>
      </c>
      <c r="S1155" s="16">
        <v>0</v>
      </c>
      <c r="T1155" s="16">
        <v>0</v>
      </c>
      <c r="U1155" s="17">
        <v>0</v>
      </c>
      <c r="V1155" s="17">
        <v>0</v>
      </c>
      <c r="W1155" s="16">
        <v>50.82</v>
      </c>
      <c r="X1155" s="16">
        <v>0</v>
      </c>
      <c r="Y1155" s="16">
        <v>1.2705</v>
      </c>
      <c r="Z1155" s="16">
        <v>49.549500000000002</v>
      </c>
      <c r="AA1155" s="18">
        <v>0</v>
      </c>
      <c r="AB1155" s="16">
        <v>-1.2705</v>
      </c>
      <c r="AC1155" s="12" t="s">
        <v>549</v>
      </c>
      <c r="AD1155" s="12" t="s">
        <v>559</v>
      </c>
      <c r="AE1155" s="19">
        <v>43638</v>
      </c>
      <c r="AF1155" s="19">
        <v>43643</v>
      </c>
      <c r="AH1155" s="20">
        <v>43644</v>
      </c>
    </row>
    <row r="1156" spans="1:34" s="12" customFormat="1" ht="12.75" x14ac:dyDescent="0.15">
      <c r="A1156" s="12" t="s">
        <v>2058</v>
      </c>
      <c r="B1156" s="12" t="s">
        <v>85</v>
      </c>
      <c r="C1156" s="12" t="s">
        <v>567</v>
      </c>
      <c r="D1156" s="12" t="s">
        <v>562</v>
      </c>
      <c r="E1156" s="12" t="s">
        <v>544</v>
      </c>
      <c r="F1156" s="12" t="s">
        <v>545</v>
      </c>
      <c r="G1156" s="16">
        <v>600000</v>
      </c>
      <c r="H1156" s="16">
        <v>0</v>
      </c>
      <c r="I1156" s="17">
        <v>0</v>
      </c>
      <c r="J1156" s="17">
        <v>0</v>
      </c>
      <c r="K1156" s="16">
        <v>600000</v>
      </c>
      <c r="L1156" s="12" t="s">
        <v>568</v>
      </c>
      <c r="M1156" s="12" t="s">
        <v>569</v>
      </c>
      <c r="N1156" s="12" t="s">
        <v>570</v>
      </c>
      <c r="O1156" s="16">
        <v>309</v>
      </c>
      <c r="P1156" s="16">
        <v>0</v>
      </c>
      <c r="Q1156" s="17">
        <v>0</v>
      </c>
      <c r="R1156" s="17">
        <v>0</v>
      </c>
      <c r="S1156" s="16">
        <v>0</v>
      </c>
      <c r="T1156" s="16">
        <v>0</v>
      </c>
      <c r="U1156" s="17">
        <v>0</v>
      </c>
      <c r="V1156" s="17">
        <v>0</v>
      </c>
      <c r="W1156" s="16">
        <v>0</v>
      </c>
      <c r="X1156" s="16">
        <v>309</v>
      </c>
      <c r="Y1156" s="16">
        <v>0</v>
      </c>
      <c r="Z1156" s="16">
        <v>0</v>
      </c>
      <c r="AA1156" s="18">
        <v>0</v>
      </c>
      <c r="AB1156" s="16">
        <v>0</v>
      </c>
      <c r="AC1156" s="12" t="s">
        <v>549</v>
      </c>
      <c r="AD1156" s="12" t="s">
        <v>559</v>
      </c>
      <c r="AE1156" s="19">
        <v>43638</v>
      </c>
      <c r="AH1156" s="20">
        <v>43642</v>
      </c>
    </row>
    <row r="1157" spans="1:34" s="12" customFormat="1" ht="12.75" x14ac:dyDescent="0.15">
      <c r="A1157" s="12" t="s">
        <v>2059</v>
      </c>
      <c r="B1157" s="12" t="s">
        <v>86</v>
      </c>
      <c r="C1157" s="12" t="s">
        <v>561</v>
      </c>
      <c r="D1157" s="12" t="s">
        <v>562</v>
      </c>
      <c r="E1157" s="12" t="s">
        <v>544</v>
      </c>
      <c r="F1157" s="12" t="s">
        <v>545</v>
      </c>
      <c r="G1157" s="16">
        <v>600000</v>
      </c>
      <c r="H1157" s="16">
        <v>0</v>
      </c>
      <c r="I1157" s="17">
        <v>0</v>
      </c>
      <c r="J1157" s="17">
        <v>0</v>
      </c>
      <c r="K1157" s="16">
        <v>600000</v>
      </c>
      <c r="L1157" s="12" t="s">
        <v>563</v>
      </c>
      <c r="M1157" s="12" t="s">
        <v>564</v>
      </c>
      <c r="N1157" s="12" t="s">
        <v>565</v>
      </c>
      <c r="O1157" s="16">
        <v>274.05599999999998</v>
      </c>
      <c r="P1157" s="16">
        <v>0</v>
      </c>
      <c r="Q1157" s="17">
        <v>0</v>
      </c>
      <c r="R1157" s="17">
        <v>0</v>
      </c>
      <c r="S1157" s="16">
        <v>0</v>
      </c>
      <c r="T1157" s="16">
        <v>0</v>
      </c>
      <c r="U1157" s="17">
        <v>0</v>
      </c>
      <c r="V1157" s="17">
        <v>0</v>
      </c>
      <c r="W1157" s="16">
        <v>0</v>
      </c>
      <c r="X1157" s="16">
        <v>274.05599999999998</v>
      </c>
      <c r="Y1157" s="16">
        <v>0</v>
      </c>
      <c r="Z1157" s="16">
        <v>0</v>
      </c>
      <c r="AA1157" s="18">
        <v>0</v>
      </c>
      <c r="AB1157" s="16">
        <v>0</v>
      </c>
      <c r="AC1157" s="12" t="s">
        <v>549</v>
      </c>
      <c r="AD1157" s="12" t="s">
        <v>559</v>
      </c>
      <c r="AE1157" s="19">
        <v>43638</v>
      </c>
      <c r="AH1157" s="20">
        <v>43641</v>
      </c>
    </row>
    <row r="1158" spans="1:34" s="12" customFormat="1" ht="12.75" x14ac:dyDescent="0.15">
      <c r="A1158" s="12" t="s">
        <v>2060</v>
      </c>
      <c r="B1158" s="12" t="s">
        <v>93</v>
      </c>
      <c r="C1158" s="12" t="s">
        <v>573</v>
      </c>
      <c r="D1158" s="12" t="s">
        <v>796</v>
      </c>
      <c r="E1158" s="12" t="s">
        <v>544</v>
      </c>
      <c r="F1158" s="12" t="s">
        <v>545</v>
      </c>
      <c r="G1158" s="16">
        <v>1600</v>
      </c>
      <c r="H1158" s="16">
        <v>0</v>
      </c>
      <c r="I1158" s="17">
        <v>0</v>
      </c>
      <c r="J1158" s="17">
        <v>0</v>
      </c>
      <c r="K1158" s="16">
        <v>1600</v>
      </c>
      <c r="L1158" s="12" t="s">
        <v>797</v>
      </c>
      <c r="M1158" s="12" t="s">
        <v>576</v>
      </c>
      <c r="N1158" s="12" t="s">
        <v>798</v>
      </c>
      <c r="O1158" s="16">
        <v>54</v>
      </c>
      <c r="P1158" s="16">
        <v>0</v>
      </c>
      <c r="Q1158" s="17">
        <v>0</v>
      </c>
      <c r="R1158" s="17">
        <v>0</v>
      </c>
      <c r="S1158" s="16">
        <v>0</v>
      </c>
      <c r="T1158" s="16">
        <v>0</v>
      </c>
      <c r="U1158" s="17">
        <v>0</v>
      </c>
      <c r="V1158" s="17">
        <v>0</v>
      </c>
      <c r="W1158" s="16">
        <v>0</v>
      </c>
      <c r="X1158" s="16">
        <v>54</v>
      </c>
      <c r="Y1158" s="16">
        <v>0</v>
      </c>
      <c r="Z1158" s="16">
        <v>0</v>
      </c>
      <c r="AA1158" s="18">
        <v>0</v>
      </c>
      <c r="AB1158" s="16">
        <v>0</v>
      </c>
      <c r="AC1158" s="12" t="s">
        <v>549</v>
      </c>
      <c r="AD1158" s="12" t="s">
        <v>559</v>
      </c>
      <c r="AE1158" s="19">
        <v>43638</v>
      </c>
      <c r="AH1158" s="20">
        <v>43642</v>
      </c>
    </row>
    <row r="1159" spans="1:34" s="12" customFormat="1" ht="12.75" x14ac:dyDescent="0.15">
      <c r="A1159" s="12" t="s">
        <v>2061</v>
      </c>
      <c r="B1159" s="12" t="s">
        <v>594</v>
      </c>
      <c r="C1159" s="12" t="s">
        <v>588</v>
      </c>
      <c r="D1159" s="12" t="s">
        <v>589</v>
      </c>
      <c r="E1159" s="12" t="s">
        <v>544</v>
      </c>
      <c r="F1159" s="12" t="s">
        <v>585</v>
      </c>
      <c r="G1159" s="16">
        <v>2000</v>
      </c>
      <c r="H1159" s="16">
        <v>2000</v>
      </c>
      <c r="I1159" s="17">
        <v>2000</v>
      </c>
      <c r="J1159" s="17">
        <v>2000</v>
      </c>
      <c r="K1159" s="16">
        <v>0</v>
      </c>
      <c r="L1159" s="12" t="s">
        <v>595</v>
      </c>
      <c r="M1159" s="12" t="s">
        <v>591</v>
      </c>
      <c r="N1159" s="12" t="s">
        <v>596</v>
      </c>
      <c r="O1159" s="16">
        <v>83</v>
      </c>
      <c r="P1159" s="16">
        <v>83</v>
      </c>
      <c r="Q1159" s="17">
        <v>83</v>
      </c>
      <c r="R1159" s="17">
        <v>83</v>
      </c>
      <c r="S1159" s="16">
        <v>0</v>
      </c>
      <c r="T1159" s="16">
        <v>0</v>
      </c>
      <c r="U1159" s="17">
        <v>0</v>
      </c>
      <c r="V1159" s="17">
        <v>0</v>
      </c>
      <c r="W1159" s="16">
        <v>83</v>
      </c>
      <c r="X1159" s="16">
        <v>0</v>
      </c>
      <c r="Y1159" s="16">
        <v>-1.81898940354586E-14</v>
      </c>
      <c r="Z1159" s="16">
        <v>83</v>
      </c>
      <c r="AA1159" s="18">
        <v>0</v>
      </c>
      <c r="AB1159" s="16">
        <v>0</v>
      </c>
      <c r="AC1159" s="12" t="s">
        <v>549</v>
      </c>
      <c r="AD1159" s="12" t="s">
        <v>559</v>
      </c>
      <c r="AE1159" s="19">
        <v>43638</v>
      </c>
      <c r="AF1159" s="19">
        <v>43641</v>
      </c>
      <c r="AG1159" s="19">
        <v>43645</v>
      </c>
    </row>
    <row r="1160" spans="1:34" s="12" customFormat="1" ht="12.75" x14ac:dyDescent="0.15">
      <c r="A1160" s="12" t="s">
        <v>2062</v>
      </c>
      <c r="B1160" s="12" t="s">
        <v>96</v>
      </c>
      <c r="C1160" s="12" t="s">
        <v>579</v>
      </c>
      <c r="D1160" s="12" t="s">
        <v>584</v>
      </c>
      <c r="E1160" s="12" t="s">
        <v>544</v>
      </c>
      <c r="F1160" s="12" t="s">
        <v>585</v>
      </c>
      <c r="G1160" s="16">
        <v>800</v>
      </c>
      <c r="H1160" s="16">
        <v>400</v>
      </c>
      <c r="I1160" s="17">
        <v>400</v>
      </c>
      <c r="J1160" s="17">
        <v>400</v>
      </c>
      <c r="K1160" s="16">
        <v>400</v>
      </c>
      <c r="L1160" s="12" t="s">
        <v>581</v>
      </c>
      <c r="M1160" s="12" t="s">
        <v>557</v>
      </c>
      <c r="N1160" s="12" t="s">
        <v>582</v>
      </c>
      <c r="O1160" s="16">
        <v>125.04</v>
      </c>
      <c r="P1160" s="16">
        <v>120.4</v>
      </c>
      <c r="Q1160" s="17">
        <v>120.4</v>
      </c>
      <c r="R1160" s="17">
        <v>120.4</v>
      </c>
      <c r="S1160" s="16">
        <v>0</v>
      </c>
      <c r="T1160" s="16">
        <v>0</v>
      </c>
      <c r="U1160" s="17">
        <v>0</v>
      </c>
      <c r="V1160" s="17">
        <v>0</v>
      </c>
      <c r="W1160" s="16">
        <v>120.4</v>
      </c>
      <c r="X1160" s="16">
        <v>4.6399999999999997</v>
      </c>
      <c r="Y1160" s="16">
        <v>57.88</v>
      </c>
      <c r="Z1160" s="16">
        <v>62.52</v>
      </c>
      <c r="AA1160" s="18">
        <v>0</v>
      </c>
      <c r="AB1160" s="16">
        <v>-57.88</v>
      </c>
      <c r="AC1160" s="12" t="s">
        <v>549</v>
      </c>
      <c r="AD1160" s="12" t="s">
        <v>559</v>
      </c>
      <c r="AE1160" s="19">
        <v>43638</v>
      </c>
      <c r="AF1160" s="19">
        <v>43645</v>
      </c>
    </row>
    <row r="1161" spans="1:34" s="12" customFormat="1" ht="12.75" x14ac:dyDescent="0.15">
      <c r="A1161" s="12" t="s">
        <v>2063</v>
      </c>
      <c r="B1161" s="12" t="s">
        <v>894</v>
      </c>
      <c r="C1161" s="12" t="s">
        <v>579</v>
      </c>
      <c r="D1161" s="12" t="s">
        <v>895</v>
      </c>
      <c r="E1161" s="12" t="s">
        <v>544</v>
      </c>
      <c r="F1161" s="12" t="s">
        <v>585</v>
      </c>
      <c r="G1161" s="16">
        <v>1300</v>
      </c>
      <c r="H1161" s="16">
        <v>132.5</v>
      </c>
      <c r="I1161" s="17">
        <v>132.5</v>
      </c>
      <c r="J1161" s="17">
        <v>132.5</v>
      </c>
      <c r="K1161" s="16">
        <v>1167.5</v>
      </c>
      <c r="L1161" s="12" t="s">
        <v>896</v>
      </c>
      <c r="M1161" s="12" t="s">
        <v>557</v>
      </c>
      <c r="N1161" s="12" t="s">
        <v>1582</v>
      </c>
      <c r="O1161" s="16">
        <v>421.2</v>
      </c>
      <c r="P1161" s="16">
        <v>71.900000000000006</v>
      </c>
      <c r="Q1161" s="17">
        <v>71.900000000000006</v>
      </c>
      <c r="R1161" s="17">
        <v>71.900000000000006</v>
      </c>
      <c r="S1161" s="16">
        <v>0</v>
      </c>
      <c r="T1161" s="16">
        <v>0</v>
      </c>
      <c r="U1161" s="17">
        <v>0</v>
      </c>
      <c r="V1161" s="17">
        <v>0</v>
      </c>
      <c r="W1161" s="16">
        <v>71.900000000000006</v>
      </c>
      <c r="X1161" s="16">
        <v>349.3</v>
      </c>
      <c r="Y1161" s="16">
        <v>28.97</v>
      </c>
      <c r="Z1161" s="16">
        <v>42.93</v>
      </c>
      <c r="AA1161" s="18">
        <v>0</v>
      </c>
      <c r="AB1161" s="16">
        <v>-28.97</v>
      </c>
      <c r="AC1161" s="12" t="s">
        <v>549</v>
      </c>
      <c r="AD1161" s="12" t="s">
        <v>559</v>
      </c>
      <c r="AE1161" s="19">
        <v>43638</v>
      </c>
      <c r="AF1161" s="19">
        <v>43642</v>
      </c>
    </row>
    <row r="1162" spans="1:34" s="12" customFormat="1" ht="12.75" x14ac:dyDescent="0.15">
      <c r="A1162" s="12" t="s">
        <v>2064</v>
      </c>
      <c r="B1162" s="12" t="s">
        <v>839</v>
      </c>
      <c r="C1162" s="12" t="s">
        <v>573</v>
      </c>
      <c r="D1162" s="12" t="s">
        <v>840</v>
      </c>
      <c r="E1162" s="12" t="s">
        <v>544</v>
      </c>
      <c r="F1162" s="12" t="s">
        <v>585</v>
      </c>
      <c r="G1162" s="16">
        <v>600</v>
      </c>
      <c r="H1162" s="16">
        <v>591.5</v>
      </c>
      <c r="I1162" s="17">
        <v>591.5</v>
      </c>
      <c r="J1162" s="17">
        <v>591.5</v>
      </c>
      <c r="K1162" s="16">
        <v>8.5</v>
      </c>
      <c r="L1162" s="12" t="s">
        <v>643</v>
      </c>
      <c r="M1162" s="12" t="s">
        <v>557</v>
      </c>
      <c r="N1162" s="12" t="s">
        <v>644</v>
      </c>
      <c r="O1162" s="16">
        <v>44.4</v>
      </c>
      <c r="P1162" s="16">
        <v>44.4</v>
      </c>
      <c r="Q1162" s="17">
        <v>44.4</v>
      </c>
      <c r="R1162" s="17">
        <v>44.4</v>
      </c>
      <c r="S1162" s="16">
        <v>0</v>
      </c>
      <c r="T1162" s="16">
        <v>0</v>
      </c>
      <c r="U1162" s="17">
        <v>0</v>
      </c>
      <c r="V1162" s="17">
        <v>0</v>
      </c>
      <c r="W1162" s="16">
        <v>44.4</v>
      </c>
      <c r="X1162" s="16">
        <v>0</v>
      </c>
      <c r="Y1162" s="16">
        <v>0.62899999999999601</v>
      </c>
      <c r="Z1162" s="16">
        <v>43.771000000000001</v>
      </c>
      <c r="AA1162" s="18">
        <v>0</v>
      </c>
      <c r="AB1162" s="16">
        <v>-0.62899999999999601</v>
      </c>
      <c r="AC1162" s="12" t="s">
        <v>549</v>
      </c>
      <c r="AD1162" s="12" t="s">
        <v>559</v>
      </c>
      <c r="AE1162" s="19">
        <v>43638</v>
      </c>
      <c r="AF1162" s="19">
        <v>43644</v>
      </c>
    </row>
    <row r="1163" spans="1:34" s="12" customFormat="1" ht="12.75" x14ac:dyDescent="0.15">
      <c r="A1163" s="12" t="s">
        <v>2065</v>
      </c>
      <c r="B1163" s="12" t="s">
        <v>88</v>
      </c>
      <c r="C1163" s="12" t="s">
        <v>567</v>
      </c>
      <c r="D1163" s="12" t="s">
        <v>562</v>
      </c>
      <c r="E1163" s="12" t="s">
        <v>544</v>
      </c>
      <c r="F1163" s="12" t="s">
        <v>545</v>
      </c>
      <c r="G1163" s="16">
        <v>130000</v>
      </c>
      <c r="H1163" s="16">
        <v>123500</v>
      </c>
      <c r="I1163" s="17">
        <v>123500</v>
      </c>
      <c r="J1163" s="17">
        <v>123500</v>
      </c>
      <c r="K1163" s="16">
        <v>6500</v>
      </c>
      <c r="L1163" s="12" t="s">
        <v>568</v>
      </c>
      <c r="M1163" s="12" t="s">
        <v>569</v>
      </c>
      <c r="N1163" s="12" t="s">
        <v>570</v>
      </c>
      <c r="O1163" s="16">
        <v>67</v>
      </c>
      <c r="P1163" s="16">
        <v>63.7</v>
      </c>
      <c r="Q1163" s="17">
        <v>63.7</v>
      </c>
      <c r="R1163" s="17">
        <v>63.7</v>
      </c>
      <c r="S1163" s="16">
        <v>0</v>
      </c>
      <c r="T1163" s="16">
        <v>0</v>
      </c>
      <c r="U1163" s="17">
        <v>0</v>
      </c>
      <c r="V1163" s="17">
        <v>0</v>
      </c>
      <c r="W1163" s="16">
        <v>63.7</v>
      </c>
      <c r="X1163" s="16">
        <v>3.3</v>
      </c>
      <c r="Y1163" s="16">
        <v>0.05</v>
      </c>
      <c r="Z1163" s="16">
        <v>63.65</v>
      </c>
      <c r="AA1163" s="18">
        <v>0</v>
      </c>
      <c r="AB1163" s="16">
        <v>-0.05</v>
      </c>
      <c r="AC1163" s="12" t="s">
        <v>549</v>
      </c>
      <c r="AD1163" s="12" t="s">
        <v>559</v>
      </c>
      <c r="AE1163" s="19">
        <v>43638</v>
      </c>
      <c r="AF1163" s="19">
        <v>43638</v>
      </c>
      <c r="AH1163" s="20">
        <v>43642</v>
      </c>
    </row>
    <row r="1164" spans="1:34" s="12" customFormat="1" ht="12.75" x14ac:dyDescent="0.15">
      <c r="A1164" s="12" t="s">
        <v>2066</v>
      </c>
      <c r="B1164" s="12" t="s">
        <v>1947</v>
      </c>
      <c r="C1164" s="12" t="s">
        <v>542</v>
      </c>
      <c r="D1164" s="12" t="s">
        <v>1948</v>
      </c>
      <c r="E1164" s="12" t="s">
        <v>544</v>
      </c>
      <c r="F1164" s="12" t="s">
        <v>545</v>
      </c>
      <c r="G1164" s="16">
        <v>7</v>
      </c>
      <c r="H1164" s="16">
        <v>0</v>
      </c>
      <c r="I1164" s="17">
        <v>0</v>
      </c>
      <c r="J1164" s="17">
        <v>0</v>
      </c>
      <c r="K1164" s="16">
        <v>7</v>
      </c>
      <c r="L1164" s="12" t="s">
        <v>1642</v>
      </c>
      <c r="M1164" s="12" t="s">
        <v>670</v>
      </c>
      <c r="N1164" s="12" t="s">
        <v>562</v>
      </c>
      <c r="O1164" s="16">
        <v>7</v>
      </c>
      <c r="P1164" s="16">
        <v>0</v>
      </c>
      <c r="Q1164" s="17">
        <v>0</v>
      </c>
      <c r="R1164" s="17">
        <v>0</v>
      </c>
      <c r="S1164" s="16">
        <v>0</v>
      </c>
      <c r="T1164" s="16">
        <v>0</v>
      </c>
      <c r="U1164" s="17">
        <v>0</v>
      </c>
      <c r="V1164" s="17">
        <v>0</v>
      </c>
      <c r="W1164" s="16">
        <v>0</v>
      </c>
      <c r="X1164" s="16">
        <v>7</v>
      </c>
      <c r="Y1164" s="16">
        <v>0</v>
      </c>
      <c r="Z1164" s="16">
        <v>0</v>
      </c>
      <c r="AA1164" s="18">
        <v>0</v>
      </c>
      <c r="AB1164" s="16">
        <v>0</v>
      </c>
      <c r="AC1164" s="12" t="s">
        <v>549</v>
      </c>
      <c r="AD1164" s="12" t="s">
        <v>79</v>
      </c>
      <c r="AE1164" s="19">
        <v>43638</v>
      </c>
      <c r="AH1164" s="20">
        <v>43642</v>
      </c>
    </row>
    <row r="1165" spans="1:34" s="12" customFormat="1" ht="12.75" x14ac:dyDescent="0.15">
      <c r="A1165" s="12" t="s">
        <v>2067</v>
      </c>
      <c r="B1165" s="12" t="s">
        <v>1947</v>
      </c>
      <c r="C1165" s="12" t="s">
        <v>542</v>
      </c>
      <c r="D1165" s="12" t="s">
        <v>1948</v>
      </c>
      <c r="E1165" s="12" t="s">
        <v>544</v>
      </c>
      <c r="F1165" s="12" t="s">
        <v>545</v>
      </c>
      <c r="G1165" s="16">
        <v>7000</v>
      </c>
      <c r="H1165" s="16">
        <v>7000</v>
      </c>
      <c r="I1165" s="17">
        <v>7000</v>
      </c>
      <c r="J1165" s="17">
        <v>7000</v>
      </c>
      <c r="K1165" s="16">
        <v>0</v>
      </c>
      <c r="L1165" s="12" t="s">
        <v>1642</v>
      </c>
      <c r="M1165" s="12" t="s">
        <v>670</v>
      </c>
      <c r="N1165" s="12" t="s">
        <v>562</v>
      </c>
      <c r="O1165" s="16">
        <v>7000</v>
      </c>
      <c r="P1165" s="16">
        <v>7000</v>
      </c>
      <c r="Q1165" s="17">
        <v>7000</v>
      </c>
      <c r="R1165" s="17">
        <v>7000</v>
      </c>
      <c r="S1165" s="16">
        <v>0</v>
      </c>
      <c r="T1165" s="16">
        <v>0</v>
      </c>
      <c r="U1165" s="17">
        <v>0</v>
      </c>
      <c r="V1165" s="17">
        <v>0</v>
      </c>
      <c r="W1165" s="16">
        <v>7000</v>
      </c>
      <c r="X1165" s="16">
        <v>0</v>
      </c>
      <c r="Y1165" s="16">
        <v>0</v>
      </c>
      <c r="Z1165" s="16">
        <v>7000</v>
      </c>
      <c r="AA1165" s="18">
        <v>0</v>
      </c>
      <c r="AB1165" s="16">
        <v>0</v>
      </c>
      <c r="AC1165" s="12" t="s">
        <v>549</v>
      </c>
      <c r="AD1165" s="12" t="s">
        <v>79</v>
      </c>
      <c r="AE1165" s="19">
        <v>43638</v>
      </c>
      <c r="AF1165" s="19">
        <v>43638</v>
      </c>
      <c r="AG1165" s="19">
        <v>43638</v>
      </c>
      <c r="AH1165" s="20">
        <v>43642</v>
      </c>
    </row>
    <row r="1166" spans="1:34" s="12" customFormat="1" ht="12.75" x14ac:dyDescent="0.15">
      <c r="A1166" s="12" t="s">
        <v>2068</v>
      </c>
      <c r="B1166" s="12" t="s">
        <v>89</v>
      </c>
      <c r="C1166" s="12" t="s">
        <v>561</v>
      </c>
      <c r="D1166" s="12" t="s">
        <v>562</v>
      </c>
      <c r="E1166" s="12" t="s">
        <v>544</v>
      </c>
      <c r="F1166" s="12" t="s">
        <v>545</v>
      </c>
      <c r="G1166" s="16">
        <v>30000</v>
      </c>
      <c r="H1166" s="16">
        <v>27300</v>
      </c>
      <c r="I1166" s="17">
        <v>27300</v>
      </c>
      <c r="J1166" s="17">
        <v>27300</v>
      </c>
      <c r="K1166" s="16">
        <v>2700</v>
      </c>
      <c r="L1166" s="12" t="s">
        <v>563</v>
      </c>
      <c r="M1166" s="12" t="s">
        <v>564</v>
      </c>
      <c r="N1166" s="12" t="s">
        <v>565</v>
      </c>
      <c r="O1166" s="16">
        <v>13.702999999999999</v>
      </c>
      <c r="P1166" s="16">
        <v>12.5</v>
      </c>
      <c r="Q1166" s="17">
        <v>12.5</v>
      </c>
      <c r="R1166" s="17">
        <v>12.5</v>
      </c>
      <c r="S1166" s="16">
        <v>0</v>
      </c>
      <c r="T1166" s="16">
        <v>0</v>
      </c>
      <c r="U1166" s="17">
        <v>0</v>
      </c>
      <c r="V1166" s="17">
        <v>0</v>
      </c>
      <c r="W1166" s="16">
        <v>12.5</v>
      </c>
      <c r="X1166" s="16">
        <v>1.2030000000000001</v>
      </c>
      <c r="Y1166" s="16">
        <v>3.0270000000000401E-2</v>
      </c>
      <c r="Z1166" s="16">
        <v>12.46973</v>
      </c>
      <c r="AA1166" s="18">
        <v>0</v>
      </c>
      <c r="AB1166" s="16">
        <v>-3.0270000000000401E-2</v>
      </c>
      <c r="AC1166" s="12" t="s">
        <v>549</v>
      </c>
      <c r="AD1166" s="12" t="s">
        <v>559</v>
      </c>
      <c r="AE1166" s="19">
        <v>43638</v>
      </c>
      <c r="AF1166" s="19">
        <v>43638</v>
      </c>
      <c r="AH1166" s="20">
        <v>43642</v>
      </c>
    </row>
    <row r="1167" spans="1:34" s="12" customFormat="1" ht="12.75" x14ac:dyDescent="0.15">
      <c r="A1167" s="12" t="s">
        <v>2069</v>
      </c>
      <c r="B1167" s="12" t="s">
        <v>107</v>
      </c>
      <c r="C1167" s="12" t="s">
        <v>554</v>
      </c>
      <c r="D1167" s="12" t="s">
        <v>757</v>
      </c>
      <c r="E1167" s="12" t="s">
        <v>544</v>
      </c>
      <c r="F1167" s="12" t="s">
        <v>545</v>
      </c>
      <c r="G1167" s="16">
        <v>300</v>
      </c>
      <c r="H1167" s="16">
        <v>280.5</v>
      </c>
      <c r="I1167" s="17">
        <v>280.5</v>
      </c>
      <c r="J1167" s="17">
        <v>280.5</v>
      </c>
      <c r="K1167" s="16">
        <v>19.5</v>
      </c>
      <c r="L1167" s="12" t="s">
        <v>654</v>
      </c>
      <c r="M1167" s="12" t="s">
        <v>557</v>
      </c>
      <c r="N1167" s="12" t="s">
        <v>655</v>
      </c>
      <c r="O1167" s="16">
        <v>42</v>
      </c>
      <c r="P1167" s="16">
        <v>39.299999999999997</v>
      </c>
      <c r="Q1167" s="17">
        <v>42</v>
      </c>
      <c r="R1167" s="17">
        <v>42</v>
      </c>
      <c r="S1167" s="16">
        <v>0</v>
      </c>
      <c r="T1167" s="16">
        <v>0</v>
      </c>
      <c r="U1167" s="17">
        <v>0</v>
      </c>
      <c r="V1167" s="17">
        <v>0</v>
      </c>
      <c r="W1167" s="16">
        <v>39.299999999999997</v>
      </c>
      <c r="X1167" s="16">
        <v>2.7</v>
      </c>
      <c r="Y1167" s="16">
        <v>0.03</v>
      </c>
      <c r="Z1167" s="16">
        <v>39.270000000000003</v>
      </c>
      <c r="AA1167" s="18">
        <v>0</v>
      </c>
      <c r="AB1167" s="16">
        <v>-0.03</v>
      </c>
      <c r="AC1167" s="12" t="s">
        <v>549</v>
      </c>
      <c r="AD1167" s="12" t="s">
        <v>559</v>
      </c>
      <c r="AE1167" s="19">
        <v>43640</v>
      </c>
      <c r="AF1167" s="19">
        <v>43641</v>
      </c>
      <c r="AH1167" s="20">
        <v>43644</v>
      </c>
    </row>
    <row r="1168" spans="1:34" s="12" customFormat="1" ht="12.75" x14ac:dyDescent="0.15">
      <c r="A1168" s="12" t="s">
        <v>2070</v>
      </c>
      <c r="B1168" s="12" t="s">
        <v>81</v>
      </c>
      <c r="C1168" s="12" t="s">
        <v>863</v>
      </c>
      <c r="D1168" s="12" t="s">
        <v>864</v>
      </c>
      <c r="E1168" s="12" t="s">
        <v>544</v>
      </c>
      <c r="F1168" s="12" t="s">
        <v>585</v>
      </c>
      <c r="G1168" s="16">
        <v>800000</v>
      </c>
      <c r="H1168" s="16">
        <v>386500</v>
      </c>
      <c r="I1168" s="17">
        <v>386500</v>
      </c>
      <c r="J1168" s="17">
        <v>386500</v>
      </c>
      <c r="K1168" s="16">
        <v>413500</v>
      </c>
      <c r="L1168" s="12" t="s">
        <v>865</v>
      </c>
      <c r="M1168" s="12" t="s">
        <v>564</v>
      </c>
      <c r="N1168" s="12" t="s">
        <v>866</v>
      </c>
      <c r="O1168" s="16">
        <v>262.48</v>
      </c>
      <c r="P1168" s="16">
        <v>262.48</v>
      </c>
      <c r="Q1168" s="17">
        <v>262.48</v>
      </c>
      <c r="R1168" s="17">
        <v>262.48</v>
      </c>
      <c r="S1168" s="16">
        <v>0</v>
      </c>
      <c r="T1168" s="16">
        <v>0</v>
      </c>
      <c r="U1168" s="17">
        <v>0</v>
      </c>
      <c r="V1168" s="17">
        <v>0</v>
      </c>
      <c r="W1168" s="16">
        <v>262.48</v>
      </c>
      <c r="X1168" s="16">
        <v>0</v>
      </c>
      <c r="Y1168" s="16">
        <v>135.66935000000001</v>
      </c>
      <c r="Z1168" s="16">
        <v>126.81065</v>
      </c>
      <c r="AA1168" s="18">
        <v>0</v>
      </c>
      <c r="AB1168" s="16">
        <v>-135.66935000000001</v>
      </c>
      <c r="AC1168" s="12" t="s">
        <v>549</v>
      </c>
      <c r="AD1168" s="12" t="s">
        <v>559</v>
      </c>
      <c r="AE1168" s="19">
        <v>43640</v>
      </c>
      <c r="AF1168" s="19">
        <v>43642</v>
      </c>
    </row>
    <row r="1169" spans="1:34" s="12" customFormat="1" ht="12.75" x14ac:dyDescent="0.15">
      <c r="A1169" s="12" t="s">
        <v>2071</v>
      </c>
      <c r="B1169" s="12" t="s">
        <v>1128</v>
      </c>
      <c r="C1169" s="12" t="s">
        <v>588</v>
      </c>
      <c r="D1169" s="12" t="s">
        <v>730</v>
      </c>
      <c r="E1169" s="12" t="s">
        <v>544</v>
      </c>
      <c r="F1169" s="12" t="s">
        <v>545</v>
      </c>
      <c r="G1169" s="16">
        <v>300</v>
      </c>
      <c r="H1169" s="16">
        <v>300</v>
      </c>
      <c r="I1169" s="17">
        <v>300</v>
      </c>
      <c r="J1169" s="17">
        <v>300</v>
      </c>
      <c r="K1169" s="16">
        <v>0</v>
      </c>
      <c r="L1169" s="12" t="s">
        <v>731</v>
      </c>
      <c r="M1169" s="12" t="s">
        <v>686</v>
      </c>
      <c r="N1169" s="12" t="s">
        <v>732</v>
      </c>
      <c r="O1169" s="16">
        <v>31</v>
      </c>
      <c r="P1169" s="16">
        <v>31</v>
      </c>
      <c r="Q1169" s="17">
        <v>31</v>
      </c>
      <c r="R1169" s="17">
        <v>31</v>
      </c>
      <c r="S1169" s="16">
        <v>0</v>
      </c>
      <c r="T1169" s="16">
        <v>0</v>
      </c>
      <c r="U1169" s="17">
        <v>0</v>
      </c>
      <c r="V1169" s="17">
        <v>0</v>
      </c>
      <c r="W1169" s="16">
        <v>31</v>
      </c>
      <c r="X1169" s="16">
        <v>0</v>
      </c>
      <c r="Y1169" s="16">
        <v>0</v>
      </c>
      <c r="Z1169" s="16">
        <v>31</v>
      </c>
      <c r="AA1169" s="18">
        <v>0</v>
      </c>
      <c r="AB1169" s="16">
        <v>0</v>
      </c>
      <c r="AC1169" s="12" t="s">
        <v>549</v>
      </c>
      <c r="AD1169" s="12" t="s">
        <v>559</v>
      </c>
      <c r="AE1169" s="19">
        <v>43640</v>
      </c>
      <c r="AF1169" s="19">
        <v>43641</v>
      </c>
      <c r="AG1169" s="19">
        <v>43642</v>
      </c>
      <c r="AH1169" s="20">
        <v>43644</v>
      </c>
    </row>
    <row r="1170" spans="1:34" s="12" customFormat="1" ht="12.75" x14ac:dyDescent="0.15">
      <c r="A1170" s="12" t="s">
        <v>2072</v>
      </c>
      <c r="B1170" s="12" t="s">
        <v>23</v>
      </c>
      <c r="C1170" s="12" t="s">
        <v>696</v>
      </c>
      <c r="D1170" s="12" t="s">
        <v>939</v>
      </c>
      <c r="E1170" s="12" t="s">
        <v>544</v>
      </c>
      <c r="F1170" s="12" t="s">
        <v>545</v>
      </c>
      <c r="G1170" s="16">
        <v>130</v>
      </c>
      <c r="H1170" s="16">
        <v>112.6</v>
      </c>
      <c r="I1170" s="17">
        <v>112.6</v>
      </c>
      <c r="J1170" s="17">
        <v>112.6</v>
      </c>
      <c r="K1170" s="16">
        <v>17.399999999999999</v>
      </c>
      <c r="L1170" s="12" t="s">
        <v>698</v>
      </c>
      <c r="M1170" s="12" t="s">
        <v>564</v>
      </c>
      <c r="N1170" s="12" t="s">
        <v>699</v>
      </c>
      <c r="O1170" s="16">
        <v>15</v>
      </c>
      <c r="P1170" s="16">
        <v>13</v>
      </c>
      <c r="Q1170" s="17">
        <v>13</v>
      </c>
      <c r="R1170" s="17">
        <v>13</v>
      </c>
      <c r="S1170" s="16">
        <v>0</v>
      </c>
      <c r="T1170" s="16">
        <v>0</v>
      </c>
      <c r="U1170" s="17">
        <v>0</v>
      </c>
      <c r="V1170" s="17">
        <v>0</v>
      </c>
      <c r="W1170" s="16">
        <v>13</v>
      </c>
      <c r="X1170" s="16">
        <v>2</v>
      </c>
      <c r="Y1170" s="16">
        <v>7.6923076923071697E-3</v>
      </c>
      <c r="Z1170" s="16">
        <v>12.992307692307699</v>
      </c>
      <c r="AA1170" s="18">
        <v>0</v>
      </c>
      <c r="AB1170" s="16">
        <v>-7.6923076923071697E-3</v>
      </c>
      <c r="AC1170" s="12" t="s">
        <v>549</v>
      </c>
      <c r="AD1170" s="12" t="s">
        <v>559</v>
      </c>
      <c r="AE1170" s="19">
        <v>43640</v>
      </c>
      <c r="AF1170" s="19">
        <v>43640</v>
      </c>
      <c r="AH1170" s="20">
        <v>43644</v>
      </c>
    </row>
    <row r="1171" spans="1:34" s="12" customFormat="1" ht="12.75" x14ac:dyDescent="0.15">
      <c r="A1171" s="12" t="s">
        <v>2073</v>
      </c>
      <c r="B1171" s="12" t="s">
        <v>24</v>
      </c>
      <c r="C1171" s="12" t="s">
        <v>701</v>
      </c>
      <c r="D1171" s="12" t="s">
        <v>939</v>
      </c>
      <c r="E1171" s="12" t="s">
        <v>544</v>
      </c>
      <c r="F1171" s="12" t="s">
        <v>545</v>
      </c>
      <c r="G1171" s="16">
        <v>130</v>
      </c>
      <c r="H1171" s="16">
        <v>113.5</v>
      </c>
      <c r="I1171" s="17">
        <v>113.5</v>
      </c>
      <c r="J1171" s="17">
        <v>113.5</v>
      </c>
      <c r="K1171" s="16">
        <v>16.5</v>
      </c>
      <c r="L1171" s="12" t="s">
        <v>698</v>
      </c>
      <c r="M1171" s="12" t="s">
        <v>564</v>
      </c>
      <c r="N1171" s="12" t="s">
        <v>699</v>
      </c>
      <c r="O1171" s="16">
        <v>15</v>
      </c>
      <c r="P1171" s="16">
        <v>13.1</v>
      </c>
      <c r="Q1171" s="17">
        <v>13.1</v>
      </c>
      <c r="R1171" s="17">
        <v>13.1</v>
      </c>
      <c r="S1171" s="16">
        <v>0</v>
      </c>
      <c r="T1171" s="16">
        <v>0</v>
      </c>
      <c r="U1171" s="17">
        <v>0</v>
      </c>
      <c r="V1171" s="17">
        <v>0</v>
      </c>
      <c r="W1171" s="16">
        <v>13.1</v>
      </c>
      <c r="X1171" s="16">
        <v>1.9</v>
      </c>
      <c r="Y1171" s="16">
        <v>3.8461538461547198E-3</v>
      </c>
      <c r="Z1171" s="16">
        <v>13.096153846153801</v>
      </c>
      <c r="AA1171" s="18">
        <v>0</v>
      </c>
      <c r="AB1171" s="16">
        <v>-3.8461538461547198E-3</v>
      </c>
      <c r="AC1171" s="12" t="s">
        <v>549</v>
      </c>
      <c r="AD1171" s="12" t="s">
        <v>559</v>
      </c>
      <c r="AE1171" s="19">
        <v>43640</v>
      </c>
      <c r="AF1171" s="19">
        <v>43640</v>
      </c>
      <c r="AH1171" s="20">
        <v>43644</v>
      </c>
    </row>
    <row r="1172" spans="1:34" s="12" customFormat="1" ht="12.75" x14ac:dyDescent="0.15">
      <c r="A1172" s="12" t="s">
        <v>2074</v>
      </c>
      <c r="B1172" s="12" t="s">
        <v>101</v>
      </c>
      <c r="C1172" s="12" t="s">
        <v>588</v>
      </c>
      <c r="D1172" s="12" t="s">
        <v>983</v>
      </c>
      <c r="E1172" s="12" t="s">
        <v>544</v>
      </c>
      <c r="F1172" s="12" t="s">
        <v>545</v>
      </c>
      <c r="G1172" s="16">
        <v>20</v>
      </c>
      <c r="H1172" s="16">
        <v>12.5</v>
      </c>
      <c r="I1172" s="17">
        <v>12.5</v>
      </c>
      <c r="J1172" s="17">
        <v>12.5</v>
      </c>
      <c r="K1172" s="16">
        <v>7.5</v>
      </c>
      <c r="L1172" s="12" t="s">
        <v>984</v>
      </c>
      <c r="M1172" s="12" t="s">
        <v>557</v>
      </c>
      <c r="N1172" s="12" t="s">
        <v>985</v>
      </c>
      <c r="O1172" s="16">
        <v>4</v>
      </c>
      <c r="P1172" s="16">
        <v>2.5</v>
      </c>
      <c r="Q1172" s="17">
        <v>2.5</v>
      </c>
      <c r="R1172" s="17">
        <v>2.5</v>
      </c>
      <c r="S1172" s="16">
        <v>0</v>
      </c>
      <c r="T1172" s="16">
        <v>0</v>
      </c>
      <c r="U1172" s="17">
        <v>0</v>
      </c>
      <c r="V1172" s="17">
        <v>0</v>
      </c>
      <c r="W1172" s="16">
        <v>2.5</v>
      </c>
      <c r="X1172" s="16">
        <v>1.5</v>
      </c>
      <c r="Y1172" s="16">
        <v>0</v>
      </c>
      <c r="Z1172" s="16">
        <v>2.5</v>
      </c>
      <c r="AA1172" s="18">
        <v>0</v>
      </c>
      <c r="AB1172" s="16">
        <v>0</v>
      </c>
      <c r="AC1172" s="12" t="s">
        <v>549</v>
      </c>
      <c r="AD1172" s="12" t="s">
        <v>559</v>
      </c>
      <c r="AE1172" s="19">
        <v>43640</v>
      </c>
      <c r="AF1172" s="19">
        <v>43640</v>
      </c>
      <c r="AH1172" s="20">
        <v>43642</v>
      </c>
    </row>
    <row r="1173" spans="1:34" s="12" customFormat="1" ht="12.75" x14ac:dyDescent="0.15">
      <c r="A1173" s="12" t="s">
        <v>2075</v>
      </c>
      <c r="B1173" s="12" t="s">
        <v>23</v>
      </c>
      <c r="C1173" s="12" t="s">
        <v>696</v>
      </c>
      <c r="D1173" s="12" t="s">
        <v>939</v>
      </c>
      <c r="E1173" s="12" t="s">
        <v>544</v>
      </c>
      <c r="F1173" s="12" t="s">
        <v>545</v>
      </c>
      <c r="G1173" s="16">
        <v>60</v>
      </c>
      <c r="H1173" s="16">
        <v>60</v>
      </c>
      <c r="I1173" s="17">
        <v>60</v>
      </c>
      <c r="J1173" s="17">
        <v>60</v>
      </c>
      <c r="K1173" s="16">
        <v>0</v>
      </c>
      <c r="L1173" s="12" t="s">
        <v>698</v>
      </c>
      <c r="M1173" s="12" t="s">
        <v>564</v>
      </c>
      <c r="N1173" s="12" t="s">
        <v>699</v>
      </c>
      <c r="O1173" s="16">
        <v>7</v>
      </c>
      <c r="P1173" s="16">
        <v>7</v>
      </c>
      <c r="Q1173" s="17">
        <v>7</v>
      </c>
      <c r="R1173" s="17">
        <v>7</v>
      </c>
      <c r="S1173" s="16">
        <v>0</v>
      </c>
      <c r="T1173" s="16">
        <v>0</v>
      </c>
      <c r="U1173" s="17">
        <v>0</v>
      </c>
      <c r="V1173" s="17">
        <v>0</v>
      </c>
      <c r="W1173" s="16">
        <v>7</v>
      </c>
      <c r="X1173" s="16">
        <v>0</v>
      </c>
      <c r="Y1173" s="16">
        <v>0</v>
      </c>
      <c r="Z1173" s="16">
        <v>7</v>
      </c>
      <c r="AA1173" s="18">
        <v>0</v>
      </c>
      <c r="AB1173" s="16">
        <v>0</v>
      </c>
      <c r="AC1173" s="12" t="s">
        <v>549</v>
      </c>
      <c r="AD1173" s="12" t="s">
        <v>559</v>
      </c>
      <c r="AE1173" s="19">
        <v>43640</v>
      </c>
      <c r="AF1173" s="19">
        <v>43640</v>
      </c>
      <c r="AG1173" s="19">
        <v>43640</v>
      </c>
      <c r="AH1173" s="20">
        <v>43642</v>
      </c>
    </row>
    <row r="1174" spans="1:34" s="12" customFormat="1" ht="12.75" hidden="1" x14ac:dyDescent="0.15">
      <c r="A1174" s="12" t="s">
        <v>509</v>
      </c>
      <c r="B1174" s="12" t="s">
        <v>510</v>
      </c>
      <c r="C1174" s="12" t="s">
        <v>511</v>
      </c>
      <c r="D1174" s="12" t="s">
        <v>512</v>
      </c>
      <c r="E1174" s="12" t="s">
        <v>513</v>
      </c>
      <c r="F1174" s="12" t="s">
        <v>514</v>
      </c>
      <c r="G1174" s="12" t="s">
        <v>515</v>
      </c>
      <c r="H1174" s="12" t="s">
        <v>241</v>
      </c>
      <c r="I1174" s="12" t="s">
        <v>516</v>
      </c>
      <c r="J1174" s="12" t="s">
        <v>517</v>
      </c>
      <c r="K1174" s="12" t="s">
        <v>518</v>
      </c>
      <c r="L1174" s="12" t="s">
        <v>519</v>
      </c>
      <c r="M1174" s="12" t="s">
        <v>511</v>
      </c>
      <c r="N1174" s="12" t="s">
        <v>512</v>
      </c>
      <c r="O1174" s="12" t="s">
        <v>520</v>
      </c>
      <c r="P1174" s="12" t="s">
        <v>521</v>
      </c>
      <c r="Q1174" s="12" t="s">
        <v>522</v>
      </c>
      <c r="R1174" s="12" t="s">
        <v>523</v>
      </c>
      <c r="S1174" s="12" t="s">
        <v>524</v>
      </c>
      <c r="T1174" s="12" t="s">
        <v>525</v>
      </c>
      <c r="U1174" s="12" t="s">
        <v>526</v>
      </c>
      <c r="V1174" s="12" t="s">
        <v>527</v>
      </c>
      <c r="W1174" s="12" t="s">
        <v>528</v>
      </c>
      <c r="X1174" s="12" t="s">
        <v>529</v>
      </c>
      <c r="Y1174" s="12" t="s">
        <v>530</v>
      </c>
      <c r="Z1174" s="12" t="s">
        <v>531</v>
      </c>
      <c r="AA1174" s="12" t="s">
        <v>532</v>
      </c>
      <c r="AB1174" s="12" t="s">
        <v>533</v>
      </c>
      <c r="AC1174" s="12" t="s">
        <v>534</v>
      </c>
      <c r="AD1174" s="12" t="s">
        <v>535</v>
      </c>
      <c r="AE1174" s="12" t="s">
        <v>536</v>
      </c>
      <c r="AF1174" s="12" t="s">
        <v>537</v>
      </c>
      <c r="AG1174" s="12" t="s">
        <v>538</v>
      </c>
      <c r="AH1174" s="12" t="s">
        <v>539</v>
      </c>
    </row>
    <row r="1175" spans="1:34" s="12" customFormat="1" ht="12.75" x14ac:dyDescent="0.15">
      <c r="A1175" s="12" t="s">
        <v>2076</v>
      </c>
      <c r="B1175" s="12" t="s">
        <v>2077</v>
      </c>
      <c r="C1175" s="12" t="s">
        <v>588</v>
      </c>
      <c r="D1175" s="12" t="s">
        <v>2078</v>
      </c>
      <c r="E1175" s="12" t="s">
        <v>544</v>
      </c>
      <c r="F1175" s="12" t="s">
        <v>585</v>
      </c>
      <c r="G1175" s="16">
        <v>300</v>
      </c>
      <c r="H1175" s="16">
        <v>60</v>
      </c>
      <c r="I1175" s="17">
        <v>60</v>
      </c>
      <c r="J1175" s="17">
        <v>60</v>
      </c>
      <c r="K1175" s="16">
        <v>240</v>
      </c>
      <c r="L1175" s="12" t="s">
        <v>713</v>
      </c>
      <c r="M1175" s="12" t="s">
        <v>576</v>
      </c>
      <c r="N1175" s="12" t="s">
        <v>714</v>
      </c>
      <c r="O1175" s="16">
        <v>16.311</v>
      </c>
      <c r="P1175" s="16">
        <v>16.311</v>
      </c>
      <c r="Q1175" s="17">
        <v>16.311</v>
      </c>
      <c r="R1175" s="17">
        <v>16.311</v>
      </c>
      <c r="S1175" s="16">
        <v>0</v>
      </c>
      <c r="T1175" s="16">
        <v>0</v>
      </c>
      <c r="U1175" s="17">
        <v>0</v>
      </c>
      <c r="V1175" s="17">
        <v>0</v>
      </c>
      <c r="W1175" s="16">
        <v>16.311</v>
      </c>
      <c r="X1175" s="16">
        <v>0</v>
      </c>
      <c r="Y1175" s="16">
        <v>13.0488</v>
      </c>
      <c r="Z1175" s="16">
        <v>3.2622</v>
      </c>
      <c r="AA1175" s="18">
        <v>0</v>
      </c>
      <c r="AB1175" s="16">
        <v>-13.0488</v>
      </c>
      <c r="AC1175" s="12" t="s">
        <v>549</v>
      </c>
      <c r="AD1175" s="12" t="s">
        <v>559</v>
      </c>
      <c r="AE1175" s="19">
        <v>43672</v>
      </c>
      <c r="AF1175" s="19">
        <v>43676</v>
      </c>
    </row>
    <row r="1176" spans="1:34" s="12" customFormat="1" ht="12.75" x14ac:dyDescent="0.15">
      <c r="A1176" s="12" t="s">
        <v>2079</v>
      </c>
      <c r="B1176" s="12" t="s">
        <v>382</v>
      </c>
      <c r="C1176" s="12" t="s">
        <v>573</v>
      </c>
      <c r="D1176" s="12" t="s">
        <v>825</v>
      </c>
      <c r="E1176" s="12" t="s">
        <v>2080</v>
      </c>
      <c r="F1176" s="12" t="s">
        <v>545</v>
      </c>
      <c r="G1176" s="16">
        <v>500</v>
      </c>
      <c r="H1176" s="16">
        <v>490</v>
      </c>
      <c r="I1176" s="17">
        <v>490</v>
      </c>
      <c r="J1176" s="17">
        <v>490</v>
      </c>
      <c r="K1176" s="16">
        <v>10</v>
      </c>
      <c r="L1176" s="12" t="s">
        <v>826</v>
      </c>
      <c r="M1176" s="12" t="s">
        <v>827</v>
      </c>
      <c r="N1176" s="12" t="s">
        <v>828</v>
      </c>
      <c r="O1176" s="16">
        <v>40.799999999999997</v>
      </c>
      <c r="P1176" s="16">
        <v>40.799999999999997</v>
      </c>
      <c r="Q1176" s="17">
        <v>40.799999999999997</v>
      </c>
      <c r="R1176" s="17">
        <v>40.799999999999997</v>
      </c>
      <c r="S1176" s="16">
        <v>0</v>
      </c>
      <c r="T1176" s="16">
        <v>0</v>
      </c>
      <c r="U1176" s="17">
        <v>0</v>
      </c>
      <c r="V1176" s="17">
        <v>0</v>
      </c>
      <c r="W1176" s="16">
        <v>40.799999999999997</v>
      </c>
      <c r="X1176" s="16">
        <v>0</v>
      </c>
      <c r="Y1176" s="16">
        <v>0.81599999999999895</v>
      </c>
      <c r="Z1176" s="16">
        <v>39.984000000000002</v>
      </c>
      <c r="AA1176" s="18">
        <v>0</v>
      </c>
      <c r="AB1176" s="16">
        <v>-0.81599999999999895</v>
      </c>
      <c r="AC1176" s="12" t="s">
        <v>549</v>
      </c>
      <c r="AD1176" s="12" t="s">
        <v>559</v>
      </c>
      <c r="AE1176" s="19">
        <v>43663</v>
      </c>
      <c r="AF1176" s="19">
        <v>43664</v>
      </c>
      <c r="AH1176" s="20">
        <v>43675</v>
      </c>
    </row>
    <row r="1177" spans="1:34" s="12" customFormat="1" ht="12.75" x14ac:dyDescent="0.15">
      <c r="A1177" s="12" t="s">
        <v>2081</v>
      </c>
      <c r="B1177" s="12" t="s">
        <v>289</v>
      </c>
      <c r="C1177" s="12" t="s">
        <v>830</v>
      </c>
      <c r="D1177" s="12" t="s">
        <v>825</v>
      </c>
      <c r="E1177" s="12" t="s">
        <v>2082</v>
      </c>
      <c r="F1177" s="12" t="s">
        <v>545</v>
      </c>
      <c r="G1177" s="16">
        <v>400000</v>
      </c>
      <c r="H1177" s="16">
        <v>334000</v>
      </c>
      <c r="I1177" s="17">
        <v>334000</v>
      </c>
      <c r="J1177" s="17">
        <v>334000</v>
      </c>
      <c r="K1177" s="16">
        <v>66000</v>
      </c>
      <c r="L1177" s="12" t="s">
        <v>831</v>
      </c>
      <c r="M1177" s="12" t="s">
        <v>564</v>
      </c>
      <c r="N1177" s="12" t="s">
        <v>832</v>
      </c>
      <c r="O1177" s="16">
        <v>92</v>
      </c>
      <c r="P1177" s="16">
        <v>85.4</v>
      </c>
      <c r="Q1177" s="17">
        <v>85.4</v>
      </c>
      <c r="R1177" s="17">
        <v>85.4</v>
      </c>
      <c r="S1177" s="16">
        <v>0</v>
      </c>
      <c r="T1177" s="16">
        <v>0</v>
      </c>
      <c r="U1177" s="17">
        <v>0</v>
      </c>
      <c r="V1177" s="17">
        <v>0</v>
      </c>
      <c r="W1177" s="16">
        <v>85.4</v>
      </c>
      <c r="X1177" s="16">
        <v>6.6</v>
      </c>
      <c r="Y1177" s="16">
        <v>8.58</v>
      </c>
      <c r="Z1177" s="16">
        <v>76.819999999999993</v>
      </c>
      <c r="AA1177" s="18">
        <v>0</v>
      </c>
      <c r="AB1177" s="16">
        <v>-8.58</v>
      </c>
      <c r="AC1177" s="12" t="s">
        <v>549</v>
      </c>
      <c r="AD1177" s="12" t="s">
        <v>559</v>
      </c>
      <c r="AE1177" s="19">
        <v>43663</v>
      </c>
      <c r="AF1177" s="19">
        <v>43664</v>
      </c>
      <c r="AH1177" s="20">
        <v>43675</v>
      </c>
    </row>
    <row r="1178" spans="1:34" s="12" customFormat="1" ht="12.75" x14ac:dyDescent="0.15">
      <c r="A1178" s="12" t="s">
        <v>2083</v>
      </c>
      <c r="B1178" s="12" t="s">
        <v>93</v>
      </c>
      <c r="C1178" s="12" t="s">
        <v>573</v>
      </c>
      <c r="D1178" s="12" t="s">
        <v>796</v>
      </c>
      <c r="E1178" s="12" t="s">
        <v>2084</v>
      </c>
      <c r="F1178" s="12" t="s">
        <v>545</v>
      </c>
      <c r="G1178" s="16">
        <v>2000</v>
      </c>
      <c r="H1178" s="16">
        <v>1913</v>
      </c>
      <c r="I1178" s="17">
        <v>1913</v>
      </c>
      <c r="J1178" s="17">
        <v>1913</v>
      </c>
      <c r="K1178" s="16">
        <v>87</v>
      </c>
      <c r="L1178" s="12" t="s">
        <v>797</v>
      </c>
      <c r="M1178" s="12" t="s">
        <v>576</v>
      </c>
      <c r="N1178" s="12" t="s">
        <v>798</v>
      </c>
      <c r="O1178" s="16">
        <v>67</v>
      </c>
      <c r="P1178" s="16">
        <v>67</v>
      </c>
      <c r="Q1178" s="17">
        <v>67</v>
      </c>
      <c r="R1178" s="17">
        <v>67</v>
      </c>
      <c r="S1178" s="16">
        <v>0</v>
      </c>
      <c r="T1178" s="16">
        <v>0</v>
      </c>
      <c r="U1178" s="17">
        <v>0</v>
      </c>
      <c r="V1178" s="17">
        <v>0</v>
      </c>
      <c r="W1178" s="16">
        <v>67</v>
      </c>
      <c r="X1178" s="16">
        <v>0</v>
      </c>
      <c r="Y1178" s="16">
        <v>2.9144999999999999</v>
      </c>
      <c r="Z1178" s="16">
        <v>64.085499999999996</v>
      </c>
      <c r="AA1178" s="18">
        <v>0</v>
      </c>
      <c r="AB1178" s="16">
        <v>-2.9144999999999999</v>
      </c>
      <c r="AC1178" s="12" t="s">
        <v>549</v>
      </c>
      <c r="AD1178" s="12" t="s">
        <v>559</v>
      </c>
      <c r="AE1178" s="19">
        <v>43663</v>
      </c>
      <c r="AF1178" s="19">
        <v>43665</v>
      </c>
      <c r="AH1178" s="20">
        <v>43675</v>
      </c>
    </row>
    <row r="1179" spans="1:34" s="12" customFormat="1" ht="12.75" x14ac:dyDescent="0.15">
      <c r="A1179" s="12" t="s">
        <v>2085</v>
      </c>
      <c r="B1179" s="12" t="s">
        <v>57</v>
      </c>
      <c r="C1179" s="12" t="s">
        <v>636</v>
      </c>
      <c r="D1179" s="12" t="s">
        <v>637</v>
      </c>
      <c r="E1179" s="12" t="s">
        <v>2086</v>
      </c>
      <c r="F1179" s="12" t="s">
        <v>545</v>
      </c>
      <c r="G1179" s="16">
        <v>400</v>
      </c>
      <c r="H1179" s="16">
        <v>356.5</v>
      </c>
      <c r="I1179" s="17">
        <v>356.5</v>
      </c>
      <c r="J1179" s="17">
        <v>356.5</v>
      </c>
      <c r="K1179" s="16">
        <v>43.5</v>
      </c>
      <c r="L1179" s="12" t="s">
        <v>638</v>
      </c>
      <c r="M1179" s="12" t="s">
        <v>557</v>
      </c>
      <c r="N1179" s="12" t="s">
        <v>639</v>
      </c>
      <c r="O1179" s="16">
        <v>62</v>
      </c>
      <c r="P1179" s="16">
        <v>62</v>
      </c>
      <c r="Q1179" s="17">
        <v>62</v>
      </c>
      <c r="R1179" s="17">
        <v>62</v>
      </c>
      <c r="S1179" s="16">
        <v>0</v>
      </c>
      <c r="T1179" s="16">
        <v>0</v>
      </c>
      <c r="U1179" s="17">
        <v>0</v>
      </c>
      <c r="V1179" s="17">
        <v>0</v>
      </c>
      <c r="W1179" s="16">
        <v>62</v>
      </c>
      <c r="X1179" s="16">
        <v>0</v>
      </c>
      <c r="Y1179" s="16">
        <v>6.7424999999999997</v>
      </c>
      <c r="Z1179" s="16">
        <v>55.2575</v>
      </c>
      <c r="AA1179" s="18">
        <v>0</v>
      </c>
      <c r="AB1179" s="16">
        <v>-6.7424999999999997</v>
      </c>
      <c r="AC1179" s="12" t="s">
        <v>549</v>
      </c>
      <c r="AD1179" s="12" t="s">
        <v>559</v>
      </c>
      <c r="AE1179" s="19">
        <v>43663</v>
      </c>
      <c r="AF1179" s="19">
        <v>43664</v>
      </c>
      <c r="AH1179" s="20">
        <v>43675</v>
      </c>
    </row>
    <row r="1180" spans="1:34" s="12" customFormat="1" ht="12.75" x14ac:dyDescent="0.15">
      <c r="A1180" s="12" t="s">
        <v>2087</v>
      </c>
      <c r="B1180" s="12" t="s">
        <v>594</v>
      </c>
      <c r="C1180" s="12" t="s">
        <v>588</v>
      </c>
      <c r="D1180" s="12" t="s">
        <v>589</v>
      </c>
      <c r="E1180" s="12" t="s">
        <v>2088</v>
      </c>
      <c r="F1180" s="12" t="s">
        <v>545</v>
      </c>
      <c r="G1180" s="16">
        <v>400</v>
      </c>
      <c r="H1180" s="16">
        <v>400</v>
      </c>
      <c r="I1180" s="17">
        <v>400</v>
      </c>
      <c r="J1180" s="17">
        <v>400</v>
      </c>
      <c r="K1180" s="16">
        <v>0</v>
      </c>
      <c r="L1180" s="12" t="s">
        <v>595</v>
      </c>
      <c r="M1180" s="12" t="s">
        <v>591</v>
      </c>
      <c r="N1180" s="12" t="s">
        <v>596</v>
      </c>
      <c r="O1180" s="16">
        <v>17</v>
      </c>
      <c r="P1180" s="16">
        <v>17</v>
      </c>
      <c r="Q1180" s="17">
        <v>17</v>
      </c>
      <c r="R1180" s="17">
        <v>17</v>
      </c>
      <c r="S1180" s="16">
        <v>0</v>
      </c>
      <c r="T1180" s="16">
        <v>0</v>
      </c>
      <c r="U1180" s="17">
        <v>0</v>
      </c>
      <c r="V1180" s="17">
        <v>0</v>
      </c>
      <c r="W1180" s="16">
        <v>17</v>
      </c>
      <c r="X1180" s="16">
        <v>0</v>
      </c>
      <c r="Y1180" s="16">
        <v>0</v>
      </c>
      <c r="Z1180" s="16">
        <v>17</v>
      </c>
      <c r="AA1180" s="18">
        <v>0</v>
      </c>
      <c r="AB1180" s="16">
        <v>0</v>
      </c>
      <c r="AC1180" s="12" t="s">
        <v>549</v>
      </c>
      <c r="AD1180" s="12" t="s">
        <v>559</v>
      </c>
      <c r="AE1180" s="19">
        <v>43663</v>
      </c>
      <c r="AF1180" s="19">
        <v>43663</v>
      </c>
      <c r="AG1180" s="19">
        <v>43664</v>
      </c>
      <c r="AH1180" s="20">
        <v>43665</v>
      </c>
    </row>
    <row r="1181" spans="1:34" s="12" customFormat="1" ht="12.75" x14ac:dyDescent="0.15">
      <c r="A1181" s="12" t="s">
        <v>2089</v>
      </c>
      <c r="B1181" s="12" t="s">
        <v>38</v>
      </c>
      <c r="C1181" s="12" t="s">
        <v>588</v>
      </c>
      <c r="D1181" s="12" t="s">
        <v>589</v>
      </c>
      <c r="E1181" s="12" t="s">
        <v>2090</v>
      </c>
      <c r="F1181" s="12" t="s">
        <v>545</v>
      </c>
      <c r="G1181" s="16">
        <v>40</v>
      </c>
      <c r="H1181" s="16">
        <v>40</v>
      </c>
      <c r="I1181" s="17">
        <v>40</v>
      </c>
      <c r="J1181" s="17">
        <v>40</v>
      </c>
      <c r="K1181" s="16">
        <v>0</v>
      </c>
      <c r="L1181" s="12" t="s">
        <v>595</v>
      </c>
      <c r="M1181" s="12" t="s">
        <v>591</v>
      </c>
      <c r="N1181" s="12" t="s">
        <v>596</v>
      </c>
      <c r="O1181" s="16">
        <v>2</v>
      </c>
      <c r="P1181" s="16">
        <v>2</v>
      </c>
      <c r="Q1181" s="17">
        <v>2</v>
      </c>
      <c r="R1181" s="17">
        <v>2</v>
      </c>
      <c r="S1181" s="16">
        <v>0</v>
      </c>
      <c r="T1181" s="16">
        <v>0</v>
      </c>
      <c r="U1181" s="17">
        <v>0</v>
      </c>
      <c r="V1181" s="17">
        <v>0</v>
      </c>
      <c r="W1181" s="16">
        <v>2</v>
      </c>
      <c r="X1181" s="16">
        <v>0</v>
      </c>
      <c r="Y1181" s="16">
        <v>0</v>
      </c>
      <c r="Z1181" s="16">
        <v>2</v>
      </c>
      <c r="AA1181" s="18">
        <v>0</v>
      </c>
      <c r="AB1181" s="16">
        <v>0</v>
      </c>
      <c r="AC1181" s="12" t="s">
        <v>549</v>
      </c>
      <c r="AD1181" s="12" t="s">
        <v>559</v>
      </c>
      <c r="AE1181" s="19">
        <v>43663</v>
      </c>
      <c r="AF1181" s="19">
        <v>43663</v>
      </c>
      <c r="AG1181" s="19">
        <v>43663</v>
      </c>
      <c r="AH1181" s="20">
        <v>43665</v>
      </c>
    </row>
    <row r="1182" spans="1:34" s="12" customFormat="1" ht="12.75" x14ac:dyDescent="0.15">
      <c r="A1182" s="12" t="s">
        <v>2091</v>
      </c>
      <c r="B1182" s="12" t="s">
        <v>9</v>
      </c>
      <c r="C1182" s="12" t="s">
        <v>588</v>
      </c>
      <c r="D1182" s="12" t="s">
        <v>607</v>
      </c>
      <c r="E1182" s="12" t="s">
        <v>2084</v>
      </c>
      <c r="F1182" s="12" t="s">
        <v>545</v>
      </c>
      <c r="G1182" s="16">
        <v>2700</v>
      </c>
      <c r="H1182" s="16">
        <v>2661</v>
      </c>
      <c r="I1182" s="17">
        <v>2661</v>
      </c>
      <c r="J1182" s="17">
        <v>2661</v>
      </c>
      <c r="K1182" s="16">
        <v>39</v>
      </c>
      <c r="L1182" s="12" t="s">
        <v>608</v>
      </c>
      <c r="M1182" s="12" t="s">
        <v>557</v>
      </c>
      <c r="N1182" s="12" t="s">
        <v>609</v>
      </c>
      <c r="O1182" s="16">
        <v>380</v>
      </c>
      <c r="P1182" s="16">
        <v>380</v>
      </c>
      <c r="Q1182" s="17">
        <v>380</v>
      </c>
      <c r="R1182" s="17">
        <v>380</v>
      </c>
      <c r="S1182" s="16">
        <v>0</v>
      </c>
      <c r="T1182" s="16">
        <v>0</v>
      </c>
      <c r="U1182" s="17">
        <v>0</v>
      </c>
      <c r="V1182" s="17">
        <v>0</v>
      </c>
      <c r="W1182" s="16">
        <v>380</v>
      </c>
      <c r="X1182" s="16">
        <v>0</v>
      </c>
      <c r="Y1182" s="16">
        <v>5.4888888888888996</v>
      </c>
      <c r="Z1182" s="16">
        <v>374.51111111111101</v>
      </c>
      <c r="AA1182" s="18">
        <v>0</v>
      </c>
      <c r="AB1182" s="16">
        <v>-5.4888888888888996</v>
      </c>
      <c r="AC1182" s="12" t="s">
        <v>549</v>
      </c>
      <c r="AD1182" s="12" t="s">
        <v>559</v>
      </c>
      <c r="AE1182" s="19">
        <v>43663</v>
      </c>
      <c r="AF1182" s="19">
        <v>43664</v>
      </c>
      <c r="AH1182" s="20">
        <v>43675</v>
      </c>
    </row>
    <row r="1183" spans="1:34" s="12" customFormat="1" ht="12.75" x14ac:dyDescent="0.15">
      <c r="A1183" s="12" t="s">
        <v>2092</v>
      </c>
      <c r="B1183" s="12" t="s">
        <v>88</v>
      </c>
      <c r="C1183" s="12" t="s">
        <v>567</v>
      </c>
      <c r="D1183" s="12" t="s">
        <v>562</v>
      </c>
      <c r="E1183" s="12" t="s">
        <v>2080</v>
      </c>
      <c r="F1183" s="12" t="s">
        <v>545</v>
      </c>
      <c r="G1183" s="16">
        <v>300000</v>
      </c>
      <c r="H1183" s="16">
        <v>299000</v>
      </c>
      <c r="I1183" s="17">
        <v>299000</v>
      </c>
      <c r="J1183" s="17">
        <v>299000</v>
      </c>
      <c r="K1183" s="16">
        <v>1000</v>
      </c>
      <c r="L1183" s="12" t="s">
        <v>568</v>
      </c>
      <c r="M1183" s="12" t="s">
        <v>569</v>
      </c>
      <c r="N1183" s="12" t="s">
        <v>570</v>
      </c>
      <c r="O1183" s="16">
        <v>155</v>
      </c>
      <c r="P1183" s="16">
        <v>155</v>
      </c>
      <c r="Q1183" s="17">
        <v>155</v>
      </c>
      <c r="R1183" s="17">
        <v>155</v>
      </c>
      <c r="S1183" s="16">
        <v>0</v>
      </c>
      <c r="T1183" s="16">
        <v>0</v>
      </c>
      <c r="U1183" s="17">
        <v>0</v>
      </c>
      <c r="V1183" s="17">
        <v>0</v>
      </c>
      <c r="W1183" s="16">
        <v>155</v>
      </c>
      <c r="X1183" s="16">
        <v>0</v>
      </c>
      <c r="Y1183" s="16">
        <v>0.51666666666667904</v>
      </c>
      <c r="Z1183" s="16">
        <v>154.48333333333301</v>
      </c>
      <c r="AA1183" s="18">
        <v>0</v>
      </c>
      <c r="AB1183" s="16">
        <v>-0.51666666666666095</v>
      </c>
      <c r="AC1183" s="12" t="s">
        <v>549</v>
      </c>
      <c r="AD1183" s="12" t="s">
        <v>559</v>
      </c>
      <c r="AE1183" s="19">
        <v>43663</v>
      </c>
      <c r="AF1183" s="19">
        <v>43667</v>
      </c>
      <c r="AH1183" s="20">
        <v>43675</v>
      </c>
    </row>
    <row r="1184" spans="1:34" s="12" customFormat="1" ht="12.75" x14ac:dyDescent="0.15">
      <c r="A1184" s="12" t="s">
        <v>2093</v>
      </c>
      <c r="B1184" s="12" t="s">
        <v>62</v>
      </c>
      <c r="C1184" s="12" t="s">
        <v>588</v>
      </c>
      <c r="D1184" s="12" t="s">
        <v>589</v>
      </c>
      <c r="E1184" s="12" t="s">
        <v>2080</v>
      </c>
      <c r="F1184" s="12" t="s">
        <v>545</v>
      </c>
      <c r="G1184" s="16">
        <v>2000</v>
      </c>
      <c r="H1184" s="16">
        <v>1920</v>
      </c>
      <c r="I1184" s="17">
        <v>1920</v>
      </c>
      <c r="J1184" s="17">
        <v>1920</v>
      </c>
      <c r="K1184" s="16">
        <v>80</v>
      </c>
      <c r="L1184" s="12" t="s">
        <v>1183</v>
      </c>
      <c r="M1184" s="12" t="s">
        <v>725</v>
      </c>
      <c r="N1184" s="12" t="s">
        <v>1520</v>
      </c>
      <c r="O1184" s="16">
        <v>50</v>
      </c>
      <c r="P1184" s="16">
        <v>50</v>
      </c>
      <c r="Q1184" s="17">
        <v>50</v>
      </c>
      <c r="R1184" s="17">
        <v>50</v>
      </c>
      <c r="S1184" s="16">
        <v>0</v>
      </c>
      <c r="T1184" s="16">
        <v>0</v>
      </c>
      <c r="U1184" s="17">
        <v>0</v>
      </c>
      <c r="V1184" s="17">
        <v>0</v>
      </c>
      <c r="W1184" s="16">
        <v>50</v>
      </c>
      <c r="X1184" s="16">
        <v>0</v>
      </c>
      <c r="Y1184" s="16">
        <v>2</v>
      </c>
      <c r="Z1184" s="16">
        <v>48</v>
      </c>
      <c r="AA1184" s="18">
        <v>0</v>
      </c>
      <c r="AB1184" s="16">
        <v>-2</v>
      </c>
      <c r="AC1184" s="12" t="s">
        <v>549</v>
      </c>
      <c r="AD1184" s="12" t="s">
        <v>559</v>
      </c>
      <c r="AE1184" s="19">
        <v>43663</v>
      </c>
      <c r="AF1184" s="19">
        <v>43665</v>
      </c>
      <c r="AH1184" s="20">
        <v>43676</v>
      </c>
    </row>
    <row r="1185" spans="1:34" s="12" customFormat="1" ht="12.75" x14ac:dyDescent="0.15">
      <c r="A1185" s="12" t="s">
        <v>2094</v>
      </c>
      <c r="B1185" s="12" t="s">
        <v>1243</v>
      </c>
      <c r="C1185" s="12" t="s">
        <v>652</v>
      </c>
      <c r="D1185" s="12" t="s">
        <v>653</v>
      </c>
      <c r="E1185" s="12" t="s">
        <v>2088</v>
      </c>
      <c r="F1185" s="12" t="s">
        <v>545</v>
      </c>
      <c r="G1185" s="16">
        <v>50</v>
      </c>
      <c r="H1185" s="16">
        <v>50</v>
      </c>
      <c r="I1185" s="17">
        <v>50</v>
      </c>
      <c r="J1185" s="17">
        <v>50</v>
      </c>
      <c r="K1185" s="16">
        <v>0</v>
      </c>
      <c r="L1185" s="12" t="s">
        <v>654</v>
      </c>
      <c r="M1185" s="12" t="s">
        <v>557</v>
      </c>
      <c r="N1185" s="12" t="s">
        <v>655</v>
      </c>
      <c r="O1185" s="16">
        <v>4</v>
      </c>
      <c r="P1185" s="16">
        <v>4</v>
      </c>
      <c r="Q1185" s="17">
        <v>4</v>
      </c>
      <c r="R1185" s="17">
        <v>4</v>
      </c>
      <c r="S1185" s="16">
        <v>0</v>
      </c>
      <c r="T1185" s="16">
        <v>0</v>
      </c>
      <c r="U1185" s="17">
        <v>0</v>
      </c>
      <c r="V1185" s="17">
        <v>0</v>
      </c>
      <c r="W1185" s="16">
        <v>4</v>
      </c>
      <c r="X1185" s="16">
        <v>0</v>
      </c>
      <c r="Y1185" s="16">
        <v>0</v>
      </c>
      <c r="Z1185" s="16">
        <v>4</v>
      </c>
      <c r="AA1185" s="18">
        <v>0</v>
      </c>
      <c r="AB1185" s="16">
        <v>0</v>
      </c>
      <c r="AC1185" s="12" t="s">
        <v>549</v>
      </c>
      <c r="AD1185" s="12" t="s">
        <v>559</v>
      </c>
      <c r="AE1185" s="19">
        <v>43663</v>
      </c>
      <c r="AF1185" s="19">
        <v>43664</v>
      </c>
      <c r="AG1185" s="19">
        <v>43664</v>
      </c>
      <c r="AH1185" s="20">
        <v>43665</v>
      </c>
    </row>
    <row r="1186" spans="1:34" s="12" customFormat="1" ht="12.75" x14ac:dyDescent="0.15">
      <c r="A1186" s="12" t="s">
        <v>2095</v>
      </c>
      <c r="B1186" s="12" t="s">
        <v>11</v>
      </c>
      <c r="C1186" s="12" t="s">
        <v>453</v>
      </c>
      <c r="D1186" s="12" t="s">
        <v>628</v>
      </c>
      <c r="E1186" s="12" t="s">
        <v>2080</v>
      </c>
      <c r="F1186" s="12" t="s">
        <v>545</v>
      </c>
      <c r="G1186" s="16">
        <v>2000000</v>
      </c>
      <c r="H1186" s="16">
        <v>2000000</v>
      </c>
      <c r="I1186" s="17">
        <v>2000000</v>
      </c>
      <c r="J1186" s="17">
        <v>2000000</v>
      </c>
      <c r="K1186" s="16">
        <v>0</v>
      </c>
      <c r="L1186" s="12" t="s">
        <v>629</v>
      </c>
      <c r="M1186" s="12" t="s">
        <v>564</v>
      </c>
      <c r="N1186" s="12" t="s">
        <v>630</v>
      </c>
      <c r="O1186" s="16">
        <v>1724</v>
      </c>
      <c r="P1186" s="16">
        <v>1724</v>
      </c>
      <c r="Q1186" s="17">
        <v>1724</v>
      </c>
      <c r="R1186" s="17">
        <v>1724</v>
      </c>
      <c r="S1186" s="16">
        <v>0</v>
      </c>
      <c r="T1186" s="16">
        <v>0</v>
      </c>
      <c r="U1186" s="17">
        <v>0</v>
      </c>
      <c r="V1186" s="17">
        <v>0</v>
      </c>
      <c r="W1186" s="16">
        <v>1724</v>
      </c>
      <c r="X1186" s="16">
        <v>0</v>
      </c>
      <c r="Y1186" s="16">
        <v>0</v>
      </c>
      <c r="Z1186" s="16">
        <v>1724</v>
      </c>
      <c r="AA1186" s="18">
        <v>0</v>
      </c>
      <c r="AB1186" s="16">
        <v>0</v>
      </c>
      <c r="AC1186" s="12" t="s">
        <v>549</v>
      </c>
      <c r="AD1186" s="12" t="s">
        <v>559</v>
      </c>
      <c r="AE1186" s="19">
        <v>43663</v>
      </c>
      <c r="AF1186" s="19">
        <v>43665</v>
      </c>
      <c r="AG1186" s="19">
        <v>43670</v>
      </c>
      <c r="AH1186" s="20">
        <v>43670</v>
      </c>
    </row>
    <row r="1187" spans="1:34" s="12" customFormat="1" ht="12.75" x14ac:dyDescent="0.15">
      <c r="A1187" s="12" t="s">
        <v>2096</v>
      </c>
      <c r="B1187" s="12" t="s">
        <v>37</v>
      </c>
      <c r="C1187" s="12" t="s">
        <v>588</v>
      </c>
      <c r="D1187" s="12" t="s">
        <v>589</v>
      </c>
      <c r="E1187" s="12" t="s">
        <v>1945</v>
      </c>
      <c r="F1187" s="12" t="s">
        <v>545</v>
      </c>
      <c r="G1187" s="16">
        <v>2000</v>
      </c>
      <c r="H1187" s="16">
        <v>2000</v>
      </c>
      <c r="I1187" s="17">
        <v>2000</v>
      </c>
      <c r="J1187" s="17">
        <v>2000</v>
      </c>
      <c r="K1187" s="16">
        <v>0</v>
      </c>
      <c r="L1187" s="12" t="s">
        <v>595</v>
      </c>
      <c r="M1187" s="12" t="s">
        <v>591</v>
      </c>
      <c r="N1187" s="12" t="s">
        <v>596</v>
      </c>
      <c r="O1187" s="16">
        <v>83</v>
      </c>
      <c r="P1187" s="16">
        <v>83</v>
      </c>
      <c r="Q1187" s="17">
        <v>83</v>
      </c>
      <c r="R1187" s="17">
        <v>83</v>
      </c>
      <c r="S1187" s="16">
        <v>0</v>
      </c>
      <c r="T1187" s="16">
        <v>0</v>
      </c>
      <c r="U1187" s="17">
        <v>0</v>
      </c>
      <c r="V1187" s="17">
        <v>0</v>
      </c>
      <c r="W1187" s="16">
        <v>83</v>
      </c>
      <c r="X1187" s="16">
        <v>0</v>
      </c>
      <c r="Y1187" s="16">
        <v>-1.81898940354586E-14</v>
      </c>
      <c r="Z1187" s="16">
        <v>83</v>
      </c>
      <c r="AA1187" s="18">
        <v>0</v>
      </c>
      <c r="AB1187" s="16">
        <v>0</v>
      </c>
      <c r="AC1187" s="12" t="s">
        <v>549</v>
      </c>
      <c r="AD1187" s="12" t="s">
        <v>559</v>
      </c>
      <c r="AE1187" s="19">
        <v>43664</v>
      </c>
      <c r="AF1187" s="19">
        <v>43665</v>
      </c>
      <c r="AG1187" s="19">
        <v>43667</v>
      </c>
      <c r="AH1187" s="20">
        <v>43675</v>
      </c>
    </row>
    <row r="1188" spans="1:34" s="12" customFormat="1" ht="12.75" x14ac:dyDescent="0.15">
      <c r="A1188" s="12" t="s">
        <v>2097</v>
      </c>
      <c r="B1188" s="12" t="s">
        <v>26</v>
      </c>
      <c r="C1188" s="12" t="s">
        <v>690</v>
      </c>
      <c r="D1188" s="12" t="s">
        <v>691</v>
      </c>
      <c r="E1188" s="12" t="s">
        <v>2098</v>
      </c>
      <c r="F1188" s="12" t="s">
        <v>545</v>
      </c>
      <c r="G1188" s="16">
        <v>600000</v>
      </c>
      <c r="H1188" s="16">
        <v>401000</v>
      </c>
      <c r="I1188" s="17">
        <v>401000</v>
      </c>
      <c r="J1188" s="17">
        <v>401000</v>
      </c>
      <c r="K1188" s="16">
        <v>199000</v>
      </c>
      <c r="L1188" s="12" t="s">
        <v>947</v>
      </c>
      <c r="M1188" s="12" t="s">
        <v>564</v>
      </c>
      <c r="N1188" s="12" t="s">
        <v>948</v>
      </c>
      <c r="O1188" s="16">
        <v>171</v>
      </c>
      <c r="P1188" s="16">
        <v>114.3</v>
      </c>
      <c r="Q1188" s="17">
        <v>114.3</v>
      </c>
      <c r="R1188" s="17">
        <v>114.3</v>
      </c>
      <c r="S1188" s="16">
        <v>0</v>
      </c>
      <c r="T1188" s="16">
        <v>0</v>
      </c>
      <c r="U1188" s="17">
        <v>0</v>
      </c>
      <c r="V1188" s="17">
        <v>0</v>
      </c>
      <c r="W1188" s="16">
        <v>114.3</v>
      </c>
      <c r="X1188" s="16">
        <v>56.7</v>
      </c>
      <c r="Y1188" s="16">
        <v>1.4999999999999999E-2</v>
      </c>
      <c r="Z1188" s="16">
        <v>114.285</v>
      </c>
      <c r="AA1188" s="18">
        <v>0</v>
      </c>
      <c r="AB1188" s="16">
        <v>-1.4999999999999999E-2</v>
      </c>
      <c r="AC1188" s="12" t="s">
        <v>549</v>
      </c>
      <c r="AD1188" s="12" t="s">
        <v>559</v>
      </c>
      <c r="AE1188" s="19">
        <v>43664</v>
      </c>
      <c r="AF1188" s="19">
        <v>43666</v>
      </c>
      <c r="AH1188" s="20">
        <v>43675</v>
      </c>
    </row>
    <row r="1189" spans="1:34" s="12" customFormat="1" ht="12.75" x14ac:dyDescent="0.15">
      <c r="A1189" s="12" t="s">
        <v>2099</v>
      </c>
      <c r="B1189" s="12" t="s">
        <v>2100</v>
      </c>
      <c r="C1189" s="12" t="s">
        <v>2101</v>
      </c>
      <c r="D1189" s="12" t="s">
        <v>1383</v>
      </c>
      <c r="E1189" s="12" t="s">
        <v>2080</v>
      </c>
      <c r="F1189" s="12" t="s">
        <v>585</v>
      </c>
      <c r="G1189" s="16">
        <v>800000</v>
      </c>
      <c r="H1189" s="16">
        <v>777700</v>
      </c>
      <c r="I1189" s="17">
        <v>777700</v>
      </c>
      <c r="J1189" s="17">
        <v>777700</v>
      </c>
      <c r="K1189" s="16">
        <v>22300</v>
      </c>
      <c r="L1189" s="12" t="s">
        <v>563</v>
      </c>
      <c r="M1189" s="12" t="s">
        <v>564</v>
      </c>
      <c r="N1189" s="12" t="s">
        <v>565</v>
      </c>
      <c r="O1189" s="16">
        <v>264</v>
      </c>
      <c r="P1189" s="16">
        <v>264</v>
      </c>
      <c r="Q1189" s="17">
        <v>264</v>
      </c>
      <c r="R1189" s="17">
        <v>264</v>
      </c>
      <c r="S1189" s="16">
        <v>0</v>
      </c>
      <c r="T1189" s="16">
        <v>0</v>
      </c>
      <c r="U1189" s="17">
        <v>0</v>
      </c>
      <c r="V1189" s="17">
        <v>0</v>
      </c>
      <c r="W1189" s="16">
        <v>264</v>
      </c>
      <c r="X1189" s="16">
        <v>0</v>
      </c>
      <c r="Y1189" s="16">
        <v>7.3589999999999796</v>
      </c>
      <c r="Z1189" s="16">
        <v>256.64100000000002</v>
      </c>
      <c r="AA1189" s="18">
        <v>0</v>
      </c>
      <c r="AB1189" s="16">
        <v>-7.3590000000000098</v>
      </c>
      <c r="AC1189" s="12" t="s">
        <v>549</v>
      </c>
      <c r="AD1189" s="12" t="s">
        <v>559</v>
      </c>
      <c r="AE1189" s="19">
        <v>43664</v>
      </c>
      <c r="AF1189" s="19">
        <v>43667</v>
      </c>
    </row>
    <row r="1190" spans="1:34" s="12" customFormat="1" ht="12.75" x14ac:dyDescent="0.15">
      <c r="A1190" s="12" t="s">
        <v>2102</v>
      </c>
      <c r="B1190" s="12" t="s">
        <v>422</v>
      </c>
      <c r="C1190" s="12" t="s">
        <v>675</v>
      </c>
      <c r="D1190" s="12" t="s">
        <v>676</v>
      </c>
      <c r="E1190" s="12" t="s">
        <v>2080</v>
      </c>
      <c r="F1190" s="12" t="s">
        <v>585</v>
      </c>
      <c r="G1190" s="16">
        <v>800000</v>
      </c>
      <c r="H1190" s="16">
        <v>535000</v>
      </c>
      <c r="I1190" s="17">
        <v>535000</v>
      </c>
      <c r="J1190" s="17">
        <v>535000</v>
      </c>
      <c r="K1190" s="16">
        <v>265000</v>
      </c>
      <c r="L1190" s="12" t="s">
        <v>677</v>
      </c>
      <c r="M1190" s="12" t="s">
        <v>564</v>
      </c>
      <c r="N1190" s="12" t="s">
        <v>678</v>
      </c>
      <c r="O1190" s="16">
        <v>107.2</v>
      </c>
      <c r="P1190" s="16">
        <v>98.3</v>
      </c>
      <c r="Q1190" s="17">
        <v>98.3</v>
      </c>
      <c r="R1190" s="17">
        <v>98.3</v>
      </c>
      <c r="S1190" s="16">
        <v>0</v>
      </c>
      <c r="T1190" s="16">
        <v>0</v>
      </c>
      <c r="U1190" s="17">
        <v>0</v>
      </c>
      <c r="V1190" s="17">
        <v>0</v>
      </c>
      <c r="W1190" s="16">
        <v>98.3</v>
      </c>
      <c r="X1190" s="16">
        <v>8.9</v>
      </c>
      <c r="Y1190" s="16">
        <v>26.61</v>
      </c>
      <c r="Z1190" s="16">
        <v>71.69</v>
      </c>
      <c r="AA1190" s="18">
        <v>0</v>
      </c>
      <c r="AB1190" s="16">
        <v>-26.61</v>
      </c>
      <c r="AC1190" s="12" t="s">
        <v>549</v>
      </c>
      <c r="AD1190" s="12" t="s">
        <v>559</v>
      </c>
      <c r="AE1190" s="19">
        <v>43664</v>
      </c>
      <c r="AF1190" s="19">
        <v>43665</v>
      </c>
    </row>
    <row r="1191" spans="1:34" s="12" customFormat="1" ht="12.75" x14ac:dyDescent="0.15">
      <c r="A1191" s="12" t="s">
        <v>2103</v>
      </c>
      <c r="B1191" s="12" t="s">
        <v>2104</v>
      </c>
      <c r="C1191" s="12" t="s">
        <v>696</v>
      </c>
      <c r="D1191" s="12" t="s">
        <v>2105</v>
      </c>
      <c r="E1191" s="12" t="s">
        <v>1945</v>
      </c>
      <c r="F1191" s="12" t="s">
        <v>708</v>
      </c>
      <c r="G1191" s="16">
        <v>300</v>
      </c>
      <c r="H1191" s="16">
        <v>0</v>
      </c>
      <c r="I1191" s="17">
        <v>0</v>
      </c>
      <c r="J1191" s="17">
        <v>0</v>
      </c>
      <c r="K1191" s="16">
        <v>300</v>
      </c>
      <c r="L1191" s="12" t="s">
        <v>2106</v>
      </c>
      <c r="M1191" s="12" t="s">
        <v>557</v>
      </c>
      <c r="N1191" s="12" t="s">
        <v>2107</v>
      </c>
      <c r="O1191" s="16">
        <v>31.8</v>
      </c>
      <c r="P1191" s="16">
        <v>31.8</v>
      </c>
      <c r="Q1191" s="17">
        <v>31.8</v>
      </c>
      <c r="R1191" s="17">
        <v>31.8</v>
      </c>
      <c r="S1191" s="16">
        <v>0</v>
      </c>
      <c r="T1191" s="16">
        <v>0</v>
      </c>
      <c r="U1191" s="17">
        <v>0</v>
      </c>
      <c r="V1191" s="17">
        <v>0</v>
      </c>
      <c r="W1191" s="16">
        <v>31.8</v>
      </c>
      <c r="X1191" s="16">
        <v>0</v>
      </c>
      <c r="Y1191" s="16">
        <v>31.8</v>
      </c>
      <c r="Z1191" s="16">
        <v>0</v>
      </c>
      <c r="AA1191" s="18">
        <v>0</v>
      </c>
      <c r="AB1191" s="16">
        <v>-31.8</v>
      </c>
      <c r="AC1191" s="12" t="s">
        <v>549</v>
      </c>
      <c r="AD1191" s="12" t="s">
        <v>559</v>
      </c>
      <c r="AE1191" s="19">
        <v>43664</v>
      </c>
    </row>
    <row r="1192" spans="1:34" s="12" customFormat="1" ht="12.75" x14ac:dyDescent="0.15">
      <c r="A1192" s="12" t="s">
        <v>2108</v>
      </c>
      <c r="B1192" s="12" t="s">
        <v>211</v>
      </c>
      <c r="C1192" s="12" t="s">
        <v>573</v>
      </c>
      <c r="D1192" s="12" t="s">
        <v>1230</v>
      </c>
      <c r="E1192" s="12" t="s">
        <v>2090</v>
      </c>
      <c r="F1192" s="12" t="s">
        <v>708</v>
      </c>
      <c r="G1192" s="16">
        <v>400</v>
      </c>
      <c r="H1192" s="16">
        <v>0</v>
      </c>
      <c r="I1192" s="17">
        <v>0</v>
      </c>
      <c r="J1192" s="17">
        <v>0</v>
      </c>
      <c r="K1192" s="16">
        <v>400</v>
      </c>
      <c r="L1192" s="12" t="s">
        <v>1105</v>
      </c>
      <c r="M1192" s="12" t="s">
        <v>686</v>
      </c>
      <c r="N1192" s="12" t="s">
        <v>1106</v>
      </c>
      <c r="O1192" s="16">
        <v>63.2</v>
      </c>
      <c r="P1192" s="16">
        <v>63.2</v>
      </c>
      <c r="Q1192" s="17">
        <v>63.2</v>
      </c>
      <c r="R1192" s="17">
        <v>63.2</v>
      </c>
      <c r="S1192" s="16">
        <v>0</v>
      </c>
      <c r="T1192" s="16">
        <v>0</v>
      </c>
      <c r="U1192" s="17">
        <v>0</v>
      </c>
      <c r="V1192" s="17">
        <v>0</v>
      </c>
      <c r="W1192" s="16">
        <v>63.2</v>
      </c>
      <c r="X1192" s="16">
        <v>0</v>
      </c>
      <c r="Y1192" s="16">
        <v>63.2</v>
      </c>
      <c r="Z1192" s="16">
        <v>0</v>
      </c>
      <c r="AA1192" s="18">
        <v>0</v>
      </c>
      <c r="AB1192" s="16">
        <v>-63.2</v>
      </c>
      <c r="AC1192" s="12" t="s">
        <v>549</v>
      </c>
      <c r="AD1192" s="12" t="s">
        <v>559</v>
      </c>
      <c r="AE1192" s="19">
        <v>43664</v>
      </c>
    </row>
    <row r="1193" spans="1:34" s="12" customFormat="1" ht="12.75" x14ac:dyDescent="0.15">
      <c r="A1193" s="12" t="s">
        <v>2109</v>
      </c>
      <c r="B1193" s="12" t="s">
        <v>117</v>
      </c>
      <c r="C1193" s="12" t="s">
        <v>588</v>
      </c>
      <c r="D1193" s="12" t="s">
        <v>945</v>
      </c>
      <c r="E1193" s="12" t="s">
        <v>2084</v>
      </c>
      <c r="F1193" s="12" t="s">
        <v>545</v>
      </c>
      <c r="G1193" s="16">
        <v>400</v>
      </c>
      <c r="H1193" s="16">
        <v>400</v>
      </c>
      <c r="I1193" s="17">
        <v>400</v>
      </c>
      <c r="J1193" s="17">
        <v>400</v>
      </c>
      <c r="K1193" s="16">
        <v>0</v>
      </c>
      <c r="L1193" s="12" t="s">
        <v>713</v>
      </c>
      <c r="M1193" s="12" t="s">
        <v>576</v>
      </c>
      <c r="N1193" s="12" t="s">
        <v>714</v>
      </c>
      <c r="O1193" s="16">
        <v>26.88</v>
      </c>
      <c r="P1193" s="16">
        <v>26.88</v>
      </c>
      <c r="Q1193" s="17">
        <v>26.88</v>
      </c>
      <c r="R1193" s="17">
        <v>26.88</v>
      </c>
      <c r="S1193" s="16">
        <v>0</v>
      </c>
      <c r="T1193" s="16">
        <v>0</v>
      </c>
      <c r="U1193" s="17">
        <v>0</v>
      </c>
      <c r="V1193" s="17">
        <v>0</v>
      </c>
      <c r="W1193" s="16">
        <v>26.88</v>
      </c>
      <c r="X1193" s="16">
        <v>0</v>
      </c>
      <c r="Y1193" s="16">
        <v>0</v>
      </c>
      <c r="Z1193" s="16">
        <v>26.88</v>
      </c>
      <c r="AA1193" s="18">
        <v>0</v>
      </c>
      <c r="AB1193" s="16">
        <v>0</v>
      </c>
      <c r="AC1193" s="12" t="s">
        <v>549</v>
      </c>
      <c r="AD1193" s="12" t="s">
        <v>559</v>
      </c>
      <c r="AE1193" s="19">
        <v>43664</v>
      </c>
      <c r="AF1193" s="19">
        <v>43669</v>
      </c>
      <c r="AG1193" s="19">
        <v>43672</v>
      </c>
      <c r="AH1193" s="20">
        <v>43675</v>
      </c>
    </row>
    <row r="1194" spans="1:34" s="12" customFormat="1" ht="12.75" x14ac:dyDescent="0.15">
      <c r="A1194" s="12" t="s">
        <v>2110</v>
      </c>
      <c r="B1194" s="12" t="s">
        <v>594</v>
      </c>
      <c r="C1194" s="12" t="s">
        <v>588</v>
      </c>
      <c r="D1194" s="12" t="s">
        <v>589</v>
      </c>
      <c r="E1194" s="12" t="s">
        <v>2088</v>
      </c>
      <c r="F1194" s="12" t="s">
        <v>545</v>
      </c>
      <c r="G1194" s="16">
        <v>2000</v>
      </c>
      <c r="H1194" s="16">
        <v>1478.1</v>
      </c>
      <c r="I1194" s="17">
        <v>1478.1</v>
      </c>
      <c r="J1194" s="17">
        <v>1478.1</v>
      </c>
      <c r="K1194" s="16">
        <v>521.9</v>
      </c>
      <c r="L1194" s="12" t="s">
        <v>595</v>
      </c>
      <c r="M1194" s="12" t="s">
        <v>591</v>
      </c>
      <c r="N1194" s="12" t="s">
        <v>596</v>
      </c>
      <c r="O1194" s="16">
        <v>83</v>
      </c>
      <c r="P1194" s="16">
        <v>61.4</v>
      </c>
      <c r="Q1194" s="17">
        <v>83</v>
      </c>
      <c r="R1194" s="17">
        <v>83</v>
      </c>
      <c r="S1194" s="16">
        <v>0</v>
      </c>
      <c r="T1194" s="16">
        <v>0</v>
      </c>
      <c r="U1194" s="17">
        <v>0</v>
      </c>
      <c r="V1194" s="17">
        <v>0</v>
      </c>
      <c r="W1194" s="16">
        <v>61.4</v>
      </c>
      <c r="X1194" s="16">
        <v>21.6</v>
      </c>
      <c r="Y1194" s="16">
        <v>5.8850000000002199E-2</v>
      </c>
      <c r="Z1194" s="16">
        <v>61.341149999999999</v>
      </c>
      <c r="AA1194" s="18">
        <v>0</v>
      </c>
      <c r="AB1194" s="16">
        <v>-5.8850000000002199E-2</v>
      </c>
      <c r="AC1194" s="12" t="s">
        <v>549</v>
      </c>
      <c r="AD1194" s="12" t="s">
        <v>559</v>
      </c>
      <c r="AE1194" s="19">
        <v>43665</v>
      </c>
      <c r="AF1194" s="19">
        <v>43665</v>
      </c>
      <c r="AH1194" s="20">
        <v>43675</v>
      </c>
    </row>
    <row r="1195" spans="1:34" s="12" customFormat="1" ht="12.75" x14ac:dyDescent="0.15">
      <c r="A1195" s="12" t="s">
        <v>2111</v>
      </c>
      <c r="B1195" s="12" t="s">
        <v>419</v>
      </c>
      <c r="C1195" s="12" t="s">
        <v>680</v>
      </c>
      <c r="D1195" s="12" t="s">
        <v>681</v>
      </c>
      <c r="E1195" s="12" t="s">
        <v>2112</v>
      </c>
      <c r="F1195" s="12" t="s">
        <v>585</v>
      </c>
      <c r="G1195" s="16">
        <v>800000</v>
      </c>
      <c r="H1195" s="16">
        <v>525000</v>
      </c>
      <c r="I1195" s="17">
        <v>525000</v>
      </c>
      <c r="J1195" s="17">
        <v>525000</v>
      </c>
      <c r="K1195" s="16">
        <v>275000</v>
      </c>
      <c r="L1195" s="12" t="s">
        <v>677</v>
      </c>
      <c r="M1195" s="12" t="s">
        <v>564</v>
      </c>
      <c r="N1195" s="12" t="s">
        <v>678</v>
      </c>
      <c r="O1195" s="16">
        <v>107.2</v>
      </c>
      <c r="P1195" s="16">
        <v>107.2</v>
      </c>
      <c r="Q1195" s="17">
        <v>107.2</v>
      </c>
      <c r="R1195" s="17">
        <v>107.2</v>
      </c>
      <c r="S1195" s="16">
        <v>0</v>
      </c>
      <c r="T1195" s="16">
        <v>0</v>
      </c>
      <c r="U1195" s="17">
        <v>0</v>
      </c>
      <c r="V1195" s="17">
        <v>0</v>
      </c>
      <c r="W1195" s="16">
        <v>107.2</v>
      </c>
      <c r="X1195" s="16">
        <v>0</v>
      </c>
      <c r="Y1195" s="16">
        <v>36.85</v>
      </c>
      <c r="Z1195" s="16">
        <v>70.349999999999994</v>
      </c>
      <c r="AA1195" s="18">
        <v>0</v>
      </c>
      <c r="AB1195" s="16">
        <v>-36.85</v>
      </c>
      <c r="AC1195" s="12" t="s">
        <v>549</v>
      </c>
      <c r="AD1195" s="12" t="s">
        <v>559</v>
      </c>
      <c r="AE1195" s="19">
        <v>43665</v>
      </c>
      <c r="AF1195" s="19">
        <v>43665</v>
      </c>
    </row>
    <row r="1196" spans="1:34" s="12" customFormat="1" ht="12.75" x14ac:dyDescent="0.15">
      <c r="A1196" s="12" t="s">
        <v>2113</v>
      </c>
      <c r="B1196" s="12" t="s">
        <v>346</v>
      </c>
      <c r="C1196" s="12" t="s">
        <v>670</v>
      </c>
      <c r="D1196" s="12" t="s">
        <v>671</v>
      </c>
      <c r="E1196" s="12" t="s">
        <v>2114</v>
      </c>
      <c r="F1196" s="12" t="s">
        <v>545</v>
      </c>
      <c r="G1196" s="16">
        <v>1200000</v>
      </c>
      <c r="H1196" s="16">
        <v>1167300</v>
      </c>
      <c r="I1196" s="17">
        <v>1167300</v>
      </c>
      <c r="J1196" s="17">
        <v>1167300</v>
      </c>
      <c r="K1196" s="16">
        <v>32700</v>
      </c>
      <c r="L1196" s="12" t="s">
        <v>1698</v>
      </c>
      <c r="M1196" s="12" t="s">
        <v>564</v>
      </c>
      <c r="N1196" s="12" t="s">
        <v>1699</v>
      </c>
      <c r="O1196" s="16">
        <v>1572</v>
      </c>
      <c r="P1196" s="16">
        <v>1572</v>
      </c>
      <c r="Q1196" s="17">
        <v>1572</v>
      </c>
      <c r="R1196" s="17">
        <v>1572</v>
      </c>
      <c r="S1196" s="16">
        <v>0</v>
      </c>
      <c r="T1196" s="16">
        <v>0</v>
      </c>
      <c r="U1196" s="17">
        <v>0</v>
      </c>
      <c r="V1196" s="17">
        <v>0</v>
      </c>
      <c r="W1196" s="16">
        <v>1572</v>
      </c>
      <c r="X1196" s="16">
        <v>0</v>
      </c>
      <c r="Y1196" s="16">
        <v>42.836999999999797</v>
      </c>
      <c r="Z1196" s="16">
        <v>1529.163</v>
      </c>
      <c r="AA1196" s="18">
        <v>0</v>
      </c>
      <c r="AB1196" s="16">
        <v>-42.837000000000103</v>
      </c>
      <c r="AC1196" s="12" t="s">
        <v>549</v>
      </c>
      <c r="AD1196" s="12" t="s">
        <v>559</v>
      </c>
      <c r="AE1196" s="19">
        <v>43665</v>
      </c>
      <c r="AF1196" s="19">
        <v>43665</v>
      </c>
      <c r="AH1196" s="20">
        <v>43675</v>
      </c>
    </row>
    <row r="1197" spans="1:34" s="12" customFormat="1" ht="12.75" x14ac:dyDescent="0.15">
      <c r="A1197" s="12" t="s">
        <v>2115</v>
      </c>
      <c r="B1197" s="12" t="s">
        <v>47</v>
      </c>
      <c r="C1197" s="12" t="s">
        <v>462</v>
      </c>
      <c r="D1197" s="12" t="s">
        <v>632</v>
      </c>
      <c r="E1197" s="12" t="s">
        <v>2086</v>
      </c>
      <c r="F1197" s="12" t="s">
        <v>545</v>
      </c>
      <c r="G1197" s="16">
        <v>1200000</v>
      </c>
      <c r="H1197" s="16">
        <v>1170000</v>
      </c>
      <c r="I1197" s="17">
        <v>1170000</v>
      </c>
      <c r="J1197" s="17">
        <v>1170000</v>
      </c>
      <c r="K1197" s="16">
        <v>30000</v>
      </c>
      <c r="L1197" s="12" t="s">
        <v>633</v>
      </c>
      <c r="M1197" s="12" t="s">
        <v>564</v>
      </c>
      <c r="N1197" s="12" t="s">
        <v>634</v>
      </c>
      <c r="O1197" s="16">
        <v>405</v>
      </c>
      <c r="P1197" s="16">
        <v>405</v>
      </c>
      <c r="Q1197" s="17">
        <v>405</v>
      </c>
      <c r="R1197" s="17">
        <v>405</v>
      </c>
      <c r="S1197" s="16">
        <v>0</v>
      </c>
      <c r="T1197" s="16">
        <v>0</v>
      </c>
      <c r="U1197" s="17">
        <v>0</v>
      </c>
      <c r="V1197" s="17">
        <v>0</v>
      </c>
      <c r="W1197" s="16">
        <v>405</v>
      </c>
      <c r="X1197" s="16">
        <v>0</v>
      </c>
      <c r="Y1197" s="16">
        <v>10.124999999999901</v>
      </c>
      <c r="Z1197" s="16">
        <v>394.875</v>
      </c>
      <c r="AA1197" s="18">
        <v>0</v>
      </c>
      <c r="AB1197" s="16">
        <v>-10.125</v>
      </c>
      <c r="AC1197" s="12" t="s">
        <v>549</v>
      </c>
      <c r="AD1197" s="12" t="s">
        <v>559</v>
      </c>
      <c r="AE1197" s="19">
        <v>43665</v>
      </c>
      <c r="AF1197" s="19">
        <v>43665</v>
      </c>
      <c r="AH1197" s="20">
        <v>43670</v>
      </c>
    </row>
    <row r="1198" spans="1:34" s="12" customFormat="1" ht="12.75" x14ac:dyDescent="0.15">
      <c r="A1198" s="12" t="s">
        <v>2116</v>
      </c>
      <c r="B1198" s="12" t="s">
        <v>382</v>
      </c>
      <c r="C1198" s="12" t="s">
        <v>573</v>
      </c>
      <c r="D1198" s="12" t="s">
        <v>825</v>
      </c>
      <c r="E1198" s="12" t="s">
        <v>2086</v>
      </c>
      <c r="F1198" s="12" t="s">
        <v>545</v>
      </c>
      <c r="G1198" s="16">
        <v>1000</v>
      </c>
      <c r="H1198" s="16">
        <v>966</v>
      </c>
      <c r="I1198" s="17">
        <v>966</v>
      </c>
      <c r="J1198" s="17">
        <v>966</v>
      </c>
      <c r="K1198" s="16">
        <v>34</v>
      </c>
      <c r="L1198" s="12" t="s">
        <v>826</v>
      </c>
      <c r="M1198" s="12" t="s">
        <v>827</v>
      </c>
      <c r="N1198" s="12" t="s">
        <v>828</v>
      </c>
      <c r="O1198" s="16">
        <v>81.599999999999994</v>
      </c>
      <c r="P1198" s="16">
        <v>81.599999999999994</v>
      </c>
      <c r="Q1198" s="17">
        <v>81.599999999999994</v>
      </c>
      <c r="R1198" s="17">
        <v>81.599999999999994</v>
      </c>
      <c r="S1198" s="16">
        <v>0</v>
      </c>
      <c r="T1198" s="16">
        <v>0</v>
      </c>
      <c r="U1198" s="17">
        <v>0</v>
      </c>
      <c r="V1198" s="17">
        <v>0</v>
      </c>
      <c r="W1198" s="16">
        <v>81.599999999999994</v>
      </c>
      <c r="X1198" s="16">
        <v>0</v>
      </c>
      <c r="Y1198" s="16">
        <v>2.7744</v>
      </c>
      <c r="Z1198" s="16">
        <v>78.825599999999994</v>
      </c>
      <c r="AA1198" s="18">
        <v>0</v>
      </c>
      <c r="AB1198" s="16">
        <v>-2.7744</v>
      </c>
      <c r="AC1198" s="12" t="s">
        <v>549</v>
      </c>
      <c r="AD1198" s="12" t="s">
        <v>559</v>
      </c>
      <c r="AE1198" s="19">
        <v>43665</v>
      </c>
      <c r="AF1198" s="19">
        <v>43666</v>
      </c>
      <c r="AH1198" s="20">
        <v>43675</v>
      </c>
    </row>
    <row r="1199" spans="1:34" s="12" customFormat="1" ht="12.75" x14ac:dyDescent="0.15">
      <c r="A1199" s="12" t="s">
        <v>2117</v>
      </c>
      <c r="B1199" s="12" t="s">
        <v>101</v>
      </c>
      <c r="C1199" s="12" t="s">
        <v>588</v>
      </c>
      <c r="D1199" s="12" t="s">
        <v>983</v>
      </c>
      <c r="E1199" s="12" t="s">
        <v>2086</v>
      </c>
      <c r="F1199" s="12" t="s">
        <v>585</v>
      </c>
      <c r="G1199" s="16">
        <v>500</v>
      </c>
      <c r="H1199" s="16">
        <v>468.9</v>
      </c>
      <c r="I1199" s="17">
        <v>468.9</v>
      </c>
      <c r="J1199" s="17">
        <v>468.9</v>
      </c>
      <c r="K1199" s="16">
        <v>31.1</v>
      </c>
      <c r="L1199" s="12" t="s">
        <v>984</v>
      </c>
      <c r="M1199" s="12" t="s">
        <v>557</v>
      </c>
      <c r="N1199" s="12" t="s">
        <v>985</v>
      </c>
      <c r="O1199" s="16">
        <v>80</v>
      </c>
      <c r="P1199" s="16">
        <v>80</v>
      </c>
      <c r="Q1199" s="17">
        <v>80</v>
      </c>
      <c r="R1199" s="17">
        <v>80</v>
      </c>
      <c r="S1199" s="16">
        <v>0</v>
      </c>
      <c r="T1199" s="16">
        <v>0</v>
      </c>
      <c r="U1199" s="17">
        <v>0</v>
      </c>
      <c r="V1199" s="17">
        <v>0</v>
      </c>
      <c r="W1199" s="16">
        <v>80</v>
      </c>
      <c r="X1199" s="16">
        <v>0</v>
      </c>
      <c r="Y1199" s="16">
        <v>4.9759999999999902</v>
      </c>
      <c r="Z1199" s="16">
        <v>75.024000000000001</v>
      </c>
      <c r="AA1199" s="18">
        <v>0</v>
      </c>
      <c r="AB1199" s="16">
        <v>-4.976</v>
      </c>
      <c r="AC1199" s="12" t="s">
        <v>549</v>
      </c>
      <c r="AD1199" s="12" t="s">
        <v>559</v>
      </c>
      <c r="AE1199" s="19">
        <v>43665</v>
      </c>
      <c r="AF1199" s="19">
        <v>43667</v>
      </c>
    </row>
    <row r="1200" spans="1:34" s="12" customFormat="1" ht="12.75" x14ac:dyDescent="0.15">
      <c r="A1200" s="12" t="s">
        <v>2118</v>
      </c>
      <c r="B1200" s="12" t="s">
        <v>110</v>
      </c>
      <c r="C1200" s="12" t="s">
        <v>696</v>
      </c>
      <c r="D1200" s="12" t="s">
        <v>697</v>
      </c>
      <c r="E1200" s="12" t="s">
        <v>544</v>
      </c>
      <c r="F1200" s="12" t="s">
        <v>545</v>
      </c>
      <c r="G1200" s="16">
        <v>40</v>
      </c>
      <c r="H1200" s="16">
        <v>40</v>
      </c>
      <c r="I1200" s="17">
        <v>40</v>
      </c>
      <c r="J1200" s="17">
        <v>40</v>
      </c>
      <c r="K1200" s="16">
        <v>0</v>
      </c>
      <c r="L1200" s="12" t="s">
        <v>698</v>
      </c>
      <c r="M1200" s="12" t="s">
        <v>564</v>
      </c>
      <c r="N1200" s="12" t="s">
        <v>699</v>
      </c>
      <c r="O1200" s="16">
        <v>5</v>
      </c>
      <c r="P1200" s="16">
        <v>5</v>
      </c>
      <c r="Q1200" s="17">
        <v>5</v>
      </c>
      <c r="R1200" s="17">
        <v>5</v>
      </c>
      <c r="S1200" s="16">
        <v>0</v>
      </c>
      <c r="T1200" s="16">
        <v>0</v>
      </c>
      <c r="U1200" s="17">
        <v>0</v>
      </c>
      <c r="V1200" s="17">
        <v>0</v>
      </c>
      <c r="W1200" s="16">
        <v>5</v>
      </c>
      <c r="X1200" s="16">
        <v>0</v>
      </c>
      <c r="Y1200" s="16">
        <v>0</v>
      </c>
      <c r="Z1200" s="16">
        <v>5</v>
      </c>
      <c r="AA1200" s="18">
        <v>0</v>
      </c>
      <c r="AB1200" s="16">
        <v>0</v>
      </c>
      <c r="AC1200" s="12" t="s">
        <v>549</v>
      </c>
      <c r="AD1200" s="12" t="s">
        <v>559</v>
      </c>
      <c r="AE1200" s="19">
        <v>43666</v>
      </c>
      <c r="AF1200" s="19">
        <v>43666</v>
      </c>
      <c r="AG1200" s="19">
        <v>43666</v>
      </c>
      <c r="AH1200" s="20">
        <v>43675</v>
      </c>
    </row>
    <row r="1201" spans="1:34" s="12" customFormat="1" ht="12.75" x14ac:dyDescent="0.15">
      <c r="A1201" s="12" t="s">
        <v>2119</v>
      </c>
      <c r="B1201" s="12" t="s">
        <v>111</v>
      </c>
      <c r="C1201" s="12" t="s">
        <v>701</v>
      </c>
      <c r="D1201" s="12" t="s">
        <v>697</v>
      </c>
      <c r="E1201" s="12" t="s">
        <v>544</v>
      </c>
      <c r="F1201" s="12" t="s">
        <v>545</v>
      </c>
      <c r="G1201" s="16">
        <v>40</v>
      </c>
      <c r="H1201" s="16">
        <v>40</v>
      </c>
      <c r="I1201" s="17">
        <v>40</v>
      </c>
      <c r="J1201" s="17">
        <v>40</v>
      </c>
      <c r="K1201" s="16">
        <v>0</v>
      </c>
      <c r="L1201" s="12" t="s">
        <v>698</v>
      </c>
      <c r="M1201" s="12" t="s">
        <v>564</v>
      </c>
      <c r="N1201" s="12" t="s">
        <v>699</v>
      </c>
      <c r="O1201" s="16">
        <v>5</v>
      </c>
      <c r="P1201" s="16">
        <v>5</v>
      </c>
      <c r="Q1201" s="17">
        <v>5</v>
      </c>
      <c r="R1201" s="17">
        <v>5</v>
      </c>
      <c r="S1201" s="16">
        <v>0</v>
      </c>
      <c r="T1201" s="16">
        <v>0</v>
      </c>
      <c r="U1201" s="17">
        <v>0</v>
      </c>
      <c r="V1201" s="17">
        <v>0</v>
      </c>
      <c r="W1201" s="16">
        <v>5</v>
      </c>
      <c r="X1201" s="16">
        <v>0</v>
      </c>
      <c r="Y1201" s="16">
        <v>0</v>
      </c>
      <c r="Z1201" s="16">
        <v>5</v>
      </c>
      <c r="AA1201" s="18">
        <v>0</v>
      </c>
      <c r="AB1201" s="16">
        <v>0</v>
      </c>
      <c r="AC1201" s="12" t="s">
        <v>549</v>
      </c>
      <c r="AD1201" s="12" t="s">
        <v>559</v>
      </c>
      <c r="AE1201" s="19">
        <v>43666</v>
      </c>
      <c r="AF1201" s="19">
        <v>43666</v>
      </c>
      <c r="AG1201" s="19">
        <v>43666</v>
      </c>
      <c r="AH1201" s="20">
        <v>43675</v>
      </c>
    </row>
    <row r="1202" spans="1:34" s="12" customFormat="1" ht="12.75" x14ac:dyDescent="0.15">
      <c r="A1202" s="12" t="s">
        <v>2120</v>
      </c>
      <c r="B1202" s="12" t="s">
        <v>374</v>
      </c>
      <c r="C1202" s="12" t="s">
        <v>657</v>
      </c>
      <c r="D1202" s="12" t="s">
        <v>658</v>
      </c>
      <c r="E1202" s="12" t="s">
        <v>544</v>
      </c>
      <c r="F1202" s="12" t="s">
        <v>545</v>
      </c>
      <c r="G1202" s="16">
        <v>200000</v>
      </c>
      <c r="H1202" s="16">
        <v>200000</v>
      </c>
      <c r="I1202" s="17">
        <v>200000</v>
      </c>
      <c r="J1202" s="17">
        <v>200000</v>
      </c>
      <c r="K1202" s="16">
        <v>0</v>
      </c>
      <c r="L1202" s="12" t="s">
        <v>659</v>
      </c>
      <c r="M1202" s="12" t="s">
        <v>660</v>
      </c>
      <c r="N1202" s="12" t="s">
        <v>661</v>
      </c>
      <c r="O1202" s="16">
        <v>123.8</v>
      </c>
      <c r="P1202" s="16">
        <v>123.8</v>
      </c>
      <c r="Q1202" s="17">
        <v>123.8</v>
      </c>
      <c r="R1202" s="17">
        <v>123.8</v>
      </c>
      <c r="S1202" s="16">
        <v>0</v>
      </c>
      <c r="T1202" s="16">
        <v>0</v>
      </c>
      <c r="U1202" s="17">
        <v>0</v>
      </c>
      <c r="V1202" s="17">
        <v>0</v>
      </c>
      <c r="W1202" s="16">
        <v>123.8</v>
      </c>
      <c r="X1202" s="16">
        <v>0</v>
      </c>
      <c r="Y1202" s="16">
        <v>0</v>
      </c>
      <c r="Z1202" s="16">
        <v>123.8</v>
      </c>
      <c r="AA1202" s="18">
        <v>0</v>
      </c>
      <c r="AB1202" s="16">
        <v>0</v>
      </c>
      <c r="AC1202" s="12" t="s">
        <v>549</v>
      </c>
      <c r="AD1202" s="12" t="s">
        <v>559</v>
      </c>
      <c r="AE1202" s="19">
        <v>43666</v>
      </c>
      <c r="AF1202" s="19">
        <v>43666</v>
      </c>
      <c r="AG1202" s="19">
        <v>43666</v>
      </c>
      <c r="AH1202" s="20">
        <v>43676</v>
      </c>
    </row>
    <row r="1203" spans="1:34" s="12" customFormat="1" ht="12.75" x14ac:dyDescent="0.15">
      <c r="A1203" s="12" t="s">
        <v>2121</v>
      </c>
      <c r="B1203" s="12" t="s">
        <v>110</v>
      </c>
      <c r="C1203" s="12" t="s">
        <v>696</v>
      </c>
      <c r="D1203" s="12" t="s">
        <v>697</v>
      </c>
      <c r="E1203" s="12" t="s">
        <v>2098</v>
      </c>
      <c r="F1203" s="12" t="s">
        <v>703</v>
      </c>
      <c r="G1203" s="16">
        <v>40</v>
      </c>
      <c r="H1203" s="16">
        <v>0</v>
      </c>
      <c r="I1203" s="17">
        <v>0</v>
      </c>
      <c r="J1203" s="17">
        <v>0</v>
      </c>
      <c r="K1203" s="16">
        <v>40</v>
      </c>
      <c r="L1203" s="12" t="s">
        <v>698</v>
      </c>
      <c r="M1203" s="12" t="s">
        <v>564</v>
      </c>
      <c r="N1203" s="12" t="s">
        <v>699</v>
      </c>
      <c r="O1203" s="16">
        <v>5</v>
      </c>
      <c r="P1203" s="16">
        <v>0</v>
      </c>
      <c r="Q1203" s="17">
        <v>0</v>
      </c>
      <c r="R1203" s="17">
        <v>0</v>
      </c>
      <c r="S1203" s="16">
        <v>0</v>
      </c>
      <c r="T1203" s="16">
        <v>0</v>
      </c>
      <c r="U1203" s="17">
        <v>0</v>
      </c>
      <c r="V1203" s="17">
        <v>0</v>
      </c>
      <c r="W1203" s="16">
        <v>0</v>
      </c>
      <c r="X1203" s="16">
        <v>5</v>
      </c>
      <c r="Y1203" s="16">
        <v>0</v>
      </c>
      <c r="Z1203" s="16">
        <v>0</v>
      </c>
      <c r="AA1203" s="18">
        <v>0</v>
      </c>
      <c r="AB1203" s="16">
        <v>0</v>
      </c>
      <c r="AC1203" s="12" t="s">
        <v>549</v>
      </c>
      <c r="AD1203" s="12" t="s">
        <v>559</v>
      </c>
      <c r="AE1203" s="19">
        <v>43666</v>
      </c>
    </row>
    <row r="1204" spans="1:34" s="12" customFormat="1" ht="12.75" x14ac:dyDescent="0.15">
      <c r="A1204" s="12" t="s">
        <v>2122</v>
      </c>
      <c r="B1204" s="12" t="s">
        <v>211</v>
      </c>
      <c r="C1204" s="12" t="s">
        <v>573</v>
      </c>
      <c r="D1204" s="12" t="s">
        <v>1230</v>
      </c>
      <c r="E1204" s="12" t="s">
        <v>544</v>
      </c>
      <c r="F1204" s="12" t="s">
        <v>545</v>
      </c>
      <c r="G1204" s="16">
        <v>200</v>
      </c>
      <c r="H1204" s="16">
        <v>195</v>
      </c>
      <c r="I1204" s="17">
        <v>195</v>
      </c>
      <c r="J1204" s="17">
        <v>195</v>
      </c>
      <c r="K1204" s="16">
        <v>5</v>
      </c>
      <c r="L1204" s="12" t="s">
        <v>1105</v>
      </c>
      <c r="M1204" s="12" t="s">
        <v>686</v>
      </c>
      <c r="N1204" s="12" t="s">
        <v>1106</v>
      </c>
      <c r="O1204" s="16">
        <v>31.6</v>
      </c>
      <c r="P1204" s="16">
        <v>31.6</v>
      </c>
      <c r="Q1204" s="17">
        <v>31.6</v>
      </c>
      <c r="R1204" s="17">
        <v>31.6</v>
      </c>
      <c r="S1204" s="16">
        <v>0</v>
      </c>
      <c r="T1204" s="16">
        <v>0</v>
      </c>
      <c r="U1204" s="17">
        <v>0</v>
      </c>
      <c r="V1204" s="17">
        <v>0</v>
      </c>
      <c r="W1204" s="16">
        <v>31.6</v>
      </c>
      <c r="X1204" s="16">
        <v>0</v>
      </c>
      <c r="Y1204" s="16">
        <v>0.79</v>
      </c>
      <c r="Z1204" s="16">
        <v>30.81</v>
      </c>
      <c r="AA1204" s="18">
        <v>0</v>
      </c>
      <c r="AB1204" s="16">
        <v>-0.79</v>
      </c>
      <c r="AC1204" s="12" t="s">
        <v>549</v>
      </c>
      <c r="AD1204" s="12" t="s">
        <v>559</v>
      </c>
      <c r="AE1204" s="19">
        <v>43647</v>
      </c>
      <c r="AF1204" s="19">
        <v>43647</v>
      </c>
      <c r="AH1204" s="20">
        <v>43654</v>
      </c>
    </row>
    <row r="1205" spans="1:34" s="12" customFormat="1" ht="12.75" x14ac:dyDescent="0.15">
      <c r="A1205" s="12" t="s">
        <v>2123</v>
      </c>
      <c r="B1205" s="12" t="s">
        <v>37</v>
      </c>
      <c r="C1205" s="12" t="s">
        <v>588</v>
      </c>
      <c r="D1205" s="12" t="s">
        <v>589</v>
      </c>
      <c r="E1205" s="12" t="s">
        <v>544</v>
      </c>
      <c r="F1205" s="12" t="s">
        <v>545</v>
      </c>
      <c r="G1205" s="16">
        <v>2000</v>
      </c>
      <c r="H1205" s="16">
        <v>2000</v>
      </c>
      <c r="I1205" s="17">
        <v>2000</v>
      </c>
      <c r="J1205" s="17">
        <v>2000</v>
      </c>
      <c r="K1205" s="16">
        <v>0</v>
      </c>
      <c r="L1205" s="12" t="s">
        <v>595</v>
      </c>
      <c r="M1205" s="12" t="s">
        <v>591</v>
      </c>
      <c r="N1205" s="12" t="s">
        <v>596</v>
      </c>
      <c r="O1205" s="16">
        <v>83</v>
      </c>
      <c r="P1205" s="16">
        <v>83</v>
      </c>
      <c r="Q1205" s="17">
        <v>83</v>
      </c>
      <c r="R1205" s="17">
        <v>83</v>
      </c>
      <c r="S1205" s="16">
        <v>0</v>
      </c>
      <c r="T1205" s="16">
        <v>0</v>
      </c>
      <c r="U1205" s="17">
        <v>0</v>
      </c>
      <c r="V1205" s="17">
        <v>0</v>
      </c>
      <c r="W1205" s="16">
        <v>83</v>
      </c>
      <c r="X1205" s="16">
        <v>0</v>
      </c>
      <c r="Y1205" s="16">
        <v>-1.81898940354586E-14</v>
      </c>
      <c r="Z1205" s="16">
        <v>83</v>
      </c>
      <c r="AA1205" s="18">
        <v>0</v>
      </c>
      <c r="AB1205" s="16">
        <v>0</v>
      </c>
      <c r="AC1205" s="12" t="s">
        <v>549</v>
      </c>
      <c r="AD1205" s="12" t="s">
        <v>559</v>
      </c>
      <c r="AE1205" s="19">
        <v>43647</v>
      </c>
      <c r="AF1205" s="19">
        <v>43647</v>
      </c>
      <c r="AG1205" s="19">
        <v>43649</v>
      </c>
      <c r="AH1205" s="20">
        <v>43654</v>
      </c>
    </row>
    <row r="1206" spans="1:34" s="12" customFormat="1" ht="12.75" x14ac:dyDescent="0.15">
      <c r="A1206" s="12" t="s">
        <v>2124</v>
      </c>
      <c r="B1206" s="12" t="s">
        <v>395</v>
      </c>
      <c r="C1206" s="12" t="s">
        <v>740</v>
      </c>
      <c r="D1206" s="12" t="s">
        <v>741</v>
      </c>
      <c r="E1206" s="12" t="s">
        <v>544</v>
      </c>
      <c r="F1206" s="12" t="s">
        <v>545</v>
      </c>
      <c r="G1206" s="16">
        <v>260</v>
      </c>
      <c r="H1206" s="16">
        <v>120</v>
      </c>
      <c r="I1206" s="17">
        <v>120</v>
      </c>
      <c r="J1206" s="17">
        <v>120</v>
      </c>
      <c r="K1206" s="16">
        <v>140</v>
      </c>
      <c r="L1206" s="12" t="s">
        <v>742</v>
      </c>
      <c r="M1206" s="12" t="s">
        <v>743</v>
      </c>
      <c r="N1206" s="12" t="s">
        <v>744</v>
      </c>
      <c r="O1206" s="16">
        <v>20.911999999999999</v>
      </c>
      <c r="P1206" s="16">
        <v>20.335000000000001</v>
      </c>
      <c r="Q1206" s="17">
        <v>20.335000000000001</v>
      </c>
      <c r="R1206" s="17">
        <v>20.335000000000001</v>
      </c>
      <c r="S1206" s="16">
        <v>0</v>
      </c>
      <c r="T1206" s="16">
        <v>0</v>
      </c>
      <c r="U1206" s="17">
        <v>0</v>
      </c>
      <c r="V1206" s="17">
        <v>0</v>
      </c>
      <c r="W1206" s="16">
        <v>20.335000000000001</v>
      </c>
      <c r="X1206" s="16">
        <v>0.57699999999999796</v>
      </c>
      <c r="Y1206" s="16">
        <v>10.6833076923077</v>
      </c>
      <c r="Z1206" s="16">
        <v>9.6516923076923096</v>
      </c>
      <c r="AA1206" s="18">
        <v>0</v>
      </c>
      <c r="AB1206" s="16">
        <v>-10.6833076923077</v>
      </c>
      <c r="AC1206" s="12" t="s">
        <v>549</v>
      </c>
      <c r="AD1206" s="12" t="s">
        <v>559</v>
      </c>
      <c r="AE1206" s="19">
        <v>43647</v>
      </c>
      <c r="AF1206" s="19">
        <v>43647</v>
      </c>
      <c r="AH1206" s="20">
        <v>43661</v>
      </c>
    </row>
    <row r="1207" spans="1:34" s="12" customFormat="1" ht="12.75" x14ac:dyDescent="0.15">
      <c r="A1207" s="12" t="s">
        <v>2125</v>
      </c>
      <c r="B1207" s="12" t="s">
        <v>1918</v>
      </c>
      <c r="C1207" s="12" t="s">
        <v>554</v>
      </c>
      <c r="D1207" s="12" t="s">
        <v>653</v>
      </c>
      <c r="E1207" s="12" t="s">
        <v>544</v>
      </c>
      <c r="F1207" s="12" t="s">
        <v>545</v>
      </c>
      <c r="G1207" s="16">
        <v>100</v>
      </c>
      <c r="H1207" s="16">
        <v>100</v>
      </c>
      <c r="I1207" s="17">
        <v>100</v>
      </c>
      <c r="J1207" s="17">
        <v>100</v>
      </c>
      <c r="K1207" s="16">
        <v>0</v>
      </c>
      <c r="L1207" s="12" t="s">
        <v>758</v>
      </c>
      <c r="M1207" s="12" t="s">
        <v>557</v>
      </c>
      <c r="N1207" s="12" t="s">
        <v>759</v>
      </c>
      <c r="O1207" s="16">
        <v>11.391999999999999</v>
      </c>
      <c r="P1207" s="16">
        <v>11.391999999999999</v>
      </c>
      <c r="Q1207" s="17">
        <v>11.391999999999999</v>
      </c>
      <c r="R1207" s="17">
        <v>11.391999999999999</v>
      </c>
      <c r="S1207" s="16">
        <v>0</v>
      </c>
      <c r="T1207" s="16">
        <v>0</v>
      </c>
      <c r="U1207" s="17">
        <v>0</v>
      </c>
      <c r="V1207" s="17">
        <v>0</v>
      </c>
      <c r="W1207" s="16">
        <v>11.391999999999999</v>
      </c>
      <c r="X1207" s="16">
        <v>0</v>
      </c>
      <c r="Y1207" s="16">
        <v>0</v>
      </c>
      <c r="Z1207" s="16">
        <v>11.391999999999999</v>
      </c>
      <c r="AA1207" s="18">
        <v>0</v>
      </c>
      <c r="AB1207" s="16">
        <v>0</v>
      </c>
      <c r="AC1207" s="12" t="s">
        <v>549</v>
      </c>
      <c r="AD1207" s="12" t="s">
        <v>559</v>
      </c>
      <c r="AE1207" s="19">
        <v>43647</v>
      </c>
      <c r="AF1207" s="19">
        <v>43654</v>
      </c>
      <c r="AG1207" s="19">
        <v>43655</v>
      </c>
      <c r="AH1207" s="20">
        <v>43661</v>
      </c>
    </row>
    <row r="1208" spans="1:34" s="12" customFormat="1" ht="12.75" x14ac:dyDescent="0.15">
      <c r="A1208" s="12" t="s">
        <v>2126</v>
      </c>
      <c r="B1208" s="12" t="s">
        <v>1920</v>
      </c>
      <c r="C1208" s="12" t="s">
        <v>652</v>
      </c>
      <c r="D1208" s="12" t="s">
        <v>1921</v>
      </c>
      <c r="E1208" s="12" t="s">
        <v>544</v>
      </c>
      <c r="F1208" s="12" t="s">
        <v>545</v>
      </c>
      <c r="G1208" s="16">
        <v>100</v>
      </c>
      <c r="H1208" s="16">
        <v>100</v>
      </c>
      <c r="I1208" s="17">
        <v>100</v>
      </c>
      <c r="J1208" s="17">
        <v>100</v>
      </c>
      <c r="K1208" s="16">
        <v>0</v>
      </c>
      <c r="L1208" s="12" t="s">
        <v>654</v>
      </c>
      <c r="M1208" s="12" t="s">
        <v>557</v>
      </c>
      <c r="N1208" s="12" t="s">
        <v>655</v>
      </c>
      <c r="O1208" s="16">
        <v>6</v>
      </c>
      <c r="P1208" s="16">
        <v>6</v>
      </c>
      <c r="Q1208" s="17">
        <v>6</v>
      </c>
      <c r="R1208" s="17">
        <v>6</v>
      </c>
      <c r="S1208" s="16">
        <v>0</v>
      </c>
      <c r="T1208" s="16">
        <v>0</v>
      </c>
      <c r="U1208" s="17">
        <v>0</v>
      </c>
      <c r="V1208" s="17">
        <v>0</v>
      </c>
      <c r="W1208" s="16">
        <v>6</v>
      </c>
      <c r="X1208" s="16">
        <v>0</v>
      </c>
      <c r="Y1208" s="16">
        <v>0</v>
      </c>
      <c r="Z1208" s="16">
        <v>6</v>
      </c>
      <c r="AA1208" s="18">
        <v>0</v>
      </c>
      <c r="AB1208" s="16">
        <v>0</v>
      </c>
      <c r="AC1208" s="12" t="s">
        <v>549</v>
      </c>
      <c r="AD1208" s="12" t="s">
        <v>559</v>
      </c>
      <c r="AE1208" s="19">
        <v>43647</v>
      </c>
      <c r="AF1208" s="19">
        <v>43651</v>
      </c>
      <c r="AG1208" s="19">
        <v>43651</v>
      </c>
      <c r="AH1208" s="20">
        <v>43654</v>
      </c>
    </row>
    <row r="1209" spans="1:34" s="12" customFormat="1" ht="12.75" x14ac:dyDescent="0.15">
      <c r="A1209" s="12" t="s">
        <v>2127</v>
      </c>
      <c r="B1209" s="12" t="s">
        <v>1923</v>
      </c>
      <c r="C1209" s="12" t="s">
        <v>696</v>
      </c>
      <c r="D1209" s="12" t="s">
        <v>1924</v>
      </c>
      <c r="E1209" s="12" t="s">
        <v>544</v>
      </c>
      <c r="F1209" s="12" t="s">
        <v>545</v>
      </c>
      <c r="G1209" s="16">
        <v>50</v>
      </c>
      <c r="H1209" s="16">
        <v>50</v>
      </c>
      <c r="I1209" s="17">
        <v>50</v>
      </c>
      <c r="J1209" s="17">
        <v>50</v>
      </c>
      <c r="K1209" s="16">
        <v>0</v>
      </c>
      <c r="L1209" s="12" t="s">
        <v>1925</v>
      </c>
      <c r="M1209" s="12" t="s">
        <v>564</v>
      </c>
      <c r="N1209" s="12" t="s">
        <v>1926</v>
      </c>
      <c r="O1209" s="16">
        <v>8</v>
      </c>
      <c r="P1209" s="16">
        <v>8</v>
      </c>
      <c r="Q1209" s="17">
        <v>8</v>
      </c>
      <c r="R1209" s="17">
        <v>8</v>
      </c>
      <c r="S1209" s="16">
        <v>0</v>
      </c>
      <c r="T1209" s="16">
        <v>0</v>
      </c>
      <c r="U1209" s="17">
        <v>0</v>
      </c>
      <c r="V1209" s="17">
        <v>0</v>
      </c>
      <c r="W1209" s="16">
        <v>8</v>
      </c>
      <c r="X1209" s="16">
        <v>0</v>
      </c>
      <c r="Y1209" s="16">
        <v>0</v>
      </c>
      <c r="Z1209" s="16">
        <v>8</v>
      </c>
      <c r="AA1209" s="18">
        <v>0</v>
      </c>
      <c r="AB1209" s="16">
        <v>0</v>
      </c>
      <c r="AC1209" s="12" t="s">
        <v>549</v>
      </c>
      <c r="AD1209" s="12" t="s">
        <v>559</v>
      </c>
      <c r="AE1209" s="19">
        <v>43647</v>
      </c>
      <c r="AF1209" s="19">
        <v>43651</v>
      </c>
      <c r="AG1209" s="19">
        <v>43651</v>
      </c>
      <c r="AH1209" s="20">
        <v>43654</v>
      </c>
    </row>
    <row r="1210" spans="1:34" s="12" customFormat="1" ht="12.75" x14ac:dyDescent="0.15">
      <c r="A1210" s="12" t="s">
        <v>2128</v>
      </c>
      <c r="B1210" s="12" t="s">
        <v>1928</v>
      </c>
      <c r="C1210" s="12" t="s">
        <v>701</v>
      </c>
      <c r="D1210" s="12" t="s">
        <v>1924</v>
      </c>
      <c r="E1210" s="12" t="s">
        <v>544</v>
      </c>
      <c r="F1210" s="12" t="s">
        <v>545</v>
      </c>
      <c r="G1210" s="16">
        <v>50</v>
      </c>
      <c r="H1210" s="16">
        <v>50</v>
      </c>
      <c r="I1210" s="17">
        <v>50</v>
      </c>
      <c r="J1210" s="17">
        <v>50</v>
      </c>
      <c r="K1210" s="16">
        <v>0</v>
      </c>
      <c r="L1210" s="12" t="s">
        <v>1925</v>
      </c>
      <c r="M1210" s="12" t="s">
        <v>564</v>
      </c>
      <c r="N1210" s="12" t="s">
        <v>1926</v>
      </c>
      <c r="O1210" s="16">
        <v>8</v>
      </c>
      <c r="P1210" s="16">
        <v>8</v>
      </c>
      <c r="Q1210" s="17">
        <v>8</v>
      </c>
      <c r="R1210" s="17">
        <v>8</v>
      </c>
      <c r="S1210" s="16">
        <v>0</v>
      </c>
      <c r="T1210" s="16">
        <v>0</v>
      </c>
      <c r="U1210" s="17">
        <v>0</v>
      </c>
      <c r="V1210" s="17">
        <v>0</v>
      </c>
      <c r="W1210" s="16">
        <v>8</v>
      </c>
      <c r="X1210" s="16">
        <v>0</v>
      </c>
      <c r="Y1210" s="16">
        <v>0</v>
      </c>
      <c r="Z1210" s="16">
        <v>8</v>
      </c>
      <c r="AA1210" s="18">
        <v>0</v>
      </c>
      <c r="AB1210" s="16">
        <v>0</v>
      </c>
      <c r="AC1210" s="12" t="s">
        <v>549</v>
      </c>
      <c r="AD1210" s="12" t="s">
        <v>559</v>
      </c>
      <c r="AE1210" s="19">
        <v>43647</v>
      </c>
      <c r="AF1210" s="19">
        <v>43651</v>
      </c>
      <c r="AG1210" s="19">
        <v>43651</v>
      </c>
      <c r="AH1210" s="20">
        <v>43654</v>
      </c>
    </row>
    <row r="1211" spans="1:34" s="12" customFormat="1" ht="12.75" x14ac:dyDescent="0.15">
      <c r="A1211" s="12" t="s">
        <v>2129</v>
      </c>
      <c r="B1211" s="12" t="s">
        <v>1930</v>
      </c>
      <c r="C1211" s="12" t="s">
        <v>636</v>
      </c>
      <c r="D1211" s="12" t="s">
        <v>1931</v>
      </c>
      <c r="E1211" s="12" t="s">
        <v>544</v>
      </c>
      <c r="F1211" s="12" t="s">
        <v>545</v>
      </c>
      <c r="G1211" s="16">
        <v>100</v>
      </c>
      <c r="H1211" s="16">
        <v>100</v>
      </c>
      <c r="I1211" s="17">
        <v>100</v>
      </c>
      <c r="J1211" s="17">
        <v>100</v>
      </c>
      <c r="K1211" s="16">
        <v>0</v>
      </c>
      <c r="L1211" s="12" t="s">
        <v>1003</v>
      </c>
      <c r="M1211" s="12" t="s">
        <v>564</v>
      </c>
      <c r="N1211" s="12" t="s">
        <v>1004</v>
      </c>
      <c r="O1211" s="16">
        <v>4</v>
      </c>
      <c r="P1211" s="16">
        <v>4</v>
      </c>
      <c r="Q1211" s="17">
        <v>4</v>
      </c>
      <c r="R1211" s="17">
        <v>4</v>
      </c>
      <c r="S1211" s="16">
        <v>0</v>
      </c>
      <c r="T1211" s="16">
        <v>0</v>
      </c>
      <c r="U1211" s="17">
        <v>0</v>
      </c>
      <c r="V1211" s="17">
        <v>0</v>
      </c>
      <c r="W1211" s="16">
        <v>4</v>
      </c>
      <c r="X1211" s="16">
        <v>0</v>
      </c>
      <c r="Y1211" s="16">
        <v>0</v>
      </c>
      <c r="Z1211" s="16">
        <v>4</v>
      </c>
      <c r="AA1211" s="18">
        <v>0</v>
      </c>
      <c r="AB1211" s="16">
        <v>0</v>
      </c>
      <c r="AC1211" s="12" t="s">
        <v>549</v>
      </c>
      <c r="AD1211" s="12" t="s">
        <v>559</v>
      </c>
      <c r="AE1211" s="19">
        <v>43647</v>
      </c>
      <c r="AF1211" s="19">
        <v>43652</v>
      </c>
      <c r="AG1211" s="19">
        <v>43652</v>
      </c>
      <c r="AH1211" s="20">
        <v>43654</v>
      </c>
    </row>
    <row r="1212" spans="1:34" s="12" customFormat="1" ht="12.75" x14ac:dyDescent="0.15">
      <c r="A1212" s="12" t="s">
        <v>2130</v>
      </c>
      <c r="B1212" s="12" t="s">
        <v>109</v>
      </c>
      <c r="C1212" s="12" t="s">
        <v>753</v>
      </c>
      <c r="D1212" s="12" t="s">
        <v>653</v>
      </c>
      <c r="E1212" s="12" t="s">
        <v>544</v>
      </c>
      <c r="F1212" s="12" t="s">
        <v>545</v>
      </c>
      <c r="G1212" s="16">
        <v>5</v>
      </c>
      <c r="H1212" s="16">
        <v>5</v>
      </c>
      <c r="I1212" s="17">
        <v>5</v>
      </c>
      <c r="J1212" s="17">
        <v>5</v>
      </c>
      <c r="K1212" s="16">
        <v>0</v>
      </c>
      <c r="L1212" s="12" t="s">
        <v>654</v>
      </c>
      <c r="M1212" s="12" t="s">
        <v>557</v>
      </c>
      <c r="N1212" s="12" t="s">
        <v>655</v>
      </c>
      <c r="O1212" s="16">
        <v>1</v>
      </c>
      <c r="P1212" s="16">
        <v>1</v>
      </c>
      <c r="Q1212" s="17">
        <v>1</v>
      </c>
      <c r="R1212" s="17">
        <v>1</v>
      </c>
      <c r="S1212" s="16">
        <v>0</v>
      </c>
      <c r="T1212" s="16">
        <v>0</v>
      </c>
      <c r="U1212" s="17">
        <v>0</v>
      </c>
      <c r="V1212" s="17">
        <v>0</v>
      </c>
      <c r="W1212" s="16">
        <v>1</v>
      </c>
      <c r="X1212" s="16">
        <v>0</v>
      </c>
      <c r="Y1212" s="16">
        <v>0</v>
      </c>
      <c r="Z1212" s="16">
        <v>1</v>
      </c>
      <c r="AA1212" s="18">
        <v>0</v>
      </c>
      <c r="AB1212" s="16">
        <v>0</v>
      </c>
      <c r="AC1212" s="12" t="s">
        <v>549</v>
      </c>
      <c r="AD1212" s="12" t="s">
        <v>559</v>
      </c>
      <c r="AE1212" s="19">
        <v>43647</v>
      </c>
      <c r="AF1212" s="19">
        <v>43647</v>
      </c>
      <c r="AG1212" s="19">
        <v>43647</v>
      </c>
      <c r="AH1212" s="20">
        <v>43654</v>
      </c>
    </row>
    <row r="1213" spans="1:34" s="12" customFormat="1" ht="12.75" x14ac:dyDescent="0.15">
      <c r="A1213" s="12" t="s">
        <v>2131</v>
      </c>
      <c r="B1213" s="12" t="s">
        <v>1431</v>
      </c>
      <c r="C1213" s="12" t="s">
        <v>588</v>
      </c>
      <c r="D1213" s="12" t="s">
        <v>589</v>
      </c>
      <c r="E1213" s="12" t="s">
        <v>544</v>
      </c>
      <c r="F1213" s="12" t="s">
        <v>545</v>
      </c>
      <c r="G1213" s="16">
        <v>1000</v>
      </c>
      <c r="H1213" s="16">
        <v>714</v>
      </c>
      <c r="I1213" s="17">
        <v>714</v>
      </c>
      <c r="J1213" s="17">
        <v>714</v>
      </c>
      <c r="K1213" s="16">
        <v>286</v>
      </c>
      <c r="L1213" s="12" t="s">
        <v>595</v>
      </c>
      <c r="M1213" s="12" t="s">
        <v>591</v>
      </c>
      <c r="N1213" s="12" t="s">
        <v>596</v>
      </c>
      <c r="O1213" s="16">
        <v>42</v>
      </c>
      <c r="P1213" s="16">
        <v>30</v>
      </c>
      <c r="Q1213" s="17">
        <v>42</v>
      </c>
      <c r="R1213" s="17">
        <v>42</v>
      </c>
      <c r="S1213" s="16">
        <v>0</v>
      </c>
      <c r="T1213" s="16">
        <v>0</v>
      </c>
      <c r="U1213" s="17">
        <v>0</v>
      </c>
      <c r="V1213" s="17">
        <v>0</v>
      </c>
      <c r="W1213" s="16">
        <v>30</v>
      </c>
      <c r="X1213" s="16">
        <v>12</v>
      </c>
      <c r="Y1213" s="16">
        <v>1.19999999999982E-2</v>
      </c>
      <c r="Z1213" s="16">
        <v>29.988</v>
      </c>
      <c r="AA1213" s="18">
        <v>0</v>
      </c>
      <c r="AB1213" s="16">
        <v>-1.19999999999982E-2</v>
      </c>
      <c r="AC1213" s="12" t="s">
        <v>549</v>
      </c>
      <c r="AD1213" s="12" t="s">
        <v>559</v>
      </c>
      <c r="AE1213" s="19">
        <v>43647</v>
      </c>
      <c r="AF1213" s="19">
        <v>43650</v>
      </c>
      <c r="AH1213" s="20">
        <v>43661</v>
      </c>
    </row>
    <row r="1214" spans="1:34" s="12" customFormat="1" ht="12.75" x14ac:dyDescent="0.15">
      <c r="A1214" s="12" t="s">
        <v>2132</v>
      </c>
      <c r="B1214" s="12" t="s">
        <v>88</v>
      </c>
      <c r="C1214" s="12" t="s">
        <v>567</v>
      </c>
      <c r="D1214" s="12" t="s">
        <v>562</v>
      </c>
      <c r="E1214" s="12" t="s">
        <v>544</v>
      </c>
      <c r="F1214" s="12" t="s">
        <v>545</v>
      </c>
      <c r="G1214" s="16">
        <v>300000</v>
      </c>
      <c r="H1214" s="16">
        <v>299200</v>
      </c>
      <c r="I1214" s="17">
        <v>299200</v>
      </c>
      <c r="J1214" s="17">
        <v>299200</v>
      </c>
      <c r="K1214" s="16">
        <v>800</v>
      </c>
      <c r="L1214" s="12" t="s">
        <v>568</v>
      </c>
      <c r="M1214" s="12" t="s">
        <v>569</v>
      </c>
      <c r="N1214" s="12" t="s">
        <v>570</v>
      </c>
      <c r="O1214" s="16">
        <v>155</v>
      </c>
      <c r="P1214" s="16">
        <v>155</v>
      </c>
      <c r="Q1214" s="17">
        <v>155</v>
      </c>
      <c r="R1214" s="17">
        <v>155</v>
      </c>
      <c r="S1214" s="16">
        <v>0</v>
      </c>
      <c r="T1214" s="16">
        <v>0</v>
      </c>
      <c r="U1214" s="17">
        <v>0</v>
      </c>
      <c r="V1214" s="17">
        <v>0</v>
      </c>
      <c r="W1214" s="16">
        <v>155</v>
      </c>
      <c r="X1214" s="16">
        <v>0</v>
      </c>
      <c r="Y1214" s="16">
        <v>0.41333333333332101</v>
      </c>
      <c r="Z1214" s="16">
        <v>154.58666666666701</v>
      </c>
      <c r="AA1214" s="18">
        <v>0</v>
      </c>
      <c r="AB1214" s="16">
        <v>-0.41333333333333899</v>
      </c>
      <c r="AC1214" s="12" t="s">
        <v>549</v>
      </c>
      <c r="AD1214" s="12" t="s">
        <v>559</v>
      </c>
      <c r="AE1214" s="19">
        <v>43647</v>
      </c>
      <c r="AF1214" s="19">
        <v>43651</v>
      </c>
      <c r="AH1214" s="20">
        <v>43676</v>
      </c>
    </row>
    <row r="1215" spans="1:34" s="12" customFormat="1" ht="12.75" x14ac:dyDescent="0.15">
      <c r="A1215" s="12" t="s">
        <v>2133</v>
      </c>
      <c r="B1215" s="12" t="s">
        <v>89</v>
      </c>
      <c r="C1215" s="12" t="s">
        <v>561</v>
      </c>
      <c r="D1215" s="12" t="s">
        <v>562</v>
      </c>
      <c r="E1215" s="12" t="s">
        <v>544</v>
      </c>
      <c r="F1215" s="12" t="s">
        <v>545</v>
      </c>
      <c r="G1215" s="16">
        <v>500000</v>
      </c>
      <c r="H1215" s="16">
        <v>496900</v>
      </c>
      <c r="I1215" s="17">
        <v>496900</v>
      </c>
      <c r="J1215" s="17">
        <v>496900</v>
      </c>
      <c r="K1215" s="16">
        <v>3100</v>
      </c>
      <c r="L1215" s="12" t="s">
        <v>563</v>
      </c>
      <c r="M1215" s="12" t="s">
        <v>564</v>
      </c>
      <c r="N1215" s="12" t="s">
        <v>565</v>
      </c>
      <c r="O1215" s="16">
        <v>228.38499999999999</v>
      </c>
      <c r="P1215" s="16">
        <v>228.38499999999999</v>
      </c>
      <c r="Q1215" s="17">
        <v>228.38499999999999</v>
      </c>
      <c r="R1215" s="17">
        <v>228.38499999999999</v>
      </c>
      <c r="S1215" s="16">
        <v>0</v>
      </c>
      <c r="T1215" s="16">
        <v>0</v>
      </c>
      <c r="U1215" s="17">
        <v>0</v>
      </c>
      <c r="V1215" s="17">
        <v>0</v>
      </c>
      <c r="W1215" s="16">
        <v>228.38499999999999</v>
      </c>
      <c r="X1215" s="16">
        <v>0</v>
      </c>
      <c r="Y1215" s="16">
        <v>1.4159870000000201</v>
      </c>
      <c r="Z1215" s="16">
        <v>226.96901299999999</v>
      </c>
      <c r="AA1215" s="18">
        <v>0</v>
      </c>
      <c r="AB1215" s="16">
        <v>-1.4159869999999899</v>
      </c>
      <c r="AC1215" s="12" t="s">
        <v>549</v>
      </c>
      <c r="AD1215" s="12" t="s">
        <v>559</v>
      </c>
      <c r="AE1215" s="19">
        <v>43647</v>
      </c>
      <c r="AF1215" s="19">
        <v>43649</v>
      </c>
      <c r="AH1215" s="20">
        <v>43654</v>
      </c>
    </row>
    <row r="1216" spans="1:34" s="12" customFormat="1" ht="12.75" x14ac:dyDescent="0.15">
      <c r="A1216" s="12" t="s">
        <v>2134</v>
      </c>
      <c r="B1216" s="12" t="s">
        <v>90</v>
      </c>
      <c r="C1216" s="12" t="s">
        <v>542</v>
      </c>
      <c r="D1216" s="12" t="s">
        <v>562</v>
      </c>
      <c r="E1216" s="12" t="s">
        <v>544</v>
      </c>
      <c r="F1216" s="12" t="s">
        <v>585</v>
      </c>
      <c r="G1216" s="16">
        <v>500000</v>
      </c>
      <c r="H1216" s="16">
        <v>329700</v>
      </c>
      <c r="I1216" s="17">
        <v>329700</v>
      </c>
      <c r="J1216" s="17">
        <v>329700</v>
      </c>
      <c r="K1216" s="16">
        <v>170300</v>
      </c>
      <c r="L1216" s="12" t="s">
        <v>88</v>
      </c>
      <c r="M1216" s="12" t="s">
        <v>567</v>
      </c>
      <c r="N1216" s="12" t="s">
        <v>562</v>
      </c>
      <c r="O1216" s="16">
        <v>500000</v>
      </c>
      <c r="P1216" s="16">
        <v>500000</v>
      </c>
      <c r="Q1216" s="17">
        <v>500000</v>
      </c>
      <c r="R1216" s="17">
        <v>500000</v>
      </c>
      <c r="S1216" s="16">
        <v>0</v>
      </c>
      <c r="T1216" s="16">
        <v>0</v>
      </c>
      <c r="U1216" s="17">
        <v>0</v>
      </c>
      <c r="V1216" s="17">
        <v>0</v>
      </c>
      <c r="W1216" s="16">
        <v>500000</v>
      </c>
      <c r="X1216" s="16">
        <v>0</v>
      </c>
      <c r="Y1216" s="16">
        <v>170300</v>
      </c>
      <c r="Z1216" s="16">
        <v>329700</v>
      </c>
      <c r="AA1216" s="18">
        <v>0</v>
      </c>
      <c r="AB1216" s="16">
        <v>-170300</v>
      </c>
      <c r="AC1216" s="12" t="s">
        <v>549</v>
      </c>
      <c r="AD1216" s="12" t="s">
        <v>79</v>
      </c>
      <c r="AE1216" s="19">
        <v>43647</v>
      </c>
      <c r="AF1216" s="19">
        <v>43652</v>
      </c>
    </row>
    <row r="1217" spans="1:34" s="12" customFormat="1" ht="12.75" x14ac:dyDescent="0.15">
      <c r="A1217" s="12" t="s">
        <v>2134</v>
      </c>
      <c r="B1217" s="12" t="s">
        <v>90</v>
      </c>
      <c r="C1217" s="12" t="s">
        <v>542</v>
      </c>
      <c r="D1217" s="12" t="s">
        <v>562</v>
      </c>
      <c r="E1217" s="12" t="s">
        <v>544</v>
      </c>
      <c r="F1217" s="12" t="s">
        <v>585</v>
      </c>
      <c r="G1217" s="16">
        <v>500000</v>
      </c>
      <c r="H1217" s="16">
        <v>329700</v>
      </c>
      <c r="I1217" s="17">
        <v>329700</v>
      </c>
      <c r="J1217" s="17">
        <v>329700</v>
      </c>
      <c r="K1217" s="16">
        <v>170300</v>
      </c>
      <c r="L1217" s="12" t="s">
        <v>89</v>
      </c>
      <c r="M1217" s="12" t="s">
        <v>561</v>
      </c>
      <c r="N1217" s="12" t="s">
        <v>562</v>
      </c>
      <c r="O1217" s="16">
        <v>500000</v>
      </c>
      <c r="P1217" s="16">
        <v>500000</v>
      </c>
      <c r="Q1217" s="17">
        <v>500000</v>
      </c>
      <c r="R1217" s="17">
        <v>500000</v>
      </c>
      <c r="S1217" s="16">
        <v>0</v>
      </c>
      <c r="T1217" s="16">
        <v>0</v>
      </c>
      <c r="U1217" s="17">
        <v>0</v>
      </c>
      <c r="V1217" s="17">
        <v>0</v>
      </c>
      <c r="W1217" s="16">
        <v>500000</v>
      </c>
      <c r="X1217" s="16">
        <v>0</v>
      </c>
      <c r="Y1217" s="16">
        <v>170300</v>
      </c>
      <c r="Z1217" s="16">
        <v>329700</v>
      </c>
      <c r="AA1217" s="18">
        <v>0</v>
      </c>
      <c r="AB1217" s="16">
        <v>-170300</v>
      </c>
      <c r="AC1217" s="12" t="s">
        <v>549</v>
      </c>
      <c r="AD1217" s="12" t="s">
        <v>79</v>
      </c>
      <c r="AE1217" s="19">
        <v>43647</v>
      </c>
      <c r="AF1217" s="19">
        <v>43652</v>
      </c>
    </row>
    <row r="1218" spans="1:34" s="12" customFormat="1" ht="12.75" x14ac:dyDescent="0.15">
      <c r="A1218" s="12" t="s">
        <v>2135</v>
      </c>
      <c r="B1218" s="12" t="s">
        <v>97</v>
      </c>
      <c r="C1218" s="12" t="s">
        <v>588</v>
      </c>
      <c r="D1218" s="12" t="s">
        <v>730</v>
      </c>
      <c r="E1218" s="12" t="s">
        <v>544</v>
      </c>
      <c r="F1218" s="12" t="s">
        <v>545</v>
      </c>
      <c r="G1218" s="16">
        <v>1000</v>
      </c>
      <c r="H1218" s="16">
        <v>990</v>
      </c>
      <c r="I1218" s="17">
        <v>990</v>
      </c>
      <c r="J1218" s="17">
        <v>990</v>
      </c>
      <c r="K1218" s="16">
        <v>10</v>
      </c>
      <c r="L1218" s="12" t="s">
        <v>731</v>
      </c>
      <c r="M1218" s="12" t="s">
        <v>686</v>
      </c>
      <c r="N1218" s="12" t="s">
        <v>732</v>
      </c>
      <c r="O1218" s="16">
        <v>103</v>
      </c>
      <c r="P1218" s="16">
        <v>101.97</v>
      </c>
      <c r="Q1218" s="17">
        <v>103</v>
      </c>
      <c r="R1218" s="17">
        <v>103</v>
      </c>
      <c r="S1218" s="16">
        <v>0</v>
      </c>
      <c r="T1218" s="16">
        <v>0</v>
      </c>
      <c r="U1218" s="17">
        <v>0</v>
      </c>
      <c r="V1218" s="17">
        <v>0</v>
      </c>
      <c r="W1218" s="16">
        <v>101.97</v>
      </c>
      <c r="X1218" s="16">
        <v>1.03</v>
      </c>
      <c r="Y1218" s="16">
        <v>-1.81898940354586E-14</v>
      </c>
      <c r="Z1218" s="16">
        <v>101.97</v>
      </c>
      <c r="AA1218" s="18">
        <v>0</v>
      </c>
      <c r="AB1218" s="16">
        <v>0</v>
      </c>
      <c r="AC1218" s="12" t="s">
        <v>549</v>
      </c>
      <c r="AD1218" s="12" t="s">
        <v>559</v>
      </c>
      <c r="AE1218" s="19">
        <v>43647</v>
      </c>
      <c r="AF1218" s="19">
        <v>43650</v>
      </c>
      <c r="AH1218" s="20">
        <v>43654</v>
      </c>
    </row>
    <row r="1219" spans="1:34" s="12" customFormat="1" ht="12.75" x14ac:dyDescent="0.15">
      <c r="A1219" s="12" t="s">
        <v>2136</v>
      </c>
      <c r="B1219" s="12" t="s">
        <v>120</v>
      </c>
      <c r="C1219" s="12" t="s">
        <v>588</v>
      </c>
      <c r="D1219" s="12" t="s">
        <v>1016</v>
      </c>
      <c r="E1219" s="12" t="s">
        <v>544</v>
      </c>
      <c r="F1219" s="12" t="s">
        <v>545</v>
      </c>
      <c r="G1219" s="16">
        <v>800</v>
      </c>
      <c r="H1219" s="16">
        <v>800</v>
      </c>
      <c r="I1219" s="17">
        <v>800</v>
      </c>
      <c r="J1219" s="17">
        <v>800</v>
      </c>
      <c r="K1219" s="16">
        <v>0</v>
      </c>
      <c r="L1219" s="12" t="s">
        <v>685</v>
      </c>
      <c r="M1219" s="12" t="s">
        <v>686</v>
      </c>
      <c r="N1219" s="12" t="s">
        <v>687</v>
      </c>
      <c r="O1219" s="16">
        <v>203.28</v>
      </c>
      <c r="P1219" s="16">
        <v>203.28</v>
      </c>
      <c r="Q1219" s="17">
        <v>203.28</v>
      </c>
      <c r="R1219" s="17">
        <v>203.28</v>
      </c>
      <c r="S1219" s="16">
        <v>0</v>
      </c>
      <c r="T1219" s="16">
        <v>0</v>
      </c>
      <c r="U1219" s="17">
        <v>0</v>
      </c>
      <c r="V1219" s="17">
        <v>0</v>
      </c>
      <c r="W1219" s="16">
        <v>203.28</v>
      </c>
      <c r="X1219" s="16">
        <v>0</v>
      </c>
      <c r="Y1219" s="16">
        <v>0</v>
      </c>
      <c r="Z1219" s="16">
        <v>203.28</v>
      </c>
      <c r="AA1219" s="18">
        <v>0</v>
      </c>
      <c r="AB1219" s="16">
        <v>0</v>
      </c>
      <c r="AC1219" s="12" t="s">
        <v>549</v>
      </c>
      <c r="AD1219" s="12" t="s">
        <v>559</v>
      </c>
      <c r="AE1219" s="19">
        <v>43647</v>
      </c>
      <c r="AF1219" s="19">
        <v>43652</v>
      </c>
      <c r="AG1219" s="19">
        <v>43654</v>
      </c>
      <c r="AH1219" s="20">
        <v>43661</v>
      </c>
    </row>
    <row r="1220" spans="1:34" s="12" customFormat="1" ht="12.75" x14ac:dyDescent="0.15">
      <c r="A1220" s="12" t="s">
        <v>2137</v>
      </c>
      <c r="B1220" s="12" t="s">
        <v>2138</v>
      </c>
      <c r="C1220" s="12" t="s">
        <v>573</v>
      </c>
      <c r="D1220" s="12" t="s">
        <v>2139</v>
      </c>
      <c r="E1220" s="12" t="s">
        <v>544</v>
      </c>
      <c r="F1220" s="12" t="s">
        <v>545</v>
      </c>
      <c r="G1220" s="16">
        <v>50</v>
      </c>
      <c r="H1220" s="16">
        <v>38</v>
      </c>
      <c r="I1220" s="17">
        <v>38</v>
      </c>
      <c r="J1220" s="17">
        <v>38</v>
      </c>
      <c r="K1220" s="16">
        <v>12</v>
      </c>
      <c r="L1220" s="12" t="s">
        <v>2140</v>
      </c>
      <c r="M1220" s="12" t="s">
        <v>564</v>
      </c>
      <c r="N1220" s="12" t="s">
        <v>2141</v>
      </c>
      <c r="O1220" s="16">
        <v>7.0449999999999999</v>
      </c>
      <c r="P1220" s="16">
        <v>7.0449999999999999</v>
      </c>
      <c r="Q1220" s="17">
        <v>7.0449999999999999</v>
      </c>
      <c r="R1220" s="17">
        <v>7.0449999999999999</v>
      </c>
      <c r="S1220" s="16">
        <v>0</v>
      </c>
      <c r="T1220" s="16">
        <v>0</v>
      </c>
      <c r="U1220" s="17">
        <v>0</v>
      </c>
      <c r="V1220" s="17">
        <v>0</v>
      </c>
      <c r="W1220" s="16">
        <v>7.0449999999999999</v>
      </c>
      <c r="X1220" s="16">
        <v>0</v>
      </c>
      <c r="Y1220" s="16">
        <v>1.6908000000000001</v>
      </c>
      <c r="Z1220" s="16">
        <v>5.3541999999999996</v>
      </c>
      <c r="AA1220" s="18">
        <v>0</v>
      </c>
      <c r="AB1220" s="16">
        <v>-1.6908000000000001</v>
      </c>
      <c r="AC1220" s="12" t="s">
        <v>549</v>
      </c>
      <c r="AD1220" s="12" t="s">
        <v>559</v>
      </c>
      <c r="AE1220" s="19">
        <v>43648</v>
      </c>
      <c r="AF1220" s="19">
        <v>43654</v>
      </c>
      <c r="AH1220" s="20">
        <v>43665</v>
      </c>
    </row>
    <row r="1221" spans="1:34" s="12" customFormat="1" ht="12.75" x14ac:dyDescent="0.15">
      <c r="A1221" s="12" t="s">
        <v>2142</v>
      </c>
      <c r="B1221" s="12" t="s">
        <v>428</v>
      </c>
      <c r="C1221" s="12" t="s">
        <v>787</v>
      </c>
      <c r="D1221" s="12" t="s">
        <v>787</v>
      </c>
      <c r="E1221" s="12" t="s">
        <v>544</v>
      </c>
      <c r="F1221" s="12" t="s">
        <v>545</v>
      </c>
      <c r="G1221" s="16">
        <v>200000</v>
      </c>
      <c r="H1221" s="16">
        <v>197500</v>
      </c>
      <c r="I1221" s="17">
        <v>197500</v>
      </c>
      <c r="J1221" s="17">
        <v>197500</v>
      </c>
      <c r="K1221" s="16">
        <v>2500</v>
      </c>
      <c r="L1221" s="12" t="s">
        <v>1164</v>
      </c>
      <c r="M1221" s="12" t="s">
        <v>564</v>
      </c>
      <c r="N1221" s="12" t="s">
        <v>1165</v>
      </c>
      <c r="O1221" s="16">
        <v>133.19999999999999</v>
      </c>
      <c r="P1221" s="16">
        <v>133.19999999999999</v>
      </c>
      <c r="Q1221" s="17">
        <v>133.19999999999999</v>
      </c>
      <c r="R1221" s="17">
        <v>133.19999999999999</v>
      </c>
      <c r="S1221" s="16">
        <v>0</v>
      </c>
      <c r="T1221" s="16">
        <v>0</v>
      </c>
      <c r="U1221" s="17">
        <v>0</v>
      </c>
      <c r="V1221" s="17">
        <v>0</v>
      </c>
      <c r="W1221" s="16">
        <v>133.19999999999999</v>
      </c>
      <c r="X1221" s="16">
        <v>0</v>
      </c>
      <c r="Y1221" s="16">
        <v>1.6649999999999801</v>
      </c>
      <c r="Z1221" s="16">
        <v>131.535</v>
      </c>
      <c r="AA1221" s="18">
        <v>0</v>
      </c>
      <c r="AB1221" s="16">
        <v>-1.665</v>
      </c>
      <c r="AC1221" s="12" t="s">
        <v>549</v>
      </c>
      <c r="AD1221" s="12" t="s">
        <v>559</v>
      </c>
      <c r="AE1221" s="19">
        <v>43648</v>
      </c>
      <c r="AF1221" s="19">
        <v>43651</v>
      </c>
      <c r="AH1221" s="20">
        <v>43661</v>
      </c>
    </row>
    <row r="1222" spans="1:34" s="12" customFormat="1" ht="12.75" x14ac:dyDescent="0.15">
      <c r="A1222" s="12" t="s">
        <v>2143</v>
      </c>
      <c r="B1222" s="12" t="s">
        <v>62</v>
      </c>
      <c r="C1222" s="12" t="s">
        <v>588</v>
      </c>
      <c r="D1222" s="12" t="s">
        <v>589</v>
      </c>
      <c r="E1222" s="12" t="s">
        <v>544</v>
      </c>
      <c r="F1222" s="12" t="s">
        <v>545</v>
      </c>
      <c r="G1222" s="16">
        <v>2000</v>
      </c>
      <c r="H1222" s="16">
        <v>808</v>
      </c>
      <c r="I1222" s="17">
        <v>808</v>
      </c>
      <c r="J1222" s="17">
        <v>808</v>
      </c>
      <c r="K1222" s="16">
        <v>1192</v>
      </c>
      <c r="L1222" s="12" t="s">
        <v>1183</v>
      </c>
      <c r="M1222" s="12" t="s">
        <v>725</v>
      </c>
      <c r="N1222" s="12" t="s">
        <v>1520</v>
      </c>
      <c r="O1222" s="16">
        <v>50</v>
      </c>
      <c r="P1222" s="16">
        <v>20.2</v>
      </c>
      <c r="Q1222" s="17">
        <v>20.2</v>
      </c>
      <c r="R1222" s="17">
        <v>20.2</v>
      </c>
      <c r="S1222" s="16">
        <v>0</v>
      </c>
      <c r="T1222" s="16">
        <v>0</v>
      </c>
      <c r="U1222" s="17">
        <v>0</v>
      </c>
      <c r="V1222" s="17">
        <v>0</v>
      </c>
      <c r="W1222" s="16">
        <v>20.2</v>
      </c>
      <c r="X1222" s="16">
        <v>29.8</v>
      </c>
      <c r="Y1222" s="16">
        <v>0</v>
      </c>
      <c r="Z1222" s="16">
        <v>20.2</v>
      </c>
      <c r="AA1222" s="18">
        <v>0</v>
      </c>
      <c r="AB1222" s="16">
        <v>0</v>
      </c>
      <c r="AC1222" s="12" t="s">
        <v>549</v>
      </c>
      <c r="AD1222" s="12" t="s">
        <v>559</v>
      </c>
      <c r="AE1222" s="19">
        <v>43648</v>
      </c>
      <c r="AF1222" s="19">
        <v>43650</v>
      </c>
      <c r="AH1222" s="20">
        <v>43654</v>
      </c>
    </row>
    <row r="1223" spans="1:34" s="12" customFormat="1" ht="12.75" x14ac:dyDescent="0.15">
      <c r="A1223" s="12" t="s">
        <v>2144</v>
      </c>
      <c r="B1223" s="12" t="s">
        <v>37</v>
      </c>
      <c r="C1223" s="12" t="s">
        <v>588</v>
      </c>
      <c r="D1223" s="12" t="s">
        <v>589</v>
      </c>
      <c r="E1223" s="12" t="s">
        <v>544</v>
      </c>
      <c r="F1223" s="12" t="s">
        <v>545</v>
      </c>
      <c r="G1223" s="16">
        <v>1500</v>
      </c>
      <c r="H1223" s="16">
        <v>1500</v>
      </c>
      <c r="I1223" s="17">
        <v>1500</v>
      </c>
      <c r="J1223" s="17">
        <v>1500</v>
      </c>
      <c r="K1223" s="16">
        <v>0</v>
      </c>
      <c r="L1223" s="12" t="s">
        <v>595</v>
      </c>
      <c r="M1223" s="12" t="s">
        <v>591</v>
      </c>
      <c r="N1223" s="12" t="s">
        <v>596</v>
      </c>
      <c r="O1223" s="16">
        <v>62</v>
      </c>
      <c r="P1223" s="16">
        <v>62</v>
      </c>
      <c r="Q1223" s="17">
        <v>62</v>
      </c>
      <c r="R1223" s="17">
        <v>62</v>
      </c>
      <c r="S1223" s="16">
        <v>0</v>
      </c>
      <c r="T1223" s="16">
        <v>0</v>
      </c>
      <c r="U1223" s="17">
        <v>0</v>
      </c>
      <c r="V1223" s="17">
        <v>0</v>
      </c>
      <c r="W1223" s="16">
        <v>62</v>
      </c>
      <c r="X1223" s="16">
        <v>0</v>
      </c>
      <c r="Y1223" s="16">
        <v>-9.0949470177292794E-15</v>
      </c>
      <c r="Z1223" s="16">
        <v>62</v>
      </c>
      <c r="AA1223" s="18">
        <v>0</v>
      </c>
      <c r="AB1223" s="16">
        <v>0</v>
      </c>
      <c r="AC1223" s="12" t="s">
        <v>549</v>
      </c>
      <c r="AD1223" s="12" t="s">
        <v>559</v>
      </c>
      <c r="AE1223" s="19">
        <v>43649</v>
      </c>
      <c r="AF1223" s="19">
        <v>43649</v>
      </c>
      <c r="AG1223" s="19">
        <v>43652</v>
      </c>
      <c r="AH1223" s="20">
        <v>43654</v>
      </c>
    </row>
    <row r="1224" spans="1:34" s="12" customFormat="1" ht="12.75" x14ac:dyDescent="0.15">
      <c r="A1224" s="12" t="s">
        <v>2145</v>
      </c>
      <c r="B1224" s="12" t="s">
        <v>15</v>
      </c>
      <c r="C1224" s="12" t="s">
        <v>690</v>
      </c>
      <c r="D1224" s="12" t="s">
        <v>691</v>
      </c>
      <c r="E1224" s="12" t="s">
        <v>544</v>
      </c>
      <c r="F1224" s="12" t="s">
        <v>545</v>
      </c>
      <c r="G1224" s="16">
        <v>300000</v>
      </c>
      <c r="H1224" s="16">
        <v>252400</v>
      </c>
      <c r="I1224" s="17">
        <v>252400</v>
      </c>
      <c r="J1224" s="17">
        <v>252400</v>
      </c>
      <c r="K1224" s="16">
        <v>47600</v>
      </c>
      <c r="L1224" s="12" t="s">
        <v>692</v>
      </c>
      <c r="M1224" s="12" t="s">
        <v>564</v>
      </c>
      <c r="N1224" s="12" t="s">
        <v>693</v>
      </c>
      <c r="O1224" s="16">
        <v>102</v>
      </c>
      <c r="P1224" s="16">
        <v>102</v>
      </c>
      <c r="Q1224" s="17">
        <v>102</v>
      </c>
      <c r="R1224" s="17">
        <v>102</v>
      </c>
      <c r="S1224" s="16">
        <v>0</v>
      </c>
      <c r="T1224" s="16">
        <v>0</v>
      </c>
      <c r="U1224" s="17">
        <v>0</v>
      </c>
      <c r="V1224" s="17">
        <v>0</v>
      </c>
      <c r="W1224" s="16">
        <v>102</v>
      </c>
      <c r="X1224" s="16">
        <v>0</v>
      </c>
      <c r="Y1224" s="16">
        <v>16.184000000000001</v>
      </c>
      <c r="Z1224" s="16">
        <v>85.816000000000003</v>
      </c>
      <c r="AA1224" s="18">
        <v>0</v>
      </c>
      <c r="AB1224" s="16">
        <v>-16.184000000000001</v>
      </c>
      <c r="AC1224" s="12" t="s">
        <v>549</v>
      </c>
      <c r="AD1224" s="12" t="s">
        <v>559</v>
      </c>
      <c r="AE1224" s="19">
        <v>43650</v>
      </c>
      <c r="AF1224" s="19">
        <v>43655</v>
      </c>
      <c r="AH1224" s="20">
        <v>43665</v>
      </c>
    </row>
    <row r="1225" spans="1:34" s="12" customFormat="1" ht="12.75" x14ac:dyDescent="0.15">
      <c r="A1225" s="12" t="s">
        <v>2146</v>
      </c>
      <c r="B1225" s="12" t="s">
        <v>55</v>
      </c>
      <c r="C1225" s="12" t="s">
        <v>588</v>
      </c>
      <c r="D1225" s="12" t="s">
        <v>816</v>
      </c>
      <c r="E1225" s="12" t="s">
        <v>544</v>
      </c>
      <c r="F1225" s="12" t="s">
        <v>545</v>
      </c>
      <c r="G1225" s="16">
        <v>1500</v>
      </c>
      <c r="H1225" s="16">
        <v>1500</v>
      </c>
      <c r="I1225" s="17">
        <v>1500</v>
      </c>
      <c r="J1225" s="17">
        <v>1500</v>
      </c>
      <c r="K1225" s="16">
        <v>0</v>
      </c>
      <c r="L1225" s="12" t="s">
        <v>817</v>
      </c>
      <c r="M1225" s="12" t="s">
        <v>557</v>
      </c>
      <c r="N1225" s="12" t="s">
        <v>818</v>
      </c>
      <c r="O1225" s="16">
        <v>118</v>
      </c>
      <c r="P1225" s="16">
        <v>118</v>
      </c>
      <c r="Q1225" s="17">
        <v>118</v>
      </c>
      <c r="R1225" s="17">
        <v>118</v>
      </c>
      <c r="S1225" s="16">
        <v>0</v>
      </c>
      <c r="T1225" s="16">
        <v>0</v>
      </c>
      <c r="U1225" s="17">
        <v>0</v>
      </c>
      <c r="V1225" s="17">
        <v>0</v>
      </c>
      <c r="W1225" s="16">
        <v>118</v>
      </c>
      <c r="X1225" s="16">
        <v>0</v>
      </c>
      <c r="Y1225" s="16">
        <v>0</v>
      </c>
      <c r="Z1225" s="16">
        <v>118</v>
      </c>
      <c r="AA1225" s="18">
        <v>0</v>
      </c>
      <c r="AB1225" s="16">
        <v>0</v>
      </c>
      <c r="AC1225" s="12" t="s">
        <v>549</v>
      </c>
      <c r="AD1225" s="12" t="s">
        <v>559</v>
      </c>
      <c r="AE1225" s="19">
        <v>43650</v>
      </c>
      <c r="AF1225" s="19">
        <v>43650</v>
      </c>
      <c r="AG1225" s="19">
        <v>43652</v>
      </c>
      <c r="AH1225" s="20">
        <v>43654</v>
      </c>
    </row>
    <row r="1226" spans="1:34" s="12" customFormat="1" ht="12.75" x14ac:dyDescent="0.15">
      <c r="A1226" s="12" t="s">
        <v>2147</v>
      </c>
      <c r="B1226" s="12" t="s">
        <v>1290</v>
      </c>
      <c r="C1226" s="12" t="s">
        <v>554</v>
      </c>
      <c r="D1226" s="12" t="s">
        <v>555</v>
      </c>
      <c r="E1226" s="12" t="s">
        <v>544</v>
      </c>
      <c r="F1226" s="12" t="s">
        <v>545</v>
      </c>
      <c r="G1226" s="16">
        <v>400</v>
      </c>
      <c r="H1226" s="16">
        <v>400</v>
      </c>
      <c r="I1226" s="17">
        <v>400</v>
      </c>
      <c r="J1226" s="17">
        <v>400</v>
      </c>
      <c r="K1226" s="16">
        <v>0</v>
      </c>
      <c r="L1226" s="12" t="s">
        <v>654</v>
      </c>
      <c r="M1226" s="12" t="s">
        <v>557</v>
      </c>
      <c r="N1226" s="12" t="s">
        <v>655</v>
      </c>
      <c r="O1226" s="16">
        <v>56</v>
      </c>
      <c r="P1226" s="16">
        <v>56</v>
      </c>
      <c r="Q1226" s="17">
        <v>56</v>
      </c>
      <c r="R1226" s="17">
        <v>56</v>
      </c>
      <c r="S1226" s="16">
        <v>0</v>
      </c>
      <c r="T1226" s="16">
        <v>0</v>
      </c>
      <c r="U1226" s="17">
        <v>0</v>
      </c>
      <c r="V1226" s="17">
        <v>0</v>
      </c>
      <c r="W1226" s="16">
        <v>56</v>
      </c>
      <c r="X1226" s="16">
        <v>0</v>
      </c>
      <c r="Y1226" s="16">
        <v>0</v>
      </c>
      <c r="Z1226" s="16">
        <v>56</v>
      </c>
      <c r="AA1226" s="18">
        <v>0</v>
      </c>
      <c r="AB1226" s="16">
        <v>0</v>
      </c>
      <c r="AC1226" s="12" t="s">
        <v>549</v>
      </c>
      <c r="AD1226" s="12" t="s">
        <v>559</v>
      </c>
      <c r="AE1226" s="19">
        <v>43650</v>
      </c>
      <c r="AF1226" s="19">
        <v>43651</v>
      </c>
      <c r="AG1226" s="19">
        <v>43652</v>
      </c>
      <c r="AH1226" s="20">
        <v>43654</v>
      </c>
    </row>
    <row r="1227" spans="1:34" s="12" customFormat="1" ht="12.75" x14ac:dyDescent="0.15">
      <c r="A1227" s="12" t="s">
        <v>2148</v>
      </c>
      <c r="B1227" s="12" t="s">
        <v>11</v>
      </c>
      <c r="C1227" s="12" t="s">
        <v>453</v>
      </c>
      <c r="D1227" s="12" t="s">
        <v>628</v>
      </c>
      <c r="E1227" s="12" t="s">
        <v>544</v>
      </c>
      <c r="F1227" s="12" t="s">
        <v>545</v>
      </c>
      <c r="G1227" s="16">
        <v>130000</v>
      </c>
      <c r="H1227" s="16">
        <v>121800</v>
      </c>
      <c r="I1227" s="17">
        <v>121800</v>
      </c>
      <c r="J1227" s="17">
        <v>121800</v>
      </c>
      <c r="K1227" s="16">
        <v>8200</v>
      </c>
      <c r="L1227" s="12" t="s">
        <v>629</v>
      </c>
      <c r="M1227" s="12" t="s">
        <v>564</v>
      </c>
      <c r="N1227" s="12" t="s">
        <v>630</v>
      </c>
      <c r="O1227" s="16">
        <v>113</v>
      </c>
      <c r="P1227" s="16">
        <v>105.9</v>
      </c>
      <c r="Q1227" s="17">
        <v>105.9</v>
      </c>
      <c r="R1227" s="17">
        <v>105.9</v>
      </c>
      <c r="S1227" s="16">
        <v>0</v>
      </c>
      <c r="T1227" s="16">
        <v>0</v>
      </c>
      <c r="U1227" s="17">
        <v>0</v>
      </c>
      <c r="V1227" s="17">
        <v>0</v>
      </c>
      <c r="W1227" s="16">
        <v>105.9</v>
      </c>
      <c r="X1227" s="16">
        <v>7.1</v>
      </c>
      <c r="Y1227" s="16">
        <v>2.76923076923049E-2</v>
      </c>
      <c r="Z1227" s="16">
        <v>105.872307692308</v>
      </c>
      <c r="AA1227" s="18">
        <v>0</v>
      </c>
      <c r="AB1227" s="16">
        <v>-2.76923076923049E-2</v>
      </c>
      <c r="AC1227" s="12" t="s">
        <v>549</v>
      </c>
      <c r="AD1227" s="12" t="s">
        <v>559</v>
      </c>
      <c r="AE1227" s="19">
        <v>43650</v>
      </c>
      <c r="AF1227" s="19">
        <v>43650</v>
      </c>
      <c r="AH1227" s="20">
        <v>43654</v>
      </c>
    </row>
    <row r="1228" spans="1:34" s="12" customFormat="1" ht="12.75" x14ac:dyDescent="0.15">
      <c r="A1228" s="12" t="s">
        <v>2149</v>
      </c>
      <c r="B1228" s="12" t="s">
        <v>2046</v>
      </c>
      <c r="C1228" s="12" t="s">
        <v>711</v>
      </c>
      <c r="D1228" s="12" t="s">
        <v>1383</v>
      </c>
      <c r="E1228" s="12" t="s">
        <v>544</v>
      </c>
      <c r="F1228" s="12" t="s">
        <v>545</v>
      </c>
      <c r="G1228" s="16">
        <v>300</v>
      </c>
      <c r="H1228" s="16">
        <v>299</v>
      </c>
      <c r="I1228" s="17">
        <v>299</v>
      </c>
      <c r="J1228" s="17">
        <v>299</v>
      </c>
      <c r="K1228" s="16">
        <v>1</v>
      </c>
      <c r="L1228" s="12" t="s">
        <v>1384</v>
      </c>
      <c r="M1228" s="12" t="s">
        <v>827</v>
      </c>
      <c r="N1228" s="12" t="s">
        <v>1385</v>
      </c>
      <c r="O1228" s="16">
        <v>31.2</v>
      </c>
      <c r="P1228" s="16">
        <v>31.2</v>
      </c>
      <c r="Q1228" s="17">
        <v>31.2</v>
      </c>
      <c r="R1228" s="17">
        <v>31.2</v>
      </c>
      <c r="S1228" s="16">
        <v>0</v>
      </c>
      <c r="T1228" s="16">
        <v>0</v>
      </c>
      <c r="U1228" s="17">
        <v>0</v>
      </c>
      <c r="V1228" s="17">
        <v>0</v>
      </c>
      <c r="W1228" s="16">
        <v>31.2</v>
      </c>
      <c r="X1228" s="16">
        <v>0</v>
      </c>
      <c r="Y1228" s="16">
        <v>0.10400000000000099</v>
      </c>
      <c r="Z1228" s="16">
        <v>31.096</v>
      </c>
      <c r="AA1228" s="18">
        <v>0</v>
      </c>
      <c r="AB1228" s="16">
        <v>-0.10400000000000099</v>
      </c>
      <c r="AC1228" s="12" t="s">
        <v>549</v>
      </c>
      <c r="AD1228" s="12" t="s">
        <v>559</v>
      </c>
      <c r="AE1228" s="19">
        <v>43650</v>
      </c>
      <c r="AF1228" s="19">
        <v>43658</v>
      </c>
      <c r="AH1228" s="20">
        <v>43665</v>
      </c>
    </row>
    <row r="1229" spans="1:34" s="12" customFormat="1" ht="12.75" x14ac:dyDescent="0.15">
      <c r="A1229" s="12" t="s">
        <v>2150</v>
      </c>
      <c r="B1229" s="12" t="s">
        <v>11</v>
      </c>
      <c r="C1229" s="12" t="s">
        <v>453</v>
      </c>
      <c r="D1229" s="12" t="s">
        <v>628</v>
      </c>
      <c r="E1229" s="12" t="s">
        <v>544</v>
      </c>
      <c r="F1229" s="12" t="s">
        <v>545</v>
      </c>
      <c r="G1229" s="16">
        <v>1000000</v>
      </c>
      <c r="H1229" s="16">
        <v>982000</v>
      </c>
      <c r="I1229" s="17">
        <v>982000</v>
      </c>
      <c r="J1229" s="17">
        <v>982000</v>
      </c>
      <c r="K1229" s="16">
        <v>18000</v>
      </c>
      <c r="L1229" s="12" t="s">
        <v>629</v>
      </c>
      <c r="M1229" s="12" t="s">
        <v>564</v>
      </c>
      <c r="N1229" s="12" t="s">
        <v>630</v>
      </c>
      <c r="O1229" s="16">
        <v>862</v>
      </c>
      <c r="P1229" s="16">
        <v>862</v>
      </c>
      <c r="Q1229" s="17">
        <v>862</v>
      </c>
      <c r="R1229" s="17">
        <v>862</v>
      </c>
      <c r="S1229" s="16">
        <v>0</v>
      </c>
      <c r="T1229" s="16">
        <v>0</v>
      </c>
      <c r="U1229" s="17">
        <v>0</v>
      </c>
      <c r="V1229" s="17">
        <v>0</v>
      </c>
      <c r="W1229" s="16">
        <v>862</v>
      </c>
      <c r="X1229" s="16">
        <v>0</v>
      </c>
      <c r="Y1229" s="16">
        <v>15.515999999999901</v>
      </c>
      <c r="Z1229" s="16">
        <v>846.48400000000004</v>
      </c>
      <c r="AA1229" s="18">
        <v>0</v>
      </c>
      <c r="AB1229" s="16">
        <v>-15.516000000000099</v>
      </c>
      <c r="AC1229" s="12" t="s">
        <v>549</v>
      </c>
      <c r="AD1229" s="12" t="s">
        <v>559</v>
      </c>
      <c r="AE1229" s="19">
        <v>43650</v>
      </c>
      <c r="AF1229" s="19">
        <v>43651</v>
      </c>
      <c r="AH1229" s="20">
        <v>43661</v>
      </c>
    </row>
    <row r="1230" spans="1:34" s="12" customFormat="1" ht="12.75" x14ac:dyDescent="0.15">
      <c r="A1230" s="12" t="s">
        <v>2151</v>
      </c>
      <c r="B1230" s="12" t="s">
        <v>11</v>
      </c>
      <c r="C1230" s="12" t="s">
        <v>453</v>
      </c>
      <c r="D1230" s="12" t="s">
        <v>628</v>
      </c>
      <c r="E1230" s="12" t="s">
        <v>544</v>
      </c>
      <c r="F1230" s="12" t="s">
        <v>545</v>
      </c>
      <c r="G1230" s="16">
        <v>1000000</v>
      </c>
      <c r="H1230" s="16">
        <v>930000</v>
      </c>
      <c r="I1230" s="17">
        <v>930000</v>
      </c>
      <c r="J1230" s="17">
        <v>930000</v>
      </c>
      <c r="K1230" s="16">
        <v>70000</v>
      </c>
      <c r="L1230" s="12" t="s">
        <v>629</v>
      </c>
      <c r="M1230" s="12" t="s">
        <v>564</v>
      </c>
      <c r="N1230" s="12" t="s">
        <v>630</v>
      </c>
      <c r="O1230" s="16">
        <v>862</v>
      </c>
      <c r="P1230" s="16">
        <v>862</v>
      </c>
      <c r="Q1230" s="17">
        <v>862</v>
      </c>
      <c r="R1230" s="17">
        <v>862</v>
      </c>
      <c r="S1230" s="16">
        <v>0</v>
      </c>
      <c r="T1230" s="16">
        <v>0</v>
      </c>
      <c r="U1230" s="17">
        <v>0</v>
      </c>
      <c r="V1230" s="17">
        <v>0</v>
      </c>
      <c r="W1230" s="16">
        <v>862</v>
      </c>
      <c r="X1230" s="16">
        <v>0</v>
      </c>
      <c r="Y1230" s="16">
        <v>60.34</v>
      </c>
      <c r="Z1230" s="16">
        <v>801.66</v>
      </c>
      <c r="AA1230" s="18">
        <v>0</v>
      </c>
      <c r="AB1230" s="16">
        <v>-60.34</v>
      </c>
      <c r="AC1230" s="12" t="s">
        <v>549</v>
      </c>
      <c r="AD1230" s="12" t="s">
        <v>559</v>
      </c>
      <c r="AE1230" s="19">
        <v>43650</v>
      </c>
      <c r="AF1230" s="19">
        <v>43655</v>
      </c>
      <c r="AH1230" s="20">
        <v>43665</v>
      </c>
    </row>
    <row r="1231" spans="1:34" s="12" customFormat="1" ht="12.75" x14ac:dyDescent="0.15">
      <c r="A1231" s="12" t="s">
        <v>2152</v>
      </c>
      <c r="B1231" s="12" t="s">
        <v>2153</v>
      </c>
      <c r="C1231" s="12" t="s">
        <v>994</v>
      </c>
      <c r="D1231" s="12" t="s">
        <v>2154</v>
      </c>
      <c r="E1231" s="12" t="s">
        <v>2086</v>
      </c>
      <c r="F1231" s="12" t="s">
        <v>545</v>
      </c>
      <c r="G1231" s="16">
        <v>1000000</v>
      </c>
      <c r="H1231" s="16">
        <v>0</v>
      </c>
      <c r="I1231" s="17">
        <v>0</v>
      </c>
      <c r="J1231" s="17">
        <v>0</v>
      </c>
      <c r="K1231" s="16">
        <v>1000000</v>
      </c>
      <c r="L1231" s="12" t="s">
        <v>346</v>
      </c>
      <c r="M1231" s="12" t="s">
        <v>670</v>
      </c>
      <c r="N1231" s="12" t="s">
        <v>671</v>
      </c>
      <c r="O1231" s="16">
        <v>1000000</v>
      </c>
      <c r="P1231" s="16">
        <v>0</v>
      </c>
      <c r="Q1231" s="17">
        <v>0</v>
      </c>
      <c r="R1231" s="17">
        <v>0</v>
      </c>
      <c r="S1231" s="16">
        <v>0</v>
      </c>
      <c r="T1231" s="16">
        <v>0</v>
      </c>
      <c r="U1231" s="17">
        <v>0</v>
      </c>
      <c r="V1231" s="17">
        <v>0</v>
      </c>
      <c r="W1231" s="16">
        <v>0</v>
      </c>
      <c r="X1231" s="16">
        <v>1000000</v>
      </c>
      <c r="Y1231" s="16">
        <v>0</v>
      </c>
      <c r="Z1231" s="16">
        <v>0</v>
      </c>
      <c r="AA1231" s="18">
        <v>0</v>
      </c>
      <c r="AB1231" s="16">
        <v>0</v>
      </c>
      <c r="AC1231" s="12" t="s">
        <v>549</v>
      </c>
      <c r="AD1231" s="12" t="s">
        <v>79</v>
      </c>
      <c r="AE1231" s="19">
        <v>43651</v>
      </c>
      <c r="AH1231" s="20">
        <v>43651</v>
      </c>
    </row>
    <row r="1232" spans="1:34" s="12" customFormat="1" ht="12.75" x14ac:dyDescent="0.15">
      <c r="A1232" s="12" t="s">
        <v>2155</v>
      </c>
      <c r="B1232" s="12" t="s">
        <v>108</v>
      </c>
      <c r="C1232" s="12" t="s">
        <v>652</v>
      </c>
      <c r="D1232" s="12" t="s">
        <v>653</v>
      </c>
      <c r="E1232" s="12" t="s">
        <v>1952</v>
      </c>
      <c r="F1232" s="12" t="s">
        <v>545</v>
      </c>
      <c r="G1232" s="16">
        <v>92</v>
      </c>
      <c r="H1232" s="16">
        <v>92</v>
      </c>
      <c r="I1232" s="17">
        <v>92</v>
      </c>
      <c r="J1232" s="17">
        <v>92</v>
      </c>
      <c r="K1232" s="16">
        <v>0</v>
      </c>
      <c r="L1232" s="12" t="s">
        <v>654</v>
      </c>
      <c r="M1232" s="12" t="s">
        <v>557</v>
      </c>
      <c r="N1232" s="12" t="s">
        <v>655</v>
      </c>
      <c r="O1232" s="16">
        <v>7</v>
      </c>
      <c r="P1232" s="16">
        <v>7</v>
      </c>
      <c r="Q1232" s="17">
        <v>7</v>
      </c>
      <c r="R1232" s="17">
        <v>7</v>
      </c>
      <c r="S1232" s="16">
        <v>0</v>
      </c>
      <c r="T1232" s="16">
        <v>0</v>
      </c>
      <c r="U1232" s="17">
        <v>0</v>
      </c>
      <c r="V1232" s="17">
        <v>0</v>
      </c>
      <c r="W1232" s="16">
        <v>7</v>
      </c>
      <c r="X1232" s="16">
        <v>0</v>
      </c>
      <c r="Y1232" s="16">
        <v>0</v>
      </c>
      <c r="Z1232" s="16">
        <v>7</v>
      </c>
      <c r="AA1232" s="18">
        <v>0</v>
      </c>
      <c r="AB1232" s="16">
        <v>0</v>
      </c>
      <c r="AC1232" s="12" t="s">
        <v>549</v>
      </c>
      <c r="AD1232" s="12" t="s">
        <v>559</v>
      </c>
      <c r="AE1232" s="19">
        <v>43651</v>
      </c>
      <c r="AF1232" s="19">
        <v>43651</v>
      </c>
      <c r="AG1232" s="19">
        <v>43651</v>
      </c>
      <c r="AH1232" s="20">
        <v>43654</v>
      </c>
    </row>
    <row r="1233" spans="1:34" s="12" customFormat="1" ht="12.75" x14ac:dyDescent="0.15">
      <c r="A1233" s="12" t="s">
        <v>2156</v>
      </c>
      <c r="B1233" s="12" t="s">
        <v>346</v>
      </c>
      <c r="C1233" s="12" t="s">
        <v>670</v>
      </c>
      <c r="D1233" s="12" t="s">
        <v>671</v>
      </c>
      <c r="E1233" s="12" t="s">
        <v>2082</v>
      </c>
      <c r="F1233" s="12" t="s">
        <v>545</v>
      </c>
      <c r="G1233" s="16">
        <v>1000000</v>
      </c>
      <c r="H1233" s="16">
        <v>1000000</v>
      </c>
      <c r="I1233" s="17">
        <v>1000000</v>
      </c>
      <c r="J1233" s="17">
        <v>1000000</v>
      </c>
      <c r="K1233" s="16">
        <v>0</v>
      </c>
      <c r="L1233" s="12" t="s">
        <v>1698</v>
      </c>
      <c r="M1233" s="12" t="s">
        <v>564</v>
      </c>
      <c r="N1233" s="12" t="s">
        <v>1699</v>
      </c>
      <c r="O1233" s="16">
        <v>1310</v>
      </c>
      <c r="P1233" s="16">
        <v>1310</v>
      </c>
      <c r="Q1233" s="17">
        <v>1310</v>
      </c>
      <c r="R1233" s="17">
        <v>1310</v>
      </c>
      <c r="S1233" s="16">
        <v>0</v>
      </c>
      <c r="T1233" s="16">
        <v>0</v>
      </c>
      <c r="U1233" s="17">
        <v>0</v>
      </c>
      <c r="V1233" s="17">
        <v>0</v>
      </c>
      <c r="W1233" s="16">
        <v>1310</v>
      </c>
      <c r="X1233" s="16">
        <v>0</v>
      </c>
      <c r="Y1233" s="16">
        <v>0</v>
      </c>
      <c r="Z1233" s="16">
        <v>1310</v>
      </c>
      <c r="AA1233" s="18">
        <v>0</v>
      </c>
      <c r="AB1233" s="16">
        <v>0</v>
      </c>
      <c r="AC1233" s="12" t="s">
        <v>549</v>
      </c>
      <c r="AD1233" s="12" t="s">
        <v>559</v>
      </c>
      <c r="AE1233" s="19">
        <v>43651</v>
      </c>
      <c r="AF1233" s="19">
        <v>43651</v>
      </c>
      <c r="AG1233" s="19">
        <v>43657</v>
      </c>
      <c r="AH1233" s="20">
        <v>43661</v>
      </c>
    </row>
    <row r="1234" spans="1:34" s="12" customFormat="1" ht="12.75" x14ac:dyDescent="0.15">
      <c r="A1234" s="12" t="s">
        <v>2157</v>
      </c>
      <c r="B1234" s="12" t="s">
        <v>89</v>
      </c>
      <c r="C1234" s="12" t="s">
        <v>561</v>
      </c>
      <c r="D1234" s="12" t="s">
        <v>562</v>
      </c>
      <c r="E1234" s="12" t="s">
        <v>1952</v>
      </c>
      <c r="F1234" s="12" t="s">
        <v>545</v>
      </c>
      <c r="G1234" s="16">
        <v>110000</v>
      </c>
      <c r="H1234" s="16">
        <v>104200</v>
      </c>
      <c r="I1234" s="17">
        <v>104200</v>
      </c>
      <c r="J1234" s="17">
        <v>104200</v>
      </c>
      <c r="K1234" s="16">
        <v>5800</v>
      </c>
      <c r="L1234" s="12" t="s">
        <v>563</v>
      </c>
      <c r="M1234" s="12" t="s">
        <v>564</v>
      </c>
      <c r="N1234" s="12" t="s">
        <v>565</v>
      </c>
      <c r="O1234" s="16">
        <v>50.244999999999997</v>
      </c>
      <c r="P1234" s="16">
        <v>47.615000000000002</v>
      </c>
      <c r="Q1234" s="17">
        <v>47.615000000000002</v>
      </c>
      <c r="R1234" s="17">
        <v>47.615000000000002</v>
      </c>
      <c r="S1234" s="16">
        <v>0</v>
      </c>
      <c r="T1234" s="16">
        <v>0</v>
      </c>
      <c r="U1234" s="17">
        <v>0</v>
      </c>
      <c r="V1234" s="17">
        <v>0</v>
      </c>
      <c r="W1234" s="16">
        <v>47.615000000000002</v>
      </c>
      <c r="X1234" s="16">
        <v>2.63</v>
      </c>
      <c r="Y1234" s="16">
        <v>1.9281818181816599E-2</v>
      </c>
      <c r="Z1234" s="16">
        <v>47.595718181818199</v>
      </c>
      <c r="AA1234" s="18">
        <v>0</v>
      </c>
      <c r="AB1234" s="16">
        <v>-1.9281818181816599E-2</v>
      </c>
      <c r="AC1234" s="12" t="s">
        <v>549</v>
      </c>
      <c r="AD1234" s="12" t="s">
        <v>559</v>
      </c>
      <c r="AE1234" s="19">
        <v>43651</v>
      </c>
      <c r="AF1234" s="19">
        <v>43651</v>
      </c>
      <c r="AH1234" s="20">
        <v>43654</v>
      </c>
    </row>
    <row r="1235" spans="1:34" s="12" customFormat="1" ht="12.75" x14ac:dyDescent="0.15">
      <c r="A1235" s="12" t="s">
        <v>2158</v>
      </c>
      <c r="B1235" s="12" t="s">
        <v>1878</v>
      </c>
      <c r="C1235" s="12" t="s">
        <v>542</v>
      </c>
      <c r="D1235" s="12" t="s">
        <v>1372</v>
      </c>
      <c r="E1235" s="12" t="s">
        <v>1952</v>
      </c>
      <c r="F1235" s="12" t="s">
        <v>545</v>
      </c>
      <c r="G1235" s="16">
        <v>400000</v>
      </c>
      <c r="H1235" s="16">
        <v>400000</v>
      </c>
      <c r="I1235" s="17">
        <v>400000</v>
      </c>
      <c r="J1235" s="17">
        <v>400000</v>
      </c>
      <c r="K1235" s="16">
        <v>0</v>
      </c>
      <c r="L1235" s="12" t="s">
        <v>84</v>
      </c>
      <c r="M1235" s="12" t="s">
        <v>670</v>
      </c>
      <c r="N1235" s="12" t="s">
        <v>853</v>
      </c>
      <c r="O1235" s="16">
        <v>400000</v>
      </c>
      <c r="P1235" s="16">
        <v>400000</v>
      </c>
      <c r="Q1235" s="17">
        <v>400000</v>
      </c>
      <c r="R1235" s="17">
        <v>400000</v>
      </c>
      <c r="S1235" s="16">
        <v>0</v>
      </c>
      <c r="T1235" s="16">
        <v>0</v>
      </c>
      <c r="U1235" s="17">
        <v>0</v>
      </c>
      <c r="V1235" s="17">
        <v>0</v>
      </c>
      <c r="W1235" s="16">
        <v>400000</v>
      </c>
      <c r="X1235" s="16">
        <v>0</v>
      </c>
      <c r="Y1235" s="16">
        <v>0</v>
      </c>
      <c r="Z1235" s="16">
        <v>400000</v>
      </c>
      <c r="AA1235" s="18">
        <v>0</v>
      </c>
      <c r="AB1235" s="16">
        <v>0</v>
      </c>
      <c r="AC1235" s="12" t="s">
        <v>549</v>
      </c>
      <c r="AD1235" s="12" t="s">
        <v>79</v>
      </c>
      <c r="AE1235" s="19">
        <v>43651</v>
      </c>
      <c r="AF1235" s="19">
        <v>43651</v>
      </c>
      <c r="AG1235" s="19">
        <v>43656</v>
      </c>
      <c r="AH1235" s="20">
        <v>43661</v>
      </c>
    </row>
    <row r="1236" spans="1:34" s="12" customFormat="1" ht="12.75" x14ac:dyDescent="0.15">
      <c r="A1236" s="12" t="s">
        <v>2159</v>
      </c>
      <c r="B1236" s="12" t="s">
        <v>920</v>
      </c>
      <c r="C1236" s="12" t="s">
        <v>787</v>
      </c>
      <c r="D1236" s="12" t="s">
        <v>684</v>
      </c>
      <c r="E1236" s="12" t="s">
        <v>544</v>
      </c>
      <c r="F1236" s="12" t="s">
        <v>545</v>
      </c>
      <c r="G1236" s="16">
        <v>100000</v>
      </c>
      <c r="H1236" s="16">
        <v>71000</v>
      </c>
      <c r="I1236" s="17">
        <v>71000</v>
      </c>
      <c r="J1236" s="17">
        <v>71000</v>
      </c>
      <c r="K1236" s="16">
        <v>29000</v>
      </c>
      <c r="L1236" s="12" t="s">
        <v>921</v>
      </c>
      <c r="M1236" s="12" t="s">
        <v>564</v>
      </c>
      <c r="N1236" s="12" t="s">
        <v>922</v>
      </c>
      <c r="O1236" s="16">
        <v>54</v>
      </c>
      <c r="P1236" s="16">
        <v>54</v>
      </c>
      <c r="Q1236" s="17">
        <v>54</v>
      </c>
      <c r="R1236" s="17">
        <v>54</v>
      </c>
      <c r="S1236" s="16">
        <v>0</v>
      </c>
      <c r="T1236" s="16">
        <v>0</v>
      </c>
      <c r="U1236" s="17">
        <v>0</v>
      </c>
      <c r="V1236" s="17">
        <v>0</v>
      </c>
      <c r="W1236" s="16">
        <v>54</v>
      </c>
      <c r="X1236" s="16">
        <v>0</v>
      </c>
      <c r="Y1236" s="16">
        <v>15.66</v>
      </c>
      <c r="Z1236" s="16">
        <v>38.340000000000003</v>
      </c>
      <c r="AA1236" s="18">
        <v>0</v>
      </c>
      <c r="AB1236" s="16">
        <v>-15.66</v>
      </c>
      <c r="AC1236" s="12" t="s">
        <v>549</v>
      </c>
      <c r="AD1236" s="12" t="s">
        <v>559</v>
      </c>
      <c r="AE1236" s="19">
        <v>43652</v>
      </c>
      <c r="AF1236" s="19">
        <v>43656</v>
      </c>
      <c r="AH1236" s="20">
        <v>43661</v>
      </c>
    </row>
    <row r="1237" spans="1:34" s="12" customFormat="1" ht="12.75" x14ac:dyDescent="0.15">
      <c r="A1237" s="12" t="s">
        <v>2160</v>
      </c>
      <c r="B1237" s="12" t="s">
        <v>55</v>
      </c>
      <c r="C1237" s="12" t="s">
        <v>588</v>
      </c>
      <c r="D1237" s="12" t="s">
        <v>816</v>
      </c>
      <c r="E1237" s="12" t="s">
        <v>544</v>
      </c>
      <c r="F1237" s="12" t="s">
        <v>545</v>
      </c>
      <c r="G1237" s="16">
        <v>230</v>
      </c>
      <c r="H1237" s="16">
        <v>223.6</v>
      </c>
      <c r="I1237" s="17">
        <v>223.6</v>
      </c>
      <c r="J1237" s="17">
        <v>223.6</v>
      </c>
      <c r="K1237" s="16">
        <v>6.4</v>
      </c>
      <c r="L1237" s="12" t="s">
        <v>817</v>
      </c>
      <c r="M1237" s="12" t="s">
        <v>557</v>
      </c>
      <c r="N1237" s="12" t="s">
        <v>818</v>
      </c>
      <c r="O1237" s="16">
        <v>18</v>
      </c>
      <c r="P1237" s="16">
        <v>17.5</v>
      </c>
      <c r="Q1237" s="17">
        <v>17.5</v>
      </c>
      <c r="R1237" s="17">
        <v>17.5</v>
      </c>
      <c r="S1237" s="16">
        <v>0</v>
      </c>
      <c r="T1237" s="16">
        <v>0</v>
      </c>
      <c r="U1237" s="17">
        <v>0</v>
      </c>
      <c r="V1237" s="17">
        <v>0</v>
      </c>
      <c r="W1237" s="16">
        <v>17.5</v>
      </c>
      <c r="X1237" s="16">
        <v>0.5</v>
      </c>
      <c r="Y1237" s="16">
        <v>8.6956521739239205E-4</v>
      </c>
      <c r="Z1237" s="16">
        <v>17.4991304347826</v>
      </c>
      <c r="AA1237" s="18">
        <v>0</v>
      </c>
      <c r="AB1237" s="16">
        <v>-8.6956521739239205E-4</v>
      </c>
      <c r="AC1237" s="12" t="s">
        <v>549</v>
      </c>
      <c r="AD1237" s="12" t="s">
        <v>559</v>
      </c>
      <c r="AE1237" s="19">
        <v>43652</v>
      </c>
      <c r="AF1237" s="19">
        <v>43652</v>
      </c>
      <c r="AH1237" s="20">
        <v>43654</v>
      </c>
    </row>
    <row r="1238" spans="1:34" s="12" customFormat="1" ht="12.75" x14ac:dyDescent="0.15">
      <c r="A1238" s="12" t="s">
        <v>2161</v>
      </c>
      <c r="B1238" s="12" t="s">
        <v>37</v>
      </c>
      <c r="C1238" s="12" t="s">
        <v>588</v>
      </c>
      <c r="D1238" s="12" t="s">
        <v>589</v>
      </c>
      <c r="E1238" s="12" t="s">
        <v>544</v>
      </c>
      <c r="F1238" s="12" t="s">
        <v>545</v>
      </c>
      <c r="G1238" s="16">
        <v>2000</v>
      </c>
      <c r="H1238" s="16">
        <v>2000</v>
      </c>
      <c r="I1238" s="17">
        <v>2000</v>
      </c>
      <c r="J1238" s="17">
        <v>2000</v>
      </c>
      <c r="K1238" s="16">
        <v>0</v>
      </c>
      <c r="L1238" s="12" t="s">
        <v>595</v>
      </c>
      <c r="M1238" s="12" t="s">
        <v>591</v>
      </c>
      <c r="N1238" s="12" t="s">
        <v>596</v>
      </c>
      <c r="O1238" s="16">
        <v>83</v>
      </c>
      <c r="P1238" s="16">
        <v>83</v>
      </c>
      <c r="Q1238" s="17">
        <v>83</v>
      </c>
      <c r="R1238" s="17">
        <v>83</v>
      </c>
      <c r="S1238" s="16">
        <v>0</v>
      </c>
      <c r="T1238" s="16">
        <v>0</v>
      </c>
      <c r="U1238" s="17">
        <v>0</v>
      </c>
      <c r="V1238" s="17">
        <v>0</v>
      </c>
      <c r="W1238" s="16">
        <v>83</v>
      </c>
      <c r="X1238" s="16">
        <v>0</v>
      </c>
      <c r="Y1238" s="16">
        <v>-1.81898940354586E-14</v>
      </c>
      <c r="Z1238" s="16">
        <v>83</v>
      </c>
      <c r="AA1238" s="18">
        <v>0</v>
      </c>
      <c r="AB1238" s="16">
        <v>0</v>
      </c>
      <c r="AC1238" s="12" t="s">
        <v>549</v>
      </c>
      <c r="AD1238" s="12" t="s">
        <v>559</v>
      </c>
      <c r="AE1238" s="19">
        <v>43652</v>
      </c>
      <c r="AF1238" s="19">
        <v>43652</v>
      </c>
      <c r="AG1238" s="19">
        <v>43659</v>
      </c>
      <c r="AH1238" s="20">
        <v>43665</v>
      </c>
    </row>
    <row r="1239" spans="1:34" s="12" customFormat="1" ht="12.75" x14ac:dyDescent="0.15">
      <c r="A1239" s="12" t="s">
        <v>2162</v>
      </c>
      <c r="B1239" s="12" t="s">
        <v>1290</v>
      </c>
      <c r="C1239" s="12" t="s">
        <v>554</v>
      </c>
      <c r="D1239" s="12" t="s">
        <v>555</v>
      </c>
      <c r="E1239" s="12" t="s">
        <v>544</v>
      </c>
      <c r="F1239" s="12" t="s">
        <v>545</v>
      </c>
      <c r="G1239" s="16">
        <v>40</v>
      </c>
      <c r="H1239" s="16">
        <v>40</v>
      </c>
      <c r="I1239" s="17">
        <v>40</v>
      </c>
      <c r="J1239" s="17">
        <v>40</v>
      </c>
      <c r="K1239" s="16">
        <v>0</v>
      </c>
      <c r="L1239" s="12" t="s">
        <v>654</v>
      </c>
      <c r="M1239" s="12" t="s">
        <v>557</v>
      </c>
      <c r="N1239" s="12" t="s">
        <v>655</v>
      </c>
      <c r="O1239" s="16">
        <v>6</v>
      </c>
      <c r="P1239" s="16">
        <v>6</v>
      </c>
      <c r="Q1239" s="17">
        <v>6</v>
      </c>
      <c r="R1239" s="17">
        <v>6</v>
      </c>
      <c r="S1239" s="16">
        <v>0</v>
      </c>
      <c r="T1239" s="16">
        <v>0</v>
      </c>
      <c r="U1239" s="17">
        <v>0</v>
      </c>
      <c r="V1239" s="17">
        <v>0</v>
      </c>
      <c r="W1239" s="16">
        <v>6</v>
      </c>
      <c r="X1239" s="16">
        <v>0</v>
      </c>
      <c r="Y1239" s="16">
        <v>0</v>
      </c>
      <c r="Z1239" s="16">
        <v>6</v>
      </c>
      <c r="AA1239" s="18">
        <v>0</v>
      </c>
      <c r="AB1239" s="16">
        <v>0</v>
      </c>
      <c r="AC1239" s="12" t="s">
        <v>549</v>
      </c>
      <c r="AD1239" s="12" t="s">
        <v>559</v>
      </c>
      <c r="AE1239" s="19">
        <v>43652</v>
      </c>
      <c r="AF1239" s="19">
        <v>43652</v>
      </c>
      <c r="AG1239" s="19">
        <v>43652</v>
      </c>
      <c r="AH1239" s="20">
        <v>43654</v>
      </c>
    </row>
    <row r="1240" spans="1:34" s="12" customFormat="1" ht="12.75" x14ac:dyDescent="0.15">
      <c r="A1240" s="12" t="s">
        <v>2163</v>
      </c>
      <c r="B1240" s="12" t="s">
        <v>38</v>
      </c>
      <c r="C1240" s="12" t="s">
        <v>588</v>
      </c>
      <c r="D1240" s="12" t="s">
        <v>589</v>
      </c>
      <c r="E1240" s="12" t="s">
        <v>544</v>
      </c>
      <c r="F1240" s="12" t="s">
        <v>545</v>
      </c>
      <c r="G1240" s="16">
        <v>1500</v>
      </c>
      <c r="H1240" s="16">
        <v>1500</v>
      </c>
      <c r="I1240" s="17">
        <v>1500</v>
      </c>
      <c r="J1240" s="17">
        <v>1500</v>
      </c>
      <c r="K1240" s="16">
        <v>0</v>
      </c>
      <c r="L1240" s="12" t="s">
        <v>595</v>
      </c>
      <c r="M1240" s="12" t="s">
        <v>591</v>
      </c>
      <c r="N1240" s="12" t="s">
        <v>596</v>
      </c>
      <c r="O1240" s="16">
        <v>62</v>
      </c>
      <c r="P1240" s="16">
        <v>62</v>
      </c>
      <c r="Q1240" s="17">
        <v>62</v>
      </c>
      <c r="R1240" s="17">
        <v>62</v>
      </c>
      <c r="S1240" s="16">
        <v>0</v>
      </c>
      <c r="T1240" s="16">
        <v>0</v>
      </c>
      <c r="U1240" s="17">
        <v>0</v>
      </c>
      <c r="V1240" s="17">
        <v>0</v>
      </c>
      <c r="W1240" s="16">
        <v>62</v>
      </c>
      <c r="X1240" s="16">
        <v>0</v>
      </c>
      <c r="Y1240" s="16">
        <v>-9.0949470177292794E-15</v>
      </c>
      <c r="Z1240" s="16">
        <v>62</v>
      </c>
      <c r="AA1240" s="18">
        <v>0</v>
      </c>
      <c r="AB1240" s="16">
        <v>0</v>
      </c>
      <c r="AC1240" s="12" t="s">
        <v>549</v>
      </c>
      <c r="AD1240" s="12" t="s">
        <v>559</v>
      </c>
      <c r="AE1240" s="19">
        <v>43652</v>
      </c>
      <c r="AF1240" s="19">
        <v>43654</v>
      </c>
      <c r="AG1240" s="19">
        <v>43654</v>
      </c>
      <c r="AH1240" s="20">
        <v>43661</v>
      </c>
    </row>
    <row r="1241" spans="1:34" s="12" customFormat="1" ht="12.75" x14ac:dyDescent="0.15">
      <c r="A1241" s="12" t="s">
        <v>2164</v>
      </c>
      <c r="B1241" s="12" t="s">
        <v>1290</v>
      </c>
      <c r="C1241" s="12" t="s">
        <v>554</v>
      </c>
      <c r="D1241" s="12" t="s">
        <v>555</v>
      </c>
      <c r="E1241" s="12" t="s">
        <v>544</v>
      </c>
      <c r="F1241" s="12" t="s">
        <v>703</v>
      </c>
      <c r="G1241" s="16">
        <v>40</v>
      </c>
      <c r="H1241" s="16">
        <v>0</v>
      </c>
      <c r="I1241" s="17">
        <v>0</v>
      </c>
      <c r="J1241" s="17">
        <v>0</v>
      </c>
      <c r="K1241" s="16">
        <v>40</v>
      </c>
      <c r="L1241" s="12" t="s">
        <v>654</v>
      </c>
      <c r="M1241" s="12" t="s">
        <v>557</v>
      </c>
      <c r="N1241" s="12" t="s">
        <v>655</v>
      </c>
      <c r="O1241" s="16">
        <v>6</v>
      </c>
      <c r="P1241" s="16">
        <v>0</v>
      </c>
      <c r="Q1241" s="17">
        <v>0</v>
      </c>
      <c r="R1241" s="17">
        <v>0</v>
      </c>
      <c r="S1241" s="16">
        <v>0</v>
      </c>
      <c r="T1241" s="16">
        <v>0</v>
      </c>
      <c r="U1241" s="17">
        <v>0</v>
      </c>
      <c r="V1241" s="17">
        <v>0</v>
      </c>
      <c r="W1241" s="16">
        <v>0</v>
      </c>
      <c r="X1241" s="16">
        <v>6</v>
      </c>
      <c r="Y1241" s="16">
        <v>0</v>
      </c>
      <c r="Z1241" s="16">
        <v>0</v>
      </c>
      <c r="AA1241" s="18">
        <v>0</v>
      </c>
      <c r="AB1241" s="16">
        <v>0</v>
      </c>
      <c r="AC1241" s="12" t="s">
        <v>549</v>
      </c>
      <c r="AD1241" s="12" t="s">
        <v>559</v>
      </c>
      <c r="AE1241" s="19">
        <v>43652</v>
      </c>
    </row>
    <row r="1242" spans="1:34" s="12" customFormat="1" ht="12.75" x14ac:dyDescent="0.15">
      <c r="A1242" s="12" t="s">
        <v>2165</v>
      </c>
      <c r="B1242" s="12" t="s">
        <v>422</v>
      </c>
      <c r="C1242" s="12" t="s">
        <v>675</v>
      </c>
      <c r="D1242" s="12" t="s">
        <v>676</v>
      </c>
      <c r="E1242" s="12" t="s">
        <v>544</v>
      </c>
      <c r="F1242" s="12" t="s">
        <v>545</v>
      </c>
      <c r="G1242" s="16">
        <v>65000</v>
      </c>
      <c r="H1242" s="16">
        <v>0</v>
      </c>
      <c r="I1242" s="17">
        <v>0</v>
      </c>
      <c r="J1242" s="17">
        <v>0</v>
      </c>
      <c r="K1242" s="16">
        <v>65000</v>
      </c>
      <c r="L1242" s="12" t="s">
        <v>677</v>
      </c>
      <c r="M1242" s="12" t="s">
        <v>564</v>
      </c>
      <c r="N1242" s="12" t="s">
        <v>678</v>
      </c>
      <c r="O1242" s="16">
        <v>8.7100000000000009</v>
      </c>
      <c r="P1242" s="16">
        <v>8.6999999999999993</v>
      </c>
      <c r="Q1242" s="17">
        <v>8.6999999999999993</v>
      </c>
      <c r="R1242" s="17">
        <v>8.6999999999999993</v>
      </c>
      <c r="S1242" s="16">
        <v>0</v>
      </c>
      <c r="T1242" s="16">
        <v>0</v>
      </c>
      <c r="U1242" s="17">
        <v>0</v>
      </c>
      <c r="V1242" s="17">
        <v>0</v>
      </c>
      <c r="W1242" s="16">
        <v>8.6999999999999993</v>
      </c>
      <c r="X1242" s="16">
        <v>0.01</v>
      </c>
      <c r="Y1242" s="16">
        <v>8.6999999999999993</v>
      </c>
      <c r="Z1242" s="16">
        <v>0</v>
      </c>
      <c r="AA1242" s="18">
        <v>0</v>
      </c>
      <c r="AB1242" s="16">
        <v>-8.6999999999999993</v>
      </c>
      <c r="AC1242" s="12" t="s">
        <v>549</v>
      </c>
      <c r="AD1242" s="12" t="s">
        <v>559</v>
      </c>
      <c r="AE1242" s="19">
        <v>43652</v>
      </c>
      <c r="AH1242" s="20">
        <v>43661</v>
      </c>
    </row>
    <row r="1243" spans="1:34" s="12" customFormat="1" ht="12.75" x14ac:dyDescent="0.15">
      <c r="A1243" s="12" t="s">
        <v>2166</v>
      </c>
      <c r="B1243" s="12" t="s">
        <v>211</v>
      </c>
      <c r="C1243" s="12" t="s">
        <v>573</v>
      </c>
      <c r="D1243" s="12" t="s">
        <v>1230</v>
      </c>
      <c r="E1243" s="12" t="s">
        <v>544</v>
      </c>
      <c r="F1243" s="12" t="s">
        <v>545</v>
      </c>
      <c r="G1243" s="16">
        <v>35</v>
      </c>
      <c r="H1243" s="16">
        <v>0</v>
      </c>
      <c r="I1243" s="17">
        <v>0</v>
      </c>
      <c r="J1243" s="17">
        <v>0</v>
      </c>
      <c r="K1243" s="16">
        <v>35</v>
      </c>
      <c r="L1243" s="12" t="s">
        <v>1105</v>
      </c>
      <c r="M1243" s="12" t="s">
        <v>686</v>
      </c>
      <c r="N1243" s="12" t="s">
        <v>1106</v>
      </c>
      <c r="O1243" s="16">
        <v>5.53</v>
      </c>
      <c r="P1243" s="16">
        <v>5.3</v>
      </c>
      <c r="Q1243" s="17">
        <v>5.3</v>
      </c>
      <c r="R1243" s="17">
        <v>5.3</v>
      </c>
      <c r="S1243" s="16">
        <v>0</v>
      </c>
      <c r="T1243" s="16">
        <v>0</v>
      </c>
      <c r="U1243" s="17">
        <v>0</v>
      </c>
      <c r="V1243" s="17">
        <v>0</v>
      </c>
      <c r="W1243" s="16">
        <v>5.3</v>
      </c>
      <c r="X1243" s="16">
        <v>0.23</v>
      </c>
      <c r="Y1243" s="16">
        <v>5.3</v>
      </c>
      <c r="Z1243" s="16">
        <v>0</v>
      </c>
      <c r="AA1243" s="18">
        <v>0</v>
      </c>
      <c r="AB1243" s="16">
        <v>-5.3</v>
      </c>
      <c r="AC1243" s="12" t="s">
        <v>549</v>
      </c>
      <c r="AD1243" s="12" t="s">
        <v>559</v>
      </c>
      <c r="AE1243" s="19">
        <v>43652</v>
      </c>
      <c r="AH1243" s="20">
        <v>43661</v>
      </c>
    </row>
    <row r="1244" spans="1:34" s="12" customFormat="1" ht="12.75" x14ac:dyDescent="0.15">
      <c r="A1244" s="12" t="s">
        <v>2167</v>
      </c>
      <c r="B1244" s="12" t="s">
        <v>839</v>
      </c>
      <c r="C1244" s="12" t="s">
        <v>573</v>
      </c>
      <c r="D1244" s="12" t="s">
        <v>840</v>
      </c>
      <c r="E1244" s="12" t="s">
        <v>544</v>
      </c>
      <c r="F1244" s="12" t="s">
        <v>545</v>
      </c>
      <c r="G1244" s="16">
        <v>40</v>
      </c>
      <c r="H1244" s="16">
        <v>0</v>
      </c>
      <c r="I1244" s="17">
        <v>0</v>
      </c>
      <c r="J1244" s="17">
        <v>0</v>
      </c>
      <c r="K1244" s="16">
        <v>40</v>
      </c>
      <c r="L1244" s="12" t="s">
        <v>643</v>
      </c>
      <c r="M1244" s="12" t="s">
        <v>557</v>
      </c>
      <c r="N1244" s="12" t="s">
        <v>644</v>
      </c>
      <c r="O1244" s="16">
        <v>2.96</v>
      </c>
      <c r="P1244" s="16">
        <v>2.9</v>
      </c>
      <c r="Q1244" s="17">
        <v>2.9</v>
      </c>
      <c r="R1244" s="17">
        <v>2.9</v>
      </c>
      <c r="S1244" s="16">
        <v>0</v>
      </c>
      <c r="T1244" s="16">
        <v>0</v>
      </c>
      <c r="U1244" s="17">
        <v>0</v>
      </c>
      <c r="V1244" s="17">
        <v>0</v>
      </c>
      <c r="W1244" s="16">
        <v>2.9</v>
      </c>
      <c r="X1244" s="16">
        <v>0.06</v>
      </c>
      <c r="Y1244" s="16">
        <v>2.9</v>
      </c>
      <c r="Z1244" s="16">
        <v>0</v>
      </c>
      <c r="AA1244" s="18">
        <v>0</v>
      </c>
      <c r="AB1244" s="16">
        <v>-2.9</v>
      </c>
      <c r="AC1244" s="12" t="s">
        <v>549</v>
      </c>
      <c r="AD1244" s="12" t="s">
        <v>559</v>
      </c>
      <c r="AE1244" s="19">
        <v>43652</v>
      </c>
      <c r="AH1244" s="20">
        <v>43661</v>
      </c>
    </row>
    <row r="1245" spans="1:34" s="12" customFormat="1" ht="12.75" x14ac:dyDescent="0.15">
      <c r="A1245" s="12" t="s">
        <v>2168</v>
      </c>
      <c r="B1245" s="12" t="s">
        <v>374</v>
      </c>
      <c r="C1245" s="12" t="s">
        <v>657</v>
      </c>
      <c r="D1245" s="12" t="s">
        <v>658</v>
      </c>
      <c r="E1245" s="12" t="s">
        <v>544</v>
      </c>
      <c r="F1245" s="12" t="s">
        <v>545</v>
      </c>
      <c r="G1245" s="16">
        <v>95000</v>
      </c>
      <c r="H1245" s="16">
        <v>0</v>
      </c>
      <c r="I1245" s="17">
        <v>0</v>
      </c>
      <c r="J1245" s="17">
        <v>0</v>
      </c>
      <c r="K1245" s="16">
        <v>95000</v>
      </c>
      <c r="L1245" s="12" t="s">
        <v>659</v>
      </c>
      <c r="M1245" s="12" t="s">
        <v>660</v>
      </c>
      <c r="N1245" s="12" t="s">
        <v>661</v>
      </c>
      <c r="O1245" s="16">
        <v>58.805</v>
      </c>
      <c r="P1245" s="16">
        <v>58.1</v>
      </c>
      <c r="Q1245" s="17">
        <v>58.1</v>
      </c>
      <c r="R1245" s="17">
        <v>58.1</v>
      </c>
      <c r="S1245" s="16">
        <v>0</v>
      </c>
      <c r="T1245" s="16">
        <v>0</v>
      </c>
      <c r="U1245" s="17">
        <v>0</v>
      </c>
      <c r="V1245" s="17">
        <v>0</v>
      </c>
      <c r="W1245" s="16">
        <v>58.1</v>
      </c>
      <c r="X1245" s="16">
        <v>0.70499999999999996</v>
      </c>
      <c r="Y1245" s="16">
        <v>58.1</v>
      </c>
      <c r="Z1245" s="16">
        <v>0</v>
      </c>
      <c r="AA1245" s="18">
        <v>0</v>
      </c>
      <c r="AB1245" s="16">
        <v>-58.1</v>
      </c>
      <c r="AC1245" s="12" t="s">
        <v>549</v>
      </c>
      <c r="AD1245" s="12" t="s">
        <v>559</v>
      </c>
      <c r="AE1245" s="19">
        <v>43652</v>
      </c>
      <c r="AH1245" s="20">
        <v>43661</v>
      </c>
    </row>
    <row r="1246" spans="1:34" s="12" customFormat="1" ht="12.75" x14ac:dyDescent="0.15">
      <c r="A1246" s="12" t="s">
        <v>2169</v>
      </c>
      <c r="B1246" s="12" t="s">
        <v>1930</v>
      </c>
      <c r="C1246" s="12" t="s">
        <v>636</v>
      </c>
      <c r="D1246" s="12" t="s">
        <v>1931</v>
      </c>
      <c r="E1246" s="12" t="s">
        <v>544</v>
      </c>
      <c r="F1246" s="12" t="s">
        <v>545</v>
      </c>
      <c r="G1246" s="16">
        <v>28</v>
      </c>
      <c r="H1246" s="16">
        <v>0</v>
      </c>
      <c r="I1246" s="17">
        <v>0</v>
      </c>
      <c r="J1246" s="17">
        <v>0</v>
      </c>
      <c r="K1246" s="16">
        <v>28</v>
      </c>
      <c r="L1246" s="12" t="s">
        <v>1003</v>
      </c>
      <c r="M1246" s="12" t="s">
        <v>564</v>
      </c>
      <c r="N1246" s="12" t="s">
        <v>1004</v>
      </c>
      <c r="O1246" s="16">
        <v>2</v>
      </c>
      <c r="P1246" s="16">
        <v>1.1000000000000001</v>
      </c>
      <c r="Q1246" s="17">
        <v>1.1000000000000001</v>
      </c>
      <c r="R1246" s="17">
        <v>1.1000000000000001</v>
      </c>
      <c r="S1246" s="16">
        <v>0</v>
      </c>
      <c r="T1246" s="16">
        <v>0</v>
      </c>
      <c r="U1246" s="17">
        <v>0</v>
      </c>
      <c r="V1246" s="17">
        <v>0</v>
      </c>
      <c r="W1246" s="16">
        <v>1.1000000000000001</v>
      </c>
      <c r="X1246" s="16">
        <v>0.9</v>
      </c>
      <c r="Y1246" s="16">
        <v>1.1000000000000001</v>
      </c>
      <c r="Z1246" s="16">
        <v>0</v>
      </c>
      <c r="AA1246" s="18">
        <v>0</v>
      </c>
      <c r="AB1246" s="16">
        <v>-1.1000000000000001</v>
      </c>
      <c r="AC1246" s="12" t="s">
        <v>549</v>
      </c>
      <c r="AD1246" s="12" t="s">
        <v>559</v>
      </c>
      <c r="AE1246" s="19">
        <v>43652</v>
      </c>
      <c r="AH1246" s="20">
        <v>43661</v>
      </c>
    </row>
    <row r="1247" spans="1:34" s="12" customFormat="1" ht="12.75" x14ac:dyDescent="0.15">
      <c r="A1247" s="12" t="s">
        <v>2170</v>
      </c>
      <c r="B1247" s="12" t="s">
        <v>683</v>
      </c>
      <c r="C1247" s="12" t="s">
        <v>573</v>
      </c>
      <c r="D1247" s="12" t="s">
        <v>684</v>
      </c>
      <c r="E1247" s="12" t="s">
        <v>1952</v>
      </c>
      <c r="F1247" s="12" t="s">
        <v>545</v>
      </c>
      <c r="G1247" s="16">
        <v>200</v>
      </c>
      <c r="H1247" s="16">
        <v>200</v>
      </c>
      <c r="I1247" s="17">
        <v>200</v>
      </c>
      <c r="J1247" s="17">
        <v>200</v>
      </c>
      <c r="K1247" s="16">
        <v>0</v>
      </c>
      <c r="L1247" s="12" t="s">
        <v>685</v>
      </c>
      <c r="M1247" s="12" t="s">
        <v>686</v>
      </c>
      <c r="N1247" s="12" t="s">
        <v>687</v>
      </c>
      <c r="O1247" s="16">
        <v>50.82</v>
      </c>
      <c r="P1247" s="16">
        <v>50.82</v>
      </c>
      <c r="Q1247" s="17">
        <v>50.82</v>
      </c>
      <c r="R1247" s="17">
        <v>50.82</v>
      </c>
      <c r="S1247" s="16">
        <v>0</v>
      </c>
      <c r="T1247" s="16">
        <v>0</v>
      </c>
      <c r="U1247" s="17">
        <v>0</v>
      </c>
      <c r="V1247" s="17">
        <v>0</v>
      </c>
      <c r="W1247" s="16">
        <v>50.82</v>
      </c>
      <c r="X1247" s="16">
        <v>0</v>
      </c>
      <c r="Y1247" s="16">
        <v>0</v>
      </c>
      <c r="Z1247" s="16">
        <v>50.82</v>
      </c>
      <c r="AA1247" s="18">
        <v>0</v>
      </c>
      <c r="AB1247" s="16">
        <v>0</v>
      </c>
      <c r="AC1247" s="12" t="s">
        <v>549</v>
      </c>
      <c r="AD1247" s="12" t="s">
        <v>559</v>
      </c>
      <c r="AE1247" s="19">
        <v>43652</v>
      </c>
      <c r="AF1247" s="19">
        <v>43654</v>
      </c>
      <c r="AG1247" s="19">
        <v>43655</v>
      </c>
      <c r="AH1247" s="20">
        <v>43661</v>
      </c>
    </row>
    <row r="1248" spans="1:34" s="12" customFormat="1" ht="12.75" x14ac:dyDescent="0.15">
      <c r="A1248" s="12" t="s">
        <v>2171</v>
      </c>
      <c r="B1248" s="12" t="s">
        <v>2172</v>
      </c>
      <c r="C1248" s="12" t="s">
        <v>2173</v>
      </c>
      <c r="D1248" s="12" t="s">
        <v>2174</v>
      </c>
      <c r="E1248" s="12" t="s">
        <v>1952</v>
      </c>
      <c r="F1248" s="12" t="s">
        <v>545</v>
      </c>
      <c r="G1248" s="16">
        <v>500000</v>
      </c>
      <c r="H1248" s="16">
        <v>454100</v>
      </c>
      <c r="I1248" s="17">
        <v>454100</v>
      </c>
      <c r="J1248" s="17">
        <v>454100</v>
      </c>
      <c r="K1248" s="16">
        <v>45900</v>
      </c>
      <c r="L1248" s="12" t="s">
        <v>2175</v>
      </c>
      <c r="M1248" s="12" t="s">
        <v>564</v>
      </c>
      <c r="N1248" s="12" t="s">
        <v>2176</v>
      </c>
      <c r="O1248" s="16">
        <v>142.74</v>
      </c>
      <c r="P1248" s="16">
        <v>129.69999999999999</v>
      </c>
      <c r="Q1248" s="17">
        <v>129.69999999999999</v>
      </c>
      <c r="R1248" s="17">
        <v>129.69999999999999</v>
      </c>
      <c r="S1248" s="16">
        <v>0</v>
      </c>
      <c r="T1248" s="16">
        <v>0</v>
      </c>
      <c r="U1248" s="17">
        <v>0</v>
      </c>
      <c r="V1248" s="17">
        <v>0</v>
      </c>
      <c r="W1248" s="16">
        <v>129.69999999999999</v>
      </c>
      <c r="X1248" s="16">
        <v>13.04</v>
      </c>
      <c r="Y1248" s="16">
        <v>6.3531999999995606E-2</v>
      </c>
      <c r="Z1248" s="16">
        <v>129.63646800000001</v>
      </c>
      <c r="AA1248" s="18">
        <v>0</v>
      </c>
      <c r="AB1248" s="16">
        <v>-6.3531999999995606E-2</v>
      </c>
      <c r="AC1248" s="12" t="s">
        <v>549</v>
      </c>
      <c r="AD1248" s="12" t="s">
        <v>559</v>
      </c>
      <c r="AE1248" s="19">
        <v>43652</v>
      </c>
      <c r="AF1248" s="19">
        <v>43655</v>
      </c>
      <c r="AH1248" s="20">
        <v>43665</v>
      </c>
    </row>
    <row r="1249" spans="1:34" s="12" customFormat="1" ht="12.75" x14ac:dyDescent="0.15">
      <c r="A1249" s="12" t="s">
        <v>2177</v>
      </c>
      <c r="B1249" s="12" t="s">
        <v>346</v>
      </c>
      <c r="C1249" s="12" t="s">
        <v>670</v>
      </c>
      <c r="D1249" s="12" t="s">
        <v>671</v>
      </c>
      <c r="E1249" s="12" t="s">
        <v>1952</v>
      </c>
      <c r="F1249" s="12" t="s">
        <v>545</v>
      </c>
      <c r="G1249" s="16">
        <v>1000000</v>
      </c>
      <c r="H1249" s="16">
        <v>983800</v>
      </c>
      <c r="I1249" s="17">
        <v>983800</v>
      </c>
      <c r="J1249" s="17">
        <v>983800</v>
      </c>
      <c r="K1249" s="16">
        <v>16200</v>
      </c>
      <c r="L1249" s="12" t="s">
        <v>1698</v>
      </c>
      <c r="M1249" s="12" t="s">
        <v>564</v>
      </c>
      <c r="N1249" s="12" t="s">
        <v>1699</v>
      </c>
      <c r="O1249" s="16">
        <v>1310</v>
      </c>
      <c r="P1249" s="16">
        <v>1310</v>
      </c>
      <c r="Q1249" s="17">
        <v>1442.9</v>
      </c>
      <c r="R1249" s="17">
        <v>1442.9</v>
      </c>
      <c r="S1249" s="16">
        <v>0</v>
      </c>
      <c r="T1249" s="16">
        <v>0</v>
      </c>
      <c r="U1249" s="17">
        <v>0</v>
      </c>
      <c r="V1249" s="17">
        <v>0</v>
      </c>
      <c r="W1249" s="16">
        <v>1310</v>
      </c>
      <c r="X1249" s="16">
        <v>0</v>
      </c>
      <c r="Y1249" s="16">
        <v>21.222000000000001</v>
      </c>
      <c r="Z1249" s="16">
        <v>1288.778</v>
      </c>
      <c r="AA1249" s="18">
        <v>0</v>
      </c>
      <c r="AB1249" s="16">
        <v>-21.222000000000001</v>
      </c>
      <c r="AC1249" s="12" t="s">
        <v>549</v>
      </c>
      <c r="AD1249" s="12" t="s">
        <v>559</v>
      </c>
      <c r="AE1249" s="19">
        <v>43652</v>
      </c>
      <c r="AF1249" s="19">
        <v>43657</v>
      </c>
      <c r="AH1249" s="20">
        <v>43667</v>
      </c>
    </row>
    <row r="1250" spans="1:34" s="12" customFormat="1" ht="12.75" x14ac:dyDescent="0.15">
      <c r="A1250" s="12" t="s">
        <v>2178</v>
      </c>
      <c r="B1250" s="12" t="s">
        <v>2179</v>
      </c>
      <c r="C1250" s="12" t="s">
        <v>573</v>
      </c>
      <c r="D1250" s="12" t="s">
        <v>2180</v>
      </c>
      <c r="E1250" s="12" t="s">
        <v>1952</v>
      </c>
      <c r="F1250" s="12" t="s">
        <v>545</v>
      </c>
      <c r="G1250" s="16">
        <v>50</v>
      </c>
      <c r="H1250" s="16">
        <v>50</v>
      </c>
      <c r="I1250" s="17">
        <v>50</v>
      </c>
      <c r="J1250" s="17">
        <v>50</v>
      </c>
      <c r="K1250" s="16">
        <v>0</v>
      </c>
      <c r="L1250" s="12" t="s">
        <v>2140</v>
      </c>
      <c r="M1250" s="12" t="s">
        <v>564</v>
      </c>
      <c r="N1250" s="12" t="s">
        <v>2141</v>
      </c>
      <c r="O1250" s="16">
        <v>7.0449999999999999</v>
      </c>
      <c r="P1250" s="16">
        <v>7.0449999999999999</v>
      </c>
      <c r="Q1250" s="17">
        <v>7.0449999999999999</v>
      </c>
      <c r="R1250" s="17">
        <v>7.0449999999999999</v>
      </c>
      <c r="S1250" s="16">
        <v>0</v>
      </c>
      <c r="T1250" s="16">
        <v>0</v>
      </c>
      <c r="U1250" s="17">
        <v>0</v>
      </c>
      <c r="V1250" s="17">
        <v>0</v>
      </c>
      <c r="W1250" s="16">
        <v>7.0449999999999999</v>
      </c>
      <c r="X1250" s="16">
        <v>0</v>
      </c>
      <c r="Y1250" s="16">
        <v>0</v>
      </c>
      <c r="Z1250" s="16">
        <v>7.0449999999999999</v>
      </c>
      <c r="AA1250" s="18">
        <v>0</v>
      </c>
      <c r="AB1250" s="16">
        <v>0</v>
      </c>
      <c r="AC1250" s="12" t="s">
        <v>549</v>
      </c>
      <c r="AD1250" s="12" t="s">
        <v>559</v>
      </c>
      <c r="AE1250" s="19">
        <v>43652</v>
      </c>
      <c r="AF1250" s="19">
        <v>43654</v>
      </c>
      <c r="AG1250" s="19">
        <v>43655</v>
      </c>
      <c r="AH1250" s="20">
        <v>43661</v>
      </c>
    </row>
    <row r="1251" spans="1:34" s="12" customFormat="1" ht="12.75" x14ac:dyDescent="0.15">
      <c r="A1251" s="12" t="s">
        <v>2181</v>
      </c>
      <c r="B1251" s="12" t="s">
        <v>120</v>
      </c>
      <c r="C1251" s="12" t="s">
        <v>588</v>
      </c>
      <c r="D1251" s="12" t="s">
        <v>1016</v>
      </c>
      <c r="E1251" s="12" t="s">
        <v>544</v>
      </c>
      <c r="F1251" s="12" t="s">
        <v>545</v>
      </c>
      <c r="G1251" s="16">
        <v>50</v>
      </c>
      <c r="H1251" s="16">
        <v>21.5</v>
      </c>
      <c r="I1251" s="17">
        <v>21.5</v>
      </c>
      <c r="J1251" s="17">
        <v>21.5</v>
      </c>
      <c r="K1251" s="16">
        <v>28.5</v>
      </c>
      <c r="L1251" s="12" t="s">
        <v>685</v>
      </c>
      <c r="M1251" s="12" t="s">
        <v>686</v>
      </c>
      <c r="N1251" s="12" t="s">
        <v>687</v>
      </c>
      <c r="O1251" s="16">
        <v>12.705</v>
      </c>
      <c r="P1251" s="16">
        <v>5.5</v>
      </c>
      <c r="Q1251" s="17">
        <v>5.5</v>
      </c>
      <c r="R1251" s="17">
        <v>5.5</v>
      </c>
      <c r="S1251" s="16">
        <v>0</v>
      </c>
      <c r="T1251" s="16">
        <v>0</v>
      </c>
      <c r="U1251" s="17">
        <v>0</v>
      </c>
      <c r="V1251" s="17">
        <v>0</v>
      </c>
      <c r="W1251" s="16">
        <v>5.5</v>
      </c>
      <c r="X1251" s="16">
        <v>7.2050000000000001</v>
      </c>
      <c r="Y1251" s="16">
        <v>3.6849999999999501E-2</v>
      </c>
      <c r="Z1251" s="16">
        <v>5.4631499999999997</v>
      </c>
      <c r="AA1251" s="18">
        <v>0</v>
      </c>
      <c r="AB1251" s="16">
        <v>-3.6849999999999501E-2</v>
      </c>
      <c r="AC1251" s="12" t="s">
        <v>549</v>
      </c>
      <c r="AD1251" s="12" t="s">
        <v>559</v>
      </c>
      <c r="AE1251" s="19">
        <v>43654</v>
      </c>
      <c r="AF1251" s="19">
        <v>43654</v>
      </c>
      <c r="AH1251" s="20">
        <v>43661</v>
      </c>
    </row>
    <row r="1252" spans="1:34" s="12" customFormat="1" ht="12.75" x14ac:dyDescent="0.15">
      <c r="A1252" s="12" t="s">
        <v>2182</v>
      </c>
      <c r="B1252" s="12" t="s">
        <v>9</v>
      </c>
      <c r="C1252" s="12" t="s">
        <v>588</v>
      </c>
      <c r="D1252" s="12" t="s">
        <v>607</v>
      </c>
      <c r="E1252" s="12" t="s">
        <v>544</v>
      </c>
      <c r="F1252" s="12" t="s">
        <v>545</v>
      </c>
      <c r="G1252" s="16">
        <v>2000</v>
      </c>
      <c r="H1252" s="16">
        <v>1979</v>
      </c>
      <c r="I1252" s="17">
        <v>1979</v>
      </c>
      <c r="J1252" s="17">
        <v>1979</v>
      </c>
      <c r="K1252" s="16">
        <v>21</v>
      </c>
      <c r="L1252" s="12" t="s">
        <v>608</v>
      </c>
      <c r="M1252" s="12" t="s">
        <v>557</v>
      </c>
      <c r="N1252" s="12" t="s">
        <v>609</v>
      </c>
      <c r="O1252" s="16">
        <v>281</v>
      </c>
      <c r="P1252" s="16">
        <v>281</v>
      </c>
      <c r="Q1252" s="17">
        <v>281</v>
      </c>
      <c r="R1252" s="17">
        <v>281</v>
      </c>
      <c r="S1252" s="16">
        <v>0</v>
      </c>
      <c r="T1252" s="16">
        <v>0</v>
      </c>
      <c r="U1252" s="17">
        <v>0</v>
      </c>
      <c r="V1252" s="17">
        <v>0</v>
      </c>
      <c r="W1252" s="16">
        <v>281</v>
      </c>
      <c r="X1252" s="16">
        <v>0</v>
      </c>
      <c r="Y1252" s="16">
        <v>2.9504999999999901</v>
      </c>
      <c r="Z1252" s="16">
        <v>278.04950000000002</v>
      </c>
      <c r="AA1252" s="18">
        <v>0</v>
      </c>
      <c r="AB1252" s="16">
        <v>-2.9504999999999901</v>
      </c>
      <c r="AC1252" s="12" t="s">
        <v>549</v>
      </c>
      <c r="AD1252" s="12" t="s">
        <v>559</v>
      </c>
      <c r="AE1252" s="19">
        <v>43654</v>
      </c>
      <c r="AF1252" s="19">
        <v>43657</v>
      </c>
      <c r="AH1252" s="20">
        <v>43665</v>
      </c>
    </row>
    <row r="1253" spans="1:34" s="12" customFormat="1" ht="12.75" x14ac:dyDescent="0.15">
      <c r="A1253" s="12" t="s">
        <v>2183</v>
      </c>
      <c r="B1253" s="12" t="s">
        <v>95</v>
      </c>
      <c r="C1253" s="12" t="s">
        <v>579</v>
      </c>
      <c r="D1253" s="12" t="s">
        <v>580</v>
      </c>
      <c r="E1253" s="12" t="s">
        <v>544</v>
      </c>
      <c r="F1253" s="12" t="s">
        <v>545</v>
      </c>
      <c r="G1253" s="16">
        <v>600</v>
      </c>
      <c r="H1253" s="16">
        <v>539</v>
      </c>
      <c r="I1253" s="17">
        <v>539</v>
      </c>
      <c r="J1253" s="17">
        <v>539</v>
      </c>
      <c r="K1253" s="16">
        <v>61</v>
      </c>
      <c r="L1253" s="12" t="s">
        <v>581</v>
      </c>
      <c r="M1253" s="12" t="s">
        <v>557</v>
      </c>
      <c r="N1253" s="12" t="s">
        <v>582</v>
      </c>
      <c r="O1253" s="16">
        <v>93.78</v>
      </c>
      <c r="P1253" s="16">
        <v>93.78</v>
      </c>
      <c r="Q1253" s="17">
        <v>93.78</v>
      </c>
      <c r="R1253" s="17">
        <v>93.78</v>
      </c>
      <c r="S1253" s="16">
        <v>0</v>
      </c>
      <c r="T1253" s="16">
        <v>0</v>
      </c>
      <c r="U1253" s="17">
        <v>0</v>
      </c>
      <c r="V1253" s="17">
        <v>0</v>
      </c>
      <c r="W1253" s="16">
        <v>93.78</v>
      </c>
      <c r="X1253" s="16">
        <v>0</v>
      </c>
      <c r="Y1253" s="16">
        <v>9.5343</v>
      </c>
      <c r="Z1253" s="16">
        <v>84.245699999999999</v>
      </c>
      <c r="AA1253" s="18">
        <v>0</v>
      </c>
      <c r="AB1253" s="16">
        <v>-9.5343</v>
      </c>
      <c r="AC1253" s="12" t="s">
        <v>549</v>
      </c>
      <c r="AD1253" s="12" t="s">
        <v>559</v>
      </c>
      <c r="AE1253" s="19">
        <v>43654</v>
      </c>
      <c r="AF1253" s="19">
        <v>43655</v>
      </c>
      <c r="AH1253" s="20">
        <v>43665</v>
      </c>
    </row>
    <row r="1254" spans="1:34" s="12" customFormat="1" ht="12.75" x14ac:dyDescent="0.15">
      <c r="A1254" s="12" t="s">
        <v>2184</v>
      </c>
      <c r="B1254" s="12" t="s">
        <v>55</v>
      </c>
      <c r="C1254" s="12" t="s">
        <v>588</v>
      </c>
      <c r="D1254" s="12" t="s">
        <v>816</v>
      </c>
      <c r="E1254" s="12" t="s">
        <v>544</v>
      </c>
      <c r="F1254" s="12" t="s">
        <v>545</v>
      </c>
      <c r="G1254" s="16">
        <v>1500</v>
      </c>
      <c r="H1254" s="16">
        <v>1500</v>
      </c>
      <c r="I1254" s="17">
        <v>1500</v>
      </c>
      <c r="J1254" s="17">
        <v>1500</v>
      </c>
      <c r="K1254" s="16">
        <v>0</v>
      </c>
      <c r="L1254" s="12" t="s">
        <v>817</v>
      </c>
      <c r="M1254" s="12" t="s">
        <v>557</v>
      </c>
      <c r="N1254" s="12" t="s">
        <v>818</v>
      </c>
      <c r="O1254" s="16">
        <v>118</v>
      </c>
      <c r="P1254" s="16">
        <v>118</v>
      </c>
      <c r="Q1254" s="17">
        <v>118</v>
      </c>
      <c r="R1254" s="17">
        <v>118</v>
      </c>
      <c r="S1254" s="16">
        <v>0</v>
      </c>
      <c r="T1254" s="16">
        <v>0</v>
      </c>
      <c r="U1254" s="17">
        <v>0</v>
      </c>
      <c r="V1254" s="17">
        <v>0</v>
      </c>
      <c r="W1254" s="16">
        <v>118</v>
      </c>
      <c r="X1254" s="16">
        <v>0</v>
      </c>
      <c r="Y1254" s="16">
        <v>0</v>
      </c>
      <c r="Z1254" s="16">
        <v>118</v>
      </c>
      <c r="AA1254" s="18">
        <v>0</v>
      </c>
      <c r="AB1254" s="16">
        <v>0</v>
      </c>
      <c r="AC1254" s="12" t="s">
        <v>549</v>
      </c>
      <c r="AD1254" s="12" t="s">
        <v>559</v>
      </c>
      <c r="AE1254" s="19">
        <v>43654</v>
      </c>
      <c r="AF1254" s="19">
        <v>43655</v>
      </c>
      <c r="AG1254" s="19">
        <v>43659</v>
      </c>
      <c r="AH1254" s="20">
        <v>43665</v>
      </c>
    </row>
    <row r="1255" spans="1:34" s="12" customFormat="1" ht="12.75" x14ac:dyDescent="0.15">
      <c r="A1255" s="12" t="s">
        <v>2185</v>
      </c>
      <c r="B1255" s="12" t="s">
        <v>62</v>
      </c>
      <c r="C1255" s="12" t="s">
        <v>588</v>
      </c>
      <c r="D1255" s="12" t="s">
        <v>589</v>
      </c>
      <c r="E1255" s="12" t="s">
        <v>544</v>
      </c>
      <c r="F1255" s="12" t="s">
        <v>545</v>
      </c>
      <c r="G1255" s="16">
        <v>1200</v>
      </c>
      <c r="H1255" s="16">
        <v>1150</v>
      </c>
      <c r="I1255" s="17">
        <v>1150</v>
      </c>
      <c r="J1255" s="17">
        <v>1150</v>
      </c>
      <c r="K1255" s="16">
        <v>50</v>
      </c>
      <c r="L1255" s="12" t="s">
        <v>1183</v>
      </c>
      <c r="M1255" s="12" t="s">
        <v>725</v>
      </c>
      <c r="N1255" s="12" t="s">
        <v>1520</v>
      </c>
      <c r="O1255" s="16">
        <v>30</v>
      </c>
      <c r="P1255" s="16">
        <v>30</v>
      </c>
      <c r="Q1255" s="17">
        <v>30</v>
      </c>
      <c r="R1255" s="17">
        <v>30</v>
      </c>
      <c r="S1255" s="16">
        <v>0</v>
      </c>
      <c r="T1255" s="16">
        <v>0</v>
      </c>
      <c r="U1255" s="17">
        <v>0</v>
      </c>
      <c r="V1255" s="17">
        <v>0</v>
      </c>
      <c r="W1255" s="16">
        <v>30</v>
      </c>
      <c r="X1255" s="16">
        <v>0</v>
      </c>
      <c r="Y1255" s="16">
        <v>1.25</v>
      </c>
      <c r="Z1255" s="16">
        <v>28.75</v>
      </c>
      <c r="AA1255" s="18">
        <v>0</v>
      </c>
      <c r="AB1255" s="16">
        <v>-1.25</v>
      </c>
      <c r="AC1255" s="12" t="s">
        <v>549</v>
      </c>
      <c r="AD1255" s="12" t="s">
        <v>559</v>
      </c>
      <c r="AE1255" s="19">
        <v>43654</v>
      </c>
      <c r="AF1255" s="19">
        <v>43656</v>
      </c>
      <c r="AH1255" s="20">
        <v>43665</v>
      </c>
    </row>
    <row r="1256" spans="1:34" s="12" customFormat="1" ht="12.75" x14ac:dyDescent="0.15">
      <c r="A1256" s="12" t="s">
        <v>2186</v>
      </c>
      <c r="B1256" s="12" t="s">
        <v>377</v>
      </c>
      <c r="C1256" s="12" t="s">
        <v>554</v>
      </c>
      <c r="D1256" s="12" t="s">
        <v>2187</v>
      </c>
      <c r="E1256" s="12" t="s">
        <v>544</v>
      </c>
      <c r="F1256" s="12" t="s">
        <v>545</v>
      </c>
      <c r="G1256" s="16">
        <v>200</v>
      </c>
      <c r="H1256" s="16">
        <v>0</v>
      </c>
      <c r="I1256" s="17">
        <v>0</v>
      </c>
      <c r="J1256" s="17">
        <v>0</v>
      </c>
      <c r="K1256" s="16">
        <v>200</v>
      </c>
      <c r="L1256" s="12" t="s">
        <v>1188</v>
      </c>
      <c r="M1256" s="12" t="s">
        <v>557</v>
      </c>
      <c r="N1256" s="12" t="s">
        <v>2188</v>
      </c>
      <c r="O1256" s="16">
        <v>44.22</v>
      </c>
      <c r="P1256" s="16">
        <v>0</v>
      </c>
      <c r="Q1256" s="17">
        <v>0</v>
      </c>
      <c r="R1256" s="17">
        <v>0</v>
      </c>
      <c r="S1256" s="16">
        <v>0</v>
      </c>
      <c r="T1256" s="16">
        <v>0</v>
      </c>
      <c r="U1256" s="17">
        <v>0</v>
      </c>
      <c r="V1256" s="17">
        <v>0</v>
      </c>
      <c r="W1256" s="16">
        <v>0</v>
      </c>
      <c r="X1256" s="16">
        <v>44.22</v>
      </c>
      <c r="Y1256" s="16">
        <v>0</v>
      </c>
      <c r="Z1256" s="16">
        <v>0</v>
      </c>
      <c r="AA1256" s="18">
        <v>0</v>
      </c>
      <c r="AB1256" s="16">
        <v>0</v>
      </c>
      <c r="AC1256" s="12" t="s">
        <v>549</v>
      </c>
      <c r="AD1256" s="12" t="s">
        <v>559</v>
      </c>
      <c r="AE1256" s="19">
        <v>43654</v>
      </c>
      <c r="AH1256" s="20">
        <v>43675</v>
      </c>
    </row>
    <row r="1257" spans="1:34" s="12" customFormat="1" ht="12.75" x14ac:dyDescent="0.15">
      <c r="A1257" s="12" t="s">
        <v>2189</v>
      </c>
      <c r="B1257" s="12" t="s">
        <v>98</v>
      </c>
      <c r="C1257" s="12" t="s">
        <v>588</v>
      </c>
      <c r="D1257" s="12" t="s">
        <v>1060</v>
      </c>
      <c r="E1257" s="12" t="s">
        <v>544</v>
      </c>
      <c r="F1257" s="12" t="s">
        <v>545</v>
      </c>
      <c r="G1257" s="16">
        <v>2000</v>
      </c>
      <c r="H1257" s="16">
        <v>1967</v>
      </c>
      <c r="I1257" s="17">
        <v>1967</v>
      </c>
      <c r="J1257" s="17">
        <v>1967</v>
      </c>
      <c r="K1257" s="16">
        <v>33</v>
      </c>
      <c r="L1257" s="12" t="s">
        <v>1061</v>
      </c>
      <c r="M1257" s="12" t="s">
        <v>557</v>
      </c>
      <c r="N1257" s="12" t="s">
        <v>1062</v>
      </c>
      <c r="O1257" s="16">
        <v>196</v>
      </c>
      <c r="P1257" s="16">
        <v>195.2</v>
      </c>
      <c r="Q1257" s="17">
        <v>195.2</v>
      </c>
      <c r="R1257" s="17">
        <v>195.2</v>
      </c>
      <c r="S1257" s="16">
        <v>0</v>
      </c>
      <c r="T1257" s="16">
        <v>0</v>
      </c>
      <c r="U1257" s="17">
        <v>0</v>
      </c>
      <c r="V1257" s="17">
        <v>0</v>
      </c>
      <c r="W1257" s="16">
        <v>195.2</v>
      </c>
      <c r="X1257" s="16">
        <v>0.8</v>
      </c>
      <c r="Y1257" s="16">
        <v>2.4339999999999802</v>
      </c>
      <c r="Z1257" s="16">
        <v>192.76599999999999</v>
      </c>
      <c r="AA1257" s="18">
        <v>0</v>
      </c>
      <c r="AB1257" s="16">
        <v>-2.4340000000000099</v>
      </c>
      <c r="AC1257" s="12" t="s">
        <v>549</v>
      </c>
      <c r="AD1257" s="12" t="s">
        <v>559</v>
      </c>
      <c r="AE1257" s="19">
        <v>43654</v>
      </c>
      <c r="AF1257" s="19">
        <v>43665</v>
      </c>
      <c r="AH1257" s="20">
        <v>43675</v>
      </c>
    </row>
    <row r="1258" spans="1:34" s="12" customFormat="1" ht="12.75" x14ac:dyDescent="0.15">
      <c r="A1258" s="12" t="s">
        <v>2190</v>
      </c>
      <c r="B1258" s="12" t="s">
        <v>917</v>
      </c>
      <c r="C1258" s="12" t="s">
        <v>573</v>
      </c>
      <c r="D1258" s="12" t="s">
        <v>918</v>
      </c>
      <c r="E1258" s="12" t="s">
        <v>544</v>
      </c>
      <c r="F1258" s="12" t="s">
        <v>545</v>
      </c>
      <c r="G1258" s="16">
        <v>200</v>
      </c>
      <c r="H1258" s="16">
        <v>190</v>
      </c>
      <c r="I1258" s="17">
        <v>190</v>
      </c>
      <c r="J1258" s="17">
        <v>190</v>
      </c>
      <c r="K1258" s="16">
        <v>10</v>
      </c>
      <c r="L1258" s="12" t="s">
        <v>685</v>
      </c>
      <c r="M1258" s="12" t="s">
        <v>686</v>
      </c>
      <c r="N1258" s="12" t="s">
        <v>687</v>
      </c>
      <c r="O1258" s="16">
        <v>50.82</v>
      </c>
      <c r="P1258" s="16">
        <v>48.32</v>
      </c>
      <c r="Q1258" s="17">
        <v>50.82</v>
      </c>
      <c r="R1258" s="17">
        <v>50.82</v>
      </c>
      <c r="S1258" s="16">
        <v>0</v>
      </c>
      <c r="T1258" s="16">
        <v>0</v>
      </c>
      <c r="U1258" s="17">
        <v>0</v>
      </c>
      <c r="V1258" s="17">
        <v>0</v>
      </c>
      <c r="W1258" s="16">
        <v>48.32</v>
      </c>
      <c r="X1258" s="16">
        <v>2.5</v>
      </c>
      <c r="Y1258" s="16">
        <v>4.0999999999994499E-2</v>
      </c>
      <c r="Z1258" s="16">
        <v>48.279000000000003</v>
      </c>
      <c r="AA1258" s="18">
        <v>0</v>
      </c>
      <c r="AB1258" s="16">
        <v>-4.1000000000003603E-2</v>
      </c>
      <c r="AC1258" s="12" t="s">
        <v>549</v>
      </c>
      <c r="AD1258" s="12" t="s">
        <v>559</v>
      </c>
      <c r="AE1258" s="19">
        <v>43654</v>
      </c>
      <c r="AF1258" s="19">
        <v>43657</v>
      </c>
      <c r="AH1258" s="20">
        <v>43661</v>
      </c>
    </row>
    <row r="1259" spans="1:34" s="12" customFormat="1" ht="12.75" x14ac:dyDescent="0.15">
      <c r="A1259" s="12" t="s">
        <v>2191</v>
      </c>
      <c r="B1259" s="12" t="s">
        <v>587</v>
      </c>
      <c r="C1259" s="12" t="s">
        <v>588</v>
      </c>
      <c r="D1259" s="12" t="s">
        <v>589</v>
      </c>
      <c r="E1259" s="12" t="s">
        <v>544</v>
      </c>
      <c r="F1259" s="12" t="s">
        <v>545</v>
      </c>
      <c r="G1259" s="16">
        <v>2000</v>
      </c>
      <c r="H1259" s="16">
        <v>2000</v>
      </c>
      <c r="I1259" s="17">
        <v>2000</v>
      </c>
      <c r="J1259" s="17">
        <v>2000</v>
      </c>
      <c r="K1259" s="16">
        <v>0</v>
      </c>
      <c r="L1259" s="12" t="s">
        <v>590</v>
      </c>
      <c r="M1259" s="12" t="s">
        <v>591</v>
      </c>
      <c r="N1259" s="12" t="s">
        <v>592</v>
      </c>
      <c r="O1259" s="16">
        <v>66</v>
      </c>
      <c r="P1259" s="16">
        <v>66</v>
      </c>
      <c r="Q1259" s="17">
        <v>66</v>
      </c>
      <c r="R1259" s="17">
        <v>66</v>
      </c>
      <c r="S1259" s="16">
        <v>0</v>
      </c>
      <c r="T1259" s="16">
        <v>0</v>
      </c>
      <c r="U1259" s="17">
        <v>0</v>
      </c>
      <c r="V1259" s="17">
        <v>0</v>
      </c>
      <c r="W1259" s="16">
        <v>66</v>
      </c>
      <c r="X1259" s="16">
        <v>0</v>
      </c>
      <c r="Y1259" s="16">
        <v>0</v>
      </c>
      <c r="Z1259" s="16">
        <v>66</v>
      </c>
      <c r="AA1259" s="18">
        <v>0</v>
      </c>
      <c r="AB1259" s="16">
        <v>0</v>
      </c>
      <c r="AC1259" s="12" t="s">
        <v>549</v>
      </c>
      <c r="AD1259" s="12" t="s">
        <v>559</v>
      </c>
      <c r="AE1259" s="19">
        <v>43655</v>
      </c>
      <c r="AF1259" s="19">
        <v>43655</v>
      </c>
      <c r="AG1259" s="19">
        <v>43662</v>
      </c>
      <c r="AH1259" s="20">
        <v>43665</v>
      </c>
    </row>
    <row r="1260" spans="1:34" s="12" customFormat="1" ht="12.75" x14ac:dyDescent="0.15">
      <c r="A1260" s="12" t="s">
        <v>2192</v>
      </c>
      <c r="B1260" s="12" t="s">
        <v>30</v>
      </c>
      <c r="C1260" s="12" t="s">
        <v>670</v>
      </c>
      <c r="D1260" s="12" t="s">
        <v>671</v>
      </c>
      <c r="E1260" s="12" t="s">
        <v>544</v>
      </c>
      <c r="F1260" s="12" t="s">
        <v>545</v>
      </c>
      <c r="G1260" s="16">
        <v>400000</v>
      </c>
      <c r="H1260" s="16">
        <v>130500</v>
      </c>
      <c r="I1260" s="17">
        <v>130500</v>
      </c>
      <c r="J1260" s="17">
        <v>130500</v>
      </c>
      <c r="K1260" s="16">
        <v>269500</v>
      </c>
      <c r="L1260" s="12" t="s">
        <v>672</v>
      </c>
      <c r="M1260" s="12" t="s">
        <v>564</v>
      </c>
      <c r="N1260" s="12" t="s">
        <v>673</v>
      </c>
      <c r="O1260" s="16">
        <v>526</v>
      </c>
      <c r="P1260" s="16">
        <v>191.4</v>
      </c>
      <c r="Q1260" s="17">
        <v>526</v>
      </c>
      <c r="R1260" s="17">
        <v>526</v>
      </c>
      <c r="S1260" s="16">
        <v>0</v>
      </c>
      <c r="T1260" s="16">
        <v>0</v>
      </c>
      <c r="U1260" s="17">
        <v>0</v>
      </c>
      <c r="V1260" s="17">
        <v>0</v>
      </c>
      <c r="W1260" s="16">
        <v>191.4</v>
      </c>
      <c r="X1260" s="16">
        <v>334.6</v>
      </c>
      <c r="Y1260" s="16">
        <v>19.7925</v>
      </c>
      <c r="Z1260" s="16">
        <v>171.60749999999999</v>
      </c>
      <c r="AA1260" s="18">
        <v>0</v>
      </c>
      <c r="AB1260" s="16">
        <v>-19.7925</v>
      </c>
      <c r="AC1260" s="12" t="s">
        <v>549</v>
      </c>
      <c r="AD1260" s="12" t="s">
        <v>559</v>
      </c>
      <c r="AE1260" s="19">
        <v>43655</v>
      </c>
      <c r="AF1260" s="19">
        <v>43663</v>
      </c>
      <c r="AH1260" s="20">
        <v>43665</v>
      </c>
    </row>
    <row r="1261" spans="1:34" s="12" customFormat="1" ht="12.75" x14ac:dyDescent="0.15">
      <c r="A1261" s="12" t="s">
        <v>2193</v>
      </c>
      <c r="B1261" s="12" t="s">
        <v>30</v>
      </c>
      <c r="C1261" s="12" t="s">
        <v>670</v>
      </c>
      <c r="D1261" s="12" t="s">
        <v>671</v>
      </c>
      <c r="E1261" s="12" t="s">
        <v>544</v>
      </c>
      <c r="F1261" s="12" t="s">
        <v>545</v>
      </c>
      <c r="G1261" s="16">
        <v>6700</v>
      </c>
      <c r="H1261" s="16">
        <v>6700</v>
      </c>
      <c r="I1261" s="17">
        <v>6700</v>
      </c>
      <c r="J1261" s="17">
        <v>6700</v>
      </c>
      <c r="K1261" s="16">
        <v>0</v>
      </c>
      <c r="L1261" s="12" t="s">
        <v>672</v>
      </c>
      <c r="M1261" s="12" t="s">
        <v>564</v>
      </c>
      <c r="N1261" s="12" t="s">
        <v>673</v>
      </c>
      <c r="O1261" s="16">
        <v>9</v>
      </c>
      <c r="P1261" s="16">
        <v>9</v>
      </c>
      <c r="Q1261" s="17">
        <v>9</v>
      </c>
      <c r="R1261" s="17">
        <v>9</v>
      </c>
      <c r="S1261" s="16">
        <v>0</v>
      </c>
      <c r="T1261" s="16">
        <v>0</v>
      </c>
      <c r="U1261" s="17">
        <v>0</v>
      </c>
      <c r="V1261" s="17">
        <v>0</v>
      </c>
      <c r="W1261" s="16">
        <v>9</v>
      </c>
      <c r="X1261" s="16">
        <v>0</v>
      </c>
      <c r="Y1261" s="16">
        <v>0</v>
      </c>
      <c r="Z1261" s="16">
        <v>9</v>
      </c>
      <c r="AA1261" s="18">
        <v>0</v>
      </c>
      <c r="AB1261" s="16">
        <v>0</v>
      </c>
      <c r="AC1261" s="12" t="s">
        <v>549</v>
      </c>
      <c r="AD1261" s="12" t="s">
        <v>559</v>
      </c>
      <c r="AE1261" s="19">
        <v>43655</v>
      </c>
      <c r="AF1261" s="19">
        <v>43655</v>
      </c>
      <c r="AG1261" s="19">
        <v>43655</v>
      </c>
      <c r="AH1261" s="20">
        <v>43661</v>
      </c>
    </row>
    <row r="1262" spans="1:34" s="12" customFormat="1" ht="12.75" x14ac:dyDescent="0.15">
      <c r="A1262" s="12" t="s">
        <v>2194</v>
      </c>
      <c r="B1262" s="12" t="s">
        <v>2179</v>
      </c>
      <c r="C1262" s="12" t="s">
        <v>573</v>
      </c>
      <c r="D1262" s="12" t="s">
        <v>2180</v>
      </c>
      <c r="E1262" s="12" t="s">
        <v>544</v>
      </c>
      <c r="F1262" s="12" t="s">
        <v>545</v>
      </c>
      <c r="G1262" s="16">
        <v>20</v>
      </c>
      <c r="H1262" s="16">
        <v>20</v>
      </c>
      <c r="I1262" s="17">
        <v>20</v>
      </c>
      <c r="J1262" s="17">
        <v>20</v>
      </c>
      <c r="K1262" s="16">
        <v>0</v>
      </c>
      <c r="L1262" s="12" t="s">
        <v>2140</v>
      </c>
      <c r="M1262" s="12" t="s">
        <v>564</v>
      </c>
      <c r="N1262" s="12" t="s">
        <v>2141</v>
      </c>
      <c r="O1262" s="16">
        <v>2.8180000000000001</v>
      </c>
      <c r="P1262" s="16">
        <v>2.8180000000000001</v>
      </c>
      <c r="Q1262" s="17">
        <v>2.8180000000000001</v>
      </c>
      <c r="R1262" s="17">
        <v>2.8180000000000001</v>
      </c>
      <c r="S1262" s="16">
        <v>0</v>
      </c>
      <c r="T1262" s="16">
        <v>0</v>
      </c>
      <c r="U1262" s="17">
        <v>0</v>
      </c>
      <c r="V1262" s="17">
        <v>0</v>
      </c>
      <c r="W1262" s="16">
        <v>2.8180000000000001</v>
      </c>
      <c r="X1262" s="16">
        <v>0</v>
      </c>
      <c r="Y1262" s="16">
        <v>0</v>
      </c>
      <c r="Z1262" s="16">
        <v>2.8180000000000001</v>
      </c>
      <c r="AA1262" s="18">
        <v>0</v>
      </c>
      <c r="AB1262" s="16">
        <v>0</v>
      </c>
      <c r="AC1262" s="12" t="s">
        <v>549</v>
      </c>
      <c r="AD1262" s="12" t="s">
        <v>559</v>
      </c>
      <c r="AE1262" s="19">
        <v>43655</v>
      </c>
      <c r="AF1262" s="19">
        <v>43655</v>
      </c>
      <c r="AG1262" s="19">
        <v>43655</v>
      </c>
      <c r="AH1262" s="20">
        <v>43661</v>
      </c>
    </row>
    <row r="1263" spans="1:34" s="12" customFormat="1" ht="12.75" x14ac:dyDescent="0.15">
      <c r="A1263" s="12" t="s">
        <v>2195</v>
      </c>
      <c r="B1263" s="12" t="s">
        <v>428</v>
      </c>
      <c r="C1263" s="12" t="s">
        <v>787</v>
      </c>
      <c r="D1263" s="12" t="s">
        <v>787</v>
      </c>
      <c r="E1263" s="12" t="s">
        <v>544</v>
      </c>
      <c r="F1263" s="12" t="s">
        <v>545</v>
      </c>
      <c r="G1263" s="16">
        <v>70000</v>
      </c>
      <c r="H1263" s="16">
        <v>32500</v>
      </c>
      <c r="I1263" s="17">
        <v>32500</v>
      </c>
      <c r="J1263" s="17">
        <v>32500</v>
      </c>
      <c r="K1263" s="16">
        <v>37500</v>
      </c>
      <c r="L1263" s="12" t="s">
        <v>1164</v>
      </c>
      <c r="M1263" s="12" t="s">
        <v>564</v>
      </c>
      <c r="N1263" s="12" t="s">
        <v>1165</v>
      </c>
      <c r="O1263" s="16">
        <v>46.62</v>
      </c>
      <c r="P1263" s="16">
        <v>41.7</v>
      </c>
      <c r="Q1263" s="17">
        <v>41.7</v>
      </c>
      <c r="R1263" s="17">
        <v>41.7</v>
      </c>
      <c r="S1263" s="16">
        <v>0</v>
      </c>
      <c r="T1263" s="16">
        <v>0</v>
      </c>
      <c r="U1263" s="17">
        <v>0</v>
      </c>
      <c r="V1263" s="17">
        <v>0</v>
      </c>
      <c r="W1263" s="16">
        <v>41.7</v>
      </c>
      <c r="X1263" s="16">
        <v>4.92</v>
      </c>
      <c r="Y1263" s="16">
        <v>20.055</v>
      </c>
      <c r="Z1263" s="16">
        <v>21.645</v>
      </c>
      <c r="AA1263" s="18">
        <v>0</v>
      </c>
      <c r="AB1263" s="16">
        <v>-20.055</v>
      </c>
      <c r="AC1263" s="12" t="s">
        <v>549</v>
      </c>
      <c r="AD1263" s="12" t="s">
        <v>559</v>
      </c>
      <c r="AE1263" s="19">
        <v>43655</v>
      </c>
      <c r="AF1263" s="19">
        <v>43655</v>
      </c>
      <c r="AH1263" s="20">
        <v>43661</v>
      </c>
    </row>
    <row r="1264" spans="1:34" s="12" customFormat="1" ht="12.75" x14ac:dyDescent="0.15">
      <c r="A1264" s="12" t="s">
        <v>2196</v>
      </c>
      <c r="B1264" s="12" t="s">
        <v>683</v>
      </c>
      <c r="C1264" s="12" t="s">
        <v>573</v>
      </c>
      <c r="D1264" s="12" t="s">
        <v>684</v>
      </c>
      <c r="E1264" s="12" t="s">
        <v>544</v>
      </c>
      <c r="F1264" s="12" t="s">
        <v>545</v>
      </c>
      <c r="G1264" s="16">
        <v>11</v>
      </c>
      <c r="H1264" s="16">
        <v>11</v>
      </c>
      <c r="I1264" s="17">
        <v>11</v>
      </c>
      <c r="J1264" s="17">
        <v>11</v>
      </c>
      <c r="K1264" s="16">
        <v>0</v>
      </c>
      <c r="L1264" s="12" t="s">
        <v>685</v>
      </c>
      <c r="M1264" s="12" t="s">
        <v>686</v>
      </c>
      <c r="N1264" s="12" t="s">
        <v>687</v>
      </c>
      <c r="O1264" s="16">
        <v>2.7949999999999999</v>
      </c>
      <c r="P1264" s="16">
        <v>2.7949999999999999</v>
      </c>
      <c r="Q1264" s="17">
        <v>2.7949999999999999</v>
      </c>
      <c r="R1264" s="17">
        <v>2.7949999999999999</v>
      </c>
      <c r="S1264" s="16">
        <v>0</v>
      </c>
      <c r="T1264" s="16">
        <v>0</v>
      </c>
      <c r="U1264" s="17">
        <v>0</v>
      </c>
      <c r="V1264" s="17">
        <v>0</v>
      </c>
      <c r="W1264" s="16">
        <v>2.7949999999999999</v>
      </c>
      <c r="X1264" s="16">
        <v>0</v>
      </c>
      <c r="Y1264" s="16">
        <v>0</v>
      </c>
      <c r="Z1264" s="16">
        <v>2.7949999999999999</v>
      </c>
      <c r="AA1264" s="18">
        <v>0</v>
      </c>
      <c r="AB1264" s="16">
        <v>0</v>
      </c>
      <c r="AC1264" s="12" t="s">
        <v>549</v>
      </c>
      <c r="AD1264" s="12" t="s">
        <v>559</v>
      </c>
      <c r="AE1264" s="19">
        <v>43655</v>
      </c>
      <c r="AF1264" s="19">
        <v>43655</v>
      </c>
      <c r="AG1264" s="19">
        <v>43655</v>
      </c>
      <c r="AH1264" s="20">
        <v>43661</v>
      </c>
    </row>
    <row r="1265" spans="1:34" s="12" customFormat="1" ht="12.75" x14ac:dyDescent="0.15">
      <c r="A1265" s="12" t="s">
        <v>2197</v>
      </c>
      <c r="B1265" s="12" t="s">
        <v>47</v>
      </c>
      <c r="C1265" s="12" t="s">
        <v>462</v>
      </c>
      <c r="D1265" s="12" t="s">
        <v>632</v>
      </c>
      <c r="E1265" s="12" t="s">
        <v>544</v>
      </c>
      <c r="F1265" s="12" t="s">
        <v>545</v>
      </c>
      <c r="G1265" s="16">
        <v>1000000</v>
      </c>
      <c r="H1265" s="16">
        <v>972000</v>
      </c>
      <c r="I1265" s="17">
        <v>972000</v>
      </c>
      <c r="J1265" s="17">
        <v>972000</v>
      </c>
      <c r="K1265" s="16">
        <v>28000</v>
      </c>
      <c r="L1265" s="12" t="s">
        <v>633</v>
      </c>
      <c r="M1265" s="12" t="s">
        <v>564</v>
      </c>
      <c r="N1265" s="12" t="s">
        <v>634</v>
      </c>
      <c r="O1265" s="16">
        <v>337</v>
      </c>
      <c r="P1265" s="16">
        <v>337</v>
      </c>
      <c r="Q1265" s="17">
        <v>337</v>
      </c>
      <c r="R1265" s="17">
        <v>337</v>
      </c>
      <c r="S1265" s="16">
        <v>0</v>
      </c>
      <c r="T1265" s="16">
        <v>0</v>
      </c>
      <c r="U1265" s="17">
        <v>0</v>
      </c>
      <c r="V1265" s="17">
        <v>0</v>
      </c>
      <c r="W1265" s="16">
        <v>337</v>
      </c>
      <c r="X1265" s="16">
        <v>0</v>
      </c>
      <c r="Y1265" s="16">
        <v>9.4359999999999893</v>
      </c>
      <c r="Z1265" s="16">
        <v>327.56400000000002</v>
      </c>
      <c r="AA1265" s="18">
        <v>0</v>
      </c>
      <c r="AB1265" s="16">
        <v>-9.4359999999999893</v>
      </c>
      <c r="AC1265" s="12" t="s">
        <v>549</v>
      </c>
      <c r="AD1265" s="12" t="s">
        <v>559</v>
      </c>
      <c r="AE1265" s="19">
        <v>43655</v>
      </c>
      <c r="AF1265" s="19">
        <v>43655</v>
      </c>
      <c r="AH1265" s="20">
        <v>43665</v>
      </c>
    </row>
    <row r="1266" spans="1:34" s="12" customFormat="1" ht="12.75" x14ac:dyDescent="0.15">
      <c r="A1266" s="12" t="s">
        <v>2198</v>
      </c>
      <c r="B1266" s="12" t="s">
        <v>1492</v>
      </c>
      <c r="C1266" s="12" t="s">
        <v>1112</v>
      </c>
      <c r="D1266" s="12" t="s">
        <v>1113</v>
      </c>
      <c r="E1266" s="12" t="s">
        <v>544</v>
      </c>
      <c r="F1266" s="12" t="s">
        <v>545</v>
      </c>
      <c r="G1266" s="16">
        <v>400000</v>
      </c>
      <c r="H1266" s="16">
        <v>80000</v>
      </c>
      <c r="I1266" s="17">
        <v>80000</v>
      </c>
      <c r="J1266" s="17">
        <v>80000</v>
      </c>
      <c r="K1266" s="16">
        <v>320000</v>
      </c>
      <c r="L1266" s="12" t="s">
        <v>428</v>
      </c>
      <c r="M1266" s="12" t="s">
        <v>787</v>
      </c>
      <c r="N1266" s="12" t="s">
        <v>787</v>
      </c>
      <c r="O1266" s="16">
        <v>400000</v>
      </c>
      <c r="P1266" s="16">
        <v>80000</v>
      </c>
      <c r="Q1266" s="17">
        <v>80000</v>
      </c>
      <c r="R1266" s="17">
        <v>80000</v>
      </c>
      <c r="S1266" s="16">
        <v>0</v>
      </c>
      <c r="T1266" s="16">
        <v>0</v>
      </c>
      <c r="U1266" s="17">
        <v>0</v>
      </c>
      <c r="V1266" s="17">
        <v>0</v>
      </c>
      <c r="W1266" s="16">
        <v>80000</v>
      </c>
      <c r="X1266" s="16">
        <v>320000</v>
      </c>
      <c r="Y1266" s="16">
        <v>0</v>
      </c>
      <c r="Z1266" s="16">
        <v>80000</v>
      </c>
      <c r="AA1266" s="18">
        <v>0</v>
      </c>
      <c r="AB1266" s="16">
        <v>0</v>
      </c>
      <c r="AC1266" s="12" t="s">
        <v>549</v>
      </c>
      <c r="AD1266" s="12" t="s">
        <v>79</v>
      </c>
      <c r="AE1266" s="19">
        <v>43655</v>
      </c>
      <c r="AF1266" s="19">
        <v>43655</v>
      </c>
      <c r="AH1266" s="20">
        <v>43661</v>
      </c>
    </row>
    <row r="1267" spans="1:34" s="12" customFormat="1" ht="12.75" x14ac:dyDescent="0.15">
      <c r="A1267" s="12" t="s">
        <v>2199</v>
      </c>
      <c r="B1267" s="12" t="s">
        <v>348</v>
      </c>
      <c r="C1267" s="12" t="s">
        <v>588</v>
      </c>
      <c r="D1267" s="12" t="s">
        <v>598</v>
      </c>
      <c r="E1267" s="12" t="s">
        <v>544</v>
      </c>
      <c r="F1267" s="12" t="s">
        <v>545</v>
      </c>
      <c r="G1267" s="16">
        <v>600</v>
      </c>
      <c r="H1267" s="16">
        <v>570.5</v>
      </c>
      <c r="I1267" s="17">
        <v>570.5</v>
      </c>
      <c r="J1267" s="17">
        <v>570.5</v>
      </c>
      <c r="K1267" s="16">
        <v>29.5</v>
      </c>
      <c r="L1267" s="12" t="s">
        <v>599</v>
      </c>
      <c r="M1267" s="12" t="s">
        <v>557</v>
      </c>
      <c r="N1267" s="12" t="s">
        <v>600</v>
      </c>
      <c r="O1267" s="16">
        <v>395.36399999999998</v>
      </c>
      <c r="P1267" s="16">
        <v>395.36399999999998</v>
      </c>
      <c r="Q1267" s="17">
        <v>395.36399999999998</v>
      </c>
      <c r="R1267" s="17">
        <v>395.36399999999998</v>
      </c>
      <c r="S1267" s="16">
        <v>0</v>
      </c>
      <c r="T1267" s="16">
        <v>0</v>
      </c>
      <c r="U1267" s="17">
        <v>0</v>
      </c>
      <c r="V1267" s="17">
        <v>0</v>
      </c>
      <c r="W1267" s="16">
        <v>395.36399999999998</v>
      </c>
      <c r="X1267" s="16">
        <v>0</v>
      </c>
      <c r="Y1267" s="16">
        <v>19.43873</v>
      </c>
      <c r="Z1267" s="16">
        <v>375.92527000000001</v>
      </c>
      <c r="AA1267" s="18">
        <v>0</v>
      </c>
      <c r="AB1267" s="16">
        <v>-19.43873</v>
      </c>
      <c r="AC1267" s="12" t="s">
        <v>549</v>
      </c>
      <c r="AD1267" s="12" t="s">
        <v>559</v>
      </c>
      <c r="AE1267" s="19">
        <v>43655</v>
      </c>
      <c r="AF1267" s="19">
        <v>43658</v>
      </c>
      <c r="AH1267" s="20">
        <v>43665</v>
      </c>
    </row>
    <row r="1268" spans="1:34" s="12" customFormat="1" ht="12.75" x14ac:dyDescent="0.15">
      <c r="A1268" s="12" t="s">
        <v>2200</v>
      </c>
      <c r="B1268" s="12" t="s">
        <v>594</v>
      </c>
      <c r="C1268" s="12" t="s">
        <v>588</v>
      </c>
      <c r="D1268" s="12" t="s">
        <v>589</v>
      </c>
      <c r="E1268" s="12" t="s">
        <v>1952</v>
      </c>
      <c r="F1268" s="12" t="s">
        <v>545</v>
      </c>
      <c r="G1268" s="16">
        <v>1500</v>
      </c>
      <c r="H1268" s="16">
        <v>1500</v>
      </c>
      <c r="I1268" s="17">
        <v>1500</v>
      </c>
      <c r="J1268" s="17">
        <v>1500</v>
      </c>
      <c r="K1268" s="16">
        <v>0</v>
      </c>
      <c r="L1268" s="12" t="s">
        <v>595</v>
      </c>
      <c r="M1268" s="12" t="s">
        <v>591</v>
      </c>
      <c r="N1268" s="12" t="s">
        <v>596</v>
      </c>
      <c r="O1268" s="16">
        <v>62</v>
      </c>
      <c r="P1268" s="16">
        <v>62</v>
      </c>
      <c r="Q1268" s="17">
        <v>62</v>
      </c>
      <c r="R1268" s="17">
        <v>62</v>
      </c>
      <c r="S1268" s="16">
        <v>0</v>
      </c>
      <c r="T1268" s="16">
        <v>0</v>
      </c>
      <c r="U1268" s="17">
        <v>0</v>
      </c>
      <c r="V1268" s="17">
        <v>0</v>
      </c>
      <c r="W1268" s="16">
        <v>62</v>
      </c>
      <c r="X1268" s="16">
        <v>0</v>
      </c>
      <c r="Y1268" s="16">
        <v>-9.0949470177292794E-15</v>
      </c>
      <c r="Z1268" s="16">
        <v>62</v>
      </c>
      <c r="AA1268" s="18">
        <v>0</v>
      </c>
      <c r="AB1268" s="16">
        <v>0</v>
      </c>
      <c r="AC1268" s="12" t="s">
        <v>549</v>
      </c>
      <c r="AD1268" s="12" t="s">
        <v>559</v>
      </c>
      <c r="AE1268" s="19">
        <v>43655</v>
      </c>
      <c r="AF1268" s="19">
        <v>43656</v>
      </c>
      <c r="AG1268" s="19">
        <v>43662</v>
      </c>
      <c r="AH1268" s="20">
        <v>43665</v>
      </c>
    </row>
    <row r="1269" spans="1:34" s="12" customFormat="1" ht="12.75" x14ac:dyDescent="0.15">
      <c r="A1269" s="12" t="s">
        <v>2201</v>
      </c>
      <c r="B1269" s="12" t="s">
        <v>920</v>
      </c>
      <c r="C1269" s="12" t="s">
        <v>787</v>
      </c>
      <c r="D1269" s="12" t="s">
        <v>684</v>
      </c>
      <c r="E1269" s="12" t="s">
        <v>1952</v>
      </c>
      <c r="F1269" s="12" t="s">
        <v>545</v>
      </c>
      <c r="G1269" s="16">
        <v>50000</v>
      </c>
      <c r="H1269" s="16">
        <v>40000</v>
      </c>
      <c r="I1269" s="17">
        <v>40000</v>
      </c>
      <c r="J1269" s="17">
        <v>40000</v>
      </c>
      <c r="K1269" s="16">
        <v>10000</v>
      </c>
      <c r="L1269" s="12" t="s">
        <v>921</v>
      </c>
      <c r="M1269" s="12" t="s">
        <v>564</v>
      </c>
      <c r="N1269" s="12" t="s">
        <v>922</v>
      </c>
      <c r="O1269" s="16">
        <v>27</v>
      </c>
      <c r="P1269" s="16">
        <v>25.1</v>
      </c>
      <c r="Q1269" s="17">
        <v>27</v>
      </c>
      <c r="R1269" s="17">
        <v>27</v>
      </c>
      <c r="S1269" s="16">
        <v>0</v>
      </c>
      <c r="T1269" s="16">
        <v>0</v>
      </c>
      <c r="U1269" s="17">
        <v>0</v>
      </c>
      <c r="V1269" s="17">
        <v>0</v>
      </c>
      <c r="W1269" s="16">
        <v>25.1</v>
      </c>
      <c r="X1269" s="16">
        <v>1.9</v>
      </c>
      <c r="Y1269" s="16">
        <v>3.5</v>
      </c>
      <c r="Z1269" s="16">
        <v>21.6</v>
      </c>
      <c r="AA1269" s="18">
        <v>0</v>
      </c>
      <c r="AB1269" s="16">
        <v>-3.5</v>
      </c>
      <c r="AC1269" s="12" t="s">
        <v>549</v>
      </c>
      <c r="AD1269" s="12" t="s">
        <v>559</v>
      </c>
      <c r="AE1269" s="19">
        <v>43656</v>
      </c>
      <c r="AF1269" s="19">
        <v>43658</v>
      </c>
      <c r="AH1269" s="20">
        <v>43661</v>
      </c>
    </row>
    <row r="1270" spans="1:34" s="12" customFormat="1" ht="12.75" x14ac:dyDescent="0.15">
      <c r="A1270" s="12" t="s">
        <v>2202</v>
      </c>
      <c r="B1270" s="12" t="s">
        <v>722</v>
      </c>
      <c r="C1270" s="12" t="s">
        <v>670</v>
      </c>
      <c r="D1270" s="12" t="s">
        <v>723</v>
      </c>
      <c r="E1270" s="12" t="s">
        <v>544</v>
      </c>
      <c r="F1270" s="12" t="s">
        <v>545</v>
      </c>
      <c r="G1270" s="16">
        <v>60000</v>
      </c>
      <c r="H1270" s="16">
        <v>56000</v>
      </c>
      <c r="I1270" s="17">
        <v>56000</v>
      </c>
      <c r="J1270" s="17">
        <v>56000</v>
      </c>
      <c r="K1270" s="16">
        <v>4000</v>
      </c>
      <c r="L1270" s="12" t="s">
        <v>724</v>
      </c>
      <c r="M1270" s="12" t="s">
        <v>725</v>
      </c>
      <c r="N1270" s="12" t="s">
        <v>726</v>
      </c>
      <c r="O1270" s="16">
        <v>26</v>
      </c>
      <c r="P1270" s="16">
        <v>24.3</v>
      </c>
      <c r="Q1270" s="17">
        <v>24.3</v>
      </c>
      <c r="R1270" s="17">
        <v>24.3</v>
      </c>
      <c r="S1270" s="16">
        <v>0</v>
      </c>
      <c r="T1270" s="16">
        <v>0</v>
      </c>
      <c r="U1270" s="17">
        <v>0</v>
      </c>
      <c r="V1270" s="17">
        <v>0</v>
      </c>
      <c r="W1270" s="16">
        <v>24.3</v>
      </c>
      <c r="X1270" s="16">
        <v>1.7</v>
      </c>
      <c r="Y1270" s="16">
        <v>3.3333333333330301E-2</v>
      </c>
      <c r="Z1270" s="16">
        <v>24.266666666666701</v>
      </c>
      <c r="AA1270" s="18">
        <v>0</v>
      </c>
      <c r="AB1270" s="16">
        <v>-3.3333333333334901E-2</v>
      </c>
      <c r="AC1270" s="12" t="s">
        <v>549</v>
      </c>
      <c r="AD1270" s="12" t="s">
        <v>559</v>
      </c>
      <c r="AE1270" s="19">
        <v>43656</v>
      </c>
      <c r="AF1270" s="19">
        <v>43656</v>
      </c>
      <c r="AH1270" s="20">
        <v>43661</v>
      </c>
    </row>
    <row r="1271" spans="1:34" s="12" customFormat="1" ht="12.75" x14ac:dyDescent="0.15">
      <c r="A1271" s="12" t="s">
        <v>2203</v>
      </c>
      <c r="B1271" s="12" t="s">
        <v>84</v>
      </c>
      <c r="C1271" s="12" t="s">
        <v>670</v>
      </c>
      <c r="D1271" s="12" t="s">
        <v>853</v>
      </c>
      <c r="E1271" s="12" t="s">
        <v>544</v>
      </c>
      <c r="F1271" s="12" t="s">
        <v>545</v>
      </c>
      <c r="G1271" s="16">
        <v>140000</v>
      </c>
      <c r="H1271" s="16">
        <v>132000</v>
      </c>
      <c r="I1271" s="17">
        <v>132000</v>
      </c>
      <c r="J1271" s="17">
        <v>132000</v>
      </c>
      <c r="K1271" s="16">
        <v>8000</v>
      </c>
      <c r="L1271" s="12" t="s">
        <v>568</v>
      </c>
      <c r="M1271" s="12" t="s">
        <v>569</v>
      </c>
      <c r="N1271" s="12" t="s">
        <v>570</v>
      </c>
      <c r="O1271" s="16">
        <v>90</v>
      </c>
      <c r="P1271" s="16">
        <v>90</v>
      </c>
      <c r="Q1271" s="17">
        <v>90</v>
      </c>
      <c r="R1271" s="17">
        <v>90</v>
      </c>
      <c r="S1271" s="16">
        <v>0</v>
      </c>
      <c r="T1271" s="16">
        <v>0</v>
      </c>
      <c r="U1271" s="17">
        <v>0</v>
      </c>
      <c r="V1271" s="17">
        <v>0</v>
      </c>
      <c r="W1271" s="16">
        <v>90</v>
      </c>
      <c r="X1271" s="16">
        <v>0</v>
      </c>
      <c r="Y1271" s="16">
        <v>5.1428571428571397</v>
      </c>
      <c r="Z1271" s="16">
        <v>84.857142857142904</v>
      </c>
      <c r="AA1271" s="18">
        <v>0</v>
      </c>
      <c r="AB1271" s="16">
        <v>-5.1428571428571397</v>
      </c>
      <c r="AC1271" s="12" t="s">
        <v>549</v>
      </c>
      <c r="AD1271" s="12" t="s">
        <v>559</v>
      </c>
      <c r="AE1271" s="19">
        <v>43656</v>
      </c>
      <c r="AF1271" s="19">
        <v>43656</v>
      </c>
      <c r="AH1271" s="20">
        <v>43661</v>
      </c>
    </row>
    <row r="1272" spans="1:34" s="12" customFormat="1" ht="12.75" x14ac:dyDescent="0.15">
      <c r="A1272" s="12" t="s">
        <v>2204</v>
      </c>
      <c r="B1272" s="12" t="s">
        <v>1878</v>
      </c>
      <c r="C1272" s="12" t="s">
        <v>542</v>
      </c>
      <c r="D1272" s="12" t="s">
        <v>1372</v>
      </c>
      <c r="E1272" s="12" t="s">
        <v>544</v>
      </c>
      <c r="F1272" s="12" t="s">
        <v>545</v>
      </c>
      <c r="G1272" s="16">
        <v>100000</v>
      </c>
      <c r="H1272" s="16">
        <v>13600</v>
      </c>
      <c r="I1272" s="17">
        <v>13600</v>
      </c>
      <c r="J1272" s="17">
        <v>13600</v>
      </c>
      <c r="K1272" s="16">
        <v>86400</v>
      </c>
      <c r="L1272" s="12" t="s">
        <v>84</v>
      </c>
      <c r="M1272" s="12" t="s">
        <v>670</v>
      </c>
      <c r="N1272" s="12" t="s">
        <v>853</v>
      </c>
      <c r="O1272" s="16">
        <v>100000</v>
      </c>
      <c r="P1272" s="16">
        <v>13600</v>
      </c>
      <c r="Q1272" s="17">
        <v>13600</v>
      </c>
      <c r="R1272" s="17">
        <v>13600</v>
      </c>
      <c r="S1272" s="16">
        <v>0</v>
      </c>
      <c r="T1272" s="16">
        <v>0</v>
      </c>
      <c r="U1272" s="17">
        <v>0</v>
      </c>
      <c r="V1272" s="17">
        <v>0</v>
      </c>
      <c r="W1272" s="16">
        <v>13600</v>
      </c>
      <c r="X1272" s="16">
        <v>86400</v>
      </c>
      <c r="Y1272" s="16">
        <v>0</v>
      </c>
      <c r="Z1272" s="16">
        <v>13600</v>
      </c>
      <c r="AA1272" s="18">
        <v>0</v>
      </c>
      <c r="AB1272" s="16">
        <v>0</v>
      </c>
      <c r="AC1272" s="12" t="s">
        <v>549</v>
      </c>
      <c r="AD1272" s="12" t="s">
        <v>79</v>
      </c>
      <c r="AE1272" s="19">
        <v>43656</v>
      </c>
      <c r="AF1272" s="19">
        <v>43656</v>
      </c>
      <c r="AH1272" s="20">
        <v>43661</v>
      </c>
    </row>
    <row r="1273" spans="1:34" s="12" customFormat="1" ht="12.75" x14ac:dyDescent="0.15">
      <c r="A1273" s="12" t="s">
        <v>2205</v>
      </c>
      <c r="B1273" s="12" t="s">
        <v>95</v>
      </c>
      <c r="C1273" s="12" t="s">
        <v>579</v>
      </c>
      <c r="D1273" s="12" t="s">
        <v>580</v>
      </c>
      <c r="E1273" s="12" t="s">
        <v>1952</v>
      </c>
      <c r="F1273" s="12" t="s">
        <v>545</v>
      </c>
      <c r="G1273" s="16">
        <v>500</v>
      </c>
      <c r="H1273" s="16">
        <v>0</v>
      </c>
      <c r="I1273" s="17">
        <v>0</v>
      </c>
      <c r="J1273" s="17">
        <v>0</v>
      </c>
      <c r="K1273" s="16">
        <v>500</v>
      </c>
      <c r="L1273" s="12" t="s">
        <v>581</v>
      </c>
      <c r="M1273" s="12" t="s">
        <v>557</v>
      </c>
      <c r="N1273" s="12" t="s">
        <v>582</v>
      </c>
      <c r="O1273" s="16">
        <v>78.150000000000006</v>
      </c>
      <c r="P1273" s="16">
        <v>12.12</v>
      </c>
      <c r="Q1273" s="17">
        <v>78.150000000000006</v>
      </c>
      <c r="R1273" s="17">
        <v>78.150000000000006</v>
      </c>
      <c r="S1273" s="16">
        <v>0</v>
      </c>
      <c r="T1273" s="16">
        <v>0</v>
      </c>
      <c r="U1273" s="17">
        <v>0</v>
      </c>
      <c r="V1273" s="17">
        <v>0</v>
      </c>
      <c r="W1273" s="16">
        <v>12.12</v>
      </c>
      <c r="X1273" s="16">
        <v>66.03</v>
      </c>
      <c r="Y1273" s="16">
        <v>12.12</v>
      </c>
      <c r="Z1273" s="16">
        <v>0</v>
      </c>
      <c r="AA1273" s="18">
        <v>0</v>
      </c>
      <c r="AB1273" s="16">
        <v>-12.12</v>
      </c>
      <c r="AC1273" s="12" t="s">
        <v>549</v>
      </c>
      <c r="AD1273" s="12" t="s">
        <v>559</v>
      </c>
      <c r="AE1273" s="19">
        <v>43656</v>
      </c>
      <c r="AH1273" s="20">
        <v>43675</v>
      </c>
    </row>
    <row r="1274" spans="1:34" s="12" customFormat="1" ht="12.75" x14ac:dyDescent="0.15">
      <c r="A1274" s="12" t="s">
        <v>2206</v>
      </c>
      <c r="B1274" s="12" t="s">
        <v>66</v>
      </c>
      <c r="C1274" s="12" t="s">
        <v>787</v>
      </c>
      <c r="D1274" s="12" t="s">
        <v>918</v>
      </c>
      <c r="E1274" s="12" t="s">
        <v>1945</v>
      </c>
      <c r="F1274" s="12" t="s">
        <v>585</v>
      </c>
      <c r="G1274" s="16">
        <v>200000</v>
      </c>
      <c r="H1274" s="16">
        <v>155000</v>
      </c>
      <c r="I1274" s="17">
        <v>155000</v>
      </c>
      <c r="J1274" s="17">
        <v>155000</v>
      </c>
      <c r="K1274" s="16">
        <v>45000</v>
      </c>
      <c r="L1274" s="12" t="s">
        <v>1108</v>
      </c>
      <c r="M1274" s="12" t="s">
        <v>564</v>
      </c>
      <c r="N1274" s="12" t="s">
        <v>1109</v>
      </c>
      <c r="O1274" s="16">
        <v>133.19999999999999</v>
      </c>
      <c r="P1274" s="16">
        <v>132.6</v>
      </c>
      <c r="Q1274" s="17">
        <v>132.6</v>
      </c>
      <c r="R1274" s="17">
        <v>132.6</v>
      </c>
      <c r="S1274" s="16">
        <v>0</v>
      </c>
      <c r="T1274" s="16">
        <v>0</v>
      </c>
      <c r="U1274" s="17">
        <v>0</v>
      </c>
      <c r="V1274" s="17">
        <v>0</v>
      </c>
      <c r="W1274" s="16">
        <v>132.6</v>
      </c>
      <c r="X1274" s="16">
        <v>0.6</v>
      </c>
      <c r="Y1274" s="16">
        <v>29.37</v>
      </c>
      <c r="Z1274" s="16">
        <v>103.23</v>
      </c>
      <c r="AA1274" s="18">
        <v>0</v>
      </c>
      <c r="AB1274" s="16">
        <v>-29.37</v>
      </c>
      <c r="AC1274" s="12" t="s">
        <v>549</v>
      </c>
      <c r="AD1274" s="12" t="s">
        <v>559</v>
      </c>
      <c r="AE1274" s="19">
        <v>43656</v>
      </c>
      <c r="AF1274" s="19">
        <v>43659</v>
      </c>
    </row>
    <row r="1275" spans="1:34" s="12" customFormat="1" ht="12.75" x14ac:dyDescent="0.15">
      <c r="A1275" s="12" t="s">
        <v>2207</v>
      </c>
      <c r="B1275" s="12" t="s">
        <v>1111</v>
      </c>
      <c r="C1275" s="12" t="s">
        <v>1112</v>
      </c>
      <c r="D1275" s="12" t="s">
        <v>1113</v>
      </c>
      <c r="E1275" s="12" t="s">
        <v>544</v>
      </c>
      <c r="F1275" s="12" t="s">
        <v>545</v>
      </c>
      <c r="G1275" s="16">
        <v>200000</v>
      </c>
      <c r="H1275" s="16">
        <v>200000</v>
      </c>
      <c r="I1275" s="17">
        <v>200000</v>
      </c>
      <c r="J1275" s="17">
        <v>200000</v>
      </c>
      <c r="K1275" s="16">
        <v>0</v>
      </c>
      <c r="L1275" s="12" t="s">
        <v>66</v>
      </c>
      <c r="M1275" s="12" t="s">
        <v>787</v>
      </c>
      <c r="N1275" s="12" t="s">
        <v>918</v>
      </c>
      <c r="O1275" s="16">
        <v>200000</v>
      </c>
      <c r="P1275" s="16">
        <v>200000</v>
      </c>
      <c r="Q1275" s="17">
        <v>200000</v>
      </c>
      <c r="R1275" s="17">
        <v>200000</v>
      </c>
      <c r="S1275" s="16">
        <v>0</v>
      </c>
      <c r="T1275" s="16">
        <v>0</v>
      </c>
      <c r="U1275" s="17">
        <v>0</v>
      </c>
      <c r="V1275" s="17">
        <v>0</v>
      </c>
      <c r="W1275" s="16">
        <v>200000</v>
      </c>
      <c r="X1275" s="16">
        <v>0</v>
      </c>
      <c r="Y1275" s="16">
        <v>0</v>
      </c>
      <c r="Z1275" s="16">
        <v>200000</v>
      </c>
      <c r="AA1275" s="18">
        <v>0</v>
      </c>
      <c r="AB1275" s="16">
        <v>0</v>
      </c>
      <c r="AC1275" s="12" t="s">
        <v>549</v>
      </c>
      <c r="AD1275" s="12" t="s">
        <v>79</v>
      </c>
      <c r="AE1275" s="19">
        <v>43657</v>
      </c>
      <c r="AF1275" s="19">
        <v>43657</v>
      </c>
      <c r="AG1275" s="19">
        <v>43658</v>
      </c>
      <c r="AH1275" s="20">
        <v>43661</v>
      </c>
    </row>
    <row r="1276" spans="1:34" s="12" customFormat="1" ht="12.75" x14ac:dyDescent="0.15">
      <c r="A1276" s="12" t="s">
        <v>2208</v>
      </c>
      <c r="B1276" s="12" t="s">
        <v>62</v>
      </c>
      <c r="C1276" s="12" t="s">
        <v>588</v>
      </c>
      <c r="D1276" s="12" t="s">
        <v>589</v>
      </c>
      <c r="E1276" s="12" t="s">
        <v>2088</v>
      </c>
      <c r="F1276" s="12" t="s">
        <v>545</v>
      </c>
      <c r="G1276" s="16">
        <v>2000</v>
      </c>
      <c r="H1276" s="16">
        <v>1970</v>
      </c>
      <c r="I1276" s="17">
        <v>1970</v>
      </c>
      <c r="J1276" s="17">
        <v>1970</v>
      </c>
      <c r="K1276" s="16">
        <v>30</v>
      </c>
      <c r="L1276" s="12" t="s">
        <v>1183</v>
      </c>
      <c r="M1276" s="12" t="s">
        <v>725</v>
      </c>
      <c r="N1276" s="12" t="s">
        <v>1520</v>
      </c>
      <c r="O1276" s="16">
        <v>50</v>
      </c>
      <c r="P1276" s="16">
        <v>50</v>
      </c>
      <c r="Q1276" s="17">
        <v>50</v>
      </c>
      <c r="R1276" s="17">
        <v>50</v>
      </c>
      <c r="S1276" s="16">
        <v>0</v>
      </c>
      <c r="T1276" s="16">
        <v>0</v>
      </c>
      <c r="U1276" s="17">
        <v>0</v>
      </c>
      <c r="V1276" s="17">
        <v>0</v>
      </c>
      <c r="W1276" s="16">
        <v>50</v>
      </c>
      <c r="X1276" s="16">
        <v>0</v>
      </c>
      <c r="Y1276" s="16">
        <v>0.75</v>
      </c>
      <c r="Z1276" s="16">
        <v>49.25</v>
      </c>
      <c r="AA1276" s="18">
        <v>0</v>
      </c>
      <c r="AB1276" s="16">
        <v>-0.75</v>
      </c>
      <c r="AC1276" s="12" t="s">
        <v>549</v>
      </c>
      <c r="AD1276" s="12" t="s">
        <v>559</v>
      </c>
      <c r="AE1276" s="19">
        <v>43657</v>
      </c>
      <c r="AF1276" s="19">
        <v>43658</v>
      </c>
      <c r="AH1276" s="20">
        <v>43667</v>
      </c>
    </row>
    <row r="1277" spans="1:34" s="12" customFormat="1" ht="12.75" x14ac:dyDescent="0.15">
      <c r="A1277" s="12" t="s">
        <v>2209</v>
      </c>
      <c r="B1277" s="12" t="s">
        <v>11</v>
      </c>
      <c r="C1277" s="12" t="s">
        <v>453</v>
      </c>
      <c r="D1277" s="12" t="s">
        <v>628</v>
      </c>
      <c r="E1277" s="12" t="s">
        <v>1952</v>
      </c>
      <c r="F1277" s="12" t="s">
        <v>545</v>
      </c>
      <c r="G1277" s="16">
        <v>1000000</v>
      </c>
      <c r="H1277" s="16">
        <v>928000</v>
      </c>
      <c r="I1277" s="17">
        <v>928000</v>
      </c>
      <c r="J1277" s="17">
        <v>928000</v>
      </c>
      <c r="K1277" s="16">
        <v>72000</v>
      </c>
      <c r="L1277" s="12" t="s">
        <v>629</v>
      </c>
      <c r="M1277" s="12" t="s">
        <v>564</v>
      </c>
      <c r="N1277" s="12" t="s">
        <v>630</v>
      </c>
      <c r="O1277" s="16">
        <v>862</v>
      </c>
      <c r="P1277" s="16">
        <v>862</v>
      </c>
      <c r="Q1277" s="17">
        <v>862</v>
      </c>
      <c r="R1277" s="17">
        <v>862</v>
      </c>
      <c r="S1277" s="16">
        <v>0</v>
      </c>
      <c r="T1277" s="16">
        <v>0</v>
      </c>
      <c r="U1277" s="17">
        <v>0</v>
      </c>
      <c r="V1277" s="17">
        <v>0</v>
      </c>
      <c r="W1277" s="16">
        <v>862</v>
      </c>
      <c r="X1277" s="16">
        <v>0</v>
      </c>
      <c r="Y1277" s="16">
        <v>62.063999999999901</v>
      </c>
      <c r="Z1277" s="16">
        <v>799.93600000000004</v>
      </c>
      <c r="AA1277" s="18">
        <v>0</v>
      </c>
      <c r="AB1277" s="16">
        <v>-62.063999999999901</v>
      </c>
      <c r="AC1277" s="12" t="s">
        <v>549</v>
      </c>
      <c r="AD1277" s="12" t="s">
        <v>559</v>
      </c>
      <c r="AE1277" s="19">
        <v>43657</v>
      </c>
      <c r="AF1277" s="19">
        <v>43661</v>
      </c>
      <c r="AH1277" s="20">
        <v>43665</v>
      </c>
    </row>
    <row r="1278" spans="1:34" s="12" customFormat="1" ht="12.75" x14ac:dyDescent="0.15">
      <c r="A1278" s="12" t="s">
        <v>2210</v>
      </c>
      <c r="B1278" s="12" t="s">
        <v>1111</v>
      </c>
      <c r="C1278" s="12" t="s">
        <v>1112</v>
      </c>
      <c r="D1278" s="12" t="s">
        <v>1113</v>
      </c>
      <c r="E1278" s="12" t="s">
        <v>1952</v>
      </c>
      <c r="F1278" s="12" t="s">
        <v>585</v>
      </c>
      <c r="G1278" s="16">
        <v>200000</v>
      </c>
      <c r="H1278" s="16">
        <v>192400</v>
      </c>
      <c r="I1278" s="17">
        <v>192400</v>
      </c>
      <c r="J1278" s="17">
        <v>192400</v>
      </c>
      <c r="K1278" s="16">
        <v>7600</v>
      </c>
      <c r="L1278" s="12" t="s">
        <v>66</v>
      </c>
      <c r="M1278" s="12" t="s">
        <v>787</v>
      </c>
      <c r="N1278" s="12" t="s">
        <v>918</v>
      </c>
      <c r="O1278" s="16">
        <v>200000</v>
      </c>
      <c r="P1278" s="16">
        <v>192400</v>
      </c>
      <c r="Q1278" s="17">
        <v>192400</v>
      </c>
      <c r="R1278" s="17">
        <v>192400</v>
      </c>
      <c r="S1278" s="16">
        <v>0</v>
      </c>
      <c r="T1278" s="16">
        <v>0</v>
      </c>
      <c r="U1278" s="17">
        <v>0</v>
      </c>
      <c r="V1278" s="17">
        <v>0</v>
      </c>
      <c r="W1278" s="16">
        <v>192400</v>
      </c>
      <c r="X1278" s="16">
        <v>7600</v>
      </c>
      <c r="Y1278" s="16">
        <v>0</v>
      </c>
      <c r="Z1278" s="16">
        <v>192400</v>
      </c>
      <c r="AA1278" s="18">
        <v>0</v>
      </c>
      <c r="AB1278" s="16">
        <v>0</v>
      </c>
      <c r="AC1278" s="12" t="s">
        <v>549</v>
      </c>
      <c r="AD1278" s="12" t="s">
        <v>79</v>
      </c>
      <c r="AE1278" s="19">
        <v>43658</v>
      </c>
      <c r="AF1278" s="19">
        <v>43658</v>
      </c>
    </row>
    <row r="1279" spans="1:34" s="12" customFormat="1" ht="12.75" x14ac:dyDescent="0.15">
      <c r="A1279" s="12" t="s">
        <v>2211</v>
      </c>
      <c r="B1279" s="12" t="s">
        <v>353</v>
      </c>
      <c r="C1279" s="12" t="s">
        <v>711</v>
      </c>
      <c r="D1279" s="12" t="s">
        <v>1383</v>
      </c>
      <c r="E1279" s="12" t="s">
        <v>2088</v>
      </c>
      <c r="F1279" s="12" t="s">
        <v>545</v>
      </c>
      <c r="G1279" s="16">
        <v>1000</v>
      </c>
      <c r="H1279" s="16">
        <v>963.5</v>
      </c>
      <c r="I1279" s="17">
        <v>963.5</v>
      </c>
      <c r="J1279" s="17">
        <v>963.5</v>
      </c>
      <c r="K1279" s="16">
        <v>36.5</v>
      </c>
      <c r="L1279" s="12" t="s">
        <v>1384</v>
      </c>
      <c r="M1279" s="12" t="s">
        <v>827</v>
      </c>
      <c r="N1279" s="12" t="s">
        <v>1385</v>
      </c>
      <c r="O1279" s="16">
        <v>104</v>
      </c>
      <c r="P1279" s="16">
        <v>104</v>
      </c>
      <c r="Q1279" s="17">
        <v>104</v>
      </c>
      <c r="R1279" s="17">
        <v>104</v>
      </c>
      <c r="S1279" s="16">
        <v>0</v>
      </c>
      <c r="T1279" s="16">
        <v>0</v>
      </c>
      <c r="U1279" s="17">
        <v>0</v>
      </c>
      <c r="V1279" s="17">
        <v>0</v>
      </c>
      <c r="W1279" s="16">
        <v>104</v>
      </c>
      <c r="X1279" s="16">
        <v>0</v>
      </c>
      <c r="Y1279" s="16">
        <v>3.7959999999999998</v>
      </c>
      <c r="Z1279" s="16">
        <v>100.20399999999999</v>
      </c>
      <c r="AA1279" s="18">
        <v>0</v>
      </c>
      <c r="AB1279" s="16">
        <v>-3.7959999999999998</v>
      </c>
      <c r="AC1279" s="12" t="s">
        <v>549</v>
      </c>
      <c r="AD1279" s="12" t="s">
        <v>559</v>
      </c>
      <c r="AE1279" s="19">
        <v>43658</v>
      </c>
      <c r="AF1279" s="19">
        <v>43658</v>
      </c>
      <c r="AH1279" s="20">
        <v>43665</v>
      </c>
    </row>
    <row r="1280" spans="1:34" s="12" customFormat="1" ht="12.75" x14ac:dyDescent="0.15">
      <c r="A1280" s="12" t="s">
        <v>2212</v>
      </c>
      <c r="B1280" s="12" t="s">
        <v>2046</v>
      </c>
      <c r="C1280" s="12" t="s">
        <v>711</v>
      </c>
      <c r="D1280" s="12" t="s">
        <v>1383</v>
      </c>
      <c r="E1280" s="12" t="s">
        <v>1952</v>
      </c>
      <c r="F1280" s="12" t="s">
        <v>585</v>
      </c>
      <c r="G1280" s="16">
        <v>1000</v>
      </c>
      <c r="H1280" s="16">
        <v>254.5</v>
      </c>
      <c r="I1280" s="17">
        <v>254.5</v>
      </c>
      <c r="J1280" s="17">
        <v>344.5</v>
      </c>
      <c r="K1280" s="16">
        <v>745.5</v>
      </c>
      <c r="L1280" s="12" t="s">
        <v>1384</v>
      </c>
      <c r="M1280" s="12" t="s">
        <v>827</v>
      </c>
      <c r="N1280" s="12" t="s">
        <v>1385</v>
      </c>
      <c r="O1280" s="16">
        <v>104</v>
      </c>
      <c r="P1280" s="16">
        <v>104</v>
      </c>
      <c r="Q1280" s="17">
        <v>104</v>
      </c>
      <c r="R1280" s="17">
        <v>104</v>
      </c>
      <c r="S1280" s="16">
        <v>0</v>
      </c>
      <c r="T1280" s="16">
        <v>0</v>
      </c>
      <c r="U1280" s="17">
        <v>0</v>
      </c>
      <c r="V1280" s="17">
        <v>0</v>
      </c>
      <c r="W1280" s="16">
        <v>104</v>
      </c>
      <c r="X1280" s="16">
        <v>0</v>
      </c>
      <c r="Y1280" s="16">
        <v>77.531999999999996</v>
      </c>
      <c r="Z1280" s="16">
        <v>26.468</v>
      </c>
      <c r="AA1280" s="18">
        <v>0</v>
      </c>
      <c r="AB1280" s="16">
        <v>-77.531999999999996</v>
      </c>
      <c r="AC1280" s="12" t="s">
        <v>549</v>
      </c>
      <c r="AD1280" s="12" t="s">
        <v>559</v>
      </c>
      <c r="AE1280" s="19">
        <v>43658</v>
      </c>
      <c r="AF1280" s="19">
        <v>43665</v>
      </c>
    </row>
    <row r="1281" spans="1:34" s="12" customFormat="1" ht="12.75" x14ac:dyDescent="0.15">
      <c r="A1281" s="12" t="s">
        <v>2213</v>
      </c>
      <c r="B1281" s="12" t="s">
        <v>377</v>
      </c>
      <c r="C1281" s="12" t="s">
        <v>554</v>
      </c>
      <c r="D1281" s="12" t="s">
        <v>2187</v>
      </c>
      <c r="E1281" s="12" t="s">
        <v>1952</v>
      </c>
      <c r="F1281" s="12" t="s">
        <v>545</v>
      </c>
      <c r="G1281" s="16">
        <v>300</v>
      </c>
      <c r="H1281" s="16">
        <v>233.7</v>
      </c>
      <c r="I1281" s="17">
        <v>233.7</v>
      </c>
      <c r="J1281" s="17">
        <v>233.7</v>
      </c>
      <c r="K1281" s="16">
        <v>66.3</v>
      </c>
      <c r="L1281" s="12" t="s">
        <v>1188</v>
      </c>
      <c r="M1281" s="12" t="s">
        <v>557</v>
      </c>
      <c r="N1281" s="12" t="s">
        <v>2188</v>
      </c>
      <c r="O1281" s="16">
        <v>66.33</v>
      </c>
      <c r="P1281" s="16">
        <v>52.5</v>
      </c>
      <c r="Q1281" s="17">
        <v>52.5</v>
      </c>
      <c r="R1281" s="17">
        <v>52.5</v>
      </c>
      <c r="S1281" s="16">
        <v>0</v>
      </c>
      <c r="T1281" s="16">
        <v>0</v>
      </c>
      <c r="U1281" s="17">
        <v>0</v>
      </c>
      <c r="V1281" s="17">
        <v>0</v>
      </c>
      <c r="W1281" s="16">
        <v>52.5</v>
      </c>
      <c r="X1281" s="16">
        <v>13.83</v>
      </c>
      <c r="Y1281" s="16">
        <v>0.82892999999999994</v>
      </c>
      <c r="Z1281" s="16">
        <v>51.67107</v>
      </c>
      <c r="AA1281" s="18">
        <v>0</v>
      </c>
      <c r="AB1281" s="16">
        <v>-0.82892999999999994</v>
      </c>
      <c r="AC1281" s="12" t="s">
        <v>549</v>
      </c>
      <c r="AD1281" s="12" t="s">
        <v>559</v>
      </c>
      <c r="AE1281" s="19">
        <v>43658</v>
      </c>
      <c r="AF1281" s="19">
        <v>43659</v>
      </c>
      <c r="AH1281" s="20">
        <v>43675</v>
      </c>
    </row>
    <row r="1282" spans="1:34" s="12" customFormat="1" ht="12.75" x14ac:dyDescent="0.15">
      <c r="A1282" s="12" t="s">
        <v>2214</v>
      </c>
      <c r="B1282" s="12" t="s">
        <v>410</v>
      </c>
      <c r="C1282" s="12" t="s">
        <v>652</v>
      </c>
      <c r="D1282" s="12" t="s">
        <v>1196</v>
      </c>
      <c r="E1282" s="12" t="s">
        <v>1952</v>
      </c>
      <c r="F1282" s="12" t="s">
        <v>545</v>
      </c>
      <c r="G1282" s="16">
        <v>300</v>
      </c>
      <c r="H1282" s="16">
        <v>293.8</v>
      </c>
      <c r="I1282" s="17">
        <v>293.8</v>
      </c>
      <c r="J1282" s="17">
        <v>293.8</v>
      </c>
      <c r="K1282" s="16">
        <v>6.2</v>
      </c>
      <c r="L1282" s="12" t="s">
        <v>1316</v>
      </c>
      <c r="M1282" s="12" t="s">
        <v>557</v>
      </c>
      <c r="N1282" s="12" t="s">
        <v>2215</v>
      </c>
      <c r="O1282" s="16">
        <v>80.819999999999993</v>
      </c>
      <c r="P1282" s="16">
        <v>80.819999999999993</v>
      </c>
      <c r="Q1282" s="17">
        <v>80.819999999999993</v>
      </c>
      <c r="R1282" s="17">
        <v>80.819999999999993</v>
      </c>
      <c r="S1282" s="16">
        <v>0</v>
      </c>
      <c r="T1282" s="16">
        <v>0</v>
      </c>
      <c r="U1282" s="17">
        <v>0</v>
      </c>
      <c r="V1282" s="17">
        <v>0</v>
      </c>
      <c r="W1282" s="16">
        <v>80.819999999999993</v>
      </c>
      <c r="X1282" s="16">
        <v>0</v>
      </c>
      <c r="Y1282" s="16">
        <v>1.67027999999999</v>
      </c>
      <c r="Z1282" s="16">
        <v>79.149720000000002</v>
      </c>
      <c r="AA1282" s="18">
        <v>0</v>
      </c>
      <c r="AB1282" s="16">
        <v>-1.67028</v>
      </c>
      <c r="AC1282" s="12" t="s">
        <v>549</v>
      </c>
      <c r="AD1282" s="12" t="s">
        <v>559</v>
      </c>
      <c r="AE1282" s="19">
        <v>43658</v>
      </c>
      <c r="AF1282" s="19">
        <v>43665</v>
      </c>
      <c r="AH1282" s="20">
        <v>43675</v>
      </c>
    </row>
    <row r="1283" spans="1:34" s="12" customFormat="1" ht="12.75" x14ac:dyDescent="0.15">
      <c r="A1283" s="12" t="s">
        <v>2216</v>
      </c>
      <c r="B1283" s="12" t="s">
        <v>1243</v>
      </c>
      <c r="C1283" s="12" t="s">
        <v>652</v>
      </c>
      <c r="D1283" s="12" t="s">
        <v>653</v>
      </c>
      <c r="E1283" s="12" t="s">
        <v>1945</v>
      </c>
      <c r="F1283" s="12" t="s">
        <v>545</v>
      </c>
      <c r="G1283" s="16">
        <v>600</v>
      </c>
      <c r="H1283" s="16">
        <v>600</v>
      </c>
      <c r="I1283" s="17">
        <v>600</v>
      </c>
      <c r="J1283" s="17">
        <v>600</v>
      </c>
      <c r="K1283" s="16">
        <v>0</v>
      </c>
      <c r="L1283" s="12" t="s">
        <v>654</v>
      </c>
      <c r="M1283" s="12" t="s">
        <v>557</v>
      </c>
      <c r="N1283" s="12" t="s">
        <v>655</v>
      </c>
      <c r="O1283" s="16">
        <v>42</v>
      </c>
      <c r="P1283" s="16">
        <v>42</v>
      </c>
      <c r="Q1283" s="17">
        <v>42</v>
      </c>
      <c r="R1283" s="17">
        <v>42</v>
      </c>
      <c r="S1283" s="16">
        <v>0</v>
      </c>
      <c r="T1283" s="16">
        <v>0</v>
      </c>
      <c r="U1283" s="17">
        <v>0</v>
      </c>
      <c r="V1283" s="17">
        <v>0</v>
      </c>
      <c r="W1283" s="16">
        <v>42</v>
      </c>
      <c r="X1283" s="16">
        <v>0</v>
      </c>
      <c r="Y1283" s="16">
        <v>0</v>
      </c>
      <c r="Z1283" s="16">
        <v>42</v>
      </c>
      <c r="AA1283" s="18">
        <v>0</v>
      </c>
      <c r="AB1283" s="16">
        <v>0</v>
      </c>
      <c r="AC1283" s="12" t="s">
        <v>549</v>
      </c>
      <c r="AD1283" s="12" t="s">
        <v>559</v>
      </c>
      <c r="AE1283" s="19">
        <v>43658</v>
      </c>
      <c r="AF1283" s="19">
        <v>43661</v>
      </c>
      <c r="AG1283" s="19">
        <v>43663</v>
      </c>
      <c r="AH1283" s="20">
        <v>43665</v>
      </c>
    </row>
    <row r="1284" spans="1:34" s="12" customFormat="1" ht="12.75" x14ac:dyDescent="0.15">
      <c r="A1284" s="12" t="s">
        <v>2217</v>
      </c>
      <c r="B1284" s="12" t="s">
        <v>34</v>
      </c>
      <c r="C1284" s="12" t="s">
        <v>696</v>
      </c>
      <c r="D1284" s="12" t="s">
        <v>697</v>
      </c>
      <c r="E1284" s="12" t="s">
        <v>1945</v>
      </c>
      <c r="F1284" s="12" t="s">
        <v>545</v>
      </c>
      <c r="G1284" s="16">
        <v>400</v>
      </c>
      <c r="H1284" s="16">
        <v>400</v>
      </c>
      <c r="I1284" s="17">
        <v>400</v>
      </c>
      <c r="J1284" s="17">
        <v>400</v>
      </c>
      <c r="K1284" s="16">
        <v>0</v>
      </c>
      <c r="L1284" s="12" t="s">
        <v>698</v>
      </c>
      <c r="M1284" s="12" t="s">
        <v>564</v>
      </c>
      <c r="N1284" s="12" t="s">
        <v>699</v>
      </c>
      <c r="O1284" s="16">
        <v>45</v>
      </c>
      <c r="P1284" s="16">
        <v>45</v>
      </c>
      <c r="Q1284" s="17">
        <v>45</v>
      </c>
      <c r="R1284" s="17">
        <v>45</v>
      </c>
      <c r="S1284" s="16">
        <v>0</v>
      </c>
      <c r="T1284" s="16">
        <v>0</v>
      </c>
      <c r="U1284" s="17">
        <v>0</v>
      </c>
      <c r="V1284" s="17">
        <v>0</v>
      </c>
      <c r="W1284" s="16">
        <v>45</v>
      </c>
      <c r="X1284" s="16">
        <v>0</v>
      </c>
      <c r="Y1284" s="16">
        <v>0</v>
      </c>
      <c r="Z1284" s="16">
        <v>45</v>
      </c>
      <c r="AA1284" s="18">
        <v>0</v>
      </c>
      <c r="AB1284" s="16">
        <v>0</v>
      </c>
      <c r="AC1284" s="12" t="s">
        <v>549</v>
      </c>
      <c r="AD1284" s="12" t="s">
        <v>559</v>
      </c>
      <c r="AE1284" s="19">
        <v>43658</v>
      </c>
      <c r="AF1284" s="19">
        <v>43666</v>
      </c>
      <c r="AG1284" s="19">
        <v>43667</v>
      </c>
      <c r="AH1284" s="20">
        <v>43675</v>
      </c>
    </row>
    <row r="1285" spans="1:34" s="12" customFormat="1" ht="12.75" x14ac:dyDescent="0.15">
      <c r="A1285" s="12" t="s">
        <v>2218</v>
      </c>
      <c r="B1285" s="12" t="s">
        <v>35</v>
      </c>
      <c r="C1285" s="12" t="s">
        <v>701</v>
      </c>
      <c r="D1285" s="12" t="s">
        <v>697</v>
      </c>
      <c r="E1285" s="12" t="s">
        <v>1945</v>
      </c>
      <c r="F1285" s="12" t="s">
        <v>545</v>
      </c>
      <c r="G1285" s="16">
        <v>400</v>
      </c>
      <c r="H1285" s="16">
        <v>400</v>
      </c>
      <c r="I1285" s="17">
        <v>400</v>
      </c>
      <c r="J1285" s="17">
        <v>400</v>
      </c>
      <c r="K1285" s="16">
        <v>0</v>
      </c>
      <c r="L1285" s="12" t="s">
        <v>698</v>
      </c>
      <c r="M1285" s="12" t="s">
        <v>564</v>
      </c>
      <c r="N1285" s="12" t="s">
        <v>699</v>
      </c>
      <c r="O1285" s="16">
        <v>45</v>
      </c>
      <c r="P1285" s="16">
        <v>45</v>
      </c>
      <c r="Q1285" s="17">
        <v>45</v>
      </c>
      <c r="R1285" s="17">
        <v>45</v>
      </c>
      <c r="S1285" s="16">
        <v>0</v>
      </c>
      <c r="T1285" s="16">
        <v>0</v>
      </c>
      <c r="U1285" s="17">
        <v>0</v>
      </c>
      <c r="V1285" s="17">
        <v>0</v>
      </c>
      <c r="W1285" s="16">
        <v>45</v>
      </c>
      <c r="X1285" s="16">
        <v>0</v>
      </c>
      <c r="Y1285" s="16">
        <v>0</v>
      </c>
      <c r="Z1285" s="16">
        <v>45</v>
      </c>
      <c r="AA1285" s="18">
        <v>0</v>
      </c>
      <c r="AB1285" s="16">
        <v>0</v>
      </c>
      <c r="AC1285" s="12" t="s">
        <v>549</v>
      </c>
      <c r="AD1285" s="12" t="s">
        <v>559</v>
      </c>
      <c r="AE1285" s="19">
        <v>43658</v>
      </c>
      <c r="AF1285" s="19">
        <v>43666</v>
      </c>
      <c r="AG1285" s="19">
        <v>43667</v>
      </c>
      <c r="AH1285" s="20">
        <v>43675</v>
      </c>
    </row>
    <row r="1286" spans="1:34" s="12" customFormat="1" ht="12.75" x14ac:dyDescent="0.15">
      <c r="A1286" s="12" t="s">
        <v>2219</v>
      </c>
      <c r="B1286" s="12" t="s">
        <v>2220</v>
      </c>
      <c r="C1286" s="12" t="s">
        <v>573</v>
      </c>
      <c r="D1286" s="12" t="s">
        <v>642</v>
      </c>
      <c r="E1286" s="12" t="s">
        <v>1945</v>
      </c>
      <c r="F1286" s="12" t="s">
        <v>545</v>
      </c>
      <c r="G1286" s="16">
        <v>50</v>
      </c>
      <c r="H1286" s="16">
        <v>50</v>
      </c>
      <c r="I1286" s="17">
        <v>50</v>
      </c>
      <c r="J1286" s="17">
        <v>50</v>
      </c>
      <c r="K1286" s="16">
        <v>0</v>
      </c>
      <c r="L1286" s="12" t="s">
        <v>643</v>
      </c>
      <c r="M1286" s="12" t="s">
        <v>557</v>
      </c>
      <c r="N1286" s="12" t="s">
        <v>644</v>
      </c>
      <c r="O1286" s="16">
        <v>3.165</v>
      </c>
      <c r="P1286" s="16">
        <v>3.165</v>
      </c>
      <c r="Q1286" s="17">
        <v>3.165</v>
      </c>
      <c r="R1286" s="17">
        <v>3.165</v>
      </c>
      <c r="S1286" s="16">
        <v>0</v>
      </c>
      <c r="T1286" s="16">
        <v>0</v>
      </c>
      <c r="U1286" s="17">
        <v>0</v>
      </c>
      <c r="V1286" s="17">
        <v>0</v>
      </c>
      <c r="W1286" s="16">
        <v>3.165</v>
      </c>
      <c r="X1286" s="16">
        <v>0</v>
      </c>
      <c r="Y1286" s="16">
        <v>0</v>
      </c>
      <c r="Z1286" s="16">
        <v>3.165</v>
      </c>
      <c r="AA1286" s="18">
        <v>0</v>
      </c>
      <c r="AB1286" s="16">
        <v>0</v>
      </c>
      <c r="AC1286" s="12" t="s">
        <v>549</v>
      </c>
      <c r="AD1286" s="12" t="s">
        <v>559</v>
      </c>
      <c r="AE1286" s="19">
        <v>43658</v>
      </c>
      <c r="AF1286" s="19">
        <v>43659</v>
      </c>
      <c r="AG1286" s="19">
        <v>43659</v>
      </c>
      <c r="AH1286" s="20">
        <v>43665</v>
      </c>
    </row>
    <row r="1287" spans="1:34" s="12" customFormat="1" ht="12.75" x14ac:dyDescent="0.15">
      <c r="A1287" s="12" t="s">
        <v>2221</v>
      </c>
      <c r="B1287" s="12" t="s">
        <v>9</v>
      </c>
      <c r="C1287" s="12" t="s">
        <v>588</v>
      </c>
      <c r="D1287" s="12" t="s">
        <v>607</v>
      </c>
      <c r="E1287" s="12" t="s">
        <v>2088</v>
      </c>
      <c r="F1287" s="12" t="s">
        <v>545</v>
      </c>
      <c r="G1287" s="16">
        <v>3000</v>
      </c>
      <c r="H1287" s="16">
        <v>2937.4</v>
      </c>
      <c r="I1287" s="17">
        <v>2937.4</v>
      </c>
      <c r="J1287" s="17">
        <v>2937.4</v>
      </c>
      <c r="K1287" s="16">
        <v>62.6</v>
      </c>
      <c r="L1287" s="12" t="s">
        <v>608</v>
      </c>
      <c r="M1287" s="12" t="s">
        <v>557</v>
      </c>
      <c r="N1287" s="12" t="s">
        <v>609</v>
      </c>
      <c r="O1287" s="16">
        <v>422</v>
      </c>
      <c r="P1287" s="16">
        <v>422</v>
      </c>
      <c r="Q1287" s="17">
        <v>422</v>
      </c>
      <c r="R1287" s="17">
        <v>422</v>
      </c>
      <c r="S1287" s="16">
        <v>0</v>
      </c>
      <c r="T1287" s="16">
        <v>0</v>
      </c>
      <c r="U1287" s="17">
        <v>0</v>
      </c>
      <c r="V1287" s="17">
        <v>0</v>
      </c>
      <c r="W1287" s="16">
        <v>422</v>
      </c>
      <c r="X1287" s="16">
        <v>0</v>
      </c>
      <c r="Y1287" s="16">
        <v>8.8057333333333396</v>
      </c>
      <c r="Z1287" s="16">
        <v>413.19426666666698</v>
      </c>
      <c r="AA1287" s="18">
        <v>0</v>
      </c>
      <c r="AB1287" s="16">
        <v>-8.8057333333333396</v>
      </c>
      <c r="AC1287" s="12" t="s">
        <v>549</v>
      </c>
      <c r="AD1287" s="12" t="s">
        <v>559</v>
      </c>
      <c r="AE1287" s="19">
        <v>43658</v>
      </c>
      <c r="AF1287" s="19">
        <v>43659</v>
      </c>
      <c r="AH1287" s="20">
        <v>43665</v>
      </c>
    </row>
    <row r="1288" spans="1:34" s="12" customFormat="1" ht="12.75" x14ac:dyDescent="0.15">
      <c r="A1288" s="12" t="s">
        <v>2222</v>
      </c>
      <c r="B1288" s="12" t="s">
        <v>920</v>
      </c>
      <c r="C1288" s="12" t="s">
        <v>787</v>
      </c>
      <c r="D1288" s="12" t="s">
        <v>684</v>
      </c>
      <c r="E1288" s="12" t="s">
        <v>1952</v>
      </c>
      <c r="F1288" s="12" t="s">
        <v>708</v>
      </c>
      <c r="G1288" s="16">
        <v>100000</v>
      </c>
      <c r="H1288" s="16">
        <v>0</v>
      </c>
      <c r="I1288" s="17">
        <v>0</v>
      </c>
      <c r="J1288" s="17">
        <v>0</v>
      </c>
      <c r="K1288" s="16">
        <v>100000</v>
      </c>
      <c r="L1288" s="12" t="s">
        <v>921</v>
      </c>
      <c r="M1288" s="12" t="s">
        <v>564</v>
      </c>
      <c r="N1288" s="12" t="s">
        <v>922</v>
      </c>
      <c r="O1288" s="16">
        <v>54</v>
      </c>
      <c r="P1288" s="16">
        <v>54</v>
      </c>
      <c r="Q1288" s="17">
        <v>108</v>
      </c>
      <c r="R1288" s="17">
        <v>108</v>
      </c>
      <c r="S1288" s="16">
        <v>0</v>
      </c>
      <c r="T1288" s="16">
        <v>0</v>
      </c>
      <c r="U1288" s="17">
        <v>0</v>
      </c>
      <c r="V1288" s="17">
        <v>0</v>
      </c>
      <c r="W1288" s="16">
        <v>54</v>
      </c>
      <c r="X1288" s="16">
        <v>0</v>
      </c>
      <c r="Y1288" s="16">
        <v>54</v>
      </c>
      <c r="Z1288" s="16">
        <v>0</v>
      </c>
      <c r="AA1288" s="18">
        <v>0</v>
      </c>
      <c r="AB1288" s="16">
        <v>-54</v>
      </c>
      <c r="AC1288" s="12" t="s">
        <v>549</v>
      </c>
      <c r="AD1288" s="12" t="s">
        <v>559</v>
      </c>
      <c r="AE1288" s="19">
        <v>43658</v>
      </c>
    </row>
    <row r="1289" spans="1:34" s="12" customFormat="1" ht="12.75" x14ac:dyDescent="0.15">
      <c r="A1289" s="12" t="s">
        <v>2223</v>
      </c>
      <c r="B1289" s="12" t="s">
        <v>348</v>
      </c>
      <c r="C1289" s="12" t="s">
        <v>588</v>
      </c>
      <c r="D1289" s="12" t="s">
        <v>598</v>
      </c>
      <c r="E1289" s="12" t="s">
        <v>1952</v>
      </c>
      <c r="F1289" s="12" t="s">
        <v>545</v>
      </c>
      <c r="G1289" s="16">
        <v>200</v>
      </c>
      <c r="H1289" s="16">
        <v>148.5</v>
      </c>
      <c r="I1289" s="17">
        <v>148.5</v>
      </c>
      <c r="J1289" s="17">
        <v>148.5</v>
      </c>
      <c r="K1289" s="16">
        <v>51.5</v>
      </c>
      <c r="L1289" s="12" t="s">
        <v>599</v>
      </c>
      <c r="M1289" s="12" t="s">
        <v>557</v>
      </c>
      <c r="N1289" s="12" t="s">
        <v>600</v>
      </c>
      <c r="O1289" s="16">
        <v>131.78800000000001</v>
      </c>
      <c r="P1289" s="16">
        <v>97.852999999999994</v>
      </c>
      <c r="Q1289" s="17">
        <v>131.78800000000001</v>
      </c>
      <c r="R1289" s="17">
        <v>131.78800000000001</v>
      </c>
      <c r="S1289" s="16">
        <v>0</v>
      </c>
      <c r="T1289" s="16">
        <v>0</v>
      </c>
      <c r="U1289" s="17">
        <v>0</v>
      </c>
      <c r="V1289" s="17">
        <v>0</v>
      </c>
      <c r="W1289" s="16">
        <v>97.852999999999994</v>
      </c>
      <c r="X1289" s="16">
        <v>33.935000000000002</v>
      </c>
      <c r="Y1289" s="16">
        <v>4.0999999999257901E-4</v>
      </c>
      <c r="Z1289" s="16">
        <v>97.852590000000006</v>
      </c>
      <c r="AA1289" s="18">
        <v>0</v>
      </c>
      <c r="AB1289" s="16">
        <v>-4.0999999999257901E-4</v>
      </c>
      <c r="AC1289" s="12" t="s">
        <v>549</v>
      </c>
      <c r="AD1289" s="12" t="s">
        <v>559</v>
      </c>
      <c r="AE1289" s="19">
        <v>43658</v>
      </c>
      <c r="AF1289" s="19">
        <v>43661</v>
      </c>
      <c r="AH1289" s="20">
        <v>43675</v>
      </c>
    </row>
    <row r="1290" spans="1:34" s="12" customFormat="1" ht="12.75" x14ac:dyDescent="0.15">
      <c r="A1290" s="12" t="s">
        <v>2224</v>
      </c>
      <c r="B1290" s="12" t="s">
        <v>1678</v>
      </c>
      <c r="C1290" s="12" t="s">
        <v>462</v>
      </c>
      <c r="D1290" s="12" t="s">
        <v>801</v>
      </c>
      <c r="E1290" s="12" t="s">
        <v>1952</v>
      </c>
      <c r="F1290" s="12" t="s">
        <v>545</v>
      </c>
      <c r="G1290" s="16">
        <v>15000</v>
      </c>
      <c r="H1290" s="16">
        <v>0</v>
      </c>
      <c r="I1290" s="17">
        <v>0</v>
      </c>
      <c r="J1290" s="17">
        <v>0</v>
      </c>
      <c r="K1290" s="16">
        <v>15000</v>
      </c>
      <c r="L1290" s="12" t="s">
        <v>802</v>
      </c>
      <c r="M1290" s="12" t="s">
        <v>569</v>
      </c>
      <c r="N1290" s="12" t="s">
        <v>803</v>
      </c>
      <c r="O1290" s="16">
        <v>2.4980000000000002</v>
      </c>
      <c r="P1290" s="16">
        <v>2.3410000000000002</v>
      </c>
      <c r="Q1290" s="17">
        <v>2.3410000000000002</v>
      </c>
      <c r="R1290" s="17">
        <v>2.3410000000000002</v>
      </c>
      <c r="S1290" s="16">
        <v>0</v>
      </c>
      <c r="T1290" s="16">
        <v>0</v>
      </c>
      <c r="U1290" s="17">
        <v>0</v>
      </c>
      <c r="V1290" s="17">
        <v>0</v>
      </c>
      <c r="W1290" s="16">
        <v>2.3410000000000002</v>
      </c>
      <c r="X1290" s="16">
        <v>0.157</v>
      </c>
      <c r="Y1290" s="16">
        <v>2.3410000000000002</v>
      </c>
      <c r="Z1290" s="16">
        <v>0</v>
      </c>
      <c r="AA1290" s="18">
        <v>0</v>
      </c>
      <c r="AB1290" s="16">
        <v>-2.3410000000000002</v>
      </c>
      <c r="AC1290" s="12" t="s">
        <v>549</v>
      </c>
      <c r="AD1290" s="12" t="s">
        <v>559</v>
      </c>
      <c r="AE1290" s="19">
        <v>43658</v>
      </c>
      <c r="AH1290" s="20">
        <v>43675</v>
      </c>
    </row>
    <row r="1291" spans="1:34" s="12" customFormat="1" ht="12.75" x14ac:dyDescent="0.15">
      <c r="A1291" s="12" t="s">
        <v>2225</v>
      </c>
      <c r="B1291" s="12" t="s">
        <v>2226</v>
      </c>
      <c r="C1291" s="12" t="s">
        <v>561</v>
      </c>
      <c r="D1291" s="12" t="s">
        <v>562</v>
      </c>
      <c r="E1291" s="12" t="s">
        <v>2088</v>
      </c>
      <c r="F1291" s="12" t="s">
        <v>545</v>
      </c>
      <c r="G1291" s="16">
        <v>50000</v>
      </c>
      <c r="H1291" s="16">
        <v>50000</v>
      </c>
      <c r="I1291" s="17">
        <v>50000</v>
      </c>
      <c r="J1291" s="17">
        <v>50000</v>
      </c>
      <c r="K1291" s="16">
        <v>0</v>
      </c>
      <c r="L1291" s="12" t="s">
        <v>563</v>
      </c>
      <c r="M1291" s="12" t="s">
        <v>564</v>
      </c>
      <c r="N1291" s="12" t="s">
        <v>565</v>
      </c>
      <c r="O1291" s="16">
        <v>22.838000000000001</v>
      </c>
      <c r="P1291" s="16">
        <v>22.838000000000001</v>
      </c>
      <c r="Q1291" s="17">
        <v>41.676000000000002</v>
      </c>
      <c r="R1291" s="17">
        <v>41.676000000000002</v>
      </c>
      <c r="S1291" s="16">
        <v>0</v>
      </c>
      <c r="T1291" s="16">
        <v>0</v>
      </c>
      <c r="U1291" s="17">
        <v>0</v>
      </c>
      <c r="V1291" s="17">
        <v>0</v>
      </c>
      <c r="W1291" s="16">
        <v>22.838000000000001</v>
      </c>
      <c r="X1291" s="16">
        <v>0</v>
      </c>
      <c r="Y1291" s="16">
        <v>0</v>
      </c>
      <c r="Z1291" s="16">
        <v>22.838000000000001</v>
      </c>
      <c r="AA1291" s="18">
        <v>0</v>
      </c>
      <c r="AB1291" s="16">
        <v>0</v>
      </c>
      <c r="AC1291" s="12" t="s">
        <v>549</v>
      </c>
      <c r="AD1291" s="12" t="s">
        <v>559</v>
      </c>
      <c r="AE1291" s="19">
        <v>43658</v>
      </c>
      <c r="AF1291" s="19">
        <v>43672</v>
      </c>
      <c r="AG1291" s="19">
        <v>43672</v>
      </c>
      <c r="AH1291" s="20">
        <v>43675</v>
      </c>
    </row>
    <row r="1292" spans="1:34" s="12" customFormat="1" ht="12.75" x14ac:dyDescent="0.15">
      <c r="A1292" s="12" t="s">
        <v>2227</v>
      </c>
      <c r="B1292" s="12" t="s">
        <v>37</v>
      </c>
      <c r="C1292" s="12" t="s">
        <v>588</v>
      </c>
      <c r="D1292" s="12" t="s">
        <v>589</v>
      </c>
      <c r="E1292" s="12" t="s">
        <v>2098</v>
      </c>
      <c r="F1292" s="12" t="s">
        <v>545</v>
      </c>
      <c r="G1292" s="16">
        <v>2000</v>
      </c>
      <c r="H1292" s="16">
        <v>2000</v>
      </c>
      <c r="I1292" s="17">
        <v>2000</v>
      </c>
      <c r="J1292" s="17">
        <v>2000</v>
      </c>
      <c r="K1292" s="16">
        <v>0</v>
      </c>
      <c r="L1292" s="12" t="s">
        <v>595</v>
      </c>
      <c r="M1292" s="12" t="s">
        <v>591</v>
      </c>
      <c r="N1292" s="12" t="s">
        <v>596</v>
      </c>
      <c r="O1292" s="16">
        <v>83</v>
      </c>
      <c r="P1292" s="16">
        <v>83</v>
      </c>
      <c r="Q1292" s="17">
        <v>83</v>
      </c>
      <c r="R1292" s="17">
        <v>83</v>
      </c>
      <c r="S1292" s="16">
        <v>0</v>
      </c>
      <c r="T1292" s="16">
        <v>0</v>
      </c>
      <c r="U1292" s="17">
        <v>0</v>
      </c>
      <c r="V1292" s="17">
        <v>0</v>
      </c>
      <c r="W1292" s="16">
        <v>83</v>
      </c>
      <c r="X1292" s="16">
        <v>0</v>
      </c>
      <c r="Y1292" s="16">
        <v>-1.81898940354586E-14</v>
      </c>
      <c r="Z1292" s="16">
        <v>83</v>
      </c>
      <c r="AA1292" s="18">
        <v>0</v>
      </c>
      <c r="AB1292" s="16">
        <v>0</v>
      </c>
      <c r="AC1292" s="12" t="s">
        <v>549</v>
      </c>
      <c r="AD1292" s="12" t="s">
        <v>559</v>
      </c>
      <c r="AE1292" s="19">
        <v>43659</v>
      </c>
      <c r="AF1292" s="19">
        <v>43659</v>
      </c>
      <c r="AG1292" s="19">
        <v>43664</v>
      </c>
      <c r="AH1292" s="20">
        <v>43665</v>
      </c>
    </row>
    <row r="1293" spans="1:34" s="12" customFormat="1" ht="12.75" x14ac:dyDescent="0.15">
      <c r="A1293" s="12" t="s">
        <v>2228</v>
      </c>
      <c r="B1293" s="12" t="s">
        <v>55</v>
      </c>
      <c r="C1293" s="12" t="s">
        <v>588</v>
      </c>
      <c r="D1293" s="12" t="s">
        <v>816</v>
      </c>
      <c r="E1293" s="12" t="s">
        <v>1941</v>
      </c>
      <c r="F1293" s="12" t="s">
        <v>545</v>
      </c>
      <c r="G1293" s="16">
        <v>450</v>
      </c>
      <c r="H1293" s="16">
        <v>213.5</v>
      </c>
      <c r="I1293" s="17">
        <v>213.5</v>
      </c>
      <c r="J1293" s="17">
        <v>213.5</v>
      </c>
      <c r="K1293" s="16">
        <v>236.5</v>
      </c>
      <c r="L1293" s="12" t="s">
        <v>817</v>
      </c>
      <c r="M1293" s="12" t="s">
        <v>557</v>
      </c>
      <c r="N1293" s="12" t="s">
        <v>818</v>
      </c>
      <c r="O1293" s="16">
        <v>36</v>
      </c>
      <c r="P1293" s="16">
        <v>17.079999999999998</v>
      </c>
      <c r="Q1293" s="17">
        <v>33</v>
      </c>
      <c r="R1293" s="17">
        <v>33</v>
      </c>
      <c r="S1293" s="16">
        <v>0</v>
      </c>
      <c r="T1293" s="16">
        <v>0</v>
      </c>
      <c r="U1293" s="17">
        <v>0</v>
      </c>
      <c r="V1293" s="17">
        <v>0</v>
      </c>
      <c r="W1293" s="16">
        <v>17.079999999999998</v>
      </c>
      <c r="X1293" s="16">
        <v>18.920000000000002</v>
      </c>
      <c r="Y1293" s="16">
        <v>0</v>
      </c>
      <c r="Z1293" s="16">
        <v>17.079999999999998</v>
      </c>
      <c r="AA1293" s="18">
        <v>0</v>
      </c>
      <c r="AB1293" s="16">
        <v>0</v>
      </c>
      <c r="AC1293" s="12" t="s">
        <v>549</v>
      </c>
      <c r="AD1293" s="12" t="s">
        <v>559</v>
      </c>
      <c r="AE1293" s="19">
        <v>43659</v>
      </c>
      <c r="AF1293" s="19">
        <v>43659</v>
      </c>
      <c r="AH1293" s="20">
        <v>43665</v>
      </c>
    </row>
    <row r="1294" spans="1:34" s="12" customFormat="1" ht="12.75" x14ac:dyDescent="0.15">
      <c r="A1294" s="12" t="s">
        <v>2229</v>
      </c>
      <c r="B1294" s="12" t="s">
        <v>1883</v>
      </c>
      <c r="C1294" s="12" t="s">
        <v>1884</v>
      </c>
      <c r="D1294" s="12" t="s">
        <v>860</v>
      </c>
      <c r="E1294" s="12" t="s">
        <v>2086</v>
      </c>
      <c r="F1294" s="12" t="s">
        <v>545</v>
      </c>
      <c r="G1294" s="16">
        <v>100000</v>
      </c>
      <c r="H1294" s="16">
        <v>0</v>
      </c>
      <c r="I1294" s="17">
        <v>0</v>
      </c>
      <c r="J1294" s="17">
        <v>0</v>
      </c>
      <c r="K1294" s="16">
        <v>100000</v>
      </c>
      <c r="L1294" s="12" t="s">
        <v>1885</v>
      </c>
      <c r="M1294" s="12" t="s">
        <v>564</v>
      </c>
      <c r="N1294" s="12" t="s">
        <v>1886</v>
      </c>
      <c r="O1294" s="16">
        <v>9.65</v>
      </c>
      <c r="P1294" s="16">
        <v>7.5</v>
      </c>
      <c r="Q1294" s="17">
        <v>9.65</v>
      </c>
      <c r="R1294" s="17">
        <v>9.65</v>
      </c>
      <c r="S1294" s="16">
        <v>0</v>
      </c>
      <c r="T1294" s="16">
        <v>0</v>
      </c>
      <c r="U1294" s="17">
        <v>0</v>
      </c>
      <c r="V1294" s="17">
        <v>0</v>
      </c>
      <c r="W1294" s="16">
        <v>7.5</v>
      </c>
      <c r="X1294" s="16">
        <v>2.15</v>
      </c>
      <c r="Y1294" s="16">
        <v>7.5</v>
      </c>
      <c r="Z1294" s="16">
        <v>0</v>
      </c>
      <c r="AA1294" s="18">
        <v>0</v>
      </c>
      <c r="AB1294" s="16">
        <v>-7.5</v>
      </c>
      <c r="AC1294" s="12" t="s">
        <v>549</v>
      </c>
      <c r="AD1294" s="12" t="s">
        <v>559</v>
      </c>
      <c r="AE1294" s="19">
        <v>43659</v>
      </c>
      <c r="AH1294" s="20">
        <v>43665</v>
      </c>
    </row>
    <row r="1295" spans="1:34" s="12" customFormat="1" ht="12.75" x14ac:dyDescent="0.15">
      <c r="A1295" s="12" t="s">
        <v>2230</v>
      </c>
      <c r="B1295" s="12" t="s">
        <v>47</v>
      </c>
      <c r="C1295" s="12" t="s">
        <v>462</v>
      </c>
      <c r="D1295" s="12" t="s">
        <v>632</v>
      </c>
      <c r="E1295" s="12" t="s">
        <v>2114</v>
      </c>
      <c r="F1295" s="12" t="s">
        <v>545</v>
      </c>
      <c r="G1295" s="16">
        <v>1000000</v>
      </c>
      <c r="H1295" s="16">
        <v>972000</v>
      </c>
      <c r="I1295" s="17">
        <v>972000</v>
      </c>
      <c r="J1295" s="17">
        <v>972000</v>
      </c>
      <c r="K1295" s="16">
        <v>28000</v>
      </c>
      <c r="L1295" s="12" t="s">
        <v>633</v>
      </c>
      <c r="M1295" s="12" t="s">
        <v>564</v>
      </c>
      <c r="N1295" s="12" t="s">
        <v>634</v>
      </c>
      <c r="O1295" s="16">
        <v>337</v>
      </c>
      <c r="P1295" s="16">
        <v>337</v>
      </c>
      <c r="Q1295" s="17">
        <v>337</v>
      </c>
      <c r="R1295" s="17">
        <v>337</v>
      </c>
      <c r="S1295" s="16">
        <v>0</v>
      </c>
      <c r="T1295" s="16">
        <v>0</v>
      </c>
      <c r="U1295" s="17">
        <v>0</v>
      </c>
      <c r="V1295" s="17">
        <v>0</v>
      </c>
      <c r="W1295" s="16">
        <v>337</v>
      </c>
      <c r="X1295" s="16">
        <v>0</v>
      </c>
      <c r="Y1295" s="16">
        <v>9.4359999999999893</v>
      </c>
      <c r="Z1295" s="16">
        <v>327.56400000000002</v>
      </c>
      <c r="AA1295" s="18">
        <v>0</v>
      </c>
      <c r="AB1295" s="16">
        <v>-9.4359999999999893</v>
      </c>
      <c r="AC1295" s="12" t="s">
        <v>549</v>
      </c>
      <c r="AD1295" s="12" t="s">
        <v>559</v>
      </c>
      <c r="AE1295" s="19">
        <v>43659</v>
      </c>
      <c r="AF1295" s="19">
        <v>43661</v>
      </c>
      <c r="AH1295" s="20">
        <v>43665</v>
      </c>
    </row>
    <row r="1296" spans="1:34" s="12" customFormat="1" ht="12.75" x14ac:dyDescent="0.15">
      <c r="A1296" s="12" t="s">
        <v>2231</v>
      </c>
      <c r="B1296" s="12" t="s">
        <v>89</v>
      </c>
      <c r="C1296" s="12" t="s">
        <v>561</v>
      </c>
      <c r="D1296" s="12" t="s">
        <v>562</v>
      </c>
      <c r="E1296" s="12" t="s">
        <v>2090</v>
      </c>
      <c r="F1296" s="12" t="s">
        <v>703</v>
      </c>
      <c r="G1296" s="16">
        <v>500000</v>
      </c>
      <c r="H1296" s="16">
        <v>0</v>
      </c>
      <c r="I1296" s="17">
        <v>0</v>
      </c>
      <c r="J1296" s="17">
        <v>0</v>
      </c>
      <c r="K1296" s="16">
        <v>500000</v>
      </c>
      <c r="L1296" s="12" t="s">
        <v>563</v>
      </c>
      <c r="M1296" s="12" t="s">
        <v>564</v>
      </c>
      <c r="N1296" s="12" t="s">
        <v>565</v>
      </c>
      <c r="O1296" s="16">
        <v>228.38499999999999</v>
      </c>
      <c r="P1296" s="16">
        <v>0</v>
      </c>
      <c r="Q1296" s="17">
        <v>0</v>
      </c>
      <c r="R1296" s="17">
        <v>0</v>
      </c>
      <c r="S1296" s="16">
        <v>0</v>
      </c>
      <c r="T1296" s="16">
        <v>0</v>
      </c>
      <c r="U1296" s="17">
        <v>0</v>
      </c>
      <c r="V1296" s="17">
        <v>0</v>
      </c>
      <c r="W1296" s="16">
        <v>0</v>
      </c>
      <c r="X1296" s="16">
        <v>228.38499999999999</v>
      </c>
      <c r="Y1296" s="16">
        <v>0</v>
      </c>
      <c r="Z1296" s="16">
        <v>0</v>
      </c>
      <c r="AA1296" s="18">
        <v>0</v>
      </c>
      <c r="AB1296" s="16">
        <v>0</v>
      </c>
      <c r="AC1296" s="12" t="s">
        <v>549</v>
      </c>
      <c r="AD1296" s="12" t="s">
        <v>559</v>
      </c>
      <c r="AE1296" s="19">
        <v>43659</v>
      </c>
    </row>
    <row r="1297" spans="1:34" s="12" customFormat="1" ht="12.75" x14ac:dyDescent="0.15">
      <c r="A1297" s="12" t="s">
        <v>2232</v>
      </c>
      <c r="B1297" s="12" t="s">
        <v>204</v>
      </c>
      <c r="C1297" s="12" t="s">
        <v>1101</v>
      </c>
      <c r="D1297" s="12" t="s">
        <v>1097</v>
      </c>
      <c r="E1297" s="12" t="s">
        <v>2233</v>
      </c>
      <c r="F1297" s="12" t="s">
        <v>545</v>
      </c>
      <c r="G1297" s="16">
        <v>400000</v>
      </c>
      <c r="H1297" s="16">
        <v>400000</v>
      </c>
      <c r="I1297" s="17">
        <v>400000</v>
      </c>
      <c r="J1297" s="17">
        <v>400000</v>
      </c>
      <c r="K1297" s="16">
        <v>0</v>
      </c>
      <c r="L1297" s="12" t="s">
        <v>1102</v>
      </c>
      <c r="M1297" s="12" t="s">
        <v>686</v>
      </c>
      <c r="N1297" s="12" t="s">
        <v>1103</v>
      </c>
      <c r="O1297" s="16">
        <v>84.8</v>
      </c>
      <c r="P1297" s="16">
        <v>84.8</v>
      </c>
      <c r="Q1297" s="17">
        <v>84.8</v>
      </c>
      <c r="R1297" s="17">
        <v>84.8</v>
      </c>
      <c r="S1297" s="16">
        <v>0</v>
      </c>
      <c r="T1297" s="16">
        <v>0</v>
      </c>
      <c r="U1297" s="17">
        <v>0</v>
      </c>
      <c r="V1297" s="17">
        <v>0</v>
      </c>
      <c r="W1297" s="16">
        <v>84.8</v>
      </c>
      <c r="X1297" s="16">
        <v>0</v>
      </c>
      <c r="Y1297" s="16">
        <v>0</v>
      </c>
      <c r="Z1297" s="16">
        <v>84.8</v>
      </c>
      <c r="AA1297" s="18">
        <v>0</v>
      </c>
      <c r="AB1297" s="16">
        <v>0</v>
      </c>
      <c r="AC1297" s="12" t="s">
        <v>549</v>
      </c>
      <c r="AD1297" s="12" t="s">
        <v>559</v>
      </c>
      <c r="AE1297" s="19">
        <v>43659</v>
      </c>
      <c r="AF1297" s="19">
        <v>43661</v>
      </c>
      <c r="AG1297" s="19">
        <v>43664</v>
      </c>
      <c r="AH1297" s="20">
        <v>43665</v>
      </c>
    </row>
    <row r="1298" spans="1:34" s="12" customFormat="1" ht="12.75" x14ac:dyDescent="0.15">
      <c r="A1298" s="12" t="s">
        <v>2234</v>
      </c>
      <c r="B1298" s="12" t="s">
        <v>1791</v>
      </c>
      <c r="C1298" s="12" t="s">
        <v>588</v>
      </c>
      <c r="D1298" s="12" t="s">
        <v>1060</v>
      </c>
      <c r="E1298" s="12" t="s">
        <v>2080</v>
      </c>
      <c r="F1298" s="12" t="s">
        <v>545</v>
      </c>
      <c r="G1298" s="16">
        <v>200</v>
      </c>
      <c r="H1298" s="16">
        <v>192</v>
      </c>
      <c r="I1298" s="17">
        <v>192</v>
      </c>
      <c r="J1298" s="17">
        <v>192</v>
      </c>
      <c r="K1298" s="16">
        <v>8</v>
      </c>
      <c r="L1298" s="12" t="s">
        <v>1061</v>
      </c>
      <c r="M1298" s="12" t="s">
        <v>557</v>
      </c>
      <c r="N1298" s="12" t="s">
        <v>1062</v>
      </c>
      <c r="O1298" s="16">
        <v>20</v>
      </c>
      <c r="P1298" s="16">
        <v>20</v>
      </c>
      <c r="Q1298" s="17">
        <v>20</v>
      </c>
      <c r="R1298" s="17">
        <v>20</v>
      </c>
      <c r="S1298" s="16">
        <v>0</v>
      </c>
      <c r="T1298" s="16">
        <v>0</v>
      </c>
      <c r="U1298" s="17">
        <v>0</v>
      </c>
      <c r="V1298" s="17">
        <v>0</v>
      </c>
      <c r="W1298" s="16">
        <v>20</v>
      </c>
      <c r="X1298" s="16">
        <v>0</v>
      </c>
      <c r="Y1298" s="16">
        <v>0.8</v>
      </c>
      <c r="Z1298" s="16">
        <v>19.2</v>
      </c>
      <c r="AA1298" s="18">
        <v>0</v>
      </c>
      <c r="AB1298" s="16">
        <v>-0.8</v>
      </c>
      <c r="AC1298" s="12" t="s">
        <v>549</v>
      </c>
      <c r="AD1298" s="12" t="s">
        <v>559</v>
      </c>
      <c r="AE1298" s="19">
        <v>43661</v>
      </c>
      <c r="AF1298" s="19">
        <v>43661</v>
      </c>
      <c r="AH1298" s="20">
        <v>43665</v>
      </c>
    </row>
    <row r="1299" spans="1:34" s="12" customFormat="1" ht="12.75" x14ac:dyDescent="0.15">
      <c r="A1299" s="12" t="s">
        <v>2235</v>
      </c>
      <c r="B1299" s="12" t="s">
        <v>594</v>
      </c>
      <c r="C1299" s="12" t="s">
        <v>588</v>
      </c>
      <c r="D1299" s="12" t="s">
        <v>589</v>
      </c>
      <c r="E1299" s="12" t="s">
        <v>2080</v>
      </c>
      <c r="F1299" s="12" t="s">
        <v>545</v>
      </c>
      <c r="G1299" s="16">
        <v>1000</v>
      </c>
      <c r="H1299" s="16">
        <v>1000</v>
      </c>
      <c r="I1299" s="17">
        <v>1000</v>
      </c>
      <c r="J1299" s="17">
        <v>1000</v>
      </c>
      <c r="K1299" s="16">
        <v>0</v>
      </c>
      <c r="L1299" s="12" t="s">
        <v>595</v>
      </c>
      <c r="M1299" s="12" t="s">
        <v>591</v>
      </c>
      <c r="N1299" s="12" t="s">
        <v>596</v>
      </c>
      <c r="O1299" s="16">
        <v>42</v>
      </c>
      <c r="P1299" s="16">
        <v>42</v>
      </c>
      <c r="Q1299" s="17">
        <v>42</v>
      </c>
      <c r="R1299" s="17">
        <v>42</v>
      </c>
      <c r="S1299" s="16">
        <v>0</v>
      </c>
      <c r="T1299" s="16">
        <v>0</v>
      </c>
      <c r="U1299" s="17">
        <v>0</v>
      </c>
      <c r="V1299" s="17">
        <v>0</v>
      </c>
      <c r="W1299" s="16">
        <v>42</v>
      </c>
      <c r="X1299" s="16">
        <v>0</v>
      </c>
      <c r="Y1299" s="16">
        <v>0</v>
      </c>
      <c r="Z1299" s="16">
        <v>42</v>
      </c>
      <c r="AA1299" s="18">
        <v>0</v>
      </c>
      <c r="AB1299" s="16">
        <v>0</v>
      </c>
      <c r="AC1299" s="12" t="s">
        <v>549</v>
      </c>
      <c r="AD1299" s="12" t="s">
        <v>559</v>
      </c>
      <c r="AE1299" s="19">
        <v>43661</v>
      </c>
      <c r="AF1299" s="19">
        <v>43661</v>
      </c>
      <c r="AG1299" s="19">
        <v>43663</v>
      </c>
      <c r="AH1299" s="20">
        <v>43665</v>
      </c>
    </row>
    <row r="1300" spans="1:34" s="12" customFormat="1" ht="12.75" x14ac:dyDescent="0.15">
      <c r="A1300" s="12" t="s">
        <v>2236</v>
      </c>
      <c r="B1300" s="12" t="s">
        <v>2179</v>
      </c>
      <c r="C1300" s="12" t="s">
        <v>573</v>
      </c>
      <c r="D1300" s="12" t="s">
        <v>2180</v>
      </c>
      <c r="E1300" s="12" t="s">
        <v>2088</v>
      </c>
      <c r="F1300" s="12" t="s">
        <v>545</v>
      </c>
      <c r="G1300" s="16">
        <v>5</v>
      </c>
      <c r="H1300" s="16">
        <v>5</v>
      </c>
      <c r="I1300" s="17">
        <v>5</v>
      </c>
      <c r="J1300" s="17">
        <v>5</v>
      </c>
      <c r="K1300" s="16">
        <v>0</v>
      </c>
      <c r="L1300" s="12" t="s">
        <v>2140</v>
      </c>
      <c r="M1300" s="12" t="s">
        <v>564</v>
      </c>
      <c r="N1300" s="12" t="s">
        <v>2141</v>
      </c>
      <c r="O1300" s="16">
        <v>0.70399999999999996</v>
      </c>
      <c r="P1300" s="16">
        <v>0.70399999999999996</v>
      </c>
      <c r="Q1300" s="17">
        <v>0.70399999999999996</v>
      </c>
      <c r="R1300" s="17">
        <v>0.70399999999999996</v>
      </c>
      <c r="S1300" s="16">
        <v>0</v>
      </c>
      <c r="T1300" s="16">
        <v>0</v>
      </c>
      <c r="U1300" s="17">
        <v>0</v>
      </c>
      <c r="V1300" s="17">
        <v>0</v>
      </c>
      <c r="W1300" s="16">
        <v>0.70399999999999996</v>
      </c>
      <c r="X1300" s="16">
        <v>0</v>
      </c>
      <c r="Y1300" s="16">
        <v>0</v>
      </c>
      <c r="Z1300" s="16">
        <v>0.70399999999999996</v>
      </c>
      <c r="AA1300" s="18">
        <v>0</v>
      </c>
      <c r="AB1300" s="16">
        <v>0</v>
      </c>
      <c r="AC1300" s="12" t="s">
        <v>549</v>
      </c>
      <c r="AD1300" s="12" t="s">
        <v>559</v>
      </c>
      <c r="AE1300" s="19">
        <v>43661</v>
      </c>
      <c r="AF1300" s="19">
        <v>43661</v>
      </c>
      <c r="AG1300" s="19">
        <v>43661</v>
      </c>
      <c r="AH1300" s="20">
        <v>43665</v>
      </c>
    </row>
    <row r="1301" spans="1:34" s="12" customFormat="1" ht="12.75" x14ac:dyDescent="0.15">
      <c r="A1301" s="12" t="s">
        <v>2237</v>
      </c>
      <c r="B1301" s="12" t="s">
        <v>11</v>
      </c>
      <c r="C1301" s="12" t="s">
        <v>453</v>
      </c>
      <c r="D1301" s="12" t="s">
        <v>628</v>
      </c>
      <c r="E1301" s="12" t="s">
        <v>2088</v>
      </c>
      <c r="F1301" s="12" t="s">
        <v>545</v>
      </c>
      <c r="G1301" s="16">
        <v>1000000</v>
      </c>
      <c r="H1301" s="16">
        <v>950000</v>
      </c>
      <c r="I1301" s="17">
        <v>950000</v>
      </c>
      <c r="J1301" s="17">
        <v>950000</v>
      </c>
      <c r="K1301" s="16">
        <v>50000</v>
      </c>
      <c r="L1301" s="12" t="s">
        <v>629</v>
      </c>
      <c r="M1301" s="12" t="s">
        <v>564</v>
      </c>
      <c r="N1301" s="12" t="s">
        <v>630</v>
      </c>
      <c r="O1301" s="16">
        <v>862</v>
      </c>
      <c r="P1301" s="16">
        <v>862</v>
      </c>
      <c r="Q1301" s="17">
        <v>862</v>
      </c>
      <c r="R1301" s="17">
        <v>862</v>
      </c>
      <c r="S1301" s="16">
        <v>0</v>
      </c>
      <c r="T1301" s="16">
        <v>0</v>
      </c>
      <c r="U1301" s="17">
        <v>0</v>
      </c>
      <c r="V1301" s="17">
        <v>0</v>
      </c>
      <c r="W1301" s="16">
        <v>862</v>
      </c>
      <c r="X1301" s="16">
        <v>0</v>
      </c>
      <c r="Y1301" s="16">
        <v>43.1</v>
      </c>
      <c r="Z1301" s="16">
        <v>818.9</v>
      </c>
      <c r="AA1301" s="18">
        <v>0</v>
      </c>
      <c r="AB1301" s="16">
        <v>-43.1</v>
      </c>
      <c r="AC1301" s="12" t="s">
        <v>549</v>
      </c>
      <c r="AD1301" s="12" t="s">
        <v>559</v>
      </c>
      <c r="AE1301" s="19">
        <v>43662</v>
      </c>
      <c r="AF1301" s="19">
        <v>43663</v>
      </c>
      <c r="AH1301" s="20">
        <v>43670</v>
      </c>
    </row>
    <row r="1302" spans="1:34" s="12" customFormat="1" ht="12.75" x14ac:dyDescent="0.15">
      <c r="A1302" s="12" t="s">
        <v>2238</v>
      </c>
      <c r="B1302" s="12" t="s">
        <v>587</v>
      </c>
      <c r="C1302" s="12" t="s">
        <v>588</v>
      </c>
      <c r="D1302" s="12" t="s">
        <v>589</v>
      </c>
      <c r="E1302" s="12" t="s">
        <v>2088</v>
      </c>
      <c r="F1302" s="12" t="s">
        <v>545</v>
      </c>
      <c r="G1302" s="16">
        <v>2000</v>
      </c>
      <c r="H1302" s="16">
        <v>1992.5</v>
      </c>
      <c r="I1302" s="17">
        <v>1992.5</v>
      </c>
      <c r="J1302" s="17">
        <v>1992.5</v>
      </c>
      <c r="K1302" s="16">
        <v>7.5</v>
      </c>
      <c r="L1302" s="12" t="s">
        <v>590</v>
      </c>
      <c r="M1302" s="12" t="s">
        <v>591</v>
      </c>
      <c r="N1302" s="12" t="s">
        <v>592</v>
      </c>
      <c r="O1302" s="16">
        <v>66</v>
      </c>
      <c r="P1302" s="16">
        <v>66</v>
      </c>
      <c r="Q1302" s="17">
        <v>66</v>
      </c>
      <c r="R1302" s="17">
        <v>66</v>
      </c>
      <c r="S1302" s="16">
        <v>0</v>
      </c>
      <c r="T1302" s="16">
        <v>0</v>
      </c>
      <c r="U1302" s="17">
        <v>0</v>
      </c>
      <c r="V1302" s="17">
        <v>0</v>
      </c>
      <c r="W1302" s="16">
        <v>66</v>
      </c>
      <c r="X1302" s="16">
        <v>0</v>
      </c>
      <c r="Y1302" s="16">
        <v>0.2475</v>
      </c>
      <c r="Z1302" s="16">
        <v>65.752499999999998</v>
      </c>
      <c r="AA1302" s="18">
        <v>0</v>
      </c>
      <c r="AB1302" s="16">
        <v>-0.2475</v>
      </c>
      <c r="AC1302" s="12" t="s">
        <v>549</v>
      </c>
      <c r="AD1302" s="12" t="s">
        <v>559</v>
      </c>
      <c r="AE1302" s="19">
        <v>43662</v>
      </c>
      <c r="AF1302" s="19">
        <v>43662</v>
      </c>
      <c r="AH1302" s="20">
        <v>43675</v>
      </c>
    </row>
    <row r="1303" spans="1:34" s="12" customFormat="1" ht="12.75" x14ac:dyDescent="0.15">
      <c r="A1303" s="12" t="s">
        <v>2239</v>
      </c>
      <c r="B1303" s="12" t="s">
        <v>2240</v>
      </c>
      <c r="C1303" s="12" t="s">
        <v>554</v>
      </c>
      <c r="D1303" s="12" t="s">
        <v>555</v>
      </c>
      <c r="E1303" s="12" t="s">
        <v>2088</v>
      </c>
      <c r="F1303" s="12" t="s">
        <v>585</v>
      </c>
      <c r="G1303" s="16">
        <v>100</v>
      </c>
      <c r="H1303" s="16">
        <v>100</v>
      </c>
      <c r="I1303" s="17">
        <v>100</v>
      </c>
      <c r="J1303" s="17">
        <v>100</v>
      </c>
      <c r="K1303" s="16">
        <v>0</v>
      </c>
      <c r="L1303" s="12" t="s">
        <v>654</v>
      </c>
      <c r="M1303" s="12" t="s">
        <v>557</v>
      </c>
      <c r="N1303" s="12" t="s">
        <v>655</v>
      </c>
      <c r="O1303" s="16">
        <v>14</v>
      </c>
      <c r="P1303" s="16">
        <v>14</v>
      </c>
      <c r="Q1303" s="17">
        <v>14</v>
      </c>
      <c r="R1303" s="17">
        <v>14</v>
      </c>
      <c r="S1303" s="16">
        <v>0</v>
      </c>
      <c r="T1303" s="16">
        <v>0</v>
      </c>
      <c r="U1303" s="17">
        <v>0</v>
      </c>
      <c r="V1303" s="17">
        <v>0</v>
      </c>
      <c r="W1303" s="16">
        <v>14</v>
      </c>
      <c r="X1303" s="16">
        <v>0</v>
      </c>
      <c r="Y1303" s="16">
        <v>0</v>
      </c>
      <c r="Z1303" s="16">
        <v>14</v>
      </c>
      <c r="AA1303" s="18">
        <v>0</v>
      </c>
      <c r="AB1303" s="16">
        <v>0</v>
      </c>
      <c r="AC1303" s="12" t="s">
        <v>549</v>
      </c>
      <c r="AD1303" s="12" t="s">
        <v>559</v>
      </c>
      <c r="AE1303" s="19">
        <v>43662</v>
      </c>
      <c r="AF1303" s="19">
        <v>43670</v>
      </c>
      <c r="AG1303" s="19">
        <v>43672</v>
      </c>
    </row>
    <row r="1304" spans="1:34" s="12" customFormat="1" ht="12.75" x14ac:dyDescent="0.15">
      <c r="A1304" s="12" t="s">
        <v>2241</v>
      </c>
      <c r="B1304" s="12" t="s">
        <v>2242</v>
      </c>
      <c r="C1304" s="12" t="s">
        <v>652</v>
      </c>
      <c r="D1304" s="12" t="s">
        <v>653</v>
      </c>
      <c r="E1304" s="12" t="s">
        <v>1952</v>
      </c>
      <c r="F1304" s="12" t="s">
        <v>545</v>
      </c>
      <c r="G1304" s="16">
        <v>200</v>
      </c>
      <c r="H1304" s="16">
        <v>196</v>
      </c>
      <c r="I1304" s="17">
        <v>196</v>
      </c>
      <c r="J1304" s="17">
        <v>196</v>
      </c>
      <c r="K1304" s="16">
        <v>4</v>
      </c>
      <c r="L1304" s="12" t="s">
        <v>654</v>
      </c>
      <c r="M1304" s="12" t="s">
        <v>557</v>
      </c>
      <c r="N1304" s="12" t="s">
        <v>655</v>
      </c>
      <c r="O1304" s="16">
        <v>14</v>
      </c>
      <c r="P1304" s="16">
        <v>14</v>
      </c>
      <c r="Q1304" s="17">
        <v>14</v>
      </c>
      <c r="R1304" s="17">
        <v>14</v>
      </c>
      <c r="S1304" s="16">
        <v>0</v>
      </c>
      <c r="T1304" s="16">
        <v>0</v>
      </c>
      <c r="U1304" s="17">
        <v>0</v>
      </c>
      <c r="V1304" s="17">
        <v>0</v>
      </c>
      <c r="W1304" s="16">
        <v>14</v>
      </c>
      <c r="X1304" s="16">
        <v>0</v>
      </c>
      <c r="Y1304" s="16">
        <v>0.28000000000000003</v>
      </c>
      <c r="Z1304" s="16">
        <v>13.72</v>
      </c>
      <c r="AA1304" s="18">
        <v>0</v>
      </c>
      <c r="AB1304" s="16">
        <v>-0.28000000000000003</v>
      </c>
      <c r="AC1304" s="12" t="s">
        <v>549</v>
      </c>
      <c r="AD1304" s="12" t="s">
        <v>559</v>
      </c>
      <c r="AE1304" s="19">
        <v>43662</v>
      </c>
      <c r="AF1304" s="19">
        <v>43669</v>
      </c>
      <c r="AH1304" s="20">
        <v>43675</v>
      </c>
    </row>
    <row r="1305" spans="1:34" s="12" customFormat="1" ht="12.75" x14ac:dyDescent="0.15">
      <c r="A1305" s="12" t="s">
        <v>2243</v>
      </c>
      <c r="B1305" s="12" t="s">
        <v>2244</v>
      </c>
      <c r="C1305" s="12" t="s">
        <v>696</v>
      </c>
      <c r="D1305" s="12" t="s">
        <v>697</v>
      </c>
      <c r="E1305" s="12" t="s">
        <v>2088</v>
      </c>
      <c r="F1305" s="12" t="s">
        <v>545</v>
      </c>
      <c r="G1305" s="16">
        <v>200</v>
      </c>
      <c r="H1305" s="16">
        <v>133.30000000000001</v>
      </c>
      <c r="I1305" s="17">
        <v>133.30000000000001</v>
      </c>
      <c r="J1305" s="17">
        <v>133.30000000000001</v>
      </c>
      <c r="K1305" s="16">
        <v>66.7</v>
      </c>
      <c r="L1305" s="12" t="s">
        <v>698</v>
      </c>
      <c r="M1305" s="12" t="s">
        <v>564</v>
      </c>
      <c r="N1305" s="12" t="s">
        <v>699</v>
      </c>
      <c r="O1305" s="16">
        <v>24</v>
      </c>
      <c r="P1305" s="16">
        <v>16</v>
      </c>
      <c r="Q1305" s="17">
        <v>16</v>
      </c>
      <c r="R1305" s="17">
        <v>16</v>
      </c>
      <c r="S1305" s="16">
        <v>0</v>
      </c>
      <c r="T1305" s="16">
        <v>0</v>
      </c>
      <c r="U1305" s="17">
        <v>0</v>
      </c>
      <c r="V1305" s="17">
        <v>0</v>
      </c>
      <c r="W1305" s="16">
        <v>16</v>
      </c>
      <c r="X1305" s="16">
        <v>8</v>
      </c>
      <c r="Y1305" s="16">
        <v>3.9999999999986401E-3</v>
      </c>
      <c r="Z1305" s="16">
        <v>15.996</v>
      </c>
      <c r="AA1305" s="18">
        <v>0</v>
      </c>
      <c r="AB1305" s="16">
        <v>-4.0000000000009099E-3</v>
      </c>
      <c r="AC1305" s="12" t="s">
        <v>549</v>
      </c>
      <c r="AD1305" s="12" t="s">
        <v>559</v>
      </c>
      <c r="AE1305" s="19">
        <v>43662</v>
      </c>
      <c r="AF1305" s="19">
        <v>43670</v>
      </c>
      <c r="AH1305" s="20">
        <v>43675</v>
      </c>
    </row>
    <row r="1306" spans="1:34" s="12" customFormat="1" ht="12.75" x14ac:dyDescent="0.15">
      <c r="A1306" s="12" t="s">
        <v>2245</v>
      </c>
      <c r="B1306" s="12" t="s">
        <v>2246</v>
      </c>
      <c r="C1306" s="12" t="s">
        <v>701</v>
      </c>
      <c r="D1306" s="12" t="s">
        <v>697</v>
      </c>
      <c r="E1306" s="12" t="s">
        <v>2082</v>
      </c>
      <c r="F1306" s="12" t="s">
        <v>545</v>
      </c>
      <c r="G1306" s="16">
        <v>200</v>
      </c>
      <c r="H1306" s="16">
        <v>117.3</v>
      </c>
      <c r="I1306" s="17">
        <v>117.3</v>
      </c>
      <c r="J1306" s="17">
        <v>117.3</v>
      </c>
      <c r="K1306" s="16">
        <v>82.7</v>
      </c>
      <c r="L1306" s="12" t="s">
        <v>698</v>
      </c>
      <c r="M1306" s="12" t="s">
        <v>564</v>
      </c>
      <c r="N1306" s="12" t="s">
        <v>699</v>
      </c>
      <c r="O1306" s="16">
        <v>24</v>
      </c>
      <c r="P1306" s="16">
        <v>14.08</v>
      </c>
      <c r="Q1306" s="17">
        <v>15.04</v>
      </c>
      <c r="R1306" s="17">
        <v>15.04</v>
      </c>
      <c r="S1306" s="16">
        <v>0</v>
      </c>
      <c r="T1306" s="16">
        <v>0</v>
      </c>
      <c r="U1306" s="17">
        <v>0</v>
      </c>
      <c r="V1306" s="17">
        <v>0</v>
      </c>
      <c r="W1306" s="16">
        <v>14.08</v>
      </c>
      <c r="X1306" s="16">
        <v>9.92</v>
      </c>
      <c r="Y1306" s="16">
        <v>3.9999999999986401E-3</v>
      </c>
      <c r="Z1306" s="16">
        <v>14.076000000000001</v>
      </c>
      <c r="AA1306" s="18">
        <v>0</v>
      </c>
      <c r="AB1306" s="16">
        <v>-4.0000000000009099E-3</v>
      </c>
      <c r="AC1306" s="12" t="s">
        <v>549</v>
      </c>
      <c r="AD1306" s="12" t="s">
        <v>559</v>
      </c>
      <c r="AE1306" s="19">
        <v>43662</v>
      </c>
      <c r="AF1306" s="19">
        <v>43670</v>
      </c>
      <c r="AH1306" s="20">
        <v>43675</v>
      </c>
    </row>
    <row r="1307" spans="1:34" s="12" customFormat="1" ht="12.75" x14ac:dyDescent="0.15">
      <c r="A1307" s="12" t="s">
        <v>2247</v>
      </c>
      <c r="B1307" s="12" t="s">
        <v>2248</v>
      </c>
      <c r="C1307" s="12" t="s">
        <v>636</v>
      </c>
      <c r="D1307" s="12" t="s">
        <v>637</v>
      </c>
      <c r="E1307" s="12" t="s">
        <v>2082</v>
      </c>
      <c r="F1307" s="12" t="s">
        <v>545</v>
      </c>
      <c r="G1307" s="16">
        <v>100</v>
      </c>
      <c r="H1307" s="16">
        <v>100</v>
      </c>
      <c r="I1307" s="17">
        <v>100</v>
      </c>
      <c r="J1307" s="17">
        <v>100</v>
      </c>
      <c r="K1307" s="16">
        <v>0</v>
      </c>
      <c r="L1307" s="12" t="s">
        <v>638</v>
      </c>
      <c r="M1307" s="12" t="s">
        <v>557</v>
      </c>
      <c r="N1307" s="12" t="s">
        <v>639</v>
      </c>
      <c r="O1307" s="16">
        <v>15</v>
      </c>
      <c r="P1307" s="16">
        <v>15</v>
      </c>
      <c r="Q1307" s="17">
        <v>15</v>
      </c>
      <c r="R1307" s="17">
        <v>15</v>
      </c>
      <c r="S1307" s="16">
        <v>0</v>
      </c>
      <c r="T1307" s="16">
        <v>0</v>
      </c>
      <c r="U1307" s="17">
        <v>0</v>
      </c>
      <c r="V1307" s="17">
        <v>0</v>
      </c>
      <c r="W1307" s="16">
        <v>15</v>
      </c>
      <c r="X1307" s="16">
        <v>0</v>
      </c>
      <c r="Y1307" s="16">
        <v>0</v>
      </c>
      <c r="Z1307" s="16">
        <v>15</v>
      </c>
      <c r="AA1307" s="18">
        <v>0</v>
      </c>
      <c r="AB1307" s="16">
        <v>0</v>
      </c>
      <c r="AC1307" s="12" t="s">
        <v>549</v>
      </c>
      <c r="AD1307" s="12" t="s">
        <v>559</v>
      </c>
      <c r="AE1307" s="19">
        <v>43662</v>
      </c>
      <c r="AF1307" s="19">
        <v>43663</v>
      </c>
      <c r="AG1307" s="19">
        <v>43663</v>
      </c>
      <c r="AH1307" s="20">
        <v>43665</v>
      </c>
    </row>
    <row r="1308" spans="1:34" s="12" customFormat="1" ht="12.75" x14ac:dyDescent="0.15">
      <c r="A1308" s="12" t="s">
        <v>2249</v>
      </c>
      <c r="B1308" s="12" t="s">
        <v>110</v>
      </c>
      <c r="C1308" s="12" t="s">
        <v>696</v>
      </c>
      <c r="D1308" s="12" t="s">
        <v>697</v>
      </c>
      <c r="E1308" s="12" t="s">
        <v>1945</v>
      </c>
      <c r="F1308" s="12" t="s">
        <v>545</v>
      </c>
      <c r="G1308" s="16">
        <v>600</v>
      </c>
      <c r="H1308" s="16">
        <v>583.5</v>
      </c>
      <c r="I1308" s="17">
        <v>583.5</v>
      </c>
      <c r="J1308" s="17">
        <v>583.5</v>
      </c>
      <c r="K1308" s="16">
        <v>16.5</v>
      </c>
      <c r="L1308" s="12" t="s">
        <v>698</v>
      </c>
      <c r="M1308" s="12" t="s">
        <v>564</v>
      </c>
      <c r="N1308" s="12" t="s">
        <v>699</v>
      </c>
      <c r="O1308" s="16">
        <v>68</v>
      </c>
      <c r="P1308" s="16">
        <v>66.13</v>
      </c>
      <c r="Q1308" s="17">
        <v>68</v>
      </c>
      <c r="R1308" s="17">
        <v>68</v>
      </c>
      <c r="S1308" s="16">
        <v>0</v>
      </c>
      <c r="T1308" s="16">
        <v>0</v>
      </c>
      <c r="U1308" s="17">
        <v>0</v>
      </c>
      <c r="V1308" s="17">
        <v>0</v>
      </c>
      <c r="W1308" s="16">
        <v>66.13</v>
      </c>
      <c r="X1308" s="16">
        <v>1.87</v>
      </c>
      <c r="Y1308" s="16">
        <v>0</v>
      </c>
      <c r="Z1308" s="16">
        <v>66.13</v>
      </c>
      <c r="AA1308" s="18">
        <v>0</v>
      </c>
      <c r="AB1308" s="16">
        <v>0</v>
      </c>
      <c r="AC1308" s="12" t="s">
        <v>549</v>
      </c>
      <c r="AD1308" s="12" t="s">
        <v>559</v>
      </c>
      <c r="AE1308" s="19">
        <v>43662</v>
      </c>
      <c r="AF1308" s="19">
        <v>43664</v>
      </c>
      <c r="AH1308" s="20">
        <v>43675</v>
      </c>
    </row>
    <row r="1309" spans="1:34" s="12" customFormat="1" ht="12.75" x14ac:dyDescent="0.15">
      <c r="A1309" s="12" t="s">
        <v>2250</v>
      </c>
      <c r="B1309" s="12" t="s">
        <v>111</v>
      </c>
      <c r="C1309" s="12" t="s">
        <v>701</v>
      </c>
      <c r="D1309" s="12" t="s">
        <v>697</v>
      </c>
      <c r="E1309" s="12" t="s">
        <v>1945</v>
      </c>
      <c r="F1309" s="12" t="s">
        <v>545</v>
      </c>
      <c r="G1309" s="16">
        <v>600</v>
      </c>
      <c r="H1309" s="16">
        <v>587.5</v>
      </c>
      <c r="I1309" s="17">
        <v>587.5</v>
      </c>
      <c r="J1309" s="17">
        <v>587.5</v>
      </c>
      <c r="K1309" s="16">
        <v>12.5</v>
      </c>
      <c r="L1309" s="12" t="s">
        <v>698</v>
      </c>
      <c r="M1309" s="12" t="s">
        <v>564</v>
      </c>
      <c r="N1309" s="12" t="s">
        <v>699</v>
      </c>
      <c r="O1309" s="16">
        <v>68</v>
      </c>
      <c r="P1309" s="16">
        <v>66.59</v>
      </c>
      <c r="Q1309" s="17">
        <v>68</v>
      </c>
      <c r="R1309" s="17">
        <v>68</v>
      </c>
      <c r="S1309" s="16">
        <v>0</v>
      </c>
      <c r="T1309" s="16">
        <v>0</v>
      </c>
      <c r="U1309" s="17">
        <v>0</v>
      </c>
      <c r="V1309" s="17">
        <v>0</v>
      </c>
      <c r="W1309" s="16">
        <v>66.59</v>
      </c>
      <c r="X1309" s="16">
        <v>1.41</v>
      </c>
      <c r="Y1309" s="16">
        <v>6.6666666666605999E-3</v>
      </c>
      <c r="Z1309" s="16">
        <v>66.5833333333333</v>
      </c>
      <c r="AA1309" s="18">
        <v>0</v>
      </c>
      <c r="AB1309" s="16">
        <v>-6.6666666666697003E-3</v>
      </c>
      <c r="AC1309" s="12" t="s">
        <v>549</v>
      </c>
      <c r="AD1309" s="12" t="s">
        <v>559</v>
      </c>
      <c r="AE1309" s="19">
        <v>43662</v>
      </c>
      <c r="AF1309" s="19">
        <v>43664</v>
      </c>
      <c r="AH1309" s="20">
        <v>43675</v>
      </c>
    </row>
    <row r="1310" spans="1:34" s="12" customFormat="1" ht="12.75" x14ac:dyDescent="0.15">
      <c r="A1310" s="12" t="s">
        <v>2251</v>
      </c>
      <c r="B1310" s="12" t="s">
        <v>99</v>
      </c>
      <c r="C1310" s="12" t="s">
        <v>588</v>
      </c>
      <c r="D1310" s="12" t="s">
        <v>987</v>
      </c>
      <c r="E1310" s="12" t="s">
        <v>2088</v>
      </c>
      <c r="F1310" s="12" t="s">
        <v>708</v>
      </c>
      <c r="G1310" s="16">
        <v>200</v>
      </c>
      <c r="H1310" s="16">
        <v>0</v>
      </c>
      <c r="I1310" s="17">
        <v>0</v>
      </c>
      <c r="J1310" s="17">
        <v>0</v>
      </c>
      <c r="K1310" s="16">
        <v>200</v>
      </c>
      <c r="L1310" s="12" t="s">
        <v>988</v>
      </c>
      <c r="M1310" s="12" t="s">
        <v>557</v>
      </c>
      <c r="N1310" s="12" t="s">
        <v>989</v>
      </c>
      <c r="O1310" s="16">
        <v>112</v>
      </c>
      <c r="P1310" s="16">
        <v>112</v>
      </c>
      <c r="Q1310" s="17">
        <v>112</v>
      </c>
      <c r="R1310" s="17">
        <v>112</v>
      </c>
      <c r="S1310" s="16">
        <v>0</v>
      </c>
      <c r="T1310" s="16">
        <v>0</v>
      </c>
      <c r="U1310" s="17">
        <v>0</v>
      </c>
      <c r="V1310" s="17">
        <v>0</v>
      </c>
      <c r="W1310" s="16">
        <v>112</v>
      </c>
      <c r="X1310" s="16">
        <v>0</v>
      </c>
      <c r="Y1310" s="16">
        <v>112</v>
      </c>
      <c r="Z1310" s="16">
        <v>0</v>
      </c>
      <c r="AA1310" s="18">
        <v>0</v>
      </c>
      <c r="AB1310" s="16">
        <v>-112</v>
      </c>
      <c r="AC1310" s="12" t="s">
        <v>549</v>
      </c>
      <c r="AD1310" s="12" t="s">
        <v>559</v>
      </c>
      <c r="AE1310" s="19">
        <v>43662</v>
      </c>
    </row>
    <row r="1311" spans="1:34" s="12" customFormat="1" ht="12.75" x14ac:dyDescent="0.15">
      <c r="A1311" s="12" t="s">
        <v>2252</v>
      </c>
      <c r="B1311" s="12" t="s">
        <v>457</v>
      </c>
      <c r="C1311" s="12" t="s">
        <v>740</v>
      </c>
      <c r="D1311" s="12" t="s">
        <v>741</v>
      </c>
      <c r="E1311" s="12" t="s">
        <v>2088</v>
      </c>
      <c r="F1311" s="12" t="s">
        <v>585</v>
      </c>
      <c r="G1311" s="16">
        <v>600</v>
      </c>
      <c r="H1311" s="16">
        <v>480</v>
      </c>
      <c r="I1311" s="17">
        <v>480</v>
      </c>
      <c r="J1311" s="17">
        <v>480</v>
      </c>
      <c r="K1311" s="16">
        <v>120</v>
      </c>
      <c r="L1311" s="12" t="s">
        <v>742</v>
      </c>
      <c r="M1311" s="12" t="s">
        <v>743</v>
      </c>
      <c r="N1311" s="12" t="s">
        <v>744</v>
      </c>
      <c r="O1311" s="16">
        <v>48.152999999999999</v>
      </c>
      <c r="P1311" s="16">
        <v>45.350999999999999</v>
      </c>
      <c r="Q1311" s="17">
        <v>45.350999999999999</v>
      </c>
      <c r="R1311" s="17">
        <v>45.350999999999999</v>
      </c>
      <c r="S1311" s="16">
        <v>0</v>
      </c>
      <c r="T1311" s="16">
        <v>0</v>
      </c>
      <c r="U1311" s="17">
        <v>0</v>
      </c>
      <c r="V1311" s="17">
        <v>0</v>
      </c>
      <c r="W1311" s="16">
        <v>45.350999999999999</v>
      </c>
      <c r="X1311" s="16">
        <v>2.802</v>
      </c>
      <c r="Y1311" s="16">
        <v>6.8286000000000104</v>
      </c>
      <c r="Z1311" s="16">
        <v>38.522399999999998</v>
      </c>
      <c r="AA1311" s="18">
        <v>0</v>
      </c>
      <c r="AB1311" s="16">
        <v>-6.8286000000000104</v>
      </c>
      <c r="AC1311" s="12" t="s">
        <v>549</v>
      </c>
      <c r="AD1311" s="12" t="s">
        <v>559</v>
      </c>
      <c r="AE1311" s="19">
        <v>43662</v>
      </c>
      <c r="AF1311" s="19">
        <v>43671</v>
      </c>
    </row>
    <row r="1312" spans="1:34" s="12" customFormat="1" ht="12.75" x14ac:dyDescent="0.15">
      <c r="A1312" s="12" t="s">
        <v>2253</v>
      </c>
      <c r="B1312" s="12" t="s">
        <v>47</v>
      </c>
      <c r="C1312" s="12" t="s">
        <v>462</v>
      </c>
      <c r="D1312" s="12" t="s">
        <v>632</v>
      </c>
      <c r="E1312" s="12" t="s">
        <v>2088</v>
      </c>
      <c r="F1312" s="12" t="s">
        <v>545</v>
      </c>
      <c r="G1312" s="16">
        <v>1200000</v>
      </c>
      <c r="H1312" s="16">
        <v>1149000</v>
      </c>
      <c r="I1312" s="17">
        <v>1149000</v>
      </c>
      <c r="J1312" s="17">
        <v>1149000</v>
      </c>
      <c r="K1312" s="16">
        <v>51000</v>
      </c>
      <c r="L1312" s="12" t="s">
        <v>633</v>
      </c>
      <c r="M1312" s="12" t="s">
        <v>564</v>
      </c>
      <c r="N1312" s="12" t="s">
        <v>634</v>
      </c>
      <c r="O1312" s="16">
        <v>405</v>
      </c>
      <c r="P1312" s="16">
        <v>404.7</v>
      </c>
      <c r="Q1312" s="17">
        <v>404.7</v>
      </c>
      <c r="R1312" s="17">
        <v>404.7</v>
      </c>
      <c r="S1312" s="16">
        <v>0</v>
      </c>
      <c r="T1312" s="16">
        <v>0</v>
      </c>
      <c r="U1312" s="17">
        <v>0</v>
      </c>
      <c r="V1312" s="17">
        <v>0</v>
      </c>
      <c r="W1312" s="16">
        <v>404.7</v>
      </c>
      <c r="X1312" s="16">
        <v>0.3</v>
      </c>
      <c r="Y1312" s="16">
        <v>16.912499999999898</v>
      </c>
      <c r="Z1312" s="16">
        <v>387.78750000000002</v>
      </c>
      <c r="AA1312" s="18">
        <v>0</v>
      </c>
      <c r="AB1312" s="16">
        <v>-16.912500000000001</v>
      </c>
      <c r="AC1312" s="12" t="s">
        <v>549</v>
      </c>
      <c r="AD1312" s="12" t="s">
        <v>559</v>
      </c>
      <c r="AE1312" s="19">
        <v>43663</v>
      </c>
      <c r="AF1312" s="19">
        <v>43663</v>
      </c>
      <c r="AH1312" s="20">
        <v>43666</v>
      </c>
    </row>
    <row r="1313" spans="1:34" s="12" customFormat="1" ht="12.75" x14ac:dyDescent="0.15">
      <c r="A1313" s="12" t="s">
        <v>2254</v>
      </c>
      <c r="B1313" s="12" t="s">
        <v>353</v>
      </c>
      <c r="C1313" s="12" t="s">
        <v>711</v>
      </c>
      <c r="D1313" s="12" t="s">
        <v>1383</v>
      </c>
      <c r="E1313" s="12" t="s">
        <v>2080</v>
      </c>
      <c r="F1313" s="12" t="s">
        <v>545</v>
      </c>
      <c r="G1313" s="16">
        <v>400</v>
      </c>
      <c r="H1313" s="16">
        <v>290</v>
      </c>
      <c r="I1313" s="17">
        <v>290</v>
      </c>
      <c r="J1313" s="17">
        <v>290</v>
      </c>
      <c r="K1313" s="16">
        <v>110</v>
      </c>
      <c r="L1313" s="12" t="s">
        <v>1384</v>
      </c>
      <c r="M1313" s="12" t="s">
        <v>827</v>
      </c>
      <c r="N1313" s="12" t="s">
        <v>1385</v>
      </c>
      <c r="O1313" s="16">
        <v>41.6</v>
      </c>
      <c r="P1313" s="16">
        <v>35</v>
      </c>
      <c r="Q1313" s="17">
        <v>35</v>
      </c>
      <c r="R1313" s="17">
        <v>35</v>
      </c>
      <c r="S1313" s="16">
        <v>0</v>
      </c>
      <c r="T1313" s="16">
        <v>0</v>
      </c>
      <c r="U1313" s="17">
        <v>0</v>
      </c>
      <c r="V1313" s="17">
        <v>0</v>
      </c>
      <c r="W1313" s="16">
        <v>35</v>
      </c>
      <c r="X1313" s="16">
        <v>6.6</v>
      </c>
      <c r="Y1313" s="16">
        <v>4.84</v>
      </c>
      <c r="Z1313" s="16">
        <v>30.16</v>
      </c>
      <c r="AA1313" s="18">
        <v>0</v>
      </c>
      <c r="AB1313" s="16">
        <v>-4.84</v>
      </c>
      <c r="AC1313" s="12" t="s">
        <v>549</v>
      </c>
      <c r="AD1313" s="12" t="s">
        <v>559</v>
      </c>
      <c r="AE1313" s="19">
        <v>43663</v>
      </c>
      <c r="AF1313" s="19">
        <v>43663</v>
      </c>
      <c r="AH1313" s="20">
        <v>43675</v>
      </c>
    </row>
    <row r="1314" spans="1:34" s="12" customFormat="1" ht="12.75" x14ac:dyDescent="0.15">
      <c r="A1314" s="12" t="s">
        <v>2255</v>
      </c>
      <c r="B1314" s="12" t="s">
        <v>15</v>
      </c>
      <c r="C1314" s="12" t="s">
        <v>690</v>
      </c>
      <c r="D1314" s="12" t="s">
        <v>691</v>
      </c>
      <c r="E1314" s="12" t="s">
        <v>2112</v>
      </c>
      <c r="F1314" s="12" t="s">
        <v>545</v>
      </c>
      <c r="G1314" s="16">
        <v>400000</v>
      </c>
      <c r="H1314" s="16">
        <v>395500</v>
      </c>
      <c r="I1314" s="17">
        <v>395500</v>
      </c>
      <c r="J1314" s="17">
        <v>395500</v>
      </c>
      <c r="K1314" s="16">
        <v>4500</v>
      </c>
      <c r="L1314" s="12" t="s">
        <v>692</v>
      </c>
      <c r="M1314" s="12" t="s">
        <v>564</v>
      </c>
      <c r="N1314" s="12" t="s">
        <v>693</v>
      </c>
      <c r="O1314" s="16">
        <v>136</v>
      </c>
      <c r="P1314" s="16">
        <v>136</v>
      </c>
      <c r="Q1314" s="17">
        <v>136</v>
      </c>
      <c r="R1314" s="17">
        <v>136</v>
      </c>
      <c r="S1314" s="16">
        <v>0</v>
      </c>
      <c r="T1314" s="16">
        <v>0</v>
      </c>
      <c r="U1314" s="17">
        <v>0</v>
      </c>
      <c r="V1314" s="17">
        <v>0</v>
      </c>
      <c r="W1314" s="16">
        <v>136</v>
      </c>
      <c r="X1314" s="16">
        <v>0</v>
      </c>
      <c r="Y1314" s="16">
        <v>1.53</v>
      </c>
      <c r="Z1314" s="16">
        <v>134.47</v>
      </c>
      <c r="AA1314" s="18">
        <v>0</v>
      </c>
      <c r="AB1314" s="16">
        <v>-1.53</v>
      </c>
      <c r="AC1314" s="12" t="s">
        <v>549</v>
      </c>
      <c r="AD1314" s="12" t="s">
        <v>559</v>
      </c>
      <c r="AE1314" s="19">
        <v>43663</v>
      </c>
      <c r="AF1314" s="19">
        <v>43666</v>
      </c>
      <c r="AH1314" s="20">
        <v>43675</v>
      </c>
    </row>
    <row r="1315" spans="1:34" s="12" customFormat="1" ht="12.75" x14ac:dyDescent="0.15">
      <c r="A1315" s="12" t="s">
        <v>2256</v>
      </c>
      <c r="B1315" s="12" t="s">
        <v>374</v>
      </c>
      <c r="C1315" s="12" t="s">
        <v>657</v>
      </c>
      <c r="D1315" s="12" t="s">
        <v>658</v>
      </c>
      <c r="E1315" s="12" t="s">
        <v>2084</v>
      </c>
      <c r="F1315" s="12" t="s">
        <v>545</v>
      </c>
      <c r="G1315" s="16">
        <v>800000</v>
      </c>
      <c r="H1315" s="16">
        <v>720000</v>
      </c>
      <c r="I1315" s="17">
        <v>720000</v>
      </c>
      <c r="J1315" s="17">
        <v>720000</v>
      </c>
      <c r="K1315" s="16">
        <v>80000</v>
      </c>
      <c r="L1315" s="12" t="s">
        <v>659</v>
      </c>
      <c r="M1315" s="12" t="s">
        <v>660</v>
      </c>
      <c r="N1315" s="12" t="s">
        <v>661</v>
      </c>
      <c r="O1315" s="16">
        <v>495.2</v>
      </c>
      <c r="P1315" s="16">
        <v>445.7</v>
      </c>
      <c r="Q1315" s="17">
        <v>495.2</v>
      </c>
      <c r="R1315" s="17">
        <v>495.2</v>
      </c>
      <c r="S1315" s="16">
        <v>0</v>
      </c>
      <c r="T1315" s="16">
        <v>0</v>
      </c>
      <c r="U1315" s="17">
        <v>0</v>
      </c>
      <c r="V1315" s="17">
        <v>0</v>
      </c>
      <c r="W1315" s="16">
        <v>445.7</v>
      </c>
      <c r="X1315" s="16">
        <v>49.5</v>
      </c>
      <c r="Y1315" s="16">
        <v>0.02</v>
      </c>
      <c r="Z1315" s="16">
        <v>445.68</v>
      </c>
      <c r="AA1315" s="18">
        <v>0</v>
      </c>
      <c r="AB1315" s="16">
        <v>-0.02</v>
      </c>
      <c r="AC1315" s="12" t="s">
        <v>549</v>
      </c>
      <c r="AD1315" s="12" t="s">
        <v>559</v>
      </c>
      <c r="AE1315" s="19">
        <v>43663</v>
      </c>
      <c r="AF1315" s="19">
        <v>43663</v>
      </c>
      <c r="AH1315" s="20">
        <v>43676</v>
      </c>
    </row>
    <row r="1316" spans="1:34" s="12" customFormat="1" ht="12.75" x14ac:dyDescent="0.15">
      <c r="A1316" s="12" t="s">
        <v>2257</v>
      </c>
      <c r="B1316" s="12" t="s">
        <v>23</v>
      </c>
      <c r="C1316" s="12" t="s">
        <v>696</v>
      </c>
      <c r="D1316" s="12" t="s">
        <v>939</v>
      </c>
      <c r="E1316" s="12" t="s">
        <v>2084</v>
      </c>
      <c r="F1316" s="12" t="s">
        <v>708</v>
      </c>
      <c r="G1316" s="16">
        <v>400</v>
      </c>
      <c r="H1316" s="16">
        <v>0</v>
      </c>
      <c r="I1316" s="17">
        <v>0</v>
      </c>
      <c r="J1316" s="17">
        <v>0</v>
      </c>
      <c r="K1316" s="16">
        <v>400</v>
      </c>
      <c r="L1316" s="12" t="s">
        <v>698</v>
      </c>
      <c r="M1316" s="12" t="s">
        <v>564</v>
      </c>
      <c r="N1316" s="12" t="s">
        <v>699</v>
      </c>
      <c r="O1316" s="16">
        <v>44</v>
      </c>
      <c r="P1316" s="16">
        <v>44</v>
      </c>
      <c r="Q1316" s="17">
        <v>44</v>
      </c>
      <c r="R1316" s="17">
        <v>44</v>
      </c>
      <c r="S1316" s="16">
        <v>0</v>
      </c>
      <c r="T1316" s="16">
        <v>0</v>
      </c>
      <c r="U1316" s="17">
        <v>0</v>
      </c>
      <c r="V1316" s="17">
        <v>0</v>
      </c>
      <c r="W1316" s="16">
        <v>44</v>
      </c>
      <c r="X1316" s="16">
        <v>0</v>
      </c>
      <c r="Y1316" s="16">
        <v>44</v>
      </c>
      <c r="Z1316" s="16">
        <v>0</v>
      </c>
      <c r="AA1316" s="18">
        <v>0</v>
      </c>
      <c r="AB1316" s="16">
        <v>-44</v>
      </c>
      <c r="AC1316" s="12" t="s">
        <v>549</v>
      </c>
      <c r="AD1316" s="12" t="s">
        <v>559</v>
      </c>
      <c r="AE1316" s="19">
        <v>43675</v>
      </c>
    </row>
    <row r="1317" spans="1:34" s="12" customFormat="1" ht="12.75" x14ac:dyDescent="0.15">
      <c r="A1317" s="12" t="s">
        <v>2258</v>
      </c>
      <c r="B1317" s="12" t="s">
        <v>24</v>
      </c>
      <c r="C1317" s="12" t="s">
        <v>701</v>
      </c>
      <c r="D1317" s="12" t="s">
        <v>939</v>
      </c>
      <c r="E1317" s="12" t="s">
        <v>2086</v>
      </c>
      <c r="F1317" s="12" t="s">
        <v>708</v>
      </c>
      <c r="G1317" s="16">
        <v>400</v>
      </c>
      <c r="H1317" s="16">
        <v>0</v>
      </c>
      <c r="I1317" s="17">
        <v>0</v>
      </c>
      <c r="J1317" s="17">
        <v>0</v>
      </c>
      <c r="K1317" s="16">
        <v>400</v>
      </c>
      <c r="L1317" s="12" t="s">
        <v>698</v>
      </c>
      <c r="M1317" s="12" t="s">
        <v>564</v>
      </c>
      <c r="N1317" s="12" t="s">
        <v>699</v>
      </c>
      <c r="O1317" s="16">
        <v>44</v>
      </c>
      <c r="P1317" s="16">
        <v>44</v>
      </c>
      <c r="Q1317" s="17">
        <v>44</v>
      </c>
      <c r="R1317" s="17">
        <v>44</v>
      </c>
      <c r="S1317" s="16">
        <v>0</v>
      </c>
      <c r="T1317" s="16">
        <v>0</v>
      </c>
      <c r="U1317" s="17">
        <v>0</v>
      </c>
      <c r="V1317" s="17">
        <v>0</v>
      </c>
      <c r="W1317" s="16">
        <v>44</v>
      </c>
      <c r="X1317" s="16">
        <v>0</v>
      </c>
      <c r="Y1317" s="16">
        <v>44</v>
      </c>
      <c r="Z1317" s="16">
        <v>0</v>
      </c>
      <c r="AA1317" s="18">
        <v>0</v>
      </c>
      <c r="AB1317" s="16">
        <v>-44</v>
      </c>
      <c r="AC1317" s="12" t="s">
        <v>549</v>
      </c>
      <c r="AD1317" s="12" t="s">
        <v>559</v>
      </c>
      <c r="AE1317" s="19">
        <v>43675</v>
      </c>
    </row>
    <row r="1318" spans="1:34" s="12" customFormat="1" ht="12.75" x14ac:dyDescent="0.15">
      <c r="A1318" s="12" t="s">
        <v>2259</v>
      </c>
      <c r="B1318" s="12" t="s">
        <v>1918</v>
      </c>
      <c r="C1318" s="12" t="s">
        <v>554</v>
      </c>
      <c r="D1318" s="12" t="s">
        <v>653</v>
      </c>
      <c r="E1318" s="12" t="s">
        <v>2086</v>
      </c>
      <c r="F1318" s="12" t="s">
        <v>708</v>
      </c>
      <c r="G1318" s="16">
        <v>200</v>
      </c>
      <c r="H1318" s="16">
        <v>0</v>
      </c>
      <c r="I1318" s="17">
        <v>0</v>
      </c>
      <c r="J1318" s="17">
        <v>0</v>
      </c>
      <c r="K1318" s="16">
        <v>200</v>
      </c>
      <c r="L1318" s="12" t="s">
        <v>758</v>
      </c>
      <c r="M1318" s="12" t="s">
        <v>557</v>
      </c>
      <c r="N1318" s="12" t="s">
        <v>759</v>
      </c>
      <c r="O1318" s="16">
        <v>22.783999999999999</v>
      </c>
      <c r="P1318" s="16">
        <v>22.783999999999999</v>
      </c>
      <c r="Q1318" s="17">
        <v>22.783999999999999</v>
      </c>
      <c r="R1318" s="17">
        <v>22.783999999999999</v>
      </c>
      <c r="S1318" s="16">
        <v>0</v>
      </c>
      <c r="T1318" s="16">
        <v>0</v>
      </c>
      <c r="U1318" s="17">
        <v>0</v>
      </c>
      <c r="V1318" s="17">
        <v>0</v>
      </c>
      <c r="W1318" s="16">
        <v>22.783999999999999</v>
      </c>
      <c r="X1318" s="16">
        <v>0</v>
      </c>
      <c r="Y1318" s="16">
        <v>22.783999999999999</v>
      </c>
      <c r="Z1318" s="16">
        <v>0</v>
      </c>
      <c r="AA1318" s="18">
        <v>0</v>
      </c>
      <c r="AB1318" s="16">
        <v>-22.783999999999999</v>
      </c>
      <c r="AC1318" s="12" t="s">
        <v>549</v>
      </c>
      <c r="AD1318" s="12" t="s">
        <v>559</v>
      </c>
      <c r="AE1318" s="19">
        <v>43675</v>
      </c>
    </row>
    <row r="1319" spans="1:34" s="12" customFormat="1" ht="12.75" x14ac:dyDescent="0.15">
      <c r="A1319" s="12" t="s">
        <v>2260</v>
      </c>
      <c r="B1319" s="12" t="s">
        <v>1920</v>
      </c>
      <c r="C1319" s="12" t="s">
        <v>652</v>
      </c>
      <c r="D1319" s="12" t="s">
        <v>1921</v>
      </c>
      <c r="E1319" s="12" t="s">
        <v>2084</v>
      </c>
      <c r="F1319" s="12" t="s">
        <v>708</v>
      </c>
      <c r="G1319" s="16">
        <v>200</v>
      </c>
      <c r="H1319" s="16">
        <v>0</v>
      </c>
      <c r="I1319" s="17">
        <v>0</v>
      </c>
      <c r="J1319" s="17">
        <v>0</v>
      </c>
      <c r="K1319" s="16">
        <v>200</v>
      </c>
      <c r="L1319" s="12" t="s">
        <v>654</v>
      </c>
      <c r="M1319" s="12" t="s">
        <v>557</v>
      </c>
      <c r="N1319" s="12" t="s">
        <v>655</v>
      </c>
      <c r="O1319" s="16">
        <v>11</v>
      </c>
      <c r="P1319" s="16">
        <v>11</v>
      </c>
      <c r="Q1319" s="17">
        <v>11</v>
      </c>
      <c r="R1319" s="17">
        <v>11</v>
      </c>
      <c r="S1319" s="16">
        <v>0</v>
      </c>
      <c r="T1319" s="16">
        <v>0</v>
      </c>
      <c r="U1319" s="17">
        <v>0</v>
      </c>
      <c r="V1319" s="17">
        <v>0</v>
      </c>
      <c r="W1319" s="16">
        <v>11</v>
      </c>
      <c r="X1319" s="16">
        <v>0</v>
      </c>
      <c r="Y1319" s="16">
        <v>11</v>
      </c>
      <c r="Z1319" s="16">
        <v>0</v>
      </c>
      <c r="AA1319" s="18">
        <v>0</v>
      </c>
      <c r="AB1319" s="16">
        <v>-11</v>
      </c>
      <c r="AC1319" s="12" t="s">
        <v>549</v>
      </c>
      <c r="AD1319" s="12" t="s">
        <v>559</v>
      </c>
      <c r="AE1319" s="19">
        <v>43675</v>
      </c>
    </row>
    <row r="1320" spans="1:34" s="12" customFormat="1" ht="12.75" x14ac:dyDescent="0.15">
      <c r="A1320" s="12" t="s">
        <v>2261</v>
      </c>
      <c r="B1320" s="12" t="s">
        <v>1923</v>
      </c>
      <c r="C1320" s="12" t="s">
        <v>696</v>
      </c>
      <c r="D1320" s="12" t="s">
        <v>1924</v>
      </c>
      <c r="E1320" s="12" t="s">
        <v>2098</v>
      </c>
      <c r="F1320" s="12" t="s">
        <v>708</v>
      </c>
      <c r="G1320" s="16">
        <v>200</v>
      </c>
      <c r="H1320" s="16">
        <v>0</v>
      </c>
      <c r="I1320" s="17">
        <v>0</v>
      </c>
      <c r="J1320" s="17">
        <v>0</v>
      </c>
      <c r="K1320" s="16">
        <v>200</v>
      </c>
      <c r="L1320" s="12" t="s">
        <v>1925</v>
      </c>
      <c r="M1320" s="12" t="s">
        <v>564</v>
      </c>
      <c r="N1320" s="12" t="s">
        <v>1926</v>
      </c>
      <c r="O1320" s="16">
        <v>29</v>
      </c>
      <c r="P1320" s="16">
        <v>5.7</v>
      </c>
      <c r="Q1320" s="17">
        <v>5.7</v>
      </c>
      <c r="R1320" s="17">
        <v>5.7</v>
      </c>
      <c r="S1320" s="16">
        <v>0</v>
      </c>
      <c r="T1320" s="16">
        <v>0</v>
      </c>
      <c r="U1320" s="17">
        <v>0</v>
      </c>
      <c r="V1320" s="17">
        <v>0</v>
      </c>
      <c r="W1320" s="16">
        <v>5.7</v>
      </c>
      <c r="X1320" s="16">
        <v>23.3</v>
      </c>
      <c r="Y1320" s="16">
        <v>5.7</v>
      </c>
      <c r="Z1320" s="16">
        <v>0</v>
      </c>
      <c r="AA1320" s="18">
        <v>0</v>
      </c>
      <c r="AB1320" s="16">
        <v>-5.7</v>
      </c>
      <c r="AC1320" s="12" t="s">
        <v>549</v>
      </c>
      <c r="AD1320" s="12" t="s">
        <v>559</v>
      </c>
      <c r="AE1320" s="19">
        <v>43675</v>
      </c>
    </row>
    <row r="1321" spans="1:34" s="12" customFormat="1" ht="12.75" x14ac:dyDescent="0.15">
      <c r="A1321" s="12" t="s">
        <v>2262</v>
      </c>
      <c r="B1321" s="12" t="s">
        <v>1928</v>
      </c>
      <c r="C1321" s="12" t="s">
        <v>701</v>
      </c>
      <c r="D1321" s="12" t="s">
        <v>1924</v>
      </c>
      <c r="E1321" s="12" t="s">
        <v>2114</v>
      </c>
      <c r="F1321" s="12" t="s">
        <v>708</v>
      </c>
      <c r="G1321" s="16">
        <v>200</v>
      </c>
      <c r="H1321" s="16">
        <v>0</v>
      </c>
      <c r="I1321" s="17">
        <v>0</v>
      </c>
      <c r="J1321" s="17">
        <v>0</v>
      </c>
      <c r="K1321" s="16">
        <v>200</v>
      </c>
      <c r="L1321" s="12" t="s">
        <v>1925</v>
      </c>
      <c r="M1321" s="12" t="s">
        <v>564</v>
      </c>
      <c r="N1321" s="12" t="s">
        <v>1926</v>
      </c>
      <c r="O1321" s="16">
        <v>29</v>
      </c>
      <c r="P1321" s="16">
        <v>5.7</v>
      </c>
      <c r="Q1321" s="17">
        <v>5.7</v>
      </c>
      <c r="R1321" s="17">
        <v>5.7</v>
      </c>
      <c r="S1321" s="16">
        <v>0</v>
      </c>
      <c r="T1321" s="16">
        <v>0</v>
      </c>
      <c r="U1321" s="17">
        <v>0</v>
      </c>
      <c r="V1321" s="17">
        <v>0</v>
      </c>
      <c r="W1321" s="16">
        <v>5.7</v>
      </c>
      <c r="X1321" s="16">
        <v>23.3</v>
      </c>
      <c r="Y1321" s="16">
        <v>5.7</v>
      </c>
      <c r="Z1321" s="16">
        <v>0</v>
      </c>
      <c r="AA1321" s="18">
        <v>0</v>
      </c>
      <c r="AB1321" s="16">
        <v>-5.7</v>
      </c>
      <c r="AC1321" s="12" t="s">
        <v>549</v>
      </c>
      <c r="AD1321" s="12" t="s">
        <v>559</v>
      </c>
      <c r="AE1321" s="19">
        <v>43675</v>
      </c>
    </row>
    <row r="1322" spans="1:34" s="12" customFormat="1" ht="12.75" x14ac:dyDescent="0.15">
      <c r="A1322" s="12" t="s">
        <v>2263</v>
      </c>
      <c r="B1322" s="12" t="s">
        <v>1930</v>
      </c>
      <c r="C1322" s="12" t="s">
        <v>636</v>
      </c>
      <c r="D1322" s="12" t="s">
        <v>1931</v>
      </c>
      <c r="E1322" s="12" t="s">
        <v>2080</v>
      </c>
      <c r="F1322" s="12" t="s">
        <v>708</v>
      </c>
      <c r="G1322" s="16">
        <v>200</v>
      </c>
      <c r="H1322" s="16">
        <v>0</v>
      </c>
      <c r="I1322" s="17">
        <v>0</v>
      </c>
      <c r="J1322" s="17">
        <v>0</v>
      </c>
      <c r="K1322" s="16">
        <v>200</v>
      </c>
      <c r="L1322" s="12" t="s">
        <v>1003</v>
      </c>
      <c r="M1322" s="12" t="s">
        <v>564</v>
      </c>
      <c r="N1322" s="12" t="s">
        <v>1004</v>
      </c>
      <c r="O1322" s="16">
        <v>8</v>
      </c>
      <c r="P1322" s="16">
        <v>8</v>
      </c>
      <c r="Q1322" s="17">
        <v>8</v>
      </c>
      <c r="R1322" s="17">
        <v>8</v>
      </c>
      <c r="S1322" s="16">
        <v>0</v>
      </c>
      <c r="T1322" s="16">
        <v>0</v>
      </c>
      <c r="U1322" s="17">
        <v>0</v>
      </c>
      <c r="V1322" s="17">
        <v>0</v>
      </c>
      <c r="W1322" s="16">
        <v>8</v>
      </c>
      <c r="X1322" s="16">
        <v>0</v>
      </c>
      <c r="Y1322" s="16">
        <v>8</v>
      </c>
      <c r="Z1322" s="16">
        <v>0</v>
      </c>
      <c r="AA1322" s="18">
        <v>0</v>
      </c>
      <c r="AB1322" s="16">
        <v>-8</v>
      </c>
      <c r="AC1322" s="12" t="s">
        <v>549</v>
      </c>
      <c r="AD1322" s="12" t="s">
        <v>559</v>
      </c>
      <c r="AE1322" s="19">
        <v>43675</v>
      </c>
    </row>
    <row r="1323" spans="1:34" s="12" customFormat="1" ht="12.75" x14ac:dyDescent="0.15">
      <c r="A1323" s="12" t="s">
        <v>2264</v>
      </c>
      <c r="B1323" s="12" t="s">
        <v>90</v>
      </c>
      <c r="C1323" s="12" t="s">
        <v>542</v>
      </c>
      <c r="D1323" s="12" t="s">
        <v>562</v>
      </c>
      <c r="E1323" s="12" t="s">
        <v>2098</v>
      </c>
      <c r="F1323" s="12" t="s">
        <v>708</v>
      </c>
      <c r="G1323" s="16">
        <v>200000</v>
      </c>
      <c r="H1323" s="16">
        <v>0</v>
      </c>
      <c r="I1323" s="17">
        <v>0</v>
      </c>
      <c r="J1323" s="17">
        <v>0</v>
      </c>
      <c r="K1323" s="16">
        <v>200000</v>
      </c>
      <c r="L1323" s="12" t="s">
        <v>88</v>
      </c>
      <c r="M1323" s="12" t="s">
        <v>567</v>
      </c>
      <c r="N1323" s="12" t="s">
        <v>562</v>
      </c>
      <c r="O1323" s="16">
        <v>200000</v>
      </c>
      <c r="P1323" s="16">
        <v>12200</v>
      </c>
      <c r="Q1323" s="17">
        <v>12200</v>
      </c>
      <c r="R1323" s="17">
        <v>12200</v>
      </c>
      <c r="S1323" s="16">
        <v>0</v>
      </c>
      <c r="T1323" s="16">
        <v>0</v>
      </c>
      <c r="U1323" s="17">
        <v>0</v>
      </c>
      <c r="V1323" s="17">
        <v>0</v>
      </c>
      <c r="W1323" s="16">
        <v>12200</v>
      </c>
      <c r="X1323" s="16">
        <v>187800</v>
      </c>
      <c r="Y1323" s="16">
        <v>12200</v>
      </c>
      <c r="Z1323" s="16">
        <v>0</v>
      </c>
      <c r="AA1323" s="18">
        <v>0</v>
      </c>
      <c r="AB1323" s="16">
        <v>-12200</v>
      </c>
      <c r="AC1323" s="12" t="s">
        <v>549</v>
      </c>
      <c r="AD1323" s="12" t="s">
        <v>79</v>
      </c>
      <c r="AE1323" s="19">
        <v>43676</v>
      </c>
    </row>
    <row r="1324" spans="1:34" s="12" customFormat="1" ht="12.75" x14ac:dyDescent="0.15">
      <c r="A1324" s="12" t="s">
        <v>2264</v>
      </c>
      <c r="B1324" s="12" t="s">
        <v>90</v>
      </c>
      <c r="C1324" s="12" t="s">
        <v>542</v>
      </c>
      <c r="D1324" s="12" t="s">
        <v>562</v>
      </c>
      <c r="E1324" s="12" t="s">
        <v>2098</v>
      </c>
      <c r="F1324" s="12" t="s">
        <v>708</v>
      </c>
      <c r="G1324" s="16">
        <v>200000</v>
      </c>
      <c r="H1324" s="16">
        <v>0</v>
      </c>
      <c r="I1324" s="17">
        <v>0</v>
      </c>
      <c r="J1324" s="17">
        <v>0</v>
      </c>
      <c r="K1324" s="16">
        <v>200000</v>
      </c>
      <c r="L1324" s="12" t="s">
        <v>89</v>
      </c>
      <c r="M1324" s="12" t="s">
        <v>561</v>
      </c>
      <c r="N1324" s="12" t="s">
        <v>562</v>
      </c>
      <c r="O1324" s="16">
        <v>200000</v>
      </c>
      <c r="P1324" s="16">
        <v>92300</v>
      </c>
      <c r="Q1324" s="17">
        <v>92300</v>
      </c>
      <c r="R1324" s="17">
        <v>92300</v>
      </c>
      <c r="S1324" s="16">
        <v>0</v>
      </c>
      <c r="T1324" s="16">
        <v>0</v>
      </c>
      <c r="U1324" s="17">
        <v>0</v>
      </c>
      <c r="V1324" s="17">
        <v>0</v>
      </c>
      <c r="W1324" s="16">
        <v>92300</v>
      </c>
      <c r="X1324" s="16">
        <v>107700</v>
      </c>
      <c r="Y1324" s="16">
        <v>92300</v>
      </c>
      <c r="Z1324" s="16">
        <v>0</v>
      </c>
      <c r="AA1324" s="18">
        <v>0</v>
      </c>
      <c r="AB1324" s="16">
        <v>-92300</v>
      </c>
      <c r="AC1324" s="12" t="s">
        <v>549</v>
      </c>
      <c r="AD1324" s="12" t="s">
        <v>79</v>
      </c>
      <c r="AE1324" s="19">
        <v>43676</v>
      </c>
    </row>
    <row r="1325" spans="1:34" s="12" customFormat="1" ht="12.75" x14ac:dyDescent="0.15">
      <c r="A1325" s="12" t="s">
        <v>2265</v>
      </c>
      <c r="B1325" s="12" t="s">
        <v>329</v>
      </c>
      <c r="C1325" s="12" t="s">
        <v>453</v>
      </c>
      <c r="D1325" s="12" t="s">
        <v>1262</v>
      </c>
      <c r="E1325" s="12" t="s">
        <v>2086</v>
      </c>
      <c r="F1325" s="12" t="s">
        <v>585</v>
      </c>
      <c r="G1325" s="16">
        <v>110000</v>
      </c>
      <c r="H1325" s="16">
        <v>106300</v>
      </c>
      <c r="I1325" s="17">
        <v>106300</v>
      </c>
      <c r="J1325" s="17">
        <v>106300</v>
      </c>
      <c r="K1325" s="16">
        <v>3700</v>
      </c>
      <c r="L1325" s="12" t="s">
        <v>1263</v>
      </c>
      <c r="M1325" s="12" t="s">
        <v>569</v>
      </c>
      <c r="N1325" s="12" t="s">
        <v>1264</v>
      </c>
      <c r="O1325" s="16">
        <v>83</v>
      </c>
      <c r="P1325" s="16">
        <v>80.25</v>
      </c>
      <c r="Q1325" s="17">
        <v>80.25</v>
      </c>
      <c r="R1325" s="17">
        <v>80.25</v>
      </c>
      <c r="S1325" s="16">
        <v>0</v>
      </c>
      <c r="T1325" s="16">
        <v>0</v>
      </c>
      <c r="U1325" s="17">
        <v>0</v>
      </c>
      <c r="V1325" s="17">
        <v>0</v>
      </c>
      <c r="W1325" s="16">
        <v>80.25</v>
      </c>
      <c r="X1325" s="16">
        <v>2.75</v>
      </c>
      <c r="Y1325" s="16">
        <v>4.1818181818171103E-2</v>
      </c>
      <c r="Z1325" s="16">
        <v>80.208181818181799</v>
      </c>
      <c r="AA1325" s="18">
        <v>0</v>
      </c>
      <c r="AB1325" s="16">
        <v>-4.18181818181802E-2</v>
      </c>
      <c r="AC1325" s="12" t="s">
        <v>549</v>
      </c>
      <c r="AD1325" s="12" t="s">
        <v>559</v>
      </c>
      <c r="AE1325" s="19">
        <v>43676</v>
      </c>
      <c r="AF1325" s="19">
        <v>43676</v>
      </c>
    </row>
    <row r="1326" spans="1:34" s="12" customFormat="1" ht="12.75" x14ac:dyDescent="0.15">
      <c r="A1326" s="12" t="s">
        <v>2266</v>
      </c>
      <c r="B1326" s="12" t="s">
        <v>83</v>
      </c>
      <c r="C1326" s="12" t="s">
        <v>670</v>
      </c>
      <c r="D1326" s="12" t="s">
        <v>1026</v>
      </c>
      <c r="E1326" s="12" t="s">
        <v>2088</v>
      </c>
      <c r="F1326" s="12" t="s">
        <v>585</v>
      </c>
      <c r="G1326" s="16">
        <v>190000</v>
      </c>
      <c r="H1326" s="16">
        <v>187000</v>
      </c>
      <c r="I1326" s="17">
        <v>187000</v>
      </c>
      <c r="J1326" s="17">
        <v>187300</v>
      </c>
      <c r="K1326" s="16">
        <v>3000</v>
      </c>
      <c r="L1326" s="12" t="s">
        <v>1027</v>
      </c>
      <c r="M1326" s="12" t="s">
        <v>569</v>
      </c>
      <c r="N1326" s="12" t="s">
        <v>1028</v>
      </c>
      <c r="O1326" s="16">
        <v>184</v>
      </c>
      <c r="P1326" s="16">
        <v>181.4</v>
      </c>
      <c r="Q1326" s="17">
        <v>181.4</v>
      </c>
      <c r="R1326" s="17">
        <v>181.4</v>
      </c>
      <c r="S1326" s="16">
        <v>0</v>
      </c>
      <c r="T1326" s="16">
        <v>0</v>
      </c>
      <c r="U1326" s="17">
        <v>0</v>
      </c>
      <c r="V1326" s="17">
        <v>0</v>
      </c>
      <c r="W1326" s="16">
        <v>181.4</v>
      </c>
      <c r="X1326" s="16">
        <v>2.6</v>
      </c>
      <c r="Y1326" s="16">
        <v>0.30526315789473302</v>
      </c>
      <c r="Z1326" s="16">
        <v>181.09473684210499</v>
      </c>
      <c r="AA1326" s="18">
        <v>0</v>
      </c>
      <c r="AB1326" s="16">
        <v>-0.30526315789473302</v>
      </c>
      <c r="AC1326" s="12" t="s">
        <v>549</v>
      </c>
      <c r="AD1326" s="12" t="s">
        <v>559</v>
      </c>
      <c r="AE1326" s="19">
        <v>43676</v>
      </c>
      <c r="AF1326" s="19">
        <v>43676</v>
      </c>
    </row>
    <row r="1327" spans="1:34" s="12" customFormat="1" ht="12.75" x14ac:dyDescent="0.15">
      <c r="A1327" s="12" t="s">
        <v>2267</v>
      </c>
      <c r="B1327" s="12" t="s">
        <v>95</v>
      </c>
      <c r="C1327" s="12" t="s">
        <v>579</v>
      </c>
      <c r="D1327" s="12" t="s">
        <v>580</v>
      </c>
      <c r="E1327" s="12" t="s">
        <v>2086</v>
      </c>
      <c r="F1327" s="12" t="s">
        <v>708</v>
      </c>
      <c r="G1327" s="16">
        <v>900</v>
      </c>
      <c r="H1327" s="16">
        <v>0</v>
      </c>
      <c r="I1327" s="17">
        <v>0</v>
      </c>
      <c r="J1327" s="17">
        <v>0</v>
      </c>
      <c r="K1327" s="16">
        <v>900</v>
      </c>
      <c r="L1327" s="12" t="s">
        <v>581</v>
      </c>
      <c r="M1327" s="12" t="s">
        <v>557</v>
      </c>
      <c r="N1327" s="12" t="s">
        <v>582</v>
      </c>
      <c r="O1327" s="16">
        <v>140.66999999999999</v>
      </c>
      <c r="P1327" s="16">
        <v>140.66999999999999</v>
      </c>
      <c r="Q1327" s="17">
        <v>140.66999999999999</v>
      </c>
      <c r="R1327" s="17">
        <v>140.66999999999999</v>
      </c>
      <c r="S1327" s="16">
        <v>0</v>
      </c>
      <c r="T1327" s="16">
        <v>0</v>
      </c>
      <c r="U1327" s="17">
        <v>0</v>
      </c>
      <c r="V1327" s="17">
        <v>0</v>
      </c>
      <c r="W1327" s="16">
        <v>140.66999999999999</v>
      </c>
      <c r="X1327" s="16">
        <v>0</v>
      </c>
      <c r="Y1327" s="16">
        <v>140.66999999999999</v>
      </c>
      <c r="Z1327" s="16">
        <v>0</v>
      </c>
      <c r="AA1327" s="18">
        <v>0</v>
      </c>
      <c r="AB1327" s="16">
        <v>-140.66999999999999</v>
      </c>
      <c r="AC1327" s="12" t="s">
        <v>549</v>
      </c>
      <c r="AD1327" s="12" t="s">
        <v>559</v>
      </c>
      <c r="AE1327" s="19">
        <v>43676</v>
      </c>
    </row>
    <row r="1328" spans="1:34" s="12" customFormat="1" ht="12.75" x14ac:dyDescent="0.15">
      <c r="A1328" s="12" t="s">
        <v>2268</v>
      </c>
      <c r="B1328" s="12" t="s">
        <v>81</v>
      </c>
      <c r="C1328" s="12" t="s">
        <v>863</v>
      </c>
      <c r="D1328" s="12" t="s">
        <v>864</v>
      </c>
      <c r="E1328" s="12" t="s">
        <v>2233</v>
      </c>
      <c r="F1328" s="12" t="s">
        <v>708</v>
      </c>
      <c r="G1328" s="16">
        <v>600000</v>
      </c>
      <c r="H1328" s="16">
        <v>0</v>
      </c>
      <c r="I1328" s="17">
        <v>0</v>
      </c>
      <c r="J1328" s="17">
        <v>0</v>
      </c>
      <c r="K1328" s="16">
        <v>600000</v>
      </c>
      <c r="L1328" s="12" t="s">
        <v>865</v>
      </c>
      <c r="M1328" s="12" t="s">
        <v>564</v>
      </c>
      <c r="N1328" s="12" t="s">
        <v>866</v>
      </c>
      <c r="O1328" s="16">
        <v>196.86</v>
      </c>
      <c r="P1328" s="16">
        <v>168</v>
      </c>
      <c r="Q1328" s="17">
        <v>168</v>
      </c>
      <c r="R1328" s="17">
        <v>168</v>
      </c>
      <c r="S1328" s="16">
        <v>0</v>
      </c>
      <c r="T1328" s="16">
        <v>0</v>
      </c>
      <c r="U1328" s="17">
        <v>0</v>
      </c>
      <c r="V1328" s="17">
        <v>0</v>
      </c>
      <c r="W1328" s="16">
        <v>168</v>
      </c>
      <c r="X1328" s="16">
        <v>28.86</v>
      </c>
      <c r="Y1328" s="16">
        <v>168</v>
      </c>
      <c r="Z1328" s="16">
        <v>0</v>
      </c>
      <c r="AA1328" s="18">
        <v>0</v>
      </c>
      <c r="AB1328" s="16">
        <v>-168</v>
      </c>
      <c r="AC1328" s="12" t="s">
        <v>549</v>
      </c>
      <c r="AD1328" s="12" t="s">
        <v>559</v>
      </c>
      <c r="AE1328" s="19">
        <v>43676</v>
      </c>
    </row>
    <row r="1329" spans="1:32" s="12" customFormat="1" ht="12.75" x14ac:dyDescent="0.15">
      <c r="A1329" s="12" t="s">
        <v>2269</v>
      </c>
      <c r="B1329" s="12" t="s">
        <v>920</v>
      </c>
      <c r="C1329" s="12" t="s">
        <v>787</v>
      </c>
      <c r="D1329" s="12" t="s">
        <v>684</v>
      </c>
      <c r="E1329" s="12" t="s">
        <v>1945</v>
      </c>
      <c r="F1329" s="12" t="s">
        <v>703</v>
      </c>
      <c r="G1329" s="16">
        <v>100000</v>
      </c>
      <c r="H1329" s="16">
        <v>0</v>
      </c>
      <c r="I1329" s="17">
        <v>0</v>
      </c>
      <c r="J1329" s="17">
        <v>0</v>
      </c>
      <c r="K1329" s="16">
        <v>100000</v>
      </c>
      <c r="L1329" s="12" t="s">
        <v>921</v>
      </c>
      <c r="M1329" s="12" t="s">
        <v>564</v>
      </c>
      <c r="N1329" s="12" t="s">
        <v>922</v>
      </c>
      <c r="O1329" s="16">
        <v>54</v>
      </c>
      <c r="P1329" s="16">
        <v>0</v>
      </c>
      <c r="Q1329" s="17">
        <v>0</v>
      </c>
      <c r="R1329" s="17">
        <v>54</v>
      </c>
      <c r="S1329" s="16">
        <v>0</v>
      </c>
      <c r="T1329" s="16">
        <v>0</v>
      </c>
      <c r="U1329" s="17">
        <v>0</v>
      </c>
      <c r="V1329" s="17">
        <v>0</v>
      </c>
      <c r="W1329" s="16">
        <v>0</v>
      </c>
      <c r="X1329" s="16">
        <v>54</v>
      </c>
      <c r="Y1329" s="16">
        <v>0</v>
      </c>
      <c r="Z1329" s="16">
        <v>0</v>
      </c>
      <c r="AA1329" s="18">
        <v>0</v>
      </c>
      <c r="AB1329" s="16">
        <v>0</v>
      </c>
      <c r="AC1329" s="12" t="s">
        <v>549</v>
      </c>
      <c r="AD1329" s="12" t="s">
        <v>559</v>
      </c>
      <c r="AE1329" s="19">
        <v>43676</v>
      </c>
    </row>
    <row r="1330" spans="1:32" s="12" customFormat="1" ht="12.75" x14ac:dyDescent="0.15">
      <c r="A1330" s="12" t="s">
        <v>2270</v>
      </c>
      <c r="B1330" s="12" t="s">
        <v>917</v>
      </c>
      <c r="C1330" s="12" t="s">
        <v>573</v>
      </c>
      <c r="D1330" s="12" t="s">
        <v>918</v>
      </c>
      <c r="E1330" s="12" t="s">
        <v>2080</v>
      </c>
      <c r="F1330" s="12" t="s">
        <v>703</v>
      </c>
      <c r="G1330" s="16">
        <v>150</v>
      </c>
      <c r="H1330" s="16">
        <v>0</v>
      </c>
      <c r="I1330" s="17">
        <v>0</v>
      </c>
      <c r="J1330" s="17">
        <v>0</v>
      </c>
      <c r="K1330" s="16">
        <v>150</v>
      </c>
      <c r="L1330" s="12" t="s">
        <v>685</v>
      </c>
      <c r="M1330" s="12" t="s">
        <v>686</v>
      </c>
      <c r="N1330" s="12" t="s">
        <v>687</v>
      </c>
      <c r="O1330" s="16">
        <v>38.115000000000002</v>
      </c>
      <c r="P1330" s="16">
        <v>0</v>
      </c>
      <c r="Q1330" s="17">
        <v>0</v>
      </c>
      <c r="R1330" s="17">
        <v>0</v>
      </c>
      <c r="S1330" s="16">
        <v>0</v>
      </c>
      <c r="T1330" s="16">
        <v>0</v>
      </c>
      <c r="U1330" s="17">
        <v>0</v>
      </c>
      <c r="V1330" s="17">
        <v>0</v>
      </c>
      <c r="W1330" s="16">
        <v>0</v>
      </c>
      <c r="X1330" s="16">
        <v>38.115000000000002</v>
      </c>
      <c r="Y1330" s="16">
        <v>0</v>
      </c>
      <c r="Z1330" s="16">
        <v>0</v>
      </c>
      <c r="AA1330" s="18">
        <v>0</v>
      </c>
      <c r="AB1330" s="16">
        <v>0</v>
      </c>
      <c r="AC1330" s="12" t="s">
        <v>549</v>
      </c>
      <c r="AD1330" s="12" t="s">
        <v>559</v>
      </c>
      <c r="AE1330" s="19">
        <v>43676</v>
      </c>
    </row>
    <row r="1331" spans="1:32" s="12" customFormat="1" ht="12.75" x14ac:dyDescent="0.15">
      <c r="A1331" s="12" t="s">
        <v>2271</v>
      </c>
      <c r="B1331" s="12" t="s">
        <v>96</v>
      </c>
      <c r="C1331" s="12" t="s">
        <v>579</v>
      </c>
      <c r="D1331" s="12" t="s">
        <v>584</v>
      </c>
      <c r="E1331" s="12" t="s">
        <v>2098</v>
      </c>
      <c r="F1331" s="12" t="s">
        <v>703</v>
      </c>
      <c r="G1331" s="16">
        <v>900</v>
      </c>
      <c r="H1331" s="16">
        <v>0</v>
      </c>
      <c r="I1331" s="17">
        <v>0</v>
      </c>
      <c r="J1331" s="17">
        <v>0</v>
      </c>
      <c r="K1331" s="16">
        <v>900</v>
      </c>
      <c r="L1331" s="12" t="s">
        <v>581</v>
      </c>
      <c r="M1331" s="12" t="s">
        <v>557</v>
      </c>
      <c r="N1331" s="12" t="s">
        <v>582</v>
      </c>
      <c r="O1331" s="16">
        <v>140.66999999999999</v>
      </c>
      <c r="P1331" s="16">
        <v>0</v>
      </c>
      <c r="Q1331" s="17">
        <v>0</v>
      </c>
      <c r="R1331" s="17">
        <v>0</v>
      </c>
      <c r="S1331" s="16">
        <v>0</v>
      </c>
      <c r="T1331" s="16">
        <v>0</v>
      </c>
      <c r="U1331" s="17">
        <v>0</v>
      </c>
      <c r="V1331" s="17">
        <v>0</v>
      </c>
      <c r="W1331" s="16">
        <v>0</v>
      </c>
      <c r="X1331" s="16">
        <v>140.66999999999999</v>
      </c>
      <c r="Y1331" s="16">
        <v>0</v>
      </c>
      <c r="Z1331" s="16">
        <v>0</v>
      </c>
      <c r="AA1331" s="18">
        <v>0</v>
      </c>
      <c r="AB1331" s="16">
        <v>0</v>
      </c>
      <c r="AC1331" s="12" t="s">
        <v>549</v>
      </c>
      <c r="AD1331" s="12" t="s">
        <v>559</v>
      </c>
      <c r="AE1331" s="19">
        <v>43676</v>
      </c>
    </row>
    <row r="1332" spans="1:32" s="12" customFormat="1" ht="12.75" x14ac:dyDescent="0.15">
      <c r="A1332" s="12" t="s">
        <v>2272</v>
      </c>
      <c r="B1332" s="12" t="s">
        <v>348</v>
      </c>
      <c r="C1332" s="12" t="s">
        <v>588</v>
      </c>
      <c r="D1332" s="12" t="s">
        <v>598</v>
      </c>
      <c r="E1332" s="12" t="s">
        <v>2088</v>
      </c>
      <c r="F1332" s="12" t="s">
        <v>708</v>
      </c>
      <c r="G1332" s="16">
        <v>600</v>
      </c>
      <c r="H1332" s="16">
        <v>0</v>
      </c>
      <c r="I1332" s="17">
        <v>0</v>
      </c>
      <c r="J1332" s="17">
        <v>0</v>
      </c>
      <c r="K1332" s="16">
        <v>600</v>
      </c>
      <c r="L1332" s="12" t="s">
        <v>599</v>
      </c>
      <c r="M1332" s="12" t="s">
        <v>557</v>
      </c>
      <c r="N1332" s="12" t="s">
        <v>600</v>
      </c>
      <c r="O1332" s="16">
        <v>395.36399999999998</v>
      </c>
      <c r="P1332" s="16">
        <v>395.36399999999998</v>
      </c>
      <c r="Q1332" s="17">
        <v>395.36399999999998</v>
      </c>
      <c r="R1332" s="17">
        <v>395.36399999999998</v>
      </c>
      <c r="S1332" s="16">
        <v>0</v>
      </c>
      <c r="T1332" s="16">
        <v>0</v>
      </c>
      <c r="U1332" s="17">
        <v>0</v>
      </c>
      <c r="V1332" s="17">
        <v>0</v>
      </c>
      <c r="W1332" s="16">
        <v>395.36399999999998</v>
      </c>
      <c r="X1332" s="16">
        <v>0</v>
      </c>
      <c r="Y1332" s="16">
        <v>395.36399999999998</v>
      </c>
      <c r="Z1332" s="16">
        <v>0</v>
      </c>
      <c r="AA1332" s="18">
        <v>0</v>
      </c>
      <c r="AB1332" s="16">
        <v>-395.36399999999998</v>
      </c>
      <c r="AC1332" s="12" t="s">
        <v>549</v>
      </c>
      <c r="AD1332" s="12" t="s">
        <v>559</v>
      </c>
      <c r="AE1332" s="19">
        <v>43676</v>
      </c>
    </row>
    <row r="1333" spans="1:32" s="12" customFormat="1" ht="12.75" x14ac:dyDescent="0.15">
      <c r="A1333" s="12" t="s">
        <v>2273</v>
      </c>
      <c r="B1333" s="12" t="s">
        <v>84</v>
      </c>
      <c r="C1333" s="12" t="s">
        <v>670</v>
      </c>
      <c r="D1333" s="12" t="s">
        <v>853</v>
      </c>
      <c r="E1333" s="12" t="s">
        <v>2084</v>
      </c>
      <c r="F1333" s="12" t="s">
        <v>703</v>
      </c>
      <c r="G1333" s="16">
        <v>300000</v>
      </c>
      <c r="H1333" s="16">
        <v>0</v>
      </c>
      <c r="I1333" s="17">
        <v>0</v>
      </c>
      <c r="J1333" s="17">
        <v>0</v>
      </c>
      <c r="K1333" s="16">
        <v>300000</v>
      </c>
      <c r="L1333" s="12" t="s">
        <v>568</v>
      </c>
      <c r="M1333" s="12" t="s">
        <v>569</v>
      </c>
      <c r="N1333" s="12" t="s">
        <v>570</v>
      </c>
      <c r="O1333" s="16">
        <v>193</v>
      </c>
      <c r="P1333" s="16">
        <v>0</v>
      </c>
      <c r="Q1333" s="17">
        <v>0</v>
      </c>
      <c r="R1333" s="17">
        <v>0</v>
      </c>
      <c r="S1333" s="16">
        <v>0</v>
      </c>
      <c r="T1333" s="16">
        <v>0</v>
      </c>
      <c r="U1333" s="17">
        <v>0</v>
      </c>
      <c r="V1333" s="17">
        <v>0</v>
      </c>
      <c r="W1333" s="16">
        <v>0</v>
      </c>
      <c r="X1333" s="16">
        <v>193</v>
      </c>
      <c r="Y1333" s="16">
        <v>0</v>
      </c>
      <c r="Z1333" s="16">
        <v>0</v>
      </c>
      <c r="AA1333" s="18">
        <v>0</v>
      </c>
      <c r="AB1333" s="16">
        <v>0</v>
      </c>
      <c r="AC1333" s="12" t="s">
        <v>549</v>
      </c>
      <c r="AD1333" s="12" t="s">
        <v>559</v>
      </c>
      <c r="AE1333" s="19">
        <v>43676</v>
      </c>
    </row>
    <row r="1334" spans="1:32" s="12" customFormat="1" ht="12.75" x14ac:dyDescent="0.15">
      <c r="A1334" s="12" t="s">
        <v>2274</v>
      </c>
      <c r="B1334" s="12" t="s">
        <v>1642</v>
      </c>
      <c r="C1334" s="12" t="s">
        <v>670</v>
      </c>
      <c r="D1334" s="12" t="s">
        <v>562</v>
      </c>
      <c r="E1334" s="12" t="s">
        <v>2098</v>
      </c>
      <c r="F1334" s="12" t="s">
        <v>703</v>
      </c>
      <c r="G1334" s="16">
        <v>200000</v>
      </c>
      <c r="H1334" s="16">
        <v>0</v>
      </c>
      <c r="I1334" s="17">
        <v>0</v>
      </c>
      <c r="J1334" s="17">
        <v>0</v>
      </c>
      <c r="K1334" s="16">
        <v>200000</v>
      </c>
      <c r="L1334" s="12" t="s">
        <v>568</v>
      </c>
      <c r="M1334" s="12" t="s">
        <v>569</v>
      </c>
      <c r="N1334" s="12" t="s">
        <v>570</v>
      </c>
      <c r="O1334" s="16">
        <v>103</v>
      </c>
      <c r="P1334" s="16">
        <v>0</v>
      </c>
      <c r="Q1334" s="17">
        <v>0</v>
      </c>
      <c r="R1334" s="17">
        <v>0</v>
      </c>
      <c r="S1334" s="16">
        <v>0</v>
      </c>
      <c r="T1334" s="16">
        <v>0</v>
      </c>
      <c r="U1334" s="17">
        <v>0</v>
      </c>
      <c r="V1334" s="17">
        <v>0</v>
      </c>
      <c r="W1334" s="16">
        <v>0</v>
      </c>
      <c r="X1334" s="16">
        <v>103</v>
      </c>
      <c r="Y1334" s="16">
        <v>0</v>
      </c>
      <c r="Z1334" s="16">
        <v>0</v>
      </c>
      <c r="AA1334" s="18">
        <v>0</v>
      </c>
      <c r="AB1334" s="16">
        <v>0</v>
      </c>
      <c r="AC1334" s="12" t="s">
        <v>549</v>
      </c>
      <c r="AD1334" s="12" t="s">
        <v>559</v>
      </c>
      <c r="AE1334" s="19">
        <v>43676</v>
      </c>
    </row>
    <row r="1335" spans="1:32" s="12" customFormat="1" ht="12.75" x14ac:dyDescent="0.15">
      <c r="A1335" s="12" t="s">
        <v>2275</v>
      </c>
      <c r="B1335" s="12" t="s">
        <v>413</v>
      </c>
      <c r="C1335" s="12" t="s">
        <v>701</v>
      </c>
      <c r="D1335" s="12" t="s">
        <v>757</v>
      </c>
      <c r="E1335" s="12" t="s">
        <v>2276</v>
      </c>
      <c r="F1335" s="12" t="s">
        <v>703</v>
      </c>
      <c r="G1335" s="16">
        <v>150</v>
      </c>
      <c r="H1335" s="16">
        <v>0</v>
      </c>
      <c r="I1335" s="17">
        <v>0</v>
      </c>
      <c r="J1335" s="17">
        <v>0</v>
      </c>
      <c r="K1335" s="16">
        <v>150</v>
      </c>
      <c r="L1335" s="12" t="s">
        <v>1612</v>
      </c>
      <c r="M1335" s="12" t="s">
        <v>557</v>
      </c>
      <c r="N1335" s="12" t="s">
        <v>1613</v>
      </c>
      <c r="O1335" s="16">
        <v>30</v>
      </c>
      <c r="P1335" s="16">
        <v>0</v>
      </c>
      <c r="Q1335" s="17">
        <v>0</v>
      </c>
      <c r="R1335" s="17">
        <v>0</v>
      </c>
      <c r="S1335" s="16">
        <v>0</v>
      </c>
      <c r="T1335" s="16">
        <v>0</v>
      </c>
      <c r="U1335" s="17">
        <v>0</v>
      </c>
      <c r="V1335" s="17">
        <v>0</v>
      </c>
      <c r="W1335" s="16">
        <v>0</v>
      </c>
      <c r="X1335" s="16">
        <v>30</v>
      </c>
      <c r="Y1335" s="16">
        <v>0</v>
      </c>
      <c r="Z1335" s="16">
        <v>0</v>
      </c>
      <c r="AA1335" s="18">
        <v>0</v>
      </c>
      <c r="AB1335" s="16">
        <v>0</v>
      </c>
      <c r="AC1335" s="12" t="s">
        <v>549</v>
      </c>
      <c r="AD1335" s="12" t="s">
        <v>559</v>
      </c>
      <c r="AE1335" s="19">
        <v>43676</v>
      </c>
    </row>
    <row r="1336" spans="1:32" s="12" customFormat="1" ht="12.75" x14ac:dyDescent="0.15">
      <c r="A1336" s="12" t="s">
        <v>2277</v>
      </c>
      <c r="B1336" s="12" t="s">
        <v>1205</v>
      </c>
      <c r="C1336" s="12" t="s">
        <v>1206</v>
      </c>
      <c r="D1336" s="12" t="s">
        <v>1201</v>
      </c>
      <c r="E1336" s="12" t="s">
        <v>2098</v>
      </c>
      <c r="F1336" s="12" t="s">
        <v>703</v>
      </c>
      <c r="G1336" s="16">
        <v>150</v>
      </c>
      <c r="H1336" s="16">
        <v>0</v>
      </c>
      <c r="I1336" s="17">
        <v>0</v>
      </c>
      <c r="J1336" s="17">
        <v>0</v>
      </c>
      <c r="K1336" s="16">
        <v>150</v>
      </c>
      <c r="L1336" s="12" t="s">
        <v>1207</v>
      </c>
      <c r="M1336" s="12" t="s">
        <v>564</v>
      </c>
      <c r="N1336" s="12" t="s">
        <v>1208</v>
      </c>
      <c r="O1336" s="16">
        <v>54</v>
      </c>
      <c r="P1336" s="16">
        <v>0</v>
      </c>
      <c r="Q1336" s="17">
        <v>0</v>
      </c>
      <c r="R1336" s="17">
        <v>0</v>
      </c>
      <c r="S1336" s="16">
        <v>0</v>
      </c>
      <c r="T1336" s="16">
        <v>0</v>
      </c>
      <c r="U1336" s="17">
        <v>0</v>
      </c>
      <c r="V1336" s="17">
        <v>0</v>
      </c>
      <c r="W1336" s="16">
        <v>0</v>
      </c>
      <c r="X1336" s="16">
        <v>54</v>
      </c>
      <c r="Y1336" s="16">
        <v>0</v>
      </c>
      <c r="Z1336" s="16">
        <v>0</v>
      </c>
      <c r="AA1336" s="18">
        <v>0</v>
      </c>
      <c r="AB1336" s="16">
        <v>0</v>
      </c>
      <c r="AC1336" s="12" t="s">
        <v>549</v>
      </c>
      <c r="AD1336" s="12" t="s">
        <v>559</v>
      </c>
      <c r="AE1336" s="19">
        <v>43676</v>
      </c>
    </row>
    <row r="1337" spans="1:32" s="12" customFormat="1" ht="12.75" x14ac:dyDescent="0.15">
      <c r="A1337" s="12" t="s">
        <v>2278</v>
      </c>
      <c r="B1337" s="12" t="s">
        <v>1245</v>
      </c>
      <c r="C1337" s="12" t="s">
        <v>554</v>
      </c>
      <c r="D1337" s="12" t="s">
        <v>1196</v>
      </c>
      <c r="E1337" s="12" t="s">
        <v>2233</v>
      </c>
      <c r="F1337" s="12" t="s">
        <v>703</v>
      </c>
      <c r="G1337" s="16">
        <v>400</v>
      </c>
      <c r="H1337" s="16">
        <v>0</v>
      </c>
      <c r="I1337" s="17">
        <v>0</v>
      </c>
      <c r="J1337" s="17">
        <v>0</v>
      </c>
      <c r="K1337" s="16">
        <v>400</v>
      </c>
      <c r="L1337" s="12" t="s">
        <v>654</v>
      </c>
      <c r="M1337" s="12" t="s">
        <v>557</v>
      </c>
      <c r="N1337" s="12" t="s">
        <v>655</v>
      </c>
      <c r="O1337" s="16">
        <v>49</v>
      </c>
      <c r="P1337" s="16">
        <v>0</v>
      </c>
      <c r="Q1337" s="17">
        <v>0</v>
      </c>
      <c r="R1337" s="17">
        <v>0</v>
      </c>
      <c r="S1337" s="16">
        <v>0</v>
      </c>
      <c r="T1337" s="16">
        <v>0</v>
      </c>
      <c r="U1337" s="17">
        <v>0</v>
      </c>
      <c r="V1337" s="17">
        <v>0</v>
      </c>
      <c r="W1337" s="16">
        <v>0</v>
      </c>
      <c r="X1337" s="16">
        <v>49</v>
      </c>
      <c r="Y1337" s="16">
        <v>0</v>
      </c>
      <c r="Z1337" s="16">
        <v>0</v>
      </c>
      <c r="AA1337" s="18">
        <v>0</v>
      </c>
      <c r="AB1337" s="16">
        <v>0</v>
      </c>
      <c r="AC1337" s="12" t="s">
        <v>549</v>
      </c>
      <c r="AD1337" s="12" t="s">
        <v>559</v>
      </c>
      <c r="AE1337" s="19">
        <v>43676</v>
      </c>
    </row>
    <row r="1338" spans="1:32" s="12" customFormat="1" ht="12.75" x14ac:dyDescent="0.15">
      <c r="A1338" s="12" t="s">
        <v>2279</v>
      </c>
      <c r="B1338" s="12" t="s">
        <v>2172</v>
      </c>
      <c r="C1338" s="12" t="s">
        <v>2173</v>
      </c>
      <c r="D1338" s="12" t="s">
        <v>2174</v>
      </c>
      <c r="E1338" s="12" t="s">
        <v>2233</v>
      </c>
      <c r="F1338" s="12" t="s">
        <v>703</v>
      </c>
      <c r="G1338" s="16">
        <v>500000</v>
      </c>
      <c r="H1338" s="16">
        <v>0</v>
      </c>
      <c r="I1338" s="17">
        <v>0</v>
      </c>
      <c r="J1338" s="17">
        <v>0</v>
      </c>
      <c r="K1338" s="16">
        <v>500000</v>
      </c>
      <c r="L1338" s="12" t="s">
        <v>2175</v>
      </c>
      <c r="M1338" s="12" t="s">
        <v>564</v>
      </c>
      <c r="N1338" s="12" t="s">
        <v>2176</v>
      </c>
      <c r="O1338" s="16">
        <v>142.74</v>
      </c>
      <c r="P1338" s="16">
        <v>0</v>
      </c>
      <c r="Q1338" s="17">
        <v>0</v>
      </c>
      <c r="R1338" s="17">
        <v>0</v>
      </c>
      <c r="S1338" s="16">
        <v>0</v>
      </c>
      <c r="T1338" s="16">
        <v>0</v>
      </c>
      <c r="U1338" s="17">
        <v>0</v>
      </c>
      <c r="V1338" s="17">
        <v>0</v>
      </c>
      <c r="W1338" s="16">
        <v>0</v>
      </c>
      <c r="X1338" s="16">
        <v>142.74</v>
      </c>
      <c r="Y1338" s="16">
        <v>0</v>
      </c>
      <c r="Z1338" s="16">
        <v>0</v>
      </c>
      <c r="AA1338" s="18">
        <v>0</v>
      </c>
      <c r="AB1338" s="16">
        <v>0</v>
      </c>
      <c r="AC1338" s="12" t="s">
        <v>549</v>
      </c>
      <c r="AD1338" s="12" t="s">
        <v>559</v>
      </c>
      <c r="AE1338" s="19">
        <v>43676</v>
      </c>
    </row>
    <row r="1339" spans="1:32" s="12" customFormat="1" ht="12.75" x14ac:dyDescent="0.15">
      <c r="A1339" s="12" t="s">
        <v>2280</v>
      </c>
      <c r="B1339" s="12" t="s">
        <v>2281</v>
      </c>
      <c r="C1339" s="12" t="s">
        <v>2282</v>
      </c>
      <c r="D1339" s="12" t="s">
        <v>2174</v>
      </c>
      <c r="E1339" s="12" t="s">
        <v>2080</v>
      </c>
      <c r="F1339" s="12" t="s">
        <v>703</v>
      </c>
      <c r="G1339" s="16">
        <v>200</v>
      </c>
      <c r="H1339" s="16">
        <v>0</v>
      </c>
      <c r="I1339" s="17">
        <v>0</v>
      </c>
      <c r="J1339" s="17">
        <v>0</v>
      </c>
      <c r="K1339" s="16">
        <v>200</v>
      </c>
      <c r="L1339" s="12" t="s">
        <v>2283</v>
      </c>
      <c r="M1339" s="12" t="s">
        <v>557</v>
      </c>
      <c r="N1339" s="12" t="s">
        <v>2284</v>
      </c>
      <c r="O1339" s="16">
        <v>47.62</v>
      </c>
      <c r="P1339" s="16">
        <v>0</v>
      </c>
      <c r="Q1339" s="17">
        <v>0</v>
      </c>
      <c r="R1339" s="17">
        <v>0</v>
      </c>
      <c r="S1339" s="16">
        <v>0</v>
      </c>
      <c r="T1339" s="16">
        <v>0</v>
      </c>
      <c r="U1339" s="17">
        <v>0</v>
      </c>
      <c r="V1339" s="17">
        <v>0</v>
      </c>
      <c r="W1339" s="16">
        <v>0</v>
      </c>
      <c r="X1339" s="16">
        <v>47.62</v>
      </c>
      <c r="Y1339" s="16">
        <v>0</v>
      </c>
      <c r="Z1339" s="16">
        <v>0</v>
      </c>
      <c r="AA1339" s="18">
        <v>0</v>
      </c>
      <c r="AB1339" s="16">
        <v>0</v>
      </c>
      <c r="AC1339" s="12" t="s">
        <v>549</v>
      </c>
      <c r="AD1339" s="12" t="s">
        <v>559</v>
      </c>
      <c r="AE1339" s="19">
        <v>43676</v>
      </c>
    </row>
    <row r="1340" spans="1:32" s="12" customFormat="1" ht="12.75" x14ac:dyDescent="0.15">
      <c r="A1340" s="12" t="s">
        <v>2285</v>
      </c>
      <c r="B1340" s="12" t="s">
        <v>119</v>
      </c>
      <c r="C1340" s="12" t="s">
        <v>1011</v>
      </c>
      <c r="D1340" s="12" t="s">
        <v>1012</v>
      </c>
      <c r="E1340" s="12" t="s">
        <v>2080</v>
      </c>
      <c r="F1340" s="12" t="s">
        <v>703</v>
      </c>
      <c r="G1340" s="16">
        <v>150</v>
      </c>
      <c r="H1340" s="16">
        <v>0</v>
      </c>
      <c r="I1340" s="17">
        <v>0</v>
      </c>
      <c r="J1340" s="17">
        <v>0</v>
      </c>
      <c r="K1340" s="16">
        <v>150</v>
      </c>
      <c r="L1340" s="12" t="s">
        <v>1013</v>
      </c>
      <c r="M1340" s="12" t="s">
        <v>564</v>
      </c>
      <c r="N1340" s="12" t="s">
        <v>2286</v>
      </c>
      <c r="O1340" s="16">
        <v>476</v>
      </c>
      <c r="P1340" s="16">
        <v>0</v>
      </c>
      <c r="Q1340" s="17">
        <v>0</v>
      </c>
      <c r="R1340" s="17">
        <v>0</v>
      </c>
      <c r="S1340" s="16">
        <v>0</v>
      </c>
      <c r="T1340" s="16">
        <v>0</v>
      </c>
      <c r="U1340" s="17">
        <v>0</v>
      </c>
      <c r="V1340" s="17">
        <v>0</v>
      </c>
      <c r="W1340" s="16">
        <v>0</v>
      </c>
      <c r="X1340" s="16">
        <v>476</v>
      </c>
      <c r="Y1340" s="16">
        <v>0</v>
      </c>
      <c r="Z1340" s="16">
        <v>0</v>
      </c>
      <c r="AA1340" s="18">
        <v>0</v>
      </c>
      <c r="AB1340" s="16">
        <v>0</v>
      </c>
      <c r="AC1340" s="12" t="s">
        <v>549</v>
      </c>
      <c r="AD1340" s="12" t="s">
        <v>559</v>
      </c>
      <c r="AE1340" s="19">
        <v>43676</v>
      </c>
    </row>
    <row r="1341" spans="1:32" s="12" customFormat="1" ht="12.75" x14ac:dyDescent="0.15">
      <c r="A1341" s="12" t="s">
        <v>2287</v>
      </c>
      <c r="B1341" s="12" t="s">
        <v>805</v>
      </c>
      <c r="C1341" s="12" t="s">
        <v>670</v>
      </c>
      <c r="D1341" s="12" t="s">
        <v>806</v>
      </c>
      <c r="E1341" s="12" t="s">
        <v>2080</v>
      </c>
      <c r="F1341" s="12" t="s">
        <v>585</v>
      </c>
      <c r="G1341" s="16">
        <v>180000</v>
      </c>
      <c r="H1341" s="16">
        <v>63000</v>
      </c>
      <c r="I1341" s="17">
        <v>63000</v>
      </c>
      <c r="J1341" s="17">
        <v>173000</v>
      </c>
      <c r="K1341" s="16">
        <v>117000</v>
      </c>
      <c r="L1341" s="12" t="s">
        <v>807</v>
      </c>
      <c r="M1341" s="12" t="s">
        <v>569</v>
      </c>
      <c r="N1341" s="12" t="s">
        <v>808</v>
      </c>
      <c r="O1341" s="16">
        <v>127.98</v>
      </c>
      <c r="P1341" s="16">
        <v>123.2</v>
      </c>
      <c r="Q1341" s="17">
        <v>123.2</v>
      </c>
      <c r="R1341" s="17">
        <v>123.2</v>
      </c>
      <c r="S1341" s="16">
        <v>0</v>
      </c>
      <c r="T1341" s="16">
        <v>0</v>
      </c>
      <c r="U1341" s="17">
        <v>0</v>
      </c>
      <c r="V1341" s="17">
        <v>0</v>
      </c>
      <c r="W1341" s="16">
        <v>123.2</v>
      </c>
      <c r="X1341" s="16">
        <v>4.78</v>
      </c>
      <c r="Y1341" s="16">
        <v>78.406999999999996</v>
      </c>
      <c r="Z1341" s="16">
        <v>44.792999999999999</v>
      </c>
      <c r="AA1341" s="18">
        <v>0</v>
      </c>
      <c r="AB1341" s="16">
        <v>-78.406999999999996</v>
      </c>
      <c r="AC1341" s="12" t="s">
        <v>549</v>
      </c>
      <c r="AD1341" s="12" t="s">
        <v>559</v>
      </c>
      <c r="AE1341" s="19">
        <v>43676</v>
      </c>
      <c r="AF1341" s="19">
        <v>43676</v>
      </c>
    </row>
    <row r="1342" spans="1:32" s="12" customFormat="1" ht="12.75" x14ac:dyDescent="0.15">
      <c r="A1342" s="12" t="s">
        <v>2288</v>
      </c>
      <c r="B1342" s="12" t="s">
        <v>805</v>
      </c>
      <c r="C1342" s="12" t="s">
        <v>670</v>
      </c>
      <c r="D1342" s="12" t="s">
        <v>806</v>
      </c>
      <c r="E1342" s="12" t="s">
        <v>2114</v>
      </c>
      <c r="F1342" s="12" t="s">
        <v>703</v>
      </c>
      <c r="G1342" s="16">
        <v>300000</v>
      </c>
      <c r="H1342" s="16">
        <v>0</v>
      </c>
      <c r="I1342" s="17">
        <v>0</v>
      </c>
      <c r="J1342" s="17">
        <v>0</v>
      </c>
      <c r="K1342" s="16">
        <v>300000</v>
      </c>
      <c r="L1342" s="12" t="s">
        <v>807</v>
      </c>
      <c r="M1342" s="12" t="s">
        <v>569</v>
      </c>
      <c r="N1342" s="12" t="s">
        <v>808</v>
      </c>
      <c r="O1342" s="16">
        <v>213.3</v>
      </c>
      <c r="P1342" s="16">
        <v>0</v>
      </c>
      <c r="Q1342" s="17">
        <v>0</v>
      </c>
      <c r="R1342" s="17">
        <v>0</v>
      </c>
      <c r="S1342" s="16">
        <v>0</v>
      </c>
      <c r="T1342" s="16">
        <v>0</v>
      </c>
      <c r="U1342" s="17">
        <v>0</v>
      </c>
      <c r="V1342" s="17">
        <v>0</v>
      </c>
      <c r="W1342" s="16">
        <v>0</v>
      </c>
      <c r="X1342" s="16">
        <v>213.3</v>
      </c>
      <c r="Y1342" s="16">
        <v>0</v>
      </c>
      <c r="Z1342" s="16">
        <v>0</v>
      </c>
      <c r="AA1342" s="18">
        <v>0</v>
      </c>
      <c r="AB1342" s="16">
        <v>0</v>
      </c>
      <c r="AC1342" s="12" t="s">
        <v>549</v>
      </c>
      <c r="AD1342" s="12" t="s">
        <v>559</v>
      </c>
      <c r="AE1342" s="19">
        <v>43676</v>
      </c>
    </row>
    <row r="1343" spans="1:32" s="12" customFormat="1" ht="12.75" x14ac:dyDescent="0.15">
      <c r="A1343" s="12" t="s">
        <v>2289</v>
      </c>
      <c r="B1343" s="12" t="s">
        <v>47</v>
      </c>
      <c r="C1343" s="12" t="s">
        <v>462</v>
      </c>
      <c r="D1343" s="12" t="s">
        <v>632</v>
      </c>
      <c r="E1343" s="12" t="s">
        <v>2290</v>
      </c>
      <c r="F1343" s="12" t="s">
        <v>703</v>
      </c>
      <c r="G1343" s="16">
        <v>1500000</v>
      </c>
      <c r="H1343" s="16">
        <v>0</v>
      </c>
      <c r="I1343" s="17">
        <v>0</v>
      </c>
      <c r="J1343" s="17">
        <v>0</v>
      </c>
      <c r="K1343" s="16">
        <v>1500000</v>
      </c>
      <c r="L1343" s="12" t="s">
        <v>633</v>
      </c>
      <c r="M1343" s="12" t="s">
        <v>564</v>
      </c>
      <c r="N1343" s="12" t="s">
        <v>634</v>
      </c>
      <c r="O1343" s="16">
        <v>506</v>
      </c>
      <c r="P1343" s="16">
        <v>0</v>
      </c>
      <c r="Q1343" s="17">
        <v>0</v>
      </c>
      <c r="R1343" s="17">
        <v>506</v>
      </c>
      <c r="S1343" s="16">
        <v>0</v>
      </c>
      <c r="T1343" s="16">
        <v>0</v>
      </c>
      <c r="U1343" s="17">
        <v>0</v>
      </c>
      <c r="V1343" s="17">
        <v>0</v>
      </c>
      <c r="W1343" s="16">
        <v>0</v>
      </c>
      <c r="X1343" s="16">
        <v>506</v>
      </c>
      <c r="Y1343" s="16">
        <v>0</v>
      </c>
      <c r="Z1343" s="16">
        <v>0</v>
      </c>
      <c r="AA1343" s="18">
        <v>0</v>
      </c>
      <c r="AB1343" s="16">
        <v>0</v>
      </c>
      <c r="AC1343" s="12" t="s">
        <v>549</v>
      </c>
      <c r="AD1343" s="12" t="s">
        <v>559</v>
      </c>
      <c r="AE1343" s="19">
        <v>43676</v>
      </c>
    </row>
    <row r="1344" spans="1:32" s="12" customFormat="1" ht="12.75" x14ac:dyDescent="0.15">
      <c r="A1344" s="12" t="s">
        <v>2291</v>
      </c>
      <c r="B1344" s="12" t="s">
        <v>11</v>
      </c>
      <c r="C1344" s="12" t="s">
        <v>453</v>
      </c>
      <c r="D1344" s="12" t="s">
        <v>628</v>
      </c>
      <c r="E1344" s="12" t="s">
        <v>2088</v>
      </c>
      <c r="F1344" s="12" t="s">
        <v>703</v>
      </c>
      <c r="G1344" s="16">
        <v>2000000</v>
      </c>
      <c r="H1344" s="16">
        <v>0</v>
      </c>
      <c r="I1344" s="17">
        <v>0</v>
      </c>
      <c r="J1344" s="17">
        <v>0</v>
      </c>
      <c r="K1344" s="16">
        <v>2000000</v>
      </c>
      <c r="L1344" s="12" t="s">
        <v>629</v>
      </c>
      <c r="M1344" s="12" t="s">
        <v>564</v>
      </c>
      <c r="N1344" s="12" t="s">
        <v>630</v>
      </c>
      <c r="O1344" s="16">
        <v>1724</v>
      </c>
      <c r="P1344" s="16">
        <v>0</v>
      </c>
      <c r="Q1344" s="17">
        <v>0</v>
      </c>
      <c r="R1344" s="17">
        <v>0</v>
      </c>
      <c r="S1344" s="16">
        <v>0</v>
      </c>
      <c r="T1344" s="16">
        <v>0</v>
      </c>
      <c r="U1344" s="17">
        <v>0</v>
      </c>
      <c r="V1344" s="17">
        <v>0</v>
      </c>
      <c r="W1344" s="16">
        <v>0</v>
      </c>
      <c r="X1344" s="16">
        <v>1724</v>
      </c>
      <c r="Y1344" s="16">
        <v>0</v>
      </c>
      <c r="Z1344" s="16">
        <v>0</v>
      </c>
      <c r="AA1344" s="18">
        <v>0</v>
      </c>
      <c r="AB1344" s="16">
        <v>0</v>
      </c>
      <c r="AC1344" s="12" t="s">
        <v>549</v>
      </c>
      <c r="AD1344" s="12" t="s">
        <v>559</v>
      </c>
      <c r="AE1344" s="19">
        <v>43676</v>
      </c>
    </row>
    <row r="1345" spans="1:34" s="12" customFormat="1" ht="12.75" x14ac:dyDescent="0.15">
      <c r="A1345" s="12" t="s">
        <v>2292</v>
      </c>
      <c r="B1345" s="12" t="s">
        <v>111</v>
      </c>
      <c r="C1345" s="12" t="s">
        <v>701</v>
      </c>
      <c r="D1345" s="12" t="s">
        <v>697</v>
      </c>
      <c r="E1345" s="12" t="s">
        <v>2098</v>
      </c>
      <c r="F1345" s="12" t="s">
        <v>703</v>
      </c>
      <c r="G1345" s="16">
        <v>40</v>
      </c>
      <c r="H1345" s="16">
        <v>0</v>
      </c>
      <c r="I1345" s="17">
        <v>0</v>
      </c>
      <c r="J1345" s="17">
        <v>0</v>
      </c>
      <c r="K1345" s="16">
        <v>40</v>
      </c>
      <c r="L1345" s="12" t="s">
        <v>698</v>
      </c>
      <c r="M1345" s="12" t="s">
        <v>564</v>
      </c>
      <c r="N1345" s="12" t="s">
        <v>699</v>
      </c>
      <c r="O1345" s="16">
        <v>5</v>
      </c>
      <c r="P1345" s="16">
        <v>0</v>
      </c>
      <c r="Q1345" s="17">
        <v>0</v>
      </c>
      <c r="R1345" s="17">
        <v>0</v>
      </c>
      <c r="S1345" s="16">
        <v>0</v>
      </c>
      <c r="T1345" s="16">
        <v>0</v>
      </c>
      <c r="U1345" s="17">
        <v>0</v>
      </c>
      <c r="V1345" s="17">
        <v>0</v>
      </c>
      <c r="W1345" s="16">
        <v>0</v>
      </c>
      <c r="X1345" s="16">
        <v>5</v>
      </c>
      <c r="Y1345" s="16">
        <v>0</v>
      </c>
      <c r="Z1345" s="16">
        <v>0</v>
      </c>
      <c r="AA1345" s="18">
        <v>0</v>
      </c>
      <c r="AB1345" s="16">
        <v>0</v>
      </c>
      <c r="AC1345" s="12" t="s">
        <v>549</v>
      </c>
      <c r="AD1345" s="12" t="s">
        <v>559</v>
      </c>
      <c r="AE1345" s="19">
        <v>43666</v>
      </c>
    </row>
    <row r="1346" spans="1:34" s="12" customFormat="1" ht="12.75" x14ac:dyDescent="0.15">
      <c r="A1346" s="12" t="s">
        <v>2293</v>
      </c>
      <c r="B1346" s="12" t="s">
        <v>34</v>
      </c>
      <c r="C1346" s="12" t="s">
        <v>696</v>
      </c>
      <c r="D1346" s="12" t="s">
        <v>697</v>
      </c>
      <c r="E1346" s="12" t="s">
        <v>2080</v>
      </c>
      <c r="F1346" s="12" t="s">
        <v>545</v>
      </c>
      <c r="G1346" s="16">
        <v>200</v>
      </c>
      <c r="H1346" s="16">
        <v>200</v>
      </c>
      <c r="I1346" s="17">
        <v>200</v>
      </c>
      <c r="J1346" s="17">
        <v>200</v>
      </c>
      <c r="K1346" s="16">
        <v>0</v>
      </c>
      <c r="L1346" s="12" t="s">
        <v>698</v>
      </c>
      <c r="M1346" s="12" t="s">
        <v>564</v>
      </c>
      <c r="N1346" s="12" t="s">
        <v>699</v>
      </c>
      <c r="O1346" s="16">
        <v>23</v>
      </c>
      <c r="P1346" s="16">
        <v>23</v>
      </c>
      <c r="Q1346" s="17">
        <v>23</v>
      </c>
      <c r="R1346" s="17">
        <v>23</v>
      </c>
      <c r="S1346" s="16">
        <v>0</v>
      </c>
      <c r="T1346" s="16">
        <v>0</v>
      </c>
      <c r="U1346" s="17">
        <v>0</v>
      </c>
      <c r="V1346" s="17">
        <v>0</v>
      </c>
      <c r="W1346" s="16">
        <v>23</v>
      </c>
      <c r="X1346" s="16">
        <v>0</v>
      </c>
      <c r="Y1346" s="16">
        <v>0</v>
      </c>
      <c r="Z1346" s="16">
        <v>23</v>
      </c>
      <c r="AA1346" s="18">
        <v>0</v>
      </c>
      <c r="AB1346" s="16">
        <v>0</v>
      </c>
      <c r="AC1346" s="12" t="s">
        <v>549</v>
      </c>
      <c r="AD1346" s="12" t="s">
        <v>559</v>
      </c>
      <c r="AE1346" s="19">
        <v>43666</v>
      </c>
      <c r="AF1346" s="19">
        <v>43666</v>
      </c>
      <c r="AG1346" s="19">
        <v>43666</v>
      </c>
      <c r="AH1346" s="20">
        <v>43675</v>
      </c>
    </row>
    <row r="1347" spans="1:34" s="12" customFormat="1" ht="12.75" x14ac:dyDescent="0.15">
      <c r="A1347" s="12" t="s">
        <v>2294</v>
      </c>
      <c r="B1347" s="12" t="s">
        <v>35</v>
      </c>
      <c r="C1347" s="12" t="s">
        <v>701</v>
      </c>
      <c r="D1347" s="12" t="s">
        <v>697</v>
      </c>
      <c r="E1347" s="12" t="s">
        <v>2084</v>
      </c>
      <c r="F1347" s="12" t="s">
        <v>545</v>
      </c>
      <c r="G1347" s="16">
        <v>200</v>
      </c>
      <c r="H1347" s="16">
        <v>200</v>
      </c>
      <c r="I1347" s="17">
        <v>200</v>
      </c>
      <c r="J1347" s="17">
        <v>200</v>
      </c>
      <c r="K1347" s="16">
        <v>0</v>
      </c>
      <c r="L1347" s="12" t="s">
        <v>698</v>
      </c>
      <c r="M1347" s="12" t="s">
        <v>564</v>
      </c>
      <c r="N1347" s="12" t="s">
        <v>699</v>
      </c>
      <c r="O1347" s="16">
        <v>23</v>
      </c>
      <c r="P1347" s="16">
        <v>23</v>
      </c>
      <c r="Q1347" s="17">
        <v>23</v>
      </c>
      <c r="R1347" s="17">
        <v>23</v>
      </c>
      <c r="S1347" s="16">
        <v>0</v>
      </c>
      <c r="T1347" s="16">
        <v>0</v>
      </c>
      <c r="U1347" s="17">
        <v>0</v>
      </c>
      <c r="V1347" s="17">
        <v>0</v>
      </c>
      <c r="W1347" s="16">
        <v>23</v>
      </c>
      <c r="X1347" s="16">
        <v>0</v>
      </c>
      <c r="Y1347" s="16">
        <v>0</v>
      </c>
      <c r="Z1347" s="16">
        <v>23</v>
      </c>
      <c r="AA1347" s="18">
        <v>0</v>
      </c>
      <c r="AB1347" s="16">
        <v>0</v>
      </c>
      <c r="AC1347" s="12" t="s">
        <v>549</v>
      </c>
      <c r="AD1347" s="12" t="s">
        <v>559</v>
      </c>
      <c r="AE1347" s="19">
        <v>43666</v>
      </c>
      <c r="AF1347" s="19">
        <v>43666</v>
      </c>
      <c r="AG1347" s="19">
        <v>43666</v>
      </c>
      <c r="AH1347" s="20">
        <v>43675</v>
      </c>
    </row>
    <row r="1348" spans="1:34" s="12" customFormat="1" ht="12.75" x14ac:dyDescent="0.15">
      <c r="A1348" s="12" t="s">
        <v>2295</v>
      </c>
      <c r="B1348" s="12" t="s">
        <v>112</v>
      </c>
      <c r="C1348" s="12" t="s">
        <v>554</v>
      </c>
      <c r="D1348" s="12" t="s">
        <v>757</v>
      </c>
      <c r="E1348" s="12" t="s">
        <v>2088</v>
      </c>
      <c r="F1348" s="12" t="s">
        <v>545</v>
      </c>
      <c r="G1348" s="16">
        <v>400</v>
      </c>
      <c r="H1348" s="16">
        <v>396.5</v>
      </c>
      <c r="I1348" s="17">
        <v>396.5</v>
      </c>
      <c r="J1348" s="17">
        <v>396.5</v>
      </c>
      <c r="K1348" s="16">
        <v>3.5</v>
      </c>
      <c r="L1348" s="12" t="s">
        <v>758</v>
      </c>
      <c r="M1348" s="12" t="s">
        <v>557</v>
      </c>
      <c r="N1348" s="12" t="s">
        <v>759</v>
      </c>
      <c r="O1348" s="16">
        <v>91.76</v>
      </c>
      <c r="P1348" s="16">
        <v>90.96</v>
      </c>
      <c r="Q1348" s="17">
        <v>91.76</v>
      </c>
      <c r="R1348" s="17">
        <v>91.76</v>
      </c>
      <c r="S1348" s="16">
        <v>0</v>
      </c>
      <c r="T1348" s="16">
        <v>0</v>
      </c>
      <c r="U1348" s="17">
        <v>0</v>
      </c>
      <c r="V1348" s="17">
        <v>0</v>
      </c>
      <c r="W1348" s="16">
        <v>90.96</v>
      </c>
      <c r="X1348" s="16">
        <v>0.8</v>
      </c>
      <c r="Y1348" s="16">
        <v>2.8999999999905399E-3</v>
      </c>
      <c r="Z1348" s="16">
        <v>90.957099999999997</v>
      </c>
      <c r="AA1348" s="18">
        <v>0</v>
      </c>
      <c r="AB1348" s="16">
        <v>-2.9000000000087298E-3</v>
      </c>
      <c r="AC1348" s="12" t="s">
        <v>549</v>
      </c>
      <c r="AD1348" s="12" t="s">
        <v>559</v>
      </c>
      <c r="AE1348" s="19">
        <v>43666</v>
      </c>
      <c r="AF1348" s="19">
        <v>43667</v>
      </c>
      <c r="AH1348" s="20">
        <v>43676</v>
      </c>
    </row>
    <row r="1349" spans="1:34" s="12" customFormat="1" ht="12.75" x14ac:dyDescent="0.15">
      <c r="A1349" s="12" t="s">
        <v>2296</v>
      </c>
      <c r="B1349" s="12" t="s">
        <v>47</v>
      </c>
      <c r="C1349" s="12" t="s">
        <v>462</v>
      </c>
      <c r="D1349" s="12" t="s">
        <v>632</v>
      </c>
      <c r="E1349" s="12" t="s">
        <v>544</v>
      </c>
      <c r="F1349" s="12" t="s">
        <v>545</v>
      </c>
      <c r="G1349" s="16">
        <v>1200000</v>
      </c>
      <c r="H1349" s="16">
        <v>1125000</v>
      </c>
      <c r="I1349" s="17">
        <v>1125000</v>
      </c>
      <c r="J1349" s="17">
        <v>1125000</v>
      </c>
      <c r="K1349" s="16">
        <v>75000</v>
      </c>
      <c r="L1349" s="12" t="s">
        <v>633</v>
      </c>
      <c r="M1349" s="12" t="s">
        <v>564</v>
      </c>
      <c r="N1349" s="12" t="s">
        <v>634</v>
      </c>
      <c r="O1349" s="16">
        <v>405</v>
      </c>
      <c r="P1349" s="16">
        <v>405</v>
      </c>
      <c r="Q1349" s="17">
        <v>405</v>
      </c>
      <c r="R1349" s="17">
        <v>405</v>
      </c>
      <c r="S1349" s="16">
        <v>0</v>
      </c>
      <c r="T1349" s="16">
        <v>0</v>
      </c>
      <c r="U1349" s="17">
        <v>0</v>
      </c>
      <c r="V1349" s="17">
        <v>0</v>
      </c>
      <c r="W1349" s="16">
        <v>405</v>
      </c>
      <c r="X1349" s="16">
        <v>0</v>
      </c>
      <c r="Y1349" s="16">
        <v>25.312499999999901</v>
      </c>
      <c r="Z1349" s="16">
        <v>379.6875</v>
      </c>
      <c r="AA1349" s="18">
        <v>0</v>
      </c>
      <c r="AB1349" s="16">
        <v>-25.3125</v>
      </c>
      <c r="AC1349" s="12" t="s">
        <v>549</v>
      </c>
      <c r="AD1349" s="12" t="s">
        <v>559</v>
      </c>
      <c r="AE1349" s="19">
        <v>43666</v>
      </c>
      <c r="AF1349" s="19">
        <v>43669</v>
      </c>
      <c r="AH1349" s="20">
        <v>43675</v>
      </c>
    </row>
    <row r="1350" spans="1:34" s="12" customFormat="1" ht="12.75" x14ac:dyDescent="0.15">
      <c r="A1350" s="12" t="s">
        <v>2297</v>
      </c>
      <c r="B1350" s="12" t="s">
        <v>9</v>
      </c>
      <c r="C1350" s="12" t="s">
        <v>588</v>
      </c>
      <c r="D1350" s="12" t="s">
        <v>607</v>
      </c>
      <c r="E1350" s="12" t="s">
        <v>544</v>
      </c>
      <c r="F1350" s="12" t="s">
        <v>585</v>
      </c>
      <c r="G1350" s="16">
        <v>3000</v>
      </c>
      <c r="H1350" s="16">
        <v>1726</v>
      </c>
      <c r="I1350" s="17">
        <v>1726</v>
      </c>
      <c r="J1350" s="17">
        <v>1882</v>
      </c>
      <c r="K1350" s="16">
        <v>1274</v>
      </c>
      <c r="L1350" s="12" t="s">
        <v>608</v>
      </c>
      <c r="M1350" s="12" t="s">
        <v>557</v>
      </c>
      <c r="N1350" s="12" t="s">
        <v>609</v>
      </c>
      <c r="O1350" s="16">
        <v>422</v>
      </c>
      <c r="P1350" s="16">
        <v>422</v>
      </c>
      <c r="Q1350" s="17">
        <v>422</v>
      </c>
      <c r="R1350" s="17">
        <v>422</v>
      </c>
      <c r="S1350" s="16">
        <v>0</v>
      </c>
      <c r="T1350" s="16">
        <v>0</v>
      </c>
      <c r="U1350" s="17">
        <v>0</v>
      </c>
      <c r="V1350" s="17">
        <v>0</v>
      </c>
      <c r="W1350" s="16">
        <v>422</v>
      </c>
      <c r="X1350" s="16">
        <v>0</v>
      </c>
      <c r="Y1350" s="16">
        <v>179.20933333333301</v>
      </c>
      <c r="Z1350" s="16">
        <v>242.79066666666699</v>
      </c>
      <c r="AA1350" s="18">
        <v>0</v>
      </c>
      <c r="AB1350" s="16">
        <v>-179.20933333333301</v>
      </c>
      <c r="AC1350" s="12" t="s">
        <v>549</v>
      </c>
      <c r="AD1350" s="12" t="s">
        <v>559</v>
      </c>
      <c r="AE1350" s="19">
        <v>43666</v>
      </c>
      <c r="AF1350" s="19">
        <v>43667</v>
      </c>
    </row>
    <row r="1351" spans="1:34" s="12" customFormat="1" ht="12.75" x14ac:dyDescent="0.15">
      <c r="A1351" s="12" t="s">
        <v>2298</v>
      </c>
      <c r="B1351" s="12" t="s">
        <v>98</v>
      </c>
      <c r="C1351" s="12" t="s">
        <v>588</v>
      </c>
      <c r="D1351" s="12" t="s">
        <v>1060</v>
      </c>
      <c r="E1351" s="12" t="s">
        <v>544</v>
      </c>
      <c r="F1351" s="12" t="s">
        <v>585</v>
      </c>
      <c r="G1351" s="16">
        <v>2000</v>
      </c>
      <c r="H1351" s="16">
        <v>1953</v>
      </c>
      <c r="I1351" s="17">
        <v>1953</v>
      </c>
      <c r="J1351" s="17">
        <v>1953</v>
      </c>
      <c r="K1351" s="16">
        <v>47</v>
      </c>
      <c r="L1351" s="12" t="s">
        <v>1061</v>
      </c>
      <c r="M1351" s="12" t="s">
        <v>557</v>
      </c>
      <c r="N1351" s="12" t="s">
        <v>1062</v>
      </c>
      <c r="O1351" s="16">
        <v>195.36</v>
      </c>
      <c r="P1351" s="16">
        <v>195.36</v>
      </c>
      <c r="Q1351" s="17">
        <v>195.36</v>
      </c>
      <c r="R1351" s="17">
        <v>195.36</v>
      </c>
      <c r="S1351" s="16">
        <v>0</v>
      </c>
      <c r="T1351" s="16">
        <v>0</v>
      </c>
      <c r="U1351" s="17">
        <v>0</v>
      </c>
      <c r="V1351" s="17">
        <v>0</v>
      </c>
      <c r="W1351" s="16">
        <v>195.36</v>
      </c>
      <c r="X1351" s="16">
        <v>0</v>
      </c>
      <c r="Y1351" s="16">
        <v>4.5909599999999804</v>
      </c>
      <c r="Z1351" s="16">
        <v>190.76903999999999</v>
      </c>
      <c r="AA1351" s="18">
        <v>0</v>
      </c>
      <c r="AB1351" s="16">
        <v>-4.5909600000000097</v>
      </c>
      <c r="AC1351" s="12" t="s">
        <v>549</v>
      </c>
      <c r="AD1351" s="12" t="s">
        <v>559</v>
      </c>
      <c r="AE1351" s="19">
        <v>43666</v>
      </c>
      <c r="AF1351" s="19">
        <v>43669</v>
      </c>
    </row>
    <row r="1352" spans="1:34" s="12" customFormat="1" ht="12.75" x14ac:dyDescent="0.15">
      <c r="A1352" s="12" t="s">
        <v>2299</v>
      </c>
      <c r="B1352" s="12" t="s">
        <v>587</v>
      </c>
      <c r="C1352" s="12" t="s">
        <v>588</v>
      </c>
      <c r="D1352" s="12" t="s">
        <v>589</v>
      </c>
      <c r="E1352" s="12" t="s">
        <v>2084</v>
      </c>
      <c r="F1352" s="12" t="s">
        <v>585</v>
      </c>
      <c r="G1352" s="16">
        <v>2000</v>
      </c>
      <c r="H1352" s="16">
        <v>2000</v>
      </c>
      <c r="I1352" s="17">
        <v>2000</v>
      </c>
      <c r="J1352" s="17">
        <v>2000</v>
      </c>
      <c r="K1352" s="16">
        <v>0</v>
      </c>
      <c r="L1352" s="12" t="s">
        <v>590</v>
      </c>
      <c r="M1352" s="12" t="s">
        <v>591</v>
      </c>
      <c r="N1352" s="12" t="s">
        <v>592</v>
      </c>
      <c r="O1352" s="16">
        <v>66</v>
      </c>
      <c r="P1352" s="16">
        <v>66</v>
      </c>
      <c r="Q1352" s="17">
        <v>66</v>
      </c>
      <c r="R1352" s="17">
        <v>66</v>
      </c>
      <c r="S1352" s="16">
        <v>0</v>
      </c>
      <c r="T1352" s="16">
        <v>0</v>
      </c>
      <c r="U1352" s="17">
        <v>0</v>
      </c>
      <c r="V1352" s="17">
        <v>0</v>
      </c>
      <c r="W1352" s="16">
        <v>66</v>
      </c>
      <c r="X1352" s="16">
        <v>0</v>
      </c>
      <c r="Y1352" s="16">
        <v>0</v>
      </c>
      <c r="Z1352" s="16">
        <v>66</v>
      </c>
      <c r="AA1352" s="18">
        <v>0</v>
      </c>
      <c r="AB1352" s="16">
        <v>0</v>
      </c>
      <c r="AC1352" s="12" t="s">
        <v>549</v>
      </c>
      <c r="AD1352" s="12" t="s">
        <v>559</v>
      </c>
      <c r="AE1352" s="19">
        <v>43666</v>
      </c>
      <c r="AF1352" s="19">
        <v>43669</v>
      </c>
      <c r="AG1352" s="19">
        <v>43673</v>
      </c>
    </row>
    <row r="1353" spans="1:34" s="12" customFormat="1" ht="12.75" x14ac:dyDescent="0.15">
      <c r="A1353" s="12" t="s">
        <v>2300</v>
      </c>
      <c r="B1353" s="12" t="s">
        <v>784</v>
      </c>
      <c r="C1353" s="12" t="s">
        <v>573</v>
      </c>
      <c r="D1353" s="12" t="s">
        <v>782</v>
      </c>
      <c r="E1353" s="12" t="s">
        <v>1941</v>
      </c>
      <c r="F1353" s="12" t="s">
        <v>545</v>
      </c>
      <c r="G1353" s="16">
        <v>300</v>
      </c>
      <c r="H1353" s="16">
        <v>290</v>
      </c>
      <c r="I1353" s="17">
        <v>290</v>
      </c>
      <c r="J1353" s="17">
        <v>290</v>
      </c>
      <c r="K1353" s="16">
        <v>10</v>
      </c>
      <c r="L1353" s="12" t="s">
        <v>762</v>
      </c>
      <c r="M1353" s="12" t="s">
        <v>564</v>
      </c>
      <c r="N1353" s="12" t="s">
        <v>763</v>
      </c>
      <c r="O1353" s="16">
        <v>43.17</v>
      </c>
      <c r="P1353" s="16">
        <v>41.74</v>
      </c>
      <c r="Q1353" s="17">
        <v>56.07</v>
      </c>
      <c r="R1353" s="17">
        <v>56.07</v>
      </c>
      <c r="S1353" s="16">
        <v>0</v>
      </c>
      <c r="T1353" s="16">
        <v>0</v>
      </c>
      <c r="U1353" s="17">
        <v>0</v>
      </c>
      <c r="V1353" s="17">
        <v>0</v>
      </c>
      <c r="W1353" s="16">
        <v>41.74</v>
      </c>
      <c r="X1353" s="16">
        <v>1.43</v>
      </c>
      <c r="Y1353" s="16">
        <v>8.9999999999963599E-3</v>
      </c>
      <c r="Z1353" s="16">
        <v>41.731000000000002</v>
      </c>
      <c r="AA1353" s="18">
        <v>0</v>
      </c>
      <c r="AB1353" s="16">
        <v>-8.9999999999963599E-3</v>
      </c>
      <c r="AC1353" s="12" t="s">
        <v>549</v>
      </c>
      <c r="AD1353" s="12" t="s">
        <v>559</v>
      </c>
      <c r="AE1353" s="19">
        <v>43667</v>
      </c>
      <c r="AF1353" s="19">
        <v>43670</v>
      </c>
      <c r="AH1353" s="20">
        <v>43675</v>
      </c>
    </row>
    <row r="1354" spans="1:34" s="12" customFormat="1" ht="12.75" x14ac:dyDescent="0.15">
      <c r="A1354" s="12" t="s">
        <v>2301</v>
      </c>
      <c r="B1354" s="12" t="s">
        <v>37</v>
      </c>
      <c r="C1354" s="12" t="s">
        <v>588</v>
      </c>
      <c r="D1354" s="12" t="s">
        <v>589</v>
      </c>
      <c r="E1354" s="12" t="s">
        <v>544</v>
      </c>
      <c r="F1354" s="12" t="s">
        <v>585</v>
      </c>
      <c r="G1354" s="16">
        <v>3000</v>
      </c>
      <c r="H1354" s="16">
        <v>3000</v>
      </c>
      <c r="I1354" s="17">
        <v>3000</v>
      </c>
      <c r="J1354" s="17">
        <v>3000</v>
      </c>
      <c r="K1354" s="16">
        <v>0</v>
      </c>
      <c r="L1354" s="12" t="s">
        <v>595</v>
      </c>
      <c r="M1354" s="12" t="s">
        <v>591</v>
      </c>
      <c r="N1354" s="12" t="s">
        <v>596</v>
      </c>
      <c r="O1354" s="16">
        <v>124</v>
      </c>
      <c r="P1354" s="16">
        <v>124</v>
      </c>
      <c r="Q1354" s="17">
        <v>124</v>
      </c>
      <c r="R1354" s="17">
        <v>124</v>
      </c>
      <c r="S1354" s="16">
        <v>0</v>
      </c>
      <c r="T1354" s="16">
        <v>0</v>
      </c>
      <c r="U1354" s="17">
        <v>0</v>
      </c>
      <c r="V1354" s="17">
        <v>0</v>
      </c>
      <c r="W1354" s="16">
        <v>124</v>
      </c>
      <c r="X1354" s="16">
        <v>0</v>
      </c>
      <c r="Y1354" s="16">
        <v>-1.81898940354586E-14</v>
      </c>
      <c r="Z1354" s="16">
        <v>124</v>
      </c>
      <c r="AA1354" s="18">
        <v>0</v>
      </c>
      <c r="AB1354" s="16">
        <v>0</v>
      </c>
      <c r="AC1354" s="12" t="s">
        <v>549</v>
      </c>
      <c r="AD1354" s="12" t="s">
        <v>559</v>
      </c>
      <c r="AE1354" s="19">
        <v>43667</v>
      </c>
      <c r="AF1354" s="19">
        <v>43667</v>
      </c>
      <c r="AG1354" s="19">
        <v>43676</v>
      </c>
    </row>
    <row r="1355" spans="1:34" s="12" customFormat="1" ht="12.75" x14ac:dyDescent="0.15">
      <c r="A1355" s="12" t="s">
        <v>2302</v>
      </c>
      <c r="B1355" s="12" t="s">
        <v>346</v>
      </c>
      <c r="C1355" s="12" t="s">
        <v>670</v>
      </c>
      <c r="D1355" s="12" t="s">
        <v>671</v>
      </c>
      <c r="E1355" s="12" t="s">
        <v>544</v>
      </c>
      <c r="F1355" s="12" t="s">
        <v>585</v>
      </c>
      <c r="G1355" s="16">
        <v>1500000</v>
      </c>
      <c r="H1355" s="16">
        <v>1103000</v>
      </c>
      <c r="I1355" s="17">
        <v>1103000</v>
      </c>
      <c r="J1355" s="17">
        <v>1103000</v>
      </c>
      <c r="K1355" s="16">
        <v>397000</v>
      </c>
      <c r="L1355" s="12" t="s">
        <v>1698</v>
      </c>
      <c r="M1355" s="12" t="s">
        <v>564</v>
      </c>
      <c r="N1355" s="12" t="s">
        <v>1699</v>
      </c>
      <c r="O1355" s="16">
        <v>1965</v>
      </c>
      <c r="P1355" s="16">
        <v>1965</v>
      </c>
      <c r="Q1355" s="17">
        <v>1965</v>
      </c>
      <c r="R1355" s="17">
        <v>1965</v>
      </c>
      <c r="S1355" s="16">
        <v>0</v>
      </c>
      <c r="T1355" s="16">
        <v>0</v>
      </c>
      <c r="U1355" s="17">
        <v>0</v>
      </c>
      <c r="V1355" s="17">
        <v>0</v>
      </c>
      <c r="W1355" s="16">
        <v>1965</v>
      </c>
      <c r="X1355" s="16">
        <v>0</v>
      </c>
      <c r="Y1355" s="16">
        <v>520.07000000000005</v>
      </c>
      <c r="Z1355" s="16">
        <v>1444.93</v>
      </c>
      <c r="AA1355" s="18">
        <v>0</v>
      </c>
      <c r="AB1355" s="16">
        <v>-520.07000000000005</v>
      </c>
      <c r="AC1355" s="12" t="s">
        <v>549</v>
      </c>
      <c r="AD1355" s="12" t="s">
        <v>559</v>
      </c>
      <c r="AE1355" s="19">
        <v>43667</v>
      </c>
      <c r="AF1355" s="19">
        <v>43671</v>
      </c>
    </row>
    <row r="1356" spans="1:34" s="12" customFormat="1" ht="12.75" x14ac:dyDescent="0.15">
      <c r="A1356" s="12" t="s">
        <v>2303</v>
      </c>
      <c r="B1356" s="12" t="s">
        <v>15</v>
      </c>
      <c r="C1356" s="12" t="s">
        <v>690</v>
      </c>
      <c r="D1356" s="12" t="s">
        <v>691</v>
      </c>
      <c r="E1356" s="12" t="s">
        <v>2080</v>
      </c>
      <c r="F1356" s="12" t="s">
        <v>585</v>
      </c>
      <c r="G1356" s="16">
        <v>300000</v>
      </c>
      <c r="H1356" s="16">
        <v>273500</v>
      </c>
      <c r="I1356" s="17">
        <v>273500</v>
      </c>
      <c r="J1356" s="17">
        <v>273500</v>
      </c>
      <c r="K1356" s="16">
        <v>26500</v>
      </c>
      <c r="L1356" s="12" t="s">
        <v>692</v>
      </c>
      <c r="M1356" s="12" t="s">
        <v>564</v>
      </c>
      <c r="N1356" s="12" t="s">
        <v>693</v>
      </c>
      <c r="O1356" s="16">
        <v>102</v>
      </c>
      <c r="P1356" s="16">
        <v>102</v>
      </c>
      <c r="Q1356" s="17">
        <v>102</v>
      </c>
      <c r="R1356" s="17">
        <v>102</v>
      </c>
      <c r="S1356" s="16">
        <v>0</v>
      </c>
      <c r="T1356" s="16">
        <v>0</v>
      </c>
      <c r="U1356" s="17">
        <v>0</v>
      </c>
      <c r="V1356" s="17">
        <v>0</v>
      </c>
      <c r="W1356" s="16">
        <v>102</v>
      </c>
      <c r="X1356" s="16">
        <v>0</v>
      </c>
      <c r="Y1356" s="16">
        <v>9.0099999999999802</v>
      </c>
      <c r="Z1356" s="16">
        <v>92.99</v>
      </c>
      <c r="AA1356" s="18">
        <v>0</v>
      </c>
      <c r="AB1356" s="16">
        <v>-9.01</v>
      </c>
      <c r="AC1356" s="12" t="s">
        <v>549</v>
      </c>
      <c r="AD1356" s="12" t="s">
        <v>559</v>
      </c>
      <c r="AE1356" s="19">
        <v>43667</v>
      </c>
      <c r="AF1356" s="19">
        <v>43671</v>
      </c>
    </row>
    <row r="1357" spans="1:34" s="12" customFormat="1" ht="12.75" x14ac:dyDescent="0.15">
      <c r="A1357" s="12" t="s">
        <v>2304</v>
      </c>
      <c r="B1357" s="12" t="s">
        <v>101</v>
      </c>
      <c r="C1357" s="12" t="s">
        <v>588</v>
      </c>
      <c r="D1357" s="12" t="s">
        <v>983</v>
      </c>
      <c r="E1357" s="12" t="s">
        <v>2086</v>
      </c>
      <c r="F1357" s="12" t="s">
        <v>585</v>
      </c>
      <c r="G1357" s="16">
        <v>200</v>
      </c>
      <c r="H1357" s="16">
        <v>128</v>
      </c>
      <c r="I1357" s="17">
        <v>128</v>
      </c>
      <c r="J1357" s="17">
        <v>128</v>
      </c>
      <c r="K1357" s="16">
        <v>72</v>
      </c>
      <c r="L1357" s="12" t="s">
        <v>984</v>
      </c>
      <c r="M1357" s="12" t="s">
        <v>557</v>
      </c>
      <c r="N1357" s="12" t="s">
        <v>985</v>
      </c>
      <c r="O1357" s="16">
        <v>32</v>
      </c>
      <c r="P1357" s="16">
        <v>32</v>
      </c>
      <c r="Q1357" s="17">
        <v>32</v>
      </c>
      <c r="R1357" s="17">
        <v>32</v>
      </c>
      <c r="S1357" s="16">
        <v>0</v>
      </c>
      <c r="T1357" s="16">
        <v>0</v>
      </c>
      <c r="U1357" s="17">
        <v>0</v>
      </c>
      <c r="V1357" s="17">
        <v>0</v>
      </c>
      <c r="W1357" s="16">
        <v>32</v>
      </c>
      <c r="X1357" s="16">
        <v>0</v>
      </c>
      <c r="Y1357" s="16">
        <v>11.52</v>
      </c>
      <c r="Z1357" s="16">
        <v>20.48</v>
      </c>
      <c r="AA1357" s="18">
        <v>0</v>
      </c>
      <c r="AB1357" s="16">
        <v>-11.52</v>
      </c>
      <c r="AC1357" s="12" t="s">
        <v>549</v>
      </c>
      <c r="AD1357" s="12" t="s">
        <v>559</v>
      </c>
      <c r="AE1357" s="19">
        <v>43667</v>
      </c>
      <c r="AF1357" s="19">
        <v>43671</v>
      </c>
    </row>
    <row r="1358" spans="1:34" s="12" customFormat="1" ht="12.75" x14ac:dyDescent="0.15">
      <c r="A1358" s="12" t="s">
        <v>2305</v>
      </c>
      <c r="B1358" s="12" t="s">
        <v>62</v>
      </c>
      <c r="C1358" s="12" t="s">
        <v>588</v>
      </c>
      <c r="D1358" s="12" t="s">
        <v>589</v>
      </c>
      <c r="E1358" s="12" t="s">
        <v>544</v>
      </c>
      <c r="F1358" s="12" t="s">
        <v>585</v>
      </c>
      <c r="G1358" s="16">
        <v>2000</v>
      </c>
      <c r="H1358" s="16">
        <v>1977</v>
      </c>
      <c r="I1358" s="17">
        <v>1977</v>
      </c>
      <c r="J1358" s="17">
        <v>1977</v>
      </c>
      <c r="K1358" s="16">
        <v>23</v>
      </c>
      <c r="L1358" s="12" t="s">
        <v>1183</v>
      </c>
      <c r="M1358" s="12" t="s">
        <v>725</v>
      </c>
      <c r="N1358" s="12" t="s">
        <v>1520</v>
      </c>
      <c r="O1358" s="16">
        <v>50</v>
      </c>
      <c r="P1358" s="16">
        <v>50</v>
      </c>
      <c r="Q1358" s="17">
        <v>50</v>
      </c>
      <c r="R1358" s="17">
        <v>50</v>
      </c>
      <c r="S1358" s="16">
        <v>0</v>
      </c>
      <c r="T1358" s="16">
        <v>0</v>
      </c>
      <c r="U1358" s="17">
        <v>0</v>
      </c>
      <c r="V1358" s="17">
        <v>0</v>
      </c>
      <c r="W1358" s="16">
        <v>50</v>
      </c>
      <c r="X1358" s="16">
        <v>0</v>
      </c>
      <c r="Y1358" s="16">
        <v>0.57499999999999996</v>
      </c>
      <c r="Z1358" s="16">
        <v>49.424999999999997</v>
      </c>
      <c r="AA1358" s="18">
        <v>0</v>
      </c>
      <c r="AB1358" s="16">
        <v>-0.57499999999999996</v>
      </c>
      <c r="AC1358" s="12" t="s">
        <v>549</v>
      </c>
      <c r="AD1358" s="12" t="s">
        <v>559</v>
      </c>
      <c r="AE1358" s="19">
        <v>43667</v>
      </c>
      <c r="AF1358" s="19">
        <v>43669</v>
      </c>
    </row>
    <row r="1359" spans="1:34" s="12" customFormat="1" ht="12.75" x14ac:dyDescent="0.15">
      <c r="A1359" s="12" t="s">
        <v>2306</v>
      </c>
      <c r="B1359" s="12" t="s">
        <v>31</v>
      </c>
      <c r="C1359" s="12" t="s">
        <v>670</v>
      </c>
      <c r="D1359" s="12" t="s">
        <v>671</v>
      </c>
      <c r="E1359" s="12" t="s">
        <v>544</v>
      </c>
      <c r="F1359" s="12" t="s">
        <v>585</v>
      </c>
      <c r="G1359" s="16">
        <v>1200000</v>
      </c>
      <c r="H1359" s="16">
        <v>743200</v>
      </c>
      <c r="I1359" s="17">
        <v>743200</v>
      </c>
      <c r="J1359" s="17">
        <v>743200</v>
      </c>
      <c r="K1359" s="16">
        <v>456800</v>
      </c>
      <c r="L1359" s="12" t="s">
        <v>672</v>
      </c>
      <c r="M1359" s="12" t="s">
        <v>564</v>
      </c>
      <c r="N1359" s="12" t="s">
        <v>673</v>
      </c>
      <c r="O1359" s="16">
        <v>1576</v>
      </c>
      <c r="P1359" s="16">
        <v>1575.9960000000001</v>
      </c>
      <c r="Q1359" s="17">
        <v>1575.9960000000001</v>
      </c>
      <c r="R1359" s="17">
        <v>1575.9960000000001</v>
      </c>
      <c r="S1359" s="16">
        <v>0</v>
      </c>
      <c r="T1359" s="16">
        <v>0</v>
      </c>
      <c r="U1359" s="17">
        <v>0</v>
      </c>
      <c r="V1359" s="17">
        <v>0</v>
      </c>
      <c r="W1359" s="16">
        <v>1575.9960000000001</v>
      </c>
      <c r="X1359" s="16">
        <v>3.9999999999417897E-3</v>
      </c>
      <c r="Y1359" s="16">
        <v>599.92666666666696</v>
      </c>
      <c r="Z1359" s="16">
        <v>976.06933333333302</v>
      </c>
      <c r="AA1359" s="18">
        <v>0</v>
      </c>
      <c r="AB1359" s="16">
        <v>-599.92666666666696</v>
      </c>
      <c r="AC1359" s="12" t="s">
        <v>549</v>
      </c>
      <c r="AD1359" s="12" t="s">
        <v>559</v>
      </c>
      <c r="AE1359" s="19">
        <v>43669</v>
      </c>
      <c r="AF1359" s="19">
        <v>43670</v>
      </c>
    </row>
    <row r="1360" spans="1:34" s="12" customFormat="1" ht="12.75" x14ac:dyDescent="0.15">
      <c r="A1360" s="12" t="s">
        <v>2307</v>
      </c>
      <c r="B1360" s="12" t="s">
        <v>93</v>
      </c>
      <c r="C1360" s="12" t="s">
        <v>573</v>
      </c>
      <c r="D1360" s="12" t="s">
        <v>796</v>
      </c>
      <c r="E1360" s="12" t="s">
        <v>544</v>
      </c>
      <c r="F1360" s="12" t="s">
        <v>545</v>
      </c>
      <c r="G1360" s="16">
        <v>270</v>
      </c>
      <c r="H1360" s="16">
        <v>175</v>
      </c>
      <c r="I1360" s="17">
        <v>175</v>
      </c>
      <c r="J1360" s="17">
        <v>175</v>
      </c>
      <c r="K1360" s="16">
        <v>95</v>
      </c>
      <c r="L1360" s="12" t="s">
        <v>797</v>
      </c>
      <c r="M1360" s="12" t="s">
        <v>576</v>
      </c>
      <c r="N1360" s="12" t="s">
        <v>798</v>
      </c>
      <c r="O1360" s="16">
        <v>10</v>
      </c>
      <c r="P1360" s="16">
        <v>9</v>
      </c>
      <c r="Q1360" s="17">
        <v>9</v>
      </c>
      <c r="R1360" s="17">
        <v>9</v>
      </c>
      <c r="S1360" s="16">
        <v>0</v>
      </c>
      <c r="T1360" s="16">
        <v>0</v>
      </c>
      <c r="U1360" s="17">
        <v>0</v>
      </c>
      <c r="V1360" s="17">
        <v>0</v>
      </c>
      <c r="W1360" s="16">
        <v>9</v>
      </c>
      <c r="X1360" s="16">
        <v>1</v>
      </c>
      <c r="Y1360" s="16">
        <v>2.5185185185185199</v>
      </c>
      <c r="Z1360" s="16">
        <v>6.4814814814814801</v>
      </c>
      <c r="AA1360" s="18">
        <v>0</v>
      </c>
      <c r="AB1360" s="16">
        <v>-2.5185185185185199</v>
      </c>
      <c r="AC1360" s="12" t="s">
        <v>549</v>
      </c>
      <c r="AD1360" s="12" t="s">
        <v>559</v>
      </c>
      <c r="AE1360" s="19">
        <v>43669</v>
      </c>
      <c r="AF1360" s="19">
        <v>43669</v>
      </c>
      <c r="AH1360" s="20">
        <v>43675</v>
      </c>
    </row>
    <row r="1361" spans="1:34" s="12" customFormat="1" ht="12.75" x14ac:dyDescent="0.15">
      <c r="A1361" s="12" t="s">
        <v>2308</v>
      </c>
      <c r="B1361" s="12" t="s">
        <v>117</v>
      </c>
      <c r="C1361" s="12" t="s">
        <v>588</v>
      </c>
      <c r="D1361" s="12" t="s">
        <v>945</v>
      </c>
      <c r="E1361" s="12" t="s">
        <v>544</v>
      </c>
      <c r="F1361" s="12" t="s">
        <v>545</v>
      </c>
      <c r="G1361" s="16">
        <v>800</v>
      </c>
      <c r="H1361" s="16">
        <v>800</v>
      </c>
      <c r="I1361" s="17">
        <v>800</v>
      </c>
      <c r="J1361" s="17">
        <v>800</v>
      </c>
      <c r="K1361" s="16">
        <v>0</v>
      </c>
      <c r="L1361" s="12" t="s">
        <v>713</v>
      </c>
      <c r="M1361" s="12" t="s">
        <v>576</v>
      </c>
      <c r="N1361" s="12" t="s">
        <v>714</v>
      </c>
      <c r="O1361" s="16">
        <v>53.76</v>
      </c>
      <c r="P1361" s="16">
        <v>53.76</v>
      </c>
      <c r="Q1361" s="17">
        <v>53.76</v>
      </c>
      <c r="R1361" s="17">
        <v>53.76</v>
      </c>
      <c r="S1361" s="16">
        <v>0</v>
      </c>
      <c r="T1361" s="16">
        <v>0</v>
      </c>
      <c r="U1361" s="17">
        <v>0</v>
      </c>
      <c r="V1361" s="17">
        <v>0</v>
      </c>
      <c r="W1361" s="16">
        <v>53.76</v>
      </c>
      <c r="X1361" s="16">
        <v>0</v>
      </c>
      <c r="Y1361" s="16">
        <v>0</v>
      </c>
      <c r="Z1361" s="16">
        <v>53.76</v>
      </c>
      <c r="AA1361" s="18">
        <v>0</v>
      </c>
      <c r="AB1361" s="16">
        <v>0</v>
      </c>
      <c r="AC1361" s="12" t="s">
        <v>549</v>
      </c>
      <c r="AD1361" s="12" t="s">
        <v>559</v>
      </c>
      <c r="AE1361" s="19">
        <v>43669</v>
      </c>
      <c r="AF1361" s="19">
        <v>43670</v>
      </c>
      <c r="AG1361" s="19">
        <v>43672</v>
      </c>
      <c r="AH1361" s="20">
        <v>43675</v>
      </c>
    </row>
    <row r="1362" spans="1:34" s="12" customFormat="1" ht="12.75" x14ac:dyDescent="0.15">
      <c r="A1362" s="12" t="s">
        <v>2309</v>
      </c>
      <c r="B1362" s="12" t="s">
        <v>2310</v>
      </c>
      <c r="C1362" s="12" t="s">
        <v>2311</v>
      </c>
      <c r="D1362" s="12" t="s">
        <v>2312</v>
      </c>
      <c r="E1362" s="12" t="s">
        <v>544</v>
      </c>
      <c r="F1362" s="12" t="s">
        <v>545</v>
      </c>
      <c r="G1362" s="16">
        <v>100000</v>
      </c>
      <c r="H1362" s="16">
        <v>100000</v>
      </c>
      <c r="I1362" s="17">
        <v>100000</v>
      </c>
      <c r="J1362" s="17">
        <v>100000</v>
      </c>
      <c r="K1362" s="16">
        <v>0</v>
      </c>
      <c r="L1362" s="12" t="s">
        <v>685</v>
      </c>
      <c r="M1362" s="12" t="s">
        <v>686</v>
      </c>
      <c r="N1362" s="12" t="s">
        <v>687</v>
      </c>
      <c r="O1362" s="16">
        <v>2.85</v>
      </c>
      <c r="P1362" s="16">
        <v>2.85</v>
      </c>
      <c r="Q1362" s="17">
        <v>2.85</v>
      </c>
      <c r="R1362" s="17">
        <v>2.85</v>
      </c>
      <c r="S1362" s="16">
        <v>0</v>
      </c>
      <c r="T1362" s="16">
        <v>0</v>
      </c>
      <c r="U1362" s="17">
        <v>0</v>
      </c>
      <c r="V1362" s="17">
        <v>0</v>
      </c>
      <c r="W1362" s="16">
        <v>2.85</v>
      </c>
      <c r="X1362" s="16">
        <v>0</v>
      </c>
      <c r="Y1362" s="16">
        <v>0</v>
      </c>
      <c r="Z1362" s="16">
        <v>2.85</v>
      </c>
      <c r="AA1362" s="18">
        <v>0</v>
      </c>
      <c r="AB1362" s="16">
        <v>0</v>
      </c>
      <c r="AC1362" s="12" t="s">
        <v>549</v>
      </c>
      <c r="AD1362" s="12" t="s">
        <v>559</v>
      </c>
      <c r="AE1362" s="19">
        <v>43669</v>
      </c>
      <c r="AF1362" s="19">
        <v>43672</v>
      </c>
      <c r="AG1362" s="19">
        <v>43672</v>
      </c>
      <c r="AH1362" s="20">
        <v>43675</v>
      </c>
    </row>
    <row r="1363" spans="1:34" s="12" customFormat="1" ht="12.75" x14ac:dyDescent="0.15">
      <c r="A1363" s="12" t="s">
        <v>2313</v>
      </c>
      <c r="B1363" s="12" t="s">
        <v>2314</v>
      </c>
      <c r="C1363" s="12" t="s">
        <v>2315</v>
      </c>
      <c r="D1363" s="12" t="s">
        <v>2312</v>
      </c>
      <c r="E1363" s="12" t="s">
        <v>544</v>
      </c>
      <c r="F1363" s="12" t="s">
        <v>545</v>
      </c>
      <c r="G1363" s="16">
        <v>100000</v>
      </c>
      <c r="H1363" s="16">
        <v>100000</v>
      </c>
      <c r="I1363" s="17">
        <v>100000</v>
      </c>
      <c r="J1363" s="17">
        <v>100000</v>
      </c>
      <c r="K1363" s="16">
        <v>0</v>
      </c>
      <c r="L1363" s="12" t="s">
        <v>685</v>
      </c>
      <c r="M1363" s="12" t="s">
        <v>686</v>
      </c>
      <c r="N1363" s="12" t="s">
        <v>687</v>
      </c>
      <c r="O1363" s="16">
        <v>2.85</v>
      </c>
      <c r="P1363" s="16">
        <v>2.85</v>
      </c>
      <c r="Q1363" s="17">
        <v>2.85</v>
      </c>
      <c r="R1363" s="17">
        <v>2.85</v>
      </c>
      <c r="S1363" s="16">
        <v>0</v>
      </c>
      <c r="T1363" s="16">
        <v>0</v>
      </c>
      <c r="U1363" s="17">
        <v>0</v>
      </c>
      <c r="V1363" s="17">
        <v>0</v>
      </c>
      <c r="W1363" s="16">
        <v>2.85</v>
      </c>
      <c r="X1363" s="16">
        <v>0</v>
      </c>
      <c r="Y1363" s="16">
        <v>0</v>
      </c>
      <c r="Z1363" s="16">
        <v>2.85</v>
      </c>
      <c r="AA1363" s="18">
        <v>0</v>
      </c>
      <c r="AB1363" s="16">
        <v>0</v>
      </c>
      <c r="AC1363" s="12" t="s">
        <v>549</v>
      </c>
      <c r="AD1363" s="12" t="s">
        <v>559</v>
      </c>
      <c r="AE1363" s="19">
        <v>43669</v>
      </c>
      <c r="AF1363" s="19">
        <v>43672</v>
      </c>
      <c r="AG1363" s="19">
        <v>43672</v>
      </c>
      <c r="AH1363" s="20">
        <v>43675</v>
      </c>
    </row>
    <row r="1364" spans="1:34" s="12" customFormat="1" ht="12.75" x14ac:dyDescent="0.15">
      <c r="A1364" s="12" t="s">
        <v>2316</v>
      </c>
      <c r="B1364" s="12" t="s">
        <v>83</v>
      </c>
      <c r="C1364" s="12" t="s">
        <v>670</v>
      </c>
      <c r="D1364" s="12" t="s">
        <v>1026</v>
      </c>
      <c r="E1364" s="12" t="s">
        <v>544</v>
      </c>
      <c r="F1364" s="12" t="s">
        <v>585</v>
      </c>
      <c r="G1364" s="16">
        <v>500000</v>
      </c>
      <c r="H1364" s="16">
        <v>454400</v>
      </c>
      <c r="I1364" s="17">
        <v>454400</v>
      </c>
      <c r="J1364" s="17">
        <v>500000</v>
      </c>
      <c r="K1364" s="16">
        <v>45600</v>
      </c>
      <c r="L1364" s="12" t="s">
        <v>1027</v>
      </c>
      <c r="M1364" s="12" t="s">
        <v>569</v>
      </c>
      <c r="N1364" s="12" t="s">
        <v>1028</v>
      </c>
      <c r="O1364" s="16">
        <v>485</v>
      </c>
      <c r="P1364" s="16">
        <v>485</v>
      </c>
      <c r="Q1364" s="17">
        <v>485</v>
      </c>
      <c r="R1364" s="17">
        <v>485</v>
      </c>
      <c r="S1364" s="16">
        <v>0</v>
      </c>
      <c r="T1364" s="16">
        <v>0</v>
      </c>
      <c r="U1364" s="17">
        <v>0</v>
      </c>
      <c r="V1364" s="17">
        <v>0</v>
      </c>
      <c r="W1364" s="16">
        <v>485</v>
      </c>
      <c r="X1364" s="16">
        <v>0</v>
      </c>
      <c r="Y1364" s="16">
        <v>44.231999999999999</v>
      </c>
      <c r="Z1364" s="16">
        <v>440.76799999999997</v>
      </c>
      <c r="AA1364" s="18">
        <v>0</v>
      </c>
      <c r="AB1364" s="16">
        <v>-44.231999999999999</v>
      </c>
      <c r="AC1364" s="12" t="s">
        <v>549</v>
      </c>
      <c r="AD1364" s="12" t="s">
        <v>559</v>
      </c>
      <c r="AE1364" s="19">
        <v>43669</v>
      </c>
      <c r="AF1364" s="19">
        <v>43672</v>
      </c>
      <c r="AG1364" s="19">
        <v>43676</v>
      </c>
    </row>
    <row r="1365" spans="1:34" s="12" customFormat="1" ht="12.75" x14ac:dyDescent="0.15">
      <c r="A1365" s="12" t="s">
        <v>2317</v>
      </c>
      <c r="B1365" s="12" t="s">
        <v>19</v>
      </c>
      <c r="C1365" s="12" t="s">
        <v>579</v>
      </c>
      <c r="D1365" s="12" t="s">
        <v>1097</v>
      </c>
      <c r="E1365" s="12" t="s">
        <v>544</v>
      </c>
      <c r="F1365" s="12" t="s">
        <v>585</v>
      </c>
      <c r="G1365" s="16">
        <v>600</v>
      </c>
      <c r="H1365" s="16">
        <v>520</v>
      </c>
      <c r="I1365" s="17">
        <v>520</v>
      </c>
      <c r="J1365" s="17">
        <v>520</v>
      </c>
      <c r="K1365" s="16">
        <v>80</v>
      </c>
      <c r="L1365" s="12" t="s">
        <v>1098</v>
      </c>
      <c r="M1365" s="12" t="s">
        <v>827</v>
      </c>
      <c r="N1365" s="12" t="s">
        <v>1099</v>
      </c>
      <c r="O1365" s="16">
        <v>57.9</v>
      </c>
      <c r="P1365" s="16">
        <v>57.9</v>
      </c>
      <c r="Q1365" s="17">
        <v>57.9</v>
      </c>
      <c r="R1365" s="17">
        <v>57.9</v>
      </c>
      <c r="S1365" s="16">
        <v>0</v>
      </c>
      <c r="T1365" s="16">
        <v>0</v>
      </c>
      <c r="U1365" s="17">
        <v>0</v>
      </c>
      <c r="V1365" s="17">
        <v>0</v>
      </c>
      <c r="W1365" s="16">
        <v>57.9</v>
      </c>
      <c r="X1365" s="16">
        <v>0</v>
      </c>
      <c r="Y1365" s="16">
        <v>7.72</v>
      </c>
      <c r="Z1365" s="16">
        <v>50.18</v>
      </c>
      <c r="AA1365" s="18">
        <v>0</v>
      </c>
      <c r="AB1365" s="16">
        <v>-7.72</v>
      </c>
      <c r="AC1365" s="12" t="s">
        <v>549</v>
      </c>
      <c r="AD1365" s="12" t="s">
        <v>559</v>
      </c>
      <c r="AE1365" s="19">
        <v>43669</v>
      </c>
      <c r="AF1365" s="19">
        <v>43672</v>
      </c>
    </row>
    <row r="1366" spans="1:34" s="12" customFormat="1" ht="12.75" x14ac:dyDescent="0.15">
      <c r="A1366" s="12" t="s">
        <v>2318</v>
      </c>
      <c r="B1366" s="12" t="s">
        <v>780</v>
      </c>
      <c r="C1366" s="12" t="s">
        <v>573</v>
      </c>
      <c r="D1366" s="12" t="s">
        <v>782</v>
      </c>
      <c r="E1366" s="12" t="s">
        <v>544</v>
      </c>
      <c r="F1366" s="12" t="s">
        <v>545</v>
      </c>
      <c r="G1366" s="16">
        <v>300</v>
      </c>
      <c r="H1366" s="16">
        <v>273</v>
      </c>
      <c r="I1366" s="17">
        <v>273</v>
      </c>
      <c r="J1366" s="17">
        <v>273</v>
      </c>
      <c r="K1366" s="16">
        <v>27</v>
      </c>
      <c r="L1366" s="12" t="s">
        <v>762</v>
      </c>
      <c r="M1366" s="12" t="s">
        <v>564</v>
      </c>
      <c r="N1366" s="12" t="s">
        <v>763</v>
      </c>
      <c r="O1366" s="16">
        <v>43.17</v>
      </c>
      <c r="P1366" s="16">
        <v>39.299999999999997</v>
      </c>
      <c r="Q1366" s="17">
        <v>39.299999999999997</v>
      </c>
      <c r="R1366" s="17">
        <v>39.299999999999997</v>
      </c>
      <c r="S1366" s="16">
        <v>0</v>
      </c>
      <c r="T1366" s="16">
        <v>0</v>
      </c>
      <c r="U1366" s="17">
        <v>0</v>
      </c>
      <c r="V1366" s="17">
        <v>0</v>
      </c>
      <c r="W1366" s="16">
        <v>39.299999999999997</v>
      </c>
      <c r="X1366" s="16">
        <v>3.87</v>
      </c>
      <c r="Y1366" s="16">
        <v>1.52999999999975E-2</v>
      </c>
      <c r="Z1366" s="16">
        <v>39.284700000000001</v>
      </c>
      <c r="AA1366" s="18">
        <v>0</v>
      </c>
      <c r="AB1366" s="16">
        <v>-1.5300000000002E-2</v>
      </c>
      <c r="AC1366" s="12" t="s">
        <v>549</v>
      </c>
      <c r="AD1366" s="12" t="s">
        <v>559</v>
      </c>
      <c r="AE1366" s="19">
        <v>43670</v>
      </c>
      <c r="AF1366" s="19">
        <v>43670</v>
      </c>
      <c r="AH1366" s="20">
        <v>43675</v>
      </c>
    </row>
    <row r="1367" spans="1:34" s="12" customFormat="1" ht="12.75" x14ac:dyDescent="0.15">
      <c r="A1367" s="12" t="s">
        <v>2319</v>
      </c>
      <c r="B1367" s="12" t="s">
        <v>47</v>
      </c>
      <c r="C1367" s="12" t="s">
        <v>462</v>
      </c>
      <c r="D1367" s="12" t="s">
        <v>632</v>
      </c>
      <c r="E1367" s="12" t="s">
        <v>544</v>
      </c>
      <c r="F1367" s="12" t="s">
        <v>585</v>
      </c>
      <c r="G1367" s="16">
        <v>1200000</v>
      </c>
      <c r="H1367" s="16">
        <v>1160000</v>
      </c>
      <c r="I1367" s="17">
        <v>1160000</v>
      </c>
      <c r="J1367" s="17">
        <v>1160000</v>
      </c>
      <c r="K1367" s="16">
        <v>40000</v>
      </c>
      <c r="L1367" s="12" t="s">
        <v>633</v>
      </c>
      <c r="M1367" s="12" t="s">
        <v>564</v>
      </c>
      <c r="N1367" s="12" t="s">
        <v>634</v>
      </c>
      <c r="O1367" s="16">
        <v>405</v>
      </c>
      <c r="P1367" s="16">
        <v>405</v>
      </c>
      <c r="Q1367" s="17">
        <v>405</v>
      </c>
      <c r="R1367" s="17">
        <v>405</v>
      </c>
      <c r="S1367" s="16">
        <v>0</v>
      </c>
      <c r="T1367" s="16">
        <v>0</v>
      </c>
      <c r="U1367" s="17">
        <v>0</v>
      </c>
      <c r="V1367" s="17">
        <v>0</v>
      </c>
      <c r="W1367" s="16">
        <v>405</v>
      </c>
      <c r="X1367" s="16">
        <v>0</v>
      </c>
      <c r="Y1367" s="16">
        <v>13.499999999999901</v>
      </c>
      <c r="Z1367" s="16">
        <v>391.5</v>
      </c>
      <c r="AA1367" s="18">
        <v>0</v>
      </c>
      <c r="AB1367" s="16">
        <v>-13.5</v>
      </c>
      <c r="AC1367" s="12" t="s">
        <v>549</v>
      </c>
      <c r="AD1367" s="12" t="s">
        <v>559</v>
      </c>
      <c r="AE1367" s="19">
        <v>43670</v>
      </c>
      <c r="AF1367" s="19">
        <v>43671</v>
      </c>
    </row>
    <row r="1368" spans="1:34" s="12" customFormat="1" ht="12.75" x14ac:dyDescent="0.15">
      <c r="A1368" s="12" t="s">
        <v>2320</v>
      </c>
      <c r="B1368" s="12" t="s">
        <v>452</v>
      </c>
      <c r="C1368" s="12" t="s">
        <v>453</v>
      </c>
      <c r="D1368" s="12" t="s">
        <v>1262</v>
      </c>
      <c r="E1368" s="12" t="s">
        <v>544</v>
      </c>
      <c r="F1368" s="12" t="s">
        <v>585</v>
      </c>
      <c r="G1368" s="16">
        <v>600000</v>
      </c>
      <c r="H1368" s="16">
        <v>471000</v>
      </c>
      <c r="I1368" s="17">
        <v>471000</v>
      </c>
      <c r="J1368" s="17">
        <v>471000</v>
      </c>
      <c r="K1368" s="16">
        <v>129000</v>
      </c>
      <c r="L1368" s="12" t="s">
        <v>1263</v>
      </c>
      <c r="M1368" s="12" t="s">
        <v>569</v>
      </c>
      <c r="N1368" s="12" t="s">
        <v>1264</v>
      </c>
      <c r="O1368" s="16">
        <v>450</v>
      </c>
      <c r="P1368" s="16">
        <v>353.25</v>
      </c>
      <c r="Q1368" s="17">
        <v>433.5</v>
      </c>
      <c r="R1368" s="17">
        <v>433.5</v>
      </c>
      <c r="S1368" s="16">
        <v>0</v>
      </c>
      <c r="T1368" s="16">
        <v>0</v>
      </c>
      <c r="U1368" s="17">
        <v>0</v>
      </c>
      <c r="V1368" s="17">
        <v>0</v>
      </c>
      <c r="W1368" s="16">
        <v>353.25</v>
      </c>
      <c r="X1368" s="16">
        <v>96.75</v>
      </c>
      <c r="Y1368" s="16">
        <v>0</v>
      </c>
      <c r="Z1368" s="16">
        <v>353.25</v>
      </c>
      <c r="AA1368" s="18">
        <v>0</v>
      </c>
      <c r="AB1368" s="16">
        <v>0</v>
      </c>
      <c r="AC1368" s="12" t="s">
        <v>549</v>
      </c>
      <c r="AD1368" s="12" t="s">
        <v>559</v>
      </c>
      <c r="AE1368" s="19">
        <v>43670</v>
      </c>
      <c r="AF1368" s="19">
        <v>43671</v>
      </c>
    </row>
    <row r="1369" spans="1:34" s="12" customFormat="1" ht="12.75" x14ac:dyDescent="0.15">
      <c r="A1369" s="12" t="s">
        <v>2321</v>
      </c>
      <c r="B1369" s="12" t="s">
        <v>461</v>
      </c>
      <c r="C1369" s="12" t="s">
        <v>800</v>
      </c>
      <c r="D1369" s="12" t="s">
        <v>801</v>
      </c>
      <c r="E1369" s="12" t="s">
        <v>544</v>
      </c>
      <c r="F1369" s="12" t="s">
        <v>585</v>
      </c>
      <c r="G1369" s="16">
        <v>1000000</v>
      </c>
      <c r="H1369" s="16">
        <v>935000</v>
      </c>
      <c r="I1369" s="17">
        <v>935000</v>
      </c>
      <c r="J1369" s="17">
        <v>935000</v>
      </c>
      <c r="K1369" s="16">
        <v>65000</v>
      </c>
      <c r="L1369" s="12" t="s">
        <v>802</v>
      </c>
      <c r="M1369" s="12" t="s">
        <v>569</v>
      </c>
      <c r="N1369" s="12" t="s">
        <v>803</v>
      </c>
      <c r="O1369" s="16">
        <v>166.53</v>
      </c>
      <c r="P1369" s="16">
        <v>159.4</v>
      </c>
      <c r="Q1369" s="17">
        <v>159.4</v>
      </c>
      <c r="R1369" s="17">
        <v>159.4</v>
      </c>
      <c r="S1369" s="16">
        <v>0</v>
      </c>
      <c r="T1369" s="16">
        <v>0</v>
      </c>
      <c r="U1369" s="17">
        <v>0</v>
      </c>
      <c r="V1369" s="17">
        <v>0</v>
      </c>
      <c r="W1369" s="16">
        <v>159.4</v>
      </c>
      <c r="X1369" s="16">
        <v>7.13</v>
      </c>
      <c r="Y1369" s="16">
        <v>3.6944499999999998</v>
      </c>
      <c r="Z1369" s="16">
        <v>155.70554999999999</v>
      </c>
      <c r="AA1369" s="18">
        <v>0</v>
      </c>
      <c r="AB1369" s="16">
        <v>-3.6944499999999998</v>
      </c>
      <c r="AC1369" s="12" t="s">
        <v>549</v>
      </c>
      <c r="AD1369" s="12" t="s">
        <v>559</v>
      </c>
      <c r="AE1369" s="19">
        <v>43670</v>
      </c>
      <c r="AF1369" s="19">
        <v>43673</v>
      </c>
    </row>
    <row r="1370" spans="1:34" s="12" customFormat="1" ht="12.75" x14ac:dyDescent="0.15">
      <c r="A1370" s="12" t="s">
        <v>2322</v>
      </c>
      <c r="B1370" s="12" t="s">
        <v>382</v>
      </c>
      <c r="C1370" s="12" t="s">
        <v>573</v>
      </c>
      <c r="D1370" s="12" t="s">
        <v>825</v>
      </c>
      <c r="E1370" s="12" t="s">
        <v>544</v>
      </c>
      <c r="F1370" s="12" t="s">
        <v>545</v>
      </c>
      <c r="G1370" s="16">
        <v>240</v>
      </c>
      <c r="H1370" s="16">
        <v>231</v>
      </c>
      <c r="I1370" s="17">
        <v>231</v>
      </c>
      <c r="J1370" s="17">
        <v>231</v>
      </c>
      <c r="K1370" s="16">
        <v>9</v>
      </c>
      <c r="L1370" s="12" t="s">
        <v>826</v>
      </c>
      <c r="M1370" s="12" t="s">
        <v>827</v>
      </c>
      <c r="N1370" s="12" t="s">
        <v>828</v>
      </c>
      <c r="O1370" s="16">
        <v>19.584</v>
      </c>
      <c r="P1370" s="16">
        <v>18.899999999999999</v>
      </c>
      <c r="Q1370" s="17">
        <v>18.899999999999999</v>
      </c>
      <c r="R1370" s="17">
        <v>18.899999999999999</v>
      </c>
      <c r="S1370" s="16">
        <v>0</v>
      </c>
      <c r="T1370" s="16">
        <v>0</v>
      </c>
      <c r="U1370" s="17">
        <v>0</v>
      </c>
      <c r="V1370" s="17">
        <v>0</v>
      </c>
      <c r="W1370" s="16">
        <v>18.899999999999999</v>
      </c>
      <c r="X1370" s="16">
        <v>0.68400000000000105</v>
      </c>
      <c r="Y1370" s="16">
        <v>5.0399999999999598E-2</v>
      </c>
      <c r="Z1370" s="16">
        <v>18.849599999999999</v>
      </c>
      <c r="AA1370" s="18">
        <v>0</v>
      </c>
      <c r="AB1370" s="16">
        <v>-5.0399999999999598E-2</v>
      </c>
      <c r="AC1370" s="12" t="s">
        <v>549</v>
      </c>
      <c r="AD1370" s="12" t="s">
        <v>559</v>
      </c>
      <c r="AE1370" s="19">
        <v>43670</v>
      </c>
      <c r="AF1370" s="19">
        <v>43670</v>
      </c>
      <c r="AH1370" s="20">
        <v>43675</v>
      </c>
    </row>
    <row r="1371" spans="1:34" s="12" customFormat="1" ht="12.75" x14ac:dyDescent="0.15">
      <c r="A1371" s="12" t="s">
        <v>2323</v>
      </c>
      <c r="B1371" s="12" t="s">
        <v>308</v>
      </c>
      <c r="C1371" s="12" t="s">
        <v>573</v>
      </c>
      <c r="D1371" s="12" t="s">
        <v>1417</v>
      </c>
      <c r="E1371" s="12" t="s">
        <v>544</v>
      </c>
      <c r="F1371" s="12" t="s">
        <v>708</v>
      </c>
      <c r="G1371" s="16">
        <v>200</v>
      </c>
      <c r="H1371" s="16">
        <v>0</v>
      </c>
      <c r="I1371" s="17">
        <v>0</v>
      </c>
      <c r="J1371" s="17">
        <v>0</v>
      </c>
      <c r="K1371" s="16">
        <v>200</v>
      </c>
      <c r="L1371" s="12" t="s">
        <v>1414</v>
      </c>
      <c r="M1371" s="12" t="s">
        <v>557</v>
      </c>
      <c r="N1371" s="12" t="s">
        <v>1415</v>
      </c>
      <c r="O1371" s="16">
        <v>15.8</v>
      </c>
      <c r="P1371" s="16">
        <v>15.8</v>
      </c>
      <c r="Q1371" s="17">
        <v>15.8</v>
      </c>
      <c r="R1371" s="17">
        <v>15.8</v>
      </c>
      <c r="S1371" s="16">
        <v>0</v>
      </c>
      <c r="T1371" s="16">
        <v>0</v>
      </c>
      <c r="U1371" s="17">
        <v>0</v>
      </c>
      <c r="V1371" s="17">
        <v>0</v>
      </c>
      <c r="W1371" s="16">
        <v>15.8</v>
      </c>
      <c r="X1371" s="16">
        <v>0</v>
      </c>
      <c r="Y1371" s="16">
        <v>15.8</v>
      </c>
      <c r="Z1371" s="16">
        <v>0</v>
      </c>
      <c r="AA1371" s="18">
        <v>0</v>
      </c>
      <c r="AB1371" s="16">
        <v>-15.8</v>
      </c>
      <c r="AC1371" s="12" t="s">
        <v>549</v>
      </c>
      <c r="AD1371" s="12" t="s">
        <v>559</v>
      </c>
      <c r="AE1371" s="19">
        <v>43670</v>
      </c>
    </row>
    <row r="1372" spans="1:34" s="12" customFormat="1" ht="12.75" x14ac:dyDescent="0.15">
      <c r="A1372" s="12" t="s">
        <v>2324</v>
      </c>
      <c r="B1372" s="12" t="s">
        <v>2240</v>
      </c>
      <c r="C1372" s="12" t="s">
        <v>554</v>
      </c>
      <c r="D1372" s="12" t="s">
        <v>555</v>
      </c>
      <c r="E1372" s="12" t="s">
        <v>544</v>
      </c>
      <c r="F1372" s="12" t="s">
        <v>585</v>
      </c>
      <c r="G1372" s="16">
        <v>100</v>
      </c>
      <c r="H1372" s="16">
        <v>20</v>
      </c>
      <c r="I1372" s="17">
        <v>20</v>
      </c>
      <c r="J1372" s="17">
        <v>20</v>
      </c>
      <c r="K1372" s="16">
        <v>80</v>
      </c>
      <c r="L1372" s="12" t="s">
        <v>654</v>
      </c>
      <c r="M1372" s="12" t="s">
        <v>557</v>
      </c>
      <c r="N1372" s="12" t="s">
        <v>655</v>
      </c>
      <c r="O1372" s="16">
        <v>14</v>
      </c>
      <c r="P1372" s="16">
        <v>13.8</v>
      </c>
      <c r="Q1372" s="17">
        <v>13.8</v>
      </c>
      <c r="R1372" s="17">
        <v>13.8</v>
      </c>
      <c r="S1372" s="16">
        <v>0</v>
      </c>
      <c r="T1372" s="16">
        <v>0</v>
      </c>
      <c r="U1372" s="17">
        <v>0</v>
      </c>
      <c r="V1372" s="17">
        <v>0</v>
      </c>
      <c r="W1372" s="16">
        <v>13.8</v>
      </c>
      <c r="X1372" s="16">
        <v>0.2</v>
      </c>
      <c r="Y1372" s="16">
        <v>11</v>
      </c>
      <c r="Z1372" s="16">
        <v>2.8</v>
      </c>
      <c r="AA1372" s="18">
        <v>0</v>
      </c>
      <c r="AB1372" s="16">
        <v>-11</v>
      </c>
      <c r="AC1372" s="12" t="s">
        <v>549</v>
      </c>
      <c r="AD1372" s="12" t="s">
        <v>559</v>
      </c>
      <c r="AE1372" s="19">
        <v>43670</v>
      </c>
      <c r="AF1372" s="19">
        <v>43672</v>
      </c>
    </row>
    <row r="1373" spans="1:34" s="12" customFormat="1" ht="12.75" x14ac:dyDescent="0.15">
      <c r="A1373" s="12" t="s">
        <v>2325</v>
      </c>
      <c r="B1373" s="12" t="s">
        <v>11</v>
      </c>
      <c r="C1373" s="12" t="s">
        <v>453</v>
      </c>
      <c r="D1373" s="12" t="s">
        <v>628</v>
      </c>
      <c r="E1373" s="12" t="s">
        <v>544</v>
      </c>
      <c r="F1373" s="12" t="s">
        <v>585</v>
      </c>
      <c r="G1373" s="16">
        <v>2000000</v>
      </c>
      <c r="H1373" s="16">
        <v>1941000</v>
      </c>
      <c r="I1373" s="17">
        <v>1941000</v>
      </c>
      <c r="J1373" s="17">
        <v>1941000</v>
      </c>
      <c r="K1373" s="16">
        <v>59000</v>
      </c>
      <c r="L1373" s="12" t="s">
        <v>629</v>
      </c>
      <c r="M1373" s="12" t="s">
        <v>564</v>
      </c>
      <c r="N1373" s="12" t="s">
        <v>630</v>
      </c>
      <c r="O1373" s="16">
        <v>1724</v>
      </c>
      <c r="P1373" s="16">
        <v>1724</v>
      </c>
      <c r="Q1373" s="17">
        <v>1724</v>
      </c>
      <c r="R1373" s="17">
        <v>1724</v>
      </c>
      <c r="S1373" s="16">
        <v>0</v>
      </c>
      <c r="T1373" s="16">
        <v>0</v>
      </c>
      <c r="U1373" s="17">
        <v>0</v>
      </c>
      <c r="V1373" s="17">
        <v>0</v>
      </c>
      <c r="W1373" s="16">
        <v>1724</v>
      </c>
      <c r="X1373" s="16">
        <v>0</v>
      </c>
      <c r="Y1373" s="16">
        <v>50.857999999999898</v>
      </c>
      <c r="Z1373" s="16">
        <v>1673.1420000000001</v>
      </c>
      <c r="AA1373" s="18">
        <v>0</v>
      </c>
      <c r="AB1373" s="16">
        <v>-50.857999999999898</v>
      </c>
      <c r="AC1373" s="12" t="s">
        <v>549</v>
      </c>
      <c r="AD1373" s="12" t="s">
        <v>559</v>
      </c>
      <c r="AE1373" s="19">
        <v>43670</v>
      </c>
      <c r="AF1373" s="19">
        <v>43671</v>
      </c>
    </row>
    <row r="1374" spans="1:34" s="12" customFormat="1" ht="12.75" x14ac:dyDescent="0.15">
      <c r="A1374" s="12" t="s">
        <v>2326</v>
      </c>
      <c r="B1374" s="12" t="s">
        <v>9</v>
      </c>
      <c r="C1374" s="12" t="s">
        <v>588</v>
      </c>
      <c r="D1374" s="12" t="s">
        <v>607</v>
      </c>
      <c r="E1374" s="12" t="s">
        <v>544</v>
      </c>
      <c r="F1374" s="12" t="s">
        <v>708</v>
      </c>
      <c r="G1374" s="16">
        <v>3000</v>
      </c>
      <c r="H1374" s="16">
        <v>0</v>
      </c>
      <c r="I1374" s="17">
        <v>0</v>
      </c>
      <c r="J1374" s="17">
        <v>0</v>
      </c>
      <c r="K1374" s="16">
        <v>3000</v>
      </c>
      <c r="L1374" s="12" t="s">
        <v>608</v>
      </c>
      <c r="M1374" s="12" t="s">
        <v>557</v>
      </c>
      <c r="N1374" s="12" t="s">
        <v>609</v>
      </c>
      <c r="O1374" s="16">
        <v>422</v>
      </c>
      <c r="P1374" s="16">
        <v>338.4</v>
      </c>
      <c r="Q1374" s="17">
        <v>338.4</v>
      </c>
      <c r="R1374" s="17">
        <v>338.4</v>
      </c>
      <c r="S1374" s="16">
        <v>0</v>
      </c>
      <c r="T1374" s="16">
        <v>0</v>
      </c>
      <c r="U1374" s="17">
        <v>0</v>
      </c>
      <c r="V1374" s="17">
        <v>0</v>
      </c>
      <c r="W1374" s="16">
        <v>338.4</v>
      </c>
      <c r="X1374" s="16">
        <v>83.6</v>
      </c>
      <c r="Y1374" s="16">
        <v>338.4</v>
      </c>
      <c r="Z1374" s="16">
        <v>0</v>
      </c>
      <c r="AA1374" s="18">
        <v>0</v>
      </c>
      <c r="AB1374" s="16">
        <v>-338.4</v>
      </c>
      <c r="AC1374" s="12" t="s">
        <v>549</v>
      </c>
      <c r="AD1374" s="12" t="s">
        <v>559</v>
      </c>
      <c r="AE1374" s="19">
        <v>43671</v>
      </c>
    </row>
    <row r="1375" spans="1:34" s="12" customFormat="1" ht="12.75" x14ac:dyDescent="0.15">
      <c r="A1375" s="12" t="s">
        <v>2327</v>
      </c>
      <c r="B1375" s="12" t="s">
        <v>2328</v>
      </c>
      <c r="C1375" s="12" t="s">
        <v>701</v>
      </c>
      <c r="D1375" s="12" t="s">
        <v>2105</v>
      </c>
      <c r="E1375" s="12" t="s">
        <v>544</v>
      </c>
      <c r="F1375" s="12" t="s">
        <v>708</v>
      </c>
      <c r="G1375" s="16">
        <v>300</v>
      </c>
      <c r="H1375" s="16">
        <v>0</v>
      </c>
      <c r="I1375" s="17">
        <v>0</v>
      </c>
      <c r="J1375" s="17">
        <v>0</v>
      </c>
      <c r="K1375" s="16">
        <v>300</v>
      </c>
      <c r="L1375" s="12" t="s">
        <v>2106</v>
      </c>
      <c r="M1375" s="12" t="s">
        <v>557</v>
      </c>
      <c r="N1375" s="12" t="s">
        <v>2107</v>
      </c>
      <c r="O1375" s="16">
        <v>31.8</v>
      </c>
      <c r="P1375" s="16">
        <v>31.8</v>
      </c>
      <c r="Q1375" s="17">
        <v>31.8</v>
      </c>
      <c r="R1375" s="17">
        <v>31.8</v>
      </c>
      <c r="S1375" s="16">
        <v>0</v>
      </c>
      <c r="T1375" s="16">
        <v>0</v>
      </c>
      <c r="U1375" s="17">
        <v>0</v>
      </c>
      <c r="V1375" s="17">
        <v>0</v>
      </c>
      <c r="W1375" s="16">
        <v>31.8</v>
      </c>
      <c r="X1375" s="16">
        <v>0</v>
      </c>
      <c r="Y1375" s="16">
        <v>31.8</v>
      </c>
      <c r="Z1375" s="16">
        <v>0</v>
      </c>
      <c r="AA1375" s="18">
        <v>0</v>
      </c>
      <c r="AB1375" s="16">
        <v>-31.8</v>
      </c>
      <c r="AC1375" s="12" t="s">
        <v>549</v>
      </c>
      <c r="AD1375" s="12" t="s">
        <v>559</v>
      </c>
      <c r="AE1375" s="19">
        <v>43671</v>
      </c>
    </row>
    <row r="1376" spans="1:34" s="12" customFormat="1" ht="12.75" x14ac:dyDescent="0.15">
      <c r="A1376" s="12" t="s">
        <v>2329</v>
      </c>
      <c r="B1376" s="12" t="s">
        <v>55</v>
      </c>
      <c r="C1376" s="12" t="s">
        <v>588</v>
      </c>
      <c r="D1376" s="12" t="s">
        <v>816</v>
      </c>
      <c r="E1376" s="12" t="s">
        <v>544</v>
      </c>
      <c r="F1376" s="12" t="s">
        <v>585</v>
      </c>
      <c r="G1376" s="16">
        <v>2000</v>
      </c>
      <c r="H1376" s="16">
        <v>1300</v>
      </c>
      <c r="I1376" s="17">
        <v>1300</v>
      </c>
      <c r="J1376" s="17">
        <v>1550</v>
      </c>
      <c r="K1376" s="16">
        <v>700</v>
      </c>
      <c r="L1376" s="12" t="s">
        <v>817</v>
      </c>
      <c r="M1376" s="12" t="s">
        <v>557</v>
      </c>
      <c r="N1376" s="12" t="s">
        <v>818</v>
      </c>
      <c r="O1376" s="16">
        <v>157</v>
      </c>
      <c r="P1376" s="16">
        <v>157</v>
      </c>
      <c r="Q1376" s="17">
        <v>157</v>
      </c>
      <c r="R1376" s="17">
        <v>157</v>
      </c>
      <c r="S1376" s="16">
        <v>0</v>
      </c>
      <c r="T1376" s="16">
        <v>0</v>
      </c>
      <c r="U1376" s="17">
        <v>0</v>
      </c>
      <c r="V1376" s="17">
        <v>0</v>
      </c>
      <c r="W1376" s="16">
        <v>157</v>
      </c>
      <c r="X1376" s="16">
        <v>0</v>
      </c>
      <c r="Y1376" s="16">
        <v>54.95</v>
      </c>
      <c r="Z1376" s="16">
        <v>102.05</v>
      </c>
      <c r="AA1376" s="18">
        <v>0</v>
      </c>
      <c r="AB1376" s="16">
        <v>-54.95</v>
      </c>
      <c r="AC1376" s="12" t="s">
        <v>549</v>
      </c>
      <c r="AD1376" s="12" t="s">
        <v>559</v>
      </c>
      <c r="AE1376" s="19">
        <v>43671</v>
      </c>
      <c r="AF1376" s="19">
        <v>43673</v>
      </c>
    </row>
    <row r="1377" spans="1:34" s="12" customFormat="1" ht="12.75" x14ac:dyDescent="0.15">
      <c r="A1377" s="12" t="s">
        <v>2330</v>
      </c>
      <c r="B1377" s="12" t="s">
        <v>15</v>
      </c>
      <c r="C1377" s="12" t="s">
        <v>690</v>
      </c>
      <c r="D1377" s="12" t="s">
        <v>691</v>
      </c>
      <c r="E1377" s="12" t="s">
        <v>544</v>
      </c>
      <c r="F1377" s="12" t="s">
        <v>708</v>
      </c>
      <c r="G1377" s="16">
        <v>600000</v>
      </c>
      <c r="H1377" s="16">
        <v>0</v>
      </c>
      <c r="I1377" s="17">
        <v>0</v>
      </c>
      <c r="J1377" s="17">
        <v>0</v>
      </c>
      <c r="K1377" s="16">
        <v>600000</v>
      </c>
      <c r="L1377" s="12" t="s">
        <v>692</v>
      </c>
      <c r="M1377" s="12" t="s">
        <v>564</v>
      </c>
      <c r="N1377" s="12" t="s">
        <v>693</v>
      </c>
      <c r="O1377" s="16">
        <v>204</v>
      </c>
      <c r="P1377" s="16">
        <v>9.5</v>
      </c>
      <c r="Q1377" s="17">
        <v>204</v>
      </c>
      <c r="R1377" s="17">
        <v>204</v>
      </c>
      <c r="S1377" s="16">
        <v>0</v>
      </c>
      <c r="T1377" s="16">
        <v>0</v>
      </c>
      <c r="U1377" s="17">
        <v>0</v>
      </c>
      <c r="V1377" s="17">
        <v>0</v>
      </c>
      <c r="W1377" s="16">
        <v>9.5</v>
      </c>
      <c r="X1377" s="16">
        <v>194.5</v>
      </c>
      <c r="Y1377" s="16">
        <v>9.5</v>
      </c>
      <c r="Z1377" s="16">
        <v>0</v>
      </c>
      <c r="AA1377" s="18">
        <v>0</v>
      </c>
      <c r="AB1377" s="16">
        <v>-9.5</v>
      </c>
      <c r="AC1377" s="12" t="s">
        <v>549</v>
      </c>
      <c r="AD1377" s="12" t="s">
        <v>559</v>
      </c>
      <c r="AE1377" s="19">
        <v>43671</v>
      </c>
    </row>
    <row r="1378" spans="1:34" s="12" customFormat="1" ht="12.75" x14ac:dyDescent="0.15">
      <c r="A1378" s="12" t="s">
        <v>2331</v>
      </c>
      <c r="B1378" s="12" t="s">
        <v>279</v>
      </c>
      <c r="C1378" s="12" t="s">
        <v>740</v>
      </c>
      <c r="D1378" s="12" t="s">
        <v>741</v>
      </c>
      <c r="E1378" s="12" t="s">
        <v>544</v>
      </c>
      <c r="F1378" s="12" t="s">
        <v>585</v>
      </c>
      <c r="G1378" s="16">
        <v>500</v>
      </c>
      <c r="H1378" s="16">
        <v>105</v>
      </c>
      <c r="I1378" s="17">
        <v>105</v>
      </c>
      <c r="J1378" s="17">
        <v>105</v>
      </c>
      <c r="K1378" s="16">
        <v>395</v>
      </c>
      <c r="L1378" s="12" t="s">
        <v>742</v>
      </c>
      <c r="M1378" s="12" t="s">
        <v>743</v>
      </c>
      <c r="N1378" s="12" t="s">
        <v>744</v>
      </c>
      <c r="O1378" s="16">
        <v>40.128</v>
      </c>
      <c r="P1378" s="16">
        <v>40.128</v>
      </c>
      <c r="Q1378" s="17">
        <v>40.128</v>
      </c>
      <c r="R1378" s="17">
        <v>40.128</v>
      </c>
      <c r="S1378" s="16">
        <v>0</v>
      </c>
      <c r="T1378" s="16">
        <v>0</v>
      </c>
      <c r="U1378" s="17">
        <v>0</v>
      </c>
      <c r="V1378" s="17">
        <v>0</v>
      </c>
      <c r="W1378" s="16">
        <v>40.128</v>
      </c>
      <c r="X1378" s="16">
        <v>0</v>
      </c>
      <c r="Y1378" s="16">
        <v>31.70112</v>
      </c>
      <c r="Z1378" s="16">
        <v>8.4268800000000006</v>
      </c>
      <c r="AA1378" s="18">
        <v>0</v>
      </c>
      <c r="AB1378" s="16">
        <v>-31.70112</v>
      </c>
      <c r="AC1378" s="12" t="s">
        <v>549</v>
      </c>
      <c r="AD1378" s="12" t="s">
        <v>559</v>
      </c>
      <c r="AE1378" s="19">
        <v>43671</v>
      </c>
      <c r="AF1378" s="19">
        <v>43676</v>
      </c>
    </row>
    <row r="1379" spans="1:34" s="12" customFormat="1" ht="12.75" x14ac:dyDescent="0.15">
      <c r="A1379" s="12" t="s">
        <v>2332</v>
      </c>
      <c r="B1379" s="12" t="s">
        <v>38</v>
      </c>
      <c r="C1379" s="12" t="s">
        <v>588</v>
      </c>
      <c r="D1379" s="12" t="s">
        <v>589</v>
      </c>
      <c r="E1379" s="12" t="s">
        <v>544</v>
      </c>
      <c r="F1379" s="12" t="s">
        <v>585</v>
      </c>
      <c r="G1379" s="16">
        <v>3000</v>
      </c>
      <c r="H1379" s="16">
        <v>1795</v>
      </c>
      <c r="I1379" s="17">
        <v>1795</v>
      </c>
      <c r="J1379" s="17">
        <v>2035</v>
      </c>
      <c r="K1379" s="16">
        <v>1205</v>
      </c>
      <c r="L1379" s="12" t="s">
        <v>595</v>
      </c>
      <c r="M1379" s="12" t="s">
        <v>591</v>
      </c>
      <c r="N1379" s="12" t="s">
        <v>596</v>
      </c>
      <c r="O1379" s="16">
        <v>124</v>
      </c>
      <c r="P1379" s="16">
        <v>124</v>
      </c>
      <c r="Q1379" s="17">
        <v>124</v>
      </c>
      <c r="R1379" s="17">
        <v>124</v>
      </c>
      <c r="S1379" s="16">
        <v>0</v>
      </c>
      <c r="T1379" s="16">
        <v>0</v>
      </c>
      <c r="U1379" s="17">
        <v>0</v>
      </c>
      <c r="V1379" s="17">
        <v>0</v>
      </c>
      <c r="W1379" s="16">
        <v>124</v>
      </c>
      <c r="X1379" s="16">
        <v>0</v>
      </c>
      <c r="Y1379" s="16">
        <v>49.8066666666667</v>
      </c>
      <c r="Z1379" s="16">
        <v>74.1933333333333</v>
      </c>
      <c r="AA1379" s="18">
        <v>0</v>
      </c>
      <c r="AB1379" s="16">
        <v>-49.8066666666667</v>
      </c>
      <c r="AC1379" s="12" t="s">
        <v>549</v>
      </c>
      <c r="AD1379" s="12" t="s">
        <v>559</v>
      </c>
      <c r="AE1379" s="19">
        <v>43672</v>
      </c>
      <c r="AF1379" s="19">
        <v>43672</v>
      </c>
    </row>
    <row r="1380" spans="1:34" s="12" customFormat="1" ht="12.75" x14ac:dyDescent="0.15">
      <c r="A1380" s="12" t="s">
        <v>2333</v>
      </c>
      <c r="B1380" s="12" t="s">
        <v>109</v>
      </c>
      <c r="C1380" s="12" t="s">
        <v>753</v>
      </c>
      <c r="D1380" s="12" t="s">
        <v>653</v>
      </c>
      <c r="E1380" s="12" t="s">
        <v>544</v>
      </c>
      <c r="F1380" s="12" t="s">
        <v>585</v>
      </c>
      <c r="G1380" s="16">
        <v>400</v>
      </c>
      <c r="H1380" s="16">
        <v>380</v>
      </c>
      <c r="I1380" s="17">
        <v>380</v>
      </c>
      <c r="J1380" s="17">
        <v>380</v>
      </c>
      <c r="K1380" s="16">
        <v>20</v>
      </c>
      <c r="L1380" s="12" t="s">
        <v>654</v>
      </c>
      <c r="M1380" s="12" t="s">
        <v>557</v>
      </c>
      <c r="N1380" s="12" t="s">
        <v>655</v>
      </c>
      <c r="O1380" s="16">
        <v>28</v>
      </c>
      <c r="P1380" s="16">
        <v>26.6</v>
      </c>
      <c r="Q1380" s="17">
        <v>28</v>
      </c>
      <c r="R1380" s="17">
        <v>28</v>
      </c>
      <c r="S1380" s="16">
        <v>0</v>
      </c>
      <c r="T1380" s="16">
        <v>0</v>
      </c>
      <c r="U1380" s="17">
        <v>0</v>
      </c>
      <c r="V1380" s="17">
        <v>0</v>
      </c>
      <c r="W1380" s="16">
        <v>26.6</v>
      </c>
      <c r="X1380" s="16">
        <v>1.4</v>
      </c>
      <c r="Y1380" s="16">
        <v>0</v>
      </c>
      <c r="Z1380" s="16">
        <v>26.6</v>
      </c>
      <c r="AA1380" s="18">
        <v>0</v>
      </c>
      <c r="AB1380" s="16">
        <v>0</v>
      </c>
      <c r="AC1380" s="12" t="s">
        <v>549</v>
      </c>
      <c r="AD1380" s="12" t="s">
        <v>559</v>
      </c>
      <c r="AE1380" s="19">
        <v>43672</v>
      </c>
      <c r="AF1380" s="19">
        <v>43673</v>
      </c>
    </row>
    <row r="1381" spans="1:34" s="12" customFormat="1" ht="12.75" x14ac:dyDescent="0.15">
      <c r="A1381" s="12" t="s">
        <v>2334</v>
      </c>
      <c r="B1381" s="12" t="s">
        <v>117</v>
      </c>
      <c r="C1381" s="12" t="s">
        <v>588</v>
      </c>
      <c r="D1381" s="12" t="s">
        <v>945</v>
      </c>
      <c r="E1381" s="12" t="s">
        <v>544</v>
      </c>
      <c r="F1381" s="12" t="s">
        <v>545</v>
      </c>
      <c r="G1381" s="16">
        <v>500</v>
      </c>
      <c r="H1381" s="16">
        <v>472.6</v>
      </c>
      <c r="I1381" s="17">
        <v>472.6</v>
      </c>
      <c r="J1381" s="17">
        <v>472.6</v>
      </c>
      <c r="K1381" s="16">
        <v>27.4</v>
      </c>
      <c r="L1381" s="12" t="s">
        <v>713</v>
      </c>
      <c r="M1381" s="12" t="s">
        <v>576</v>
      </c>
      <c r="N1381" s="12" t="s">
        <v>714</v>
      </c>
      <c r="O1381" s="16">
        <v>33.6</v>
      </c>
      <c r="P1381" s="16">
        <v>31.76</v>
      </c>
      <c r="Q1381" s="17">
        <v>31.76</v>
      </c>
      <c r="R1381" s="17">
        <v>31.76</v>
      </c>
      <c r="S1381" s="16">
        <v>0</v>
      </c>
      <c r="T1381" s="16">
        <v>0</v>
      </c>
      <c r="U1381" s="17">
        <v>0</v>
      </c>
      <c r="V1381" s="17">
        <v>0</v>
      </c>
      <c r="W1381" s="16">
        <v>31.76</v>
      </c>
      <c r="X1381" s="16">
        <v>1.84</v>
      </c>
      <c r="Y1381" s="16">
        <v>1.2799999999970201E-3</v>
      </c>
      <c r="Z1381" s="16">
        <v>31.75872</v>
      </c>
      <c r="AA1381" s="18">
        <v>0</v>
      </c>
      <c r="AB1381" s="16">
        <v>-1.2800000000015601E-3</v>
      </c>
      <c r="AC1381" s="12" t="s">
        <v>549</v>
      </c>
      <c r="AD1381" s="12" t="s">
        <v>559</v>
      </c>
      <c r="AE1381" s="19">
        <v>43672</v>
      </c>
      <c r="AF1381" s="19">
        <v>43672</v>
      </c>
      <c r="AH1381" s="20">
        <v>43675</v>
      </c>
    </row>
    <row r="1382" spans="1:34" s="12" customFormat="1" ht="12.75" x14ac:dyDescent="0.15">
      <c r="A1382" s="12" t="s">
        <v>2335</v>
      </c>
      <c r="B1382" s="12" t="s">
        <v>410</v>
      </c>
      <c r="C1382" s="12" t="s">
        <v>652</v>
      </c>
      <c r="D1382" s="12" t="s">
        <v>1196</v>
      </c>
      <c r="E1382" s="12" t="s">
        <v>544</v>
      </c>
      <c r="F1382" s="12" t="s">
        <v>545</v>
      </c>
      <c r="G1382" s="16">
        <v>50</v>
      </c>
      <c r="H1382" s="16">
        <v>49.2</v>
      </c>
      <c r="I1382" s="17">
        <v>49.2</v>
      </c>
      <c r="J1382" s="17">
        <v>49.2</v>
      </c>
      <c r="K1382" s="16">
        <v>0.8</v>
      </c>
      <c r="L1382" s="12" t="s">
        <v>1316</v>
      </c>
      <c r="M1382" s="12" t="s">
        <v>557</v>
      </c>
      <c r="N1382" s="12" t="s">
        <v>2215</v>
      </c>
      <c r="O1382" s="16">
        <v>13.47</v>
      </c>
      <c r="P1382" s="16">
        <v>13.28</v>
      </c>
      <c r="Q1382" s="17">
        <v>13.28</v>
      </c>
      <c r="R1382" s="17">
        <v>13.28</v>
      </c>
      <c r="S1382" s="16">
        <v>0</v>
      </c>
      <c r="T1382" s="16">
        <v>0</v>
      </c>
      <c r="U1382" s="17">
        <v>0</v>
      </c>
      <c r="V1382" s="17">
        <v>0</v>
      </c>
      <c r="W1382" s="16">
        <v>13.28</v>
      </c>
      <c r="X1382" s="16">
        <v>0.19</v>
      </c>
      <c r="Y1382" s="16">
        <v>2.5519999999999099E-2</v>
      </c>
      <c r="Z1382" s="16">
        <v>13.254479999999999</v>
      </c>
      <c r="AA1382" s="18">
        <v>0</v>
      </c>
      <c r="AB1382" s="16">
        <v>-2.5520000000001299E-2</v>
      </c>
      <c r="AC1382" s="12" t="s">
        <v>549</v>
      </c>
      <c r="AD1382" s="12" t="s">
        <v>559</v>
      </c>
      <c r="AE1382" s="19">
        <v>43672</v>
      </c>
      <c r="AF1382" s="19">
        <v>43672</v>
      </c>
      <c r="AH1382" s="20">
        <v>43675</v>
      </c>
    </row>
    <row r="1383" spans="1:34" s="12" customFormat="1" ht="12.75" x14ac:dyDescent="0.15">
      <c r="A1383" s="12" t="s">
        <v>2336</v>
      </c>
      <c r="B1383" s="12" t="s">
        <v>85</v>
      </c>
      <c r="C1383" s="12" t="s">
        <v>567</v>
      </c>
      <c r="D1383" s="12" t="s">
        <v>562</v>
      </c>
      <c r="E1383" s="12" t="s">
        <v>544</v>
      </c>
      <c r="F1383" s="12" t="s">
        <v>708</v>
      </c>
      <c r="G1383" s="16">
        <v>600000</v>
      </c>
      <c r="H1383" s="16">
        <v>0</v>
      </c>
      <c r="I1383" s="17">
        <v>0</v>
      </c>
      <c r="J1383" s="17">
        <v>0</v>
      </c>
      <c r="K1383" s="16">
        <v>600000</v>
      </c>
      <c r="L1383" s="12" t="s">
        <v>568</v>
      </c>
      <c r="M1383" s="12" t="s">
        <v>569</v>
      </c>
      <c r="N1383" s="12" t="s">
        <v>570</v>
      </c>
      <c r="O1383" s="16">
        <v>309</v>
      </c>
      <c r="P1383" s="16">
        <v>309</v>
      </c>
      <c r="Q1383" s="17">
        <v>309</v>
      </c>
      <c r="R1383" s="17">
        <v>309</v>
      </c>
      <c r="S1383" s="16">
        <v>0</v>
      </c>
      <c r="T1383" s="16">
        <v>0</v>
      </c>
      <c r="U1383" s="17">
        <v>0</v>
      </c>
      <c r="V1383" s="17">
        <v>0</v>
      </c>
      <c r="W1383" s="16">
        <v>309</v>
      </c>
      <c r="X1383" s="16">
        <v>0</v>
      </c>
      <c r="Y1383" s="16">
        <v>309</v>
      </c>
      <c r="Z1383" s="16">
        <v>0</v>
      </c>
      <c r="AA1383" s="18">
        <v>0</v>
      </c>
      <c r="AB1383" s="16">
        <v>-309</v>
      </c>
      <c r="AC1383" s="12" t="s">
        <v>549</v>
      </c>
      <c r="AD1383" s="12" t="s">
        <v>559</v>
      </c>
      <c r="AE1383" s="19">
        <v>43672</v>
      </c>
    </row>
    <row r="1384" spans="1:34" s="12" customFormat="1" ht="12.75" x14ac:dyDescent="0.15">
      <c r="A1384" s="12" t="s">
        <v>2337</v>
      </c>
      <c r="B1384" s="12" t="s">
        <v>86</v>
      </c>
      <c r="C1384" s="12" t="s">
        <v>561</v>
      </c>
      <c r="D1384" s="12" t="s">
        <v>562</v>
      </c>
      <c r="E1384" s="12" t="s">
        <v>544</v>
      </c>
      <c r="F1384" s="12" t="s">
        <v>585</v>
      </c>
      <c r="G1384" s="16">
        <v>600000</v>
      </c>
      <c r="H1384" s="16">
        <v>427000</v>
      </c>
      <c r="I1384" s="17">
        <v>427000</v>
      </c>
      <c r="J1384" s="17">
        <v>427000</v>
      </c>
      <c r="K1384" s="16">
        <v>173000</v>
      </c>
      <c r="L1384" s="12" t="s">
        <v>563</v>
      </c>
      <c r="M1384" s="12" t="s">
        <v>564</v>
      </c>
      <c r="N1384" s="12" t="s">
        <v>565</v>
      </c>
      <c r="O1384" s="16">
        <v>274.05599999999998</v>
      </c>
      <c r="P1384" s="16">
        <v>274.05599999999998</v>
      </c>
      <c r="Q1384" s="17">
        <v>274.05599999999998</v>
      </c>
      <c r="R1384" s="17">
        <v>274.05599999999998</v>
      </c>
      <c r="S1384" s="16">
        <v>0</v>
      </c>
      <c r="T1384" s="16">
        <v>0</v>
      </c>
      <c r="U1384" s="17">
        <v>0</v>
      </c>
      <c r="V1384" s="17">
        <v>0</v>
      </c>
      <c r="W1384" s="16">
        <v>274.05599999999998</v>
      </c>
      <c r="X1384" s="16">
        <v>0</v>
      </c>
      <c r="Y1384" s="16">
        <v>79.019480000000001</v>
      </c>
      <c r="Z1384" s="16">
        <v>195.03652</v>
      </c>
      <c r="AA1384" s="18">
        <v>0</v>
      </c>
      <c r="AB1384" s="16">
        <v>-79.019480000000001</v>
      </c>
      <c r="AC1384" s="12" t="s">
        <v>549</v>
      </c>
      <c r="AD1384" s="12" t="s">
        <v>559</v>
      </c>
      <c r="AE1384" s="19">
        <v>43672</v>
      </c>
      <c r="AF1384" s="19">
        <v>43673</v>
      </c>
    </row>
    <row r="1385" spans="1:34" s="12" customFormat="1" ht="12.75" x14ac:dyDescent="0.15">
      <c r="A1385" s="12" t="s">
        <v>2338</v>
      </c>
      <c r="B1385" s="12" t="s">
        <v>87</v>
      </c>
      <c r="C1385" s="12" t="s">
        <v>542</v>
      </c>
      <c r="D1385" s="12" t="s">
        <v>562</v>
      </c>
      <c r="E1385" s="12" t="s">
        <v>544</v>
      </c>
      <c r="F1385" s="12" t="s">
        <v>703</v>
      </c>
      <c r="G1385" s="16">
        <v>300000</v>
      </c>
      <c r="H1385" s="16">
        <v>0</v>
      </c>
      <c r="I1385" s="17">
        <v>0</v>
      </c>
      <c r="J1385" s="17">
        <v>0</v>
      </c>
      <c r="K1385" s="16">
        <v>300000</v>
      </c>
      <c r="L1385" s="12" t="s">
        <v>85</v>
      </c>
      <c r="M1385" s="12" t="s">
        <v>567</v>
      </c>
      <c r="N1385" s="12" t="s">
        <v>562</v>
      </c>
      <c r="O1385" s="16">
        <v>300000</v>
      </c>
      <c r="P1385" s="16">
        <v>0</v>
      </c>
      <c r="Q1385" s="17">
        <v>0</v>
      </c>
      <c r="R1385" s="17">
        <v>0</v>
      </c>
      <c r="S1385" s="16">
        <v>0</v>
      </c>
      <c r="T1385" s="16">
        <v>0</v>
      </c>
      <c r="U1385" s="17">
        <v>0</v>
      </c>
      <c r="V1385" s="17">
        <v>0</v>
      </c>
      <c r="W1385" s="16">
        <v>0</v>
      </c>
      <c r="X1385" s="16">
        <v>300000</v>
      </c>
      <c r="Y1385" s="16">
        <v>0</v>
      </c>
      <c r="Z1385" s="16">
        <v>0</v>
      </c>
      <c r="AA1385" s="18">
        <v>0</v>
      </c>
      <c r="AB1385" s="16">
        <v>0</v>
      </c>
      <c r="AC1385" s="12" t="s">
        <v>549</v>
      </c>
      <c r="AD1385" s="12" t="s">
        <v>79</v>
      </c>
      <c r="AE1385" s="19">
        <v>43672</v>
      </c>
    </row>
    <row r="1386" spans="1:34" s="12" customFormat="1" ht="12.75" x14ac:dyDescent="0.15">
      <c r="A1386" s="12" t="s">
        <v>2338</v>
      </c>
      <c r="B1386" s="12" t="s">
        <v>87</v>
      </c>
      <c r="C1386" s="12" t="s">
        <v>542</v>
      </c>
      <c r="D1386" s="12" t="s">
        <v>562</v>
      </c>
      <c r="E1386" s="12" t="s">
        <v>544</v>
      </c>
      <c r="F1386" s="12" t="s">
        <v>703</v>
      </c>
      <c r="G1386" s="16">
        <v>300000</v>
      </c>
      <c r="H1386" s="16">
        <v>0</v>
      </c>
      <c r="I1386" s="17">
        <v>0</v>
      </c>
      <c r="J1386" s="17">
        <v>0</v>
      </c>
      <c r="K1386" s="16">
        <v>300000</v>
      </c>
      <c r="L1386" s="12" t="s">
        <v>86</v>
      </c>
      <c r="M1386" s="12" t="s">
        <v>561</v>
      </c>
      <c r="N1386" s="12" t="s">
        <v>562</v>
      </c>
      <c r="O1386" s="16">
        <v>300000</v>
      </c>
      <c r="P1386" s="16">
        <v>0</v>
      </c>
      <c r="Q1386" s="17">
        <v>0</v>
      </c>
      <c r="R1386" s="17">
        <v>0</v>
      </c>
      <c r="S1386" s="16">
        <v>0</v>
      </c>
      <c r="T1386" s="16">
        <v>0</v>
      </c>
      <c r="U1386" s="17">
        <v>0</v>
      </c>
      <c r="V1386" s="17">
        <v>0</v>
      </c>
      <c r="W1386" s="16">
        <v>0</v>
      </c>
      <c r="X1386" s="16">
        <v>300000</v>
      </c>
      <c r="Y1386" s="16">
        <v>0</v>
      </c>
      <c r="Z1386" s="16">
        <v>0</v>
      </c>
      <c r="AA1386" s="18">
        <v>0</v>
      </c>
      <c r="AB1386" s="16">
        <v>0</v>
      </c>
      <c r="AC1386" s="12" t="s">
        <v>549</v>
      </c>
      <c r="AD1386" s="12" t="s">
        <v>79</v>
      </c>
      <c r="AE1386" s="19">
        <v>43672</v>
      </c>
    </row>
    <row r="1387" spans="1:34" s="12" customFormat="1" ht="12.75" x14ac:dyDescent="0.15">
      <c r="A1387" s="12" t="s">
        <v>2339</v>
      </c>
      <c r="B1387" s="12" t="s">
        <v>308</v>
      </c>
      <c r="C1387" s="12" t="s">
        <v>573</v>
      </c>
      <c r="D1387" s="12" t="s">
        <v>1417</v>
      </c>
      <c r="E1387" s="12" t="s">
        <v>544</v>
      </c>
      <c r="F1387" s="12" t="s">
        <v>545</v>
      </c>
      <c r="G1387" s="16">
        <v>60</v>
      </c>
      <c r="H1387" s="16">
        <v>0</v>
      </c>
      <c r="I1387" s="17">
        <v>0</v>
      </c>
      <c r="J1387" s="17">
        <v>0</v>
      </c>
      <c r="K1387" s="16">
        <v>60</v>
      </c>
      <c r="L1387" s="12" t="s">
        <v>1414</v>
      </c>
      <c r="M1387" s="12" t="s">
        <v>557</v>
      </c>
      <c r="N1387" s="12" t="s">
        <v>1415</v>
      </c>
      <c r="O1387" s="16">
        <v>4.74</v>
      </c>
      <c r="P1387" s="16">
        <v>4.0999999999999996</v>
      </c>
      <c r="Q1387" s="17">
        <v>4.0999999999999996</v>
      </c>
      <c r="R1387" s="17">
        <v>4.0999999999999996</v>
      </c>
      <c r="S1387" s="16">
        <v>0</v>
      </c>
      <c r="T1387" s="16">
        <v>0</v>
      </c>
      <c r="U1387" s="17">
        <v>0</v>
      </c>
      <c r="V1387" s="17">
        <v>0</v>
      </c>
      <c r="W1387" s="16">
        <v>4.0999999999999996</v>
      </c>
      <c r="X1387" s="16">
        <v>0.64</v>
      </c>
      <c r="Y1387" s="16">
        <v>4.0999999999999996</v>
      </c>
      <c r="Z1387" s="16">
        <v>0</v>
      </c>
      <c r="AA1387" s="18">
        <v>0</v>
      </c>
      <c r="AB1387" s="16">
        <v>-4.0999999999999996</v>
      </c>
      <c r="AC1387" s="12" t="s">
        <v>549</v>
      </c>
      <c r="AD1387" s="12" t="s">
        <v>559</v>
      </c>
      <c r="AE1387" s="19">
        <v>43672</v>
      </c>
      <c r="AH1387" s="20">
        <v>43675</v>
      </c>
    </row>
    <row r="1388" spans="1:34" s="12" customFormat="1" ht="12.75" x14ac:dyDescent="0.15">
      <c r="A1388" s="12" t="s">
        <v>2340</v>
      </c>
      <c r="B1388" s="12" t="s">
        <v>1753</v>
      </c>
      <c r="C1388" s="12" t="s">
        <v>579</v>
      </c>
      <c r="D1388" s="12" t="s">
        <v>1754</v>
      </c>
      <c r="E1388" s="12" t="s">
        <v>544</v>
      </c>
      <c r="F1388" s="12" t="s">
        <v>545</v>
      </c>
      <c r="G1388" s="16">
        <v>50</v>
      </c>
      <c r="H1388" s="16">
        <v>0</v>
      </c>
      <c r="I1388" s="17">
        <v>0</v>
      </c>
      <c r="J1388" s="17">
        <v>0</v>
      </c>
      <c r="K1388" s="16">
        <v>50</v>
      </c>
      <c r="L1388" s="12" t="s">
        <v>1755</v>
      </c>
      <c r="M1388" s="12" t="s">
        <v>827</v>
      </c>
      <c r="N1388" s="12" t="s">
        <v>1756</v>
      </c>
      <c r="O1388" s="16">
        <v>3.6150000000000002</v>
      </c>
      <c r="P1388" s="16">
        <v>3</v>
      </c>
      <c r="Q1388" s="17">
        <v>3</v>
      </c>
      <c r="R1388" s="17">
        <v>3</v>
      </c>
      <c r="S1388" s="16">
        <v>0</v>
      </c>
      <c r="T1388" s="16">
        <v>0</v>
      </c>
      <c r="U1388" s="17">
        <v>0</v>
      </c>
      <c r="V1388" s="17">
        <v>0</v>
      </c>
      <c r="W1388" s="16">
        <v>3</v>
      </c>
      <c r="X1388" s="16">
        <v>0.61499999999999999</v>
      </c>
      <c r="Y1388" s="16">
        <v>3</v>
      </c>
      <c r="Z1388" s="16">
        <v>0</v>
      </c>
      <c r="AA1388" s="18">
        <v>0</v>
      </c>
      <c r="AB1388" s="16">
        <v>-3</v>
      </c>
      <c r="AC1388" s="12" t="s">
        <v>549</v>
      </c>
      <c r="AD1388" s="12" t="s">
        <v>559</v>
      </c>
      <c r="AE1388" s="19">
        <v>43672</v>
      </c>
      <c r="AH1388" s="20">
        <v>43676</v>
      </c>
    </row>
    <row r="1389" spans="1:34" s="12" customFormat="1" ht="12.75" x14ac:dyDescent="0.15">
      <c r="A1389" s="12" t="s">
        <v>2341</v>
      </c>
      <c r="B1389" s="12" t="s">
        <v>2342</v>
      </c>
      <c r="C1389" s="12" t="s">
        <v>2343</v>
      </c>
      <c r="D1389" s="12" t="s">
        <v>2344</v>
      </c>
      <c r="E1389" s="12" t="s">
        <v>544</v>
      </c>
      <c r="F1389" s="12" t="s">
        <v>545</v>
      </c>
      <c r="G1389" s="16">
        <v>50</v>
      </c>
      <c r="H1389" s="16">
        <v>0</v>
      </c>
      <c r="I1389" s="17">
        <v>0</v>
      </c>
      <c r="J1389" s="17">
        <v>0</v>
      </c>
      <c r="K1389" s="16">
        <v>50</v>
      </c>
      <c r="L1389" s="12" t="s">
        <v>2345</v>
      </c>
      <c r="M1389" s="12" t="s">
        <v>557</v>
      </c>
      <c r="N1389" s="12" t="s">
        <v>2346</v>
      </c>
      <c r="O1389" s="16">
        <v>1.825</v>
      </c>
      <c r="P1389" s="16">
        <v>1.8</v>
      </c>
      <c r="Q1389" s="17">
        <v>1.8</v>
      </c>
      <c r="R1389" s="17">
        <v>1.8</v>
      </c>
      <c r="S1389" s="16">
        <v>0</v>
      </c>
      <c r="T1389" s="16">
        <v>0</v>
      </c>
      <c r="U1389" s="17">
        <v>0</v>
      </c>
      <c r="V1389" s="17">
        <v>0</v>
      </c>
      <c r="W1389" s="16">
        <v>1.8</v>
      </c>
      <c r="X1389" s="16">
        <v>2.5000000000000001E-2</v>
      </c>
      <c r="Y1389" s="16">
        <v>1.8</v>
      </c>
      <c r="Z1389" s="16">
        <v>0</v>
      </c>
      <c r="AA1389" s="18">
        <v>0</v>
      </c>
      <c r="AB1389" s="16">
        <v>-1.8</v>
      </c>
      <c r="AC1389" s="12" t="s">
        <v>549</v>
      </c>
      <c r="AD1389" s="12" t="s">
        <v>559</v>
      </c>
      <c r="AE1389" s="19">
        <v>43672</v>
      </c>
      <c r="AH1389" s="20">
        <v>43675</v>
      </c>
    </row>
    <row r="1390" spans="1:34" s="12" customFormat="1" ht="12.75" x14ac:dyDescent="0.15">
      <c r="A1390" s="12" t="s">
        <v>2347</v>
      </c>
      <c r="B1390" s="12" t="s">
        <v>2138</v>
      </c>
      <c r="C1390" s="12" t="s">
        <v>573</v>
      </c>
      <c r="D1390" s="12" t="s">
        <v>2139</v>
      </c>
      <c r="E1390" s="12" t="s">
        <v>544</v>
      </c>
      <c r="F1390" s="12" t="s">
        <v>545</v>
      </c>
      <c r="G1390" s="16">
        <v>50</v>
      </c>
      <c r="H1390" s="16">
        <v>0</v>
      </c>
      <c r="I1390" s="17">
        <v>0</v>
      </c>
      <c r="J1390" s="17">
        <v>0</v>
      </c>
      <c r="K1390" s="16">
        <v>50</v>
      </c>
      <c r="L1390" s="12" t="s">
        <v>2140</v>
      </c>
      <c r="M1390" s="12" t="s">
        <v>564</v>
      </c>
      <c r="N1390" s="12" t="s">
        <v>2141</v>
      </c>
      <c r="O1390" s="16">
        <v>7.0449999999999999</v>
      </c>
      <c r="P1390" s="16">
        <v>6.3879999999999999</v>
      </c>
      <c r="Q1390" s="17">
        <v>6.3879999999999999</v>
      </c>
      <c r="R1390" s="17">
        <v>6.3879999999999999</v>
      </c>
      <c r="S1390" s="16">
        <v>0</v>
      </c>
      <c r="T1390" s="16">
        <v>0</v>
      </c>
      <c r="U1390" s="17">
        <v>0</v>
      </c>
      <c r="V1390" s="17">
        <v>0</v>
      </c>
      <c r="W1390" s="16">
        <v>6.3879999999999999</v>
      </c>
      <c r="X1390" s="16">
        <v>0.65700000000000003</v>
      </c>
      <c r="Y1390" s="16">
        <v>6.3879999999999999</v>
      </c>
      <c r="Z1390" s="16">
        <v>0</v>
      </c>
      <c r="AA1390" s="18">
        <v>0</v>
      </c>
      <c r="AB1390" s="16">
        <v>-6.3879999999999999</v>
      </c>
      <c r="AC1390" s="12" t="s">
        <v>549</v>
      </c>
      <c r="AD1390" s="12" t="s">
        <v>559</v>
      </c>
      <c r="AE1390" s="19">
        <v>43672</v>
      </c>
      <c r="AH1390" s="20">
        <v>43675</v>
      </c>
    </row>
    <row r="1391" spans="1:34" s="12" customFormat="1" ht="12.75" x14ac:dyDescent="0.15">
      <c r="A1391" s="12" t="s">
        <v>2348</v>
      </c>
      <c r="B1391" s="12" t="s">
        <v>109</v>
      </c>
      <c r="C1391" s="12" t="s">
        <v>753</v>
      </c>
      <c r="D1391" s="12" t="s">
        <v>653</v>
      </c>
      <c r="E1391" s="12" t="s">
        <v>2080</v>
      </c>
      <c r="F1391" s="12" t="s">
        <v>585</v>
      </c>
      <c r="G1391" s="16">
        <v>100</v>
      </c>
      <c r="H1391" s="16">
        <v>100</v>
      </c>
      <c r="I1391" s="17">
        <v>100</v>
      </c>
      <c r="J1391" s="17">
        <v>100</v>
      </c>
      <c r="K1391" s="16">
        <v>0</v>
      </c>
      <c r="L1391" s="12" t="s">
        <v>654</v>
      </c>
      <c r="M1391" s="12" t="s">
        <v>557</v>
      </c>
      <c r="N1391" s="12" t="s">
        <v>655</v>
      </c>
      <c r="O1391" s="16">
        <v>7</v>
      </c>
      <c r="P1391" s="16">
        <v>7</v>
      </c>
      <c r="Q1391" s="17">
        <v>7</v>
      </c>
      <c r="R1391" s="17">
        <v>7</v>
      </c>
      <c r="S1391" s="16">
        <v>0</v>
      </c>
      <c r="T1391" s="16">
        <v>0</v>
      </c>
      <c r="U1391" s="17">
        <v>0</v>
      </c>
      <c r="V1391" s="17">
        <v>0</v>
      </c>
      <c r="W1391" s="16">
        <v>7</v>
      </c>
      <c r="X1391" s="16">
        <v>0</v>
      </c>
      <c r="Y1391" s="16">
        <v>0</v>
      </c>
      <c r="Z1391" s="16">
        <v>7</v>
      </c>
      <c r="AA1391" s="18">
        <v>0</v>
      </c>
      <c r="AB1391" s="16">
        <v>0</v>
      </c>
      <c r="AC1391" s="12" t="s">
        <v>549</v>
      </c>
      <c r="AD1391" s="12" t="s">
        <v>559</v>
      </c>
      <c r="AE1391" s="19">
        <v>43673</v>
      </c>
      <c r="AF1391" s="19">
        <v>43673</v>
      </c>
      <c r="AG1391" s="19">
        <v>43673</v>
      </c>
    </row>
    <row r="1392" spans="1:34" s="12" customFormat="1" ht="12.75" x14ac:dyDescent="0.15">
      <c r="A1392" s="12" t="s">
        <v>2349</v>
      </c>
      <c r="B1392" s="12" t="s">
        <v>108</v>
      </c>
      <c r="C1392" s="12" t="s">
        <v>652</v>
      </c>
      <c r="D1392" s="12" t="s">
        <v>653</v>
      </c>
      <c r="E1392" s="12" t="s">
        <v>2080</v>
      </c>
      <c r="F1392" s="12" t="s">
        <v>585</v>
      </c>
      <c r="G1392" s="16">
        <v>400</v>
      </c>
      <c r="H1392" s="16">
        <v>400</v>
      </c>
      <c r="I1392" s="17">
        <v>400</v>
      </c>
      <c r="J1392" s="17">
        <v>400</v>
      </c>
      <c r="K1392" s="16">
        <v>0</v>
      </c>
      <c r="L1392" s="12" t="s">
        <v>654</v>
      </c>
      <c r="M1392" s="12" t="s">
        <v>557</v>
      </c>
      <c r="N1392" s="12" t="s">
        <v>655</v>
      </c>
      <c r="O1392" s="16">
        <v>28</v>
      </c>
      <c r="P1392" s="16">
        <v>28</v>
      </c>
      <c r="Q1392" s="17">
        <v>28</v>
      </c>
      <c r="R1392" s="17">
        <v>28</v>
      </c>
      <c r="S1392" s="16">
        <v>0</v>
      </c>
      <c r="T1392" s="16">
        <v>0</v>
      </c>
      <c r="U1392" s="17">
        <v>0</v>
      </c>
      <c r="V1392" s="17">
        <v>0</v>
      </c>
      <c r="W1392" s="16">
        <v>28</v>
      </c>
      <c r="X1392" s="16">
        <v>0</v>
      </c>
      <c r="Y1392" s="16">
        <v>0</v>
      </c>
      <c r="Z1392" s="16">
        <v>28</v>
      </c>
      <c r="AA1392" s="18">
        <v>0</v>
      </c>
      <c r="AB1392" s="16">
        <v>0</v>
      </c>
      <c r="AC1392" s="12" t="s">
        <v>549</v>
      </c>
      <c r="AD1392" s="12" t="s">
        <v>559</v>
      </c>
      <c r="AE1392" s="19">
        <v>43673</v>
      </c>
      <c r="AF1392" s="19">
        <v>43675</v>
      </c>
      <c r="AG1392" s="19">
        <v>43675</v>
      </c>
    </row>
    <row r="1393" spans="1:34" s="12" customFormat="1" ht="12.75" x14ac:dyDescent="0.15">
      <c r="A1393" s="12" t="s">
        <v>2350</v>
      </c>
      <c r="B1393" s="12" t="s">
        <v>805</v>
      </c>
      <c r="C1393" s="12" t="s">
        <v>670</v>
      </c>
      <c r="D1393" s="12" t="s">
        <v>806</v>
      </c>
      <c r="E1393" s="12" t="s">
        <v>2080</v>
      </c>
      <c r="F1393" s="12" t="s">
        <v>585</v>
      </c>
      <c r="G1393" s="16">
        <v>400000</v>
      </c>
      <c r="H1393" s="16">
        <v>345000</v>
      </c>
      <c r="I1393" s="17">
        <v>345000</v>
      </c>
      <c r="J1393" s="17">
        <v>350000</v>
      </c>
      <c r="K1393" s="16">
        <v>55000</v>
      </c>
      <c r="L1393" s="12" t="s">
        <v>807</v>
      </c>
      <c r="M1393" s="12" t="s">
        <v>569</v>
      </c>
      <c r="N1393" s="12" t="s">
        <v>808</v>
      </c>
      <c r="O1393" s="16">
        <v>284.39999999999998</v>
      </c>
      <c r="P1393" s="16">
        <v>284.39999999999998</v>
      </c>
      <c r="Q1393" s="17">
        <v>284.39999999999998</v>
      </c>
      <c r="R1393" s="17">
        <v>284.39999999999998</v>
      </c>
      <c r="S1393" s="16">
        <v>0</v>
      </c>
      <c r="T1393" s="16">
        <v>0</v>
      </c>
      <c r="U1393" s="17">
        <v>0</v>
      </c>
      <c r="V1393" s="17">
        <v>0</v>
      </c>
      <c r="W1393" s="16">
        <v>284.39999999999998</v>
      </c>
      <c r="X1393" s="16">
        <v>0</v>
      </c>
      <c r="Y1393" s="16">
        <v>39.104999999999997</v>
      </c>
      <c r="Z1393" s="16">
        <v>245.29499999999999</v>
      </c>
      <c r="AA1393" s="18">
        <v>0</v>
      </c>
      <c r="AB1393" s="16">
        <v>-39.104999999999997</v>
      </c>
      <c r="AC1393" s="12" t="s">
        <v>549</v>
      </c>
      <c r="AD1393" s="12" t="s">
        <v>559</v>
      </c>
      <c r="AE1393" s="19">
        <v>43673</v>
      </c>
      <c r="AF1393" s="19">
        <v>43673</v>
      </c>
    </row>
    <row r="1394" spans="1:34" s="12" customFormat="1" ht="12.75" x14ac:dyDescent="0.15">
      <c r="A1394" s="12" t="s">
        <v>2351</v>
      </c>
      <c r="B1394" s="12" t="s">
        <v>279</v>
      </c>
      <c r="C1394" s="12" t="s">
        <v>740</v>
      </c>
      <c r="D1394" s="12" t="s">
        <v>741</v>
      </c>
      <c r="E1394" s="12" t="s">
        <v>2114</v>
      </c>
      <c r="F1394" s="12" t="s">
        <v>703</v>
      </c>
      <c r="G1394" s="16">
        <v>500</v>
      </c>
      <c r="H1394" s="16">
        <v>0</v>
      </c>
      <c r="I1394" s="17">
        <v>0</v>
      </c>
      <c r="J1394" s="17">
        <v>0</v>
      </c>
      <c r="K1394" s="16">
        <v>500</v>
      </c>
      <c r="L1394" s="12" t="s">
        <v>742</v>
      </c>
      <c r="M1394" s="12" t="s">
        <v>743</v>
      </c>
      <c r="N1394" s="12" t="s">
        <v>744</v>
      </c>
      <c r="O1394" s="16">
        <v>40.128</v>
      </c>
      <c r="P1394" s="16">
        <v>0</v>
      </c>
      <c r="Q1394" s="17">
        <v>0</v>
      </c>
      <c r="R1394" s="17">
        <v>0</v>
      </c>
      <c r="S1394" s="16">
        <v>0</v>
      </c>
      <c r="T1394" s="16">
        <v>0</v>
      </c>
      <c r="U1394" s="17">
        <v>0</v>
      </c>
      <c r="V1394" s="17">
        <v>0</v>
      </c>
      <c r="W1394" s="16">
        <v>0</v>
      </c>
      <c r="X1394" s="16">
        <v>40.128</v>
      </c>
      <c r="Y1394" s="16">
        <v>0</v>
      </c>
      <c r="Z1394" s="16">
        <v>0</v>
      </c>
      <c r="AA1394" s="18">
        <v>0</v>
      </c>
      <c r="AB1394" s="16">
        <v>0</v>
      </c>
      <c r="AC1394" s="12" t="s">
        <v>549</v>
      </c>
      <c r="AD1394" s="12" t="s">
        <v>559</v>
      </c>
      <c r="AE1394" s="19">
        <v>43673</v>
      </c>
    </row>
    <row r="1395" spans="1:34" s="12" customFormat="1" ht="12.75" x14ac:dyDescent="0.15">
      <c r="A1395" s="12" t="s">
        <v>2352</v>
      </c>
      <c r="B1395" s="12" t="s">
        <v>37</v>
      </c>
      <c r="C1395" s="12" t="s">
        <v>588</v>
      </c>
      <c r="D1395" s="12" t="s">
        <v>589</v>
      </c>
      <c r="E1395" s="12" t="s">
        <v>2080</v>
      </c>
      <c r="F1395" s="12" t="s">
        <v>585</v>
      </c>
      <c r="G1395" s="16">
        <v>2000</v>
      </c>
      <c r="H1395" s="16">
        <v>1346.9</v>
      </c>
      <c r="I1395" s="17">
        <v>1346.9</v>
      </c>
      <c r="J1395" s="17">
        <v>1606.9</v>
      </c>
      <c r="K1395" s="16">
        <v>653.1</v>
      </c>
      <c r="L1395" s="12" t="s">
        <v>595</v>
      </c>
      <c r="M1395" s="12" t="s">
        <v>591</v>
      </c>
      <c r="N1395" s="12" t="s">
        <v>596</v>
      </c>
      <c r="O1395" s="16">
        <v>83</v>
      </c>
      <c r="P1395" s="16">
        <v>83</v>
      </c>
      <c r="Q1395" s="17">
        <v>83</v>
      </c>
      <c r="R1395" s="17">
        <v>83</v>
      </c>
      <c r="S1395" s="16">
        <v>0</v>
      </c>
      <c r="T1395" s="16">
        <v>0</v>
      </c>
      <c r="U1395" s="17">
        <v>0</v>
      </c>
      <c r="V1395" s="17">
        <v>0</v>
      </c>
      <c r="W1395" s="16">
        <v>83</v>
      </c>
      <c r="X1395" s="16">
        <v>0</v>
      </c>
      <c r="Y1395" s="16">
        <v>27.103649999999998</v>
      </c>
      <c r="Z1395" s="16">
        <v>55.896349999999998</v>
      </c>
      <c r="AA1395" s="18">
        <v>0</v>
      </c>
      <c r="AB1395" s="16">
        <v>-27.103649999999998</v>
      </c>
      <c r="AC1395" s="12" t="s">
        <v>549</v>
      </c>
      <c r="AD1395" s="12" t="s">
        <v>559</v>
      </c>
      <c r="AE1395" s="19">
        <v>43673</v>
      </c>
      <c r="AF1395" s="19">
        <v>43673</v>
      </c>
    </row>
    <row r="1396" spans="1:34" s="12" customFormat="1" ht="12.75" x14ac:dyDescent="0.15">
      <c r="A1396" s="12" t="s">
        <v>2353</v>
      </c>
      <c r="B1396" s="12" t="s">
        <v>2100</v>
      </c>
      <c r="C1396" s="12" t="s">
        <v>2101</v>
      </c>
      <c r="D1396" s="12" t="s">
        <v>1383</v>
      </c>
      <c r="E1396" s="12" t="s">
        <v>2090</v>
      </c>
      <c r="F1396" s="12" t="s">
        <v>585</v>
      </c>
      <c r="G1396" s="16">
        <v>140000</v>
      </c>
      <c r="H1396" s="16">
        <v>130300</v>
      </c>
      <c r="I1396" s="17">
        <v>130300</v>
      </c>
      <c r="J1396" s="17">
        <v>130300</v>
      </c>
      <c r="K1396" s="16">
        <v>9700</v>
      </c>
      <c r="L1396" s="12" t="s">
        <v>563</v>
      </c>
      <c r="M1396" s="12" t="s">
        <v>564</v>
      </c>
      <c r="N1396" s="12" t="s">
        <v>565</v>
      </c>
      <c r="O1396" s="16">
        <v>46.2</v>
      </c>
      <c r="P1396" s="16">
        <v>43.006</v>
      </c>
      <c r="Q1396" s="17">
        <v>43.006</v>
      </c>
      <c r="R1396" s="17">
        <v>43.006</v>
      </c>
      <c r="S1396" s="16">
        <v>0</v>
      </c>
      <c r="T1396" s="16">
        <v>0</v>
      </c>
      <c r="U1396" s="17">
        <v>0</v>
      </c>
      <c r="V1396" s="17">
        <v>0</v>
      </c>
      <c r="W1396" s="16">
        <v>43.006</v>
      </c>
      <c r="X1396" s="16">
        <v>3.194</v>
      </c>
      <c r="Y1396" s="16">
        <v>7.0000000000072799E-3</v>
      </c>
      <c r="Z1396" s="16">
        <v>42.999000000000002</v>
      </c>
      <c r="AA1396" s="18">
        <v>0</v>
      </c>
      <c r="AB1396" s="16">
        <v>-7.0000000000072799E-3</v>
      </c>
      <c r="AC1396" s="12" t="s">
        <v>549</v>
      </c>
      <c r="AD1396" s="12" t="s">
        <v>559</v>
      </c>
      <c r="AE1396" s="19">
        <v>43673</v>
      </c>
      <c r="AF1396" s="19">
        <v>43673</v>
      </c>
    </row>
    <row r="1397" spans="1:34" s="12" customFormat="1" ht="12.75" x14ac:dyDescent="0.15">
      <c r="A1397" s="12" t="s">
        <v>2354</v>
      </c>
      <c r="B1397" s="12" t="s">
        <v>587</v>
      </c>
      <c r="C1397" s="12" t="s">
        <v>588</v>
      </c>
      <c r="D1397" s="12" t="s">
        <v>589</v>
      </c>
      <c r="E1397" s="12" t="s">
        <v>2086</v>
      </c>
      <c r="F1397" s="12" t="s">
        <v>585</v>
      </c>
      <c r="G1397" s="16">
        <v>2000</v>
      </c>
      <c r="H1397" s="16">
        <v>760</v>
      </c>
      <c r="I1397" s="17">
        <v>760</v>
      </c>
      <c r="J1397" s="17">
        <v>970</v>
      </c>
      <c r="K1397" s="16">
        <v>1240</v>
      </c>
      <c r="L1397" s="12" t="s">
        <v>590</v>
      </c>
      <c r="M1397" s="12" t="s">
        <v>591</v>
      </c>
      <c r="N1397" s="12" t="s">
        <v>592</v>
      </c>
      <c r="O1397" s="16">
        <v>66</v>
      </c>
      <c r="P1397" s="16">
        <v>63.9</v>
      </c>
      <c r="Q1397" s="17">
        <v>63.9</v>
      </c>
      <c r="R1397" s="17">
        <v>63.9</v>
      </c>
      <c r="S1397" s="16">
        <v>0</v>
      </c>
      <c r="T1397" s="16">
        <v>0</v>
      </c>
      <c r="U1397" s="17">
        <v>0</v>
      </c>
      <c r="V1397" s="17">
        <v>0</v>
      </c>
      <c r="W1397" s="16">
        <v>63.9</v>
      </c>
      <c r="X1397" s="16">
        <v>2.1</v>
      </c>
      <c r="Y1397" s="16">
        <v>38.82</v>
      </c>
      <c r="Z1397" s="16">
        <v>25.08</v>
      </c>
      <c r="AA1397" s="18">
        <v>0</v>
      </c>
      <c r="AB1397" s="16">
        <v>-38.82</v>
      </c>
      <c r="AC1397" s="12" t="s">
        <v>549</v>
      </c>
      <c r="AD1397" s="12" t="s">
        <v>559</v>
      </c>
      <c r="AE1397" s="19">
        <v>43673</v>
      </c>
      <c r="AF1397" s="19">
        <v>43675</v>
      </c>
    </row>
    <row r="1398" spans="1:34" s="12" customFormat="1" ht="12.75" x14ac:dyDescent="0.15">
      <c r="A1398" s="12" t="s">
        <v>2355</v>
      </c>
      <c r="B1398" s="12" t="s">
        <v>62</v>
      </c>
      <c r="C1398" s="12" t="s">
        <v>588</v>
      </c>
      <c r="D1398" s="12" t="s">
        <v>589</v>
      </c>
      <c r="E1398" s="12" t="s">
        <v>2080</v>
      </c>
      <c r="F1398" s="12" t="s">
        <v>585</v>
      </c>
      <c r="G1398" s="16">
        <v>2000</v>
      </c>
      <c r="H1398" s="16">
        <v>1030</v>
      </c>
      <c r="I1398" s="17">
        <v>1030</v>
      </c>
      <c r="J1398" s="17">
        <v>1030</v>
      </c>
      <c r="K1398" s="16">
        <v>970</v>
      </c>
      <c r="L1398" s="12" t="s">
        <v>1183</v>
      </c>
      <c r="M1398" s="12" t="s">
        <v>725</v>
      </c>
      <c r="N1398" s="12" t="s">
        <v>1520</v>
      </c>
      <c r="O1398" s="16">
        <v>50</v>
      </c>
      <c r="P1398" s="16">
        <v>40.6</v>
      </c>
      <c r="Q1398" s="17">
        <v>40.6</v>
      </c>
      <c r="R1398" s="17">
        <v>40.6</v>
      </c>
      <c r="S1398" s="16">
        <v>0</v>
      </c>
      <c r="T1398" s="16">
        <v>0</v>
      </c>
      <c r="U1398" s="17">
        <v>0</v>
      </c>
      <c r="V1398" s="17">
        <v>0</v>
      </c>
      <c r="W1398" s="16">
        <v>40.6</v>
      </c>
      <c r="X1398" s="16">
        <v>9.4</v>
      </c>
      <c r="Y1398" s="16">
        <v>14.85</v>
      </c>
      <c r="Z1398" s="16">
        <v>25.75</v>
      </c>
      <c r="AA1398" s="18">
        <v>0</v>
      </c>
      <c r="AB1398" s="16">
        <v>-14.85</v>
      </c>
      <c r="AC1398" s="12" t="s">
        <v>549</v>
      </c>
      <c r="AD1398" s="12" t="s">
        <v>559</v>
      </c>
      <c r="AE1398" s="19">
        <v>43673</v>
      </c>
      <c r="AF1398" s="19">
        <v>43675</v>
      </c>
    </row>
    <row r="1399" spans="1:34" s="12" customFormat="1" ht="12.75" x14ac:dyDescent="0.15">
      <c r="A1399" s="12" t="s">
        <v>2356</v>
      </c>
      <c r="B1399" s="12" t="s">
        <v>98</v>
      </c>
      <c r="C1399" s="12" t="s">
        <v>588</v>
      </c>
      <c r="D1399" s="12" t="s">
        <v>1060</v>
      </c>
      <c r="E1399" s="12" t="s">
        <v>2098</v>
      </c>
      <c r="F1399" s="12" t="s">
        <v>585</v>
      </c>
      <c r="G1399" s="16">
        <v>2000</v>
      </c>
      <c r="H1399" s="16">
        <v>70</v>
      </c>
      <c r="I1399" s="17">
        <v>70</v>
      </c>
      <c r="J1399" s="17">
        <v>70</v>
      </c>
      <c r="K1399" s="16">
        <v>1930</v>
      </c>
      <c r="L1399" s="12" t="s">
        <v>1061</v>
      </c>
      <c r="M1399" s="12" t="s">
        <v>557</v>
      </c>
      <c r="N1399" s="12" t="s">
        <v>1062</v>
      </c>
      <c r="O1399" s="16">
        <v>196</v>
      </c>
      <c r="P1399" s="16">
        <v>196</v>
      </c>
      <c r="Q1399" s="17">
        <v>196</v>
      </c>
      <c r="R1399" s="17">
        <v>196</v>
      </c>
      <c r="S1399" s="16">
        <v>0</v>
      </c>
      <c r="T1399" s="16">
        <v>0</v>
      </c>
      <c r="U1399" s="17">
        <v>0</v>
      </c>
      <c r="V1399" s="17">
        <v>0</v>
      </c>
      <c r="W1399" s="16">
        <v>196</v>
      </c>
      <c r="X1399" s="16">
        <v>0</v>
      </c>
      <c r="Y1399" s="16">
        <v>189.14</v>
      </c>
      <c r="Z1399" s="16">
        <v>6.86</v>
      </c>
      <c r="AA1399" s="18">
        <v>0</v>
      </c>
      <c r="AB1399" s="16">
        <v>-189.14</v>
      </c>
      <c r="AC1399" s="12" t="s">
        <v>549</v>
      </c>
      <c r="AD1399" s="12" t="s">
        <v>559</v>
      </c>
      <c r="AE1399" s="19">
        <v>43675</v>
      </c>
      <c r="AF1399" s="19">
        <v>43675</v>
      </c>
    </row>
    <row r="1400" spans="1:34" s="12" customFormat="1" ht="12.75" x14ac:dyDescent="0.15">
      <c r="A1400" s="12" t="s">
        <v>2357</v>
      </c>
      <c r="B1400" s="12" t="s">
        <v>47</v>
      </c>
      <c r="C1400" s="12" t="s">
        <v>462</v>
      </c>
      <c r="D1400" s="12" t="s">
        <v>632</v>
      </c>
      <c r="E1400" s="12" t="s">
        <v>2098</v>
      </c>
      <c r="F1400" s="12" t="s">
        <v>585</v>
      </c>
      <c r="G1400" s="16">
        <v>1500000</v>
      </c>
      <c r="H1400" s="16">
        <v>960000</v>
      </c>
      <c r="I1400" s="17">
        <v>960000</v>
      </c>
      <c r="J1400" s="17">
        <v>1110000</v>
      </c>
      <c r="K1400" s="16">
        <v>540000</v>
      </c>
      <c r="L1400" s="12" t="s">
        <v>633</v>
      </c>
      <c r="M1400" s="12" t="s">
        <v>564</v>
      </c>
      <c r="N1400" s="12" t="s">
        <v>634</v>
      </c>
      <c r="O1400" s="16">
        <v>506</v>
      </c>
      <c r="P1400" s="16">
        <v>506</v>
      </c>
      <c r="Q1400" s="17">
        <v>506</v>
      </c>
      <c r="R1400" s="17">
        <v>506</v>
      </c>
      <c r="S1400" s="16">
        <v>0</v>
      </c>
      <c r="T1400" s="16">
        <v>0</v>
      </c>
      <c r="U1400" s="17">
        <v>0</v>
      </c>
      <c r="V1400" s="17">
        <v>0</v>
      </c>
      <c r="W1400" s="16">
        <v>506</v>
      </c>
      <c r="X1400" s="16">
        <v>0</v>
      </c>
      <c r="Y1400" s="16">
        <v>182.16</v>
      </c>
      <c r="Z1400" s="16">
        <v>323.83999999999997</v>
      </c>
      <c r="AA1400" s="18">
        <v>0</v>
      </c>
      <c r="AB1400" s="16">
        <v>-182.16</v>
      </c>
      <c r="AC1400" s="12" t="s">
        <v>549</v>
      </c>
      <c r="AD1400" s="12" t="s">
        <v>559</v>
      </c>
      <c r="AE1400" s="19">
        <v>43675</v>
      </c>
      <c r="AF1400" s="19">
        <v>43675</v>
      </c>
    </row>
    <row r="1401" spans="1:34" s="12" customFormat="1" ht="12.75" x14ac:dyDescent="0.15">
      <c r="A1401" s="12" t="s">
        <v>2358</v>
      </c>
      <c r="B1401" s="12" t="s">
        <v>457</v>
      </c>
      <c r="C1401" s="12" t="s">
        <v>740</v>
      </c>
      <c r="D1401" s="12" t="s">
        <v>741</v>
      </c>
      <c r="E1401" s="12" t="s">
        <v>2098</v>
      </c>
      <c r="F1401" s="12" t="s">
        <v>585</v>
      </c>
      <c r="G1401" s="16">
        <v>160</v>
      </c>
      <c r="H1401" s="16">
        <v>136.6</v>
      </c>
      <c r="I1401" s="17">
        <v>136.6</v>
      </c>
      <c r="J1401" s="17">
        <v>136.6</v>
      </c>
      <c r="K1401" s="16">
        <v>23.4</v>
      </c>
      <c r="L1401" s="12" t="s">
        <v>742</v>
      </c>
      <c r="M1401" s="12" t="s">
        <v>743</v>
      </c>
      <c r="N1401" s="12" t="s">
        <v>744</v>
      </c>
      <c r="O1401" s="16">
        <v>12.840999999999999</v>
      </c>
      <c r="P1401" s="16">
        <v>12.840999999999999</v>
      </c>
      <c r="Q1401" s="17">
        <v>12.840999999999999</v>
      </c>
      <c r="R1401" s="17">
        <v>12.840999999999999</v>
      </c>
      <c r="S1401" s="16">
        <v>0</v>
      </c>
      <c r="T1401" s="16">
        <v>0</v>
      </c>
      <c r="U1401" s="17">
        <v>0</v>
      </c>
      <c r="V1401" s="17">
        <v>0</v>
      </c>
      <c r="W1401" s="16">
        <v>12.840999999999999</v>
      </c>
      <c r="X1401" s="16">
        <v>0</v>
      </c>
      <c r="Y1401" s="16">
        <v>1.87799625</v>
      </c>
      <c r="Z1401" s="16">
        <v>10.96300375</v>
      </c>
      <c r="AA1401" s="18">
        <v>0</v>
      </c>
      <c r="AB1401" s="16">
        <v>-1.87799625</v>
      </c>
      <c r="AC1401" s="12" t="s">
        <v>549</v>
      </c>
      <c r="AD1401" s="12" t="s">
        <v>559</v>
      </c>
      <c r="AE1401" s="19">
        <v>43675</v>
      </c>
      <c r="AF1401" s="19">
        <v>43675</v>
      </c>
    </row>
    <row r="1402" spans="1:34" s="12" customFormat="1" ht="12.75" x14ac:dyDescent="0.15">
      <c r="A1402" s="12" t="s">
        <v>2359</v>
      </c>
      <c r="B1402" s="12" t="s">
        <v>19</v>
      </c>
      <c r="C1402" s="12" t="s">
        <v>579</v>
      </c>
      <c r="D1402" s="12" t="s">
        <v>1097</v>
      </c>
      <c r="E1402" s="12" t="s">
        <v>544</v>
      </c>
      <c r="F1402" s="12" t="s">
        <v>545</v>
      </c>
      <c r="G1402" s="16">
        <v>200</v>
      </c>
      <c r="H1402" s="16">
        <v>0</v>
      </c>
      <c r="I1402" s="17">
        <v>0</v>
      </c>
      <c r="J1402" s="17">
        <v>0</v>
      </c>
      <c r="K1402" s="16">
        <v>200</v>
      </c>
      <c r="L1402" s="12" t="s">
        <v>1098</v>
      </c>
      <c r="M1402" s="12" t="s">
        <v>827</v>
      </c>
      <c r="N1402" s="12" t="s">
        <v>1099</v>
      </c>
      <c r="O1402" s="16">
        <v>19.3</v>
      </c>
      <c r="P1402" s="16">
        <v>0</v>
      </c>
      <c r="Q1402" s="17">
        <v>7.7</v>
      </c>
      <c r="R1402" s="17">
        <v>7.7</v>
      </c>
      <c r="S1402" s="16">
        <v>0</v>
      </c>
      <c r="T1402" s="16">
        <v>0</v>
      </c>
      <c r="U1402" s="17">
        <v>0</v>
      </c>
      <c r="V1402" s="17">
        <v>0</v>
      </c>
      <c r="W1402" s="16">
        <v>0</v>
      </c>
      <c r="X1402" s="16">
        <v>19.3</v>
      </c>
      <c r="Y1402" s="16">
        <v>0</v>
      </c>
      <c r="Z1402" s="16">
        <v>0</v>
      </c>
      <c r="AA1402" s="18">
        <v>0</v>
      </c>
      <c r="AB1402" s="16">
        <v>0</v>
      </c>
      <c r="AC1402" s="12" t="s">
        <v>549</v>
      </c>
      <c r="AD1402" s="12" t="s">
        <v>559</v>
      </c>
      <c r="AE1402" s="19">
        <v>43678</v>
      </c>
      <c r="AH1402" s="20">
        <v>43683</v>
      </c>
    </row>
    <row r="1403" spans="1:34" s="12" customFormat="1" ht="12.75" x14ac:dyDescent="0.15">
      <c r="A1403" s="12" t="s">
        <v>2360</v>
      </c>
      <c r="B1403" s="12" t="s">
        <v>9</v>
      </c>
      <c r="C1403" s="12" t="s">
        <v>588</v>
      </c>
      <c r="D1403" s="12" t="s">
        <v>607</v>
      </c>
      <c r="E1403" s="12" t="s">
        <v>544</v>
      </c>
      <c r="F1403" s="12" t="s">
        <v>545</v>
      </c>
      <c r="G1403" s="16">
        <v>3000</v>
      </c>
      <c r="H1403" s="16">
        <v>2985</v>
      </c>
      <c r="I1403" s="17">
        <v>2985</v>
      </c>
      <c r="J1403" s="17">
        <v>2985</v>
      </c>
      <c r="K1403" s="16">
        <v>15</v>
      </c>
      <c r="L1403" s="12" t="s">
        <v>608</v>
      </c>
      <c r="M1403" s="12" t="s">
        <v>557</v>
      </c>
      <c r="N1403" s="12" t="s">
        <v>609</v>
      </c>
      <c r="O1403" s="16">
        <v>422</v>
      </c>
      <c r="P1403" s="16">
        <v>419.9</v>
      </c>
      <c r="Q1403" s="17">
        <v>422</v>
      </c>
      <c r="R1403" s="17">
        <v>422</v>
      </c>
      <c r="S1403" s="16">
        <v>0</v>
      </c>
      <c r="T1403" s="16">
        <v>0</v>
      </c>
      <c r="U1403" s="17">
        <v>0</v>
      </c>
      <c r="V1403" s="17">
        <v>0</v>
      </c>
      <c r="W1403" s="16">
        <v>419.9</v>
      </c>
      <c r="X1403" s="16">
        <v>2.1</v>
      </c>
      <c r="Y1403" s="16">
        <v>0.01</v>
      </c>
      <c r="Z1403" s="16">
        <v>419.89</v>
      </c>
      <c r="AA1403" s="18">
        <v>0</v>
      </c>
      <c r="AB1403" s="16">
        <v>-0.01</v>
      </c>
      <c r="AC1403" s="12" t="s">
        <v>549</v>
      </c>
      <c r="AD1403" s="12" t="s">
        <v>559</v>
      </c>
      <c r="AE1403" s="19">
        <v>43678</v>
      </c>
      <c r="AF1403" s="19">
        <v>43678</v>
      </c>
      <c r="AH1403" s="20">
        <v>43683</v>
      </c>
    </row>
    <row r="1404" spans="1:34" s="12" customFormat="1" ht="12.75" x14ac:dyDescent="0.15">
      <c r="A1404" s="12" t="s">
        <v>2361</v>
      </c>
      <c r="B1404" s="12" t="s">
        <v>62</v>
      </c>
      <c r="C1404" s="12" t="s">
        <v>588</v>
      </c>
      <c r="D1404" s="12" t="s">
        <v>589</v>
      </c>
      <c r="E1404" s="12" t="s">
        <v>544</v>
      </c>
      <c r="F1404" s="12" t="s">
        <v>545</v>
      </c>
      <c r="G1404" s="16">
        <v>900</v>
      </c>
      <c r="H1404" s="16">
        <v>850</v>
      </c>
      <c r="I1404" s="17">
        <v>850</v>
      </c>
      <c r="J1404" s="17">
        <v>850</v>
      </c>
      <c r="K1404" s="16">
        <v>50</v>
      </c>
      <c r="L1404" s="12" t="s">
        <v>1183</v>
      </c>
      <c r="M1404" s="12" t="s">
        <v>725</v>
      </c>
      <c r="N1404" s="12" t="s">
        <v>1520</v>
      </c>
      <c r="O1404" s="16">
        <v>23</v>
      </c>
      <c r="P1404" s="16">
        <v>21.73</v>
      </c>
      <c r="Q1404" s="17">
        <v>23</v>
      </c>
      <c r="R1404" s="17">
        <v>23</v>
      </c>
      <c r="S1404" s="16">
        <v>0</v>
      </c>
      <c r="T1404" s="16">
        <v>0</v>
      </c>
      <c r="U1404" s="17">
        <v>0</v>
      </c>
      <c r="V1404" s="17">
        <v>0</v>
      </c>
      <c r="W1404" s="16">
        <v>21.73</v>
      </c>
      <c r="X1404" s="16">
        <v>1.27</v>
      </c>
      <c r="Y1404" s="16">
        <v>7.7777777777782798E-3</v>
      </c>
      <c r="Z1404" s="16">
        <v>21.7222222222222</v>
      </c>
      <c r="AA1404" s="18">
        <v>0</v>
      </c>
      <c r="AB1404" s="16">
        <v>-7.7777777777782798E-3</v>
      </c>
      <c r="AC1404" s="12" t="s">
        <v>549</v>
      </c>
      <c r="AD1404" s="12" t="s">
        <v>559</v>
      </c>
      <c r="AE1404" s="19">
        <v>43678</v>
      </c>
      <c r="AF1404" s="19">
        <v>43680</v>
      </c>
      <c r="AH1404" s="20">
        <v>43683</v>
      </c>
    </row>
    <row r="1405" spans="1:34" s="12" customFormat="1" ht="12.75" x14ac:dyDescent="0.15">
      <c r="A1405" s="12" t="s">
        <v>372</v>
      </c>
      <c r="B1405" s="12" t="s">
        <v>55</v>
      </c>
      <c r="C1405" s="12" t="s">
        <v>588</v>
      </c>
      <c r="D1405" s="12" t="s">
        <v>816</v>
      </c>
      <c r="E1405" s="12" t="s">
        <v>544</v>
      </c>
      <c r="F1405" s="12" t="s">
        <v>545</v>
      </c>
      <c r="G1405" s="16">
        <v>1700</v>
      </c>
      <c r="H1405" s="16">
        <v>1675</v>
      </c>
      <c r="I1405" s="17">
        <v>1675</v>
      </c>
      <c r="J1405" s="17">
        <v>1675</v>
      </c>
      <c r="K1405" s="16">
        <v>25</v>
      </c>
      <c r="L1405" s="12" t="s">
        <v>817</v>
      </c>
      <c r="M1405" s="12" t="s">
        <v>557</v>
      </c>
      <c r="N1405" s="12" t="s">
        <v>818</v>
      </c>
      <c r="O1405" s="16">
        <v>133</v>
      </c>
      <c r="P1405" s="16">
        <v>133</v>
      </c>
      <c r="Q1405" s="17">
        <v>133</v>
      </c>
      <c r="R1405" s="17">
        <v>133</v>
      </c>
      <c r="S1405" s="16">
        <v>0</v>
      </c>
      <c r="T1405" s="16">
        <v>0</v>
      </c>
      <c r="U1405" s="17">
        <v>0</v>
      </c>
      <c r="V1405" s="17">
        <v>0</v>
      </c>
      <c r="W1405" s="16">
        <v>133</v>
      </c>
      <c r="X1405" s="16">
        <v>0</v>
      </c>
      <c r="Y1405" s="16">
        <v>1.95588235294117</v>
      </c>
      <c r="Z1405" s="16">
        <v>131.04411764705901</v>
      </c>
      <c r="AA1405" s="18">
        <v>0</v>
      </c>
      <c r="AB1405" s="16">
        <v>-1.95588235294117</v>
      </c>
      <c r="AC1405" s="12" t="s">
        <v>549</v>
      </c>
      <c r="AD1405" s="12" t="s">
        <v>559</v>
      </c>
      <c r="AE1405" s="19">
        <v>43678</v>
      </c>
      <c r="AF1405" s="19">
        <v>43678</v>
      </c>
      <c r="AH1405" s="20">
        <v>43683</v>
      </c>
    </row>
    <row r="1406" spans="1:34" s="12" customFormat="1" ht="12.75" x14ac:dyDescent="0.15">
      <c r="A1406" s="12" t="s">
        <v>311</v>
      </c>
      <c r="B1406" s="12" t="s">
        <v>98</v>
      </c>
      <c r="C1406" s="12" t="s">
        <v>588</v>
      </c>
      <c r="D1406" s="12" t="s">
        <v>1060</v>
      </c>
      <c r="E1406" s="12" t="s">
        <v>544</v>
      </c>
      <c r="F1406" s="12" t="s">
        <v>545</v>
      </c>
      <c r="G1406" s="16">
        <v>2400</v>
      </c>
      <c r="H1406" s="16">
        <v>2384</v>
      </c>
      <c r="I1406" s="17">
        <v>2384</v>
      </c>
      <c r="J1406" s="17">
        <v>2384</v>
      </c>
      <c r="K1406" s="16">
        <v>16</v>
      </c>
      <c r="L1406" s="12" t="s">
        <v>1061</v>
      </c>
      <c r="M1406" s="12" t="s">
        <v>557</v>
      </c>
      <c r="N1406" s="12" t="s">
        <v>1062</v>
      </c>
      <c r="O1406" s="16">
        <v>235</v>
      </c>
      <c r="P1406" s="16">
        <v>233.5</v>
      </c>
      <c r="Q1406" s="17">
        <v>235</v>
      </c>
      <c r="R1406" s="17">
        <v>235</v>
      </c>
      <c r="S1406" s="16">
        <v>0</v>
      </c>
      <c r="T1406" s="16">
        <v>0</v>
      </c>
      <c r="U1406" s="17">
        <v>0</v>
      </c>
      <c r="V1406" s="17">
        <v>0</v>
      </c>
      <c r="W1406" s="16">
        <v>233.5</v>
      </c>
      <c r="X1406" s="16">
        <v>1.5</v>
      </c>
      <c r="Y1406" s="16">
        <v>6.6666666666678795E-2</v>
      </c>
      <c r="Z1406" s="16">
        <v>233.433333333333</v>
      </c>
      <c r="AA1406" s="18">
        <v>0</v>
      </c>
      <c r="AB1406" s="16">
        <v>-6.6666666666678795E-2</v>
      </c>
      <c r="AC1406" s="12" t="s">
        <v>549</v>
      </c>
      <c r="AD1406" s="12" t="s">
        <v>559</v>
      </c>
      <c r="AE1406" s="19">
        <v>43678</v>
      </c>
      <c r="AF1406" s="19">
        <v>43678</v>
      </c>
      <c r="AH1406" s="20">
        <v>43683</v>
      </c>
    </row>
    <row r="1407" spans="1:34" s="12" customFormat="1" ht="12.75" x14ac:dyDescent="0.15">
      <c r="A1407" s="12" t="s">
        <v>2362</v>
      </c>
      <c r="B1407" s="12" t="s">
        <v>23</v>
      </c>
      <c r="C1407" s="12" t="s">
        <v>696</v>
      </c>
      <c r="D1407" s="12" t="s">
        <v>939</v>
      </c>
      <c r="E1407" s="12" t="s">
        <v>544</v>
      </c>
      <c r="F1407" s="12" t="s">
        <v>545</v>
      </c>
      <c r="G1407" s="16">
        <v>450</v>
      </c>
      <c r="H1407" s="16">
        <v>450</v>
      </c>
      <c r="I1407" s="17">
        <v>450</v>
      </c>
      <c r="J1407" s="17">
        <v>450</v>
      </c>
      <c r="K1407" s="16">
        <v>0</v>
      </c>
      <c r="L1407" s="12" t="s">
        <v>698</v>
      </c>
      <c r="M1407" s="12" t="s">
        <v>564</v>
      </c>
      <c r="N1407" s="12" t="s">
        <v>699</v>
      </c>
      <c r="O1407" s="16">
        <v>49</v>
      </c>
      <c r="P1407" s="16">
        <v>49</v>
      </c>
      <c r="Q1407" s="17">
        <v>49</v>
      </c>
      <c r="R1407" s="17">
        <v>49</v>
      </c>
      <c r="S1407" s="16">
        <v>0</v>
      </c>
      <c r="T1407" s="16">
        <v>0</v>
      </c>
      <c r="U1407" s="17">
        <v>0</v>
      </c>
      <c r="V1407" s="17">
        <v>0</v>
      </c>
      <c r="W1407" s="16">
        <v>49</v>
      </c>
      <c r="X1407" s="16">
        <v>0</v>
      </c>
      <c r="Y1407" s="16">
        <v>0</v>
      </c>
      <c r="Z1407" s="16">
        <v>49</v>
      </c>
      <c r="AA1407" s="18">
        <v>0</v>
      </c>
      <c r="AB1407" s="16">
        <v>0</v>
      </c>
      <c r="AC1407" s="12" t="s">
        <v>549</v>
      </c>
      <c r="AD1407" s="12" t="s">
        <v>559</v>
      </c>
      <c r="AE1407" s="19">
        <v>43678</v>
      </c>
      <c r="AF1407" s="19">
        <v>43678</v>
      </c>
      <c r="AG1407" s="19">
        <v>43680</v>
      </c>
      <c r="AH1407" s="20">
        <v>43683</v>
      </c>
    </row>
    <row r="1408" spans="1:34" s="12" customFormat="1" ht="12.75" x14ac:dyDescent="0.15">
      <c r="A1408" s="12" t="s">
        <v>2363</v>
      </c>
      <c r="B1408" s="12" t="s">
        <v>24</v>
      </c>
      <c r="C1408" s="12" t="s">
        <v>701</v>
      </c>
      <c r="D1408" s="12" t="s">
        <v>939</v>
      </c>
      <c r="E1408" s="12" t="s">
        <v>544</v>
      </c>
      <c r="F1408" s="12" t="s">
        <v>545</v>
      </c>
      <c r="G1408" s="16">
        <v>450</v>
      </c>
      <c r="H1408" s="16">
        <v>450</v>
      </c>
      <c r="I1408" s="17">
        <v>450</v>
      </c>
      <c r="J1408" s="17">
        <v>450</v>
      </c>
      <c r="K1408" s="16">
        <v>0</v>
      </c>
      <c r="L1408" s="12" t="s">
        <v>698</v>
      </c>
      <c r="M1408" s="12" t="s">
        <v>564</v>
      </c>
      <c r="N1408" s="12" t="s">
        <v>699</v>
      </c>
      <c r="O1408" s="16">
        <v>49</v>
      </c>
      <c r="P1408" s="16">
        <v>49</v>
      </c>
      <c r="Q1408" s="17">
        <v>49</v>
      </c>
      <c r="R1408" s="17">
        <v>49</v>
      </c>
      <c r="S1408" s="16">
        <v>0</v>
      </c>
      <c r="T1408" s="16">
        <v>0</v>
      </c>
      <c r="U1408" s="17">
        <v>0</v>
      </c>
      <c r="V1408" s="17">
        <v>0</v>
      </c>
      <c r="W1408" s="16">
        <v>49</v>
      </c>
      <c r="X1408" s="16">
        <v>0</v>
      </c>
      <c r="Y1408" s="16">
        <v>0</v>
      </c>
      <c r="Z1408" s="16">
        <v>49</v>
      </c>
      <c r="AA1408" s="18">
        <v>0</v>
      </c>
      <c r="AB1408" s="16">
        <v>0</v>
      </c>
      <c r="AC1408" s="12" t="s">
        <v>549</v>
      </c>
      <c r="AD1408" s="12" t="s">
        <v>559</v>
      </c>
      <c r="AE1408" s="19">
        <v>43678</v>
      </c>
      <c r="AF1408" s="19">
        <v>43678</v>
      </c>
      <c r="AG1408" s="19">
        <v>43680</v>
      </c>
      <c r="AH1408" s="20">
        <v>43683</v>
      </c>
    </row>
    <row r="1409" spans="1:34" s="12" customFormat="1" ht="12.75" x14ac:dyDescent="0.15">
      <c r="A1409" s="12" t="s">
        <v>324</v>
      </c>
      <c r="B1409" s="12" t="s">
        <v>86</v>
      </c>
      <c r="C1409" s="12" t="s">
        <v>561</v>
      </c>
      <c r="D1409" s="12" t="s">
        <v>562</v>
      </c>
      <c r="E1409" s="12" t="s">
        <v>544</v>
      </c>
      <c r="F1409" s="12" t="s">
        <v>545</v>
      </c>
      <c r="G1409" s="16">
        <v>100000</v>
      </c>
      <c r="H1409" s="16">
        <v>0</v>
      </c>
      <c r="I1409" s="17">
        <v>0</v>
      </c>
      <c r="J1409" s="17">
        <v>0</v>
      </c>
      <c r="K1409" s="16">
        <v>100000</v>
      </c>
      <c r="L1409" s="12" t="s">
        <v>563</v>
      </c>
      <c r="M1409" s="12" t="s">
        <v>564</v>
      </c>
      <c r="N1409" s="12" t="s">
        <v>565</v>
      </c>
      <c r="O1409" s="16">
        <v>45.676000000000002</v>
      </c>
      <c r="P1409" s="16">
        <v>0</v>
      </c>
      <c r="Q1409" s="17">
        <v>7.3</v>
      </c>
      <c r="R1409" s="17">
        <v>7.3</v>
      </c>
      <c r="S1409" s="16">
        <v>0</v>
      </c>
      <c r="T1409" s="16">
        <v>0</v>
      </c>
      <c r="U1409" s="17">
        <v>0</v>
      </c>
      <c r="V1409" s="17">
        <v>0</v>
      </c>
      <c r="W1409" s="16">
        <v>0</v>
      </c>
      <c r="X1409" s="16">
        <v>45.676000000000002</v>
      </c>
      <c r="Y1409" s="16">
        <v>0</v>
      </c>
      <c r="Z1409" s="16">
        <v>0</v>
      </c>
      <c r="AA1409" s="18">
        <v>0</v>
      </c>
      <c r="AB1409" s="16">
        <v>0</v>
      </c>
      <c r="AC1409" s="12" t="s">
        <v>549</v>
      </c>
      <c r="AD1409" s="12" t="s">
        <v>559</v>
      </c>
      <c r="AE1409" s="19">
        <v>43678</v>
      </c>
      <c r="AH1409" s="20">
        <v>43683</v>
      </c>
    </row>
    <row r="1410" spans="1:34" s="12" customFormat="1" ht="12.75" x14ac:dyDescent="0.15">
      <c r="A1410" s="12" t="s">
        <v>2364</v>
      </c>
      <c r="B1410" s="12" t="s">
        <v>211</v>
      </c>
      <c r="C1410" s="12" t="s">
        <v>573</v>
      </c>
      <c r="D1410" s="12" t="s">
        <v>1230</v>
      </c>
      <c r="E1410" s="12" t="s">
        <v>544</v>
      </c>
      <c r="F1410" s="12" t="s">
        <v>545</v>
      </c>
      <c r="G1410" s="16">
        <v>400</v>
      </c>
      <c r="H1410" s="16">
        <v>0</v>
      </c>
      <c r="I1410" s="17">
        <v>0</v>
      </c>
      <c r="J1410" s="17">
        <v>0</v>
      </c>
      <c r="K1410" s="16">
        <v>400</v>
      </c>
      <c r="L1410" s="12" t="s">
        <v>1105</v>
      </c>
      <c r="M1410" s="12" t="s">
        <v>686</v>
      </c>
      <c r="N1410" s="12" t="s">
        <v>1106</v>
      </c>
      <c r="O1410" s="16">
        <v>63.2</v>
      </c>
      <c r="P1410" s="16">
        <v>0</v>
      </c>
      <c r="Q1410" s="17">
        <v>63.2</v>
      </c>
      <c r="R1410" s="17">
        <v>63.2</v>
      </c>
      <c r="S1410" s="16">
        <v>0</v>
      </c>
      <c r="T1410" s="16">
        <v>0</v>
      </c>
      <c r="U1410" s="17">
        <v>0</v>
      </c>
      <c r="V1410" s="17">
        <v>0</v>
      </c>
      <c r="W1410" s="16">
        <v>0</v>
      </c>
      <c r="X1410" s="16">
        <v>63.2</v>
      </c>
      <c r="Y1410" s="16">
        <v>0</v>
      </c>
      <c r="Z1410" s="16">
        <v>0</v>
      </c>
      <c r="AA1410" s="18">
        <v>0</v>
      </c>
      <c r="AB1410" s="16">
        <v>0</v>
      </c>
      <c r="AC1410" s="12" t="s">
        <v>549</v>
      </c>
      <c r="AD1410" s="12" t="s">
        <v>559</v>
      </c>
      <c r="AE1410" s="19">
        <v>43678</v>
      </c>
      <c r="AH1410" s="20">
        <v>43683</v>
      </c>
    </row>
    <row r="1411" spans="1:34" s="12" customFormat="1" ht="12.75" x14ac:dyDescent="0.15">
      <c r="A1411" s="12" t="s">
        <v>2365</v>
      </c>
      <c r="B1411" s="12" t="s">
        <v>308</v>
      </c>
      <c r="C1411" s="12" t="s">
        <v>573</v>
      </c>
      <c r="D1411" s="12" t="s">
        <v>1417</v>
      </c>
      <c r="E1411" s="12" t="s">
        <v>544</v>
      </c>
      <c r="F1411" s="12" t="s">
        <v>545</v>
      </c>
      <c r="G1411" s="16">
        <v>200</v>
      </c>
      <c r="H1411" s="16">
        <v>181</v>
      </c>
      <c r="I1411" s="17">
        <v>181</v>
      </c>
      <c r="J1411" s="17">
        <v>181</v>
      </c>
      <c r="K1411" s="16">
        <v>19</v>
      </c>
      <c r="L1411" s="12" t="s">
        <v>1414</v>
      </c>
      <c r="M1411" s="12" t="s">
        <v>557</v>
      </c>
      <c r="N1411" s="12" t="s">
        <v>1415</v>
      </c>
      <c r="O1411" s="16">
        <v>15.8</v>
      </c>
      <c r="P1411" s="16">
        <v>15.8</v>
      </c>
      <c r="Q1411" s="17">
        <v>15.8</v>
      </c>
      <c r="R1411" s="17">
        <v>15.8</v>
      </c>
      <c r="S1411" s="16">
        <v>0</v>
      </c>
      <c r="T1411" s="16">
        <v>0</v>
      </c>
      <c r="U1411" s="17">
        <v>0</v>
      </c>
      <c r="V1411" s="17">
        <v>0</v>
      </c>
      <c r="W1411" s="16">
        <v>15.8</v>
      </c>
      <c r="X1411" s="16">
        <v>0</v>
      </c>
      <c r="Y1411" s="16">
        <v>1.5009999999999999</v>
      </c>
      <c r="Z1411" s="16">
        <v>14.298999999999999</v>
      </c>
      <c r="AA1411" s="18">
        <v>0</v>
      </c>
      <c r="AB1411" s="16">
        <v>-1.5009999999999999</v>
      </c>
      <c r="AC1411" s="12" t="s">
        <v>549</v>
      </c>
      <c r="AD1411" s="12" t="s">
        <v>559</v>
      </c>
      <c r="AE1411" s="19">
        <v>43678</v>
      </c>
      <c r="AF1411" s="19">
        <v>43679</v>
      </c>
      <c r="AH1411" s="20">
        <v>43683</v>
      </c>
    </row>
    <row r="1412" spans="1:34" s="12" customFormat="1" ht="12.75" x14ac:dyDescent="0.15">
      <c r="A1412" s="12" t="s">
        <v>2366</v>
      </c>
      <c r="B1412" s="12" t="s">
        <v>2104</v>
      </c>
      <c r="C1412" s="12" t="s">
        <v>696</v>
      </c>
      <c r="D1412" s="12" t="s">
        <v>2105</v>
      </c>
      <c r="E1412" s="12" t="s">
        <v>544</v>
      </c>
      <c r="F1412" s="12" t="s">
        <v>545</v>
      </c>
      <c r="G1412" s="16">
        <v>300</v>
      </c>
      <c r="H1412" s="16">
        <v>0</v>
      </c>
      <c r="I1412" s="17">
        <v>0</v>
      </c>
      <c r="J1412" s="17">
        <v>0</v>
      </c>
      <c r="K1412" s="16">
        <v>300</v>
      </c>
      <c r="L1412" s="12" t="s">
        <v>2106</v>
      </c>
      <c r="M1412" s="12" t="s">
        <v>557</v>
      </c>
      <c r="N1412" s="12" t="s">
        <v>2107</v>
      </c>
      <c r="O1412" s="16">
        <v>31.8</v>
      </c>
      <c r="P1412" s="16">
        <v>0</v>
      </c>
      <c r="Q1412" s="17">
        <v>31.8</v>
      </c>
      <c r="R1412" s="17">
        <v>31.8</v>
      </c>
      <c r="S1412" s="16">
        <v>0</v>
      </c>
      <c r="T1412" s="16">
        <v>0</v>
      </c>
      <c r="U1412" s="17">
        <v>0</v>
      </c>
      <c r="V1412" s="17">
        <v>0</v>
      </c>
      <c r="W1412" s="16">
        <v>0</v>
      </c>
      <c r="X1412" s="16">
        <v>31.8</v>
      </c>
      <c r="Y1412" s="16">
        <v>0</v>
      </c>
      <c r="Z1412" s="16">
        <v>0</v>
      </c>
      <c r="AA1412" s="18">
        <v>0</v>
      </c>
      <c r="AB1412" s="16">
        <v>0</v>
      </c>
      <c r="AC1412" s="12" t="s">
        <v>549</v>
      </c>
      <c r="AD1412" s="12" t="s">
        <v>559</v>
      </c>
      <c r="AE1412" s="19">
        <v>43678</v>
      </c>
      <c r="AH1412" s="20">
        <v>43683</v>
      </c>
    </row>
    <row r="1413" spans="1:34" s="12" customFormat="1" ht="12.75" x14ac:dyDescent="0.15">
      <c r="A1413" s="12" t="s">
        <v>2367</v>
      </c>
      <c r="B1413" s="12" t="s">
        <v>2328</v>
      </c>
      <c r="C1413" s="12" t="s">
        <v>701</v>
      </c>
      <c r="D1413" s="12" t="s">
        <v>2105</v>
      </c>
      <c r="E1413" s="12" t="s">
        <v>544</v>
      </c>
      <c r="F1413" s="12" t="s">
        <v>545</v>
      </c>
      <c r="G1413" s="16">
        <v>300</v>
      </c>
      <c r="H1413" s="16">
        <v>0</v>
      </c>
      <c r="I1413" s="17">
        <v>0</v>
      </c>
      <c r="J1413" s="17">
        <v>0</v>
      </c>
      <c r="K1413" s="16">
        <v>300</v>
      </c>
      <c r="L1413" s="12" t="s">
        <v>2106</v>
      </c>
      <c r="M1413" s="12" t="s">
        <v>557</v>
      </c>
      <c r="N1413" s="12" t="s">
        <v>2107</v>
      </c>
      <c r="O1413" s="16">
        <v>31.8</v>
      </c>
      <c r="P1413" s="16">
        <v>0</v>
      </c>
      <c r="Q1413" s="17">
        <v>31.8</v>
      </c>
      <c r="R1413" s="17">
        <v>31.8</v>
      </c>
      <c r="S1413" s="16">
        <v>0</v>
      </c>
      <c r="T1413" s="16">
        <v>0</v>
      </c>
      <c r="U1413" s="17">
        <v>0</v>
      </c>
      <c r="V1413" s="17">
        <v>0</v>
      </c>
      <c r="W1413" s="16">
        <v>0</v>
      </c>
      <c r="X1413" s="16">
        <v>31.8</v>
      </c>
      <c r="Y1413" s="16">
        <v>0</v>
      </c>
      <c r="Z1413" s="16">
        <v>0</v>
      </c>
      <c r="AA1413" s="18">
        <v>0</v>
      </c>
      <c r="AB1413" s="16">
        <v>0</v>
      </c>
      <c r="AC1413" s="12" t="s">
        <v>549</v>
      </c>
      <c r="AD1413" s="12" t="s">
        <v>559</v>
      </c>
      <c r="AE1413" s="19">
        <v>43678</v>
      </c>
      <c r="AH1413" s="20">
        <v>43683</v>
      </c>
    </row>
    <row r="1414" spans="1:34" s="12" customFormat="1" ht="12.75" x14ac:dyDescent="0.15">
      <c r="A1414" s="12" t="s">
        <v>334</v>
      </c>
      <c r="B1414" s="12" t="s">
        <v>11</v>
      </c>
      <c r="C1414" s="12" t="s">
        <v>453</v>
      </c>
      <c r="D1414" s="12" t="s">
        <v>628</v>
      </c>
      <c r="E1414" s="12" t="s">
        <v>544</v>
      </c>
      <c r="F1414" s="12" t="s">
        <v>545</v>
      </c>
      <c r="G1414" s="16">
        <v>1100000</v>
      </c>
      <c r="H1414" s="16">
        <v>981000</v>
      </c>
      <c r="I1414" s="17">
        <v>981000</v>
      </c>
      <c r="J1414" s="17">
        <v>981000</v>
      </c>
      <c r="K1414" s="16">
        <v>119000</v>
      </c>
      <c r="L1414" s="12" t="s">
        <v>629</v>
      </c>
      <c r="M1414" s="12" t="s">
        <v>564</v>
      </c>
      <c r="N1414" s="12" t="s">
        <v>630</v>
      </c>
      <c r="O1414" s="16">
        <v>949</v>
      </c>
      <c r="P1414" s="16">
        <v>860</v>
      </c>
      <c r="Q1414" s="17">
        <v>949</v>
      </c>
      <c r="R1414" s="17">
        <v>949</v>
      </c>
      <c r="S1414" s="16">
        <v>0</v>
      </c>
      <c r="T1414" s="16">
        <v>0</v>
      </c>
      <c r="U1414" s="17">
        <v>0</v>
      </c>
      <c r="V1414" s="17">
        <v>0</v>
      </c>
      <c r="W1414" s="16">
        <v>860</v>
      </c>
      <c r="X1414" s="16">
        <v>89</v>
      </c>
      <c r="Y1414" s="16">
        <v>13.6645454545453</v>
      </c>
      <c r="Z1414" s="16">
        <v>846.33545454545504</v>
      </c>
      <c r="AA1414" s="18">
        <v>0</v>
      </c>
      <c r="AB1414" s="16">
        <v>-13.664545454545401</v>
      </c>
      <c r="AC1414" s="12" t="s">
        <v>549</v>
      </c>
      <c r="AD1414" s="12" t="s">
        <v>559</v>
      </c>
      <c r="AE1414" s="19">
        <v>43678</v>
      </c>
      <c r="AF1414" s="19">
        <v>43678</v>
      </c>
      <c r="AH1414" s="20">
        <v>43683</v>
      </c>
    </row>
    <row r="1415" spans="1:34" s="12" customFormat="1" ht="12.75" x14ac:dyDescent="0.15">
      <c r="A1415" s="12" t="s">
        <v>2368</v>
      </c>
      <c r="B1415" s="12" t="s">
        <v>1923</v>
      </c>
      <c r="C1415" s="12" t="s">
        <v>696</v>
      </c>
      <c r="D1415" s="12" t="s">
        <v>1924</v>
      </c>
      <c r="E1415" s="12" t="s">
        <v>544</v>
      </c>
      <c r="F1415" s="12" t="s">
        <v>545</v>
      </c>
      <c r="G1415" s="16">
        <v>200</v>
      </c>
      <c r="H1415" s="16">
        <v>177</v>
      </c>
      <c r="I1415" s="17">
        <v>177</v>
      </c>
      <c r="J1415" s="17">
        <v>177</v>
      </c>
      <c r="K1415" s="16">
        <v>23</v>
      </c>
      <c r="L1415" s="12" t="s">
        <v>1925</v>
      </c>
      <c r="M1415" s="12" t="s">
        <v>564</v>
      </c>
      <c r="N1415" s="12" t="s">
        <v>1926</v>
      </c>
      <c r="O1415" s="16">
        <v>29</v>
      </c>
      <c r="P1415" s="16">
        <v>27.5</v>
      </c>
      <c r="Q1415" s="17">
        <v>29</v>
      </c>
      <c r="R1415" s="17">
        <v>29</v>
      </c>
      <c r="S1415" s="16">
        <v>0</v>
      </c>
      <c r="T1415" s="16">
        <v>0</v>
      </c>
      <c r="U1415" s="17">
        <v>0</v>
      </c>
      <c r="V1415" s="17">
        <v>0</v>
      </c>
      <c r="W1415" s="16">
        <v>27.5</v>
      </c>
      <c r="X1415" s="16">
        <v>1.5</v>
      </c>
      <c r="Y1415" s="16">
        <v>1.835</v>
      </c>
      <c r="Z1415" s="16">
        <v>25.664999999999999</v>
      </c>
      <c r="AA1415" s="18">
        <v>0</v>
      </c>
      <c r="AB1415" s="16">
        <v>-1.835</v>
      </c>
      <c r="AC1415" s="12" t="s">
        <v>549</v>
      </c>
      <c r="AD1415" s="12" t="s">
        <v>559</v>
      </c>
      <c r="AE1415" s="19">
        <v>43678</v>
      </c>
      <c r="AF1415" s="19">
        <v>43678</v>
      </c>
      <c r="AH1415" s="20">
        <v>43683</v>
      </c>
    </row>
    <row r="1416" spans="1:34" s="12" customFormat="1" ht="12.75" x14ac:dyDescent="0.15">
      <c r="A1416" s="12" t="s">
        <v>2369</v>
      </c>
      <c r="B1416" s="12" t="s">
        <v>1928</v>
      </c>
      <c r="C1416" s="12" t="s">
        <v>701</v>
      </c>
      <c r="D1416" s="12" t="s">
        <v>1924</v>
      </c>
      <c r="E1416" s="12" t="s">
        <v>544</v>
      </c>
      <c r="F1416" s="12" t="s">
        <v>545</v>
      </c>
      <c r="G1416" s="16">
        <v>200</v>
      </c>
      <c r="H1416" s="16">
        <v>187</v>
      </c>
      <c r="I1416" s="17">
        <v>187</v>
      </c>
      <c r="J1416" s="17">
        <v>187</v>
      </c>
      <c r="K1416" s="16">
        <v>13</v>
      </c>
      <c r="L1416" s="12" t="s">
        <v>1925</v>
      </c>
      <c r="M1416" s="12" t="s">
        <v>564</v>
      </c>
      <c r="N1416" s="12" t="s">
        <v>1926</v>
      </c>
      <c r="O1416" s="16">
        <v>29</v>
      </c>
      <c r="P1416" s="16">
        <v>29</v>
      </c>
      <c r="Q1416" s="17">
        <v>29</v>
      </c>
      <c r="R1416" s="17">
        <v>29</v>
      </c>
      <c r="S1416" s="16">
        <v>0</v>
      </c>
      <c r="T1416" s="16">
        <v>0</v>
      </c>
      <c r="U1416" s="17">
        <v>0</v>
      </c>
      <c r="V1416" s="17">
        <v>0</v>
      </c>
      <c r="W1416" s="16">
        <v>29</v>
      </c>
      <c r="X1416" s="16">
        <v>0</v>
      </c>
      <c r="Y1416" s="16">
        <v>1.885</v>
      </c>
      <c r="Z1416" s="16">
        <v>27.114999999999998</v>
      </c>
      <c r="AA1416" s="18">
        <v>0</v>
      </c>
      <c r="AB1416" s="16">
        <v>-1.885</v>
      </c>
      <c r="AC1416" s="12" t="s">
        <v>549</v>
      </c>
      <c r="AD1416" s="12" t="s">
        <v>559</v>
      </c>
      <c r="AE1416" s="19">
        <v>43678</v>
      </c>
      <c r="AF1416" s="19">
        <v>43678</v>
      </c>
      <c r="AH1416" s="20">
        <v>43683</v>
      </c>
    </row>
    <row r="1417" spans="1:34" s="12" customFormat="1" ht="12.75" x14ac:dyDescent="0.15">
      <c r="A1417" s="12" t="s">
        <v>2370</v>
      </c>
      <c r="B1417" s="12" t="s">
        <v>279</v>
      </c>
      <c r="C1417" s="12" t="s">
        <v>740</v>
      </c>
      <c r="D1417" s="12" t="s">
        <v>741</v>
      </c>
      <c r="E1417" s="12" t="s">
        <v>544</v>
      </c>
      <c r="F1417" s="12" t="s">
        <v>545</v>
      </c>
      <c r="G1417" s="16">
        <v>290</v>
      </c>
      <c r="H1417" s="16">
        <v>279.2</v>
      </c>
      <c r="I1417" s="17">
        <v>279.2</v>
      </c>
      <c r="J1417" s="17">
        <v>279.2</v>
      </c>
      <c r="K1417" s="16">
        <v>10.8</v>
      </c>
      <c r="L1417" s="12" t="s">
        <v>742</v>
      </c>
      <c r="M1417" s="12" t="s">
        <v>743</v>
      </c>
      <c r="N1417" s="12" t="s">
        <v>744</v>
      </c>
      <c r="O1417" s="16">
        <v>23.274000000000001</v>
      </c>
      <c r="P1417" s="16">
        <v>23.274000000000001</v>
      </c>
      <c r="Q1417" s="17">
        <v>23.274000000000001</v>
      </c>
      <c r="R1417" s="17">
        <v>23.274000000000001</v>
      </c>
      <c r="S1417" s="16">
        <v>0</v>
      </c>
      <c r="T1417" s="16">
        <v>0</v>
      </c>
      <c r="U1417" s="17">
        <v>0</v>
      </c>
      <c r="V1417" s="17">
        <v>0</v>
      </c>
      <c r="W1417" s="16">
        <v>23.274000000000001</v>
      </c>
      <c r="X1417" s="16">
        <v>0</v>
      </c>
      <c r="Y1417" s="16">
        <v>0.86675586206896704</v>
      </c>
      <c r="Z1417" s="16">
        <v>22.407244137930999</v>
      </c>
      <c r="AA1417" s="18">
        <v>0</v>
      </c>
      <c r="AB1417" s="16">
        <v>-0.86675586206896704</v>
      </c>
      <c r="AC1417" s="12" t="s">
        <v>549</v>
      </c>
      <c r="AD1417" s="12" t="s">
        <v>559</v>
      </c>
      <c r="AE1417" s="19">
        <v>43678</v>
      </c>
      <c r="AF1417" s="19">
        <v>43678</v>
      </c>
      <c r="AH1417" s="20">
        <v>43683</v>
      </c>
    </row>
    <row r="1418" spans="1:34" s="12" customFormat="1" ht="12.75" x14ac:dyDescent="0.15">
      <c r="A1418" s="12" t="s">
        <v>2371</v>
      </c>
      <c r="B1418" s="12" t="s">
        <v>99</v>
      </c>
      <c r="C1418" s="12" t="s">
        <v>588</v>
      </c>
      <c r="D1418" s="12" t="s">
        <v>987</v>
      </c>
      <c r="E1418" s="12" t="s">
        <v>544</v>
      </c>
      <c r="F1418" s="12" t="s">
        <v>545</v>
      </c>
      <c r="G1418" s="16">
        <v>200</v>
      </c>
      <c r="H1418" s="16">
        <v>200</v>
      </c>
      <c r="I1418" s="17">
        <v>200</v>
      </c>
      <c r="J1418" s="17">
        <v>200</v>
      </c>
      <c r="K1418" s="16">
        <v>0</v>
      </c>
      <c r="L1418" s="12" t="s">
        <v>988</v>
      </c>
      <c r="M1418" s="12" t="s">
        <v>557</v>
      </c>
      <c r="N1418" s="12" t="s">
        <v>989</v>
      </c>
      <c r="O1418" s="16">
        <v>112</v>
      </c>
      <c r="P1418" s="16">
        <v>112</v>
      </c>
      <c r="Q1418" s="17">
        <v>112</v>
      </c>
      <c r="R1418" s="17">
        <v>112</v>
      </c>
      <c r="S1418" s="16">
        <v>0</v>
      </c>
      <c r="T1418" s="16">
        <v>0</v>
      </c>
      <c r="U1418" s="17">
        <v>0</v>
      </c>
      <c r="V1418" s="17">
        <v>0</v>
      </c>
      <c r="W1418" s="16">
        <v>112</v>
      </c>
      <c r="X1418" s="16">
        <v>0</v>
      </c>
      <c r="Y1418" s="16">
        <v>0</v>
      </c>
      <c r="Z1418" s="16">
        <v>112</v>
      </c>
      <c r="AA1418" s="18">
        <v>0</v>
      </c>
      <c r="AB1418" s="16">
        <v>0</v>
      </c>
      <c r="AC1418" s="12" t="s">
        <v>549</v>
      </c>
      <c r="AD1418" s="12" t="s">
        <v>559</v>
      </c>
      <c r="AE1418" s="19">
        <v>43678</v>
      </c>
      <c r="AF1418" s="19">
        <v>43678</v>
      </c>
      <c r="AG1418" s="19">
        <v>43678</v>
      </c>
      <c r="AH1418" s="20">
        <v>43683</v>
      </c>
    </row>
    <row r="1419" spans="1:34" s="12" customFormat="1" ht="12.75" x14ac:dyDescent="0.15">
      <c r="A1419" s="12" t="s">
        <v>2372</v>
      </c>
      <c r="B1419" s="12" t="s">
        <v>348</v>
      </c>
      <c r="C1419" s="12" t="s">
        <v>588</v>
      </c>
      <c r="D1419" s="12" t="s">
        <v>598</v>
      </c>
      <c r="E1419" s="12" t="s">
        <v>544</v>
      </c>
      <c r="F1419" s="12" t="s">
        <v>545</v>
      </c>
      <c r="G1419" s="16">
        <v>600</v>
      </c>
      <c r="H1419" s="16">
        <v>322.5</v>
      </c>
      <c r="I1419" s="17">
        <v>322.5</v>
      </c>
      <c r="J1419" s="17">
        <v>322.5</v>
      </c>
      <c r="K1419" s="16">
        <v>277.5</v>
      </c>
      <c r="L1419" s="12" t="s">
        <v>599</v>
      </c>
      <c r="M1419" s="12" t="s">
        <v>557</v>
      </c>
      <c r="N1419" s="12" t="s">
        <v>600</v>
      </c>
      <c r="O1419" s="16">
        <v>395.36399999999998</v>
      </c>
      <c r="P1419" s="16">
        <v>222.364</v>
      </c>
      <c r="Q1419" s="17">
        <v>395.36399999999998</v>
      </c>
      <c r="R1419" s="17">
        <v>395.36399999999998</v>
      </c>
      <c r="S1419" s="16">
        <v>0</v>
      </c>
      <c r="T1419" s="16">
        <v>0</v>
      </c>
      <c r="U1419" s="17">
        <v>0</v>
      </c>
      <c r="V1419" s="17">
        <v>0</v>
      </c>
      <c r="W1419" s="16">
        <v>222.364</v>
      </c>
      <c r="X1419" s="16">
        <v>173</v>
      </c>
      <c r="Y1419" s="16">
        <v>9.8558500000000304</v>
      </c>
      <c r="Z1419" s="16">
        <v>212.50815</v>
      </c>
      <c r="AA1419" s="18">
        <v>0</v>
      </c>
      <c r="AB1419" s="16">
        <v>-9.8558500000000304</v>
      </c>
      <c r="AC1419" s="12" t="s">
        <v>549</v>
      </c>
      <c r="AD1419" s="12" t="s">
        <v>559</v>
      </c>
      <c r="AE1419" s="19">
        <v>43678</v>
      </c>
      <c r="AF1419" s="19">
        <v>43682</v>
      </c>
      <c r="AH1419" s="20">
        <v>43683</v>
      </c>
    </row>
    <row r="1420" spans="1:34" s="12" customFormat="1" ht="12.75" x14ac:dyDescent="0.15">
      <c r="A1420" s="12" t="s">
        <v>2373</v>
      </c>
      <c r="B1420" s="12" t="s">
        <v>95</v>
      </c>
      <c r="C1420" s="12" t="s">
        <v>579</v>
      </c>
      <c r="D1420" s="12" t="s">
        <v>580</v>
      </c>
      <c r="E1420" s="12" t="s">
        <v>544</v>
      </c>
      <c r="F1420" s="12" t="s">
        <v>545</v>
      </c>
      <c r="G1420" s="16">
        <v>900</v>
      </c>
      <c r="H1420" s="16">
        <v>202</v>
      </c>
      <c r="I1420" s="17">
        <v>202</v>
      </c>
      <c r="J1420" s="17">
        <v>202</v>
      </c>
      <c r="K1420" s="16">
        <v>698</v>
      </c>
      <c r="L1420" s="12" t="s">
        <v>581</v>
      </c>
      <c r="M1420" s="12" t="s">
        <v>557</v>
      </c>
      <c r="N1420" s="12" t="s">
        <v>582</v>
      </c>
      <c r="O1420" s="16">
        <v>140.66999999999999</v>
      </c>
      <c r="P1420" s="16">
        <v>31.67</v>
      </c>
      <c r="Q1420" s="17">
        <v>140.66999999999999</v>
      </c>
      <c r="R1420" s="17">
        <v>140.66999999999999</v>
      </c>
      <c r="S1420" s="16">
        <v>0</v>
      </c>
      <c r="T1420" s="16">
        <v>0</v>
      </c>
      <c r="U1420" s="17">
        <v>0</v>
      </c>
      <c r="V1420" s="17">
        <v>0</v>
      </c>
      <c r="W1420" s="16">
        <v>31.67</v>
      </c>
      <c r="X1420" s="16">
        <v>109</v>
      </c>
      <c r="Y1420" s="16">
        <v>9.7399999999997794E-2</v>
      </c>
      <c r="Z1420" s="16">
        <v>31.572600000000001</v>
      </c>
      <c r="AA1420" s="18">
        <v>0</v>
      </c>
      <c r="AB1420" s="16">
        <v>-9.7399999999997794E-2</v>
      </c>
      <c r="AC1420" s="12" t="s">
        <v>549</v>
      </c>
      <c r="AD1420" s="12" t="s">
        <v>559</v>
      </c>
      <c r="AE1420" s="19">
        <v>43678</v>
      </c>
      <c r="AF1420" s="19">
        <v>43678</v>
      </c>
      <c r="AH1420" s="20">
        <v>43683</v>
      </c>
    </row>
    <row r="1421" spans="1:34" s="12" customFormat="1" ht="12.75" x14ac:dyDescent="0.15">
      <c r="A1421" s="12" t="s">
        <v>2374</v>
      </c>
      <c r="B1421" s="12" t="s">
        <v>81</v>
      </c>
      <c r="C1421" s="12" t="s">
        <v>863</v>
      </c>
      <c r="D1421" s="12" t="s">
        <v>864</v>
      </c>
      <c r="E1421" s="12" t="s">
        <v>544</v>
      </c>
      <c r="F1421" s="12" t="s">
        <v>545</v>
      </c>
      <c r="G1421" s="16">
        <v>500000</v>
      </c>
      <c r="H1421" s="16">
        <v>293000</v>
      </c>
      <c r="I1421" s="17">
        <v>293000</v>
      </c>
      <c r="J1421" s="17">
        <v>293000</v>
      </c>
      <c r="K1421" s="16">
        <v>207000</v>
      </c>
      <c r="L1421" s="12" t="s">
        <v>865</v>
      </c>
      <c r="M1421" s="12" t="s">
        <v>564</v>
      </c>
      <c r="N1421" s="12" t="s">
        <v>866</v>
      </c>
      <c r="O1421" s="16">
        <v>164.05</v>
      </c>
      <c r="P1421" s="16">
        <v>96.15</v>
      </c>
      <c r="Q1421" s="17">
        <v>164.05</v>
      </c>
      <c r="R1421" s="17">
        <v>164.05</v>
      </c>
      <c r="S1421" s="16">
        <v>0</v>
      </c>
      <c r="T1421" s="16">
        <v>0</v>
      </c>
      <c r="U1421" s="17">
        <v>0</v>
      </c>
      <c r="V1421" s="17">
        <v>0</v>
      </c>
      <c r="W1421" s="16">
        <v>96.15</v>
      </c>
      <c r="X1421" s="16">
        <v>67.900000000000006</v>
      </c>
      <c r="Y1421" s="16">
        <v>1.67000000000007E-2</v>
      </c>
      <c r="Z1421" s="16">
        <v>96.133300000000006</v>
      </c>
      <c r="AA1421" s="18">
        <v>0</v>
      </c>
      <c r="AB1421" s="16">
        <v>-1.67000000000007E-2</v>
      </c>
      <c r="AC1421" s="12" t="s">
        <v>549</v>
      </c>
      <c r="AD1421" s="12" t="s">
        <v>559</v>
      </c>
      <c r="AE1421" s="19">
        <v>43678</v>
      </c>
      <c r="AF1421" s="19">
        <v>43678</v>
      </c>
      <c r="AH1421" s="20">
        <v>43683</v>
      </c>
    </row>
    <row r="1422" spans="1:34" s="12" customFormat="1" ht="12.75" x14ac:dyDescent="0.15">
      <c r="A1422" s="12" t="s">
        <v>2375</v>
      </c>
      <c r="B1422" s="12" t="s">
        <v>346</v>
      </c>
      <c r="C1422" s="12" t="s">
        <v>670</v>
      </c>
      <c r="D1422" s="12" t="s">
        <v>671</v>
      </c>
      <c r="E1422" s="12" t="s">
        <v>544</v>
      </c>
      <c r="F1422" s="12" t="s">
        <v>545</v>
      </c>
      <c r="G1422" s="16">
        <v>500000</v>
      </c>
      <c r="H1422" s="16">
        <v>491000</v>
      </c>
      <c r="I1422" s="17">
        <v>491000</v>
      </c>
      <c r="J1422" s="17">
        <v>491000</v>
      </c>
      <c r="K1422" s="16">
        <v>9000</v>
      </c>
      <c r="L1422" s="12" t="s">
        <v>1698</v>
      </c>
      <c r="M1422" s="12" t="s">
        <v>564</v>
      </c>
      <c r="N1422" s="12" t="s">
        <v>2376</v>
      </c>
      <c r="O1422" s="16">
        <v>655</v>
      </c>
      <c r="P1422" s="16">
        <v>655</v>
      </c>
      <c r="Q1422" s="17">
        <v>655</v>
      </c>
      <c r="R1422" s="17">
        <v>655</v>
      </c>
      <c r="S1422" s="16">
        <v>0</v>
      </c>
      <c r="T1422" s="16">
        <v>0</v>
      </c>
      <c r="U1422" s="17">
        <v>0</v>
      </c>
      <c r="V1422" s="17">
        <v>0</v>
      </c>
      <c r="W1422" s="16">
        <v>655</v>
      </c>
      <c r="X1422" s="16">
        <v>0</v>
      </c>
      <c r="Y1422" s="16">
        <v>11.79</v>
      </c>
      <c r="Z1422" s="16">
        <v>643.21</v>
      </c>
      <c r="AA1422" s="18">
        <v>0</v>
      </c>
      <c r="AB1422" s="16">
        <v>-11.79</v>
      </c>
      <c r="AC1422" s="12" t="s">
        <v>549</v>
      </c>
      <c r="AD1422" s="12" t="s">
        <v>559</v>
      </c>
      <c r="AE1422" s="19">
        <v>43678</v>
      </c>
      <c r="AF1422" s="19">
        <v>43678</v>
      </c>
      <c r="AH1422" s="20">
        <v>43683</v>
      </c>
    </row>
    <row r="1423" spans="1:34" s="12" customFormat="1" ht="12.75" x14ac:dyDescent="0.15">
      <c r="A1423" s="12" t="s">
        <v>2377</v>
      </c>
      <c r="B1423" s="12" t="s">
        <v>31</v>
      </c>
      <c r="C1423" s="12" t="s">
        <v>670</v>
      </c>
      <c r="D1423" s="12" t="s">
        <v>671</v>
      </c>
      <c r="E1423" s="12" t="s">
        <v>544</v>
      </c>
      <c r="F1423" s="12" t="s">
        <v>545</v>
      </c>
      <c r="G1423" s="16">
        <v>1000000</v>
      </c>
      <c r="H1423" s="16">
        <v>505100</v>
      </c>
      <c r="I1423" s="17">
        <v>505100</v>
      </c>
      <c r="J1423" s="17">
        <v>505100</v>
      </c>
      <c r="K1423" s="16">
        <v>494900</v>
      </c>
      <c r="L1423" s="12" t="s">
        <v>672</v>
      </c>
      <c r="M1423" s="12" t="s">
        <v>564</v>
      </c>
      <c r="N1423" s="12" t="s">
        <v>2378</v>
      </c>
      <c r="O1423" s="16">
        <v>1313</v>
      </c>
      <c r="P1423" s="16">
        <v>695.90899999999999</v>
      </c>
      <c r="Q1423" s="17">
        <v>1270.9090000000001</v>
      </c>
      <c r="R1423" s="17">
        <v>1270.9090000000001</v>
      </c>
      <c r="S1423" s="16">
        <v>0</v>
      </c>
      <c r="T1423" s="16">
        <v>0</v>
      </c>
      <c r="U1423" s="17">
        <v>0</v>
      </c>
      <c r="V1423" s="17">
        <v>0</v>
      </c>
      <c r="W1423" s="16">
        <v>695.90899999999999</v>
      </c>
      <c r="X1423" s="16">
        <v>617.09100000000001</v>
      </c>
      <c r="Y1423" s="16">
        <v>32.712699999999899</v>
      </c>
      <c r="Z1423" s="16">
        <v>663.19629999999995</v>
      </c>
      <c r="AA1423" s="18">
        <v>0</v>
      </c>
      <c r="AB1423" s="16">
        <v>-32.712699999999899</v>
      </c>
      <c r="AC1423" s="12" t="s">
        <v>549</v>
      </c>
      <c r="AD1423" s="12" t="s">
        <v>559</v>
      </c>
      <c r="AE1423" s="19">
        <v>43678</v>
      </c>
      <c r="AF1423" s="19">
        <v>43678</v>
      </c>
      <c r="AH1423" s="20">
        <v>43683</v>
      </c>
    </row>
    <row r="1424" spans="1:34" s="12" customFormat="1" ht="12.75" x14ac:dyDescent="0.15">
      <c r="A1424" s="12" t="s">
        <v>2379</v>
      </c>
      <c r="B1424" s="12" t="s">
        <v>1918</v>
      </c>
      <c r="C1424" s="12" t="s">
        <v>554</v>
      </c>
      <c r="D1424" s="12" t="s">
        <v>653</v>
      </c>
      <c r="E1424" s="12" t="s">
        <v>544</v>
      </c>
      <c r="F1424" s="12" t="s">
        <v>545</v>
      </c>
      <c r="G1424" s="16">
        <v>200</v>
      </c>
      <c r="H1424" s="16">
        <v>190</v>
      </c>
      <c r="I1424" s="17">
        <v>190</v>
      </c>
      <c r="J1424" s="17">
        <v>190</v>
      </c>
      <c r="K1424" s="16">
        <v>10</v>
      </c>
      <c r="L1424" s="12" t="s">
        <v>758</v>
      </c>
      <c r="M1424" s="12" t="s">
        <v>557</v>
      </c>
      <c r="N1424" s="12" t="s">
        <v>759</v>
      </c>
      <c r="O1424" s="16">
        <v>22.783999999999999</v>
      </c>
      <c r="P1424" s="16">
        <v>21.645</v>
      </c>
      <c r="Q1424" s="17">
        <v>22.783999999999999</v>
      </c>
      <c r="R1424" s="17">
        <v>22.783999999999999</v>
      </c>
      <c r="S1424" s="16">
        <v>0</v>
      </c>
      <c r="T1424" s="16">
        <v>0</v>
      </c>
      <c r="U1424" s="17">
        <v>0</v>
      </c>
      <c r="V1424" s="17">
        <v>0</v>
      </c>
      <c r="W1424" s="16">
        <v>21.645</v>
      </c>
      <c r="X1424" s="16">
        <v>1.139</v>
      </c>
      <c r="Y1424" s="16">
        <v>1.99999999999818E-4</v>
      </c>
      <c r="Z1424" s="16">
        <v>21.6448</v>
      </c>
      <c r="AA1424" s="18">
        <v>0</v>
      </c>
      <c r="AB1424" s="16">
        <v>-1.99999999999818E-4</v>
      </c>
      <c r="AC1424" s="12" t="s">
        <v>549</v>
      </c>
      <c r="AD1424" s="12" t="s">
        <v>559</v>
      </c>
      <c r="AE1424" s="19">
        <v>43678</v>
      </c>
      <c r="AF1424" s="19">
        <v>43680</v>
      </c>
      <c r="AH1424" s="20">
        <v>43683</v>
      </c>
    </row>
    <row r="1425" spans="1:34" s="12" customFormat="1" ht="12.75" x14ac:dyDescent="0.15">
      <c r="A1425" s="12" t="s">
        <v>2380</v>
      </c>
      <c r="B1425" s="12" t="s">
        <v>1930</v>
      </c>
      <c r="C1425" s="12" t="s">
        <v>636</v>
      </c>
      <c r="D1425" s="12" t="s">
        <v>1931</v>
      </c>
      <c r="E1425" s="12" t="s">
        <v>544</v>
      </c>
      <c r="F1425" s="12" t="s">
        <v>545</v>
      </c>
      <c r="G1425" s="16">
        <v>200</v>
      </c>
      <c r="H1425" s="16">
        <v>170</v>
      </c>
      <c r="I1425" s="17">
        <v>170</v>
      </c>
      <c r="J1425" s="17">
        <v>170</v>
      </c>
      <c r="K1425" s="16">
        <v>30</v>
      </c>
      <c r="L1425" s="12" t="s">
        <v>1003</v>
      </c>
      <c r="M1425" s="12" t="s">
        <v>564</v>
      </c>
      <c r="N1425" s="12" t="s">
        <v>1004</v>
      </c>
      <c r="O1425" s="16">
        <v>8</v>
      </c>
      <c r="P1425" s="16">
        <v>7.6</v>
      </c>
      <c r="Q1425" s="17">
        <v>8</v>
      </c>
      <c r="R1425" s="17">
        <v>8</v>
      </c>
      <c r="S1425" s="16">
        <v>0</v>
      </c>
      <c r="T1425" s="16">
        <v>0</v>
      </c>
      <c r="U1425" s="17">
        <v>0</v>
      </c>
      <c r="V1425" s="17">
        <v>0</v>
      </c>
      <c r="W1425" s="16">
        <v>7.6</v>
      </c>
      <c r="X1425" s="16">
        <v>0.4</v>
      </c>
      <c r="Y1425" s="16">
        <v>0.8</v>
      </c>
      <c r="Z1425" s="16">
        <v>6.8</v>
      </c>
      <c r="AA1425" s="18">
        <v>0</v>
      </c>
      <c r="AB1425" s="16">
        <v>-0.8</v>
      </c>
      <c r="AC1425" s="12" t="s">
        <v>549</v>
      </c>
      <c r="AD1425" s="12" t="s">
        <v>559</v>
      </c>
      <c r="AE1425" s="19">
        <v>43678</v>
      </c>
      <c r="AF1425" s="19">
        <v>43679</v>
      </c>
      <c r="AH1425" s="20">
        <v>43683</v>
      </c>
    </row>
    <row r="1426" spans="1:34" s="12" customFormat="1" ht="12.75" x14ac:dyDescent="0.15">
      <c r="A1426" s="12" t="s">
        <v>336</v>
      </c>
      <c r="B1426" s="12" t="s">
        <v>47</v>
      </c>
      <c r="C1426" s="12" t="s">
        <v>462</v>
      </c>
      <c r="D1426" s="12" t="s">
        <v>632</v>
      </c>
      <c r="E1426" s="12" t="s">
        <v>544</v>
      </c>
      <c r="F1426" s="12" t="s">
        <v>545</v>
      </c>
      <c r="G1426" s="16">
        <v>1300000</v>
      </c>
      <c r="H1426" s="16">
        <v>1252000</v>
      </c>
      <c r="I1426" s="17">
        <v>1252000</v>
      </c>
      <c r="J1426" s="17">
        <v>1252000</v>
      </c>
      <c r="K1426" s="16">
        <v>48000</v>
      </c>
      <c r="L1426" s="12" t="s">
        <v>633</v>
      </c>
      <c r="M1426" s="12" t="s">
        <v>564</v>
      </c>
      <c r="N1426" s="12" t="s">
        <v>634</v>
      </c>
      <c r="O1426" s="16">
        <v>439</v>
      </c>
      <c r="P1426" s="16">
        <v>422.8</v>
      </c>
      <c r="Q1426" s="17">
        <v>439</v>
      </c>
      <c r="R1426" s="17">
        <v>439</v>
      </c>
      <c r="S1426" s="16">
        <v>0</v>
      </c>
      <c r="T1426" s="16">
        <v>0</v>
      </c>
      <c r="U1426" s="17">
        <v>0</v>
      </c>
      <c r="V1426" s="17">
        <v>0</v>
      </c>
      <c r="W1426" s="16">
        <v>422.8</v>
      </c>
      <c r="X1426" s="16">
        <v>16.2</v>
      </c>
      <c r="Y1426" s="16">
        <v>9.2307692307804206E-3</v>
      </c>
      <c r="Z1426" s="16">
        <v>422.790769230769</v>
      </c>
      <c r="AA1426" s="18">
        <v>0</v>
      </c>
      <c r="AB1426" s="16">
        <v>-9.2307692307804206E-3</v>
      </c>
      <c r="AC1426" s="12" t="s">
        <v>549</v>
      </c>
      <c r="AD1426" s="12" t="s">
        <v>559</v>
      </c>
      <c r="AE1426" s="19">
        <v>43678</v>
      </c>
      <c r="AF1426" s="19">
        <v>43678</v>
      </c>
      <c r="AH1426" s="20">
        <v>43683</v>
      </c>
    </row>
    <row r="1427" spans="1:34" s="12" customFormat="1" ht="12.75" x14ac:dyDescent="0.15">
      <c r="A1427" s="12" t="s">
        <v>2381</v>
      </c>
      <c r="B1427" s="12" t="s">
        <v>101</v>
      </c>
      <c r="C1427" s="12" t="s">
        <v>588</v>
      </c>
      <c r="D1427" s="12" t="s">
        <v>983</v>
      </c>
      <c r="E1427" s="12" t="s">
        <v>544</v>
      </c>
      <c r="F1427" s="12" t="s">
        <v>545</v>
      </c>
      <c r="G1427" s="16">
        <v>108</v>
      </c>
      <c r="H1427" s="16">
        <v>108</v>
      </c>
      <c r="I1427" s="17">
        <v>108</v>
      </c>
      <c r="J1427" s="17">
        <v>108</v>
      </c>
      <c r="K1427" s="16">
        <v>0</v>
      </c>
      <c r="L1427" s="12" t="s">
        <v>984</v>
      </c>
      <c r="M1427" s="12" t="s">
        <v>557</v>
      </c>
      <c r="N1427" s="12" t="s">
        <v>985</v>
      </c>
      <c r="O1427" s="16">
        <v>18</v>
      </c>
      <c r="P1427" s="16">
        <v>18</v>
      </c>
      <c r="Q1427" s="17">
        <v>18</v>
      </c>
      <c r="R1427" s="17">
        <v>18</v>
      </c>
      <c r="S1427" s="16">
        <v>0</v>
      </c>
      <c r="T1427" s="16">
        <v>0</v>
      </c>
      <c r="U1427" s="17">
        <v>0</v>
      </c>
      <c r="V1427" s="17">
        <v>0</v>
      </c>
      <c r="W1427" s="16">
        <v>18</v>
      </c>
      <c r="X1427" s="16">
        <v>0</v>
      </c>
      <c r="Y1427" s="16">
        <v>0</v>
      </c>
      <c r="Z1427" s="16">
        <v>18</v>
      </c>
      <c r="AA1427" s="18">
        <v>0</v>
      </c>
      <c r="AB1427" s="16">
        <v>0</v>
      </c>
      <c r="AC1427" s="12" t="s">
        <v>549</v>
      </c>
      <c r="AD1427" s="12" t="s">
        <v>559</v>
      </c>
      <c r="AE1427" s="19">
        <v>43678</v>
      </c>
      <c r="AF1427" s="19">
        <v>43678</v>
      </c>
      <c r="AG1427" s="19">
        <v>43678</v>
      </c>
      <c r="AH1427" s="20">
        <v>43683</v>
      </c>
    </row>
    <row r="1428" spans="1:34" s="12" customFormat="1" ht="12.75" x14ac:dyDescent="0.15">
      <c r="A1428" s="12" t="s">
        <v>2382</v>
      </c>
      <c r="B1428" s="12" t="s">
        <v>66</v>
      </c>
      <c r="C1428" s="12" t="s">
        <v>787</v>
      </c>
      <c r="D1428" s="12" t="s">
        <v>918</v>
      </c>
      <c r="E1428" s="12" t="s">
        <v>544</v>
      </c>
      <c r="F1428" s="12" t="s">
        <v>545</v>
      </c>
      <c r="G1428" s="16">
        <v>23000</v>
      </c>
      <c r="H1428" s="16">
        <v>0</v>
      </c>
      <c r="I1428" s="17">
        <v>0</v>
      </c>
      <c r="J1428" s="17">
        <v>0</v>
      </c>
      <c r="K1428" s="16">
        <v>23000</v>
      </c>
      <c r="L1428" s="12" t="s">
        <v>1108</v>
      </c>
      <c r="M1428" s="12" t="s">
        <v>564</v>
      </c>
      <c r="N1428" s="12" t="s">
        <v>1109</v>
      </c>
      <c r="O1428" s="16">
        <v>15.318</v>
      </c>
      <c r="P1428" s="16">
        <v>14.7</v>
      </c>
      <c r="Q1428" s="17">
        <v>14.7</v>
      </c>
      <c r="R1428" s="17">
        <v>14.7</v>
      </c>
      <c r="S1428" s="16">
        <v>0</v>
      </c>
      <c r="T1428" s="16">
        <v>0</v>
      </c>
      <c r="U1428" s="17">
        <v>0</v>
      </c>
      <c r="V1428" s="17">
        <v>0</v>
      </c>
      <c r="W1428" s="16">
        <v>14.7</v>
      </c>
      <c r="X1428" s="16">
        <v>0.61799999999999999</v>
      </c>
      <c r="Y1428" s="16">
        <v>14.7</v>
      </c>
      <c r="Z1428" s="16">
        <v>0</v>
      </c>
      <c r="AA1428" s="18">
        <v>0</v>
      </c>
      <c r="AB1428" s="16">
        <v>-14.7</v>
      </c>
      <c r="AC1428" s="12" t="s">
        <v>549</v>
      </c>
      <c r="AD1428" s="12" t="s">
        <v>559</v>
      </c>
      <c r="AE1428" s="19">
        <v>43678</v>
      </c>
      <c r="AH1428" s="20">
        <v>43683</v>
      </c>
    </row>
    <row r="1429" spans="1:34" s="12" customFormat="1" ht="12.75" x14ac:dyDescent="0.15">
      <c r="A1429" s="12" t="s">
        <v>2383</v>
      </c>
      <c r="B1429" s="12" t="s">
        <v>2046</v>
      </c>
      <c r="C1429" s="12" t="s">
        <v>711</v>
      </c>
      <c r="D1429" s="12" t="s">
        <v>1383</v>
      </c>
      <c r="E1429" s="12" t="s">
        <v>544</v>
      </c>
      <c r="F1429" s="12" t="s">
        <v>545</v>
      </c>
      <c r="G1429" s="16">
        <v>500000</v>
      </c>
      <c r="H1429" s="16">
        <v>0</v>
      </c>
      <c r="I1429" s="17">
        <v>0</v>
      </c>
      <c r="J1429" s="17">
        <v>0</v>
      </c>
      <c r="K1429" s="16">
        <v>500000</v>
      </c>
      <c r="L1429" s="12" t="s">
        <v>1384</v>
      </c>
      <c r="M1429" s="12" t="s">
        <v>827</v>
      </c>
      <c r="N1429" s="12" t="s">
        <v>1385</v>
      </c>
      <c r="O1429" s="16">
        <v>52000</v>
      </c>
      <c r="P1429" s="16">
        <v>0</v>
      </c>
      <c r="Q1429" s="17">
        <v>0</v>
      </c>
      <c r="R1429" s="17">
        <v>0</v>
      </c>
      <c r="S1429" s="16">
        <v>0</v>
      </c>
      <c r="T1429" s="16">
        <v>0</v>
      </c>
      <c r="U1429" s="17">
        <v>0</v>
      </c>
      <c r="V1429" s="17">
        <v>0</v>
      </c>
      <c r="W1429" s="16">
        <v>0</v>
      </c>
      <c r="X1429" s="16">
        <v>52000</v>
      </c>
      <c r="Y1429" s="16">
        <v>0</v>
      </c>
      <c r="Z1429" s="16">
        <v>0</v>
      </c>
      <c r="AA1429" s="18">
        <v>0</v>
      </c>
      <c r="AB1429" s="16">
        <v>0</v>
      </c>
      <c r="AC1429" s="12" t="s">
        <v>549</v>
      </c>
      <c r="AD1429" s="12" t="s">
        <v>559</v>
      </c>
      <c r="AE1429" s="19">
        <v>43678</v>
      </c>
      <c r="AH1429" s="20">
        <v>43678</v>
      </c>
    </row>
    <row r="1430" spans="1:34" s="12" customFormat="1" ht="12.75" x14ac:dyDescent="0.15">
      <c r="A1430" s="12" t="s">
        <v>2384</v>
      </c>
      <c r="B1430" s="12" t="s">
        <v>98</v>
      </c>
      <c r="C1430" s="12" t="s">
        <v>588</v>
      </c>
      <c r="D1430" s="12" t="s">
        <v>1060</v>
      </c>
      <c r="E1430" s="12" t="s">
        <v>544</v>
      </c>
      <c r="F1430" s="12" t="s">
        <v>545</v>
      </c>
      <c r="G1430" s="16">
        <v>3000</v>
      </c>
      <c r="H1430" s="16">
        <v>16</v>
      </c>
      <c r="I1430" s="17">
        <v>16</v>
      </c>
      <c r="J1430" s="17">
        <v>16</v>
      </c>
      <c r="K1430" s="16">
        <v>2984</v>
      </c>
      <c r="L1430" s="12" t="s">
        <v>1061</v>
      </c>
      <c r="M1430" s="12" t="s">
        <v>557</v>
      </c>
      <c r="N1430" s="12" t="s">
        <v>1062</v>
      </c>
      <c r="O1430" s="16">
        <v>294</v>
      </c>
      <c r="P1430" s="16">
        <v>2</v>
      </c>
      <c r="Q1430" s="17">
        <v>586.4</v>
      </c>
      <c r="R1430" s="17">
        <v>586.4</v>
      </c>
      <c r="S1430" s="16">
        <v>0</v>
      </c>
      <c r="T1430" s="16">
        <v>0</v>
      </c>
      <c r="U1430" s="17">
        <v>0</v>
      </c>
      <c r="V1430" s="17">
        <v>0</v>
      </c>
      <c r="W1430" s="16">
        <v>2</v>
      </c>
      <c r="X1430" s="16">
        <v>292</v>
      </c>
      <c r="Y1430" s="16">
        <v>0.432</v>
      </c>
      <c r="Z1430" s="16">
        <v>1.5680000000000001</v>
      </c>
      <c r="AA1430" s="18">
        <v>0</v>
      </c>
      <c r="AB1430" s="16">
        <v>-0.432</v>
      </c>
      <c r="AC1430" s="12" t="s">
        <v>549</v>
      </c>
      <c r="AD1430" s="12" t="s">
        <v>559</v>
      </c>
      <c r="AE1430" s="19">
        <v>43682</v>
      </c>
      <c r="AF1430" s="19">
        <v>43682</v>
      </c>
      <c r="AH1430" s="20">
        <v>43704</v>
      </c>
    </row>
    <row r="1431" spans="1:34" s="12" customFormat="1" ht="12.75" x14ac:dyDescent="0.15">
      <c r="A1431" s="12" t="s">
        <v>2385</v>
      </c>
      <c r="B1431" s="12" t="s">
        <v>87</v>
      </c>
      <c r="C1431" s="12" t="s">
        <v>542</v>
      </c>
      <c r="D1431" s="12" t="s">
        <v>562</v>
      </c>
      <c r="E1431" s="12" t="s">
        <v>544</v>
      </c>
      <c r="F1431" s="12" t="s">
        <v>545</v>
      </c>
      <c r="G1431" s="16">
        <v>300000</v>
      </c>
      <c r="H1431" s="16">
        <v>273800</v>
      </c>
      <c r="I1431" s="17">
        <v>273800</v>
      </c>
      <c r="J1431" s="17">
        <v>273800</v>
      </c>
      <c r="K1431" s="16">
        <v>26200</v>
      </c>
      <c r="L1431" s="12" t="s">
        <v>85</v>
      </c>
      <c r="M1431" s="12" t="s">
        <v>567</v>
      </c>
      <c r="N1431" s="12" t="s">
        <v>562</v>
      </c>
      <c r="O1431" s="16">
        <v>300000</v>
      </c>
      <c r="P1431" s="16">
        <v>277700</v>
      </c>
      <c r="Q1431" s="17">
        <v>296500</v>
      </c>
      <c r="R1431" s="17">
        <v>296500</v>
      </c>
      <c r="S1431" s="16">
        <v>0</v>
      </c>
      <c r="T1431" s="16">
        <v>0</v>
      </c>
      <c r="U1431" s="17">
        <v>0</v>
      </c>
      <c r="V1431" s="17">
        <v>0</v>
      </c>
      <c r="W1431" s="16">
        <v>277700</v>
      </c>
      <c r="X1431" s="16">
        <v>22300</v>
      </c>
      <c r="Y1431" s="16">
        <v>3900</v>
      </c>
      <c r="Z1431" s="16">
        <v>273800</v>
      </c>
      <c r="AA1431" s="18">
        <v>0</v>
      </c>
      <c r="AB1431" s="16">
        <v>-3900</v>
      </c>
      <c r="AC1431" s="12" t="s">
        <v>549</v>
      </c>
      <c r="AD1431" s="12" t="s">
        <v>79</v>
      </c>
      <c r="AE1431" s="19">
        <v>43682</v>
      </c>
      <c r="AF1431" s="19">
        <v>43682</v>
      </c>
      <c r="AH1431" s="20">
        <v>43690</v>
      </c>
    </row>
    <row r="1432" spans="1:34" s="12" customFormat="1" ht="12.75" x14ac:dyDescent="0.15">
      <c r="A1432" s="12" t="s">
        <v>2385</v>
      </c>
      <c r="B1432" s="12" t="s">
        <v>87</v>
      </c>
      <c r="C1432" s="12" t="s">
        <v>542</v>
      </c>
      <c r="D1432" s="12" t="s">
        <v>562</v>
      </c>
      <c r="E1432" s="12" t="s">
        <v>544</v>
      </c>
      <c r="F1432" s="12" t="s">
        <v>545</v>
      </c>
      <c r="G1432" s="16">
        <v>300000</v>
      </c>
      <c r="H1432" s="16">
        <v>273800</v>
      </c>
      <c r="I1432" s="17">
        <v>273800</v>
      </c>
      <c r="J1432" s="17">
        <v>273800</v>
      </c>
      <c r="K1432" s="16">
        <v>26200</v>
      </c>
      <c r="L1432" s="12" t="s">
        <v>86</v>
      </c>
      <c r="M1432" s="12" t="s">
        <v>561</v>
      </c>
      <c r="N1432" s="12" t="s">
        <v>562</v>
      </c>
      <c r="O1432" s="16">
        <v>300000</v>
      </c>
      <c r="P1432" s="16">
        <v>273800</v>
      </c>
      <c r="Q1432" s="17">
        <v>292700</v>
      </c>
      <c r="R1432" s="17">
        <v>292700</v>
      </c>
      <c r="S1432" s="16">
        <v>0</v>
      </c>
      <c r="T1432" s="16">
        <v>0</v>
      </c>
      <c r="U1432" s="17">
        <v>0</v>
      </c>
      <c r="V1432" s="17">
        <v>0</v>
      </c>
      <c r="W1432" s="16">
        <v>273800</v>
      </c>
      <c r="X1432" s="16">
        <v>26200</v>
      </c>
      <c r="Y1432" s="16">
        <v>0</v>
      </c>
      <c r="Z1432" s="16">
        <v>273800</v>
      </c>
      <c r="AA1432" s="18">
        <v>0</v>
      </c>
      <c r="AB1432" s="16">
        <v>0</v>
      </c>
      <c r="AC1432" s="12" t="s">
        <v>549</v>
      </c>
      <c r="AD1432" s="12" t="s">
        <v>79</v>
      </c>
      <c r="AE1432" s="19">
        <v>43682</v>
      </c>
      <c r="AF1432" s="19">
        <v>43682</v>
      </c>
      <c r="AH1432" s="20">
        <v>43690</v>
      </c>
    </row>
    <row r="1433" spans="1:34" s="12" customFormat="1" ht="12.75" x14ac:dyDescent="0.15">
      <c r="A1433" s="12" t="s">
        <v>2386</v>
      </c>
      <c r="B1433" s="12" t="s">
        <v>374</v>
      </c>
      <c r="C1433" s="12" t="s">
        <v>657</v>
      </c>
      <c r="D1433" s="12" t="s">
        <v>658</v>
      </c>
      <c r="E1433" s="12" t="s">
        <v>544</v>
      </c>
      <c r="F1433" s="12" t="s">
        <v>545</v>
      </c>
      <c r="G1433" s="16">
        <v>400000</v>
      </c>
      <c r="H1433" s="16">
        <v>400000</v>
      </c>
      <c r="I1433" s="17">
        <v>400000</v>
      </c>
      <c r="J1433" s="17">
        <v>400000</v>
      </c>
      <c r="K1433" s="16">
        <v>0</v>
      </c>
      <c r="L1433" s="12" t="s">
        <v>659</v>
      </c>
      <c r="M1433" s="12" t="s">
        <v>660</v>
      </c>
      <c r="N1433" s="12" t="s">
        <v>661</v>
      </c>
      <c r="O1433" s="16">
        <v>247.6</v>
      </c>
      <c r="P1433" s="16">
        <v>247.6</v>
      </c>
      <c r="Q1433" s="17">
        <v>247.6</v>
      </c>
      <c r="R1433" s="17">
        <v>247.6</v>
      </c>
      <c r="S1433" s="16">
        <v>0</v>
      </c>
      <c r="T1433" s="16">
        <v>0</v>
      </c>
      <c r="U1433" s="17">
        <v>0</v>
      </c>
      <c r="V1433" s="17">
        <v>0</v>
      </c>
      <c r="W1433" s="16">
        <v>247.6</v>
      </c>
      <c r="X1433" s="16">
        <v>0</v>
      </c>
      <c r="Y1433" s="16">
        <v>0</v>
      </c>
      <c r="Z1433" s="16">
        <v>247.6</v>
      </c>
      <c r="AA1433" s="18">
        <v>0</v>
      </c>
      <c r="AB1433" s="16">
        <v>0</v>
      </c>
      <c r="AC1433" s="12" t="s">
        <v>549</v>
      </c>
      <c r="AD1433" s="12" t="s">
        <v>559</v>
      </c>
      <c r="AE1433" s="19">
        <v>43682</v>
      </c>
      <c r="AF1433" s="19">
        <v>43683</v>
      </c>
      <c r="AG1433" s="19">
        <v>43686</v>
      </c>
      <c r="AH1433" s="20">
        <v>43690</v>
      </c>
    </row>
    <row r="1434" spans="1:34" s="12" customFormat="1" ht="12.75" x14ac:dyDescent="0.15">
      <c r="A1434" s="12" t="s">
        <v>2387</v>
      </c>
      <c r="B1434" s="12" t="s">
        <v>119</v>
      </c>
      <c r="C1434" s="12" t="s">
        <v>1011</v>
      </c>
      <c r="D1434" s="12" t="s">
        <v>1012</v>
      </c>
      <c r="E1434" s="12" t="s">
        <v>544</v>
      </c>
      <c r="F1434" s="12" t="s">
        <v>545</v>
      </c>
      <c r="G1434" s="16">
        <v>200</v>
      </c>
      <c r="H1434" s="16">
        <v>136</v>
      </c>
      <c r="I1434" s="17">
        <v>136</v>
      </c>
      <c r="J1434" s="17">
        <v>136</v>
      </c>
      <c r="K1434" s="16">
        <v>64</v>
      </c>
      <c r="L1434" s="12" t="s">
        <v>1013</v>
      </c>
      <c r="M1434" s="12" t="s">
        <v>564</v>
      </c>
      <c r="N1434" s="12" t="s">
        <v>2286</v>
      </c>
      <c r="O1434" s="16">
        <v>635</v>
      </c>
      <c r="P1434" s="16">
        <v>431.8</v>
      </c>
      <c r="Q1434" s="17">
        <v>635</v>
      </c>
      <c r="R1434" s="17">
        <v>635</v>
      </c>
      <c r="S1434" s="16">
        <v>0</v>
      </c>
      <c r="T1434" s="16">
        <v>0</v>
      </c>
      <c r="U1434" s="17">
        <v>0</v>
      </c>
      <c r="V1434" s="17">
        <v>0</v>
      </c>
      <c r="W1434" s="16">
        <v>431.8</v>
      </c>
      <c r="X1434" s="16">
        <v>203.2</v>
      </c>
      <c r="Y1434" s="16">
        <v>0</v>
      </c>
      <c r="Z1434" s="16">
        <v>431.8</v>
      </c>
      <c r="AA1434" s="18">
        <v>0</v>
      </c>
      <c r="AB1434" s="16">
        <v>0</v>
      </c>
      <c r="AC1434" s="12" t="s">
        <v>549</v>
      </c>
      <c r="AD1434" s="12" t="s">
        <v>559</v>
      </c>
      <c r="AE1434" s="19">
        <v>43682</v>
      </c>
      <c r="AF1434" s="19">
        <v>43686</v>
      </c>
      <c r="AH1434" s="20">
        <v>43690</v>
      </c>
    </row>
    <row r="1435" spans="1:34" s="12" customFormat="1" ht="12.75" x14ac:dyDescent="0.15">
      <c r="A1435" s="12" t="s">
        <v>2388</v>
      </c>
      <c r="B1435" s="12" t="s">
        <v>9</v>
      </c>
      <c r="C1435" s="12" t="s">
        <v>588</v>
      </c>
      <c r="D1435" s="12" t="s">
        <v>607</v>
      </c>
      <c r="E1435" s="12" t="s">
        <v>544</v>
      </c>
      <c r="F1435" s="12" t="s">
        <v>545</v>
      </c>
      <c r="G1435" s="16">
        <v>2000</v>
      </c>
      <c r="H1435" s="16">
        <v>1981.2</v>
      </c>
      <c r="I1435" s="17">
        <v>1981.2</v>
      </c>
      <c r="J1435" s="17">
        <v>1981.2</v>
      </c>
      <c r="K1435" s="16">
        <v>18.8</v>
      </c>
      <c r="L1435" s="12" t="s">
        <v>608</v>
      </c>
      <c r="M1435" s="12" t="s">
        <v>557</v>
      </c>
      <c r="N1435" s="12" t="s">
        <v>609</v>
      </c>
      <c r="O1435" s="16">
        <v>281</v>
      </c>
      <c r="P1435" s="16">
        <v>279</v>
      </c>
      <c r="Q1435" s="17">
        <v>281</v>
      </c>
      <c r="R1435" s="17">
        <v>281</v>
      </c>
      <c r="S1435" s="16">
        <v>0</v>
      </c>
      <c r="T1435" s="16">
        <v>0</v>
      </c>
      <c r="U1435" s="17">
        <v>0</v>
      </c>
      <c r="V1435" s="17">
        <v>0</v>
      </c>
      <c r="W1435" s="16">
        <v>279</v>
      </c>
      <c r="X1435" s="16">
        <v>2</v>
      </c>
      <c r="Y1435" s="16">
        <v>0.64139999999999397</v>
      </c>
      <c r="Z1435" s="16">
        <v>278.35860000000002</v>
      </c>
      <c r="AA1435" s="18">
        <v>0</v>
      </c>
      <c r="AB1435" s="16">
        <v>-0.64139999999999397</v>
      </c>
      <c r="AC1435" s="12" t="s">
        <v>549</v>
      </c>
      <c r="AD1435" s="12" t="s">
        <v>559</v>
      </c>
      <c r="AE1435" s="19">
        <v>43683</v>
      </c>
      <c r="AF1435" s="19">
        <v>43683</v>
      </c>
      <c r="AH1435" s="20">
        <v>43690</v>
      </c>
    </row>
    <row r="1436" spans="1:34" s="12" customFormat="1" ht="12.75" x14ac:dyDescent="0.15">
      <c r="A1436" s="12" t="s">
        <v>2389</v>
      </c>
      <c r="B1436" s="12" t="s">
        <v>55</v>
      </c>
      <c r="C1436" s="12" t="s">
        <v>588</v>
      </c>
      <c r="D1436" s="12" t="s">
        <v>816</v>
      </c>
      <c r="E1436" s="12" t="s">
        <v>544</v>
      </c>
      <c r="F1436" s="12" t="s">
        <v>545</v>
      </c>
      <c r="G1436" s="16">
        <v>3000</v>
      </c>
      <c r="H1436" s="16">
        <v>2991.5</v>
      </c>
      <c r="I1436" s="17">
        <v>2991.5</v>
      </c>
      <c r="J1436" s="17">
        <v>2991.5</v>
      </c>
      <c r="K1436" s="16">
        <v>8.5</v>
      </c>
      <c r="L1436" s="12" t="s">
        <v>817</v>
      </c>
      <c r="M1436" s="12" t="s">
        <v>557</v>
      </c>
      <c r="N1436" s="12" t="s">
        <v>818</v>
      </c>
      <c r="O1436" s="16">
        <v>235</v>
      </c>
      <c r="P1436" s="16">
        <v>235</v>
      </c>
      <c r="Q1436" s="17">
        <v>235</v>
      </c>
      <c r="R1436" s="17">
        <v>235</v>
      </c>
      <c r="S1436" s="16">
        <v>0</v>
      </c>
      <c r="T1436" s="16">
        <v>0</v>
      </c>
      <c r="U1436" s="17">
        <v>0</v>
      </c>
      <c r="V1436" s="17">
        <v>0</v>
      </c>
      <c r="W1436" s="16">
        <v>235</v>
      </c>
      <c r="X1436" s="16">
        <v>0</v>
      </c>
      <c r="Y1436" s="16">
        <v>0.66583333333335804</v>
      </c>
      <c r="Z1436" s="16">
        <v>234.33416666666699</v>
      </c>
      <c r="AA1436" s="18">
        <v>0</v>
      </c>
      <c r="AB1436" s="16">
        <v>-0.66583333333332095</v>
      </c>
      <c r="AC1436" s="12" t="s">
        <v>549</v>
      </c>
      <c r="AD1436" s="12" t="s">
        <v>559</v>
      </c>
      <c r="AE1436" s="19">
        <v>43683</v>
      </c>
      <c r="AF1436" s="19">
        <v>43683</v>
      </c>
      <c r="AH1436" s="20">
        <v>43690</v>
      </c>
    </row>
    <row r="1437" spans="1:34" s="12" customFormat="1" ht="12.75" x14ac:dyDescent="0.15">
      <c r="A1437" s="12" t="s">
        <v>2390</v>
      </c>
      <c r="B1437" s="12" t="s">
        <v>419</v>
      </c>
      <c r="C1437" s="12" t="s">
        <v>680</v>
      </c>
      <c r="D1437" s="12" t="s">
        <v>681</v>
      </c>
      <c r="E1437" s="12" t="s">
        <v>544</v>
      </c>
      <c r="F1437" s="12" t="s">
        <v>545</v>
      </c>
      <c r="G1437" s="16">
        <v>600</v>
      </c>
      <c r="H1437" s="16">
        <v>0</v>
      </c>
      <c r="I1437" s="17">
        <v>0</v>
      </c>
      <c r="J1437" s="17">
        <v>0</v>
      </c>
      <c r="K1437" s="16">
        <v>600</v>
      </c>
      <c r="L1437" s="12" t="s">
        <v>677</v>
      </c>
      <c r="M1437" s="12" t="s">
        <v>564</v>
      </c>
      <c r="N1437" s="12" t="s">
        <v>678</v>
      </c>
      <c r="O1437" s="16">
        <v>0.08</v>
      </c>
      <c r="P1437" s="16">
        <v>0</v>
      </c>
      <c r="Q1437" s="17">
        <v>0</v>
      </c>
      <c r="R1437" s="17">
        <v>0</v>
      </c>
      <c r="S1437" s="16">
        <v>0</v>
      </c>
      <c r="T1437" s="16">
        <v>0</v>
      </c>
      <c r="U1437" s="17">
        <v>0</v>
      </c>
      <c r="V1437" s="17">
        <v>0</v>
      </c>
      <c r="W1437" s="16">
        <v>0</v>
      </c>
      <c r="X1437" s="16">
        <v>0.08</v>
      </c>
      <c r="Y1437" s="16">
        <v>0</v>
      </c>
      <c r="Z1437" s="16">
        <v>0</v>
      </c>
      <c r="AA1437" s="18">
        <v>0</v>
      </c>
      <c r="AB1437" s="16">
        <v>0</v>
      </c>
      <c r="AC1437" s="12" t="s">
        <v>549</v>
      </c>
      <c r="AD1437" s="12" t="s">
        <v>559</v>
      </c>
      <c r="AE1437" s="19">
        <v>43683</v>
      </c>
      <c r="AH1437" s="20">
        <v>43690</v>
      </c>
    </row>
    <row r="1438" spans="1:34" s="12" customFormat="1" ht="12.75" x14ac:dyDescent="0.15">
      <c r="A1438" s="12" t="s">
        <v>2391</v>
      </c>
      <c r="B1438" s="12" t="s">
        <v>422</v>
      </c>
      <c r="C1438" s="12" t="s">
        <v>675</v>
      </c>
      <c r="D1438" s="12" t="s">
        <v>676</v>
      </c>
      <c r="E1438" s="12" t="s">
        <v>544</v>
      </c>
      <c r="F1438" s="12" t="s">
        <v>545</v>
      </c>
      <c r="G1438" s="16">
        <v>600</v>
      </c>
      <c r="H1438" s="16">
        <v>0</v>
      </c>
      <c r="I1438" s="17">
        <v>0</v>
      </c>
      <c r="J1438" s="17">
        <v>0</v>
      </c>
      <c r="K1438" s="16">
        <v>600</v>
      </c>
      <c r="L1438" s="12" t="s">
        <v>677</v>
      </c>
      <c r="M1438" s="12" t="s">
        <v>564</v>
      </c>
      <c r="N1438" s="12" t="s">
        <v>678</v>
      </c>
      <c r="O1438" s="16">
        <v>0.08</v>
      </c>
      <c r="P1438" s="16">
        <v>0</v>
      </c>
      <c r="Q1438" s="17">
        <v>0</v>
      </c>
      <c r="R1438" s="17">
        <v>0</v>
      </c>
      <c r="S1438" s="16">
        <v>0</v>
      </c>
      <c r="T1438" s="16">
        <v>0</v>
      </c>
      <c r="U1438" s="17">
        <v>0</v>
      </c>
      <c r="V1438" s="17">
        <v>0</v>
      </c>
      <c r="W1438" s="16">
        <v>0</v>
      </c>
      <c r="X1438" s="16">
        <v>0.08</v>
      </c>
      <c r="Y1438" s="16">
        <v>0</v>
      </c>
      <c r="Z1438" s="16">
        <v>0</v>
      </c>
      <c r="AA1438" s="18">
        <v>0</v>
      </c>
      <c r="AB1438" s="16">
        <v>0</v>
      </c>
      <c r="AC1438" s="12" t="s">
        <v>549</v>
      </c>
      <c r="AD1438" s="12" t="s">
        <v>559</v>
      </c>
      <c r="AE1438" s="19">
        <v>43683</v>
      </c>
      <c r="AH1438" s="20">
        <v>43690</v>
      </c>
    </row>
    <row r="1439" spans="1:34" s="12" customFormat="1" ht="12.75" x14ac:dyDescent="0.15">
      <c r="A1439" s="12" t="s">
        <v>2392</v>
      </c>
      <c r="B1439" s="12" t="s">
        <v>587</v>
      </c>
      <c r="C1439" s="12" t="s">
        <v>588</v>
      </c>
      <c r="D1439" s="12" t="s">
        <v>589</v>
      </c>
      <c r="E1439" s="12" t="s">
        <v>544</v>
      </c>
      <c r="F1439" s="12" t="s">
        <v>545</v>
      </c>
      <c r="G1439" s="16">
        <v>2400</v>
      </c>
      <c r="H1439" s="16">
        <v>1916.4</v>
      </c>
      <c r="I1439" s="17">
        <v>1916.4</v>
      </c>
      <c r="J1439" s="17">
        <v>1916.4</v>
      </c>
      <c r="K1439" s="16">
        <v>483.6</v>
      </c>
      <c r="L1439" s="12" t="s">
        <v>590</v>
      </c>
      <c r="M1439" s="12" t="s">
        <v>591</v>
      </c>
      <c r="N1439" s="12" t="s">
        <v>592</v>
      </c>
      <c r="O1439" s="16">
        <v>80</v>
      </c>
      <c r="P1439" s="16">
        <v>63.9</v>
      </c>
      <c r="Q1439" s="17">
        <v>80</v>
      </c>
      <c r="R1439" s="17">
        <v>80</v>
      </c>
      <c r="S1439" s="16">
        <v>0</v>
      </c>
      <c r="T1439" s="16">
        <v>0</v>
      </c>
      <c r="U1439" s="17">
        <v>0</v>
      </c>
      <c r="V1439" s="17">
        <v>0</v>
      </c>
      <c r="W1439" s="16">
        <v>63.9</v>
      </c>
      <c r="X1439" s="16">
        <v>16.100000000000001</v>
      </c>
      <c r="Y1439" s="16">
        <v>0.02</v>
      </c>
      <c r="Z1439" s="16">
        <v>63.88</v>
      </c>
      <c r="AA1439" s="18">
        <v>0</v>
      </c>
      <c r="AB1439" s="16">
        <v>-0.02</v>
      </c>
      <c r="AC1439" s="12" t="s">
        <v>549</v>
      </c>
      <c r="AD1439" s="12" t="s">
        <v>559</v>
      </c>
      <c r="AE1439" s="19">
        <v>43683</v>
      </c>
      <c r="AF1439" s="19">
        <v>43683</v>
      </c>
      <c r="AH1439" s="20">
        <v>43690</v>
      </c>
    </row>
    <row r="1440" spans="1:34" s="12" customFormat="1" ht="12.75" x14ac:dyDescent="0.15">
      <c r="A1440" s="12" t="s">
        <v>2393</v>
      </c>
      <c r="B1440" s="12" t="s">
        <v>85</v>
      </c>
      <c r="C1440" s="12" t="s">
        <v>567</v>
      </c>
      <c r="D1440" s="12" t="s">
        <v>562</v>
      </c>
      <c r="E1440" s="12" t="s">
        <v>544</v>
      </c>
      <c r="F1440" s="12" t="s">
        <v>545</v>
      </c>
      <c r="G1440" s="16">
        <v>400000</v>
      </c>
      <c r="H1440" s="16">
        <v>389800</v>
      </c>
      <c r="I1440" s="17">
        <v>389800</v>
      </c>
      <c r="J1440" s="17">
        <v>389800</v>
      </c>
      <c r="K1440" s="16">
        <v>10200</v>
      </c>
      <c r="L1440" s="12" t="s">
        <v>568</v>
      </c>
      <c r="M1440" s="12" t="s">
        <v>569</v>
      </c>
      <c r="N1440" s="12" t="s">
        <v>570</v>
      </c>
      <c r="O1440" s="16">
        <v>206</v>
      </c>
      <c r="P1440" s="16">
        <v>200.8</v>
      </c>
      <c r="Q1440" s="17">
        <v>206</v>
      </c>
      <c r="R1440" s="17">
        <v>206</v>
      </c>
      <c r="S1440" s="16">
        <v>0</v>
      </c>
      <c r="T1440" s="16">
        <v>0</v>
      </c>
      <c r="U1440" s="17">
        <v>0</v>
      </c>
      <c r="V1440" s="17">
        <v>0</v>
      </c>
      <c r="W1440" s="16">
        <v>200.8</v>
      </c>
      <c r="X1440" s="16">
        <v>5.2</v>
      </c>
      <c r="Y1440" s="16">
        <v>5.2999999999992699E-2</v>
      </c>
      <c r="Z1440" s="16">
        <v>200.74700000000001</v>
      </c>
      <c r="AA1440" s="18">
        <v>0</v>
      </c>
      <c r="AB1440" s="16">
        <v>-5.2999999999992699E-2</v>
      </c>
      <c r="AC1440" s="12" t="s">
        <v>549</v>
      </c>
      <c r="AD1440" s="12" t="s">
        <v>559</v>
      </c>
      <c r="AE1440" s="19">
        <v>43683</v>
      </c>
      <c r="AF1440" s="19">
        <v>43685</v>
      </c>
      <c r="AH1440" s="20">
        <v>43690</v>
      </c>
    </row>
    <row r="1441" spans="1:34" s="12" customFormat="1" ht="12.75" x14ac:dyDescent="0.15">
      <c r="A1441" s="12" t="s">
        <v>2394</v>
      </c>
      <c r="B1441" s="12" t="s">
        <v>84</v>
      </c>
      <c r="C1441" s="12" t="s">
        <v>670</v>
      </c>
      <c r="D1441" s="12" t="s">
        <v>853</v>
      </c>
      <c r="E1441" s="12" t="s">
        <v>544</v>
      </c>
      <c r="F1441" s="12" t="s">
        <v>545</v>
      </c>
      <c r="G1441" s="16">
        <v>300000</v>
      </c>
      <c r="H1441" s="16">
        <v>0</v>
      </c>
      <c r="I1441" s="17">
        <v>0</v>
      </c>
      <c r="J1441" s="17">
        <v>0</v>
      </c>
      <c r="K1441" s="16">
        <v>300000</v>
      </c>
      <c r="L1441" s="12" t="s">
        <v>568</v>
      </c>
      <c r="M1441" s="12" t="s">
        <v>569</v>
      </c>
      <c r="N1441" s="12" t="s">
        <v>570</v>
      </c>
      <c r="O1441" s="16">
        <v>193</v>
      </c>
      <c r="P1441" s="16">
        <v>0</v>
      </c>
      <c r="Q1441" s="17">
        <v>193</v>
      </c>
      <c r="R1441" s="17">
        <v>193</v>
      </c>
      <c r="S1441" s="16">
        <v>0</v>
      </c>
      <c r="T1441" s="16">
        <v>0</v>
      </c>
      <c r="U1441" s="17">
        <v>0</v>
      </c>
      <c r="V1441" s="17">
        <v>0</v>
      </c>
      <c r="W1441" s="16">
        <v>0</v>
      </c>
      <c r="X1441" s="16">
        <v>193</v>
      </c>
      <c r="Y1441" s="16">
        <v>0</v>
      </c>
      <c r="Z1441" s="16">
        <v>0</v>
      </c>
      <c r="AA1441" s="18">
        <v>0</v>
      </c>
      <c r="AB1441" s="16">
        <v>0</v>
      </c>
      <c r="AC1441" s="12" t="s">
        <v>549</v>
      </c>
      <c r="AD1441" s="12" t="s">
        <v>559</v>
      </c>
      <c r="AE1441" s="19">
        <v>43683</v>
      </c>
      <c r="AH1441" s="20">
        <v>43690</v>
      </c>
    </row>
    <row r="1442" spans="1:34" s="12" customFormat="1" ht="12.75" x14ac:dyDescent="0.15">
      <c r="A1442" s="12" t="s">
        <v>2395</v>
      </c>
      <c r="B1442" s="12" t="s">
        <v>920</v>
      </c>
      <c r="C1442" s="12" t="s">
        <v>787</v>
      </c>
      <c r="D1442" s="12" t="s">
        <v>684</v>
      </c>
      <c r="E1442" s="12" t="s">
        <v>544</v>
      </c>
      <c r="F1442" s="12" t="s">
        <v>545</v>
      </c>
      <c r="G1442" s="16">
        <v>150000</v>
      </c>
      <c r="H1442" s="16">
        <v>62000</v>
      </c>
      <c r="I1442" s="17">
        <v>62000</v>
      </c>
      <c r="J1442" s="17">
        <v>62000</v>
      </c>
      <c r="K1442" s="16">
        <v>88000</v>
      </c>
      <c r="L1442" s="12" t="s">
        <v>921</v>
      </c>
      <c r="M1442" s="12" t="s">
        <v>564</v>
      </c>
      <c r="N1442" s="12" t="s">
        <v>922</v>
      </c>
      <c r="O1442" s="16">
        <v>81</v>
      </c>
      <c r="P1442" s="16">
        <v>33.5</v>
      </c>
      <c r="Q1442" s="17">
        <v>38.700000000000003</v>
      </c>
      <c r="R1442" s="17">
        <v>38.700000000000003</v>
      </c>
      <c r="S1442" s="16">
        <v>0</v>
      </c>
      <c r="T1442" s="16">
        <v>0</v>
      </c>
      <c r="U1442" s="17">
        <v>0</v>
      </c>
      <c r="V1442" s="17">
        <v>0</v>
      </c>
      <c r="W1442" s="16">
        <v>33.5</v>
      </c>
      <c r="X1442" s="16">
        <v>47.5</v>
      </c>
      <c r="Y1442" s="16">
        <v>0.02</v>
      </c>
      <c r="Z1442" s="16">
        <v>33.479999999999997</v>
      </c>
      <c r="AA1442" s="18">
        <v>0</v>
      </c>
      <c r="AB1442" s="16">
        <v>-0.02</v>
      </c>
      <c r="AC1442" s="12" t="s">
        <v>549</v>
      </c>
      <c r="AD1442" s="12" t="s">
        <v>559</v>
      </c>
      <c r="AE1442" s="19">
        <v>43683</v>
      </c>
      <c r="AF1442" s="19">
        <v>43683</v>
      </c>
      <c r="AH1442" s="20">
        <v>43690</v>
      </c>
    </row>
    <row r="1443" spans="1:34" s="12" customFormat="1" ht="12.75" x14ac:dyDescent="0.15">
      <c r="A1443" s="12" t="s">
        <v>2396</v>
      </c>
      <c r="B1443" s="12" t="s">
        <v>95</v>
      </c>
      <c r="C1443" s="12" t="s">
        <v>579</v>
      </c>
      <c r="D1443" s="12" t="s">
        <v>580</v>
      </c>
      <c r="E1443" s="12" t="s">
        <v>544</v>
      </c>
      <c r="F1443" s="12" t="s">
        <v>545</v>
      </c>
      <c r="G1443" s="16">
        <v>900</v>
      </c>
      <c r="H1443" s="16">
        <v>226</v>
      </c>
      <c r="I1443" s="17">
        <v>226</v>
      </c>
      <c r="J1443" s="17">
        <v>226</v>
      </c>
      <c r="K1443" s="16">
        <v>674</v>
      </c>
      <c r="L1443" s="12" t="s">
        <v>581</v>
      </c>
      <c r="M1443" s="12" t="s">
        <v>557</v>
      </c>
      <c r="N1443" s="12" t="s">
        <v>582</v>
      </c>
      <c r="O1443" s="16">
        <v>140.66999999999999</v>
      </c>
      <c r="P1443" s="16">
        <v>46.24</v>
      </c>
      <c r="Q1443" s="17">
        <v>160.66999999999999</v>
      </c>
      <c r="R1443" s="17">
        <v>160.66999999999999</v>
      </c>
      <c r="S1443" s="16">
        <v>0</v>
      </c>
      <c r="T1443" s="16">
        <v>0</v>
      </c>
      <c r="U1443" s="17">
        <v>0</v>
      </c>
      <c r="V1443" s="17">
        <v>0</v>
      </c>
      <c r="W1443" s="16">
        <v>46.24</v>
      </c>
      <c r="X1443" s="16">
        <v>94.43</v>
      </c>
      <c r="Y1443" s="16">
        <v>10.9162</v>
      </c>
      <c r="Z1443" s="16">
        <v>35.323799999999999</v>
      </c>
      <c r="AA1443" s="18">
        <v>0</v>
      </c>
      <c r="AB1443" s="16">
        <v>-10.9162</v>
      </c>
      <c r="AC1443" s="12" t="s">
        <v>549</v>
      </c>
      <c r="AD1443" s="12" t="s">
        <v>559</v>
      </c>
      <c r="AE1443" s="19">
        <v>43683</v>
      </c>
      <c r="AF1443" s="19">
        <v>43683</v>
      </c>
      <c r="AH1443" s="20">
        <v>43690</v>
      </c>
    </row>
    <row r="1444" spans="1:34" s="12" customFormat="1" ht="12.75" x14ac:dyDescent="0.15">
      <c r="A1444" s="12" t="s">
        <v>2397</v>
      </c>
      <c r="B1444" s="12" t="s">
        <v>96</v>
      </c>
      <c r="C1444" s="12" t="s">
        <v>579</v>
      </c>
      <c r="D1444" s="12" t="s">
        <v>584</v>
      </c>
      <c r="E1444" s="12" t="s">
        <v>544</v>
      </c>
      <c r="F1444" s="12" t="s">
        <v>545</v>
      </c>
      <c r="G1444" s="16">
        <v>600</v>
      </c>
      <c r="H1444" s="16">
        <v>592.5</v>
      </c>
      <c r="I1444" s="17">
        <v>592.5</v>
      </c>
      <c r="J1444" s="17">
        <v>592.5</v>
      </c>
      <c r="K1444" s="16">
        <v>7.5</v>
      </c>
      <c r="L1444" s="12" t="s">
        <v>581</v>
      </c>
      <c r="M1444" s="12" t="s">
        <v>557</v>
      </c>
      <c r="N1444" s="12" t="s">
        <v>582</v>
      </c>
      <c r="O1444" s="16">
        <v>93.78</v>
      </c>
      <c r="P1444" s="16">
        <v>93.78</v>
      </c>
      <c r="Q1444" s="17">
        <v>93.78</v>
      </c>
      <c r="R1444" s="17">
        <v>93.78</v>
      </c>
      <c r="S1444" s="16">
        <v>0</v>
      </c>
      <c r="T1444" s="16">
        <v>0</v>
      </c>
      <c r="U1444" s="17">
        <v>0</v>
      </c>
      <c r="V1444" s="17">
        <v>0</v>
      </c>
      <c r="W1444" s="16">
        <v>93.78</v>
      </c>
      <c r="X1444" s="16">
        <v>0</v>
      </c>
      <c r="Y1444" s="16">
        <v>1.17225</v>
      </c>
      <c r="Z1444" s="16">
        <v>92.607749999999996</v>
      </c>
      <c r="AA1444" s="18">
        <v>0</v>
      </c>
      <c r="AB1444" s="16">
        <v>-1.17225</v>
      </c>
      <c r="AC1444" s="12" t="s">
        <v>549</v>
      </c>
      <c r="AD1444" s="12" t="s">
        <v>559</v>
      </c>
      <c r="AE1444" s="19">
        <v>43683</v>
      </c>
      <c r="AF1444" s="19">
        <v>43684</v>
      </c>
      <c r="AH1444" s="20">
        <v>43690</v>
      </c>
    </row>
    <row r="1445" spans="1:34" s="12" customFormat="1" ht="12.75" x14ac:dyDescent="0.15">
      <c r="A1445" s="12" t="s">
        <v>2398</v>
      </c>
      <c r="B1445" s="12" t="s">
        <v>38</v>
      </c>
      <c r="C1445" s="12" t="s">
        <v>588</v>
      </c>
      <c r="D1445" s="12" t="s">
        <v>589</v>
      </c>
      <c r="E1445" s="12" t="s">
        <v>544</v>
      </c>
      <c r="F1445" s="12" t="s">
        <v>545</v>
      </c>
      <c r="G1445" s="16">
        <v>2000</v>
      </c>
      <c r="H1445" s="16">
        <v>1367</v>
      </c>
      <c r="I1445" s="17">
        <v>1367</v>
      </c>
      <c r="J1445" s="17">
        <v>1367</v>
      </c>
      <c r="K1445" s="16">
        <v>633</v>
      </c>
      <c r="L1445" s="12" t="s">
        <v>595</v>
      </c>
      <c r="M1445" s="12" t="s">
        <v>591</v>
      </c>
      <c r="N1445" s="12" t="s">
        <v>596</v>
      </c>
      <c r="O1445" s="16">
        <v>83</v>
      </c>
      <c r="P1445" s="16">
        <v>56.8</v>
      </c>
      <c r="Q1445" s="17">
        <v>83</v>
      </c>
      <c r="R1445" s="17">
        <v>83</v>
      </c>
      <c r="S1445" s="16">
        <v>0</v>
      </c>
      <c r="T1445" s="16">
        <v>0</v>
      </c>
      <c r="U1445" s="17">
        <v>0</v>
      </c>
      <c r="V1445" s="17">
        <v>0</v>
      </c>
      <c r="W1445" s="16">
        <v>56.8</v>
      </c>
      <c r="X1445" s="16">
        <v>26.2</v>
      </c>
      <c r="Y1445" s="16">
        <v>6.9499999999998202E-2</v>
      </c>
      <c r="Z1445" s="16">
        <v>56.730499999999999</v>
      </c>
      <c r="AA1445" s="18">
        <v>0</v>
      </c>
      <c r="AB1445" s="16">
        <v>-6.9499999999998202E-2</v>
      </c>
      <c r="AC1445" s="12" t="s">
        <v>549</v>
      </c>
      <c r="AD1445" s="12" t="s">
        <v>559</v>
      </c>
      <c r="AE1445" s="19">
        <v>43683</v>
      </c>
      <c r="AF1445" s="19">
        <v>43684</v>
      </c>
      <c r="AH1445" s="20">
        <v>43690</v>
      </c>
    </row>
    <row r="1446" spans="1:34" s="12" customFormat="1" ht="12.75" x14ac:dyDescent="0.15">
      <c r="A1446" s="12" t="s">
        <v>2399</v>
      </c>
      <c r="B1446" s="12" t="s">
        <v>594</v>
      </c>
      <c r="C1446" s="12" t="s">
        <v>588</v>
      </c>
      <c r="D1446" s="12" t="s">
        <v>589</v>
      </c>
      <c r="E1446" s="12" t="s">
        <v>544</v>
      </c>
      <c r="F1446" s="12" t="s">
        <v>545</v>
      </c>
      <c r="G1446" s="16">
        <v>2000</v>
      </c>
      <c r="H1446" s="16">
        <v>2000</v>
      </c>
      <c r="I1446" s="17">
        <v>2000</v>
      </c>
      <c r="J1446" s="17">
        <v>2000</v>
      </c>
      <c r="K1446" s="16">
        <v>0</v>
      </c>
      <c r="L1446" s="12" t="s">
        <v>595</v>
      </c>
      <c r="M1446" s="12" t="s">
        <v>591</v>
      </c>
      <c r="N1446" s="12" t="s">
        <v>596</v>
      </c>
      <c r="O1446" s="16">
        <v>83</v>
      </c>
      <c r="P1446" s="16">
        <v>83</v>
      </c>
      <c r="Q1446" s="17">
        <v>83</v>
      </c>
      <c r="R1446" s="17">
        <v>83</v>
      </c>
      <c r="S1446" s="16">
        <v>0</v>
      </c>
      <c r="T1446" s="16">
        <v>0</v>
      </c>
      <c r="U1446" s="17">
        <v>0</v>
      </c>
      <c r="V1446" s="17">
        <v>0</v>
      </c>
      <c r="W1446" s="16">
        <v>83</v>
      </c>
      <c r="X1446" s="16">
        <v>0</v>
      </c>
      <c r="Y1446" s="16">
        <v>-1.81898940354586E-14</v>
      </c>
      <c r="Z1446" s="16">
        <v>83</v>
      </c>
      <c r="AA1446" s="18">
        <v>0</v>
      </c>
      <c r="AB1446" s="16">
        <v>0</v>
      </c>
      <c r="AC1446" s="12" t="s">
        <v>549</v>
      </c>
      <c r="AD1446" s="12" t="s">
        <v>559</v>
      </c>
      <c r="AE1446" s="19">
        <v>43683</v>
      </c>
      <c r="AF1446" s="19">
        <v>43683</v>
      </c>
      <c r="AG1446" s="19">
        <v>43689</v>
      </c>
      <c r="AH1446" s="20">
        <v>43690</v>
      </c>
    </row>
    <row r="1447" spans="1:34" s="12" customFormat="1" ht="12.75" x14ac:dyDescent="0.15">
      <c r="A1447" s="12" t="s">
        <v>2400</v>
      </c>
      <c r="B1447" s="12" t="s">
        <v>211</v>
      </c>
      <c r="C1447" s="12" t="s">
        <v>573</v>
      </c>
      <c r="D1447" s="12" t="s">
        <v>1230</v>
      </c>
      <c r="E1447" s="12" t="s">
        <v>544</v>
      </c>
      <c r="F1447" s="12" t="s">
        <v>545</v>
      </c>
      <c r="G1447" s="16">
        <v>400</v>
      </c>
      <c r="H1447" s="16">
        <v>332</v>
      </c>
      <c r="I1447" s="17">
        <v>332</v>
      </c>
      <c r="J1447" s="17">
        <v>332</v>
      </c>
      <c r="K1447" s="16">
        <v>68</v>
      </c>
      <c r="L1447" s="12" t="s">
        <v>1105</v>
      </c>
      <c r="M1447" s="12" t="s">
        <v>686</v>
      </c>
      <c r="N1447" s="12" t="s">
        <v>1106</v>
      </c>
      <c r="O1447" s="16">
        <v>63.2</v>
      </c>
      <c r="P1447" s="16">
        <v>54.4</v>
      </c>
      <c r="Q1447" s="17">
        <v>63.2</v>
      </c>
      <c r="R1447" s="17">
        <v>63.2</v>
      </c>
      <c r="S1447" s="16">
        <v>0</v>
      </c>
      <c r="T1447" s="16">
        <v>0</v>
      </c>
      <c r="U1447" s="17">
        <v>0</v>
      </c>
      <c r="V1447" s="17">
        <v>0</v>
      </c>
      <c r="W1447" s="16">
        <v>54.4</v>
      </c>
      <c r="X1447" s="16">
        <v>8.8000000000000007</v>
      </c>
      <c r="Y1447" s="16">
        <v>1.944</v>
      </c>
      <c r="Z1447" s="16">
        <v>52.456000000000003</v>
      </c>
      <c r="AA1447" s="18">
        <v>0</v>
      </c>
      <c r="AB1447" s="16">
        <v>-1.944</v>
      </c>
      <c r="AC1447" s="12" t="s">
        <v>549</v>
      </c>
      <c r="AD1447" s="12" t="s">
        <v>559</v>
      </c>
      <c r="AE1447" s="19">
        <v>43683</v>
      </c>
      <c r="AF1447" s="19">
        <v>43683</v>
      </c>
      <c r="AH1447" s="20">
        <v>43690</v>
      </c>
    </row>
    <row r="1448" spans="1:34" s="12" customFormat="1" ht="12.75" x14ac:dyDescent="0.15">
      <c r="A1448" s="12" t="s">
        <v>2401</v>
      </c>
      <c r="B1448" s="12" t="s">
        <v>342</v>
      </c>
      <c r="C1448" s="12" t="s">
        <v>573</v>
      </c>
      <c r="D1448" s="12" t="s">
        <v>918</v>
      </c>
      <c r="E1448" s="12" t="s">
        <v>544</v>
      </c>
      <c r="F1448" s="12" t="s">
        <v>545</v>
      </c>
      <c r="G1448" s="16">
        <v>400</v>
      </c>
      <c r="H1448" s="16">
        <v>0</v>
      </c>
      <c r="I1448" s="17">
        <v>0</v>
      </c>
      <c r="J1448" s="17">
        <v>0</v>
      </c>
      <c r="K1448" s="16">
        <v>400</v>
      </c>
      <c r="L1448" s="12" t="s">
        <v>1105</v>
      </c>
      <c r="M1448" s="12" t="s">
        <v>686</v>
      </c>
      <c r="N1448" s="12" t="s">
        <v>1106</v>
      </c>
      <c r="O1448" s="16">
        <v>63.2</v>
      </c>
      <c r="P1448" s="16">
        <v>0</v>
      </c>
      <c r="Q1448" s="17">
        <v>63.2</v>
      </c>
      <c r="R1448" s="17">
        <v>63.2</v>
      </c>
      <c r="S1448" s="16">
        <v>0</v>
      </c>
      <c r="T1448" s="16">
        <v>0</v>
      </c>
      <c r="U1448" s="17">
        <v>0</v>
      </c>
      <c r="V1448" s="17">
        <v>0</v>
      </c>
      <c r="W1448" s="16">
        <v>0</v>
      </c>
      <c r="X1448" s="16">
        <v>63.2</v>
      </c>
      <c r="Y1448" s="16">
        <v>0</v>
      </c>
      <c r="Z1448" s="16">
        <v>0</v>
      </c>
      <c r="AA1448" s="18">
        <v>0</v>
      </c>
      <c r="AB1448" s="16">
        <v>0</v>
      </c>
      <c r="AC1448" s="12" t="s">
        <v>549</v>
      </c>
      <c r="AD1448" s="12" t="s">
        <v>559</v>
      </c>
      <c r="AE1448" s="19">
        <v>43683</v>
      </c>
      <c r="AH1448" s="20">
        <v>43690</v>
      </c>
    </row>
    <row r="1449" spans="1:34" s="12" customFormat="1" ht="12.75" x14ac:dyDescent="0.15">
      <c r="A1449" s="12" t="s">
        <v>2402</v>
      </c>
      <c r="B1449" s="12" t="s">
        <v>2046</v>
      </c>
      <c r="C1449" s="12" t="s">
        <v>711</v>
      </c>
      <c r="D1449" s="12" t="s">
        <v>1383</v>
      </c>
      <c r="E1449" s="12" t="s">
        <v>544</v>
      </c>
      <c r="F1449" s="12" t="s">
        <v>545</v>
      </c>
      <c r="G1449" s="16">
        <v>600</v>
      </c>
      <c r="H1449" s="16">
        <v>107</v>
      </c>
      <c r="I1449" s="17">
        <v>107</v>
      </c>
      <c r="J1449" s="17">
        <v>107</v>
      </c>
      <c r="K1449" s="16">
        <v>493</v>
      </c>
      <c r="L1449" s="12" t="s">
        <v>1384</v>
      </c>
      <c r="M1449" s="12" t="s">
        <v>827</v>
      </c>
      <c r="N1449" s="12" t="s">
        <v>1385</v>
      </c>
      <c r="O1449" s="16">
        <v>62.4</v>
      </c>
      <c r="P1449" s="16">
        <v>19.899999999999999</v>
      </c>
      <c r="Q1449" s="17">
        <v>62.4</v>
      </c>
      <c r="R1449" s="17">
        <v>62.4</v>
      </c>
      <c r="S1449" s="16">
        <v>0</v>
      </c>
      <c r="T1449" s="16">
        <v>0</v>
      </c>
      <c r="U1449" s="17">
        <v>0</v>
      </c>
      <c r="V1449" s="17">
        <v>0</v>
      </c>
      <c r="W1449" s="16">
        <v>19.899999999999999</v>
      </c>
      <c r="X1449" s="16">
        <v>42.5</v>
      </c>
      <c r="Y1449" s="16">
        <v>8.7720000000000002</v>
      </c>
      <c r="Z1449" s="16">
        <v>11.128</v>
      </c>
      <c r="AA1449" s="18">
        <v>0</v>
      </c>
      <c r="AB1449" s="16">
        <v>-8.7720000000000002</v>
      </c>
      <c r="AC1449" s="12" t="s">
        <v>549</v>
      </c>
      <c r="AD1449" s="12" t="s">
        <v>559</v>
      </c>
      <c r="AE1449" s="19">
        <v>43683</v>
      </c>
      <c r="AF1449" s="19">
        <v>43685</v>
      </c>
      <c r="AH1449" s="20">
        <v>43690</v>
      </c>
    </row>
    <row r="1450" spans="1:34" s="12" customFormat="1" ht="12.75" x14ac:dyDescent="0.15">
      <c r="A1450" s="12" t="s">
        <v>2403</v>
      </c>
      <c r="B1450" s="12" t="s">
        <v>62</v>
      </c>
      <c r="C1450" s="12" t="s">
        <v>588</v>
      </c>
      <c r="D1450" s="12" t="s">
        <v>589</v>
      </c>
      <c r="E1450" s="12" t="s">
        <v>544</v>
      </c>
      <c r="F1450" s="12" t="s">
        <v>545</v>
      </c>
      <c r="G1450" s="16">
        <v>1200</v>
      </c>
      <c r="H1450" s="16">
        <v>995</v>
      </c>
      <c r="I1450" s="17">
        <v>995</v>
      </c>
      <c r="J1450" s="17">
        <v>995</v>
      </c>
      <c r="K1450" s="16">
        <v>205</v>
      </c>
      <c r="L1450" s="12" t="s">
        <v>1183</v>
      </c>
      <c r="M1450" s="12" t="s">
        <v>725</v>
      </c>
      <c r="N1450" s="12" t="s">
        <v>1520</v>
      </c>
      <c r="O1450" s="16">
        <v>30</v>
      </c>
      <c r="P1450" s="16">
        <v>24.9</v>
      </c>
      <c r="Q1450" s="17">
        <v>30</v>
      </c>
      <c r="R1450" s="17">
        <v>30</v>
      </c>
      <c r="S1450" s="16">
        <v>0</v>
      </c>
      <c r="T1450" s="16">
        <v>0</v>
      </c>
      <c r="U1450" s="17">
        <v>0</v>
      </c>
      <c r="V1450" s="17">
        <v>0</v>
      </c>
      <c r="W1450" s="16">
        <v>24.9</v>
      </c>
      <c r="X1450" s="16">
        <v>5.0999999999999996</v>
      </c>
      <c r="Y1450" s="16">
        <v>2.5000000000000001E-2</v>
      </c>
      <c r="Z1450" s="16">
        <v>24.875</v>
      </c>
      <c r="AA1450" s="18">
        <v>0</v>
      </c>
      <c r="AB1450" s="16">
        <v>-2.5000000000000001E-2</v>
      </c>
      <c r="AC1450" s="12" t="s">
        <v>549</v>
      </c>
      <c r="AD1450" s="12" t="s">
        <v>559</v>
      </c>
      <c r="AE1450" s="19">
        <v>43683</v>
      </c>
      <c r="AF1450" s="19">
        <v>43686</v>
      </c>
      <c r="AH1450" s="20">
        <v>43690</v>
      </c>
    </row>
    <row r="1451" spans="1:34" s="12" customFormat="1" ht="12.75" x14ac:dyDescent="0.15">
      <c r="A1451" s="12" t="s">
        <v>2404</v>
      </c>
      <c r="B1451" s="12" t="s">
        <v>98</v>
      </c>
      <c r="C1451" s="12" t="s">
        <v>588</v>
      </c>
      <c r="D1451" s="12" t="s">
        <v>1060</v>
      </c>
      <c r="E1451" s="12" t="s">
        <v>544</v>
      </c>
      <c r="F1451" s="12" t="s">
        <v>545</v>
      </c>
      <c r="G1451" s="16">
        <v>2000</v>
      </c>
      <c r="H1451" s="16">
        <v>1448.5</v>
      </c>
      <c r="I1451" s="17">
        <v>1448.5</v>
      </c>
      <c r="J1451" s="17">
        <v>1448.5</v>
      </c>
      <c r="K1451" s="16">
        <v>551.5</v>
      </c>
      <c r="L1451" s="12" t="s">
        <v>1061</v>
      </c>
      <c r="M1451" s="12" t="s">
        <v>557</v>
      </c>
      <c r="N1451" s="12" t="s">
        <v>1062</v>
      </c>
      <c r="O1451" s="16">
        <v>196</v>
      </c>
      <c r="P1451" s="16">
        <v>142</v>
      </c>
      <c r="Q1451" s="17">
        <v>196</v>
      </c>
      <c r="R1451" s="17">
        <v>196</v>
      </c>
      <c r="S1451" s="16">
        <v>0</v>
      </c>
      <c r="T1451" s="16">
        <v>0</v>
      </c>
      <c r="U1451" s="17">
        <v>0</v>
      </c>
      <c r="V1451" s="17">
        <v>0</v>
      </c>
      <c r="W1451" s="16">
        <v>142</v>
      </c>
      <c r="X1451" s="16">
        <v>54</v>
      </c>
      <c r="Y1451" s="16">
        <v>4.6999999999989099E-2</v>
      </c>
      <c r="Z1451" s="16">
        <v>141.953</v>
      </c>
      <c r="AA1451" s="18">
        <v>0</v>
      </c>
      <c r="AB1451" s="16">
        <v>-4.70000000000073E-2</v>
      </c>
      <c r="AC1451" s="12" t="s">
        <v>549</v>
      </c>
      <c r="AD1451" s="12" t="s">
        <v>559</v>
      </c>
      <c r="AE1451" s="19">
        <v>43683</v>
      </c>
      <c r="AF1451" s="19">
        <v>43683</v>
      </c>
      <c r="AH1451" s="20">
        <v>43704</v>
      </c>
    </row>
    <row r="1452" spans="1:34" s="12" customFormat="1" ht="12.75" x14ac:dyDescent="0.15">
      <c r="A1452" s="12" t="s">
        <v>2405</v>
      </c>
      <c r="B1452" s="12" t="s">
        <v>116</v>
      </c>
      <c r="C1452" s="12" t="s">
        <v>696</v>
      </c>
      <c r="D1452" s="12" t="s">
        <v>1002</v>
      </c>
      <c r="E1452" s="12" t="s">
        <v>544</v>
      </c>
      <c r="F1452" s="12" t="s">
        <v>545</v>
      </c>
      <c r="G1452" s="16">
        <v>400</v>
      </c>
      <c r="H1452" s="16">
        <v>400</v>
      </c>
      <c r="I1452" s="17">
        <v>400</v>
      </c>
      <c r="J1452" s="17">
        <v>400</v>
      </c>
      <c r="K1452" s="16">
        <v>0</v>
      </c>
      <c r="L1452" s="12" t="s">
        <v>1003</v>
      </c>
      <c r="M1452" s="12" t="s">
        <v>564</v>
      </c>
      <c r="N1452" s="12" t="s">
        <v>1004</v>
      </c>
      <c r="O1452" s="16">
        <v>76</v>
      </c>
      <c r="P1452" s="16">
        <v>76</v>
      </c>
      <c r="Q1452" s="17">
        <v>76</v>
      </c>
      <c r="R1452" s="17">
        <v>76</v>
      </c>
      <c r="S1452" s="16">
        <v>0</v>
      </c>
      <c r="T1452" s="16">
        <v>0</v>
      </c>
      <c r="U1452" s="17">
        <v>0</v>
      </c>
      <c r="V1452" s="17">
        <v>0</v>
      </c>
      <c r="W1452" s="16">
        <v>76</v>
      </c>
      <c r="X1452" s="16">
        <v>0</v>
      </c>
      <c r="Y1452" s="16">
        <v>0</v>
      </c>
      <c r="Z1452" s="16">
        <v>76</v>
      </c>
      <c r="AA1452" s="18">
        <v>0</v>
      </c>
      <c r="AB1452" s="16">
        <v>0</v>
      </c>
      <c r="AC1452" s="12" t="s">
        <v>549</v>
      </c>
      <c r="AD1452" s="12" t="s">
        <v>559</v>
      </c>
      <c r="AE1452" s="19">
        <v>43683</v>
      </c>
      <c r="AF1452" s="19">
        <v>43683</v>
      </c>
      <c r="AG1452" s="19">
        <v>43685</v>
      </c>
      <c r="AH1452" s="20">
        <v>43690</v>
      </c>
    </row>
    <row r="1453" spans="1:34" s="12" customFormat="1" ht="12.75" x14ac:dyDescent="0.15">
      <c r="A1453" s="12" t="s">
        <v>2406</v>
      </c>
      <c r="B1453" s="12" t="s">
        <v>1245</v>
      </c>
      <c r="C1453" s="12" t="s">
        <v>554</v>
      </c>
      <c r="D1453" s="12" t="s">
        <v>1196</v>
      </c>
      <c r="E1453" s="12" t="s">
        <v>544</v>
      </c>
      <c r="F1453" s="12" t="s">
        <v>545</v>
      </c>
      <c r="G1453" s="16">
        <v>500</v>
      </c>
      <c r="H1453" s="16">
        <v>132</v>
      </c>
      <c r="I1453" s="17">
        <v>132</v>
      </c>
      <c r="J1453" s="17">
        <v>132</v>
      </c>
      <c r="K1453" s="16">
        <v>368</v>
      </c>
      <c r="L1453" s="12" t="s">
        <v>654</v>
      </c>
      <c r="M1453" s="12" t="s">
        <v>557</v>
      </c>
      <c r="N1453" s="12" t="s">
        <v>655</v>
      </c>
      <c r="O1453" s="16">
        <v>61</v>
      </c>
      <c r="P1453" s="16">
        <v>16.3</v>
      </c>
      <c r="Q1453" s="17">
        <v>16.3</v>
      </c>
      <c r="R1453" s="17">
        <v>16.3</v>
      </c>
      <c r="S1453" s="16">
        <v>0</v>
      </c>
      <c r="T1453" s="16">
        <v>0</v>
      </c>
      <c r="U1453" s="17">
        <v>0</v>
      </c>
      <c r="V1453" s="17">
        <v>0</v>
      </c>
      <c r="W1453" s="16">
        <v>16.3</v>
      </c>
      <c r="X1453" s="16">
        <v>44.7</v>
      </c>
      <c r="Y1453" s="16">
        <v>0.19599999999999901</v>
      </c>
      <c r="Z1453" s="16">
        <v>16.103999999999999</v>
      </c>
      <c r="AA1453" s="18">
        <v>0</v>
      </c>
      <c r="AB1453" s="16">
        <v>-0.19599999999999901</v>
      </c>
      <c r="AC1453" s="12" t="s">
        <v>549</v>
      </c>
      <c r="AD1453" s="12" t="s">
        <v>559</v>
      </c>
      <c r="AE1453" s="19">
        <v>43683</v>
      </c>
      <c r="AF1453" s="19">
        <v>43683</v>
      </c>
      <c r="AH1453" s="20">
        <v>43690</v>
      </c>
    </row>
    <row r="1454" spans="1:34" s="12" customFormat="1" ht="12.75" x14ac:dyDescent="0.15">
      <c r="A1454" s="12" t="s">
        <v>2407</v>
      </c>
      <c r="B1454" s="12" t="s">
        <v>47</v>
      </c>
      <c r="C1454" s="12" t="s">
        <v>462</v>
      </c>
      <c r="D1454" s="12" t="s">
        <v>632</v>
      </c>
      <c r="E1454" s="12" t="s">
        <v>544</v>
      </c>
      <c r="F1454" s="12" t="s">
        <v>545</v>
      </c>
      <c r="G1454" s="16">
        <v>1500000</v>
      </c>
      <c r="H1454" s="16">
        <v>1476000</v>
      </c>
      <c r="I1454" s="17">
        <v>1476000</v>
      </c>
      <c r="J1454" s="17">
        <v>1476000</v>
      </c>
      <c r="K1454" s="16">
        <v>24000</v>
      </c>
      <c r="L1454" s="12" t="s">
        <v>633</v>
      </c>
      <c r="M1454" s="12" t="s">
        <v>564</v>
      </c>
      <c r="N1454" s="12" t="s">
        <v>634</v>
      </c>
      <c r="O1454" s="16">
        <v>506</v>
      </c>
      <c r="P1454" s="16">
        <v>498</v>
      </c>
      <c r="Q1454" s="17">
        <v>506</v>
      </c>
      <c r="R1454" s="17">
        <v>506</v>
      </c>
      <c r="S1454" s="16">
        <v>0</v>
      </c>
      <c r="T1454" s="16">
        <v>0</v>
      </c>
      <c r="U1454" s="17">
        <v>0</v>
      </c>
      <c r="V1454" s="17">
        <v>0</v>
      </c>
      <c r="W1454" s="16">
        <v>498</v>
      </c>
      <c r="X1454" s="16">
        <v>8</v>
      </c>
      <c r="Y1454" s="16">
        <v>9.5999999999985403E-2</v>
      </c>
      <c r="Z1454" s="16">
        <v>497.904</v>
      </c>
      <c r="AA1454" s="18">
        <v>0</v>
      </c>
      <c r="AB1454" s="16">
        <v>-9.5999999999985403E-2</v>
      </c>
      <c r="AC1454" s="12" t="s">
        <v>549</v>
      </c>
      <c r="AD1454" s="12" t="s">
        <v>559</v>
      </c>
      <c r="AE1454" s="19">
        <v>43683</v>
      </c>
      <c r="AF1454" s="19">
        <v>43683</v>
      </c>
      <c r="AH1454" s="20">
        <v>43690</v>
      </c>
    </row>
    <row r="1455" spans="1:34" s="12" customFormat="1" ht="12.75" x14ac:dyDescent="0.15">
      <c r="A1455" s="12" t="s">
        <v>2408</v>
      </c>
      <c r="B1455" s="12" t="s">
        <v>11</v>
      </c>
      <c r="C1455" s="12" t="s">
        <v>453</v>
      </c>
      <c r="D1455" s="12" t="s">
        <v>628</v>
      </c>
      <c r="E1455" s="12" t="s">
        <v>544</v>
      </c>
      <c r="F1455" s="12" t="s">
        <v>545</v>
      </c>
      <c r="G1455" s="16">
        <v>1500000</v>
      </c>
      <c r="H1455" s="16">
        <v>1485000</v>
      </c>
      <c r="I1455" s="17">
        <v>1485000</v>
      </c>
      <c r="J1455" s="17">
        <v>1485000</v>
      </c>
      <c r="K1455" s="16">
        <v>15000</v>
      </c>
      <c r="L1455" s="12" t="s">
        <v>629</v>
      </c>
      <c r="M1455" s="12" t="s">
        <v>564</v>
      </c>
      <c r="N1455" s="12" t="s">
        <v>630</v>
      </c>
      <c r="O1455" s="16">
        <v>1293</v>
      </c>
      <c r="P1455" s="16">
        <v>1281</v>
      </c>
      <c r="Q1455" s="17">
        <v>1293</v>
      </c>
      <c r="R1455" s="17">
        <v>1293</v>
      </c>
      <c r="S1455" s="16">
        <v>0</v>
      </c>
      <c r="T1455" s="16">
        <v>0</v>
      </c>
      <c r="U1455" s="17">
        <v>0</v>
      </c>
      <c r="V1455" s="17">
        <v>0</v>
      </c>
      <c r="W1455" s="16">
        <v>1281</v>
      </c>
      <c r="X1455" s="16">
        <v>12</v>
      </c>
      <c r="Y1455" s="16">
        <v>0.93</v>
      </c>
      <c r="Z1455" s="16">
        <v>1280.07</v>
      </c>
      <c r="AA1455" s="18">
        <v>0</v>
      </c>
      <c r="AB1455" s="16">
        <v>-0.93</v>
      </c>
      <c r="AC1455" s="12" t="s">
        <v>549</v>
      </c>
      <c r="AD1455" s="12" t="s">
        <v>559</v>
      </c>
      <c r="AE1455" s="19">
        <v>43683</v>
      </c>
      <c r="AF1455" s="19">
        <v>43683</v>
      </c>
      <c r="AH1455" s="20">
        <v>43690</v>
      </c>
    </row>
    <row r="1456" spans="1:34" s="12" customFormat="1" ht="12.75" x14ac:dyDescent="0.15">
      <c r="A1456" s="12" t="s">
        <v>2409</v>
      </c>
      <c r="B1456" s="12" t="s">
        <v>26</v>
      </c>
      <c r="C1456" s="12" t="s">
        <v>690</v>
      </c>
      <c r="D1456" s="12" t="s">
        <v>691</v>
      </c>
      <c r="E1456" s="12" t="s">
        <v>544</v>
      </c>
      <c r="F1456" s="12" t="s">
        <v>545</v>
      </c>
      <c r="G1456" s="16">
        <v>500</v>
      </c>
      <c r="H1456" s="16">
        <v>0</v>
      </c>
      <c r="I1456" s="17">
        <v>0</v>
      </c>
      <c r="J1456" s="17">
        <v>0</v>
      </c>
      <c r="K1456" s="16">
        <v>500</v>
      </c>
      <c r="L1456" s="12" t="s">
        <v>947</v>
      </c>
      <c r="M1456" s="12" t="s">
        <v>564</v>
      </c>
      <c r="N1456" s="12" t="s">
        <v>948</v>
      </c>
      <c r="O1456" s="16">
        <v>1</v>
      </c>
      <c r="P1456" s="16">
        <v>0</v>
      </c>
      <c r="Q1456" s="17">
        <v>0</v>
      </c>
      <c r="R1456" s="17">
        <v>0</v>
      </c>
      <c r="S1456" s="16">
        <v>0</v>
      </c>
      <c r="T1456" s="16">
        <v>0</v>
      </c>
      <c r="U1456" s="17">
        <v>0</v>
      </c>
      <c r="V1456" s="17">
        <v>0</v>
      </c>
      <c r="W1456" s="16">
        <v>0</v>
      </c>
      <c r="X1456" s="16">
        <v>1</v>
      </c>
      <c r="Y1456" s="16">
        <v>0</v>
      </c>
      <c r="Z1456" s="16">
        <v>0</v>
      </c>
      <c r="AA1456" s="18">
        <v>0</v>
      </c>
      <c r="AB1456" s="16">
        <v>0</v>
      </c>
      <c r="AC1456" s="12" t="s">
        <v>549</v>
      </c>
      <c r="AD1456" s="12" t="s">
        <v>559</v>
      </c>
      <c r="AE1456" s="19">
        <v>43683</v>
      </c>
      <c r="AH1456" s="20">
        <v>43683</v>
      </c>
    </row>
    <row r="1457" spans="1:34" s="12" customFormat="1" ht="12.75" x14ac:dyDescent="0.15">
      <c r="A1457" s="12" t="s">
        <v>359</v>
      </c>
      <c r="B1457" s="12" t="s">
        <v>99</v>
      </c>
      <c r="C1457" s="12" t="s">
        <v>588</v>
      </c>
      <c r="D1457" s="12" t="s">
        <v>987</v>
      </c>
      <c r="E1457" s="12" t="s">
        <v>544</v>
      </c>
      <c r="F1457" s="12" t="s">
        <v>545</v>
      </c>
      <c r="G1457" s="16">
        <v>500</v>
      </c>
      <c r="H1457" s="16">
        <v>0</v>
      </c>
      <c r="I1457" s="17">
        <v>0</v>
      </c>
      <c r="J1457" s="17">
        <v>0</v>
      </c>
      <c r="K1457" s="16">
        <v>500</v>
      </c>
      <c r="L1457" s="12" t="s">
        <v>988</v>
      </c>
      <c r="M1457" s="12" t="s">
        <v>557</v>
      </c>
      <c r="N1457" s="12" t="s">
        <v>989</v>
      </c>
      <c r="O1457" s="16">
        <v>279</v>
      </c>
      <c r="P1457" s="16">
        <v>0</v>
      </c>
      <c r="Q1457" s="17">
        <v>279</v>
      </c>
      <c r="R1457" s="17">
        <v>279</v>
      </c>
      <c r="S1457" s="16">
        <v>0</v>
      </c>
      <c r="T1457" s="16">
        <v>0</v>
      </c>
      <c r="U1457" s="17">
        <v>0</v>
      </c>
      <c r="V1457" s="17">
        <v>0</v>
      </c>
      <c r="W1457" s="16">
        <v>0</v>
      </c>
      <c r="X1457" s="16">
        <v>279</v>
      </c>
      <c r="Y1457" s="16">
        <v>0</v>
      </c>
      <c r="Z1457" s="16">
        <v>0</v>
      </c>
      <c r="AA1457" s="18">
        <v>0</v>
      </c>
      <c r="AB1457" s="16">
        <v>0</v>
      </c>
      <c r="AC1457" s="12" t="s">
        <v>549</v>
      </c>
      <c r="AD1457" s="12" t="s">
        <v>559</v>
      </c>
      <c r="AE1457" s="19">
        <v>43683</v>
      </c>
      <c r="AH1457" s="20">
        <v>43690</v>
      </c>
    </row>
    <row r="1458" spans="1:34" s="12" customFormat="1" ht="12.75" x14ac:dyDescent="0.15">
      <c r="A1458" s="12" t="s">
        <v>2410</v>
      </c>
      <c r="B1458" s="12" t="s">
        <v>26</v>
      </c>
      <c r="C1458" s="12" t="s">
        <v>690</v>
      </c>
      <c r="D1458" s="12" t="s">
        <v>691</v>
      </c>
      <c r="E1458" s="12" t="s">
        <v>544</v>
      </c>
      <c r="F1458" s="12" t="s">
        <v>545</v>
      </c>
      <c r="G1458" s="16">
        <v>500000</v>
      </c>
      <c r="H1458" s="16">
        <v>483700</v>
      </c>
      <c r="I1458" s="17">
        <v>483700</v>
      </c>
      <c r="J1458" s="17">
        <v>483700</v>
      </c>
      <c r="K1458" s="16">
        <v>16300</v>
      </c>
      <c r="L1458" s="12" t="s">
        <v>947</v>
      </c>
      <c r="M1458" s="12" t="s">
        <v>564</v>
      </c>
      <c r="N1458" s="12" t="s">
        <v>948</v>
      </c>
      <c r="O1458" s="16">
        <v>143</v>
      </c>
      <c r="P1458" s="16">
        <v>143</v>
      </c>
      <c r="Q1458" s="17">
        <v>143</v>
      </c>
      <c r="R1458" s="17">
        <v>143</v>
      </c>
      <c r="S1458" s="16">
        <v>0</v>
      </c>
      <c r="T1458" s="16">
        <v>0</v>
      </c>
      <c r="U1458" s="17">
        <v>0</v>
      </c>
      <c r="V1458" s="17">
        <v>0</v>
      </c>
      <c r="W1458" s="16">
        <v>143</v>
      </c>
      <c r="X1458" s="16">
        <v>0</v>
      </c>
      <c r="Y1458" s="16">
        <v>4.6618000000000004</v>
      </c>
      <c r="Z1458" s="16">
        <v>138.3382</v>
      </c>
      <c r="AA1458" s="18">
        <v>0</v>
      </c>
      <c r="AB1458" s="16">
        <v>-4.6618000000000004</v>
      </c>
      <c r="AC1458" s="12" t="s">
        <v>549</v>
      </c>
      <c r="AD1458" s="12" t="s">
        <v>559</v>
      </c>
      <c r="AE1458" s="19">
        <v>43683</v>
      </c>
      <c r="AF1458" s="19">
        <v>43698</v>
      </c>
      <c r="AH1458" s="20">
        <v>43704</v>
      </c>
    </row>
    <row r="1459" spans="1:34" s="12" customFormat="1" ht="12.75" x14ac:dyDescent="0.15">
      <c r="A1459" s="12" t="s">
        <v>2411</v>
      </c>
      <c r="B1459" s="12" t="s">
        <v>81</v>
      </c>
      <c r="C1459" s="12" t="s">
        <v>863</v>
      </c>
      <c r="D1459" s="12" t="s">
        <v>864</v>
      </c>
      <c r="E1459" s="12" t="s">
        <v>544</v>
      </c>
      <c r="F1459" s="12" t="s">
        <v>545</v>
      </c>
      <c r="G1459" s="16">
        <v>600000</v>
      </c>
      <c r="H1459" s="16">
        <v>589000</v>
      </c>
      <c r="I1459" s="17">
        <v>589000</v>
      </c>
      <c r="J1459" s="17">
        <v>589000</v>
      </c>
      <c r="K1459" s="16">
        <v>11000</v>
      </c>
      <c r="L1459" s="12" t="s">
        <v>865</v>
      </c>
      <c r="M1459" s="12" t="s">
        <v>564</v>
      </c>
      <c r="N1459" s="12" t="s">
        <v>866</v>
      </c>
      <c r="O1459" s="16">
        <v>196.86</v>
      </c>
      <c r="P1459" s="16">
        <v>193.26</v>
      </c>
      <c r="Q1459" s="17">
        <v>196.86</v>
      </c>
      <c r="R1459" s="17">
        <v>196.86</v>
      </c>
      <c r="S1459" s="16">
        <v>0</v>
      </c>
      <c r="T1459" s="16">
        <v>0</v>
      </c>
      <c r="U1459" s="17">
        <v>0</v>
      </c>
      <c r="V1459" s="17">
        <v>0</v>
      </c>
      <c r="W1459" s="16">
        <v>193.26</v>
      </c>
      <c r="X1459" s="16">
        <v>3.6</v>
      </c>
      <c r="Y1459" s="16">
        <v>9.0999999999985398E-3</v>
      </c>
      <c r="Z1459" s="16">
        <v>193.2509</v>
      </c>
      <c r="AA1459" s="18">
        <v>0</v>
      </c>
      <c r="AB1459" s="16">
        <v>-9.0999999999985398E-3</v>
      </c>
      <c r="AC1459" s="12" t="s">
        <v>549</v>
      </c>
      <c r="AD1459" s="12" t="s">
        <v>559</v>
      </c>
      <c r="AE1459" s="19">
        <v>43683</v>
      </c>
      <c r="AF1459" s="19">
        <v>43683</v>
      </c>
      <c r="AH1459" s="20">
        <v>43690</v>
      </c>
    </row>
    <row r="1460" spans="1:34" s="12" customFormat="1" ht="12.75" x14ac:dyDescent="0.15">
      <c r="A1460" s="12" t="s">
        <v>2412</v>
      </c>
      <c r="B1460" s="12" t="s">
        <v>346</v>
      </c>
      <c r="C1460" s="12" t="s">
        <v>670</v>
      </c>
      <c r="D1460" s="12" t="s">
        <v>671</v>
      </c>
      <c r="E1460" s="12" t="s">
        <v>544</v>
      </c>
      <c r="F1460" s="12" t="s">
        <v>545</v>
      </c>
      <c r="G1460" s="16">
        <v>1000000</v>
      </c>
      <c r="H1460" s="16">
        <v>992700</v>
      </c>
      <c r="I1460" s="17">
        <v>992700</v>
      </c>
      <c r="J1460" s="17">
        <v>992700</v>
      </c>
      <c r="K1460" s="16">
        <v>7300</v>
      </c>
      <c r="L1460" s="12" t="s">
        <v>1698</v>
      </c>
      <c r="M1460" s="12" t="s">
        <v>564</v>
      </c>
      <c r="N1460" s="12" t="s">
        <v>2376</v>
      </c>
      <c r="O1460" s="16">
        <v>1310</v>
      </c>
      <c r="P1460" s="16">
        <v>1300.5</v>
      </c>
      <c r="Q1460" s="17">
        <v>1310</v>
      </c>
      <c r="R1460" s="17">
        <v>1310</v>
      </c>
      <c r="S1460" s="16">
        <v>0</v>
      </c>
      <c r="T1460" s="16">
        <v>0</v>
      </c>
      <c r="U1460" s="17">
        <v>0</v>
      </c>
      <c r="V1460" s="17">
        <v>0</v>
      </c>
      <c r="W1460" s="16">
        <v>1300.5</v>
      </c>
      <c r="X1460" s="16">
        <v>9.5</v>
      </c>
      <c r="Y1460" s="16">
        <v>6.3000000000029102E-2</v>
      </c>
      <c r="Z1460" s="16">
        <v>1300.4369999999999</v>
      </c>
      <c r="AA1460" s="18">
        <v>0</v>
      </c>
      <c r="AB1460" s="16">
        <v>-6.3000000000029102E-2</v>
      </c>
      <c r="AC1460" s="12" t="s">
        <v>549</v>
      </c>
      <c r="AD1460" s="12" t="s">
        <v>559</v>
      </c>
      <c r="AE1460" s="19">
        <v>43683</v>
      </c>
      <c r="AF1460" s="19">
        <v>43683</v>
      </c>
      <c r="AH1460" s="20">
        <v>43690</v>
      </c>
    </row>
    <row r="1461" spans="1:34" s="12" customFormat="1" ht="12.75" x14ac:dyDescent="0.15">
      <c r="A1461" s="12" t="s">
        <v>2413</v>
      </c>
      <c r="B1461" s="12" t="s">
        <v>31</v>
      </c>
      <c r="C1461" s="12" t="s">
        <v>670</v>
      </c>
      <c r="D1461" s="12" t="s">
        <v>671</v>
      </c>
      <c r="E1461" s="12" t="s">
        <v>544</v>
      </c>
      <c r="F1461" s="12" t="s">
        <v>545</v>
      </c>
      <c r="G1461" s="16">
        <v>1000000</v>
      </c>
      <c r="H1461" s="16">
        <v>997900</v>
      </c>
      <c r="I1461" s="17">
        <v>997900</v>
      </c>
      <c r="J1461" s="17">
        <v>997900</v>
      </c>
      <c r="K1461" s="16">
        <v>2100</v>
      </c>
      <c r="L1461" s="12" t="s">
        <v>672</v>
      </c>
      <c r="M1461" s="12" t="s">
        <v>564</v>
      </c>
      <c r="N1461" s="12" t="s">
        <v>2378</v>
      </c>
      <c r="O1461" s="16">
        <v>1313</v>
      </c>
      <c r="P1461" s="16">
        <v>1310.3</v>
      </c>
      <c r="Q1461" s="17">
        <v>1313</v>
      </c>
      <c r="R1461" s="17">
        <v>1313</v>
      </c>
      <c r="S1461" s="16">
        <v>0</v>
      </c>
      <c r="T1461" s="16">
        <v>0</v>
      </c>
      <c r="U1461" s="17">
        <v>0</v>
      </c>
      <c r="V1461" s="17">
        <v>0</v>
      </c>
      <c r="W1461" s="16">
        <v>1310.3</v>
      </c>
      <c r="X1461" s="16">
        <v>2.7</v>
      </c>
      <c r="Y1461" s="16">
        <v>5.72999999999593E-2</v>
      </c>
      <c r="Z1461" s="16">
        <v>1310.2427</v>
      </c>
      <c r="AA1461" s="18">
        <v>0</v>
      </c>
      <c r="AB1461" s="16">
        <v>-5.72999999999593E-2</v>
      </c>
      <c r="AC1461" s="12" t="s">
        <v>549</v>
      </c>
      <c r="AD1461" s="12" t="s">
        <v>559</v>
      </c>
      <c r="AE1461" s="19">
        <v>43683</v>
      </c>
      <c r="AF1461" s="19">
        <v>43683</v>
      </c>
      <c r="AH1461" s="20">
        <v>43690</v>
      </c>
    </row>
    <row r="1462" spans="1:34" s="12" customFormat="1" ht="12.75" x14ac:dyDescent="0.15">
      <c r="A1462" s="12" t="s">
        <v>2414</v>
      </c>
      <c r="B1462" s="12" t="s">
        <v>23</v>
      </c>
      <c r="C1462" s="12" t="s">
        <v>696</v>
      </c>
      <c r="D1462" s="12" t="s">
        <v>939</v>
      </c>
      <c r="E1462" s="12" t="s">
        <v>544</v>
      </c>
      <c r="F1462" s="12" t="s">
        <v>545</v>
      </c>
      <c r="G1462" s="16">
        <v>80</v>
      </c>
      <c r="H1462" s="16">
        <v>73.7</v>
      </c>
      <c r="I1462" s="17">
        <v>73.7</v>
      </c>
      <c r="J1462" s="17">
        <v>73.7</v>
      </c>
      <c r="K1462" s="16">
        <v>6.3</v>
      </c>
      <c r="L1462" s="12" t="s">
        <v>698</v>
      </c>
      <c r="M1462" s="12" t="s">
        <v>564</v>
      </c>
      <c r="N1462" s="12" t="s">
        <v>699</v>
      </c>
      <c r="O1462" s="16">
        <v>9</v>
      </c>
      <c r="P1462" s="16">
        <v>8.3000000000000007</v>
      </c>
      <c r="Q1462" s="17">
        <v>8.3000000000000007</v>
      </c>
      <c r="R1462" s="17">
        <v>8.3000000000000007</v>
      </c>
      <c r="S1462" s="16">
        <v>0</v>
      </c>
      <c r="T1462" s="16">
        <v>0</v>
      </c>
      <c r="U1462" s="17">
        <v>0</v>
      </c>
      <c r="V1462" s="17">
        <v>0</v>
      </c>
      <c r="W1462" s="16">
        <v>8.3000000000000007</v>
      </c>
      <c r="X1462" s="16">
        <v>0.7</v>
      </c>
      <c r="Y1462" s="16">
        <v>8.7500000000000008E-3</v>
      </c>
      <c r="Z1462" s="16">
        <v>8.2912499999999998</v>
      </c>
      <c r="AA1462" s="18">
        <v>0</v>
      </c>
      <c r="AB1462" s="16">
        <v>-8.7500000000000008E-3</v>
      </c>
      <c r="AC1462" s="12" t="s">
        <v>549</v>
      </c>
      <c r="AD1462" s="12" t="s">
        <v>559</v>
      </c>
      <c r="AE1462" s="19">
        <v>43683</v>
      </c>
      <c r="AF1462" s="19">
        <v>43683</v>
      </c>
      <c r="AH1462" s="20">
        <v>43690</v>
      </c>
    </row>
    <row r="1463" spans="1:34" s="12" customFormat="1" ht="12.75" x14ac:dyDescent="0.15">
      <c r="A1463" s="12" t="s">
        <v>2415</v>
      </c>
      <c r="B1463" s="12" t="s">
        <v>308</v>
      </c>
      <c r="C1463" s="12" t="s">
        <v>573</v>
      </c>
      <c r="D1463" s="12" t="s">
        <v>1417</v>
      </c>
      <c r="E1463" s="12" t="s">
        <v>544</v>
      </c>
      <c r="F1463" s="12" t="s">
        <v>545</v>
      </c>
      <c r="G1463" s="16">
        <v>25</v>
      </c>
      <c r="H1463" s="16">
        <v>0</v>
      </c>
      <c r="I1463" s="17">
        <v>0</v>
      </c>
      <c r="J1463" s="17">
        <v>0</v>
      </c>
      <c r="K1463" s="16">
        <v>25</v>
      </c>
      <c r="L1463" s="12" t="s">
        <v>1414</v>
      </c>
      <c r="M1463" s="12" t="s">
        <v>557</v>
      </c>
      <c r="N1463" s="12" t="s">
        <v>1415</v>
      </c>
      <c r="O1463" s="16">
        <v>1.9750000000000001</v>
      </c>
      <c r="P1463" s="16">
        <v>1.83</v>
      </c>
      <c r="Q1463" s="17">
        <v>1.83</v>
      </c>
      <c r="R1463" s="17">
        <v>1.83</v>
      </c>
      <c r="S1463" s="16">
        <v>0</v>
      </c>
      <c r="T1463" s="16">
        <v>0</v>
      </c>
      <c r="U1463" s="17">
        <v>0</v>
      </c>
      <c r="V1463" s="17">
        <v>0</v>
      </c>
      <c r="W1463" s="16">
        <v>1.83</v>
      </c>
      <c r="X1463" s="16">
        <v>0.14499999999999999</v>
      </c>
      <c r="Y1463" s="16">
        <v>1.83</v>
      </c>
      <c r="Z1463" s="16">
        <v>0</v>
      </c>
      <c r="AA1463" s="18">
        <v>0</v>
      </c>
      <c r="AB1463" s="16">
        <v>-1.83</v>
      </c>
      <c r="AC1463" s="12" t="s">
        <v>549</v>
      </c>
      <c r="AD1463" s="12" t="s">
        <v>559</v>
      </c>
      <c r="AE1463" s="19">
        <v>43683</v>
      </c>
      <c r="AH1463" s="20">
        <v>43690</v>
      </c>
    </row>
    <row r="1464" spans="1:34" s="12" customFormat="1" ht="12.75" x14ac:dyDescent="0.15">
      <c r="A1464" s="12" t="s">
        <v>2416</v>
      </c>
      <c r="B1464" s="12" t="s">
        <v>2104</v>
      </c>
      <c r="C1464" s="12" t="s">
        <v>696</v>
      </c>
      <c r="D1464" s="12" t="s">
        <v>2105</v>
      </c>
      <c r="E1464" s="12" t="s">
        <v>544</v>
      </c>
      <c r="F1464" s="12" t="s">
        <v>545</v>
      </c>
      <c r="G1464" s="16">
        <v>300</v>
      </c>
      <c r="H1464" s="16">
        <v>300</v>
      </c>
      <c r="I1464" s="17">
        <v>300</v>
      </c>
      <c r="J1464" s="17">
        <v>300</v>
      </c>
      <c r="K1464" s="16">
        <v>0</v>
      </c>
      <c r="L1464" s="12" t="s">
        <v>2106</v>
      </c>
      <c r="M1464" s="12" t="s">
        <v>557</v>
      </c>
      <c r="N1464" s="12" t="s">
        <v>2107</v>
      </c>
      <c r="O1464" s="16">
        <v>31.8</v>
      </c>
      <c r="P1464" s="16">
        <v>31.8</v>
      </c>
      <c r="Q1464" s="17">
        <v>31.8</v>
      </c>
      <c r="R1464" s="17">
        <v>31.8</v>
      </c>
      <c r="S1464" s="16">
        <v>0</v>
      </c>
      <c r="T1464" s="16">
        <v>0</v>
      </c>
      <c r="U1464" s="17">
        <v>0</v>
      </c>
      <c r="V1464" s="17">
        <v>0</v>
      </c>
      <c r="W1464" s="16">
        <v>31.8</v>
      </c>
      <c r="X1464" s="16">
        <v>0</v>
      </c>
      <c r="Y1464" s="16">
        <v>0</v>
      </c>
      <c r="Z1464" s="16">
        <v>31.8</v>
      </c>
      <c r="AA1464" s="18">
        <v>0</v>
      </c>
      <c r="AB1464" s="16">
        <v>0</v>
      </c>
      <c r="AC1464" s="12" t="s">
        <v>549</v>
      </c>
      <c r="AD1464" s="12" t="s">
        <v>559</v>
      </c>
      <c r="AE1464" s="19">
        <v>43683</v>
      </c>
      <c r="AF1464" s="19">
        <v>43684</v>
      </c>
      <c r="AG1464" s="19">
        <v>43685</v>
      </c>
      <c r="AH1464" s="20">
        <v>43690</v>
      </c>
    </row>
    <row r="1465" spans="1:34" s="12" customFormat="1" ht="12.75" x14ac:dyDescent="0.15">
      <c r="A1465" s="12" t="s">
        <v>2417</v>
      </c>
      <c r="B1465" s="12" t="s">
        <v>2328</v>
      </c>
      <c r="C1465" s="12" t="s">
        <v>701</v>
      </c>
      <c r="D1465" s="12" t="s">
        <v>2105</v>
      </c>
      <c r="E1465" s="12" t="s">
        <v>544</v>
      </c>
      <c r="F1465" s="12" t="s">
        <v>545</v>
      </c>
      <c r="G1465" s="16">
        <v>300</v>
      </c>
      <c r="H1465" s="16">
        <v>300</v>
      </c>
      <c r="I1465" s="17">
        <v>300</v>
      </c>
      <c r="J1465" s="17">
        <v>300</v>
      </c>
      <c r="K1465" s="16">
        <v>0</v>
      </c>
      <c r="L1465" s="12" t="s">
        <v>2106</v>
      </c>
      <c r="M1465" s="12" t="s">
        <v>557</v>
      </c>
      <c r="N1465" s="12" t="s">
        <v>2107</v>
      </c>
      <c r="O1465" s="16">
        <v>31.8</v>
      </c>
      <c r="P1465" s="16">
        <v>31.8</v>
      </c>
      <c r="Q1465" s="17">
        <v>31.8</v>
      </c>
      <c r="R1465" s="17">
        <v>31.8</v>
      </c>
      <c r="S1465" s="16">
        <v>0</v>
      </c>
      <c r="T1465" s="16">
        <v>0</v>
      </c>
      <c r="U1465" s="17">
        <v>0</v>
      </c>
      <c r="V1465" s="17">
        <v>0</v>
      </c>
      <c r="W1465" s="16">
        <v>31.8</v>
      </c>
      <c r="X1465" s="16">
        <v>0</v>
      </c>
      <c r="Y1465" s="16">
        <v>0</v>
      </c>
      <c r="Z1465" s="16">
        <v>31.8</v>
      </c>
      <c r="AA1465" s="18">
        <v>0</v>
      </c>
      <c r="AB1465" s="16">
        <v>0</v>
      </c>
      <c r="AC1465" s="12" t="s">
        <v>549</v>
      </c>
      <c r="AD1465" s="12" t="s">
        <v>559</v>
      </c>
      <c r="AE1465" s="19">
        <v>43683</v>
      </c>
      <c r="AF1465" s="19">
        <v>43684</v>
      </c>
      <c r="AG1465" s="19">
        <v>43685</v>
      </c>
      <c r="AH1465" s="20">
        <v>43690</v>
      </c>
    </row>
    <row r="1466" spans="1:34" s="12" customFormat="1" ht="12.75" x14ac:dyDescent="0.15">
      <c r="A1466" s="12" t="s">
        <v>2418</v>
      </c>
      <c r="B1466" s="12" t="s">
        <v>1923</v>
      </c>
      <c r="C1466" s="12" t="s">
        <v>696</v>
      </c>
      <c r="D1466" s="12" t="s">
        <v>1924</v>
      </c>
      <c r="E1466" s="12" t="s">
        <v>544</v>
      </c>
      <c r="F1466" s="12" t="s">
        <v>545</v>
      </c>
      <c r="G1466" s="16">
        <v>12</v>
      </c>
      <c r="H1466" s="16">
        <v>0</v>
      </c>
      <c r="I1466" s="17">
        <v>0</v>
      </c>
      <c r="J1466" s="17">
        <v>0</v>
      </c>
      <c r="K1466" s="16">
        <v>12</v>
      </c>
      <c r="L1466" s="12" t="s">
        <v>1925</v>
      </c>
      <c r="M1466" s="12" t="s">
        <v>564</v>
      </c>
      <c r="N1466" s="12" t="s">
        <v>1926</v>
      </c>
      <c r="O1466" s="16">
        <v>2</v>
      </c>
      <c r="P1466" s="16">
        <v>0</v>
      </c>
      <c r="Q1466" s="17">
        <v>1.5</v>
      </c>
      <c r="R1466" s="17">
        <v>1.5</v>
      </c>
      <c r="S1466" s="16">
        <v>0</v>
      </c>
      <c r="T1466" s="16">
        <v>0</v>
      </c>
      <c r="U1466" s="17">
        <v>0</v>
      </c>
      <c r="V1466" s="17">
        <v>0</v>
      </c>
      <c r="W1466" s="16">
        <v>0</v>
      </c>
      <c r="X1466" s="16">
        <v>2</v>
      </c>
      <c r="Y1466" s="16">
        <v>0</v>
      </c>
      <c r="Z1466" s="16">
        <v>0</v>
      </c>
      <c r="AA1466" s="18">
        <v>0</v>
      </c>
      <c r="AB1466" s="16">
        <v>0</v>
      </c>
      <c r="AC1466" s="12" t="s">
        <v>549</v>
      </c>
      <c r="AD1466" s="12" t="s">
        <v>559</v>
      </c>
      <c r="AE1466" s="19">
        <v>43683</v>
      </c>
      <c r="AH1466" s="20">
        <v>43690</v>
      </c>
    </row>
    <row r="1467" spans="1:34" s="12" customFormat="1" ht="12.75" x14ac:dyDescent="0.15">
      <c r="A1467" s="12" t="s">
        <v>2419</v>
      </c>
      <c r="B1467" s="12" t="s">
        <v>348</v>
      </c>
      <c r="C1467" s="12" t="s">
        <v>588</v>
      </c>
      <c r="D1467" s="12" t="s">
        <v>598</v>
      </c>
      <c r="E1467" s="12" t="s">
        <v>544</v>
      </c>
      <c r="F1467" s="12" t="s">
        <v>545</v>
      </c>
      <c r="G1467" s="16">
        <v>600</v>
      </c>
      <c r="H1467" s="16">
        <v>420</v>
      </c>
      <c r="I1467" s="17">
        <v>420</v>
      </c>
      <c r="J1467" s="17">
        <v>420</v>
      </c>
      <c r="K1467" s="16">
        <v>180</v>
      </c>
      <c r="L1467" s="12" t="s">
        <v>599</v>
      </c>
      <c r="M1467" s="12" t="s">
        <v>557</v>
      </c>
      <c r="N1467" s="12" t="s">
        <v>600</v>
      </c>
      <c r="O1467" s="16">
        <v>395.36399999999998</v>
      </c>
      <c r="P1467" s="16">
        <v>276.76400000000001</v>
      </c>
      <c r="Q1467" s="17">
        <v>395.36399999999998</v>
      </c>
      <c r="R1467" s="17">
        <v>395.36399999999998</v>
      </c>
      <c r="S1467" s="16">
        <v>0</v>
      </c>
      <c r="T1467" s="16">
        <v>0</v>
      </c>
      <c r="U1467" s="17">
        <v>0</v>
      </c>
      <c r="V1467" s="17">
        <v>0</v>
      </c>
      <c r="W1467" s="16">
        <v>276.76400000000001</v>
      </c>
      <c r="X1467" s="16">
        <v>118.6</v>
      </c>
      <c r="Y1467" s="16">
        <v>9.2000000000189205E-3</v>
      </c>
      <c r="Z1467" s="16">
        <v>276.75479999999999</v>
      </c>
      <c r="AA1467" s="18">
        <v>0</v>
      </c>
      <c r="AB1467" s="16">
        <v>-9.2000000000189205E-3</v>
      </c>
      <c r="AC1467" s="12" t="s">
        <v>549</v>
      </c>
      <c r="AD1467" s="12" t="s">
        <v>559</v>
      </c>
      <c r="AE1467" s="19">
        <v>43683</v>
      </c>
      <c r="AF1467" s="19">
        <v>43683</v>
      </c>
      <c r="AH1467" s="20">
        <v>43690</v>
      </c>
    </row>
    <row r="1468" spans="1:34" s="12" customFormat="1" ht="12.75" x14ac:dyDescent="0.15">
      <c r="A1468" s="12" t="s">
        <v>2420</v>
      </c>
      <c r="B1468" s="12" t="s">
        <v>90</v>
      </c>
      <c r="C1468" s="12" t="s">
        <v>542</v>
      </c>
      <c r="D1468" s="12" t="s">
        <v>562</v>
      </c>
      <c r="E1468" s="12" t="s">
        <v>544</v>
      </c>
      <c r="F1468" s="12" t="s">
        <v>545</v>
      </c>
      <c r="G1468" s="16">
        <v>200000</v>
      </c>
      <c r="H1468" s="16">
        <v>60000</v>
      </c>
      <c r="I1468" s="17">
        <v>60000</v>
      </c>
      <c r="J1468" s="17">
        <v>60000</v>
      </c>
      <c r="K1468" s="16">
        <v>140000</v>
      </c>
      <c r="L1468" s="12" t="s">
        <v>88</v>
      </c>
      <c r="M1468" s="12" t="s">
        <v>567</v>
      </c>
      <c r="N1468" s="12" t="s">
        <v>562</v>
      </c>
      <c r="O1468" s="16">
        <v>200000</v>
      </c>
      <c r="P1468" s="16">
        <v>75000</v>
      </c>
      <c r="Q1468" s="17">
        <v>98000</v>
      </c>
      <c r="R1468" s="17">
        <v>98000</v>
      </c>
      <c r="S1468" s="16">
        <v>0</v>
      </c>
      <c r="T1468" s="16">
        <v>0</v>
      </c>
      <c r="U1468" s="17">
        <v>0</v>
      </c>
      <c r="V1468" s="17">
        <v>0</v>
      </c>
      <c r="W1468" s="16">
        <v>75000</v>
      </c>
      <c r="X1468" s="16">
        <v>125000</v>
      </c>
      <c r="Y1468" s="16">
        <v>15000</v>
      </c>
      <c r="Z1468" s="16">
        <v>60000</v>
      </c>
      <c r="AA1468" s="18">
        <v>0</v>
      </c>
      <c r="AB1468" s="16">
        <v>-15000</v>
      </c>
      <c r="AC1468" s="12" t="s">
        <v>549</v>
      </c>
      <c r="AD1468" s="12" t="s">
        <v>79</v>
      </c>
      <c r="AE1468" s="19">
        <v>43683</v>
      </c>
      <c r="AF1468" s="19">
        <v>43689</v>
      </c>
      <c r="AH1468" s="20">
        <v>43690</v>
      </c>
    </row>
    <row r="1469" spans="1:34" s="12" customFormat="1" ht="12.75" x14ac:dyDescent="0.15">
      <c r="A1469" s="12" t="s">
        <v>2420</v>
      </c>
      <c r="B1469" s="12" t="s">
        <v>90</v>
      </c>
      <c r="C1469" s="12" t="s">
        <v>542</v>
      </c>
      <c r="D1469" s="12" t="s">
        <v>562</v>
      </c>
      <c r="E1469" s="12" t="s">
        <v>544</v>
      </c>
      <c r="F1469" s="12" t="s">
        <v>545</v>
      </c>
      <c r="G1469" s="16">
        <v>200000</v>
      </c>
      <c r="H1469" s="16">
        <v>60000</v>
      </c>
      <c r="I1469" s="17">
        <v>60000</v>
      </c>
      <c r="J1469" s="17">
        <v>60000</v>
      </c>
      <c r="K1469" s="16">
        <v>140000</v>
      </c>
      <c r="L1469" s="12" t="s">
        <v>89</v>
      </c>
      <c r="M1469" s="12" t="s">
        <v>561</v>
      </c>
      <c r="N1469" s="12" t="s">
        <v>562</v>
      </c>
      <c r="O1469" s="16">
        <v>200000</v>
      </c>
      <c r="P1469" s="16">
        <v>84000</v>
      </c>
      <c r="Q1469" s="17">
        <v>104000</v>
      </c>
      <c r="R1469" s="17">
        <v>104000</v>
      </c>
      <c r="S1469" s="16">
        <v>0</v>
      </c>
      <c r="T1469" s="16">
        <v>0</v>
      </c>
      <c r="U1469" s="17">
        <v>0</v>
      </c>
      <c r="V1469" s="17">
        <v>0</v>
      </c>
      <c r="W1469" s="16">
        <v>84000</v>
      </c>
      <c r="X1469" s="16">
        <v>116000</v>
      </c>
      <c r="Y1469" s="16">
        <v>24000</v>
      </c>
      <c r="Z1469" s="16">
        <v>60000</v>
      </c>
      <c r="AA1469" s="18">
        <v>0</v>
      </c>
      <c r="AB1469" s="16">
        <v>-24000</v>
      </c>
      <c r="AC1469" s="12" t="s">
        <v>549</v>
      </c>
      <c r="AD1469" s="12" t="s">
        <v>79</v>
      </c>
      <c r="AE1469" s="19">
        <v>43683</v>
      </c>
      <c r="AF1469" s="19">
        <v>43689</v>
      </c>
      <c r="AH1469" s="20">
        <v>43690</v>
      </c>
    </row>
    <row r="1470" spans="1:34" s="12" customFormat="1" ht="12.75" x14ac:dyDescent="0.15">
      <c r="A1470" s="12" t="s">
        <v>2421</v>
      </c>
      <c r="B1470" s="12" t="s">
        <v>419</v>
      </c>
      <c r="C1470" s="12" t="s">
        <v>680</v>
      </c>
      <c r="D1470" s="12" t="s">
        <v>681</v>
      </c>
      <c r="E1470" s="12" t="s">
        <v>544</v>
      </c>
      <c r="F1470" s="12" t="s">
        <v>545</v>
      </c>
      <c r="G1470" s="16">
        <v>600000</v>
      </c>
      <c r="H1470" s="16">
        <v>315000</v>
      </c>
      <c r="I1470" s="17">
        <v>315000</v>
      </c>
      <c r="J1470" s="17">
        <v>315000</v>
      </c>
      <c r="K1470" s="16">
        <v>285000</v>
      </c>
      <c r="L1470" s="12" t="s">
        <v>677</v>
      </c>
      <c r="M1470" s="12" t="s">
        <v>564</v>
      </c>
      <c r="N1470" s="12" t="s">
        <v>678</v>
      </c>
      <c r="O1470" s="16">
        <v>80.400000000000006</v>
      </c>
      <c r="P1470" s="16">
        <v>59.1</v>
      </c>
      <c r="Q1470" s="17">
        <v>80.400000000000006</v>
      </c>
      <c r="R1470" s="17">
        <v>80.400000000000006</v>
      </c>
      <c r="S1470" s="16">
        <v>0</v>
      </c>
      <c r="T1470" s="16">
        <v>0</v>
      </c>
      <c r="U1470" s="17">
        <v>0</v>
      </c>
      <c r="V1470" s="17">
        <v>0</v>
      </c>
      <c r="W1470" s="16">
        <v>59.1</v>
      </c>
      <c r="X1470" s="16">
        <v>21.3</v>
      </c>
      <c r="Y1470" s="16">
        <v>16.89</v>
      </c>
      <c r="Z1470" s="16">
        <v>42.21</v>
      </c>
      <c r="AA1470" s="18">
        <v>0</v>
      </c>
      <c r="AB1470" s="16">
        <v>-16.89</v>
      </c>
      <c r="AC1470" s="12" t="s">
        <v>549</v>
      </c>
      <c r="AD1470" s="12" t="s">
        <v>559</v>
      </c>
      <c r="AE1470" s="19">
        <v>43683</v>
      </c>
      <c r="AF1470" s="19">
        <v>43685</v>
      </c>
      <c r="AH1470" s="20">
        <v>43690</v>
      </c>
    </row>
    <row r="1471" spans="1:34" s="12" customFormat="1" ht="12.75" x14ac:dyDescent="0.15">
      <c r="A1471" s="12" t="s">
        <v>2422</v>
      </c>
      <c r="B1471" s="12" t="s">
        <v>422</v>
      </c>
      <c r="C1471" s="12" t="s">
        <v>675</v>
      </c>
      <c r="D1471" s="12" t="s">
        <v>676</v>
      </c>
      <c r="E1471" s="12" t="s">
        <v>544</v>
      </c>
      <c r="F1471" s="12" t="s">
        <v>545</v>
      </c>
      <c r="G1471" s="16">
        <v>600000</v>
      </c>
      <c r="H1471" s="16">
        <v>315000</v>
      </c>
      <c r="I1471" s="17">
        <v>315000</v>
      </c>
      <c r="J1471" s="17">
        <v>315000</v>
      </c>
      <c r="K1471" s="16">
        <v>285000</v>
      </c>
      <c r="L1471" s="12" t="s">
        <v>677</v>
      </c>
      <c r="M1471" s="12" t="s">
        <v>564</v>
      </c>
      <c r="N1471" s="12" t="s">
        <v>678</v>
      </c>
      <c r="O1471" s="16">
        <v>80.400000000000006</v>
      </c>
      <c r="P1471" s="16">
        <v>59</v>
      </c>
      <c r="Q1471" s="17">
        <v>80.400000000000006</v>
      </c>
      <c r="R1471" s="17">
        <v>80.400000000000006</v>
      </c>
      <c r="S1471" s="16">
        <v>0</v>
      </c>
      <c r="T1471" s="16">
        <v>0</v>
      </c>
      <c r="U1471" s="17">
        <v>0</v>
      </c>
      <c r="V1471" s="17">
        <v>0</v>
      </c>
      <c r="W1471" s="16">
        <v>59</v>
      </c>
      <c r="X1471" s="16">
        <v>21.4</v>
      </c>
      <c r="Y1471" s="16">
        <v>16.79</v>
      </c>
      <c r="Z1471" s="16">
        <v>42.21</v>
      </c>
      <c r="AA1471" s="18">
        <v>0</v>
      </c>
      <c r="AB1471" s="16">
        <v>-16.79</v>
      </c>
      <c r="AC1471" s="12" t="s">
        <v>549</v>
      </c>
      <c r="AD1471" s="12" t="s">
        <v>559</v>
      </c>
      <c r="AE1471" s="19">
        <v>43683</v>
      </c>
      <c r="AF1471" s="19">
        <v>43685</v>
      </c>
      <c r="AH1471" s="20">
        <v>43690</v>
      </c>
    </row>
    <row r="1472" spans="1:34" s="12" customFormat="1" ht="12.75" x14ac:dyDescent="0.15">
      <c r="A1472" s="12" t="s">
        <v>2423</v>
      </c>
      <c r="B1472" s="12" t="s">
        <v>2172</v>
      </c>
      <c r="C1472" s="12" t="s">
        <v>2173</v>
      </c>
      <c r="D1472" s="12" t="s">
        <v>2174</v>
      </c>
      <c r="E1472" s="12" t="s">
        <v>544</v>
      </c>
      <c r="F1472" s="12" t="s">
        <v>545</v>
      </c>
      <c r="G1472" s="16">
        <v>600000</v>
      </c>
      <c r="H1472" s="16">
        <v>170000</v>
      </c>
      <c r="I1472" s="17">
        <v>170000</v>
      </c>
      <c r="J1472" s="17">
        <v>170000</v>
      </c>
      <c r="K1472" s="16">
        <v>430000</v>
      </c>
      <c r="L1472" s="12" t="s">
        <v>2175</v>
      </c>
      <c r="M1472" s="12" t="s">
        <v>564</v>
      </c>
      <c r="N1472" s="12" t="s">
        <v>2176</v>
      </c>
      <c r="O1472" s="16">
        <v>171.28800000000001</v>
      </c>
      <c r="P1472" s="16">
        <v>52.688000000000002</v>
      </c>
      <c r="Q1472" s="17">
        <v>171.28800000000001</v>
      </c>
      <c r="R1472" s="17">
        <v>171.28800000000001</v>
      </c>
      <c r="S1472" s="16">
        <v>0</v>
      </c>
      <c r="T1472" s="16">
        <v>0</v>
      </c>
      <c r="U1472" s="17">
        <v>0</v>
      </c>
      <c r="V1472" s="17">
        <v>0</v>
      </c>
      <c r="W1472" s="16">
        <v>52.688000000000002</v>
      </c>
      <c r="X1472" s="16">
        <v>118.6</v>
      </c>
      <c r="Y1472" s="16">
        <v>4.1563999999999997</v>
      </c>
      <c r="Z1472" s="16">
        <v>48.531599999999997</v>
      </c>
      <c r="AA1472" s="18">
        <v>0</v>
      </c>
      <c r="AB1472" s="16">
        <v>-4.1563999999999997</v>
      </c>
      <c r="AC1472" s="12" t="s">
        <v>549</v>
      </c>
      <c r="AD1472" s="12" t="s">
        <v>559</v>
      </c>
      <c r="AE1472" s="19">
        <v>43683</v>
      </c>
      <c r="AF1472" s="19">
        <v>43683</v>
      </c>
      <c r="AH1472" s="20">
        <v>43690</v>
      </c>
    </row>
    <row r="1473" spans="1:34" s="12" customFormat="1" ht="12.75" x14ac:dyDescent="0.15">
      <c r="A1473" s="12" t="s">
        <v>2424</v>
      </c>
      <c r="B1473" s="12" t="s">
        <v>26</v>
      </c>
      <c r="C1473" s="12" t="s">
        <v>690</v>
      </c>
      <c r="D1473" s="12" t="s">
        <v>691</v>
      </c>
      <c r="E1473" s="12" t="s">
        <v>544</v>
      </c>
      <c r="F1473" s="12" t="s">
        <v>545</v>
      </c>
      <c r="G1473" s="16">
        <v>500000</v>
      </c>
      <c r="H1473" s="16">
        <v>167600</v>
      </c>
      <c r="I1473" s="17">
        <v>167600</v>
      </c>
      <c r="J1473" s="17">
        <v>167600</v>
      </c>
      <c r="K1473" s="16">
        <v>332400</v>
      </c>
      <c r="L1473" s="12" t="s">
        <v>947</v>
      </c>
      <c r="M1473" s="12" t="s">
        <v>564</v>
      </c>
      <c r="N1473" s="12" t="s">
        <v>948</v>
      </c>
      <c r="O1473" s="16">
        <v>143</v>
      </c>
      <c r="P1473" s="16">
        <v>48.304000000000002</v>
      </c>
      <c r="Q1473" s="17">
        <v>48.304000000000002</v>
      </c>
      <c r="R1473" s="17">
        <v>48.304000000000002</v>
      </c>
      <c r="S1473" s="16">
        <v>0</v>
      </c>
      <c r="T1473" s="16">
        <v>0</v>
      </c>
      <c r="U1473" s="17">
        <v>0</v>
      </c>
      <c r="V1473" s="17">
        <v>0</v>
      </c>
      <c r="W1473" s="16">
        <v>48.304000000000002</v>
      </c>
      <c r="X1473" s="16">
        <v>94.695999999999998</v>
      </c>
      <c r="Y1473" s="16">
        <v>0.37040000000000001</v>
      </c>
      <c r="Z1473" s="16">
        <v>47.933599999999998</v>
      </c>
      <c r="AA1473" s="18">
        <v>0</v>
      </c>
      <c r="AB1473" s="16">
        <v>-0.37040000000000001</v>
      </c>
      <c r="AC1473" s="12" t="s">
        <v>549</v>
      </c>
      <c r="AD1473" s="12" t="s">
        <v>559</v>
      </c>
      <c r="AE1473" s="19">
        <v>43683</v>
      </c>
      <c r="AF1473" s="19">
        <v>43683</v>
      </c>
      <c r="AH1473" s="20">
        <v>43690</v>
      </c>
    </row>
    <row r="1474" spans="1:34" s="12" customFormat="1" ht="12.75" x14ac:dyDescent="0.15">
      <c r="A1474" s="12" t="s">
        <v>2425</v>
      </c>
      <c r="B1474" s="12" t="s">
        <v>21</v>
      </c>
      <c r="C1474" s="12" t="s">
        <v>652</v>
      </c>
      <c r="D1474" s="12" t="s">
        <v>653</v>
      </c>
      <c r="E1474" s="12" t="s">
        <v>544</v>
      </c>
      <c r="F1474" s="12" t="s">
        <v>545</v>
      </c>
      <c r="G1474" s="16">
        <v>800</v>
      </c>
      <c r="H1474" s="16">
        <v>532</v>
      </c>
      <c r="I1474" s="17">
        <v>532</v>
      </c>
      <c r="J1474" s="17">
        <v>532</v>
      </c>
      <c r="K1474" s="16">
        <v>268</v>
      </c>
      <c r="L1474" s="12" t="s">
        <v>654</v>
      </c>
      <c r="M1474" s="12" t="s">
        <v>557</v>
      </c>
      <c r="N1474" s="12" t="s">
        <v>655</v>
      </c>
      <c r="O1474" s="16">
        <v>56</v>
      </c>
      <c r="P1474" s="16">
        <v>37.299999999999997</v>
      </c>
      <c r="Q1474" s="17">
        <v>56</v>
      </c>
      <c r="R1474" s="17">
        <v>56</v>
      </c>
      <c r="S1474" s="16">
        <v>0</v>
      </c>
      <c r="T1474" s="16">
        <v>0</v>
      </c>
      <c r="U1474" s="17">
        <v>0</v>
      </c>
      <c r="V1474" s="17">
        <v>0</v>
      </c>
      <c r="W1474" s="16">
        <v>37.299999999999997</v>
      </c>
      <c r="X1474" s="16">
        <v>18.7</v>
      </c>
      <c r="Y1474" s="16">
        <v>0.06</v>
      </c>
      <c r="Z1474" s="16">
        <v>37.24</v>
      </c>
      <c r="AA1474" s="18">
        <v>0</v>
      </c>
      <c r="AB1474" s="16">
        <v>-0.06</v>
      </c>
      <c r="AC1474" s="12" t="s">
        <v>549</v>
      </c>
      <c r="AD1474" s="12" t="s">
        <v>559</v>
      </c>
      <c r="AE1474" s="19">
        <v>43683</v>
      </c>
      <c r="AF1474" s="19">
        <v>43685</v>
      </c>
      <c r="AH1474" s="20">
        <v>43690</v>
      </c>
    </row>
    <row r="1475" spans="1:34" s="12" customFormat="1" ht="12.75" x14ac:dyDescent="0.15">
      <c r="A1475" s="12" t="s">
        <v>2426</v>
      </c>
      <c r="B1475" s="12" t="s">
        <v>1243</v>
      </c>
      <c r="C1475" s="12" t="s">
        <v>652</v>
      </c>
      <c r="D1475" s="12" t="s">
        <v>653</v>
      </c>
      <c r="E1475" s="12" t="s">
        <v>544</v>
      </c>
      <c r="F1475" s="12" t="s">
        <v>545</v>
      </c>
      <c r="G1475" s="16">
        <v>800</v>
      </c>
      <c r="H1475" s="16">
        <v>0</v>
      </c>
      <c r="I1475" s="17">
        <v>0</v>
      </c>
      <c r="J1475" s="17">
        <v>0</v>
      </c>
      <c r="K1475" s="16">
        <v>800</v>
      </c>
      <c r="L1475" s="12" t="s">
        <v>654</v>
      </c>
      <c r="M1475" s="12" t="s">
        <v>557</v>
      </c>
      <c r="N1475" s="12" t="s">
        <v>655</v>
      </c>
      <c r="O1475" s="16">
        <v>56</v>
      </c>
      <c r="P1475" s="16">
        <v>0</v>
      </c>
      <c r="Q1475" s="17">
        <v>0</v>
      </c>
      <c r="R1475" s="17">
        <v>0</v>
      </c>
      <c r="S1475" s="16">
        <v>0</v>
      </c>
      <c r="T1475" s="16">
        <v>0</v>
      </c>
      <c r="U1475" s="17">
        <v>0</v>
      </c>
      <c r="V1475" s="17">
        <v>0</v>
      </c>
      <c r="W1475" s="16">
        <v>0</v>
      </c>
      <c r="X1475" s="16">
        <v>56</v>
      </c>
      <c r="Y1475" s="16">
        <v>0</v>
      </c>
      <c r="Z1475" s="16">
        <v>0</v>
      </c>
      <c r="AA1475" s="18">
        <v>0</v>
      </c>
      <c r="AB1475" s="16">
        <v>0</v>
      </c>
      <c r="AC1475" s="12" t="s">
        <v>549</v>
      </c>
      <c r="AD1475" s="12" t="s">
        <v>559</v>
      </c>
      <c r="AE1475" s="19">
        <v>43683</v>
      </c>
      <c r="AH1475" s="20">
        <v>43690</v>
      </c>
    </row>
    <row r="1476" spans="1:34" s="12" customFormat="1" ht="12.75" x14ac:dyDescent="0.15">
      <c r="A1476" s="12" t="s">
        <v>2427</v>
      </c>
      <c r="B1476" s="12" t="s">
        <v>917</v>
      </c>
      <c r="C1476" s="12" t="s">
        <v>573</v>
      </c>
      <c r="D1476" s="12" t="s">
        <v>918</v>
      </c>
      <c r="E1476" s="12" t="s">
        <v>2086</v>
      </c>
      <c r="F1476" s="12" t="s">
        <v>545</v>
      </c>
      <c r="G1476" s="16">
        <v>150</v>
      </c>
      <c r="H1476" s="16">
        <v>150</v>
      </c>
      <c r="I1476" s="17">
        <v>150</v>
      </c>
      <c r="J1476" s="17">
        <v>150</v>
      </c>
      <c r="K1476" s="16">
        <v>0</v>
      </c>
      <c r="L1476" s="12" t="s">
        <v>685</v>
      </c>
      <c r="M1476" s="12" t="s">
        <v>686</v>
      </c>
      <c r="N1476" s="12" t="s">
        <v>687</v>
      </c>
      <c r="O1476" s="16">
        <v>38.115000000000002</v>
      </c>
      <c r="P1476" s="16">
        <v>38.115000000000002</v>
      </c>
      <c r="Q1476" s="17">
        <v>38.115000000000002</v>
      </c>
      <c r="R1476" s="17">
        <v>38.115000000000002</v>
      </c>
      <c r="S1476" s="16">
        <v>0</v>
      </c>
      <c r="T1476" s="16">
        <v>0</v>
      </c>
      <c r="U1476" s="17">
        <v>0</v>
      </c>
      <c r="V1476" s="17">
        <v>0</v>
      </c>
      <c r="W1476" s="16">
        <v>38.115000000000002</v>
      </c>
      <c r="X1476" s="16">
        <v>0</v>
      </c>
      <c r="Y1476" s="16">
        <v>0</v>
      </c>
      <c r="Z1476" s="16">
        <v>38.115000000000002</v>
      </c>
      <c r="AA1476" s="18">
        <v>0</v>
      </c>
      <c r="AB1476" s="16">
        <v>0</v>
      </c>
      <c r="AC1476" s="12" t="s">
        <v>549</v>
      </c>
      <c r="AD1476" s="12" t="s">
        <v>559</v>
      </c>
      <c r="AE1476" s="19">
        <v>43683</v>
      </c>
      <c r="AF1476" s="19">
        <v>43683</v>
      </c>
      <c r="AG1476" s="19">
        <v>43684</v>
      </c>
      <c r="AH1476" s="20">
        <v>43690</v>
      </c>
    </row>
    <row r="1477" spans="1:34" s="12" customFormat="1" ht="12.75" x14ac:dyDescent="0.15">
      <c r="A1477" s="12" t="s">
        <v>2428</v>
      </c>
      <c r="B1477" s="12" t="s">
        <v>1247</v>
      </c>
      <c r="C1477" s="12" t="s">
        <v>652</v>
      </c>
      <c r="D1477" s="12" t="s">
        <v>1196</v>
      </c>
      <c r="E1477" s="12" t="s">
        <v>2086</v>
      </c>
      <c r="F1477" s="12" t="s">
        <v>545</v>
      </c>
      <c r="G1477" s="16">
        <v>500</v>
      </c>
      <c r="H1477" s="16">
        <v>383</v>
      </c>
      <c r="I1477" s="17">
        <v>383</v>
      </c>
      <c r="J1477" s="17">
        <v>383</v>
      </c>
      <c r="K1477" s="16">
        <v>117</v>
      </c>
      <c r="L1477" s="12" t="s">
        <v>654</v>
      </c>
      <c r="M1477" s="12" t="s">
        <v>557</v>
      </c>
      <c r="N1477" s="12" t="s">
        <v>655</v>
      </c>
      <c r="O1477" s="16">
        <v>61</v>
      </c>
      <c r="P1477" s="16">
        <v>46.8</v>
      </c>
      <c r="Q1477" s="17">
        <v>61</v>
      </c>
      <c r="R1477" s="17">
        <v>61</v>
      </c>
      <c r="S1477" s="16">
        <v>0</v>
      </c>
      <c r="T1477" s="16">
        <v>0</v>
      </c>
      <c r="U1477" s="17">
        <v>0</v>
      </c>
      <c r="V1477" s="17">
        <v>0</v>
      </c>
      <c r="W1477" s="16">
        <v>46.8</v>
      </c>
      <c r="X1477" s="16">
        <v>14.2</v>
      </c>
      <c r="Y1477" s="16">
        <v>7.3999999999996402E-2</v>
      </c>
      <c r="Z1477" s="16">
        <v>46.725999999999999</v>
      </c>
      <c r="AA1477" s="18">
        <v>0</v>
      </c>
      <c r="AB1477" s="16">
        <v>-7.3999999999996402E-2</v>
      </c>
      <c r="AC1477" s="12" t="s">
        <v>549</v>
      </c>
      <c r="AD1477" s="12" t="s">
        <v>559</v>
      </c>
      <c r="AE1477" s="19">
        <v>43683</v>
      </c>
      <c r="AF1477" s="19">
        <v>43686</v>
      </c>
      <c r="AH1477" s="20">
        <v>43690</v>
      </c>
    </row>
    <row r="1478" spans="1:34" s="12" customFormat="1" ht="12.75" x14ac:dyDescent="0.15">
      <c r="A1478" s="12" t="s">
        <v>2429</v>
      </c>
      <c r="B1478" s="12" t="s">
        <v>84</v>
      </c>
      <c r="C1478" s="12" t="s">
        <v>670</v>
      </c>
      <c r="D1478" s="12" t="s">
        <v>853</v>
      </c>
      <c r="E1478" s="12" t="s">
        <v>544</v>
      </c>
      <c r="F1478" s="12" t="s">
        <v>545</v>
      </c>
      <c r="G1478" s="16">
        <v>300000</v>
      </c>
      <c r="H1478" s="16">
        <v>0</v>
      </c>
      <c r="I1478" s="17">
        <v>0</v>
      </c>
      <c r="J1478" s="17">
        <v>0</v>
      </c>
      <c r="K1478" s="16">
        <v>300000</v>
      </c>
      <c r="L1478" s="12" t="s">
        <v>568</v>
      </c>
      <c r="M1478" s="12" t="s">
        <v>569</v>
      </c>
      <c r="N1478" s="12" t="s">
        <v>570</v>
      </c>
      <c r="O1478" s="16">
        <v>193</v>
      </c>
      <c r="P1478" s="16">
        <v>0</v>
      </c>
      <c r="Q1478" s="17">
        <v>0</v>
      </c>
      <c r="R1478" s="17">
        <v>0</v>
      </c>
      <c r="S1478" s="16">
        <v>0</v>
      </c>
      <c r="T1478" s="16">
        <v>0</v>
      </c>
      <c r="U1478" s="17">
        <v>0</v>
      </c>
      <c r="V1478" s="17">
        <v>0</v>
      </c>
      <c r="W1478" s="16">
        <v>0</v>
      </c>
      <c r="X1478" s="16">
        <v>193</v>
      </c>
      <c r="Y1478" s="16">
        <v>0</v>
      </c>
      <c r="Z1478" s="16">
        <v>0</v>
      </c>
      <c r="AA1478" s="18">
        <v>0</v>
      </c>
      <c r="AB1478" s="16">
        <v>0</v>
      </c>
      <c r="AC1478" s="12" t="s">
        <v>549</v>
      </c>
      <c r="AD1478" s="12" t="s">
        <v>559</v>
      </c>
      <c r="AE1478" s="19">
        <v>43684</v>
      </c>
      <c r="AH1478" s="20">
        <v>43690</v>
      </c>
    </row>
    <row r="1479" spans="1:34" s="12" customFormat="1" ht="12.75" x14ac:dyDescent="0.15">
      <c r="A1479" s="12" t="s">
        <v>362</v>
      </c>
      <c r="B1479" s="12" t="s">
        <v>363</v>
      </c>
      <c r="C1479" s="12" t="s">
        <v>670</v>
      </c>
      <c r="D1479" s="12" t="s">
        <v>853</v>
      </c>
      <c r="E1479" s="12" t="s">
        <v>544</v>
      </c>
      <c r="F1479" s="12" t="s">
        <v>545</v>
      </c>
      <c r="G1479" s="16">
        <v>500000</v>
      </c>
      <c r="H1479" s="16">
        <v>277900</v>
      </c>
      <c r="I1479" s="17">
        <v>277900</v>
      </c>
      <c r="J1479" s="17">
        <v>277900</v>
      </c>
      <c r="K1479" s="16">
        <v>222100</v>
      </c>
      <c r="L1479" s="12" t="s">
        <v>568</v>
      </c>
      <c r="M1479" s="12" t="s">
        <v>569</v>
      </c>
      <c r="N1479" s="12" t="s">
        <v>570</v>
      </c>
      <c r="O1479" s="16">
        <v>321</v>
      </c>
      <c r="P1479" s="16">
        <v>178.5</v>
      </c>
      <c r="Q1479" s="17">
        <v>321</v>
      </c>
      <c r="R1479" s="17">
        <v>321</v>
      </c>
      <c r="S1479" s="16">
        <v>0</v>
      </c>
      <c r="T1479" s="16">
        <v>0</v>
      </c>
      <c r="U1479" s="17">
        <v>0</v>
      </c>
      <c r="V1479" s="17">
        <v>0</v>
      </c>
      <c r="W1479" s="16">
        <v>178.5</v>
      </c>
      <c r="X1479" s="16">
        <v>142.5</v>
      </c>
      <c r="Y1479" s="16">
        <v>8.8200000000033502E-2</v>
      </c>
      <c r="Z1479" s="16">
        <v>178.4118</v>
      </c>
      <c r="AA1479" s="18">
        <v>0</v>
      </c>
      <c r="AB1479" s="16">
        <v>-8.81999999999971E-2</v>
      </c>
      <c r="AC1479" s="12" t="s">
        <v>549</v>
      </c>
      <c r="AD1479" s="12" t="s">
        <v>559</v>
      </c>
      <c r="AE1479" s="19">
        <v>43684</v>
      </c>
      <c r="AF1479" s="19">
        <v>43686</v>
      </c>
      <c r="AH1479" s="20">
        <v>43690</v>
      </c>
    </row>
    <row r="1480" spans="1:34" s="12" customFormat="1" ht="12.75" x14ac:dyDescent="0.15">
      <c r="A1480" s="12" t="s">
        <v>2430</v>
      </c>
      <c r="B1480" s="12" t="s">
        <v>89</v>
      </c>
      <c r="C1480" s="12" t="s">
        <v>561</v>
      </c>
      <c r="D1480" s="12" t="s">
        <v>562</v>
      </c>
      <c r="E1480" s="12" t="s">
        <v>544</v>
      </c>
      <c r="F1480" s="12" t="s">
        <v>545</v>
      </c>
      <c r="G1480" s="16">
        <v>300000</v>
      </c>
      <c r="H1480" s="16">
        <v>300000</v>
      </c>
      <c r="I1480" s="17">
        <v>300000</v>
      </c>
      <c r="J1480" s="17">
        <v>300000</v>
      </c>
      <c r="K1480" s="16">
        <v>0</v>
      </c>
      <c r="L1480" s="12" t="s">
        <v>563</v>
      </c>
      <c r="M1480" s="12" t="s">
        <v>564</v>
      </c>
      <c r="N1480" s="12" t="s">
        <v>565</v>
      </c>
      <c r="O1480" s="16">
        <v>137.03100000000001</v>
      </c>
      <c r="P1480" s="16">
        <v>137.03100000000001</v>
      </c>
      <c r="Q1480" s="17">
        <v>137.03100000000001</v>
      </c>
      <c r="R1480" s="17">
        <v>137.03100000000001</v>
      </c>
      <c r="S1480" s="16">
        <v>0</v>
      </c>
      <c r="T1480" s="16">
        <v>0</v>
      </c>
      <c r="U1480" s="17">
        <v>0</v>
      </c>
      <c r="V1480" s="17">
        <v>0</v>
      </c>
      <c r="W1480" s="16">
        <v>137.03100000000001</v>
      </c>
      <c r="X1480" s="16">
        <v>0</v>
      </c>
      <c r="Y1480" s="16">
        <v>0</v>
      </c>
      <c r="Z1480" s="16">
        <v>137.03100000000001</v>
      </c>
      <c r="AA1480" s="18">
        <v>0</v>
      </c>
      <c r="AB1480" s="16">
        <v>0</v>
      </c>
      <c r="AC1480" s="12" t="s">
        <v>549</v>
      </c>
      <c r="AD1480" s="12" t="s">
        <v>559</v>
      </c>
      <c r="AE1480" s="19">
        <v>43684</v>
      </c>
      <c r="AF1480" s="19">
        <v>43687</v>
      </c>
      <c r="AG1480" s="19">
        <v>43689</v>
      </c>
      <c r="AH1480" s="20">
        <v>43690</v>
      </c>
    </row>
    <row r="1481" spans="1:34" s="12" customFormat="1" ht="12.75" x14ac:dyDescent="0.15">
      <c r="A1481" s="12" t="s">
        <v>2431</v>
      </c>
      <c r="B1481" s="12" t="s">
        <v>413</v>
      </c>
      <c r="C1481" s="12" t="s">
        <v>701</v>
      </c>
      <c r="D1481" s="12" t="s">
        <v>757</v>
      </c>
      <c r="E1481" s="12" t="s">
        <v>544</v>
      </c>
      <c r="F1481" s="12" t="s">
        <v>545</v>
      </c>
      <c r="G1481" s="16">
        <v>200</v>
      </c>
      <c r="H1481" s="16">
        <v>195.6</v>
      </c>
      <c r="I1481" s="17">
        <v>195.6</v>
      </c>
      <c r="J1481" s="17">
        <v>195.6</v>
      </c>
      <c r="K1481" s="16">
        <v>4.4000000000000004</v>
      </c>
      <c r="L1481" s="12" t="s">
        <v>1612</v>
      </c>
      <c r="M1481" s="12" t="s">
        <v>557</v>
      </c>
      <c r="N1481" s="12" t="s">
        <v>1613</v>
      </c>
      <c r="O1481" s="16">
        <v>40</v>
      </c>
      <c r="P1481" s="16">
        <v>40</v>
      </c>
      <c r="Q1481" s="17">
        <v>40</v>
      </c>
      <c r="R1481" s="17">
        <v>40</v>
      </c>
      <c r="S1481" s="16">
        <v>0</v>
      </c>
      <c r="T1481" s="16">
        <v>0</v>
      </c>
      <c r="U1481" s="17">
        <v>0</v>
      </c>
      <c r="V1481" s="17">
        <v>0</v>
      </c>
      <c r="W1481" s="16">
        <v>40</v>
      </c>
      <c r="X1481" s="16">
        <v>0</v>
      </c>
      <c r="Y1481" s="16">
        <v>0.88</v>
      </c>
      <c r="Z1481" s="16">
        <v>39.119999999999997</v>
      </c>
      <c r="AA1481" s="18">
        <v>0</v>
      </c>
      <c r="AB1481" s="16">
        <v>-0.88</v>
      </c>
      <c r="AC1481" s="12" t="s">
        <v>549</v>
      </c>
      <c r="AD1481" s="12" t="s">
        <v>559</v>
      </c>
      <c r="AE1481" s="19">
        <v>43684</v>
      </c>
      <c r="AF1481" s="19">
        <v>43689</v>
      </c>
      <c r="AH1481" s="20">
        <v>43690</v>
      </c>
    </row>
    <row r="1482" spans="1:34" s="12" customFormat="1" ht="12.75" x14ac:dyDescent="0.15">
      <c r="A1482" s="12" t="s">
        <v>2432</v>
      </c>
      <c r="B1482" s="12" t="s">
        <v>1205</v>
      </c>
      <c r="C1482" s="12" t="s">
        <v>1206</v>
      </c>
      <c r="D1482" s="12" t="s">
        <v>1201</v>
      </c>
      <c r="E1482" s="12" t="s">
        <v>544</v>
      </c>
      <c r="F1482" s="12" t="s">
        <v>545</v>
      </c>
      <c r="G1482" s="16">
        <v>200</v>
      </c>
      <c r="H1482" s="16">
        <v>0</v>
      </c>
      <c r="I1482" s="17">
        <v>0</v>
      </c>
      <c r="J1482" s="17">
        <v>0</v>
      </c>
      <c r="K1482" s="16">
        <v>200</v>
      </c>
      <c r="L1482" s="12" t="s">
        <v>1207</v>
      </c>
      <c r="M1482" s="12" t="s">
        <v>564</v>
      </c>
      <c r="N1482" s="12" t="s">
        <v>1208</v>
      </c>
      <c r="O1482" s="16">
        <v>72</v>
      </c>
      <c r="P1482" s="16">
        <v>0</v>
      </c>
      <c r="Q1482" s="17">
        <v>72</v>
      </c>
      <c r="R1482" s="17">
        <v>72</v>
      </c>
      <c r="S1482" s="16">
        <v>0</v>
      </c>
      <c r="T1482" s="16">
        <v>0</v>
      </c>
      <c r="U1482" s="17">
        <v>0</v>
      </c>
      <c r="V1482" s="17">
        <v>0</v>
      </c>
      <c r="W1482" s="16">
        <v>0</v>
      </c>
      <c r="X1482" s="16">
        <v>72</v>
      </c>
      <c r="Y1482" s="16">
        <v>0</v>
      </c>
      <c r="Z1482" s="16">
        <v>0</v>
      </c>
      <c r="AA1482" s="18">
        <v>0</v>
      </c>
      <c r="AB1482" s="16">
        <v>0</v>
      </c>
      <c r="AC1482" s="12" t="s">
        <v>549</v>
      </c>
      <c r="AD1482" s="12" t="s">
        <v>559</v>
      </c>
      <c r="AE1482" s="19">
        <v>43684</v>
      </c>
      <c r="AH1482" s="20">
        <v>43690</v>
      </c>
    </row>
    <row r="1483" spans="1:34" s="12" customFormat="1" ht="12.75" x14ac:dyDescent="0.15">
      <c r="A1483" s="12" t="s">
        <v>365</v>
      </c>
      <c r="B1483" s="12" t="s">
        <v>366</v>
      </c>
      <c r="C1483" s="12" t="s">
        <v>2433</v>
      </c>
      <c r="D1483" s="12" t="s">
        <v>2434</v>
      </c>
      <c r="E1483" s="12" t="s">
        <v>544</v>
      </c>
      <c r="F1483" s="12" t="s">
        <v>545</v>
      </c>
      <c r="G1483" s="16">
        <v>2000</v>
      </c>
      <c r="H1483" s="16">
        <v>12</v>
      </c>
      <c r="I1483" s="17">
        <v>12</v>
      </c>
      <c r="J1483" s="17">
        <v>12</v>
      </c>
      <c r="K1483" s="16">
        <v>1988</v>
      </c>
      <c r="L1483" s="12" t="s">
        <v>2435</v>
      </c>
      <c r="M1483" s="12" t="s">
        <v>576</v>
      </c>
      <c r="N1483" s="12" t="s">
        <v>2436</v>
      </c>
      <c r="O1483" s="16">
        <v>208.4</v>
      </c>
      <c r="P1483" s="16">
        <v>9.4</v>
      </c>
      <c r="Q1483" s="17">
        <v>208.4</v>
      </c>
      <c r="R1483" s="17">
        <v>208.4</v>
      </c>
      <c r="S1483" s="16">
        <v>0</v>
      </c>
      <c r="T1483" s="16">
        <v>0</v>
      </c>
      <c r="U1483" s="17">
        <v>0</v>
      </c>
      <c r="V1483" s="17">
        <v>0</v>
      </c>
      <c r="W1483" s="16">
        <v>9.4</v>
      </c>
      <c r="X1483" s="16">
        <v>199</v>
      </c>
      <c r="Y1483" s="16">
        <v>8.1495999999999995</v>
      </c>
      <c r="Z1483" s="16">
        <v>1.2504</v>
      </c>
      <c r="AA1483" s="18">
        <v>0</v>
      </c>
      <c r="AB1483" s="16">
        <v>-8.1495999999999995</v>
      </c>
      <c r="AC1483" s="12" t="s">
        <v>549</v>
      </c>
      <c r="AD1483" s="12" t="s">
        <v>559</v>
      </c>
      <c r="AE1483" s="19">
        <v>43684</v>
      </c>
      <c r="AF1483" s="19">
        <v>43703</v>
      </c>
      <c r="AH1483" s="20">
        <v>43704</v>
      </c>
    </row>
    <row r="1484" spans="1:34" s="12" customFormat="1" ht="12.75" x14ac:dyDescent="0.15">
      <c r="A1484" s="12" t="s">
        <v>2437</v>
      </c>
      <c r="B1484" s="12" t="s">
        <v>2438</v>
      </c>
      <c r="C1484" s="12" t="s">
        <v>573</v>
      </c>
      <c r="D1484" s="12" t="s">
        <v>573</v>
      </c>
      <c r="E1484" s="12" t="s">
        <v>544</v>
      </c>
      <c r="F1484" s="12" t="s">
        <v>545</v>
      </c>
      <c r="G1484" s="16">
        <v>2000</v>
      </c>
      <c r="H1484" s="16">
        <v>1159.2</v>
      </c>
      <c r="I1484" s="17">
        <v>1159.2</v>
      </c>
      <c r="J1484" s="17">
        <v>1159.2</v>
      </c>
      <c r="K1484" s="16">
        <v>840.8</v>
      </c>
      <c r="L1484" s="12" t="s">
        <v>2439</v>
      </c>
      <c r="M1484" s="12" t="s">
        <v>557</v>
      </c>
      <c r="N1484" s="12" t="s">
        <v>2440</v>
      </c>
      <c r="O1484" s="16">
        <v>196</v>
      </c>
      <c r="P1484" s="16">
        <v>118.8</v>
      </c>
      <c r="Q1484" s="17">
        <v>196</v>
      </c>
      <c r="R1484" s="17">
        <v>196</v>
      </c>
      <c r="S1484" s="16">
        <v>0</v>
      </c>
      <c r="T1484" s="16">
        <v>0</v>
      </c>
      <c r="U1484" s="17">
        <v>0</v>
      </c>
      <c r="V1484" s="17">
        <v>0</v>
      </c>
      <c r="W1484" s="16">
        <v>118.8</v>
      </c>
      <c r="X1484" s="16">
        <v>77.2</v>
      </c>
      <c r="Y1484" s="16">
        <v>5.1984000000000004</v>
      </c>
      <c r="Z1484" s="16">
        <v>113.6016</v>
      </c>
      <c r="AA1484" s="18">
        <v>0</v>
      </c>
      <c r="AB1484" s="16">
        <v>-5.1984000000000004</v>
      </c>
      <c r="AC1484" s="12" t="s">
        <v>549</v>
      </c>
      <c r="AD1484" s="12" t="s">
        <v>559</v>
      </c>
      <c r="AE1484" s="19">
        <v>43684</v>
      </c>
      <c r="AF1484" s="19">
        <v>43692</v>
      </c>
      <c r="AH1484" s="20">
        <v>43697</v>
      </c>
    </row>
    <row r="1485" spans="1:34" s="12" customFormat="1" ht="12.75" x14ac:dyDescent="0.15">
      <c r="A1485" s="12" t="s">
        <v>2441</v>
      </c>
      <c r="B1485" s="12" t="s">
        <v>2240</v>
      </c>
      <c r="C1485" s="12" t="s">
        <v>554</v>
      </c>
      <c r="D1485" s="12" t="s">
        <v>555</v>
      </c>
      <c r="E1485" s="12" t="s">
        <v>544</v>
      </c>
      <c r="F1485" s="12" t="s">
        <v>545</v>
      </c>
      <c r="G1485" s="16">
        <v>350</v>
      </c>
      <c r="H1485" s="16">
        <v>0</v>
      </c>
      <c r="I1485" s="17">
        <v>0</v>
      </c>
      <c r="J1485" s="17">
        <v>0</v>
      </c>
      <c r="K1485" s="16">
        <v>350</v>
      </c>
      <c r="L1485" s="12" t="s">
        <v>654</v>
      </c>
      <c r="M1485" s="12" t="s">
        <v>557</v>
      </c>
      <c r="N1485" s="12" t="s">
        <v>655</v>
      </c>
      <c r="O1485" s="16">
        <v>49</v>
      </c>
      <c r="P1485" s="16">
        <v>0</v>
      </c>
      <c r="Q1485" s="17">
        <v>45.5</v>
      </c>
      <c r="R1485" s="17">
        <v>45.5</v>
      </c>
      <c r="S1485" s="16">
        <v>0</v>
      </c>
      <c r="T1485" s="16">
        <v>0</v>
      </c>
      <c r="U1485" s="17">
        <v>0</v>
      </c>
      <c r="V1485" s="17">
        <v>0</v>
      </c>
      <c r="W1485" s="16">
        <v>0</v>
      </c>
      <c r="X1485" s="16">
        <v>49</v>
      </c>
      <c r="Y1485" s="16">
        <v>0</v>
      </c>
      <c r="Z1485" s="16">
        <v>0</v>
      </c>
      <c r="AA1485" s="18">
        <v>0</v>
      </c>
      <c r="AB1485" s="16">
        <v>0</v>
      </c>
      <c r="AC1485" s="12" t="s">
        <v>549</v>
      </c>
      <c r="AD1485" s="12" t="s">
        <v>559</v>
      </c>
      <c r="AE1485" s="19">
        <v>43678</v>
      </c>
      <c r="AH1485" s="20">
        <v>43683</v>
      </c>
    </row>
    <row r="1486" spans="1:34" s="12" customFormat="1" ht="12.75" x14ac:dyDescent="0.15">
      <c r="A1486" s="12" t="s">
        <v>2442</v>
      </c>
      <c r="B1486" s="12" t="s">
        <v>37</v>
      </c>
      <c r="C1486" s="12" t="s">
        <v>588</v>
      </c>
      <c r="D1486" s="12" t="s">
        <v>589</v>
      </c>
      <c r="E1486" s="12" t="s">
        <v>544</v>
      </c>
      <c r="F1486" s="12" t="s">
        <v>545</v>
      </c>
      <c r="G1486" s="16">
        <v>500</v>
      </c>
      <c r="H1486" s="16">
        <v>500</v>
      </c>
      <c r="I1486" s="17">
        <v>500</v>
      </c>
      <c r="J1486" s="17">
        <v>500</v>
      </c>
      <c r="K1486" s="16">
        <v>0</v>
      </c>
      <c r="L1486" s="12" t="s">
        <v>595</v>
      </c>
      <c r="M1486" s="12" t="s">
        <v>591</v>
      </c>
      <c r="N1486" s="12" t="s">
        <v>596</v>
      </c>
      <c r="O1486" s="16">
        <v>21</v>
      </c>
      <c r="P1486" s="16">
        <v>21</v>
      </c>
      <c r="Q1486" s="17">
        <v>21</v>
      </c>
      <c r="R1486" s="17">
        <v>21</v>
      </c>
      <c r="S1486" s="16">
        <v>0</v>
      </c>
      <c r="T1486" s="16">
        <v>0</v>
      </c>
      <c r="U1486" s="17">
        <v>0</v>
      </c>
      <c r="V1486" s="17">
        <v>0</v>
      </c>
      <c r="W1486" s="16">
        <v>21</v>
      </c>
      <c r="X1486" s="16">
        <v>0</v>
      </c>
      <c r="Y1486" s="16">
        <v>0</v>
      </c>
      <c r="Z1486" s="16">
        <v>21</v>
      </c>
      <c r="AA1486" s="18">
        <v>0</v>
      </c>
      <c r="AB1486" s="16">
        <v>0</v>
      </c>
      <c r="AC1486" s="12" t="s">
        <v>549</v>
      </c>
      <c r="AD1486" s="12" t="s">
        <v>559</v>
      </c>
      <c r="AE1486" s="19">
        <v>43678</v>
      </c>
      <c r="AF1486" s="19">
        <v>43678</v>
      </c>
      <c r="AG1486" s="19">
        <v>43678</v>
      </c>
      <c r="AH1486" s="20">
        <v>43683</v>
      </c>
    </row>
    <row r="1487" spans="1:34" s="12" customFormat="1" ht="12.75" x14ac:dyDescent="0.15">
      <c r="A1487" s="12" t="s">
        <v>2443</v>
      </c>
      <c r="B1487" s="12" t="s">
        <v>38</v>
      </c>
      <c r="C1487" s="12" t="s">
        <v>588</v>
      </c>
      <c r="D1487" s="12" t="s">
        <v>589</v>
      </c>
      <c r="E1487" s="12" t="s">
        <v>544</v>
      </c>
      <c r="F1487" s="12" t="s">
        <v>545</v>
      </c>
      <c r="G1487" s="16">
        <v>500</v>
      </c>
      <c r="H1487" s="16">
        <v>500</v>
      </c>
      <c r="I1487" s="17">
        <v>500</v>
      </c>
      <c r="J1487" s="17">
        <v>500</v>
      </c>
      <c r="K1487" s="16">
        <v>0</v>
      </c>
      <c r="L1487" s="12" t="s">
        <v>595</v>
      </c>
      <c r="M1487" s="12" t="s">
        <v>591</v>
      </c>
      <c r="N1487" s="12" t="s">
        <v>596</v>
      </c>
      <c r="O1487" s="16">
        <v>21</v>
      </c>
      <c r="P1487" s="16">
        <v>21</v>
      </c>
      <c r="Q1487" s="17">
        <v>21</v>
      </c>
      <c r="R1487" s="17">
        <v>21</v>
      </c>
      <c r="S1487" s="16">
        <v>0</v>
      </c>
      <c r="T1487" s="16">
        <v>0</v>
      </c>
      <c r="U1487" s="17">
        <v>0</v>
      </c>
      <c r="V1487" s="17">
        <v>0</v>
      </c>
      <c r="W1487" s="16">
        <v>21</v>
      </c>
      <c r="X1487" s="16">
        <v>0</v>
      </c>
      <c r="Y1487" s="16">
        <v>0</v>
      </c>
      <c r="Z1487" s="16">
        <v>21</v>
      </c>
      <c r="AA1487" s="18">
        <v>0</v>
      </c>
      <c r="AB1487" s="16">
        <v>0</v>
      </c>
      <c r="AC1487" s="12" t="s">
        <v>549</v>
      </c>
      <c r="AD1487" s="12" t="s">
        <v>559</v>
      </c>
      <c r="AE1487" s="19">
        <v>43678</v>
      </c>
      <c r="AF1487" s="19">
        <v>43678</v>
      </c>
      <c r="AG1487" s="19">
        <v>43679</v>
      </c>
      <c r="AH1487" s="20">
        <v>43683</v>
      </c>
    </row>
    <row r="1488" spans="1:34" s="12" customFormat="1" ht="12.75" x14ac:dyDescent="0.15">
      <c r="A1488" s="12" t="s">
        <v>293</v>
      </c>
      <c r="B1488" s="12" t="s">
        <v>85</v>
      </c>
      <c r="C1488" s="12" t="s">
        <v>567</v>
      </c>
      <c r="D1488" s="12" t="s">
        <v>562</v>
      </c>
      <c r="E1488" s="12" t="s">
        <v>544</v>
      </c>
      <c r="F1488" s="12" t="s">
        <v>545</v>
      </c>
      <c r="G1488" s="16">
        <v>700000</v>
      </c>
      <c r="H1488" s="16">
        <v>160700</v>
      </c>
      <c r="I1488" s="17">
        <v>160700</v>
      </c>
      <c r="J1488" s="17">
        <v>160700</v>
      </c>
      <c r="K1488" s="16">
        <v>539300</v>
      </c>
      <c r="L1488" s="12" t="s">
        <v>568</v>
      </c>
      <c r="M1488" s="12" t="s">
        <v>569</v>
      </c>
      <c r="N1488" s="12" t="s">
        <v>570</v>
      </c>
      <c r="O1488" s="16">
        <v>360</v>
      </c>
      <c r="P1488" s="16">
        <v>150</v>
      </c>
      <c r="Q1488" s="17">
        <v>360</v>
      </c>
      <c r="R1488" s="17">
        <v>360</v>
      </c>
      <c r="S1488" s="16">
        <v>0</v>
      </c>
      <c r="T1488" s="16">
        <v>0</v>
      </c>
      <c r="U1488" s="17">
        <v>0</v>
      </c>
      <c r="V1488" s="17">
        <v>0</v>
      </c>
      <c r="W1488" s="16">
        <v>150</v>
      </c>
      <c r="X1488" s="16">
        <v>210</v>
      </c>
      <c r="Y1488" s="16">
        <v>67.354285714285695</v>
      </c>
      <c r="Z1488" s="16">
        <v>82.645714285714305</v>
      </c>
      <c r="AA1488" s="18">
        <v>0</v>
      </c>
      <c r="AB1488" s="16">
        <v>-67.354285714285695</v>
      </c>
      <c r="AC1488" s="12" t="s">
        <v>549</v>
      </c>
      <c r="AD1488" s="12" t="s">
        <v>559</v>
      </c>
      <c r="AE1488" s="19">
        <v>43678</v>
      </c>
      <c r="AF1488" s="19">
        <v>43679</v>
      </c>
      <c r="AH1488" s="20">
        <v>43683</v>
      </c>
    </row>
    <row r="1489" spans="1:34" s="12" customFormat="1" ht="12.75" x14ac:dyDescent="0.15">
      <c r="A1489" s="12" t="s">
        <v>2444</v>
      </c>
      <c r="B1489" s="12" t="s">
        <v>587</v>
      </c>
      <c r="C1489" s="12" t="s">
        <v>588</v>
      </c>
      <c r="D1489" s="12" t="s">
        <v>589</v>
      </c>
      <c r="E1489" s="12" t="s">
        <v>544</v>
      </c>
      <c r="F1489" s="12" t="s">
        <v>545</v>
      </c>
      <c r="G1489" s="16">
        <v>550</v>
      </c>
      <c r="H1489" s="16">
        <v>550</v>
      </c>
      <c r="I1489" s="17">
        <v>550</v>
      </c>
      <c r="J1489" s="17">
        <v>550</v>
      </c>
      <c r="K1489" s="16">
        <v>0</v>
      </c>
      <c r="L1489" s="12" t="s">
        <v>590</v>
      </c>
      <c r="M1489" s="12" t="s">
        <v>591</v>
      </c>
      <c r="N1489" s="12" t="s">
        <v>592</v>
      </c>
      <c r="O1489" s="16">
        <v>19</v>
      </c>
      <c r="P1489" s="16">
        <v>19</v>
      </c>
      <c r="Q1489" s="17">
        <v>19</v>
      </c>
      <c r="R1489" s="17">
        <v>19</v>
      </c>
      <c r="S1489" s="16">
        <v>0</v>
      </c>
      <c r="T1489" s="16">
        <v>0</v>
      </c>
      <c r="U1489" s="17">
        <v>0</v>
      </c>
      <c r="V1489" s="17">
        <v>0</v>
      </c>
      <c r="W1489" s="16">
        <v>19</v>
      </c>
      <c r="X1489" s="16">
        <v>0</v>
      </c>
      <c r="Y1489" s="16">
        <v>0</v>
      </c>
      <c r="Z1489" s="16">
        <v>19</v>
      </c>
      <c r="AA1489" s="18">
        <v>0</v>
      </c>
      <c r="AB1489" s="16">
        <v>0</v>
      </c>
      <c r="AC1489" s="12" t="s">
        <v>549</v>
      </c>
      <c r="AD1489" s="12" t="s">
        <v>559</v>
      </c>
      <c r="AE1489" s="19">
        <v>43678</v>
      </c>
      <c r="AF1489" s="19">
        <v>43678</v>
      </c>
      <c r="AG1489" s="19">
        <v>43678</v>
      </c>
      <c r="AH1489" s="20">
        <v>43683</v>
      </c>
    </row>
    <row r="1490" spans="1:34" s="12" customFormat="1" ht="12.75" x14ac:dyDescent="0.15">
      <c r="A1490" s="12" t="s">
        <v>2445</v>
      </c>
      <c r="B1490" s="12" t="s">
        <v>419</v>
      </c>
      <c r="C1490" s="12" t="s">
        <v>680</v>
      </c>
      <c r="D1490" s="12" t="s">
        <v>681</v>
      </c>
      <c r="E1490" s="12" t="s">
        <v>544</v>
      </c>
      <c r="F1490" s="12" t="s">
        <v>545</v>
      </c>
      <c r="G1490" s="16">
        <v>510000</v>
      </c>
      <c r="H1490" s="16">
        <v>147000</v>
      </c>
      <c r="I1490" s="17">
        <v>147000</v>
      </c>
      <c r="J1490" s="17">
        <v>147000</v>
      </c>
      <c r="K1490" s="16">
        <v>363000</v>
      </c>
      <c r="L1490" s="12" t="s">
        <v>677</v>
      </c>
      <c r="M1490" s="12" t="s">
        <v>564</v>
      </c>
      <c r="N1490" s="12" t="s">
        <v>678</v>
      </c>
      <c r="O1490" s="16">
        <v>68.34</v>
      </c>
      <c r="P1490" s="16">
        <v>24.14</v>
      </c>
      <c r="Q1490" s="17">
        <v>68.34</v>
      </c>
      <c r="R1490" s="17">
        <v>68.34</v>
      </c>
      <c r="S1490" s="16">
        <v>0</v>
      </c>
      <c r="T1490" s="16">
        <v>0</v>
      </c>
      <c r="U1490" s="17">
        <v>0</v>
      </c>
      <c r="V1490" s="17">
        <v>0</v>
      </c>
      <c r="W1490" s="16">
        <v>24.14</v>
      </c>
      <c r="X1490" s="16">
        <v>44.2</v>
      </c>
      <c r="Y1490" s="16">
        <v>4.4420000000000002</v>
      </c>
      <c r="Z1490" s="16">
        <v>19.698</v>
      </c>
      <c r="AA1490" s="18">
        <v>0</v>
      </c>
      <c r="AB1490" s="16">
        <v>-4.4420000000000002</v>
      </c>
      <c r="AC1490" s="12" t="s">
        <v>549</v>
      </c>
      <c r="AD1490" s="12" t="s">
        <v>559</v>
      </c>
      <c r="AE1490" s="19">
        <v>43678</v>
      </c>
      <c r="AF1490" s="19">
        <v>43678</v>
      </c>
      <c r="AH1490" s="20">
        <v>43683</v>
      </c>
    </row>
    <row r="1491" spans="1:34" s="12" customFormat="1" ht="12.75" x14ac:dyDescent="0.15">
      <c r="A1491" s="12" t="s">
        <v>2446</v>
      </c>
      <c r="B1491" s="12" t="s">
        <v>422</v>
      </c>
      <c r="C1491" s="12" t="s">
        <v>675</v>
      </c>
      <c r="D1491" s="12" t="s">
        <v>676</v>
      </c>
      <c r="E1491" s="12" t="s">
        <v>544</v>
      </c>
      <c r="F1491" s="12" t="s">
        <v>545</v>
      </c>
      <c r="G1491" s="16">
        <v>510000</v>
      </c>
      <c r="H1491" s="16">
        <v>157000</v>
      </c>
      <c r="I1491" s="17">
        <v>157000</v>
      </c>
      <c r="J1491" s="17">
        <v>157000</v>
      </c>
      <c r="K1491" s="16">
        <v>353000</v>
      </c>
      <c r="L1491" s="12" t="s">
        <v>677</v>
      </c>
      <c r="M1491" s="12" t="s">
        <v>564</v>
      </c>
      <c r="N1491" s="12" t="s">
        <v>678</v>
      </c>
      <c r="O1491" s="16">
        <v>68.34</v>
      </c>
      <c r="P1491" s="16">
        <v>25.34</v>
      </c>
      <c r="Q1491" s="17">
        <v>68.34</v>
      </c>
      <c r="R1491" s="17">
        <v>68.34</v>
      </c>
      <c r="S1491" s="16">
        <v>0</v>
      </c>
      <c r="T1491" s="16">
        <v>0</v>
      </c>
      <c r="U1491" s="17">
        <v>0</v>
      </c>
      <c r="V1491" s="17">
        <v>0</v>
      </c>
      <c r="W1491" s="16">
        <v>25.34</v>
      </c>
      <c r="X1491" s="16">
        <v>43</v>
      </c>
      <c r="Y1491" s="16">
        <v>4.3019999999999996</v>
      </c>
      <c r="Z1491" s="16">
        <v>21.038</v>
      </c>
      <c r="AA1491" s="18">
        <v>0</v>
      </c>
      <c r="AB1491" s="16">
        <v>-4.3019999999999996</v>
      </c>
      <c r="AC1491" s="12" t="s">
        <v>549</v>
      </c>
      <c r="AD1491" s="12" t="s">
        <v>559</v>
      </c>
      <c r="AE1491" s="19">
        <v>43678</v>
      </c>
      <c r="AF1491" s="19">
        <v>43678</v>
      </c>
      <c r="AH1491" s="20">
        <v>43683</v>
      </c>
    </row>
    <row r="1492" spans="1:34" s="12" customFormat="1" ht="12.75" x14ac:dyDescent="0.15">
      <c r="A1492" s="12" t="s">
        <v>2447</v>
      </c>
      <c r="B1492" s="12" t="s">
        <v>2046</v>
      </c>
      <c r="C1492" s="12" t="s">
        <v>711</v>
      </c>
      <c r="D1492" s="12" t="s">
        <v>1383</v>
      </c>
      <c r="E1492" s="12" t="s">
        <v>544</v>
      </c>
      <c r="F1492" s="12" t="s">
        <v>545</v>
      </c>
      <c r="G1492" s="16">
        <v>500</v>
      </c>
      <c r="H1492" s="16">
        <v>451</v>
      </c>
      <c r="I1492" s="17">
        <v>451</v>
      </c>
      <c r="J1492" s="17">
        <v>451</v>
      </c>
      <c r="K1492" s="16">
        <v>49</v>
      </c>
      <c r="L1492" s="12" t="s">
        <v>1384</v>
      </c>
      <c r="M1492" s="12" t="s">
        <v>827</v>
      </c>
      <c r="N1492" s="12" t="s">
        <v>1385</v>
      </c>
      <c r="O1492" s="16">
        <v>52</v>
      </c>
      <c r="P1492" s="16">
        <v>51.5</v>
      </c>
      <c r="Q1492" s="17">
        <v>52</v>
      </c>
      <c r="R1492" s="17">
        <v>52</v>
      </c>
      <c r="S1492" s="16">
        <v>0</v>
      </c>
      <c r="T1492" s="16">
        <v>0</v>
      </c>
      <c r="U1492" s="17">
        <v>0</v>
      </c>
      <c r="V1492" s="17">
        <v>0</v>
      </c>
      <c r="W1492" s="16">
        <v>51.5</v>
      </c>
      <c r="X1492" s="16">
        <v>0.5</v>
      </c>
      <c r="Y1492" s="16">
        <v>4.5959999999999903</v>
      </c>
      <c r="Z1492" s="16">
        <v>46.904000000000003</v>
      </c>
      <c r="AA1492" s="18">
        <v>0</v>
      </c>
      <c r="AB1492" s="16">
        <v>-4.5960000000000001</v>
      </c>
      <c r="AC1492" s="12" t="s">
        <v>549</v>
      </c>
      <c r="AD1492" s="12" t="s">
        <v>559</v>
      </c>
      <c r="AE1492" s="19">
        <v>43678</v>
      </c>
      <c r="AF1492" s="19">
        <v>43678</v>
      </c>
      <c r="AH1492" s="20">
        <v>43683</v>
      </c>
    </row>
    <row r="1493" spans="1:34" s="12" customFormat="1" ht="12.75" x14ac:dyDescent="0.15">
      <c r="A1493" s="12" t="s">
        <v>2448</v>
      </c>
      <c r="B1493" s="12" t="s">
        <v>920</v>
      </c>
      <c r="C1493" s="12" t="s">
        <v>787</v>
      </c>
      <c r="D1493" s="12" t="s">
        <v>684</v>
      </c>
      <c r="E1493" s="12" t="s">
        <v>544</v>
      </c>
      <c r="F1493" s="12" t="s">
        <v>545</v>
      </c>
      <c r="G1493" s="16">
        <v>100000</v>
      </c>
      <c r="H1493" s="16">
        <v>100000</v>
      </c>
      <c r="I1493" s="17">
        <v>100000</v>
      </c>
      <c r="J1493" s="17">
        <v>100000</v>
      </c>
      <c r="K1493" s="16">
        <v>0</v>
      </c>
      <c r="L1493" s="12" t="s">
        <v>921</v>
      </c>
      <c r="M1493" s="12" t="s">
        <v>564</v>
      </c>
      <c r="N1493" s="12" t="s">
        <v>922</v>
      </c>
      <c r="O1493" s="16">
        <v>54</v>
      </c>
      <c r="P1493" s="16">
        <v>54</v>
      </c>
      <c r="Q1493" s="17">
        <v>54</v>
      </c>
      <c r="R1493" s="17">
        <v>54</v>
      </c>
      <c r="S1493" s="16">
        <v>0</v>
      </c>
      <c r="T1493" s="16">
        <v>0</v>
      </c>
      <c r="U1493" s="17">
        <v>0</v>
      </c>
      <c r="V1493" s="17">
        <v>0</v>
      </c>
      <c r="W1493" s="16">
        <v>54</v>
      </c>
      <c r="X1493" s="16">
        <v>0</v>
      </c>
      <c r="Y1493" s="16">
        <v>0</v>
      </c>
      <c r="Z1493" s="16">
        <v>54</v>
      </c>
      <c r="AA1493" s="18">
        <v>0</v>
      </c>
      <c r="AB1493" s="16">
        <v>0</v>
      </c>
      <c r="AC1493" s="12" t="s">
        <v>549</v>
      </c>
      <c r="AD1493" s="12" t="s">
        <v>559</v>
      </c>
      <c r="AE1493" s="19">
        <v>43678</v>
      </c>
      <c r="AF1493" s="19">
        <v>43682</v>
      </c>
      <c r="AG1493" s="19">
        <v>43682</v>
      </c>
      <c r="AH1493" s="20">
        <v>43683</v>
      </c>
    </row>
    <row r="1494" spans="1:34" s="12" customFormat="1" ht="12.75" x14ac:dyDescent="0.15">
      <c r="A1494" s="12" t="s">
        <v>2449</v>
      </c>
      <c r="B1494" s="12" t="s">
        <v>26</v>
      </c>
      <c r="C1494" s="12" t="s">
        <v>690</v>
      </c>
      <c r="D1494" s="12" t="s">
        <v>691</v>
      </c>
      <c r="E1494" s="12" t="s">
        <v>544</v>
      </c>
      <c r="F1494" s="12" t="s">
        <v>545</v>
      </c>
      <c r="G1494" s="16">
        <v>900</v>
      </c>
      <c r="H1494" s="16">
        <v>0</v>
      </c>
      <c r="I1494" s="17">
        <v>0</v>
      </c>
      <c r="J1494" s="17">
        <v>0</v>
      </c>
      <c r="K1494" s="16">
        <v>900</v>
      </c>
      <c r="L1494" s="12" t="s">
        <v>947</v>
      </c>
      <c r="M1494" s="12" t="s">
        <v>564</v>
      </c>
      <c r="N1494" s="12" t="s">
        <v>948</v>
      </c>
      <c r="O1494" s="16">
        <v>1</v>
      </c>
      <c r="P1494" s="16">
        <v>0</v>
      </c>
      <c r="Q1494" s="17">
        <v>0</v>
      </c>
      <c r="R1494" s="17">
        <v>0</v>
      </c>
      <c r="S1494" s="16">
        <v>0</v>
      </c>
      <c r="T1494" s="16">
        <v>0</v>
      </c>
      <c r="U1494" s="17">
        <v>0</v>
      </c>
      <c r="V1494" s="17">
        <v>0</v>
      </c>
      <c r="W1494" s="16">
        <v>0</v>
      </c>
      <c r="X1494" s="16">
        <v>1</v>
      </c>
      <c r="Y1494" s="16">
        <v>0</v>
      </c>
      <c r="Z1494" s="16">
        <v>0</v>
      </c>
      <c r="AA1494" s="18">
        <v>0</v>
      </c>
      <c r="AB1494" s="16">
        <v>0</v>
      </c>
      <c r="AC1494" s="12" t="s">
        <v>549</v>
      </c>
      <c r="AD1494" s="12" t="s">
        <v>559</v>
      </c>
      <c r="AE1494" s="19">
        <v>43678</v>
      </c>
      <c r="AH1494" s="20">
        <v>43683</v>
      </c>
    </row>
    <row r="1495" spans="1:34" s="12" customFormat="1" ht="12.75" x14ac:dyDescent="0.15">
      <c r="A1495" s="12" t="s">
        <v>2450</v>
      </c>
      <c r="B1495" s="12" t="s">
        <v>99</v>
      </c>
      <c r="C1495" s="12" t="s">
        <v>588</v>
      </c>
      <c r="D1495" s="12" t="s">
        <v>987</v>
      </c>
      <c r="E1495" s="12" t="s">
        <v>544</v>
      </c>
      <c r="F1495" s="12" t="s">
        <v>545</v>
      </c>
      <c r="G1495" s="16">
        <v>500</v>
      </c>
      <c r="H1495" s="16">
        <v>40</v>
      </c>
      <c r="I1495" s="17">
        <v>40</v>
      </c>
      <c r="J1495" s="17">
        <v>40</v>
      </c>
      <c r="K1495" s="16">
        <v>460</v>
      </c>
      <c r="L1495" s="12" t="s">
        <v>988</v>
      </c>
      <c r="M1495" s="12" t="s">
        <v>557</v>
      </c>
      <c r="N1495" s="12" t="s">
        <v>989</v>
      </c>
      <c r="O1495" s="16">
        <v>279</v>
      </c>
      <c r="P1495" s="16">
        <v>31</v>
      </c>
      <c r="Q1495" s="17">
        <v>279</v>
      </c>
      <c r="R1495" s="17">
        <v>279</v>
      </c>
      <c r="S1495" s="16">
        <v>0</v>
      </c>
      <c r="T1495" s="16">
        <v>0</v>
      </c>
      <c r="U1495" s="17">
        <v>0</v>
      </c>
      <c r="V1495" s="17">
        <v>0</v>
      </c>
      <c r="W1495" s="16">
        <v>31</v>
      </c>
      <c r="X1495" s="16">
        <v>248</v>
      </c>
      <c r="Y1495" s="16">
        <v>8.68</v>
      </c>
      <c r="Z1495" s="16">
        <v>22.32</v>
      </c>
      <c r="AA1495" s="18">
        <v>0</v>
      </c>
      <c r="AB1495" s="16">
        <v>-8.68</v>
      </c>
      <c r="AC1495" s="12" t="s">
        <v>549</v>
      </c>
      <c r="AD1495" s="12" t="s">
        <v>559</v>
      </c>
      <c r="AE1495" s="19">
        <v>43678</v>
      </c>
      <c r="AF1495" s="19">
        <v>43678</v>
      </c>
      <c r="AH1495" s="20">
        <v>43683</v>
      </c>
    </row>
    <row r="1496" spans="1:34" s="12" customFormat="1" ht="12.75" x14ac:dyDescent="0.15">
      <c r="A1496" s="12" t="s">
        <v>2451</v>
      </c>
      <c r="B1496" s="12" t="s">
        <v>279</v>
      </c>
      <c r="C1496" s="12" t="s">
        <v>740</v>
      </c>
      <c r="D1496" s="12" t="s">
        <v>741</v>
      </c>
      <c r="E1496" s="12" t="s">
        <v>544</v>
      </c>
      <c r="F1496" s="12" t="s">
        <v>545</v>
      </c>
      <c r="G1496" s="16">
        <v>160</v>
      </c>
      <c r="H1496" s="16">
        <v>150.80000000000001</v>
      </c>
      <c r="I1496" s="17">
        <v>150.80000000000001</v>
      </c>
      <c r="J1496" s="17">
        <v>150.80000000000001</v>
      </c>
      <c r="K1496" s="16">
        <v>9.1999999999999993</v>
      </c>
      <c r="L1496" s="12" t="s">
        <v>742</v>
      </c>
      <c r="M1496" s="12" t="s">
        <v>743</v>
      </c>
      <c r="N1496" s="12" t="s">
        <v>744</v>
      </c>
      <c r="O1496" s="16">
        <v>12.840999999999999</v>
      </c>
      <c r="P1496" s="16">
        <v>12.106</v>
      </c>
      <c r="Q1496" s="17">
        <v>12.106</v>
      </c>
      <c r="R1496" s="17">
        <v>12.106</v>
      </c>
      <c r="S1496" s="16">
        <v>0</v>
      </c>
      <c r="T1496" s="16">
        <v>0</v>
      </c>
      <c r="U1496" s="17">
        <v>0</v>
      </c>
      <c r="V1496" s="17">
        <v>0</v>
      </c>
      <c r="W1496" s="16">
        <v>12.106</v>
      </c>
      <c r="X1496" s="16">
        <v>0.73499999999999999</v>
      </c>
      <c r="Y1496" s="16">
        <v>3.3574999999996199E-3</v>
      </c>
      <c r="Z1496" s="16">
        <v>12.1026425</v>
      </c>
      <c r="AA1496" s="18">
        <v>0</v>
      </c>
      <c r="AB1496" s="16">
        <v>-3.3574999999996199E-3</v>
      </c>
      <c r="AC1496" s="12" t="s">
        <v>549</v>
      </c>
      <c r="AD1496" s="12" t="s">
        <v>559</v>
      </c>
      <c r="AE1496" s="19">
        <v>43678</v>
      </c>
      <c r="AF1496" s="19">
        <v>43678</v>
      </c>
      <c r="AH1496" s="20">
        <v>43683</v>
      </c>
    </row>
    <row r="1497" spans="1:34" s="12" customFormat="1" ht="12.75" x14ac:dyDescent="0.15">
      <c r="A1497" s="12" t="s">
        <v>2452</v>
      </c>
      <c r="B1497" s="12" t="s">
        <v>37</v>
      </c>
      <c r="C1497" s="12" t="s">
        <v>588</v>
      </c>
      <c r="D1497" s="12" t="s">
        <v>589</v>
      </c>
      <c r="E1497" s="12" t="s">
        <v>544</v>
      </c>
      <c r="F1497" s="12" t="s">
        <v>545</v>
      </c>
      <c r="G1497" s="16">
        <v>2000</v>
      </c>
      <c r="H1497" s="16">
        <v>1430</v>
      </c>
      <c r="I1497" s="17">
        <v>1430</v>
      </c>
      <c r="J1497" s="17">
        <v>1430</v>
      </c>
      <c r="K1497" s="16">
        <v>570</v>
      </c>
      <c r="L1497" s="12" t="s">
        <v>595</v>
      </c>
      <c r="M1497" s="12" t="s">
        <v>591</v>
      </c>
      <c r="N1497" s="12" t="s">
        <v>596</v>
      </c>
      <c r="O1497" s="16">
        <v>83</v>
      </c>
      <c r="P1497" s="16">
        <v>59.4</v>
      </c>
      <c r="Q1497" s="17">
        <v>62.8</v>
      </c>
      <c r="R1497" s="17">
        <v>62.8</v>
      </c>
      <c r="S1497" s="16">
        <v>0</v>
      </c>
      <c r="T1497" s="16">
        <v>0</v>
      </c>
      <c r="U1497" s="17">
        <v>0</v>
      </c>
      <c r="V1497" s="17">
        <v>0</v>
      </c>
      <c r="W1497" s="16">
        <v>59.4</v>
      </c>
      <c r="X1497" s="16">
        <v>23.6</v>
      </c>
      <c r="Y1497" s="16">
        <v>5.5E-2</v>
      </c>
      <c r="Z1497" s="16">
        <v>59.344999999999999</v>
      </c>
      <c r="AA1497" s="18">
        <v>0</v>
      </c>
      <c r="AB1497" s="16">
        <v>-5.5E-2</v>
      </c>
      <c r="AC1497" s="12" t="s">
        <v>549</v>
      </c>
      <c r="AD1497" s="12" t="s">
        <v>559</v>
      </c>
      <c r="AE1497" s="19">
        <v>43678</v>
      </c>
      <c r="AF1497" s="19">
        <v>43678</v>
      </c>
      <c r="AH1497" s="20">
        <v>43683</v>
      </c>
    </row>
    <row r="1498" spans="1:34" s="12" customFormat="1" ht="12.75" x14ac:dyDescent="0.15">
      <c r="A1498" s="12" t="s">
        <v>2453</v>
      </c>
      <c r="B1498" s="12" t="s">
        <v>587</v>
      </c>
      <c r="C1498" s="12" t="s">
        <v>588</v>
      </c>
      <c r="D1498" s="12" t="s">
        <v>589</v>
      </c>
      <c r="E1498" s="12" t="s">
        <v>544</v>
      </c>
      <c r="F1498" s="12" t="s">
        <v>545</v>
      </c>
      <c r="G1498" s="16">
        <v>1000</v>
      </c>
      <c r="H1498" s="16">
        <v>986</v>
      </c>
      <c r="I1498" s="17">
        <v>986</v>
      </c>
      <c r="J1498" s="17">
        <v>986</v>
      </c>
      <c r="K1498" s="16">
        <v>14</v>
      </c>
      <c r="L1498" s="12" t="s">
        <v>590</v>
      </c>
      <c r="M1498" s="12" t="s">
        <v>591</v>
      </c>
      <c r="N1498" s="12" t="s">
        <v>592</v>
      </c>
      <c r="O1498" s="16">
        <v>33</v>
      </c>
      <c r="P1498" s="16">
        <v>33</v>
      </c>
      <c r="Q1498" s="17">
        <v>33</v>
      </c>
      <c r="R1498" s="17">
        <v>33</v>
      </c>
      <c r="S1498" s="16">
        <v>0</v>
      </c>
      <c r="T1498" s="16">
        <v>0</v>
      </c>
      <c r="U1498" s="17">
        <v>0</v>
      </c>
      <c r="V1498" s="17">
        <v>0</v>
      </c>
      <c r="W1498" s="16">
        <v>33</v>
      </c>
      <c r="X1498" s="16">
        <v>0</v>
      </c>
      <c r="Y1498" s="16">
        <v>0.46199999999999802</v>
      </c>
      <c r="Z1498" s="16">
        <v>32.537999999999997</v>
      </c>
      <c r="AA1498" s="18">
        <v>0</v>
      </c>
      <c r="AB1498" s="16">
        <v>-0.46199999999999802</v>
      </c>
      <c r="AC1498" s="12" t="s">
        <v>549</v>
      </c>
      <c r="AD1498" s="12" t="s">
        <v>559</v>
      </c>
      <c r="AE1498" s="19">
        <v>43678</v>
      </c>
      <c r="AF1498" s="19">
        <v>43678</v>
      </c>
      <c r="AH1498" s="20">
        <v>43683</v>
      </c>
    </row>
    <row r="1499" spans="1:34" s="12" customFormat="1" ht="12.75" x14ac:dyDescent="0.15">
      <c r="A1499" s="12" t="s">
        <v>2454</v>
      </c>
      <c r="B1499" s="12" t="s">
        <v>1245</v>
      </c>
      <c r="C1499" s="12" t="s">
        <v>554</v>
      </c>
      <c r="D1499" s="12" t="s">
        <v>1196</v>
      </c>
      <c r="E1499" s="12" t="s">
        <v>544</v>
      </c>
      <c r="F1499" s="12" t="s">
        <v>545</v>
      </c>
      <c r="G1499" s="16">
        <v>500</v>
      </c>
      <c r="H1499" s="16">
        <v>372</v>
      </c>
      <c r="I1499" s="17">
        <v>372</v>
      </c>
      <c r="J1499" s="17">
        <v>372</v>
      </c>
      <c r="K1499" s="16">
        <v>128</v>
      </c>
      <c r="L1499" s="12" t="s">
        <v>654</v>
      </c>
      <c r="M1499" s="12" t="s">
        <v>557</v>
      </c>
      <c r="N1499" s="12" t="s">
        <v>655</v>
      </c>
      <c r="O1499" s="16">
        <v>61</v>
      </c>
      <c r="P1499" s="16">
        <v>45.4</v>
      </c>
      <c r="Q1499" s="17">
        <v>61</v>
      </c>
      <c r="R1499" s="17">
        <v>61</v>
      </c>
      <c r="S1499" s="16">
        <v>0</v>
      </c>
      <c r="T1499" s="16">
        <v>0</v>
      </c>
      <c r="U1499" s="17">
        <v>0</v>
      </c>
      <c r="V1499" s="17">
        <v>0</v>
      </c>
      <c r="W1499" s="16">
        <v>45.4</v>
      </c>
      <c r="X1499" s="16">
        <v>15.6</v>
      </c>
      <c r="Y1499" s="16">
        <v>1.5999999999994501E-2</v>
      </c>
      <c r="Z1499" s="16">
        <v>45.384</v>
      </c>
      <c r="AA1499" s="18">
        <v>0</v>
      </c>
      <c r="AB1499" s="16">
        <v>-1.6000000000003602E-2</v>
      </c>
      <c r="AC1499" s="12" t="s">
        <v>549</v>
      </c>
      <c r="AD1499" s="12" t="s">
        <v>559</v>
      </c>
      <c r="AE1499" s="19">
        <v>43678</v>
      </c>
      <c r="AF1499" s="19">
        <v>43678</v>
      </c>
      <c r="AH1499" s="20">
        <v>43683</v>
      </c>
    </row>
    <row r="1500" spans="1:34" s="12" customFormat="1" ht="12.75" x14ac:dyDescent="0.15">
      <c r="A1500" s="12" t="s">
        <v>2455</v>
      </c>
      <c r="B1500" s="12" t="s">
        <v>101</v>
      </c>
      <c r="C1500" s="12" t="s">
        <v>588</v>
      </c>
      <c r="D1500" s="12" t="s">
        <v>983</v>
      </c>
      <c r="E1500" s="12" t="s">
        <v>544</v>
      </c>
      <c r="F1500" s="12" t="s">
        <v>545</v>
      </c>
      <c r="G1500" s="16">
        <v>10</v>
      </c>
      <c r="H1500" s="16">
        <v>10</v>
      </c>
      <c r="I1500" s="17">
        <v>10</v>
      </c>
      <c r="J1500" s="17">
        <v>10</v>
      </c>
      <c r="K1500" s="16">
        <v>0</v>
      </c>
      <c r="L1500" s="12" t="s">
        <v>984</v>
      </c>
      <c r="M1500" s="12" t="s">
        <v>557</v>
      </c>
      <c r="N1500" s="12" t="s">
        <v>985</v>
      </c>
      <c r="O1500" s="16">
        <v>2</v>
      </c>
      <c r="P1500" s="16">
        <v>2</v>
      </c>
      <c r="Q1500" s="17">
        <v>2</v>
      </c>
      <c r="R1500" s="17">
        <v>2</v>
      </c>
      <c r="S1500" s="16">
        <v>0</v>
      </c>
      <c r="T1500" s="16">
        <v>0</v>
      </c>
      <c r="U1500" s="17">
        <v>0</v>
      </c>
      <c r="V1500" s="17">
        <v>0</v>
      </c>
      <c r="W1500" s="16">
        <v>2</v>
      </c>
      <c r="X1500" s="16">
        <v>0</v>
      </c>
      <c r="Y1500" s="16">
        <v>0</v>
      </c>
      <c r="Z1500" s="16">
        <v>2</v>
      </c>
      <c r="AA1500" s="18">
        <v>0</v>
      </c>
      <c r="AB1500" s="16">
        <v>0</v>
      </c>
      <c r="AC1500" s="12" t="s">
        <v>549</v>
      </c>
      <c r="AD1500" s="12" t="s">
        <v>559</v>
      </c>
      <c r="AE1500" s="19">
        <v>43678</v>
      </c>
      <c r="AF1500" s="19">
        <v>43678</v>
      </c>
      <c r="AG1500" s="19">
        <v>43678</v>
      </c>
      <c r="AH1500" s="20">
        <v>43683</v>
      </c>
    </row>
    <row r="1501" spans="1:34" s="12" customFormat="1" ht="12.75" x14ac:dyDescent="0.15">
      <c r="A1501" s="12" t="s">
        <v>2456</v>
      </c>
      <c r="B1501" s="12" t="s">
        <v>26</v>
      </c>
      <c r="C1501" s="12" t="s">
        <v>690</v>
      </c>
      <c r="D1501" s="12" t="s">
        <v>691</v>
      </c>
      <c r="E1501" s="12" t="s">
        <v>544</v>
      </c>
      <c r="F1501" s="12" t="s">
        <v>545</v>
      </c>
      <c r="G1501" s="16">
        <v>900000</v>
      </c>
      <c r="H1501" s="16">
        <v>759800</v>
      </c>
      <c r="I1501" s="17">
        <v>759800</v>
      </c>
      <c r="J1501" s="17">
        <v>759800</v>
      </c>
      <c r="K1501" s="16">
        <v>140200</v>
      </c>
      <c r="L1501" s="12" t="s">
        <v>947</v>
      </c>
      <c r="M1501" s="12" t="s">
        <v>564</v>
      </c>
      <c r="N1501" s="12" t="s">
        <v>948</v>
      </c>
      <c r="O1501" s="16">
        <v>256</v>
      </c>
      <c r="P1501" s="16">
        <v>226.99600000000001</v>
      </c>
      <c r="Q1501" s="17">
        <v>255.99600000000001</v>
      </c>
      <c r="R1501" s="17">
        <v>255.99600000000001</v>
      </c>
      <c r="S1501" s="16">
        <v>0</v>
      </c>
      <c r="T1501" s="16">
        <v>0</v>
      </c>
      <c r="U1501" s="17">
        <v>0</v>
      </c>
      <c r="V1501" s="17">
        <v>0</v>
      </c>
      <c r="W1501" s="16">
        <v>226.99600000000001</v>
      </c>
      <c r="X1501" s="16">
        <v>29.004000000000001</v>
      </c>
      <c r="Y1501" s="16">
        <v>10.875111111111099</v>
      </c>
      <c r="Z1501" s="16">
        <v>216.120888888889</v>
      </c>
      <c r="AA1501" s="18">
        <v>0</v>
      </c>
      <c r="AB1501" s="16">
        <v>-10.875111111111099</v>
      </c>
      <c r="AC1501" s="12" t="s">
        <v>549</v>
      </c>
      <c r="AD1501" s="12" t="s">
        <v>559</v>
      </c>
      <c r="AE1501" s="19">
        <v>43678</v>
      </c>
      <c r="AF1501" s="19">
        <v>43679</v>
      </c>
      <c r="AH1501" s="20">
        <v>43683</v>
      </c>
    </row>
    <row r="1502" spans="1:34" s="12" customFormat="1" ht="12.75" x14ac:dyDescent="0.15">
      <c r="A1502" s="12" t="s">
        <v>2457</v>
      </c>
      <c r="B1502" s="12" t="s">
        <v>55</v>
      </c>
      <c r="C1502" s="12" t="s">
        <v>588</v>
      </c>
      <c r="D1502" s="12" t="s">
        <v>816</v>
      </c>
      <c r="E1502" s="12" t="s">
        <v>544</v>
      </c>
      <c r="F1502" s="12" t="s">
        <v>545</v>
      </c>
      <c r="G1502" s="16">
        <v>2000</v>
      </c>
      <c r="H1502" s="16">
        <v>575</v>
      </c>
      <c r="I1502" s="17">
        <v>575</v>
      </c>
      <c r="J1502" s="17">
        <v>575</v>
      </c>
      <c r="K1502" s="16">
        <v>1425</v>
      </c>
      <c r="L1502" s="12" t="s">
        <v>817</v>
      </c>
      <c r="M1502" s="12" t="s">
        <v>557</v>
      </c>
      <c r="N1502" s="12" t="s">
        <v>818</v>
      </c>
      <c r="O1502" s="16">
        <v>157</v>
      </c>
      <c r="P1502" s="16">
        <v>48</v>
      </c>
      <c r="Q1502" s="17">
        <v>157</v>
      </c>
      <c r="R1502" s="17">
        <v>157</v>
      </c>
      <c r="S1502" s="16">
        <v>0</v>
      </c>
      <c r="T1502" s="16">
        <v>0</v>
      </c>
      <c r="U1502" s="17">
        <v>0</v>
      </c>
      <c r="V1502" s="17">
        <v>0</v>
      </c>
      <c r="W1502" s="16">
        <v>48</v>
      </c>
      <c r="X1502" s="16">
        <v>109</v>
      </c>
      <c r="Y1502" s="16">
        <v>2.8624999999999998</v>
      </c>
      <c r="Z1502" s="16">
        <v>45.137500000000003</v>
      </c>
      <c r="AA1502" s="18">
        <v>0</v>
      </c>
      <c r="AB1502" s="16">
        <v>-2.8624999999999998</v>
      </c>
      <c r="AC1502" s="12" t="s">
        <v>549</v>
      </c>
      <c r="AD1502" s="12" t="s">
        <v>559</v>
      </c>
      <c r="AE1502" s="19">
        <v>43678</v>
      </c>
      <c r="AF1502" s="19">
        <v>43682</v>
      </c>
      <c r="AH1502" s="20">
        <v>43683</v>
      </c>
    </row>
    <row r="1503" spans="1:34" s="12" customFormat="1" ht="12.75" x14ac:dyDescent="0.15">
      <c r="A1503" s="12" t="s">
        <v>345</v>
      </c>
      <c r="B1503" s="12" t="s">
        <v>346</v>
      </c>
      <c r="C1503" s="12" t="s">
        <v>670</v>
      </c>
      <c r="D1503" s="12" t="s">
        <v>671</v>
      </c>
      <c r="E1503" s="12" t="s">
        <v>544</v>
      </c>
      <c r="F1503" s="12" t="s">
        <v>545</v>
      </c>
      <c r="G1503" s="16">
        <v>1000000</v>
      </c>
      <c r="H1503" s="16">
        <v>405000</v>
      </c>
      <c r="I1503" s="17">
        <v>405000</v>
      </c>
      <c r="J1503" s="17">
        <v>405000</v>
      </c>
      <c r="K1503" s="16">
        <v>595000</v>
      </c>
      <c r="L1503" s="12" t="s">
        <v>1698</v>
      </c>
      <c r="M1503" s="12" t="s">
        <v>564</v>
      </c>
      <c r="N1503" s="12" t="s">
        <v>2376</v>
      </c>
      <c r="O1503" s="16">
        <v>1310</v>
      </c>
      <c r="P1503" s="16">
        <v>545.9</v>
      </c>
      <c r="Q1503" s="17">
        <v>1125.9000000000001</v>
      </c>
      <c r="R1503" s="17">
        <v>1125.9000000000001</v>
      </c>
      <c r="S1503" s="16">
        <v>0</v>
      </c>
      <c r="T1503" s="16">
        <v>0</v>
      </c>
      <c r="U1503" s="17">
        <v>0</v>
      </c>
      <c r="V1503" s="17">
        <v>0</v>
      </c>
      <c r="W1503" s="16">
        <v>545.9</v>
      </c>
      <c r="X1503" s="16">
        <v>764.1</v>
      </c>
      <c r="Y1503" s="16">
        <v>15.35</v>
      </c>
      <c r="Z1503" s="16">
        <v>530.54999999999995</v>
      </c>
      <c r="AA1503" s="18">
        <v>0</v>
      </c>
      <c r="AB1503" s="16">
        <v>-15.35</v>
      </c>
      <c r="AC1503" s="12" t="s">
        <v>549</v>
      </c>
      <c r="AD1503" s="12" t="s">
        <v>559</v>
      </c>
      <c r="AE1503" s="19">
        <v>43678</v>
      </c>
      <c r="AF1503" s="19">
        <v>43680</v>
      </c>
      <c r="AH1503" s="20">
        <v>43683</v>
      </c>
    </row>
    <row r="1504" spans="1:34" s="12" customFormat="1" ht="12.75" x14ac:dyDescent="0.15">
      <c r="A1504" s="12" t="s">
        <v>2458</v>
      </c>
      <c r="B1504" s="12" t="s">
        <v>38</v>
      </c>
      <c r="C1504" s="12" t="s">
        <v>588</v>
      </c>
      <c r="D1504" s="12" t="s">
        <v>589</v>
      </c>
      <c r="E1504" s="12" t="s">
        <v>544</v>
      </c>
      <c r="F1504" s="12" t="s">
        <v>545</v>
      </c>
      <c r="G1504" s="16">
        <v>2000</v>
      </c>
      <c r="H1504" s="16">
        <v>787</v>
      </c>
      <c r="I1504" s="17">
        <v>787</v>
      </c>
      <c r="J1504" s="17">
        <v>787</v>
      </c>
      <c r="K1504" s="16">
        <v>1213</v>
      </c>
      <c r="L1504" s="12" t="s">
        <v>595</v>
      </c>
      <c r="M1504" s="12" t="s">
        <v>591</v>
      </c>
      <c r="N1504" s="12" t="s">
        <v>596</v>
      </c>
      <c r="O1504" s="16">
        <v>83</v>
      </c>
      <c r="P1504" s="16">
        <v>32.700000000000003</v>
      </c>
      <c r="Q1504" s="17">
        <v>83</v>
      </c>
      <c r="R1504" s="17">
        <v>83</v>
      </c>
      <c r="S1504" s="16">
        <v>0</v>
      </c>
      <c r="T1504" s="16">
        <v>0</v>
      </c>
      <c r="U1504" s="17">
        <v>0</v>
      </c>
      <c r="V1504" s="17">
        <v>0</v>
      </c>
      <c r="W1504" s="16">
        <v>32.700000000000003</v>
      </c>
      <c r="X1504" s="16">
        <v>50.3</v>
      </c>
      <c r="Y1504" s="16">
        <v>3.9499999999998203E-2</v>
      </c>
      <c r="Z1504" s="16">
        <v>32.660499999999999</v>
      </c>
      <c r="AA1504" s="18">
        <v>0</v>
      </c>
      <c r="AB1504" s="16">
        <v>-3.9499999999998203E-2</v>
      </c>
      <c r="AC1504" s="12" t="s">
        <v>549</v>
      </c>
      <c r="AD1504" s="12" t="s">
        <v>559</v>
      </c>
      <c r="AE1504" s="19">
        <v>43679</v>
      </c>
      <c r="AF1504" s="19">
        <v>43679</v>
      </c>
      <c r="AH1504" s="20">
        <v>43683</v>
      </c>
    </row>
    <row r="1505" spans="1:34" s="12" customFormat="1" ht="12.75" x14ac:dyDescent="0.15">
      <c r="A1505" s="12" t="s">
        <v>2459</v>
      </c>
      <c r="B1505" s="12" t="s">
        <v>308</v>
      </c>
      <c r="C1505" s="12" t="s">
        <v>573</v>
      </c>
      <c r="D1505" s="12" t="s">
        <v>1417</v>
      </c>
      <c r="E1505" s="12" t="s">
        <v>544</v>
      </c>
      <c r="F1505" s="12" t="s">
        <v>545</v>
      </c>
      <c r="G1505" s="16">
        <v>30</v>
      </c>
      <c r="H1505" s="16">
        <v>30</v>
      </c>
      <c r="I1505" s="17">
        <v>30</v>
      </c>
      <c r="J1505" s="17">
        <v>30</v>
      </c>
      <c r="K1505" s="16">
        <v>0</v>
      </c>
      <c r="L1505" s="12" t="s">
        <v>1414</v>
      </c>
      <c r="M1505" s="12" t="s">
        <v>557</v>
      </c>
      <c r="N1505" s="12" t="s">
        <v>1415</v>
      </c>
      <c r="O1505" s="16">
        <v>2.37</v>
      </c>
      <c r="P1505" s="16">
        <v>2.37</v>
      </c>
      <c r="Q1505" s="17">
        <v>2.37</v>
      </c>
      <c r="R1505" s="17">
        <v>2.37</v>
      </c>
      <c r="S1505" s="16">
        <v>0</v>
      </c>
      <c r="T1505" s="16">
        <v>0</v>
      </c>
      <c r="U1505" s="17">
        <v>0</v>
      </c>
      <c r="V1505" s="17">
        <v>0</v>
      </c>
      <c r="W1505" s="16">
        <v>2.37</v>
      </c>
      <c r="X1505" s="16">
        <v>0</v>
      </c>
      <c r="Y1505" s="16">
        <v>0</v>
      </c>
      <c r="Z1505" s="16">
        <v>2.37</v>
      </c>
      <c r="AA1505" s="18">
        <v>0</v>
      </c>
      <c r="AB1505" s="16">
        <v>0</v>
      </c>
      <c r="AC1505" s="12" t="s">
        <v>549</v>
      </c>
      <c r="AD1505" s="12" t="s">
        <v>559</v>
      </c>
      <c r="AE1505" s="19">
        <v>43679</v>
      </c>
      <c r="AF1505" s="19">
        <v>43679</v>
      </c>
      <c r="AG1505" s="19">
        <v>43679</v>
      </c>
      <c r="AH1505" s="20">
        <v>43683</v>
      </c>
    </row>
    <row r="1506" spans="1:34" s="12" customFormat="1" ht="12.75" x14ac:dyDescent="0.15">
      <c r="A1506" s="12" t="s">
        <v>2460</v>
      </c>
      <c r="B1506" s="12" t="s">
        <v>1252</v>
      </c>
      <c r="C1506" s="12" t="s">
        <v>701</v>
      </c>
      <c r="D1506" s="12" t="s">
        <v>1253</v>
      </c>
      <c r="E1506" s="12" t="s">
        <v>544</v>
      </c>
      <c r="F1506" s="12" t="s">
        <v>545</v>
      </c>
      <c r="G1506" s="16">
        <v>500</v>
      </c>
      <c r="H1506" s="16">
        <v>456.7</v>
      </c>
      <c r="I1506" s="17">
        <v>456.7</v>
      </c>
      <c r="J1506" s="17">
        <v>456.7</v>
      </c>
      <c r="K1506" s="16">
        <v>43.3</v>
      </c>
      <c r="L1506" s="12" t="s">
        <v>1254</v>
      </c>
      <c r="M1506" s="12" t="s">
        <v>557</v>
      </c>
      <c r="N1506" s="12" t="s">
        <v>1255</v>
      </c>
      <c r="O1506" s="16">
        <v>67</v>
      </c>
      <c r="P1506" s="16">
        <v>61.2</v>
      </c>
      <c r="Q1506" s="17">
        <v>61.2</v>
      </c>
      <c r="R1506" s="17">
        <v>61.2</v>
      </c>
      <c r="S1506" s="16">
        <v>0</v>
      </c>
      <c r="T1506" s="16">
        <v>0</v>
      </c>
      <c r="U1506" s="17">
        <v>0</v>
      </c>
      <c r="V1506" s="17">
        <v>0</v>
      </c>
      <c r="W1506" s="16">
        <v>61.2</v>
      </c>
      <c r="X1506" s="16">
        <v>5.8</v>
      </c>
      <c r="Y1506" s="16">
        <v>2.2000000000025502E-3</v>
      </c>
      <c r="Z1506" s="16">
        <v>61.197800000000001</v>
      </c>
      <c r="AA1506" s="18">
        <v>0</v>
      </c>
      <c r="AB1506" s="16">
        <v>-2.2000000000025502E-3</v>
      </c>
      <c r="AC1506" s="12" t="s">
        <v>549</v>
      </c>
      <c r="AD1506" s="12" t="s">
        <v>559</v>
      </c>
      <c r="AE1506" s="19">
        <v>43679</v>
      </c>
      <c r="AF1506" s="19">
        <v>43680</v>
      </c>
      <c r="AH1506" s="20">
        <v>43683</v>
      </c>
    </row>
    <row r="1507" spans="1:34" s="12" customFormat="1" ht="12.75" x14ac:dyDescent="0.15">
      <c r="A1507" s="12" t="s">
        <v>2461</v>
      </c>
      <c r="B1507" s="12" t="s">
        <v>23</v>
      </c>
      <c r="C1507" s="12" t="s">
        <v>696</v>
      </c>
      <c r="D1507" s="12" t="s">
        <v>939</v>
      </c>
      <c r="E1507" s="12" t="s">
        <v>544</v>
      </c>
      <c r="F1507" s="12" t="s">
        <v>545</v>
      </c>
      <c r="G1507" s="16">
        <v>500</v>
      </c>
      <c r="H1507" s="16">
        <v>384.5</v>
      </c>
      <c r="I1507" s="17">
        <v>384.5</v>
      </c>
      <c r="J1507" s="17">
        <v>384.5</v>
      </c>
      <c r="K1507" s="16">
        <v>115.5</v>
      </c>
      <c r="L1507" s="12" t="s">
        <v>698</v>
      </c>
      <c r="M1507" s="12" t="s">
        <v>564</v>
      </c>
      <c r="N1507" s="12" t="s">
        <v>699</v>
      </c>
      <c r="O1507" s="16">
        <v>55</v>
      </c>
      <c r="P1507" s="16">
        <v>48.1</v>
      </c>
      <c r="Q1507" s="17">
        <v>55</v>
      </c>
      <c r="R1507" s="17">
        <v>55</v>
      </c>
      <c r="S1507" s="16">
        <v>0</v>
      </c>
      <c r="T1507" s="16">
        <v>0</v>
      </c>
      <c r="U1507" s="17">
        <v>0</v>
      </c>
      <c r="V1507" s="17">
        <v>0</v>
      </c>
      <c r="W1507" s="16">
        <v>48.1</v>
      </c>
      <c r="X1507" s="16">
        <v>6.9</v>
      </c>
      <c r="Y1507" s="16">
        <v>5.8049999999999997</v>
      </c>
      <c r="Z1507" s="16">
        <v>42.295000000000002</v>
      </c>
      <c r="AA1507" s="18">
        <v>0</v>
      </c>
      <c r="AB1507" s="16">
        <v>-5.8049999999999997</v>
      </c>
      <c r="AC1507" s="12" t="s">
        <v>549</v>
      </c>
      <c r="AD1507" s="12" t="s">
        <v>559</v>
      </c>
      <c r="AE1507" s="19">
        <v>43679</v>
      </c>
      <c r="AF1507" s="19">
        <v>43680</v>
      </c>
      <c r="AH1507" s="20">
        <v>43683</v>
      </c>
    </row>
    <row r="1508" spans="1:34" s="12" customFormat="1" ht="12.75" x14ac:dyDescent="0.15">
      <c r="A1508" s="12" t="s">
        <v>2462</v>
      </c>
      <c r="B1508" s="12" t="s">
        <v>2057</v>
      </c>
      <c r="C1508" s="12" t="s">
        <v>573</v>
      </c>
      <c r="D1508" s="12" t="s">
        <v>918</v>
      </c>
      <c r="E1508" s="12" t="s">
        <v>544</v>
      </c>
      <c r="F1508" s="12" t="s">
        <v>545</v>
      </c>
      <c r="G1508" s="16">
        <v>200</v>
      </c>
      <c r="H1508" s="16">
        <v>0</v>
      </c>
      <c r="I1508" s="17">
        <v>0</v>
      </c>
      <c r="J1508" s="17">
        <v>0</v>
      </c>
      <c r="K1508" s="16">
        <v>200</v>
      </c>
      <c r="L1508" s="12" t="s">
        <v>685</v>
      </c>
      <c r="M1508" s="12" t="s">
        <v>686</v>
      </c>
      <c r="N1508" s="12" t="s">
        <v>687</v>
      </c>
      <c r="O1508" s="16">
        <v>50.82</v>
      </c>
      <c r="P1508" s="16">
        <v>0</v>
      </c>
      <c r="Q1508" s="17">
        <v>0</v>
      </c>
      <c r="R1508" s="17">
        <v>0</v>
      </c>
      <c r="S1508" s="16">
        <v>0</v>
      </c>
      <c r="T1508" s="16">
        <v>0</v>
      </c>
      <c r="U1508" s="17">
        <v>0</v>
      </c>
      <c r="V1508" s="17">
        <v>0</v>
      </c>
      <c r="W1508" s="16">
        <v>0</v>
      </c>
      <c r="X1508" s="16">
        <v>50.82</v>
      </c>
      <c r="Y1508" s="16">
        <v>0</v>
      </c>
      <c r="Z1508" s="16">
        <v>0</v>
      </c>
      <c r="AA1508" s="18">
        <v>0</v>
      </c>
      <c r="AB1508" s="16">
        <v>0</v>
      </c>
      <c r="AC1508" s="12" t="s">
        <v>549</v>
      </c>
      <c r="AD1508" s="12" t="s">
        <v>559</v>
      </c>
      <c r="AE1508" s="19">
        <v>43679</v>
      </c>
      <c r="AH1508" s="20">
        <v>43679</v>
      </c>
    </row>
    <row r="1509" spans="1:34" s="12" customFormat="1" ht="12.75" x14ac:dyDescent="0.15">
      <c r="A1509" s="12" t="s">
        <v>2463</v>
      </c>
      <c r="B1509" s="12" t="s">
        <v>24</v>
      </c>
      <c r="C1509" s="12" t="s">
        <v>701</v>
      </c>
      <c r="D1509" s="12" t="s">
        <v>939</v>
      </c>
      <c r="E1509" s="12" t="s">
        <v>544</v>
      </c>
      <c r="F1509" s="12" t="s">
        <v>545</v>
      </c>
      <c r="G1509" s="16">
        <v>500</v>
      </c>
      <c r="H1509" s="16">
        <v>475.5</v>
      </c>
      <c r="I1509" s="17">
        <v>475.5</v>
      </c>
      <c r="J1509" s="17">
        <v>475.5</v>
      </c>
      <c r="K1509" s="16">
        <v>24.5</v>
      </c>
      <c r="L1509" s="12" t="s">
        <v>698</v>
      </c>
      <c r="M1509" s="12" t="s">
        <v>564</v>
      </c>
      <c r="N1509" s="12" t="s">
        <v>699</v>
      </c>
      <c r="O1509" s="16">
        <v>55</v>
      </c>
      <c r="P1509" s="16">
        <v>55</v>
      </c>
      <c r="Q1509" s="17">
        <v>55</v>
      </c>
      <c r="R1509" s="17">
        <v>55</v>
      </c>
      <c r="S1509" s="16">
        <v>0</v>
      </c>
      <c r="T1509" s="16">
        <v>0</v>
      </c>
      <c r="U1509" s="17">
        <v>0</v>
      </c>
      <c r="V1509" s="17">
        <v>0</v>
      </c>
      <c r="W1509" s="16">
        <v>55</v>
      </c>
      <c r="X1509" s="16">
        <v>0</v>
      </c>
      <c r="Y1509" s="16">
        <v>2.6949999999999998</v>
      </c>
      <c r="Z1509" s="16">
        <v>52.305</v>
      </c>
      <c r="AA1509" s="18">
        <v>0</v>
      </c>
      <c r="AB1509" s="16">
        <v>-2.6949999999999998</v>
      </c>
      <c r="AC1509" s="12" t="s">
        <v>549</v>
      </c>
      <c r="AD1509" s="12" t="s">
        <v>559</v>
      </c>
      <c r="AE1509" s="19">
        <v>43679</v>
      </c>
      <c r="AF1509" s="19">
        <v>43680</v>
      </c>
      <c r="AH1509" s="20">
        <v>43683</v>
      </c>
    </row>
    <row r="1510" spans="1:34" s="12" customFormat="1" ht="12.75" x14ac:dyDescent="0.15">
      <c r="A1510" s="12" t="s">
        <v>2464</v>
      </c>
      <c r="B1510" s="12" t="s">
        <v>342</v>
      </c>
      <c r="C1510" s="12" t="s">
        <v>573</v>
      </c>
      <c r="D1510" s="12" t="s">
        <v>918</v>
      </c>
      <c r="E1510" s="12" t="s">
        <v>2080</v>
      </c>
      <c r="F1510" s="12" t="s">
        <v>545</v>
      </c>
      <c r="G1510" s="16">
        <v>400</v>
      </c>
      <c r="H1510" s="16">
        <v>157</v>
      </c>
      <c r="I1510" s="17">
        <v>157</v>
      </c>
      <c r="J1510" s="17">
        <v>157</v>
      </c>
      <c r="K1510" s="16">
        <v>243</v>
      </c>
      <c r="L1510" s="12" t="s">
        <v>1105</v>
      </c>
      <c r="M1510" s="12" t="s">
        <v>686</v>
      </c>
      <c r="N1510" s="12" t="s">
        <v>1106</v>
      </c>
      <c r="O1510" s="16">
        <v>63.2</v>
      </c>
      <c r="P1510" s="16">
        <v>28.7</v>
      </c>
      <c r="Q1510" s="17">
        <v>63.2</v>
      </c>
      <c r="R1510" s="17">
        <v>63.2</v>
      </c>
      <c r="S1510" s="16">
        <v>0</v>
      </c>
      <c r="T1510" s="16">
        <v>0</v>
      </c>
      <c r="U1510" s="17">
        <v>0</v>
      </c>
      <c r="V1510" s="17">
        <v>0</v>
      </c>
      <c r="W1510" s="16">
        <v>28.7</v>
      </c>
      <c r="X1510" s="16">
        <v>34.5</v>
      </c>
      <c r="Y1510" s="16">
        <v>3.8940000000000001</v>
      </c>
      <c r="Z1510" s="16">
        <v>24.806000000000001</v>
      </c>
      <c r="AA1510" s="18">
        <v>0</v>
      </c>
      <c r="AB1510" s="16">
        <v>-3.8940000000000001</v>
      </c>
      <c r="AC1510" s="12" t="s">
        <v>549</v>
      </c>
      <c r="AD1510" s="12" t="s">
        <v>559</v>
      </c>
      <c r="AE1510" s="19">
        <v>43679</v>
      </c>
      <c r="AF1510" s="19">
        <v>43682</v>
      </c>
      <c r="AH1510" s="20">
        <v>43683</v>
      </c>
    </row>
    <row r="1511" spans="1:34" s="12" customFormat="1" ht="12.75" x14ac:dyDescent="0.15">
      <c r="A1511" s="12" t="s">
        <v>2465</v>
      </c>
      <c r="B1511" s="12" t="s">
        <v>11</v>
      </c>
      <c r="C1511" s="12" t="s">
        <v>453</v>
      </c>
      <c r="D1511" s="12" t="s">
        <v>628</v>
      </c>
      <c r="E1511" s="12" t="s">
        <v>544</v>
      </c>
      <c r="F1511" s="12" t="s">
        <v>545</v>
      </c>
      <c r="G1511" s="16">
        <v>1000000</v>
      </c>
      <c r="H1511" s="16">
        <v>0</v>
      </c>
      <c r="I1511" s="17">
        <v>0</v>
      </c>
      <c r="J1511" s="17">
        <v>0</v>
      </c>
      <c r="K1511" s="16">
        <v>1000000</v>
      </c>
      <c r="L1511" s="12" t="s">
        <v>629</v>
      </c>
      <c r="M1511" s="12" t="s">
        <v>564</v>
      </c>
      <c r="N1511" s="12" t="s">
        <v>630</v>
      </c>
      <c r="O1511" s="16">
        <v>862</v>
      </c>
      <c r="P1511" s="16">
        <v>0</v>
      </c>
      <c r="Q1511" s="17">
        <v>0</v>
      </c>
      <c r="R1511" s="17">
        <v>0</v>
      </c>
      <c r="S1511" s="16">
        <v>0</v>
      </c>
      <c r="T1511" s="16">
        <v>0</v>
      </c>
      <c r="U1511" s="17">
        <v>0</v>
      </c>
      <c r="V1511" s="17">
        <v>0</v>
      </c>
      <c r="W1511" s="16">
        <v>0</v>
      </c>
      <c r="X1511" s="16">
        <v>862</v>
      </c>
      <c r="Y1511" s="16">
        <v>0</v>
      </c>
      <c r="Z1511" s="16">
        <v>0</v>
      </c>
      <c r="AA1511" s="18">
        <v>0</v>
      </c>
      <c r="AB1511" s="16">
        <v>0</v>
      </c>
      <c r="AC1511" s="12" t="s">
        <v>549</v>
      </c>
      <c r="AD1511" s="12" t="s">
        <v>559</v>
      </c>
      <c r="AE1511" s="19">
        <v>43679</v>
      </c>
      <c r="AH1511" s="20">
        <v>43683</v>
      </c>
    </row>
    <row r="1512" spans="1:34" s="12" customFormat="1" ht="12.75" x14ac:dyDescent="0.15">
      <c r="A1512" s="12" t="s">
        <v>2466</v>
      </c>
      <c r="B1512" s="12" t="s">
        <v>917</v>
      </c>
      <c r="C1512" s="12" t="s">
        <v>573</v>
      </c>
      <c r="D1512" s="12" t="s">
        <v>918</v>
      </c>
      <c r="E1512" s="12" t="s">
        <v>544</v>
      </c>
      <c r="F1512" s="12" t="s">
        <v>545</v>
      </c>
      <c r="G1512" s="16">
        <v>200</v>
      </c>
      <c r="H1512" s="16">
        <v>0</v>
      </c>
      <c r="I1512" s="17">
        <v>0</v>
      </c>
      <c r="J1512" s="17">
        <v>0</v>
      </c>
      <c r="K1512" s="16">
        <v>200</v>
      </c>
      <c r="L1512" s="12" t="s">
        <v>685</v>
      </c>
      <c r="M1512" s="12" t="s">
        <v>686</v>
      </c>
      <c r="N1512" s="12" t="s">
        <v>687</v>
      </c>
      <c r="O1512" s="16">
        <v>50.82</v>
      </c>
      <c r="P1512" s="16">
        <v>0</v>
      </c>
      <c r="Q1512" s="17">
        <v>50.82</v>
      </c>
      <c r="R1512" s="17">
        <v>50.82</v>
      </c>
      <c r="S1512" s="16">
        <v>0</v>
      </c>
      <c r="T1512" s="16">
        <v>0</v>
      </c>
      <c r="U1512" s="17">
        <v>0</v>
      </c>
      <c r="V1512" s="17">
        <v>0</v>
      </c>
      <c r="W1512" s="16">
        <v>0</v>
      </c>
      <c r="X1512" s="16">
        <v>50.82</v>
      </c>
      <c r="Y1512" s="16">
        <v>0</v>
      </c>
      <c r="Z1512" s="16">
        <v>0</v>
      </c>
      <c r="AA1512" s="18">
        <v>0</v>
      </c>
      <c r="AB1512" s="16">
        <v>0</v>
      </c>
      <c r="AC1512" s="12" t="s">
        <v>549</v>
      </c>
      <c r="AD1512" s="12" t="s">
        <v>559</v>
      </c>
      <c r="AE1512" s="19">
        <v>43679</v>
      </c>
      <c r="AH1512" s="20">
        <v>43683</v>
      </c>
    </row>
    <row r="1513" spans="1:34" s="12" customFormat="1" ht="12.75" x14ac:dyDescent="0.15">
      <c r="A1513" s="12" t="s">
        <v>2467</v>
      </c>
      <c r="B1513" s="12" t="s">
        <v>587</v>
      </c>
      <c r="C1513" s="12" t="s">
        <v>588</v>
      </c>
      <c r="D1513" s="12" t="s">
        <v>589</v>
      </c>
      <c r="E1513" s="12" t="s">
        <v>2080</v>
      </c>
      <c r="F1513" s="12" t="s">
        <v>545</v>
      </c>
      <c r="G1513" s="16">
        <v>2000</v>
      </c>
      <c r="H1513" s="16">
        <v>368.7</v>
      </c>
      <c r="I1513" s="17">
        <v>368.7</v>
      </c>
      <c r="J1513" s="17">
        <v>368.7</v>
      </c>
      <c r="K1513" s="16">
        <v>1631.3</v>
      </c>
      <c r="L1513" s="12" t="s">
        <v>590</v>
      </c>
      <c r="M1513" s="12" t="s">
        <v>591</v>
      </c>
      <c r="N1513" s="12" t="s">
        <v>592</v>
      </c>
      <c r="O1513" s="16">
        <v>66</v>
      </c>
      <c r="P1513" s="16">
        <v>13.4</v>
      </c>
      <c r="Q1513" s="17">
        <v>64.400000000000006</v>
      </c>
      <c r="R1513" s="17">
        <v>64.400000000000006</v>
      </c>
      <c r="S1513" s="16">
        <v>0</v>
      </c>
      <c r="T1513" s="16">
        <v>0</v>
      </c>
      <c r="U1513" s="17">
        <v>0</v>
      </c>
      <c r="V1513" s="17">
        <v>0</v>
      </c>
      <c r="W1513" s="16">
        <v>13.4</v>
      </c>
      <c r="X1513" s="16">
        <v>52.6</v>
      </c>
      <c r="Y1513" s="16">
        <v>1.2329000000000001</v>
      </c>
      <c r="Z1513" s="16">
        <v>12.1671</v>
      </c>
      <c r="AA1513" s="18">
        <v>0</v>
      </c>
      <c r="AB1513" s="16">
        <v>-1.2329000000000001</v>
      </c>
      <c r="AC1513" s="12" t="s">
        <v>549</v>
      </c>
      <c r="AD1513" s="12" t="s">
        <v>559</v>
      </c>
      <c r="AE1513" s="19">
        <v>43679</v>
      </c>
      <c r="AF1513" s="19">
        <v>43680</v>
      </c>
      <c r="AH1513" s="20">
        <v>43683</v>
      </c>
    </row>
    <row r="1514" spans="1:34" s="12" customFormat="1" ht="12.75" x14ac:dyDescent="0.15">
      <c r="A1514" s="12" t="s">
        <v>2468</v>
      </c>
      <c r="B1514" s="12" t="s">
        <v>2046</v>
      </c>
      <c r="C1514" s="12" t="s">
        <v>711</v>
      </c>
      <c r="D1514" s="12" t="s">
        <v>1383</v>
      </c>
      <c r="E1514" s="12" t="s">
        <v>2084</v>
      </c>
      <c r="F1514" s="12" t="s">
        <v>545</v>
      </c>
      <c r="G1514" s="16">
        <v>600</v>
      </c>
      <c r="H1514" s="16">
        <v>0</v>
      </c>
      <c r="I1514" s="17">
        <v>0</v>
      </c>
      <c r="J1514" s="17">
        <v>0</v>
      </c>
      <c r="K1514" s="16">
        <v>600</v>
      </c>
      <c r="L1514" s="12" t="s">
        <v>1384</v>
      </c>
      <c r="M1514" s="12" t="s">
        <v>827</v>
      </c>
      <c r="N1514" s="12" t="s">
        <v>1385</v>
      </c>
      <c r="O1514" s="16">
        <v>62.4</v>
      </c>
      <c r="P1514" s="16">
        <v>0</v>
      </c>
      <c r="Q1514" s="17">
        <v>0</v>
      </c>
      <c r="R1514" s="17">
        <v>0</v>
      </c>
      <c r="S1514" s="16">
        <v>0</v>
      </c>
      <c r="T1514" s="16">
        <v>0</v>
      </c>
      <c r="U1514" s="17">
        <v>0</v>
      </c>
      <c r="V1514" s="17">
        <v>0</v>
      </c>
      <c r="W1514" s="16">
        <v>0</v>
      </c>
      <c r="X1514" s="16">
        <v>62.4</v>
      </c>
      <c r="Y1514" s="16">
        <v>0</v>
      </c>
      <c r="Z1514" s="16">
        <v>0</v>
      </c>
      <c r="AA1514" s="18">
        <v>0</v>
      </c>
      <c r="AB1514" s="16">
        <v>0</v>
      </c>
      <c r="AC1514" s="12" t="s">
        <v>549</v>
      </c>
      <c r="AD1514" s="12" t="s">
        <v>559</v>
      </c>
      <c r="AE1514" s="19">
        <v>43679</v>
      </c>
      <c r="AH1514" s="20">
        <v>43683</v>
      </c>
    </row>
    <row r="1515" spans="1:34" s="12" customFormat="1" ht="12.75" x14ac:dyDescent="0.15">
      <c r="A1515" s="12" t="s">
        <v>2469</v>
      </c>
      <c r="B1515" s="12" t="s">
        <v>2470</v>
      </c>
      <c r="C1515" s="12" t="s">
        <v>2471</v>
      </c>
      <c r="D1515" s="12" t="s">
        <v>2472</v>
      </c>
      <c r="E1515" s="12" t="s">
        <v>544</v>
      </c>
      <c r="F1515" s="12" t="s">
        <v>545</v>
      </c>
      <c r="G1515" s="16">
        <v>200</v>
      </c>
      <c r="H1515" s="16">
        <v>0</v>
      </c>
      <c r="I1515" s="17">
        <v>0</v>
      </c>
      <c r="J1515" s="17">
        <v>0</v>
      </c>
      <c r="K1515" s="16">
        <v>200</v>
      </c>
      <c r="L1515" s="12" t="s">
        <v>97</v>
      </c>
      <c r="M1515" s="12" t="s">
        <v>588</v>
      </c>
      <c r="N1515" s="12" t="s">
        <v>730</v>
      </c>
      <c r="O1515" s="16">
        <v>200</v>
      </c>
      <c r="P1515" s="16">
        <v>0</v>
      </c>
      <c r="Q1515" s="17">
        <v>0</v>
      </c>
      <c r="R1515" s="17">
        <v>0</v>
      </c>
      <c r="S1515" s="16">
        <v>0</v>
      </c>
      <c r="T1515" s="16">
        <v>0</v>
      </c>
      <c r="U1515" s="17">
        <v>0</v>
      </c>
      <c r="V1515" s="17">
        <v>0</v>
      </c>
      <c r="W1515" s="16">
        <v>0</v>
      </c>
      <c r="X1515" s="16">
        <v>200</v>
      </c>
      <c r="Y1515" s="16">
        <v>0</v>
      </c>
      <c r="Z1515" s="16">
        <v>0</v>
      </c>
      <c r="AA1515" s="18">
        <v>0</v>
      </c>
      <c r="AB1515" s="16">
        <v>0</v>
      </c>
      <c r="AC1515" s="12" t="s">
        <v>549</v>
      </c>
      <c r="AD1515" s="12" t="s">
        <v>94</v>
      </c>
      <c r="AE1515" s="19">
        <v>43680</v>
      </c>
      <c r="AH1515" s="20">
        <v>43680</v>
      </c>
    </row>
    <row r="1516" spans="1:34" s="12" customFormat="1" ht="12.75" x14ac:dyDescent="0.15">
      <c r="A1516" s="12" t="s">
        <v>2473</v>
      </c>
      <c r="B1516" s="12" t="s">
        <v>1642</v>
      </c>
      <c r="C1516" s="12" t="s">
        <v>670</v>
      </c>
      <c r="D1516" s="12" t="s">
        <v>562</v>
      </c>
      <c r="E1516" s="12" t="s">
        <v>544</v>
      </c>
      <c r="F1516" s="12" t="s">
        <v>545</v>
      </c>
      <c r="G1516" s="16">
        <v>200000</v>
      </c>
      <c r="H1516" s="16">
        <v>94500</v>
      </c>
      <c r="I1516" s="17">
        <v>94500</v>
      </c>
      <c r="J1516" s="17">
        <v>94500</v>
      </c>
      <c r="K1516" s="16">
        <v>105500</v>
      </c>
      <c r="L1516" s="12" t="s">
        <v>568</v>
      </c>
      <c r="M1516" s="12" t="s">
        <v>569</v>
      </c>
      <c r="N1516" s="12" t="s">
        <v>570</v>
      </c>
      <c r="O1516" s="16">
        <v>103</v>
      </c>
      <c r="P1516" s="16">
        <v>48.67</v>
      </c>
      <c r="Q1516" s="17">
        <v>206</v>
      </c>
      <c r="R1516" s="17">
        <v>206</v>
      </c>
      <c r="S1516" s="16">
        <v>0</v>
      </c>
      <c r="T1516" s="16">
        <v>0</v>
      </c>
      <c r="U1516" s="17">
        <v>0</v>
      </c>
      <c r="V1516" s="17">
        <v>0</v>
      </c>
      <c r="W1516" s="16">
        <v>48.67</v>
      </c>
      <c r="X1516" s="16">
        <v>54.33</v>
      </c>
      <c r="Y1516" s="16">
        <v>2.5000000000000001E-3</v>
      </c>
      <c r="Z1516" s="16">
        <v>48.667499999999997</v>
      </c>
      <c r="AA1516" s="18">
        <v>0</v>
      </c>
      <c r="AB1516" s="16">
        <v>-2.5000000000000001E-3</v>
      </c>
      <c r="AC1516" s="12" t="s">
        <v>549</v>
      </c>
      <c r="AD1516" s="12" t="s">
        <v>559</v>
      </c>
      <c r="AE1516" s="19">
        <v>43680</v>
      </c>
      <c r="AF1516" s="19">
        <v>43691</v>
      </c>
      <c r="AH1516" s="20">
        <v>43697</v>
      </c>
    </row>
    <row r="1517" spans="1:34" s="12" customFormat="1" ht="12.75" x14ac:dyDescent="0.15">
      <c r="A1517" s="12" t="s">
        <v>2474</v>
      </c>
      <c r="B1517" s="12" t="s">
        <v>84</v>
      </c>
      <c r="C1517" s="12" t="s">
        <v>670</v>
      </c>
      <c r="D1517" s="12" t="s">
        <v>853</v>
      </c>
      <c r="E1517" s="12" t="s">
        <v>544</v>
      </c>
      <c r="F1517" s="12" t="s">
        <v>545</v>
      </c>
      <c r="G1517" s="16">
        <v>100000</v>
      </c>
      <c r="H1517" s="16">
        <v>0</v>
      </c>
      <c r="I1517" s="17">
        <v>0</v>
      </c>
      <c r="J1517" s="17">
        <v>0</v>
      </c>
      <c r="K1517" s="16">
        <v>100000</v>
      </c>
      <c r="L1517" s="12" t="s">
        <v>568</v>
      </c>
      <c r="M1517" s="12" t="s">
        <v>569</v>
      </c>
      <c r="N1517" s="12" t="s">
        <v>570</v>
      </c>
      <c r="O1517" s="16">
        <v>65</v>
      </c>
      <c r="P1517" s="16">
        <v>0</v>
      </c>
      <c r="Q1517" s="17">
        <v>65</v>
      </c>
      <c r="R1517" s="17">
        <v>65</v>
      </c>
      <c r="S1517" s="16">
        <v>0</v>
      </c>
      <c r="T1517" s="16">
        <v>0</v>
      </c>
      <c r="U1517" s="17">
        <v>0</v>
      </c>
      <c r="V1517" s="17">
        <v>0</v>
      </c>
      <c r="W1517" s="16">
        <v>0</v>
      </c>
      <c r="X1517" s="16">
        <v>65</v>
      </c>
      <c r="Y1517" s="16">
        <v>0</v>
      </c>
      <c r="Z1517" s="16">
        <v>0</v>
      </c>
      <c r="AA1517" s="18">
        <v>0</v>
      </c>
      <c r="AB1517" s="16">
        <v>0</v>
      </c>
      <c r="AC1517" s="12" t="s">
        <v>549</v>
      </c>
      <c r="AD1517" s="12" t="s">
        <v>559</v>
      </c>
      <c r="AE1517" s="19">
        <v>43680</v>
      </c>
      <c r="AH1517" s="20">
        <v>43690</v>
      </c>
    </row>
    <row r="1518" spans="1:34" s="12" customFormat="1" ht="12.75" x14ac:dyDescent="0.15">
      <c r="A1518" s="12" t="s">
        <v>2475</v>
      </c>
      <c r="B1518" s="12" t="s">
        <v>11</v>
      </c>
      <c r="C1518" s="12" t="s">
        <v>453</v>
      </c>
      <c r="D1518" s="12" t="s">
        <v>628</v>
      </c>
      <c r="E1518" s="12" t="s">
        <v>544</v>
      </c>
      <c r="F1518" s="12" t="s">
        <v>545</v>
      </c>
      <c r="G1518" s="16">
        <v>1100000</v>
      </c>
      <c r="H1518" s="16">
        <v>1050000</v>
      </c>
      <c r="I1518" s="17">
        <v>1050000</v>
      </c>
      <c r="J1518" s="17">
        <v>1050000</v>
      </c>
      <c r="K1518" s="16">
        <v>50000</v>
      </c>
      <c r="L1518" s="12" t="s">
        <v>629</v>
      </c>
      <c r="M1518" s="12" t="s">
        <v>564</v>
      </c>
      <c r="N1518" s="12" t="s">
        <v>630</v>
      </c>
      <c r="O1518" s="16">
        <v>949</v>
      </c>
      <c r="P1518" s="16">
        <v>925</v>
      </c>
      <c r="Q1518" s="17">
        <v>949</v>
      </c>
      <c r="R1518" s="17">
        <v>949</v>
      </c>
      <c r="S1518" s="16">
        <v>0</v>
      </c>
      <c r="T1518" s="16">
        <v>0</v>
      </c>
      <c r="U1518" s="17">
        <v>0</v>
      </c>
      <c r="V1518" s="17">
        <v>0</v>
      </c>
      <c r="W1518" s="16">
        <v>925</v>
      </c>
      <c r="X1518" s="16">
        <v>24</v>
      </c>
      <c r="Y1518" s="16">
        <v>19.136363636363502</v>
      </c>
      <c r="Z1518" s="16">
        <v>905.86363636363603</v>
      </c>
      <c r="AA1518" s="18">
        <v>0</v>
      </c>
      <c r="AB1518" s="16">
        <v>-19.136363636363701</v>
      </c>
      <c r="AC1518" s="12" t="s">
        <v>549</v>
      </c>
      <c r="AD1518" s="12" t="s">
        <v>559</v>
      </c>
      <c r="AE1518" s="19">
        <v>43680</v>
      </c>
      <c r="AF1518" s="19">
        <v>43680</v>
      </c>
      <c r="AH1518" s="20">
        <v>43683</v>
      </c>
    </row>
    <row r="1519" spans="1:34" s="12" customFormat="1" ht="12.75" x14ac:dyDescent="0.15">
      <c r="A1519" s="12" t="s">
        <v>2476</v>
      </c>
      <c r="B1519" s="12" t="s">
        <v>90</v>
      </c>
      <c r="C1519" s="12" t="s">
        <v>542</v>
      </c>
      <c r="D1519" s="12" t="s">
        <v>562</v>
      </c>
      <c r="E1519" s="12" t="s">
        <v>544</v>
      </c>
      <c r="F1519" s="12" t="s">
        <v>545</v>
      </c>
      <c r="G1519" s="16">
        <v>500000</v>
      </c>
      <c r="H1519" s="16">
        <v>116800</v>
      </c>
      <c r="I1519" s="17">
        <v>116800</v>
      </c>
      <c r="J1519" s="17">
        <v>116800</v>
      </c>
      <c r="K1519" s="16">
        <v>383200</v>
      </c>
      <c r="L1519" s="12" t="s">
        <v>88</v>
      </c>
      <c r="M1519" s="12" t="s">
        <v>567</v>
      </c>
      <c r="N1519" s="12" t="s">
        <v>562</v>
      </c>
      <c r="O1519" s="16">
        <v>500000</v>
      </c>
      <c r="P1519" s="16">
        <v>116800</v>
      </c>
      <c r="Q1519" s="17">
        <v>137000</v>
      </c>
      <c r="R1519" s="17">
        <v>137000</v>
      </c>
      <c r="S1519" s="16">
        <v>0</v>
      </c>
      <c r="T1519" s="16">
        <v>0</v>
      </c>
      <c r="U1519" s="17">
        <v>0</v>
      </c>
      <c r="V1519" s="17">
        <v>0</v>
      </c>
      <c r="W1519" s="16">
        <v>116800</v>
      </c>
      <c r="X1519" s="16">
        <v>383200</v>
      </c>
      <c r="Y1519" s="16">
        <v>0</v>
      </c>
      <c r="Z1519" s="16">
        <v>116800</v>
      </c>
      <c r="AA1519" s="18">
        <v>0</v>
      </c>
      <c r="AB1519" s="16">
        <v>0</v>
      </c>
      <c r="AC1519" s="12" t="s">
        <v>549</v>
      </c>
      <c r="AD1519" s="12" t="s">
        <v>79</v>
      </c>
      <c r="AE1519" s="19">
        <v>43680</v>
      </c>
      <c r="AF1519" s="19">
        <v>43680</v>
      </c>
      <c r="AH1519" s="20">
        <v>43683</v>
      </c>
    </row>
    <row r="1520" spans="1:34" s="12" customFormat="1" ht="12.75" x14ac:dyDescent="0.15">
      <c r="A1520" s="12" t="s">
        <v>2476</v>
      </c>
      <c r="B1520" s="12" t="s">
        <v>90</v>
      </c>
      <c r="C1520" s="12" t="s">
        <v>542</v>
      </c>
      <c r="D1520" s="12" t="s">
        <v>562</v>
      </c>
      <c r="E1520" s="12" t="s">
        <v>544</v>
      </c>
      <c r="F1520" s="12" t="s">
        <v>545</v>
      </c>
      <c r="G1520" s="16">
        <v>500000</v>
      </c>
      <c r="H1520" s="16">
        <v>116800</v>
      </c>
      <c r="I1520" s="17">
        <v>116800</v>
      </c>
      <c r="J1520" s="17">
        <v>116800</v>
      </c>
      <c r="K1520" s="16">
        <v>383200</v>
      </c>
      <c r="L1520" s="12" t="s">
        <v>89</v>
      </c>
      <c r="M1520" s="12" t="s">
        <v>561</v>
      </c>
      <c r="N1520" s="12" t="s">
        <v>562</v>
      </c>
      <c r="O1520" s="16">
        <v>500000</v>
      </c>
      <c r="P1520" s="16">
        <v>133100</v>
      </c>
      <c r="Q1520" s="17">
        <v>140000</v>
      </c>
      <c r="R1520" s="17">
        <v>140000</v>
      </c>
      <c r="S1520" s="16">
        <v>0</v>
      </c>
      <c r="T1520" s="16">
        <v>0</v>
      </c>
      <c r="U1520" s="17">
        <v>0</v>
      </c>
      <c r="V1520" s="17">
        <v>0</v>
      </c>
      <c r="W1520" s="16">
        <v>133100</v>
      </c>
      <c r="X1520" s="16">
        <v>366900</v>
      </c>
      <c r="Y1520" s="16">
        <v>16300</v>
      </c>
      <c r="Z1520" s="16">
        <v>116800</v>
      </c>
      <c r="AA1520" s="18">
        <v>0</v>
      </c>
      <c r="AB1520" s="16">
        <v>-16300</v>
      </c>
      <c r="AC1520" s="12" t="s">
        <v>549</v>
      </c>
      <c r="AD1520" s="12" t="s">
        <v>79</v>
      </c>
      <c r="AE1520" s="19">
        <v>43680</v>
      </c>
      <c r="AF1520" s="19">
        <v>43680</v>
      </c>
      <c r="AH1520" s="20">
        <v>43683</v>
      </c>
    </row>
    <row r="1521" spans="1:34" s="12" customFormat="1" ht="12.75" x14ac:dyDescent="0.15">
      <c r="A1521" s="12" t="s">
        <v>2477</v>
      </c>
      <c r="B1521" s="12" t="s">
        <v>432</v>
      </c>
      <c r="C1521" s="12" t="s">
        <v>863</v>
      </c>
      <c r="D1521" s="12" t="s">
        <v>1066</v>
      </c>
      <c r="E1521" s="12" t="s">
        <v>544</v>
      </c>
      <c r="F1521" s="12" t="s">
        <v>545</v>
      </c>
      <c r="G1521" s="16">
        <v>200</v>
      </c>
      <c r="H1521" s="16">
        <v>0</v>
      </c>
      <c r="I1521" s="17">
        <v>0</v>
      </c>
      <c r="J1521" s="17">
        <v>0</v>
      </c>
      <c r="K1521" s="16">
        <v>200</v>
      </c>
      <c r="L1521" s="12" t="s">
        <v>789</v>
      </c>
      <c r="M1521" s="12" t="s">
        <v>564</v>
      </c>
      <c r="N1521" s="12" t="s">
        <v>790</v>
      </c>
      <c r="O1521" s="16">
        <v>0.11</v>
      </c>
      <c r="P1521" s="16">
        <v>0</v>
      </c>
      <c r="Q1521" s="17">
        <v>0</v>
      </c>
      <c r="R1521" s="17">
        <v>0</v>
      </c>
      <c r="S1521" s="16">
        <v>0</v>
      </c>
      <c r="T1521" s="16">
        <v>0</v>
      </c>
      <c r="U1521" s="17">
        <v>0</v>
      </c>
      <c r="V1521" s="17">
        <v>0</v>
      </c>
      <c r="W1521" s="16">
        <v>0</v>
      </c>
      <c r="X1521" s="16">
        <v>0.11</v>
      </c>
      <c r="Y1521" s="16">
        <v>0</v>
      </c>
      <c r="Z1521" s="16">
        <v>0</v>
      </c>
      <c r="AA1521" s="18">
        <v>0</v>
      </c>
      <c r="AB1521" s="16">
        <v>0</v>
      </c>
      <c r="AC1521" s="12" t="s">
        <v>549</v>
      </c>
      <c r="AD1521" s="12" t="s">
        <v>559</v>
      </c>
      <c r="AE1521" s="19">
        <v>43680</v>
      </c>
      <c r="AH1521" s="20">
        <v>43683</v>
      </c>
    </row>
    <row r="1522" spans="1:34" s="12" customFormat="1" ht="12.75" x14ac:dyDescent="0.15">
      <c r="A1522" s="12" t="s">
        <v>2478</v>
      </c>
      <c r="B1522" s="12" t="s">
        <v>2281</v>
      </c>
      <c r="C1522" s="12" t="s">
        <v>2282</v>
      </c>
      <c r="D1522" s="12" t="s">
        <v>2174</v>
      </c>
      <c r="E1522" s="12" t="s">
        <v>544</v>
      </c>
      <c r="F1522" s="12" t="s">
        <v>545</v>
      </c>
      <c r="G1522" s="16">
        <v>150</v>
      </c>
      <c r="H1522" s="16">
        <v>147</v>
      </c>
      <c r="I1522" s="17">
        <v>147</v>
      </c>
      <c r="J1522" s="17">
        <v>147</v>
      </c>
      <c r="K1522" s="16">
        <v>3</v>
      </c>
      <c r="L1522" s="12" t="s">
        <v>2283</v>
      </c>
      <c r="M1522" s="12" t="s">
        <v>557</v>
      </c>
      <c r="N1522" s="12" t="s">
        <v>2284</v>
      </c>
      <c r="O1522" s="16">
        <v>35.715000000000003</v>
      </c>
      <c r="P1522" s="16">
        <v>35.15</v>
      </c>
      <c r="Q1522" s="17">
        <v>35.15</v>
      </c>
      <c r="R1522" s="17">
        <v>35.15</v>
      </c>
      <c r="S1522" s="16">
        <v>0</v>
      </c>
      <c r="T1522" s="16">
        <v>0</v>
      </c>
      <c r="U1522" s="17">
        <v>0</v>
      </c>
      <c r="V1522" s="17">
        <v>0</v>
      </c>
      <c r="W1522" s="16">
        <v>35.15</v>
      </c>
      <c r="X1522" s="16">
        <v>0.56499999999999995</v>
      </c>
      <c r="Y1522" s="16">
        <v>0.14929999999999799</v>
      </c>
      <c r="Z1522" s="16">
        <v>35.000700000000002</v>
      </c>
      <c r="AA1522" s="18">
        <v>0</v>
      </c>
      <c r="AB1522" s="16">
        <v>-0.14929999999999799</v>
      </c>
      <c r="AC1522" s="12" t="s">
        <v>549</v>
      </c>
      <c r="AD1522" s="12" t="s">
        <v>559</v>
      </c>
      <c r="AE1522" s="19">
        <v>43680</v>
      </c>
      <c r="AF1522" s="19">
        <v>43687</v>
      </c>
      <c r="AH1522" s="20">
        <v>43690</v>
      </c>
    </row>
    <row r="1523" spans="1:34" s="12" customFormat="1" ht="12.75" x14ac:dyDescent="0.15">
      <c r="A1523" s="12" t="s">
        <v>2479</v>
      </c>
      <c r="B1523" s="12" t="s">
        <v>2172</v>
      </c>
      <c r="C1523" s="12" t="s">
        <v>2173</v>
      </c>
      <c r="D1523" s="12" t="s">
        <v>2174</v>
      </c>
      <c r="E1523" s="12" t="s">
        <v>544</v>
      </c>
      <c r="F1523" s="12" t="s">
        <v>545</v>
      </c>
      <c r="G1523" s="16">
        <v>100000</v>
      </c>
      <c r="H1523" s="16">
        <v>0</v>
      </c>
      <c r="I1523" s="17">
        <v>0</v>
      </c>
      <c r="J1523" s="17">
        <v>0</v>
      </c>
      <c r="K1523" s="16">
        <v>100000</v>
      </c>
      <c r="L1523" s="12" t="s">
        <v>2175</v>
      </c>
      <c r="M1523" s="12" t="s">
        <v>564</v>
      </c>
      <c r="N1523" s="12" t="s">
        <v>2176</v>
      </c>
      <c r="O1523" s="16">
        <v>28.547999999999998</v>
      </c>
      <c r="P1523" s="16">
        <v>0</v>
      </c>
      <c r="Q1523" s="17">
        <v>57.095999999999997</v>
      </c>
      <c r="R1523" s="17">
        <v>57.095999999999997</v>
      </c>
      <c r="S1523" s="16">
        <v>0</v>
      </c>
      <c r="T1523" s="16">
        <v>0</v>
      </c>
      <c r="U1523" s="17">
        <v>0</v>
      </c>
      <c r="V1523" s="17">
        <v>0</v>
      </c>
      <c r="W1523" s="16">
        <v>0</v>
      </c>
      <c r="X1523" s="16">
        <v>28.547999999999998</v>
      </c>
      <c r="Y1523" s="16">
        <v>0</v>
      </c>
      <c r="Z1523" s="16">
        <v>0</v>
      </c>
      <c r="AA1523" s="18">
        <v>0</v>
      </c>
      <c r="AB1523" s="16">
        <v>0</v>
      </c>
      <c r="AC1523" s="12" t="s">
        <v>549</v>
      </c>
      <c r="AD1523" s="12" t="s">
        <v>559</v>
      </c>
      <c r="AE1523" s="19">
        <v>43680</v>
      </c>
      <c r="AH1523" s="20">
        <v>43690</v>
      </c>
    </row>
    <row r="1524" spans="1:34" s="12" customFormat="1" ht="12.75" x14ac:dyDescent="0.15">
      <c r="A1524" s="12" t="s">
        <v>2480</v>
      </c>
      <c r="B1524" s="12" t="s">
        <v>611</v>
      </c>
      <c r="C1524" s="12" t="s">
        <v>579</v>
      </c>
      <c r="D1524" s="12" t="s">
        <v>612</v>
      </c>
      <c r="E1524" s="12" t="s">
        <v>544</v>
      </c>
      <c r="F1524" s="12" t="s">
        <v>703</v>
      </c>
      <c r="G1524" s="16">
        <v>300</v>
      </c>
      <c r="H1524" s="16">
        <v>0</v>
      </c>
      <c r="I1524" s="17">
        <v>0</v>
      </c>
      <c r="J1524" s="17">
        <v>0</v>
      </c>
      <c r="K1524" s="16">
        <v>300</v>
      </c>
      <c r="L1524" s="12" t="s">
        <v>613</v>
      </c>
      <c r="M1524" s="12" t="s">
        <v>557</v>
      </c>
      <c r="N1524" s="12" t="s">
        <v>614</v>
      </c>
      <c r="O1524" s="16">
        <v>56.16</v>
      </c>
      <c r="P1524" s="16">
        <v>0</v>
      </c>
      <c r="Q1524" s="17">
        <v>0</v>
      </c>
      <c r="R1524" s="17">
        <v>0</v>
      </c>
      <c r="S1524" s="16">
        <v>0</v>
      </c>
      <c r="T1524" s="16">
        <v>0</v>
      </c>
      <c r="U1524" s="17">
        <v>0</v>
      </c>
      <c r="V1524" s="17">
        <v>0</v>
      </c>
      <c r="W1524" s="16">
        <v>0</v>
      </c>
      <c r="X1524" s="16">
        <v>56.16</v>
      </c>
      <c r="Y1524" s="16">
        <v>0</v>
      </c>
      <c r="Z1524" s="16">
        <v>0</v>
      </c>
      <c r="AA1524" s="18">
        <v>0</v>
      </c>
      <c r="AB1524" s="16">
        <v>0</v>
      </c>
      <c r="AC1524" s="12" t="s">
        <v>549</v>
      </c>
      <c r="AD1524" s="12" t="s">
        <v>559</v>
      </c>
      <c r="AE1524" s="19">
        <v>43680</v>
      </c>
    </row>
    <row r="1525" spans="1:34" s="12" customFormat="1" ht="12.75" x14ac:dyDescent="0.15">
      <c r="A1525" s="12" t="s">
        <v>2481</v>
      </c>
      <c r="B1525" s="12" t="s">
        <v>616</v>
      </c>
      <c r="C1525" s="12" t="s">
        <v>579</v>
      </c>
      <c r="D1525" s="12" t="s">
        <v>617</v>
      </c>
      <c r="E1525" s="12" t="s">
        <v>544</v>
      </c>
      <c r="F1525" s="12" t="s">
        <v>703</v>
      </c>
      <c r="G1525" s="16">
        <v>110</v>
      </c>
      <c r="H1525" s="16">
        <v>0</v>
      </c>
      <c r="I1525" s="17">
        <v>0</v>
      </c>
      <c r="J1525" s="17">
        <v>0</v>
      </c>
      <c r="K1525" s="16">
        <v>110</v>
      </c>
      <c r="L1525" s="12" t="s">
        <v>613</v>
      </c>
      <c r="M1525" s="12" t="s">
        <v>557</v>
      </c>
      <c r="N1525" s="12" t="s">
        <v>614</v>
      </c>
      <c r="O1525" s="16">
        <v>20.591999999999999</v>
      </c>
      <c r="P1525" s="16">
        <v>0</v>
      </c>
      <c r="Q1525" s="17">
        <v>0</v>
      </c>
      <c r="R1525" s="17">
        <v>0</v>
      </c>
      <c r="S1525" s="16">
        <v>0</v>
      </c>
      <c r="T1525" s="16">
        <v>0</v>
      </c>
      <c r="U1525" s="17">
        <v>0</v>
      </c>
      <c r="V1525" s="17">
        <v>0</v>
      </c>
      <c r="W1525" s="16">
        <v>0</v>
      </c>
      <c r="X1525" s="16">
        <v>20.591999999999999</v>
      </c>
      <c r="Y1525" s="16">
        <v>0</v>
      </c>
      <c r="Z1525" s="16">
        <v>0</v>
      </c>
      <c r="AA1525" s="18">
        <v>0</v>
      </c>
      <c r="AB1525" s="16">
        <v>0</v>
      </c>
      <c r="AC1525" s="12" t="s">
        <v>549</v>
      </c>
      <c r="AD1525" s="12" t="s">
        <v>559</v>
      </c>
      <c r="AE1525" s="19">
        <v>43680</v>
      </c>
    </row>
    <row r="1526" spans="1:34" s="12" customFormat="1" ht="12.75" x14ac:dyDescent="0.15">
      <c r="A1526" s="12" t="s">
        <v>2482</v>
      </c>
      <c r="B1526" s="12" t="s">
        <v>432</v>
      </c>
      <c r="C1526" s="12" t="s">
        <v>863</v>
      </c>
      <c r="D1526" s="12" t="s">
        <v>1066</v>
      </c>
      <c r="E1526" s="12" t="s">
        <v>544</v>
      </c>
      <c r="F1526" s="12" t="s">
        <v>703</v>
      </c>
      <c r="G1526" s="16">
        <v>300000</v>
      </c>
      <c r="H1526" s="16">
        <v>0</v>
      </c>
      <c r="I1526" s="17">
        <v>0</v>
      </c>
      <c r="J1526" s="17">
        <v>0</v>
      </c>
      <c r="K1526" s="16">
        <v>300000</v>
      </c>
      <c r="L1526" s="12" t="s">
        <v>789</v>
      </c>
      <c r="M1526" s="12" t="s">
        <v>564</v>
      </c>
      <c r="N1526" s="12" t="s">
        <v>790</v>
      </c>
      <c r="O1526" s="16">
        <v>165.03</v>
      </c>
      <c r="P1526" s="16">
        <v>0</v>
      </c>
      <c r="Q1526" s="17">
        <v>0</v>
      </c>
      <c r="R1526" s="17">
        <v>0</v>
      </c>
      <c r="S1526" s="16">
        <v>0</v>
      </c>
      <c r="T1526" s="16">
        <v>0</v>
      </c>
      <c r="U1526" s="17">
        <v>0</v>
      </c>
      <c r="V1526" s="17">
        <v>0</v>
      </c>
      <c r="W1526" s="16">
        <v>0</v>
      </c>
      <c r="X1526" s="16">
        <v>165.03</v>
      </c>
      <c r="Y1526" s="16">
        <v>0</v>
      </c>
      <c r="Z1526" s="16">
        <v>0</v>
      </c>
      <c r="AA1526" s="18">
        <v>0</v>
      </c>
      <c r="AB1526" s="16">
        <v>0</v>
      </c>
      <c r="AC1526" s="12" t="s">
        <v>549</v>
      </c>
      <c r="AD1526" s="12" t="s">
        <v>559</v>
      </c>
      <c r="AE1526" s="19">
        <v>43680</v>
      </c>
    </row>
    <row r="1527" spans="1:34" s="12" customFormat="1" ht="12.75" x14ac:dyDescent="0.15">
      <c r="A1527" s="12" t="s">
        <v>2483</v>
      </c>
      <c r="B1527" s="12" t="s">
        <v>89</v>
      </c>
      <c r="C1527" s="12" t="s">
        <v>561</v>
      </c>
      <c r="D1527" s="12" t="s">
        <v>562</v>
      </c>
      <c r="E1527" s="12" t="s">
        <v>544</v>
      </c>
      <c r="F1527" s="12" t="s">
        <v>545</v>
      </c>
      <c r="G1527" s="16">
        <v>300000</v>
      </c>
      <c r="H1527" s="16">
        <v>0</v>
      </c>
      <c r="I1527" s="17">
        <v>0</v>
      </c>
      <c r="J1527" s="17">
        <v>0</v>
      </c>
      <c r="K1527" s="16">
        <v>300000</v>
      </c>
      <c r="L1527" s="12" t="s">
        <v>563</v>
      </c>
      <c r="M1527" s="12" t="s">
        <v>564</v>
      </c>
      <c r="N1527" s="12" t="s">
        <v>565</v>
      </c>
      <c r="O1527" s="16">
        <v>137.03100000000001</v>
      </c>
      <c r="P1527" s="16">
        <v>0</v>
      </c>
      <c r="Q1527" s="17">
        <v>0</v>
      </c>
      <c r="R1527" s="17">
        <v>0</v>
      </c>
      <c r="S1527" s="16">
        <v>0</v>
      </c>
      <c r="T1527" s="16">
        <v>0</v>
      </c>
      <c r="U1527" s="17">
        <v>0</v>
      </c>
      <c r="V1527" s="17">
        <v>0</v>
      </c>
      <c r="W1527" s="16">
        <v>0</v>
      </c>
      <c r="X1527" s="16">
        <v>137.03100000000001</v>
      </c>
      <c r="Y1527" s="16">
        <v>0</v>
      </c>
      <c r="Z1527" s="16">
        <v>0</v>
      </c>
      <c r="AA1527" s="18">
        <v>0</v>
      </c>
      <c r="AB1527" s="16">
        <v>0</v>
      </c>
      <c r="AC1527" s="12" t="s">
        <v>549</v>
      </c>
      <c r="AD1527" s="12" t="s">
        <v>559</v>
      </c>
      <c r="AE1527" s="19">
        <v>43680</v>
      </c>
      <c r="AH1527" s="20">
        <v>43684</v>
      </c>
    </row>
    <row r="1528" spans="1:34" s="12" customFormat="1" ht="12.75" x14ac:dyDescent="0.15">
      <c r="A1528" s="12" t="s">
        <v>2484</v>
      </c>
      <c r="B1528" s="12" t="s">
        <v>419</v>
      </c>
      <c r="C1528" s="12" t="s">
        <v>680</v>
      </c>
      <c r="D1528" s="12" t="s">
        <v>681</v>
      </c>
      <c r="E1528" s="12" t="s">
        <v>2485</v>
      </c>
      <c r="F1528" s="12" t="s">
        <v>545</v>
      </c>
      <c r="G1528" s="16">
        <v>500000</v>
      </c>
      <c r="H1528" s="16">
        <v>0</v>
      </c>
      <c r="I1528" s="17">
        <v>0</v>
      </c>
      <c r="J1528" s="17">
        <v>0</v>
      </c>
      <c r="K1528" s="16">
        <v>500000</v>
      </c>
      <c r="L1528" s="12" t="s">
        <v>677</v>
      </c>
      <c r="M1528" s="12" t="s">
        <v>564</v>
      </c>
      <c r="N1528" s="12" t="s">
        <v>678</v>
      </c>
      <c r="O1528" s="16">
        <v>67</v>
      </c>
      <c r="P1528" s="16">
        <v>0</v>
      </c>
      <c r="Q1528" s="17">
        <v>107.75</v>
      </c>
      <c r="R1528" s="17">
        <v>107.75</v>
      </c>
      <c r="S1528" s="16">
        <v>0</v>
      </c>
      <c r="T1528" s="16">
        <v>0</v>
      </c>
      <c r="U1528" s="17">
        <v>0</v>
      </c>
      <c r="V1528" s="17">
        <v>0</v>
      </c>
      <c r="W1528" s="16">
        <v>0</v>
      </c>
      <c r="X1528" s="16">
        <v>67</v>
      </c>
      <c r="Y1528" s="16">
        <v>0</v>
      </c>
      <c r="Z1528" s="16">
        <v>0</v>
      </c>
      <c r="AA1528" s="18">
        <v>0</v>
      </c>
      <c r="AB1528" s="16">
        <v>0</v>
      </c>
      <c r="AC1528" s="12" t="s">
        <v>549</v>
      </c>
      <c r="AD1528" s="12" t="s">
        <v>559</v>
      </c>
      <c r="AE1528" s="19">
        <v>43680</v>
      </c>
      <c r="AH1528" s="20">
        <v>43690</v>
      </c>
    </row>
    <row r="1529" spans="1:34" s="12" customFormat="1" ht="12.75" x14ac:dyDescent="0.15">
      <c r="A1529" s="12" t="s">
        <v>2486</v>
      </c>
      <c r="B1529" s="12" t="s">
        <v>422</v>
      </c>
      <c r="C1529" s="12" t="s">
        <v>675</v>
      </c>
      <c r="D1529" s="12" t="s">
        <v>676</v>
      </c>
      <c r="E1529" s="12" t="s">
        <v>2080</v>
      </c>
      <c r="F1529" s="12" t="s">
        <v>545</v>
      </c>
      <c r="G1529" s="16">
        <v>500000</v>
      </c>
      <c r="H1529" s="16">
        <v>0</v>
      </c>
      <c r="I1529" s="17">
        <v>0</v>
      </c>
      <c r="J1529" s="17">
        <v>0</v>
      </c>
      <c r="K1529" s="16">
        <v>500000</v>
      </c>
      <c r="L1529" s="12" t="s">
        <v>677</v>
      </c>
      <c r="M1529" s="12" t="s">
        <v>564</v>
      </c>
      <c r="N1529" s="12" t="s">
        <v>678</v>
      </c>
      <c r="O1529" s="16">
        <v>67</v>
      </c>
      <c r="P1529" s="16">
        <v>0</v>
      </c>
      <c r="Q1529" s="17">
        <v>107.75</v>
      </c>
      <c r="R1529" s="17">
        <v>107.75</v>
      </c>
      <c r="S1529" s="16">
        <v>0</v>
      </c>
      <c r="T1529" s="16">
        <v>0</v>
      </c>
      <c r="U1529" s="17">
        <v>0</v>
      </c>
      <c r="V1529" s="17">
        <v>0</v>
      </c>
      <c r="W1529" s="16">
        <v>0</v>
      </c>
      <c r="X1529" s="16">
        <v>67</v>
      </c>
      <c r="Y1529" s="16">
        <v>0</v>
      </c>
      <c r="Z1529" s="16">
        <v>0</v>
      </c>
      <c r="AA1529" s="18">
        <v>0</v>
      </c>
      <c r="AB1529" s="16">
        <v>0</v>
      </c>
      <c r="AC1529" s="12" t="s">
        <v>549</v>
      </c>
      <c r="AD1529" s="12" t="s">
        <v>559</v>
      </c>
      <c r="AE1529" s="19">
        <v>43680</v>
      </c>
      <c r="AH1529" s="20">
        <v>43690</v>
      </c>
    </row>
    <row r="1530" spans="1:34" s="12" customFormat="1" ht="12.75" x14ac:dyDescent="0.15">
      <c r="A1530" s="12" t="s">
        <v>2487</v>
      </c>
      <c r="B1530" s="12" t="s">
        <v>9</v>
      </c>
      <c r="C1530" s="12" t="s">
        <v>588</v>
      </c>
      <c r="D1530" s="12" t="s">
        <v>607</v>
      </c>
      <c r="E1530" s="12" t="s">
        <v>2098</v>
      </c>
      <c r="F1530" s="12" t="s">
        <v>545</v>
      </c>
      <c r="G1530" s="16">
        <v>2400</v>
      </c>
      <c r="H1530" s="16">
        <v>2009</v>
      </c>
      <c r="I1530" s="17">
        <v>2009</v>
      </c>
      <c r="J1530" s="17">
        <v>2009</v>
      </c>
      <c r="K1530" s="16">
        <v>391</v>
      </c>
      <c r="L1530" s="12" t="s">
        <v>608</v>
      </c>
      <c r="M1530" s="12" t="s">
        <v>557</v>
      </c>
      <c r="N1530" s="12" t="s">
        <v>609</v>
      </c>
      <c r="O1530" s="16">
        <v>338</v>
      </c>
      <c r="P1530" s="16">
        <v>283</v>
      </c>
      <c r="Q1530" s="17">
        <v>338</v>
      </c>
      <c r="R1530" s="17">
        <v>338</v>
      </c>
      <c r="S1530" s="16">
        <v>0</v>
      </c>
      <c r="T1530" s="16">
        <v>0</v>
      </c>
      <c r="U1530" s="17">
        <v>0</v>
      </c>
      <c r="V1530" s="17">
        <v>0</v>
      </c>
      <c r="W1530" s="16">
        <v>283</v>
      </c>
      <c r="X1530" s="16">
        <v>55</v>
      </c>
      <c r="Y1530" s="16">
        <v>6.5833333333284796E-2</v>
      </c>
      <c r="Z1530" s="16">
        <v>282.93416666666701</v>
      </c>
      <c r="AA1530" s="18">
        <v>0</v>
      </c>
      <c r="AB1530" s="16">
        <v>-6.5833333333321198E-2</v>
      </c>
      <c r="AC1530" s="12" t="s">
        <v>549</v>
      </c>
      <c r="AD1530" s="12" t="s">
        <v>559</v>
      </c>
      <c r="AE1530" s="19">
        <v>43680</v>
      </c>
      <c r="AF1530" s="19">
        <v>43682</v>
      </c>
      <c r="AH1530" s="20">
        <v>43683</v>
      </c>
    </row>
    <row r="1531" spans="1:34" s="12" customFormat="1" ht="12.75" x14ac:dyDescent="0.15">
      <c r="A1531" s="12" t="s">
        <v>2488</v>
      </c>
      <c r="B1531" s="12" t="s">
        <v>47</v>
      </c>
      <c r="C1531" s="12" t="s">
        <v>462</v>
      </c>
      <c r="D1531" s="12" t="s">
        <v>632</v>
      </c>
      <c r="E1531" s="12" t="s">
        <v>2233</v>
      </c>
      <c r="F1531" s="12" t="s">
        <v>545</v>
      </c>
      <c r="G1531" s="16">
        <v>1200000</v>
      </c>
      <c r="H1531" s="16">
        <v>595000</v>
      </c>
      <c r="I1531" s="17">
        <v>595000</v>
      </c>
      <c r="J1531" s="17">
        <v>595000</v>
      </c>
      <c r="K1531" s="16">
        <v>605000</v>
      </c>
      <c r="L1531" s="12" t="s">
        <v>633</v>
      </c>
      <c r="M1531" s="12" t="s">
        <v>564</v>
      </c>
      <c r="N1531" s="12" t="s">
        <v>634</v>
      </c>
      <c r="O1531" s="16">
        <v>405</v>
      </c>
      <c r="P1531" s="16">
        <v>200.9</v>
      </c>
      <c r="Q1531" s="17">
        <v>405</v>
      </c>
      <c r="R1531" s="17">
        <v>405</v>
      </c>
      <c r="S1531" s="16">
        <v>0</v>
      </c>
      <c r="T1531" s="16">
        <v>0</v>
      </c>
      <c r="U1531" s="17">
        <v>0</v>
      </c>
      <c r="V1531" s="17">
        <v>0</v>
      </c>
      <c r="W1531" s="16">
        <v>200.9</v>
      </c>
      <c r="X1531" s="16">
        <v>204.1</v>
      </c>
      <c r="Y1531" s="16">
        <v>8.7499999999963607E-2</v>
      </c>
      <c r="Z1531" s="16">
        <v>200.8125</v>
      </c>
      <c r="AA1531" s="18">
        <v>0</v>
      </c>
      <c r="AB1531" s="16">
        <v>-8.7499999999999994E-2</v>
      </c>
      <c r="AC1531" s="12" t="s">
        <v>549</v>
      </c>
      <c r="AD1531" s="12" t="s">
        <v>559</v>
      </c>
      <c r="AE1531" s="19">
        <v>43680</v>
      </c>
      <c r="AF1531" s="19">
        <v>43682</v>
      </c>
      <c r="AH1531" s="20">
        <v>43683</v>
      </c>
    </row>
    <row r="1532" spans="1:34" s="12" customFormat="1" ht="12.75" x14ac:dyDescent="0.15">
      <c r="A1532" s="12" t="s">
        <v>2489</v>
      </c>
      <c r="B1532" s="12" t="s">
        <v>95</v>
      </c>
      <c r="C1532" s="12" t="s">
        <v>579</v>
      </c>
      <c r="D1532" s="12" t="s">
        <v>580</v>
      </c>
      <c r="E1532" s="12" t="s">
        <v>2114</v>
      </c>
      <c r="F1532" s="12" t="s">
        <v>545</v>
      </c>
      <c r="G1532" s="16">
        <v>300</v>
      </c>
      <c r="H1532" s="16">
        <v>0</v>
      </c>
      <c r="I1532" s="17">
        <v>0</v>
      </c>
      <c r="J1532" s="17">
        <v>0</v>
      </c>
      <c r="K1532" s="16">
        <v>300</v>
      </c>
      <c r="L1532" s="12" t="s">
        <v>581</v>
      </c>
      <c r="M1532" s="12" t="s">
        <v>557</v>
      </c>
      <c r="N1532" s="12" t="s">
        <v>582</v>
      </c>
      <c r="O1532" s="16">
        <v>46.89</v>
      </c>
      <c r="P1532" s="16">
        <v>0</v>
      </c>
      <c r="Q1532" s="17">
        <v>93.78</v>
      </c>
      <c r="R1532" s="17">
        <v>93.78</v>
      </c>
      <c r="S1532" s="16">
        <v>0</v>
      </c>
      <c r="T1532" s="16">
        <v>0</v>
      </c>
      <c r="U1532" s="17">
        <v>0</v>
      </c>
      <c r="V1532" s="17">
        <v>0</v>
      </c>
      <c r="W1532" s="16">
        <v>0</v>
      </c>
      <c r="X1532" s="16">
        <v>46.89</v>
      </c>
      <c r="Y1532" s="16">
        <v>0</v>
      </c>
      <c r="Z1532" s="16">
        <v>0</v>
      </c>
      <c r="AA1532" s="18">
        <v>0</v>
      </c>
      <c r="AB1532" s="16">
        <v>0</v>
      </c>
      <c r="AC1532" s="12" t="s">
        <v>549</v>
      </c>
      <c r="AD1532" s="12" t="s">
        <v>559</v>
      </c>
      <c r="AE1532" s="19">
        <v>43680</v>
      </c>
      <c r="AH1532" s="20">
        <v>43690</v>
      </c>
    </row>
    <row r="1533" spans="1:34" s="12" customFormat="1" ht="12.75" x14ac:dyDescent="0.15">
      <c r="A1533" s="12" t="s">
        <v>2490</v>
      </c>
      <c r="B1533" s="12" t="s">
        <v>96</v>
      </c>
      <c r="C1533" s="12" t="s">
        <v>579</v>
      </c>
      <c r="D1533" s="12" t="s">
        <v>584</v>
      </c>
      <c r="E1533" s="12" t="s">
        <v>2114</v>
      </c>
      <c r="F1533" s="12" t="s">
        <v>545</v>
      </c>
      <c r="G1533" s="16">
        <v>900</v>
      </c>
      <c r="H1533" s="16">
        <v>157</v>
      </c>
      <c r="I1533" s="17">
        <v>157</v>
      </c>
      <c r="J1533" s="17">
        <v>157</v>
      </c>
      <c r="K1533" s="16">
        <v>743</v>
      </c>
      <c r="L1533" s="12" t="s">
        <v>581</v>
      </c>
      <c r="M1533" s="12" t="s">
        <v>557</v>
      </c>
      <c r="N1533" s="12" t="s">
        <v>582</v>
      </c>
      <c r="O1533" s="16">
        <v>140.66999999999999</v>
      </c>
      <c r="P1533" s="16">
        <v>24.6</v>
      </c>
      <c r="Q1533" s="17">
        <v>60</v>
      </c>
      <c r="R1533" s="17">
        <v>60</v>
      </c>
      <c r="S1533" s="16">
        <v>0</v>
      </c>
      <c r="T1533" s="16">
        <v>0</v>
      </c>
      <c r="U1533" s="17">
        <v>0</v>
      </c>
      <c r="V1533" s="17">
        <v>0</v>
      </c>
      <c r="W1533" s="16">
        <v>24.6</v>
      </c>
      <c r="X1533" s="16">
        <v>116.07</v>
      </c>
      <c r="Y1533" s="16">
        <v>6.0900000000001502E-2</v>
      </c>
      <c r="Z1533" s="16">
        <v>24.539100000000001</v>
      </c>
      <c r="AA1533" s="18">
        <v>0</v>
      </c>
      <c r="AB1533" s="16">
        <v>-6.0900000000001502E-2</v>
      </c>
      <c r="AC1533" s="12" t="s">
        <v>549</v>
      </c>
      <c r="AD1533" s="12" t="s">
        <v>559</v>
      </c>
      <c r="AE1533" s="19">
        <v>43680</v>
      </c>
      <c r="AF1533" s="19">
        <v>43682</v>
      </c>
      <c r="AH1533" s="20">
        <v>43683</v>
      </c>
    </row>
    <row r="1534" spans="1:34" s="12" customFormat="1" ht="12.75" x14ac:dyDescent="0.15">
      <c r="A1534" s="12" t="s">
        <v>2491</v>
      </c>
      <c r="B1534" s="12" t="s">
        <v>11</v>
      </c>
      <c r="C1534" s="12" t="s">
        <v>453</v>
      </c>
      <c r="D1534" s="12" t="s">
        <v>628</v>
      </c>
      <c r="E1534" s="12" t="s">
        <v>2084</v>
      </c>
      <c r="F1534" s="12" t="s">
        <v>545</v>
      </c>
      <c r="G1534" s="16">
        <v>2000000</v>
      </c>
      <c r="H1534" s="16">
        <v>406000</v>
      </c>
      <c r="I1534" s="17">
        <v>406000</v>
      </c>
      <c r="J1534" s="17">
        <v>406000</v>
      </c>
      <c r="K1534" s="16">
        <v>1594000</v>
      </c>
      <c r="L1534" s="12" t="s">
        <v>629</v>
      </c>
      <c r="M1534" s="12" t="s">
        <v>564</v>
      </c>
      <c r="N1534" s="12" t="s">
        <v>630</v>
      </c>
      <c r="O1534" s="16">
        <v>1724</v>
      </c>
      <c r="P1534" s="16">
        <v>358.9</v>
      </c>
      <c r="Q1534" s="17">
        <v>878.9</v>
      </c>
      <c r="R1534" s="17">
        <v>878.9</v>
      </c>
      <c r="S1534" s="16">
        <v>0</v>
      </c>
      <c r="T1534" s="16">
        <v>0</v>
      </c>
      <c r="U1534" s="17">
        <v>0</v>
      </c>
      <c r="V1534" s="17">
        <v>0</v>
      </c>
      <c r="W1534" s="16">
        <v>358.9</v>
      </c>
      <c r="X1534" s="16">
        <v>1365.1</v>
      </c>
      <c r="Y1534" s="16">
        <v>8.92799999999996</v>
      </c>
      <c r="Z1534" s="16">
        <v>349.97199999999998</v>
      </c>
      <c r="AA1534" s="18">
        <v>0</v>
      </c>
      <c r="AB1534" s="16">
        <v>-8.9280000000000292</v>
      </c>
      <c r="AC1534" s="12" t="s">
        <v>549</v>
      </c>
      <c r="AD1534" s="12" t="s">
        <v>559</v>
      </c>
      <c r="AE1534" s="19">
        <v>43680</v>
      </c>
      <c r="AF1534" s="19">
        <v>43682</v>
      </c>
      <c r="AH1534" s="20">
        <v>43683</v>
      </c>
    </row>
    <row r="1535" spans="1:34" s="12" customFormat="1" ht="12.75" x14ac:dyDescent="0.15">
      <c r="A1535" s="12" t="s">
        <v>2492</v>
      </c>
      <c r="B1535" s="12" t="s">
        <v>81</v>
      </c>
      <c r="C1535" s="12" t="s">
        <v>863</v>
      </c>
      <c r="D1535" s="12" t="s">
        <v>864</v>
      </c>
      <c r="E1535" s="12" t="s">
        <v>2098</v>
      </c>
      <c r="F1535" s="12" t="s">
        <v>545</v>
      </c>
      <c r="G1535" s="16">
        <v>500000</v>
      </c>
      <c r="H1535" s="16">
        <v>98500</v>
      </c>
      <c r="I1535" s="17">
        <v>98500</v>
      </c>
      <c r="J1535" s="17">
        <v>98500</v>
      </c>
      <c r="K1535" s="16">
        <v>401500</v>
      </c>
      <c r="L1535" s="12" t="s">
        <v>865</v>
      </c>
      <c r="M1535" s="12" t="s">
        <v>564</v>
      </c>
      <c r="N1535" s="12" t="s">
        <v>866</v>
      </c>
      <c r="O1535" s="16">
        <v>164.05</v>
      </c>
      <c r="P1535" s="16">
        <v>32.35</v>
      </c>
      <c r="Q1535" s="17">
        <v>328.1</v>
      </c>
      <c r="R1535" s="17">
        <v>328.1</v>
      </c>
      <c r="S1535" s="16">
        <v>0</v>
      </c>
      <c r="T1535" s="16">
        <v>0</v>
      </c>
      <c r="U1535" s="17">
        <v>0</v>
      </c>
      <c r="V1535" s="17">
        <v>0</v>
      </c>
      <c r="W1535" s="16">
        <v>32.35</v>
      </c>
      <c r="X1535" s="16">
        <v>131.69999999999999</v>
      </c>
      <c r="Y1535" s="16">
        <v>3.2150000000001497E-2</v>
      </c>
      <c r="Z1535" s="16">
        <v>32.31785</v>
      </c>
      <c r="AA1535" s="18">
        <v>0</v>
      </c>
      <c r="AB1535" s="16">
        <v>-3.2150000000001497E-2</v>
      </c>
      <c r="AC1535" s="12" t="s">
        <v>549</v>
      </c>
      <c r="AD1535" s="12" t="s">
        <v>559</v>
      </c>
      <c r="AE1535" s="19">
        <v>43680</v>
      </c>
      <c r="AF1535" s="19">
        <v>43687</v>
      </c>
      <c r="AH1535" s="20">
        <v>43690</v>
      </c>
    </row>
    <row r="1536" spans="1:34" s="12" customFormat="1" ht="12.75" x14ac:dyDescent="0.15">
      <c r="A1536" s="12" t="s">
        <v>2493</v>
      </c>
      <c r="B1536" s="12" t="s">
        <v>416</v>
      </c>
      <c r="C1536" s="12" t="s">
        <v>753</v>
      </c>
      <c r="D1536" s="12" t="s">
        <v>2494</v>
      </c>
      <c r="E1536" s="12" t="s">
        <v>544</v>
      </c>
      <c r="F1536" s="12" t="s">
        <v>545</v>
      </c>
      <c r="G1536" s="16">
        <v>200</v>
      </c>
      <c r="H1536" s="16">
        <v>175</v>
      </c>
      <c r="I1536" s="17">
        <v>175</v>
      </c>
      <c r="J1536" s="17">
        <v>175</v>
      </c>
      <c r="K1536" s="16">
        <v>25</v>
      </c>
      <c r="L1536" s="12" t="s">
        <v>1197</v>
      </c>
      <c r="M1536" s="12" t="s">
        <v>557</v>
      </c>
      <c r="N1536" s="12" t="s">
        <v>2495</v>
      </c>
      <c r="O1536" s="16">
        <v>18.18</v>
      </c>
      <c r="P1536" s="16">
        <v>18.18</v>
      </c>
      <c r="Q1536" s="17">
        <v>18.18</v>
      </c>
      <c r="R1536" s="17">
        <v>18.18</v>
      </c>
      <c r="S1536" s="16">
        <v>0</v>
      </c>
      <c r="T1536" s="16">
        <v>0</v>
      </c>
      <c r="U1536" s="17">
        <v>0</v>
      </c>
      <c r="V1536" s="17">
        <v>0</v>
      </c>
      <c r="W1536" s="16">
        <v>18.18</v>
      </c>
      <c r="X1536" s="16">
        <v>0</v>
      </c>
      <c r="Y1536" s="16">
        <v>2.2725</v>
      </c>
      <c r="Z1536" s="16">
        <v>15.907500000000001</v>
      </c>
      <c r="AA1536" s="18">
        <v>0</v>
      </c>
      <c r="AB1536" s="16">
        <v>-2.2725</v>
      </c>
      <c r="AC1536" s="12" t="s">
        <v>549</v>
      </c>
      <c r="AD1536" s="12" t="s">
        <v>559</v>
      </c>
      <c r="AE1536" s="19">
        <v>43682</v>
      </c>
      <c r="AF1536" s="19">
        <v>43684</v>
      </c>
      <c r="AH1536" s="20">
        <v>43690</v>
      </c>
    </row>
    <row r="1537" spans="1:34" s="12" customFormat="1" ht="12.75" x14ac:dyDescent="0.15">
      <c r="A1537" s="12" t="s">
        <v>2496</v>
      </c>
      <c r="B1537" s="12" t="s">
        <v>116</v>
      </c>
      <c r="C1537" s="12" t="s">
        <v>696</v>
      </c>
      <c r="D1537" s="12" t="s">
        <v>1002</v>
      </c>
      <c r="E1537" s="12" t="s">
        <v>544</v>
      </c>
      <c r="F1537" s="12" t="s">
        <v>545</v>
      </c>
      <c r="G1537" s="16">
        <v>400</v>
      </c>
      <c r="H1537" s="16">
        <v>61.5</v>
      </c>
      <c r="I1537" s="17">
        <v>61.5</v>
      </c>
      <c r="J1537" s="17">
        <v>61.5</v>
      </c>
      <c r="K1537" s="16">
        <v>338.5</v>
      </c>
      <c r="L1537" s="12" t="s">
        <v>1003</v>
      </c>
      <c r="M1537" s="12" t="s">
        <v>564</v>
      </c>
      <c r="N1537" s="12" t="s">
        <v>1004</v>
      </c>
      <c r="O1537" s="16">
        <v>76</v>
      </c>
      <c r="P1537" s="16">
        <v>11.7</v>
      </c>
      <c r="Q1537" s="17">
        <v>87.7</v>
      </c>
      <c r="R1537" s="17">
        <v>87.7</v>
      </c>
      <c r="S1537" s="16">
        <v>0</v>
      </c>
      <c r="T1537" s="16">
        <v>0</v>
      </c>
      <c r="U1537" s="17">
        <v>0</v>
      </c>
      <c r="V1537" s="17">
        <v>0</v>
      </c>
      <c r="W1537" s="16">
        <v>11.7</v>
      </c>
      <c r="X1537" s="16">
        <v>64.3</v>
      </c>
      <c r="Y1537" s="16">
        <v>1.4999999999999999E-2</v>
      </c>
      <c r="Z1537" s="16">
        <v>11.685</v>
      </c>
      <c r="AA1537" s="18">
        <v>0</v>
      </c>
      <c r="AB1537" s="16">
        <v>-1.4999999999999999E-2</v>
      </c>
      <c r="AC1537" s="12" t="s">
        <v>549</v>
      </c>
      <c r="AD1537" s="12" t="s">
        <v>559</v>
      </c>
      <c r="AE1537" s="19">
        <v>43682</v>
      </c>
      <c r="AF1537" s="19">
        <v>43685</v>
      </c>
      <c r="AH1537" s="20">
        <v>43690</v>
      </c>
    </row>
    <row r="1538" spans="1:34" s="12" customFormat="1" ht="12.75" x14ac:dyDescent="0.15">
      <c r="A1538" s="12" t="s">
        <v>2497</v>
      </c>
      <c r="B1538" s="12" t="s">
        <v>388</v>
      </c>
      <c r="C1538" s="12" t="s">
        <v>800</v>
      </c>
      <c r="D1538" s="12" t="s">
        <v>801</v>
      </c>
      <c r="E1538" s="12" t="s">
        <v>544</v>
      </c>
      <c r="F1538" s="12" t="s">
        <v>545</v>
      </c>
      <c r="G1538" s="16">
        <v>500000</v>
      </c>
      <c r="H1538" s="16">
        <v>470000</v>
      </c>
      <c r="I1538" s="17">
        <v>470000</v>
      </c>
      <c r="J1538" s="17">
        <v>470000</v>
      </c>
      <c r="K1538" s="16">
        <v>30000</v>
      </c>
      <c r="L1538" s="12" t="s">
        <v>802</v>
      </c>
      <c r="M1538" s="12" t="s">
        <v>569</v>
      </c>
      <c r="N1538" s="12" t="s">
        <v>803</v>
      </c>
      <c r="O1538" s="16">
        <v>83.5</v>
      </c>
      <c r="P1538" s="16">
        <v>83.5</v>
      </c>
      <c r="Q1538" s="17">
        <v>83.5</v>
      </c>
      <c r="R1538" s="17">
        <v>83.5</v>
      </c>
      <c r="S1538" s="16">
        <v>0</v>
      </c>
      <c r="T1538" s="16">
        <v>0</v>
      </c>
      <c r="U1538" s="17">
        <v>0</v>
      </c>
      <c r="V1538" s="17">
        <v>0</v>
      </c>
      <c r="W1538" s="16">
        <v>83.5</v>
      </c>
      <c r="X1538" s="16">
        <v>0</v>
      </c>
      <c r="Y1538" s="16">
        <v>5.01</v>
      </c>
      <c r="Z1538" s="16">
        <v>78.489999999999995</v>
      </c>
      <c r="AA1538" s="18">
        <v>0</v>
      </c>
      <c r="AB1538" s="16">
        <v>-5.01</v>
      </c>
      <c r="AC1538" s="12" t="s">
        <v>549</v>
      </c>
      <c r="AD1538" s="12" t="s">
        <v>559</v>
      </c>
      <c r="AE1538" s="19">
        <v>43682</v>
      </c>
      <c r="AF1538" s="19">
        <v>43691</v>
      </c>
      <c r="AH1538" s="20">
        <v>43697</v>
      </c>
    </row>
    <row r="1539" spans="1:34" s="12" customFormat="1" ht="12.75" x14ac:dyDescent="0.15">
      <c r="A1539" s="12" t="s">
        <v>2498</v>
      </c>
      <c r="B1539" s="12" t="s">
        <v>920</v>
      </c>
      <c r="C1539" s="12" t="s">
        <v>787</v>
      </c>
      <c r="D1539" s="12" t="s">
        <v>684</v>
      </c>
      <c r="E1539" s="12" t="s">
        <v>544</v>
      </c>
      <c r="F1539" s="12" t="s">
        <v>545</v>
      </c>
      <c r="G1539" s="16">
        <v>100000</v>
      </c>
      <c r="H1539" s="16">
        <v>23500</v>
      </c>
      <c r="I1539" s="17">
        <v>23500</v>
      </c>
      <c r="J1539" s="17">
        <v>23500</v>
      </c>
      <c r="K1539" s="16">
        <v>76500</v>
      </c>
      <c r="L1539" s="12" t="s">
        <v>921</v>
      </c>
      <c r="M1539" s="12" t="s">
        <v>564</v>
      </c>
      <c r="N1539" s="12" t="s">
        <v>922</v>
      </c>
      <c r="O1539" s="16">
        <v>54</v>
      </c>
      <c r="P1539" s="16">
        <v>12.7</v>
      </c>
      <c r="Q1539" s="17">
        <v>51.4</v>
      </c>
      <c r="R1539" s="17">
        <v>51.4</v>
      </c>
      <c r="S1539" s="16">
        <v>0</v>
      </c>
      <c r="T1539" s="16">
        <v>0</v>
      </c>
      <c r="U1539" s="17">
        <v>0</v>
      </c>
      <c r="V1539" s="17">
        <v>0</v>
      </c>
      <c r="W1539" s="16">
        <v>12.7</v>
      </c>
      <c r="X1539" s="16">
        <v>41.3</v>
      </c>
      <c r="Y1539" s="16">
        <v>0.01</v>
      </c>
      <c r="Z1539" s="16">
        <v>12.69</v>
      </c>
      <c r="AA1539" s="18">
        <v>0</v>
      </c>
      <c r="AB1539" s="16">
        <v>-0.01</v>
      </c>
      <c r="AC1539" s="12" t="s">
        <v>549</v>
      </c>
      <c r="AD1539" s="12" t="s">
        <v>559</v>
      </c>
      <c r="AE1539" s="19">
        <v>43682</v>
      </c>
      <c r="AF1539" s="19">
        <v>43682</v>
      </c>
      <c r="AH1539" s="20">
        <v>43690</v>
      </c>
    </row>
    <row r="1540" spans="1:34" s="12" customFormat="1" ht="12.75" x14ac:dyDescent="0.15">
      <c r="A1540" s="12" t="s">
        <v>2499</v>
      </c>
      <c r="B1540" s="12" t="s">
        <v>62</v>
      </c>
      <c r="C1540" s="12" t="s">
        <v>588</v>
      </c>
      <c r="D1540" s="12" t="s">
        <v>589</v>
      </c>
      <c r="E1540" s="12" t="s">
        <v>544</v>
      </c>
      <c r="F1540" s="12" t="s">
        <v>545</v>
      </c>
      <c r="G1540" s="16">
        <v>2000</v>
      </c>
      <c r="H1540" s="16">
        <v>1973</v>
      </c>
      <c r="I1540" s="17">
        <v>1973</v>
      </c>
      <c r="J1540" s="17">
        <v>1973</v>
      </c>
      <c r="K1540" s="16">
        <v>27</v>
      </c>
      <c r="L1540" s="12" t="s">
        <v>1183</v>
      </c>
      <c r="M1540" s="12" t="s">
        <v>725</v>
      </c>
      <c r="N1540" s="12" t="s">
        <v>1520</v>
      </c>
      <c r="O1540" s="16">
        <v>50</v>
      </c>
      <c r="P1540" s="16">
        <v>49.4</v>
      </c>
      <c r="Q1540" s="17">
        <v>51.15</v>
      </c>
      <c r="R1540" s="17">
        <v>51.15</v>
      </c>
      <c r="S1540" s="16">
        <v>0</v>
      </c>
      <c r="T1540" s="16">
        <v>0</v>
      </c>
      <c r="U1540" s="17">
        <v>0</v>
      </c>
      <c r="V1540" s="17">
        <v>0</v>
      </c>
      <c r="W1540" s="16">
        <v>49.4</v>
      </c>
      <c r="X1540" s="16">
        <v>0.6</v>
      </c>
      <c r="Y1540" s="16">
        <v>7.4999999999999997E-2</v>
      </c>
      <c r="Z1540" s="16">
        <v>49.325000000000003</v>
      </c>
      <c r="AA1540" s="18">
        <v>0</v>
      </c>
      <c r="AB1540" s="16">
        <v>-7.4999999999999997E-2</v>
      </c>
      <c r="AC1540" s="12" t="s">
        <v>549</v>
      </c>
      <c r="AD1540" s="12" t="s">
        <v>559</v>
      </c>
      <c r="AE1540" s="19">
        <v>43682</v>
      </c>
      <c r="AF1540" s="19">
        <v>43682</v>
      </c>
      <c r="AH1540" s="20">
        <v>43690</v>
      </c>
    </row>
    <row r="1541" spans="1:34" s="12" customFormat="1" ht="12.75" x14ac:dyDescent="0.15">
      <c r="A1541" s="12" t="s">
        <v>2500</v>
      </c>
      <c r="B1541" s="12" t="s">
        <v>108</v>
      </c>
      <c r="C1541" s="12" t="s">
        <v>652</v>
      </c>
      <c r="D1541" s="12" t="s">
        <v>653</v>
      </c>
      <c r="E1541" s="12" t="s">
        <v>544</v>
      </c>
      <c r="F1541" s="12" t="s">
        <v>545</v>
      </c>
      <c r="G1541" s="16">
        <v>200</v>
      </c>
      <c r="H1541" s="16">
        <v>145</v>
      </c>
      <c r="I1541" s="17">
        <v>145</v>
      </c>
      <c r="J1541" s="17">
        <v>145</v>
      </c>
      <c r="K1541" s="16">
        <v>55</v>
      </c>
      <c r="L1541" s="12" t="s">
        <v>654</v>
      </c>
      <c r="M1541" s="12" t="s">
        <v>557</v>
      </c>
      <c r="N1541" s="12" t="s">
        <v>655</v>
      </c>
      <c r="O1541" s="16">
        <v>14</v>
      </c>
      <c r="P1541" s="16">
        <v>10.199999999999999</v>
      </c>
      <c r="Q1541" s="17">
        <v>14</v>
      </c>
      <c r="R1541" s="17">
        <v>14</v>
      </c>
      <c r="S1541" s="16">
        <v>0</v>
      </c>
      <c r="T1541" s="16">
        <v>0</v>
      </c>
      <c r="U1541" s="17">
        <v>0</v>
      </c>
      <c r="V1541" s="17">
        <v>0</v>
      </c>
      <c r="W1541" s="16">
        <v>10.199999999999999</v>
      </c>
      <c r="X1541" s="16">
        <v>3.8</v>
      </c>
      <c r="Y1541" s="16">
        <v>0.05</v>
      </c>
      <c r="Z1541" s="16">
        <v>10.15</v>
      </c>
      <c r="AA1541" s="18">
        <v>0</v>
      </c>
      <c r="AB1541" s="16">
        <v>-0.05</v>
      </c>
      <c r="AC1541" s="12" t="s">
        <v>549</v>
      </c>
      <c r="AD1541" s="12" t="s">
        <v>559</v>
      </c>
      <c r="AE1541" s="19">
        <v>43689</v>
      </c>
      <c r="AF1541" s="19">
        <v>43689</v>
      </c>
      <c r="AH1541" s="20">
        <v>43690</v>
      </c>
    </row>
    <row r="1542" spans="1:34" s="12" customFormat="1" ht="12.75" x14ac:dyDescent="0.15">
      <c r="A1542" s="12" t="s">
        <v>2501</v>
      </c>
      <c r="B1542" s="12" t="s">
        <v>89</v>
      </c>
      <c r="C1542" s="12" t="s">
        <v>561</v>
      </c>
      <c r="D1542" s="12" t="s">
        <v>562</v>
      </c>
      <c r="E1542" s="12" t="s">
        <v>544</v>
      </c>
      <c r="F1542" s="12" t="s">
        <v>545</v>
      </c>
      <c r="G1542" s="16">
        <v>200000</v>
      </c>
      <c r="H1542" s="16">
        <v>0</v>
      </c>
      <c r="I1542" s="17">
        <v>0</v>
      </c>
      <c r="J1542" s="17">
        <v>0</v>
      </c>
      <c r="K1542" s="16">
        <v>200000</v>
      </c>
      <c r="L1542" s="12" t="s">
        <v>563</v>
      </c>
      <c r="M1542" s="12" t="s">
        <v>564</v>
      </c>
      <c r="N1542" s="12" t="s">
        <v>565</v>
      </c>
      <c r="O1542" s="16">
        <v>91.353999999999999</v>
      </c>
      <c r="P1542" s="16">
        <v>0</v>
      </c>
      <c r="Q1542" s="17">
        <v>0</v>
      </c>
      <c r="R1542" s="17">
        <v>0</v>
      </c>
      <c r="S1542" s="16">
        <v>0</v>
      </c>
      <c r="T1542" s="16">
        <v>0</v>
      </c>
      <c r="U1542" s="17">
        <v>0</v>
      </c>
      <c r="V1542" s="17">
        <v>0</v>
      </c>
      <c r="W1542" s="16">
        <v>0</v>
      </c>
      <c r="X1542" s="16">
        <v>91.353999999999999</v>
      </c>
      <c r="Y1542" s="16">
        <v>0</v>
      </c>
      <c r="Z1542" s="16">
        <v>0</v>
      </c>
      <c r="AA1542" s="18">
        <v>0</v>
      </c>
      <c r="AB1542" s="16">
        <v>0</v>
      </c>
      <c r="AC1542" s="12" t="s">
        <v>549</v>
      </c>
      <c r="AD1542" s="12" t="s">
        <v>559</v>
      </c>
      <c r="AE1542" s="19">
        <v>43689</v>
      </c>
      <c r="AH1542" s="20">
        <v>43689</v>
      </c>
    </row>
    <row r="1543" spans="1:34" s="12" customFormat="1" ht="12.75" x14ac:dyDescent="0.15">
      <c r="A1543" s="12" t="s">
        <v>2502</v>
      </c>
      <c r="B1543" s="12" t="s">
        <v>419</v>
      </c>
      <c r="C1543" s="12" t="s">
        <v>680</v>
      </c>
      <c r="D1543" s="12" t="s">
        <v>681</v>
      </c>
      <c r="E1543" s="12" t="s">
        <v>544</v>
      </c>
      <c r="F1543" s="12" t="s">
        <v>545</v>
      </c>
      <c r="G1543" s="16">
        <v>1200</v>
      </c>
      <c r="H1543" s="16">
        <v>0</v>
      </c>
      <c r="I1543" s="17">
        <v>0</v>
      </c>
      <c r="J1543" s="17">
        <v>0</v>
      </c>
      <c r="K1543" s="16">
        <v>1200</v>
      </c>
      <c r="L1543" s="12" t="s">
        <v>677</v>
      </c>
      <c r="M1543" s="12" t="s">
        <v>564</v>
      </c>
      <c r="N1543" s="12" t="s">
        <v>678</v>
      </c>
      <c r="O1543" s="16">
        <v>0.161</v>
      </c>
      <c r="P1543" s="16">
        <v>0</v>
      </c>
      <c r="Q1543" s="17">
        <v>0</v>
      </c>
      <c r="R1543" s="17">
        <v>0</v>
      </c>
      <c r="S1543" s="16">
        <v>0</v>
      </c>
      <c r="T1543" s="16">
        <v>0</v>
      </c>
      <c r="U1543" s="17">
        <v>0</v>
      </c>
      <c r="V1543" s="17">
        <v>0</v>
      </c>
      <c r="W1543" s="16">
        <v>0</v>
      </c>
      <c r="X1543" s="16">
        <v>0.161</v>
      </c>
      <c r="Y1543" s="16">
        <v>0</v>
      </c>
      <c r="Z1543" s="16">
        <v>0</v>
      </c>
      <c r="AA1543" s="18">
        <v>0</v>
      </c>
      <c r="AB1543" s="16">
        <v>0</v>
      </c>
      <c r="AC1543" s="12" t="s">
        <v>549</v>
      </c>
      <c r="AD1543" s="12" t="s">
        <v>559</v>
      </c>
      <c r="AE1543" s="19">
        <v>43690</v>
      </c>
      <c r="AH1543" s="20">
        <v>43690</v>
      </c>
    </row>
    <row r="1544" spans="1:34" s="12" customFormat="1" ht="12.75" x14ac:dyDescent="0.15">
      <c r="A1544" s="12" t="s">
        <v>2503</v>
      </c>
      <c r="B1544" s="12" t="s">
        <v>422</v>
      </c>
      <c r="C1544" s="12" t="s">
        <v>675</v>
      </c>
      <c r="D1544" s="12" t="s">
        <v>676</v>
      </c>
      <c r="E1544" s="12" t="s">
        <v>544</v>
      </c>
      <c r="F1544" s="12" t="s">
        <v>545</v>
      </c>
      <c r="G1544" s="16">
        <v>1200000</v>
      </c>
      <c r="H1544" s="16">
        <v>818000</v>
      </c>
      <c r="I1544" s="17">
        <v>818000</v>
      </c>
      <c r="J1544" s="17">
        <v>818000</v>
      </c>
      <c r="K1544" s="16">
        <v>382000</v>
      </c>
      <c r="L1544" s="12" t="s">
        <v>677</v>
      </c>
      <c r="M1544" s="12" t="s">
        <v>564</v>
      </c>
      <c r="N1544" s="12" t="s">
        <v>678</v>
      </c>
      <c r="O1544" s="16">
        <v>160.80000000000001</v>
      </c>
      <c r="P1544" s="16">
        <v>118.04</v>
      </c>
      <c r="Q1544" s="17">
        <v>158.91999999999999</v>
      </c>
      <c r="R1544" s="17">
        <v>158.91999999999999</v>
      </c>
      <c r="S1544" s="16">
        <v>0</v>
      </c>
      <c r="T1544" s="16">
        <v>0</v>
      </c>
      <c r="U1544" s="17">
        <v>0</v>
      </c>
      <c r="V1544" s="17">
        <v>0</v>
      </c>
      <c r="W1544" s="16">
        <v>118.04</v>
      </c>
      <c r="X1544" s="16">
        <v>42.76</v>
      </c>
      <c r="Y1544" s="16">
        <v>8.4279999999999902</v>
      </c>
      <c r="Z1544" s="16">
        <v>109.61199999999999</v>
      </c>
      <c r="AA1544" s="18">
        <v>0</v>
      </c>
      <c r="AB1544" s="16">
        <v>-8.4279999999999902</v>
      </c>
      <c r="AC1544" s="12" t="s">
        <v>549</v>
      </c>
      <c r="AD1544" s="12" t="s">
        <v>559</v>
      </c>
      <c r="AE1544" s="19">
        <v>43690</v>
      </c>
      <c r="AF1544" s="19">
        <v>43690</v>
      </c>
      <c r="AH1544" s="20">
        <v>43697</v>
      </c>
    </row>
    <row r="1545" spans="1:34" s="12" customFormat="1" ht="12.75" x14ac:dyDescent="0.15">
      <c r="A1545" s="12" t="s">
        <v>2504</v>
      </c>
      <c r="B1545" s="12" t="s">
        <v>419</v>
      </c>
      <c r="C1545" s="12" t="s">
        <v>680</v>
      </c>
      <c r="D1545" s="12" t="s">
        <v>681</v>
      </c>
      <c r="E1545" s="12" t="s">
        <v>544</v>
      </c>
      <c r="F1545" s="12" t="s">
        <v>545</v>
      </c>
      <c r="G1545" s="16">
        <v>1200000</v>
      </c>
      <c r="H1545" s="16">
        <v>803000</v>
      </c>
      <c r="I1545" s="17">
        <v>803000</v>
      </c>
      <c r="J1545" s="17">
        <v>803000</v>
      </c>
      <c r="K1545" s="16">
        <v>397000</v>
      </c>
      <c r="L1545" s="12" t="s">
        <v>677</v>
      </c>
      <c r="M1545" s="12" t="s">
        <v>564</v>
      </c>
      <c r="N1545" s="12" t="s">
        <v>678</v>
      </c>
      <c r="O1545" s="16">
        <v>160.80000000000001</v>
      </c>
      <c r="P1545" s="16">
        <v>117</v>
      </c>
      <c r="Q1545" s="17">
        <v>159</v>
      </c>
      <c r="R1545" s="17">
        <v>159</v>
      </c>
      <c r="S1545" s="16">
        <v>0</v>
      </c>
      <c r="T1545" s="16">
        <v>0</v>
      </c>
      <c r="U1545" s="17">
        <v>0</v>
      </c>
      <c r="V1545" s="17">
        <v>0</v>
      </c>
      <c r="W1545" s="16">
        <v>117</v>
      </c>
      <c r="X1545" s="16">
        <v>43.8</v>
      </c>
      <c r="Y1545" s="16">
        <v>9.3979999999999908</v>
      </c>
      <c r="Z1545" s="16">
        <v>107.602</v>
      </c>
      <c r="AA1545" s="18">
        <v>0</v>
      </c>
      <c r="AB1545" s="16">
        <v>-9.3979999999999908</v>
      </c>
      <c r="AC1545" s="12" t="s">
        <v>549</v>
      </c>
      <c r="AD1545" s="12" t="s">
        <v>559</v>
      </c>
      <c r="AE1545" s="19">
        <v>43690</v>
      </c>
      <c r="AF1545" s="19">
        <v>43690</v>
      </c>
      <c r="AH1545" s="20">
        <v>43697</v>
      </c>
    </row>
    <row r="1546" spans="1:34" s="12" customFormat="1" ht="12.75" x14ac:dyDescent="0.15">
      <c r="A1546" s="12" t="s">
        <v>2505</v>
      </c>
      <c r="B1546" s="12" t="s">
        <v>587</v>
      </c>
      <c r="C1546" s="12" t="s">
        <v>588</v>
      </c>
      <c r="D1546" s="12" t="s">
        <v>589</v>
      </c>
      <c r="E1546" s="12" t="s">
        <v>544</v>
      </c>
      <c r="F1546" s="12" t="s">
        <v>545</v>
      </c>
      <c r="G1546" s="16">
        <v>2400</v>
      </c>
      <c r="H1546" s="16">
        <v>1403.3</v>
      </c>
      <c r="I1546" s="17">
        <v>1403.3</v>
      </c>
      <c r="J1546" s="17">
        <v>1403.3</v>
      </c>
      <c r="K1546" s="16">
        <v>996.7</v>
      </c>
      <c r="L1546" s="12" t="s">
        <v>590</v>
      </c>
      <c r="M1546" s="12" t="s">
        <v>591</v>
      </c>
      <c r="N1546" s="12" t="s">
        <v>592</v>
      </c>
      <c r="O1546" s="16">
        <v>80</v>
      </c>
      <c r="P1546" s="16">
        <v>51</v>
      </c>
      <c r="Q1546" s="17">
        <v>80</v>
      </c>
      <c r="R1546" s="17">
        <v>80</v>
      </c>
      <c r="S1546" s="16">
        <v>0</v>
      </c>
      <c r="T1546" s="16">
        <v>0</v>
      </c>
      <c r="U1546" s="17">
        <v>0</v>
      </c>
      <c r="V1546" s="17">
        <v>0</v>
      </c>
      <c r="W1546" s="16">
        <v>51</v>
      </c>
      <c r="X1546" s="16">
        <v>29</v>
      </c>
      <c r="Y1546" s="16">
        <v>4.2233333333333301</v>
      </c>
      <c r="Z1546" s="16">
        <v>46.776666666666699</v>
      </c>
      <c r="AA1546" s="18">
        <v>0</v>
      </c>
      <c r="AB1546" s="16">
        <v>-4.2233333333333301</v>
      </c>
      <c r="AC1546" s="12" t="s">
        <v>549</v>
      </c>
      <c r="AD1546" s="12" t="s">
        <v>559</v>
      </c>
      <c r="AE1546" s="19">
        <v>43690</v>
      </c>
      <c r="AF1546" s="19">
        <v>43690</v>
      </c>
      <c r="AH1546" s="20">
        <v>43697</v>
      </c>
    </row>
    <row r="1547" spans="1:34" s="12" customFormat="1" ht="12.75" x14ac:dyDescent="0.15">
      <c r="A1547" s="12" t="s">
        <v>2506</v>
      </c>
      <c r="B1547" s="12" t="s">
        <v>2172</v>
      </c>
      <c r="C1547" s="12" t="s">
        <v>2173</v>
      </c>
      <c r="D1547" s="12" t="s">
        <v>2174</v>
      </c>
      <c r="E1547" s="12" t="s">
        <v>544</v>
      </c>
      <c r="F1547" s="12" t="s">
        <v>545</v>
      </c>
      <c r="G1547" s="16">
        <v>650000</v>
      </c>
      <c r="H1547" s="16">
        <v>632600</v>
      </c>
      <c r="I1547" s="17">
        <v>632600</v>
      </c>
      <c r="J1547" s="17">
        <v>632600</v>
      </c>
      <c r="K1547" s="16">
        <v>17400</v>
      </c>
      <c r="L1547" s="12" t="s">
        <v>2175</v>
      </c>
      <c r="M1547" s="12" t="s">
        <v>564</v>
      </c>
      <c r="N1547" s="12" t="s">
        <v>2176</v>
      </c>
      <c r="O1547" s="16">
        <v>185.56200000000001</v>
      </c>
      <c r="P1547" s="16">
        <v>185.56200000000001</v>
      </c>
      <c r="Q1547" s="17">
        <v>185.56200000000001</v>
      </c>
      <c r="R1547" s="17">
        <v>185.56200000000001</v>
      </c>
      <c r="S1547" s="16">
        <v>0</v>
      </c>
      <c r="T1547" s="16">
        <v>0</v>
      </c>
      <c r="U1547" s="17">
        <v>0</v>
      </c>
      <c r="V1547" s="17">
        <v>0</v>
      </c>
      <c r="W1547" s="16">
        <v>185.56200000000001</v>
      </c>
      <c r="X1547" s="16">
        <v>0</v>
      </c>
      <c r="Y1547" s="16">
        <v>4.9673519999999902</v>
      </c>
      <c r="Z1547" s="16">
        <v>180.59464800000001</v>
      </c>
      <c r="AA1547" s="18">
        <v>0</v>
      </c>
      <c r="AB1547" s="16">
        <v>-4.9673519999999902</v>
      </c>
      <c r="AC1547" s="12" t="s">
        <v>549</v>
      </c>
      <c r="AD1547" s="12" t="s">
        <v>559</v>
      </c>
      <c r="AE1547" s="19">
        <v>43690</v>
      </c>
      <c r="AF1547" s="19">
        <v>43691</v>
      </c>
      <c r="AH1547" s="20">
        <v>43697</v>
      </c>
    </row>
    <row r="1548" spans="1:34" s="12" customFormat="1" ht="12.75" x14ac:dyDescent="0.15">
      <c r="A1548" s="12" t="s">
        <v>2507</v>
      </c>
      <c r="B1548" s="12" t="s">
        <v>85</v>
      </c>
      <c r="C1548" s="12" t="s">
        <v>567</v>
      </c>
      <c r="D1548" s="12" t="s">
        <v>562</v>
      </c>
      <c r="E1548" s="12" t="s">
        <v>544</v>
      </c>
      <c r="F1548" s="12" t="s">
        <v>545</v>
      </c>
      <c r="G1548" s="16">
        <v>200000</v>
      </c>
      <c r="H1548" s="16">
        <v>28000</v>
      </c>
      <c r="I1548" s="17">
        <v>28000</v>
      </c>
      <c r="J1548" s="17">
        <v>28000</v>
      </c>
      <c r="K1548" s="16">
        <v>172000</v>
      </c>
      <c r="L1548" s="12" t="s">
        <v>568</v>
      </c>
      <c r="M1548" s="12" t="s">
        <v>569</v>
      </c>
      <c r="N1548" s="12" t="s">
        <v>570</v>
      </c>
      <c r="O1548" s="16">
        <v>103</v>
      </c>
      <c r="P1548" s="16">
        <v>14.42</v>
      </c>
      <c r="Q1548" s="17">
        <v>60</v>
      </c>
      <c r="R1548" s="17">
        <v>60</v>
      </c>
      <c r="S1548" s="16">
        <v>0</v>
      </c>
      <c r="T1548" s="16">
        <v>0</v>
      </c>
      <c r="U1548" s="17">
        <v>0</v>
      </c>
      <c r="V1548" s="17">
        <v>0</v>
      </c>
      <c r="W1548" s="16">
        <v>14.42</v>
      </c>
      <c r="X1548" s="16">
        <v>88.58</v>
      </c>
      <c r="Y1548" s="16">
        <v>0</v>
      </c>
      <c r="Z1548" s="16">
        <v>14.42</v>
      </c>
      <c r="AA1548" s="18">
        <v>0</v>
      </c>
      <c r="AB1548" s="16">
        <v>0</v>
      </c>
      <c r="AC1548" s="12" t="s">
        <v>549</v>
      </c>
      <c r="AD1548" s="12" t="s">
        <v>559</v>
      </c>
      <c r="AE1548" s="19">
        <v>43690</v>
      </c>
      <c r="AF1548" s="19">
        <v>43690</v>
      </c>
      <c r="AH1548" s="20">
        <v>43697</v>
      </c>
    </row>
    <row r="1549" spans="1:34" s="12" customFormat="1" ht="12.75" x14ac:dyDescent="0.15">
      <c r="A1549" s="12" t="s">
        <v>2508</v>
      </c>
      <c r="B1549" s="12" t="s">
        <v>363</v>
      </c>
      <c r="C1549" s="12" t="s">
        <v>670</v>
      </c>
      <c r="D1549" s="12" t="s">
        <v>853</v>
      </c>
      <c r="E1549" s="12" t="s">
        <v>544</v>
      </c>
      <c r="F1549" s="12" t="s">
        <v>545</v>
      </c>
      <c r="G1549" s="16">
        <v>600000</v>
      </c>
      <c r="H1549" s="16">
        <v>43200</v>
      </c>
      <c r="I1549" s="17">
        <v>43200</v>
      </c>
      <c r="J1549" s="17">
        <v>43200</v>
      </c>
      <c r="K1549" s="16">
        <v>556800</v>
      </c>
      <c r="L1549" s="12" t="s">
        <v>568</v>
      </c>
      <c r="M1549" s="12" t="s">
        <v>569</v>
      </c>
      <c r="N1549" s="12" t="s">
        <v>570</v>
      </c>
      <c r="O1549" s="16">
        <v>386</v>
      </c>
      <c r="P1549" s="16">
        <v>27.8</v>
      </c>
      <c r="Q1549" s="17">
        <v>240</v>
      </c>
      <c r="R1549" s="17">
        <v>240</v>
      </c>
      <c r="S1549" s="16">
        <v>0</v>
      </c>
      <c r="T1549" s="16">
        <v>0</v>
      </c>
      <c r="U1549" s="17">
        <v>0</v>
      </c>
      <c r="V1549" s="17">
        <v>0</v>
      </c>
      <c r="W1549" s="16">
        <v>27.8</v>
      </c>
      <c r="X1549" s="16">
        <v>358.2</v>
      </c>
      <c r="Y1549" s="16">
        <v>7.9999999999972697E-3</v>
      </c>
      <c r="Z1549" s="16">
        <v>27.792000000000002</v>
      </c>
      <c r="AA1549" s="18">
        <v>0</v>
      </c>
      <c r="AB1549" s="16">
        <v>-8.0000000000018199E-3</v>
      </c>
      <c r="AC1549" s="12" t="s">
        <v>549</v>
      </c>
      <c r="AD1549" s="12" t="s">
        <v>559</v>
      </c>
      <c r="AE1549" s="19">
        <v>43690</v>
      </c>
      <c r="AF1549" s="19">
        <v>43690</v>
      </c>
      <c r="AH1549" s="20">
        <v>43697</v>
      </c>
    </row>
    <row r="1550" spans="1:34" s="12" customFormat="1" ht="12.75" x14ac:dyDescent="0.15">
      <c r="A1550" s="12" t="s">
        <v>2509</v>
      </c>
      <c r="B1550" s="12" t="s">
        <v>88</v>
      </c>
      <c r="C1550" s="12" t="s">
        <v>567</v>
      </c>
      <c r="D1550" s="12" t="s">
        <v>562</v>
      </c>
      <c r="E1550" s="12" t="s">
        <v>544</v>
      </c>
      <c r="F1550" s="12" t="s">
        <v>545</v>
      </c>
      <c r="G1550" s="16">
        <v>150000</v>
      </c>
      <c r="H1550" s="16">
        <v>150000</v>
      </c>
      <c r="I1550" s="17">
        <v>150000</v>
      </c>
      <c r="J1550" s="17">
        <v>150000</v>
      </c>
      <c r="K1550" s="16">
        <v>0</v>
      </c>
      <c r="L1550" s="12" t="s">
        <v>568</v>
      </c>
      <c r="M1550" s="12" t="s">
        <v>569</v>
      </c>
      <c r="N1550" s="12" t="s">
        <v>570</v>
      </c>
      <c r="O1550" s="16">
        <v>78</v>
      </c>
      <c r="P1550" s="16">
        <v>78</v>
      </c>
      <c r="Q1550" s="17">
        <v>78</v>
      </c>
      <c r="R1550" s="17">
        <v>78</v>
      </c>
      <c r="S1550" s="16">
        <v>0</v>
      </c>
      <c r="T1550" s="16">
        <v>0</v>
      </c>
      <c r="U1550" s="17">
        <v>0</v>
      </c>
      <c r="V1550" s="17">
        <v>0</v>
      </c>
      <c r="W1550" s="16">
        <v>78</v>
      </c>
      <c r="X1550" s="16">
        <v>0</v>
      </c>
      <c r="Y1550" s="16">
        <v>0</v>
      </c>
      <c r="Z1550" s="16">
        <v>78</v>
      </c>
      <c r="AA1550" s="18">
        <v>0</v>
      </c>
      <c r="AB1550" s="16">
        <v>0</v>
      </c>
      <c r="AC1550" s="12" t="s">
        <v>549</v>
      </c>
      <c r="AD1550" s="12" t="s">
        <v>559</v>
      </c>
      <c r="AE1550" s="19">
        <v>43690</v>
      </c>
      <c r="AF1550" s="19">
        <v>43691</v>
      </c>
      <c r="AG1550" s="19">
        <v>43694</v>
      </c>
      <c r="AH1550" s="20">
        <v>43697</v>
      </c>
    </row>
    <row r="1551" spans="1:34" s="12" customFormat="1" ht="12.75" x14ac:dyDescent="0.15">
      <c r="A1551" s="12" t="s">
        <v>2510</v>
      </c>
      <c r="B1551" s="12" t="s">
        <v>119</v>
      </c>
      <c r="C1551" s="12" t="s">
        <v>1011</v>
      </c>
      <c r="D1551" s="12" t="s">
        <v>1012</v>
      </c>
      <c r="E1551" s="12" t="s">
        <v>544</v>
      </c>
      <c r="F1551" s="12" t="s">
        <v>545</v>
      </c>
      <c r="G1551" s="16">
        <v>100</v>
      </c>
      <c r="H1551" s="16">
        <v>26</v>
      </c>
      <c r="I1551" s="17">
        <v>26</v>
      </c>
      <c r="J1551" s="17">
        <v>26</v>
      </c>
      <c r="K1551" s="16">
        <v>74</v>
      </c>
      <c r="L1551" s="12" t="s">
        <v>1013</v>
      </c>
      <c r="M1551" s="12" t="s">
        <v>564</v>
      </c>
      <c r="N1551" s="12" t="s">
        <v>2286</v>
      </c>
      <c r="O1551" s="16">
        <v>318</v>
      </c>
      <c r="P1551" s="16">
        <v>153.9</v>
      </c>
      <c r="Q1551" s="17">
        <v>258.8</v>
      </c>
      <c r="R1551" s="17">
        <v>258.8</v>
      </c>
      <c r="S1551" s="16">
        <v>0</v>
      </c>
      <c r="T1551" s="16">
        <v>0</v>
      </c>
      <c r="U1551" s="17">
        <v>0</v>
      </c>
      <c r="V1551" s="17">
        <v>0</v>
      </c>
      <c r="W1551" s="16">
        <v>153.9</v>
      </c>
      <c r="X1551" s="16">
        <v>164.1</v>
      </c>
      <c r="Y1551" s="16">
        <v>71.22</v>
      </c>
      <c r="Z1551" s="16">
        <v>82.68</v>
      </c>
      <c r="AA1551" s="18">
        <v>0</v>
      </c>
      <c r="AB1551" s="16">
        <v>-71.22</v>
      </c>
      <c r="AC1551" s="12" t="s">
        <v>549</v>
      </c>
      <c r="AD1551" s="12" t="s">
        <v>559</v>
      </c>
      <c r="AE1551" s="19">
        <v>43690</v>
      </c>
      <c r="AF1551" s="19">
        <v>43690</v>
      </c>
      <c r="AH1551" s="20">
        <v>43700</v>
      </c>
    </row>
    <row r="1552" spans="1:34" s="12" customFormat="1" ht="12.75" x14ac:dyDescent="0.15">
      <c r="A1552" s="12" t="s">
        <v>2511</v>
      </c>
      <c r="B1552" s="12" t="s">
        <v>38</v>
      </c>
      <c r="C1552" s="12" t="s">
        <v>588</v>
      </c>
      <c r="D1552" s="12" t="s">
        <v>589</v>
      </c>
      <c r="E1552" s="12" t="s">
        <v>544</v>
      </c>
      <c r="F1552" s="12" t="s">
        <v>545</v>
      </c>
      <c r="G1552" s="16">
        <v>3000</v>
      </c>
      <c r="H1552" s="16">
        <v>3000</v>
      </c>
      <c r="I1552" s="17">
        <v>3000</v>
      </c>
      <c r="J1552" s="17">
        <v>3000</v>
      </c>
      <c r="K1552" s="16">
        <v>0</v>
      </c>
      <c r="L1552" s="12" t="s">
        <v>595</v>
      </c>
      <c r="M1552" s="12" t="s">
        <v>591</v>
      </c>
      <c r="N1552" s="12" t="s">
        <v>596</v>
      </c>
      <c r="O1552" s="16">
        <v>124</v>
      </c>
      <c r="P1552" s="16">
        <v>124</v>
      </c>
      <c r="Q1552" s="17">
        <v>124</v>
      </c>
      <c r="R1552" s="17">
        <v>124</v>
      </c>
      <c r="S1552" s="16">
        <v>0</v>
      </c>
      <c r="T1552" s="16">
        <v>0</v>
      </c>
      <c r="U1552" s="17">
        <v>0</v>
      </c>
      <c r="V1552" s="17">
        <v>0</v>
      </c>
      <c r="W1552" s="16">
        <v>124</v>
      </c>
      <c r="X1552" s="16">
        <v>0</v>
      </c>
      <c r="Y1552" s="16">
        <v>-1.81898940354586E-14</v>
      </c>
      <c r="Z1552" s="16">
        <v>124</v>
      </c>
      <c r="AA1552" s="18">
        <v>0</v>
      </c>
      <c r="AB1552" s="16">
        <v>0</v>
      </c>
      <c r="AC1552" s="12" t="s">
        <v>549</v>
      </c>
      <c r="AD1552" s="12" t="s">
        <v>559</v>
      </c>
      <c r="AE1552" s="19">
        <v>43690</v>
      </c>
      <c r="AF1552" s="19">
        <v>43690</v>
      </c>
      <c r="AG1552" s="19">
        <v>43696</v>
      </c>
      <c r="AH1552" s="20">
        <v>43697</v>
      </c>
    </row>
    <row r="1553" spans="1:34" s="12" customFormat="1" ht="12.75" x14ac:dyDescent="0.15">
      <c r="A1553" s="12" t="s">
        <v>2512</v>
      </c>
      <c r="B1553" s="12" t="s">
        <v>211</v>
      </c>
      <c r="C1553" s="12" t="s">
        <v>573</v>
      </c>
      <c r="D1553" s="12" t="s">
        <v>1230</v>
      </c>
      <c r="E1553" s="12" t="s">
        <v>544</v>
      </c>
      <c r="F1553" s="12" t="s">
        <v>545</v>
      </c>
      <c r="G1553" s="16">
        <v>65</v>
      </c>
      <c r="H1553" s="16">
        <v>0</v>
      </c>
      <c r="I1553" s="17">
        <v>0</v>
      </c>
      <c r="J1553" s="17">
        <v>0</v>
      </c>
      <c r="K1553" s="16">
        <v>65</v>
      </c>
      <c r="L1553" s="12" t="s">
        <v>1105</v>
      </c>
      <c r="M1553" s="12" t="s">
        <v>686</v>
      </c>
      <c r="N1553" s="12" t="s">
        <v>1106</v>
      </c>
      <c r="O1553" s="16">
        <v>10.27</v>
      </c>
      <c r="P1553" s="16">
        <v>0</v>
      </c>
      <c r="Q1553" s="17">
        <v>10</v>
      </c>
      <c r="R1553" s="17">
        <v>10</v>
      </c>
      <c r="S1553" s="16">
        <v>0</v>
      </c>
      <c r="T1553" s="16">
        <v>0</v>
      </c>
      <c r="U1553" s="17">
        <v>0</v>
      </c>
      <c r="V1553" s="17">
        <v>0</v>
      </c>
      <c r="W1553" s="16">
        <v>0</v>
      </c>
      <c r="X1553" s="16">
        <v>10.27</v>
      </c>
      <c r="Y1553" s="16">
        <v>0</v>
      </c>
      <c r="Z1553" s="16">
        <v>0</v>
      </c>
      <c r="AA1553" s="18">
        <v>0</v>
      </c>
      <c r="AB1553" s="16">
        <v>0</v>
      </c>
      <c r="AC1553" s="12" t="s">
        <v>549</v>
      </c>
      <c r="AD1553" s="12" t="s">
        <v>559</v>
      </c>
      <c r="AE1553" s="19">
        <v>43690</v>
      </c>
      <c r="AH1553" s="20">
        <v>43697</v>
      </c>
    </row>
    <row r="1554" spans="1:34" s="12" customFormat="1" ht="12.75" x14ac:dyDescent="0.15">
      <c r="A1554" s="12" t="s">
        <v>341</v>
      </c>
      <c r="B1554" s="12" t="s">
        <v>342</v>
      </c>
      <c r="C1554" s="12" t="s">
        <v>573</v>
      </c>
      <c r="D1554" s="12" t="s">
        <v>918</v>
      </c>
      <c r="E1554" s="12" t="s">
        <v>544</v>
      </c>
      <c r="F1554" s="12" t="s">
        <v>545</v>
      </c>
      <c r="G1554" s="16">
        <v>400</v>
      </c>
      <c r="H1554" s="16">
        <v>0</v>
      </c>
      <c r="I1554" s="17">
        <v>0</v>
      </c>
      <c r="J1554" s="17">
        <v>0</v>
      </c>
      <c r="K1554" s="16">
        <v>400</v>
      </c>
      <c r="L1554" s="12" t="s">
        <v>1105</v>
      </c>
      <c r="M1554" s="12" t="s">
        <v>686</v>
      </c>
      <c r="N1554" s="12" t="s">
        <v>1106</v>
      </c>
      <c r="O1554" s="16">
        <v>63.2</v>
      </c>
      <c r="P1554" s="16">
        <v>0</v>
      </c>
      <c r="Q1554" s="17">
        <v>54.8</v>
      </c>
      <c r="R1554" s="17">
        <v>54.8</v>
      </c>
      <c r="S1554" s="16">
        <v>0</v>
      </c>
      <c r="T1554" s="16">
        <v>0</v>
      </c>
      <c r="U1554" s="17">
        <v>0</v>
      </c>
      <c r="V1554" s="17">
        <v>0</v>
      </c>
      <c r="W1554" s="16">
        <v>0</v>
      </c>
      <c r="X1554" s="16">
        <v>63.2</v>
      </c>
      <c r="Y1554" s="16">
        <v>0</v>
      </c>
      <c r="Z1554" s="16">
        <v>0</v>
      </c>
      <c r="AA1554" s="18">
        <v>0</v>
      </c>
      <c r="AB1554" s="16">
        <v>0</v>
      </c>
      <c r="AC1554" s="12" t="s">
        <v>549</v>
      </c>
      <c r="AD1554" s="12" t="s">
        <v>559</v>
      </c>
      <c r="AE1554" s="19">
        <v>43690</v>
      </c>
      <c r="AH1554" s="20">
        <v>43697</v>
      </c>
    </row>
    <row r="1555" spans="1:34" s="12" customFormat="1" ht="12.75" x14ac:dyDescent="0.15">
      <c r="A1555" s="12" t="s">
        <v>2513</v>
      </c>
      <c r="B1555" s="12" t="s">
        <v>87</v>
      </c>
      <c r="C1555" s="12" t="s">
        <v>542</v>
      </c>
      <c r="D1555" s="12" t="s">
        <v>562</v>
      </c>
      <c r="E1555" s="12" t="s">
        <v>544</v>
      </c>
      <c r="F1555" s="12" t="s">
        <v>545</v>
      </c>
      <c r="G1555" s="16">
        <v>300000</v>
      </c>
      <c r="H1555" s="16">
        <v>57200</v>
      </c>
      <c r="I1555" s="17">
        <v>57200</v>
      </c>
      <c r="J1555" s="17">
        <v>57200</v>
      </c>
      <c r="K1555" s="16">
        <v>242800</v>
      </c>
      <c r="L1555" s="12" t="s">
        <v>85</v>
      </c>
      <c r="M1555" s="12" t="s">
        <v>567</v>
      </c>
      <c r="N1555" s="12" t="s">
        <v>562</v>
      </c>
      <c r="O1555" s="16">
        <v>300000</v>
      </c>
      <c r="P1555" s="16">
        <v>57200</v>
      </c>
      <c r="Q1555" s="17">
        <v>144800</v>
      </c>
      <c r="R1555" s="17">
        <v>144800</v>
      </c>
      <c r="S1555" s="16">
        <v>0</v>
      </c>
      <c r="T1555" s="16">
        <v>0</v>
      </c>
      <c r="U1555" s="17">
        <v>0</v>
      </c>
      <c r="V1555" s="17">
        <v>0</v>
      </c>
      <c r="W1555" s="16">
        <v>57200</v>
      </c>
      <c r="X1555" s="16">
        <v>242800</v>
      </c>
      <c r="Y1555" s="16">
        <v>0</v>
      </c>
      <c r="Z1555" s="16">
        <v>57200</v>
      </c>
      <c r="AA1555" s="18">
        <v>0</v>
      </c>
      <c r="AB1555" s="16">
        <v>0</v>
      </c>
      <c r="AC1555" s="12" t="s">
        <v>549</v>
      </c>
      <c r="AD1555" s="12" t="s">
        <v>79</v>
      </c>
      <c r="AE1555" s="19">
        <v>43690</v>
      </c>
      <c r="AF1555" s="19">
        <v>43692</v>
      </c>
      <c r="AH1555" s="20">
        <v>43697</v>
      </c>
    </row>
    <row r="1556" spans="1:34" s="12" customFormat="1" ht="12.75" x14ac:dyDescent="0.15">
      <c r="A1556" s="12" t="s">
        <v>2513</v>
      </c>
      <c r="B1556" s="12" t="s">
        <v>87</v>
      </c>
      <c r="C1556" s="12" t="s">
        <v>542</v>
      </c>
      <c r="D1556" s="12" t="s">
        <v>562</v>
      </c>
      <c r="E1556" s="12" t="s">
        <v>544</v>
      </c>
      <c r="F1556" s="12" t="s">
        <v>545</v>
      </c>
      <c r="G1556" s="16">
        <v>300000</v>
      </c>
      <c r="H1556" s="16">
        <v>57200</v>
      </c>
      <c r="I1556" s="17">
        <v>57200</v>
      </c>
      <c r="J1556" s="17">
        <v>57200</v>
      </c>
      <c r="K1556" s="16">
        <v>242800</v>
      </c>
      <c r="L1556" s="12" t="s">
        <v>86</v>
      </c>
      <c r="M1556" s="12" t="s">
        <v>561</v>
      </c>
      <c r="N1556" s="12" t="s">
        <v>562</v>
      </c>
      <c r="O1556" s="16">
        <v>300000</v>
      </c>
      <c r="P1556" s="16">
        <v>64000</v>
      </c>
      <c r="Q1556" s="17">
        <v>150900</v>
      </c>
      <c r="R1556" s="17">
        <v>150900</v>
      </c>
      <c r="S1556" s="16">
        <v>0</v>
      </c>
      <c r="T1556" s="16">
        <v>0</v>
      </c>
      <c r="U1556" s="17">
        <v>0</v>
      </c>
      <c r="V1556" s="17">
        <v>0</v>
      </c>
      <c r="W1556" s="16">
        <v>64000</v>
      </c>
      <c r="X1556" s="16">
        <v>236000</v>
      </c>
      <c r="Y1556" s="16">
        <v>6800</v>
      </c>
      <c r="Z1556" s="16">
        <v>57200</v>
      </c>
      <c r="AA1556" s="18">
        <v>0</v>
      </c>
      <c r="AB1556" s="16">
        <v>-6800</v>
      </c>
      <c r="AC1556" s="12" t="s">
        <v>549</v>
      </c>
      <c r="AD1556" s="12" t="s">
        <v>79</v>
      </c>
      <c r="AE1556" s="19">
        <v>43690</v>
      </c>
      <c r="AF1556" s="19">
        <v>43692</v>
      </c>
      <c r="AH1556" s="20">
        <v>43697</v>
      </c>
    </row>
    <row r="1557" spans="1:34" s="12" customFormat="1" ht="12.75" x14ac:dyDescent="0.15">
      <c r="A1557" s="12" t="s">
        <v>2514</v>
      </c>
      <c r="B1557" s="12" t="s">
        <v>90</v>
      </c>
      <c r="C1557" s="12" t="s">
        <v>542</v>
      </c>
      <c r="D1557" s="12" t="s">
        <v>562</v>
      </c>
      <c r="E1557" s="12" t="s">
        <v>544</v>
      </c>
      <c r="F1557" s="12" t="s">
        <v>545</v>
      </c>
      <c r="G1557" s="16">
        <v>200000</v>
      </c>
      <c r="H1557" s="16">
        <v>200000</v>
      </c>
      <c r="I1557" s="17">
        <v>200000</v>
      </c>
      <c r="J1557" s="17">
        <v>200000</v>
      </c>
      <c r="K1557" s="16">
        <v>0</v>
      </c>
      <c r="L1557" s="12" t="s">
        <v>88</v>
      </c>
      <c r="M1557" s="12" t="s">
        <v>567</v>
      </c>
      <c r="N1557" s="12" t="s">
        <v>562</v>
      </c>
      <c r="O1557" s="16">
        <v>200000</v>
      </c>
      <c r="P1557" s="16">
        <v>200000</v>
      </c>
      <c r="Q1557" s="17">
        <v>200000</v>
      </c>
      <c r="R1557" s="17">
        <v>200000</v>
      </c>
      <c r="S1557" s="16">
        <v>0</v>
      </c>
      <c r="T1557" s="16">
        <v>0</v>
      </c>
      <c r="U1557" s="17">
        <v>0</v>
      </c>
      <c r="V1557" s="17">
        <v>0</v>
      </c>
      <c r="W1557" s="16">
        <v>200000</v>
      </c>
      <c r="X1557" s="16">
        <v>0</v>
      </c>
      <c r="Y1557" s="16">
        <v>0</v>
      </c>
      <c r="Z1557" s="16">
        <v>200000</v>
      </c>
      <c r="AA1557" s="18">
        <v>0</v>
      </c>
      <c r="AB1557" s="16">
        <v>0</v>
      </c>
      <c r="AC1557" s="12" t="s">
        <v>549</v>
      </c>
      <c r="AD1557" s="12" t="s">
        <v>79</v>
      </c>
      <c r="AE1557" s="19">
        <v>43690</v>
      </c>
      <c r="AF1557" s="19">
        <v>43690</v>
      </c>
      <c r="AG1557" s="19">
        <v>43694</v>
      </c>
      <c r="AH1557" s="20">
        <v>43697</v>
      </c>
    </row>
    <row r="1558" spans="1:34" s="12" customFormat="1" ht="12.75" x14ac:dyDescent="0.15">
      <c r="A1558" s="12" t="s">
        <v>2514</v>
      </c>
      <c r="B1558" s="12" t="s">
        <v>90</v>
      </c>
      <c r="C1558" s="12" t="s">
        <v>542</v>
      </c>
      <c r="D1558" s="12" t="s">
        <v>562</v>
      </c>
      <c r="E1558" s="12" t="s">
        <v>544</v>
      </c>
      <c r="F1558" s="12" t="s">
        <v>545</v>
      </c>
      <c r="G1558" s="16">
        <v>200000</v>
      </c>
      <c r="H1558" s="16">
        <v>200000</v>
      </c>
      <c r="I1558" s="17">
        <v>200000</v>
      </c>
      <c r="J1558" s="17">
        <v>200000</v>
      </c>
      <c r="K1558" s="16">
        <v>0</v>
      </c>
      <c r="L1558" s="12" t="s">
        <v>89</v>
      </c>
      <c r="M1558" s="12" t="s">
        <v>561</v>
      </c>
      <c r="N1558" s="12" t="s">
        <v>562</v>
      </c>
      <c r="O1558" s="16">
        <v>200000</v>
      </c>
      <c r="P1558" s="16">
        <v>200000</v>
      </c>
      <c r="Q1558" s="17">
        <v>200000</v>
      </c>
      <c r="R1558" s="17">
        <v>200000</v>
      </c>
      <c r="S1558" s="16">
        <v>0</v>
      </c>
      <c r="T1558" s="16">
        <v>0</v>
      </c>
      <c r="U1558" s="17">
        <v>0</v>
      </c>
      <c r="V1558" s="17">
        <v>0</v>
      </c>
      <c r="W1558" s="16">
        <v>200000</v>
      </c>
      <c r="X1558" s="16">
        <v>0</v>
      </c>
      <c r="Y1558" s="16">
        <v>0</v>
      </c>
      <c r="Z1558" s="16">
        <v>200000</v>
      </c>
      <c r="AA1558" s="18">
        <v>0</v>
      </c>
      <c r="AB1558" s="16">
        <v>0</v>
      </c>
      <c r="AC1558" s="12" t="s">
        <v>549</v>
      </c>
      <c r="AD1558" s="12" t="s">
        <v>79</v>
      </c>
      <c r="AE1558" s="19">
        <v>43690</v>
      </c>
      <c r="AF1558" s="19">
        <v>43690</v>
      </c>
      <c r="AG1558" s="19">
        <v>43694</v>
      </c>
      <c r="AH1558" s="20">
        <v>43697</v>
      </c>
    </row>
    <row r="1559" spans="1:34" s="12" customFormat="1" ht="12.75" x14ac:dyDescent="0.15">
      <c r="A1559" s="12" t="s">
        <v>2515</v>
      </c>
      <c r="B1559" s="12" t="s">
        <v>2328</v>
      </c>
      <c r="C1559" s="12" t="s">
        <v>701</v>
      </c>
      <c r="D1559" s="12" t="s">
        <v>2105</v>
      </c>
      <c r="E1559" s="12" t="s">
        <v>544</v>
      </c>
      <c r="F1559" s="12" t="s">
        <v>703</v>
      </c>
      <c r="G1559" s="16">
        <v>15</v>
      </c>
      <c r="H1559" s="16">
        <v>0</v>
      </c>
      <c r="I1559" s="17">
        <v>0</v>
      </c>
      <c r="J1559" s="17">
        <v>0</v>
      </c>
      <c r="K1559" s="16">
        <v>15</v>
      </c>
      <c r="L1559" s="12" t="s">
        <v>2106</v>
      </c>
      <c r="M1559" s="12" t="s">
        <v>557</v>
      </c>
      <c r="N1559" s="12" t="s">
        <v>2107</v>
      </c>
      <c r="O1559" s="16">
        <v>1.59</v>
      </c>
      <c r="P1559" s="16">
        <v>0</v>
      </c>
      <c r="Q1559" s="17">
        <v>0</v>
      </c>
      <c r="R1559" s="17">
        <v>0</v>
      </c>
      <c r="S1559" s="16">
        <v>0</v>
      </c>
      <c r="T1559" s="16">
        <v>0</v>
      </c>
      <c r="U1559" s="17">
        <v>0</v>
      </c>
      <c r="V1559" s="17">
        <v>0</v>
      </c>
      <c r="W1559" s="16">
        <v>0</v>
      </c>
      <c r="X1559" s="16">
        <v>1.59</v>
      </c>
      <c r="Y1559" s="16">
        <v>0</v>
      </c>
      <c r="Z1559" s="16">
        <v>0</v>
      </c>
      <c r="AA1559" s="18">
        <v>0</v>
      </c>
      <c r="AB1559" s="16">
        <v>0</v>
      </c>
      <c r="AC1559" s="12" t="s">
        <v>549</v>
      </c>
      <c r="AD1559" s="12" t="s">
        <v>559</v>
      </c>
      <c r="AE1559" s="19">
        <v>43690</v>
      </c>
    </row>
    <row r="1560" spans="1:34" s="12" customFormat="1" ht="13.5" x14ac:dyDescent="0.15">
      <c r="A1560" s="12" t="s">
        <v>2516</v>
      </c>
      <c r="B1560" s="12" t="s">
        <v>2104</v>
      </c>
      <c r="C1560" s="12" t="s">
        <v>696</v>
      </c>
      <c r="D1560" s="12" t="s">
        <v>2105</v>
      </c>
      <c r="E1560" s="12" t="s">
        <v>544</v>
      </c>
      <c r="F1560" s="12" t="s">
        <v>703</v>
      </c>
      <c r="G1560" s="16">
        <v>15</v>
      </c>
      <c r="H1560" s="16">
        <v>0</v>
      </c>
      <c r="I1560" s="17">
        <v>0</v>
      </c>
      <c r="J1560" s="17">
        <v>0</v>
      </c>
      <c r="K1560" s="16">
        <v>15</v>
      </c>
      <c r="L1560" s="12" t="s">
        <v>2106</v>
      </c>
      <c r="M1560" s="12" t="s">
        <v>557</v>
      </c>
      <c r="N1560" s="12" t="s">
        <v>2107</v>
      </c>
      <c r="O1560" s="16">
        <v>1.59</v>
      </c>
      <c r="P1560" s="16">
        <v>0</v>
      </c>
      <c r="Q1560" s="17">
        <v>0</v>
      </c>
      <c r="R1560" s="17">
        <v>0</v>
      </c>
      <c r="S1560" s="16">
        <v>0</v>
      </c>
      <c r="T1560" s="16">
        <v>0</v>
      </c>
      <c r="U1560" s="17">
        <v>0</v>
      </c>
      <c r="V1560" s="17">
        <v>0</v>
      </c>
      <c r="W1560" s="16">
        <v>0</v>
      </c>
      <c r="X1560" s="16">
        <v>1.59</v>
      </c>
      <c r="Y1560" s="16">
        <v>0</v>
      </c>
      <c r="Z1560" s="16">
        <v>0</v>
      </c>
      <c r="AA1560" s="18">
        <v>0</v>
      </c>
      <c r="AB1560" s="16">
        <v>0</v>
      </c>
      <c r="AC1560" s="12" t="s">
        <v>549</v>
      </c>
      <c r="AD1560" s="12" t="s">
        <v>559</v>
      </c>
      <c r="AE1560" s="19">
        <v>43690</v>
      </c>
      <c r="AF1560"/>
      <c r="AG1560"/>
      <c r="AH1560"/>
    </row>
    <row r="1561" spans="1:34" s="12" customFormat="1" ht="12.75" x14ac:dyDescent="0.15">
      <c r="A1561" s="12" t="s">
        <v>2517</v>
      </c>
      <c r="B1561" s="12" t="s">
        <v>416</v>
      </c>
      <c r="C1561" s="12" t="s">
        <v>753</v>
      </c>
      <c r="D1561" s="12" t="s">
        <v>2494</v>
      </c>
      <c r="E1561" s="12" t="s">
        <v>544</v>
      </c>
      <c r="F1561" s="12" t="s">
        <v>545</v>
      </c>
      <c r="G1561" s="16">
        <v>140</v>
      </c>
      <c r="H1561" s="16">
        <v>0</v>
      </c>
      <c r="I1561" s="17">
        <v>0</v>
      </c>
      <c r="J1561" s="17">
        <v>0</v>
      </c>
      <c r="K1561" s="16">
        <v>140</v>
      </c>
      <c r="L1561" s="12" t="s">
        <v>1197</v>
      </c>
      <c r="M1561" s="12" t="s">
        <v>557</v>
      </c>
      <c r="N1561" s="12" t="s">
        <v>2495</v>
      </c>
      <c r="O1561" s="16">
        <v>12.726000000000001</v>
      </c>
      <c r="P1561" s="16">
        <v>0</v>
      </c>
      <c r="Q1561" s="17">
        <v>12.36</v>
      </c>
      <c r="R1561" s="17">
        <v>12.36</v>
      </c>
      <c r="S1561" s="16">
        <v>0</v>
      </c>
      <c r="T1561" s="16">
        <v>0</v>
      </c>
      <c r="U1561" s="17">
        <v>0</v>
      </c>
      <c r="V1561" s="17">
        <v>0</v>
      </c>
      <c r="W1561" s="16">
        <v>0</v>
      </c>
      <c r="X1561" s="16">
        <v>12.726000000000001</v>
      </c>
      <c r="Y1561" s="16">
        <v>0</v>
      </c>
      <c r="Z1561" s="16">
        <v>0</v>
      </c>
      <c r="AA1561" s="18">
        <v>0</v>
      </c>
      <c r="AB1561" s="16">
        <v>0</v>
      </c>
      <c r="AC1561" s="12" t="s">
        <v>549</v>
      </c>
      <c r="AD1561" s="12" t="s">
        <v>559</v>
      </c>
      <c r="AE1561" s="19">
        <v>43690</v>
      </c>
      <c r="AH1561" s="20">
        <v>43697</v>
      </c>
    </row>
    <row r="1562" spans="1:34" s="12" customFormat="1" ht="12.75" x14ac:dyDescent="0.15">
      <c r="A1562" s="12" t="s">
        <v>2518</v>
      </c>
      <c r="B1562" s="12" t="s">
        <v>1923</v>
      </c>
      <c r="C1562" s="12" t="s">
        <v>696</v>
      </c>
      <c r="D1562" s="12" t="s">
        <v>1924</v>
      </c>
      <c r="E1562" s="12" t="s">
        <v>544</v>
      </c>
      <c r="F1562" s="12" t="s">
        <v>545</v>
      </c>
      <c r="G1562" s="16">
        <v>12</v>
      </c>
      <c r="H1562" s="16">
        <v>0</v>
      </c>
      <c r="I1562" s="17">
        <v>0</v>
      </c>
      <c r="J1562" s="17">
        <v>0</v>
      </c>
      <c r="K1562" s="16">
        <v>12</v>
      </c>
      <c r="L1562" s="12" t="s">
        <v>1925</v>
      </c>
      <c r="M1562" s="12" t="s">
        <v>564</v>
      </c>
      <c r="N1562" s="12" t="s">
        <v>1926</v>
      </c>
      <c r="O1562" s="16">
        <v>2</v>
      </c>
      <c r="P1562" s="16">
        <v>0</v>
      </c>
      <c r="Q1562" s="17">
        <v>1.5</v>
      </c>
      <c r="R1562" s="17">
        <v>1.5</v>
      </c>
      <c r="S1562" s="16">
        <v>0</v>
      </c>
      <c r="T1562" s="16">
        <v>0</v>
      </c>
      <c r="U1562" s="17">
        <v>0</v>
      </c>
      <c r="V1562" s="17">
        <v>0</v>
      </c>
      <c r="W1562" s="16">
        <v>0</v>
      </c>
      <c r="X1562" s="16">
        <v>2</v>
      </c>
      <c r="Y1562" s="16">
        <v>0</v>
      </c>
      <c r="Z1562" s="16">
        <v>0</v>
      </c>
      <c r="AA1562" s="18">
        <v>0</v>
      </c>
      <c r="AB1562" s="16">
        <v>0</v>
      </c>
      <c r="AC1562" s="12" t="s">
        <v>549</v>
      </c>
      <c r="AD1562" s="12" t="s">
        <v>559</v>
      </c>
      <c r="AE1562" s="19">
        <v>43690</v>
      </c>
      <c r="AH1562" s="20">
        <v>43697</v>
      </c>
    </row>
    <row r="1563" spans="1:34" s="12" customFormat="1" ht="13.5" x14ac:dyDescent="0.15">
      <c r="A1563" s="12" t="s">
        <v>2519</v>
      </c>
      <c r="B1563" s="12" t="s">
        <v>86</v>
      </c>
      <c r="C1563" s="12" t="s">
        <v>561</v>
      </c>
      <c r="D1563" s="12" t="s">
        <v>562</v>
      </c>
      <c r="E1563" s="12" t="s">
        <v>544</v>
      </c>
      <c r="F1563" s="12" t="s">
        <v>703</v>
      </c>
      <c r="G1563" s="16">
        <v>30000</v>
      </c>
      <c r="H1563" s="16">
        <v>0</v>
      </c>
      <c r="I1563" s="17">
        <v>0</v>
      </c>
      <c r="J1563" s="17">
        <v>0</v>
      </c>
      <c r="K1563" s="16">
        <v>30000</v>
      </c>
      <c r="L1563" s="12" t="s">
        <v>563</v>
      </c>
      <c r="M1563" s="12" t="s">
        <v>564</v>
      </c>
      <c r="N1563" s="12" t="s">
        <v>565</v>
      </c>
      <c r="O1563" s="16">
        <v>13.702999999999999</v>
      </c>
      <c r="P1563" s="16">
        <v>0</v>
      </c>
      <c r="Q1563" s="17">
        <v>0</v>
      </c>
      <c r="R1563" s="17">
        <v>0</v>
      </c>
      <c r="S1563" s="16">
        <v>0</v>
      </c>
      <c r="T1563" s="16">
        <v>0</v>
      </c>
      <c r="U1563" s="17">
        <v>0</v>
      </c>
      <c r="V1563" s="17">
        <v>0</v>
      </c>
      <c r="W1563" s="16">
        <v>0</v>
      </c>
      <c r="X1563" s="16">
        <v>13.702999999999999</v>
      </c>
      <c r="Y1563" s="16">
        <v>0</v>
      </c>
      <c r="Z1563" s="16">
        <v>0</v>
      </c>
      <c r="AA1563" s="18">
        <v>0</v>
      </c>
      <c r="AB1563" s="16">
        <v>0</v>
      </c>
      <c r="AC1563" s="12" t="s">
        <v>549</v>
      </c>
      <c r="AD1563" s="12" t="s">
        <v>559</v>
      </c>
      <c r="AE1563" s="19">
        <v>43690</v>
      </c>
      <c r="AF1563"/>
      <c r="AG1563"/>
      <c r="AH1563"/>
    </row>
    <row r="1564" spans="1:34" s="12" customFormat="1" ht="12.75" x14ac:dyDescent="0.15">
      <c r="A1564" s="12" t="s">
        <v>2520</v>
      </c>
      <c r="B1564" s="12" t="s">
        <v>89</v>
      </c>
      <c r="C1564" s="12" t="s">
        <v>561</v>
      </c>
      <c r="D1564" s="12" t="s">
        <v>562</v>
      </c>
      <c r="E1564" s="12" t="s">
        <v>544</v>
      </c>
      <c r="F1564" s="12" t="s">
        <v>545</v>
      </c>
      <c r="G1564" s="16">
        <v>110000</v>
      </c>
      <c r="H1564" s="16">
        <v>0</v>
      </c>
      <c r="I1564" s="17">
        <v>0</v>
      </c>
      <c r="J1564" s="17">
        <v>0</v>
      </c>
      <c r="K1564" s="16">
        <v>110000</v>
      </c>
      <c r="L1564" s="12" t="s">
        <v>563</v>
      </c>
      <c r="M1564" s="12" t="s">
        <v>564</v>
      </c>
      <c r="N1564" s="12" t="s">
        <v>565</v>
      </c>
      <c r="O1564" s="16">
        <v>50.244999999999997</v>
      </c>
      <c r="P1564" s="16">
        <v>0</v>
      </c>
      <c r="Q1564" s="17">
        <v>50.244999999999997</v>
      </c>
      <c r="R1564" s="17">
        <v>50.244999999999997</v>
      </c>
      <c r="S1564" s="16">
        <v>0</v>
      </c>
      <c r="T1564" s="16">
        <v>0</v>
      </c>
      <c r="U1564" s="17">
        <v>0</v>
      </c>
      <c r="V1564" s="17">
        <v>0</v>
      </c>
      <c r="W1564" s="16">
        <v>0</v>
      </c>
      <c r="X1564" s="16">
        <v>50.244999999999997</v>
      </c>
      <c r="Y1564" s="16">
        <v>0</v>
      </c>
      <c r="Z1564" s="16">
        <v>0</v>
      </c>
      <c r="AA1564" s="18">
        <v>0</v>
      </c>
      <c r="AB1564" s="16">
        <v>0</v>
      </c>
      <c r="AC1564" s="12" t="s">
        <v>549</v>
      </c>
      <c r="AD1564" s="12" t="s">
        <v>559</v>
      </c>
      <c r="AE1564" s="19">
        <v>43690</v>
      </c>
      <c r="AH1564" s="20">
        <v>43704</v>
      </c>
    </row>
    <row r="1565" spans="1:34" s="12" customFormat="1" ht="12.75" x14ac:dyDescent="0.15">
      <c r="A1565" s="12" t="s">
        <v>2521</v>
      </c>
      <c r="B1565" s="12" t="s">
        <v>31</v>
      </c>
      <c r="C1565" s="12" t="s">
        <v>670</v>
      </c>
      <c r="D1565" s="12" t="s">
        <v>671</v>
      </c>
      <c r="E1565" s="12" t="s">
        <v>544</v>
      </c>
      <c r="F1565" s="12" t="s">
        <v>545</v>
      </c>
      <c r="G1565" s="16">
        <v>1000000</v>
      </c>
      <c r="H1565" s="16">
        <v>999100</v>
      </c>
      <c r="I1565" s="17">
        <v>999100</v>
      </c>
      <c r="J1565" s="17">
        <v>999100</v>
      </c>
      <c r="K1565" s="16">
        <v>900</v>
      </c>
      <c r="L1565" s="12" t="s">
        <v>672</v>
      </c>
      <c r="M1565" s="12" t="s">
        <v>564</v>
      </c>
      <c r="N1565" s="12" t="s">
        <v>2378</v>
      </c>
      <c r="O1565" s="16">
        <v>1313</v>
      </c>
      <c r="P1565" s="16">
        <v>1313</v>
      </c>
      <c r="Q1565" s="17">
        <v>1313</v>
      </c>
      <c r="R1565" s="17">
        <v>1313</v>
      </c>
      <c r="S1565" s="16">
        <v>0</v>
      </c>
      <c r="T1565" s="16">
        <v>0</v>
      </c>
      <c r="U1565" s="17">
        <v>0</v>
      </c>
      <c r="V1565" s="17">
        <v>0</v>
      </c>
      <c r="W1565" s="16">
        <v>1313</v>
      </c>
      <c r="X1565" s="16">
        <v>0</v>
      </c>
      <c r="Y1565" s="16">
        <v>1.1816999999998401</v>
      </c>
      <c r="Z1565" s="16">
        <v>1311.8182999999999</v>
      </c>
      <c r="AA1565" s="18">
        <v>0</v>
      </c>
      <c r="AB1565" s="16">
        <v>-1.1817000000001301</v>
      </c>
      <c r="AC1565" s="12" t="s">
        <v>549</v>
      </c>
      <c r="AD1565" s="12" t="s">
        <v>559</v>
      </c>
      <c r="AE1565" s="19">
        <v>43690</v>
      </c>
      <c r="AF1565" s="19">
        <v>43690</v>
      </c>
      <c r="AH1565" s="20">
        <v>43697</v>
      </c>
    </row>
    <row r="1566" spans="1:34" s="12" customFormat="1" ht="12.75" x14ac:dyDescent="0.15">
      <c r="A1566" s="12" t="s">
        <v>2522</v>
      </c>
      <c r="B1566" s="12" t="s">
        <v>346</v>
      </c>
      <c r="C1566" s="12" t="s">
        <v>670</v>
      </c>
      <c r="D1566" s="12" t="s">
        <v>671</v>
      </c>
      <c r="E1566" s="12" t="s">
        <v>544</v>
      </c>
      <c r="F1566" s="12" t="s">
        <v>545</v>
      </c>
      <c r="G1566" s="16">
        <v>1000000</v>
      </c>
      <c r="H1566" s="16">
        <v>816300</v>
      </c>
      <c r="I1566" s="17">
        <v>816300</v>
      </c>
      <c r="J1566" s="17">
        <v>816300</v>
      </c>
      <c r="K1566" s="16">
        <v>183700</v>
      </c>
      <c r="L1566" s="12" t="s">
        <v>1698</v>
      </c>
      <c r="M1566" s="12" t="s">
        <v>564</v>
      </c>
      <c r="N1566" s="12" t="s">
        <v>2376</v>
      </c>
      <c r="O1566" s="16">
        <v>1310</v>
      </c>
      <c r="P1566" s="16">
        <v>1091.9000000000001</v>
      </c>
      <c r="Q1566" s="17">
        <v>1309.9000000000001</v>
      </c>
      <c r="R1566" s="17">
        <v>1309.9000000000001</v>
      </c>
      <c r="S1566" s="16">
        <v>0</v>
      </c>
      <c r="T1566" s="16">
        <v>0</v>
      </c>
      <c r="U1566" s="17">
        <v>0</v>
      </c>
      <c r="V1566" s="17">
        <v>0</v>
      </c>
      <c r="W1566" s="16">
        <v>1091.9000000000001</v>
      </c>
      <c r="X1566" s="16">
        <v>218.1</v>
      </c>
      <c r="Y1566" s="16">
        <v>22.547000000000001</v>
      </c>
      <c r="Z1566" s="16">
        <v>1069.3530000000001</v>
      </c>
      <c r="AA1566" s="18">
        <v>0</v>
      </c>
      <c r="AB1566" s="16">
        <v>-22.547000000000001</v>
      </c>
      <c r="AC1566" s="12" t="s">
        <v>549</v>
      </c>
      <c r="AD1566" s="12" t="s">
        <v>559</v>
      </c>
      <c r="AE1566" s="19">
        <v>43690</v>
      </c>
      <c r="AF1566" s="19">
        <v>43690</v>
      </c>
      <c r="AH1566" s="20">
        <v>43697</v>
      </c>
    </row>
    <row r="1567" spans="1:34" s="12" customFormat="1" ht="12.75" x14ac:dyDescent="0.15">
      <c r="A1567" s="12" t="s">
        <v>2523</v>
      </c>
      <c r="B1567" s="12" t="s">
        <v>81</v>
      </c>
      <c r="C1567" s="12" t="s">
        <v>863</v>
      </c>
      <c r="D1567" s="12" t="s">
        <v>864</v>
      </c>
      <c r="E1567" s="12" t="s">
        <v>544</v>
      </c>
      <c r="F1567" s="12" t="s">
        <v>545</v>
      </c>
      <c r="G1567" s="16">
        <v>600000</v>
      </c>
      <c r="H1567" s="16">
        <v>252500</v>
      </c>
      <c r="I1567" s="17">
        <v>252500</v>
      </c>
      <c r="J1567" s="17">
        <v>252500</v>
      </c>
      <c r="K1567" s="16">
        <v>347500</v>
      </c>
      <c r="L1567" s="12" t="s">
        <v>865</v>
      </c>
      <c r="M1567" s="12" t="s">
        <v>564</v>
      </c>
      <c r="N1567" s="12" t="s">
        <v>866</v>
      </c>
      <c r="O1567" s="16">
        <v>196.86</v>
      </c>
      <c r="P1567" s="16">
        <v>82.86</v>
      </c>
      <c r="Q1567" s="17">
        <v>196.86</v>
      </c>
      <c r="R1567" s="17">
        <v>196.86</v>
      </c>
      <c r="S1567" s="16">
        <v>0</v>
      </c>
      <c r="T1567" s="16">
        <v>0</v>
      </c>
      <c r="U1567" s="17">
        <v>0</v>
      </c>
      <c r="V1567" s="17">
        <v>0</v>
      </c>
      <c r="W1567" s="16">
        <v>82.86</v>
      </c>
      <c r="X1567" s="16">
        <v>114</v>
      </c>
      <c r="Y1567" s="16">
        <v>1.4750000000003601E-2</v>
      </c>
      <c r="Z1567" s="16">
        <v>82.845249999999993</v>
      </c>
      <c r="AA1567" s="18">
        <v>0</v>
      </c>
      <c r="AB1567" s="16">
        <v>-1.4750000000003601E-2</v>
      </c>
      <c r="AC1567" s="12" t="s">
        <v>549</v>
      </c>
      <c r="AD1567" s="12" t="s">
        <v>559</v>
      </c>
      <c r="AE1567" s="19">
        <v>43690</v>
      </c>
      <c r="AF1567" s="19">
        <v>43692</v>
      </c>
      <c r="AH1567" s="20">
        <v>43697</v>
      </c>
    </row>
    <row r="1568" spans="1:34" s="12" customFormat="1" ht="12.75" x14ac:dyDescent="0.15">
      <c r="A1568" s="12" t="s">
        <v>2524</v>
      </c>
      <c r="B1568" s="12" t="s">
        <v>95</v>
      </c>
      <c r="C1568" s="12" t="s">
        <v>579</v>
      </c>
      <c r="D1568" s="12" t="s">
        <v>580</v>
      </c>
      <c r="E1568" s="12" t="s">
        <v>544</v>
      </c>
      <c r="F1568" s="12" t="s">
        <v>545</v>
      </c>
      <c r="G1568" s="16">
        <v>900</v>
      </c>
      <c r="H1568" s="16">
        <v>280</v>
      </c>
      <c r="I1568" s="17">
        <v>280</v>
      </c>
      <c r="J1568" s="17">
        <v>280</v>
      </c>
      <c r="K1568" s="16">
        <v>620</v>
      </c>
      <c r="L1568" s="12" t="s">
        <v>581</v>
      </c>
      <c r="M1568" s="12" t="s">
        <v>557</v>
      </c>
      <c r="N1568" s="12" t="s">
        <v>582</v>
      </c>
      <c r="O1568" s="16">
        <v>140.66999999999999</v>
      </c>
      <c r="P1568" s="16">
        <v>57.8</v>
      </c>
      <c r="Q1568" s="17">
        <v>137.80000000000001</v>
      </c>
      <c r="R1568" s="17">
        <v>137.80000000000001</v>
      </c>
      <c r="S1568" s="16">
        <v>0</v>
      </c>
      <c r="T1568" s="16">
        <v>0</v>
      </c>
      <c r="U1568" s="17">
        <v>0</v>
      </c>
      <c r="V1568" s="17">
        <v>0</v>
      </c>
      <c r="W1568" s="16">
        <v>57.8</v>
      </c>
      <c r="X1568" s="16">
        <v>82.87</v>
      </c>
      <c r="Y1568" s="16">
        <v>14.036</v>
      </c>
      <c r="Z1568" s="16">
        <v>43.764000000000003</v>
      </c>
      <c r="AA1568" s="18">
        <v>0</v>
      </c>
      <c r="AB1568" s="16">
        <v>-14.036</v>
      </c>
      <c r="AC1568" s="12" t="s">
        <v>549</v>
      </c>
      <c r="AD1568" s="12" t="s">
        <v>559</v>
      </c>
      <c r="AE1568" s="19">
        <v>43690</v>
      </c>
      <c r="AF1568" s="19">
        <v>43691</v>
      </c>
      <c r="AH1568" s="20">
        <v>43697</v>
      </c>
    </row>
    <row r="1569" spans="1:34" s="12" customFormat="1" ht="12.75" x14ac:dyDescent="0.15">
      <c r="A1569" s="12" t="s">
        <v>2525</v>
      </c>
      <c r="B1569" s="12" t="s">
        <v>348</v>
      </c>
      <c r="C1569" s="12" t="s">
        <v>588</v>
      </c>
      <c r="D1569" s="12" t="s">
        <v>598</v>
      </c>
      <c r="E1569" s="12" t="s">
        <v>544</v>
      </c>
      <c r="F1569" s="12" t="s">
        <v>545</v>
      </c>
      <c r="G1569" s="16">
        <v>1000</v>
      </c>
      <c r="H1569" s="16">
        <v>999.4</v>
      </c>
      <c r="I1569" s="17">
        <v>999.4</v>
      </c>
      <c r="J1569" s="17">
        <v>999.4</v>
      </c>
      <c r="K1569" s="16">
        <v>0.6</v>
      </c>
      <c r="L1569" s="12" t="s">
        <v>599</v>
      </c>
      <c r="M1569" s="12" t="s">
        <v>557</v>
      </c>
      <c r="N1569" s="12" t="s">
        <v>600</v>
      </c>
      <c r="O1569" s="16">
        <v>658.94</v>
      </c>
      <c r="P1569" s="16">
        <v>658.94</v>
      </c>
      <c r="Q1569" s="17">
        <v>658.94</v>
      </c>
      <c r="R1569" s="17">
        <v>658.94</v>
      </c>
      <c r="S1569" s="16">
        <v>0</v>
      </c>
      <c r="T1569" s="16">
        <v>0</v>
      </c>
      <c r="U1569" s="17">
        <v>0</v>
      </c>
      <c r="V1569" s="17">
        <v>0</v>
      </c>
      <c r="W1569" s="16">
        <v>658.94</v>
      </c>
      <c r="X1569" s="16">
        <v>0</v>
      </c>
      <c r="Y1569" s="16">
        <v>0.39536399999997202</v>
      </c>
      <c r="Z1569" s="16">
        <v>658.54463599999997</v>
      </c>
      <c r="AA1569" s="18">
        <v>0</v>
      </c>
      <c r="AB1569" s="16">
        <v>-0.39536399999997202</v>
      </c>
      <c r="AC1569" s="12" t="s">
        <v>549</v>
      </c>
      <c r="AD1569" s="12" t="s">
        <v>559</v>
      </c>
      <c r="AE1569" s="19">
        <v>43690</v>
      </c>
      <c r="AF1569" s="19">
        <v>43690</v>
      </c>
      <c r="AH1569" s="20">
        <v>43697</v>
      </c>
    </row>
    <row r="1570" spans="1:34" s="12" customFormat="1" ht="12.75" x14ac:dyDescent="0.15">
      <c r="A1570" s="12" t="s">
        <v>2526</v>
      </c>
      <c r="B1570" s="12" t="s">
        <v>99</v>
      </c>
      <c r="C1570" s="12" t="s">
        <v>588</v>
      </c>
      <c r="D1570" s="12" t="s">
        <v>987</v>
      </c>
      <c r="E1570" s="12" t="s">
        <v>544</v>
      </c>
      <c r="F1570" s="12" t="s">
        <v>545</v>
      </c>
      <c r="G1570" s="16">
        <v>650</v>
      </c>
      <c r="H1570" s="16">
        <v>640.6</v>
      </c>
      <c r="I1570" s="17">
        <v>640.6</v>
      </c>
      <c r="J1570" s="17">
        <v>640.6</v>
      </c>
      <c r="K1570" s="16">
        <v>9.4</v>
      </c>
      <c r="L1570" s="12" t="s">
        <v>988</v>
      </c>
      <c r="M1570" s="12" t="s">
        <v>557</v>
      </c>
      <c r="N1570" s="12" t="s">
        <v>989</v>
      </c>
      <c r="O1570" s="16">
        <v>363</v>
      </c>
      <c r="P1570" s="16">
        <v>363</v>
      </c>
      <c r="Q1570" s="17">
        <v>363</v>
      </c>
      <c r="R1570" s="17">
        <v>363</v>
      </c>
      <c r="S1570" s="16">
        <v>0</v>
      </c>
      <c r="T1570" s="16">
        <v>0</v>
      </c>
      <c r="U1570" s="17">
        <v>0</v>
      </c>
      <c r="V1570" s="17">
        <v>0</v>
      </c>
      <c r="W1570" s="16">
        <v>363</v>
      </c>
      <c r="X1570" s="16">
        <v>0</v>
      </c>
      <c r="Y1570" s="16">
        <v>5.2495384615384699</v>
      </c>
      <c r="Z1570" s="16">
        <v>357.75046153846199</v>
      </c>
      <c r="AA1570" s="18">
        <v>0</v>
      </c>
      <c r="AB1570" s="16">
        <v>-5.2495384615384699</v>
      </c>
      <c r="AC1570" s="12" t="s">
        <v>549</v>
      </c>
      <c r="AD1570" s="12" t="s">
        <v>559</v>
      </c>
      <c r="AE1570" s="19">
        <v>43690</v>
      </c>
      <c r="AF1570" s="19">
        <v>43690</v>
      </c>
      <c r="AH1570" s="20">
        <v>43697</v>
      </c>
    </row>
    <row r="1571" spans="1:34" s="12" customFormat="1" ht="12.75" x14ac:dyDescent="0.15">
      <c r="A1571" s="12" t="s">
        <v>2527</v>
      </c>
      <c r="B1571" s="12" t="s">
        <v>2046</v>
      </c>
      <c r="C1571" s="12" t="s">
        <v>711</v>
      </c>
      <c r="D1571" s="12" t="s">
        <v>1383</v>
      </c>
      <c r="E1571" s="12" t="s">
        <v>544</v>
      </c>
      <c r="F1571" s="12" t="s">
        <v>545</v>
      </c>
      <c r="G1571" s="16">
        <v>600</v>
      </c>
      <c r="H1571" s="16">
        <v>565.79999999999995</v>
      </c>
      <c r="I1571" s="17">
        <v>565.79999999999995</v>
      </c>
      <c r="J1571" s="17">
        <v>565.79999999999995</v>
      </c>
      <c r="K1571" s="16">
        <v>34.200000000000003</v>
      </c>
      <c r="L1571" s="12" t="s">
        <v>1384</v>
      </c>
      <c r="M1571" s="12" t="s">
        <v>827</v>
      </c>
      <c r="N1571" s="12" t="s">
        <v>1385</v>
      </c>
      <c r="O1571" s="16">
        <v>62.4</v>
      </c>
      <c r="P1571" s="16">
        <v>62.4</v>
      </c>
      <c r="Q1571" s="17">
        <v>62.4</v>
      </c>
      <c r="R1571" s="17">
        <v>62.4</v>
      </c>
      <c r="S1571" s="16">
        <v>0</v>
      </c>
      <c r="T1571" s="16">
        <v>0</v>
      </c>
      <c r="U1571" s="17">
        <v>0</v>
      </c>
      <c r="V1571" s="17">
        <v>0</v>
      </c>
      <c r="W1571" s="16">
        <v>62.4</v>
      </c>
      <c r="X1571" s="16">
        <v>0</v>
      </c>
      <c r="Y1571" s="16">
        <v>3.5568</v>
      </c>
      <c r="Z1571" s="16">
        <v>58.843200000000003</v>
      </c>
      <c r="AA1571" s="18">
        <v>0</v>
      </c>
      <c r="AB1571" s="16">
        <v>-3.5568</v>
      </c>
      <c r="AC1571" s="12" t="s">
        <v>549</v>
      </c>
      <c r="AD1571" s="12" t="s">
        <v>559</v>
      </c>
      <c r="AE1571" s="19">
        <v>43690</v>
      </c>
      <c r="AF1571" s="19">
        <v>43690</v>
      </c>
      <c r="AH1571" s="20">
        <v>43697</v>
      </c>
    </row>
    <row r="1572" spans="1:34" s="12" customFormat="1" ht="12.75" x14ac:dyDescent="0.15">
      <c r="A1572" s="12" t="s">
        <v>2528</v>
      </c>
      <c r="B1572" s="12" t="s">
        <v>917</v>
      </c>
      <c r="C1572" s="12" t="s">
        <v>573</v>
      </c>
      <c r="D1572" s="12" t="s">
        <v>918</v>
      </c>
      <c r="E1572" s="12" t="s">
        <v>544</v>
      </c>
      <c r="F1572" s="12" t="s">
        <v>545</v>
      </c>
      <c r="G1572" s="16">
        <v>25</v>
      </c>
      <c r="H1572" s="16">
        <v>0</v>
      </c>
      <c r="I1572" s="17">
        <v>0</v>
      </c>
      <c r="J1572" s="17">
        <v>0</v>
      </c>
      <c r="K1572" s="16">
        <v>25</v>
      </c>
      <c r="L1572" s="12" t="s">
        <v>685</v>
      </c>
      <c r="M1572" s="12" t="s">
        <v>686</v>
      </c>
      <c r="N1572" s="12" t="s">
        <v>687</v>
      </c>
      <c r="O1572" s="16">
        <v>6.3529999999999998</v>
      </c>
      <c r="P1572" s="16">
        <v>0</v>
      </c>
      <c r="Q1572" s="17">
        <v>6</v>
      </c>
      <c r="R1572" s="17">
        <v>6</v>
      </c>
      <c r="S1572" s="16">
        <v>0</v>
      </c>
      <c r="T1572" s="16">
        <v>0</v>
      </c>
      <c r="U1572" s="17">
        <v>0</v>
      </c>
      <c r="V1572" s="17">
        <v>0</v>
      </c>
      <c r="W1572" s="16">
        <v>0</v>
      </c>
      <c r="X1572" s="16">
        <v>6.3529999999999998</v>
      </c>
      <c r="Y1572" s="16">
        <v>0</v>
      </c>
      <c r="Z1572" s="16">
        <v>0</v>
      </c>
      <c r="AA1572" s="18">
        <v>0</v>
      </c>
      <c r="AB1572" s="16">
        <v>0</v>
      </c>
      <c r="AC1572" s="12" t="s">
        <v>549</v>
      </c>
      <c r="AD1572" s="12" t="s">
        <v>559</v>
      </c>
      <c r="AE1572" s="19">
        <v>43690</v>
      </c>
      <c r="AH1572" s="20">
        <v>43704</v>
      </c>
    </row>
    <row r="1573" spans="1:34" s="12" customFormat="1" ht="12.75" x14ac:dyDescent="0.15">
      <c r="A1573" s="12" t="s">
        <v>2529</v>
      </c>
      <c r="B1573" s="12" t="s">
        <v>2281</v>
      </c>
      <c r="C1573" s="12" t="s">
        <v>2282</v>
      </c>
      <c r="D1573" s="12" t="s">
        <v>2174</v>
      </c>
      <c r="E1573" s="12" t="s">
        <v>544</v>
      </c>
      <c r="F1573" s="12" t="s">
        <v>545</v>
      </c>
      <c r="G1573" s="16">
        <v>24</v>
      </c>
      <c r="H1573" s="16">
        <v>24</v>
      </c>
      <c r="I1573" s="17">
        <v>24</v>
      </c>
      <c r="J1573" s="17">
        <v>24</v>
      </c>
      <c r="K1573" s="16">
        <v>0</v>
      </c>
      <c r="L1573" s="12" t="s">
        <v>2283</v>
      </c>
      <c r="M1573" s="12" t="s">
        <v>557</v>
      </c>
      <c r="N1573" s="12" t="s">
        <v>2284</v>
      </c>
      <c r="O1573" s="16">
        <v>5.7140000000000004</v>
      </c>
      <c r="P1573" s="16">
        <v>5.7140000000000004</v>
      </c>
      <c r="Q1573" s="17">
        <v>5.7140000000000004</v>
      </c>
      <c r="R1573" s="17">
        <v>5.7140000000000004</v>
      </c>
      <c r="S1573" s="16">
        <v>0</v>
      </c>
      <c r="T1573" s="16">
        <v>0</v>
      </c>
      <c r="U1573" s="17">
        <v>0</v>
      </c>
      <c r="V1573" s="17">
        <v>0</v>
      </c>
      <c r="W1573" s="16">
        <v>5.7140000000000004</v>
      </c>
      <c r="X1573" s="16">
        <v>0</v>
      </c>
      <c r="Y1573" s="16">
        <v>0</v>
      </c>
      <c r="Z1573" s="16">
        <v>5.7140000000000004</v>
      </c>
      <c r="AA1573" s="18">
        <v>0</v>
      </c>
      <c r="AB1573" s="16">
        <v>0</v>
      </c>
      <c r="AC1573" s="12" t="s">
        <v>549</v>
      </c>
      <c r="AD1573" s="12" t="s">
        <v>559</v>
      </c>
      <c r="AE1573" s="19">
        <v>43690</v>
      </c>
      <c r="AF1573" s="19">
        <v>43690</v>
      </c>
      <c r="AG1573" s="19">
        <v>43691</v>
      </c>
      <c r="AH1573" s="20">
        <v>43697</v>
      </c>
    </row>
    <row r="1574" spans="1:34" s="12" customFormat="1" ht="12.75" x14ac:dyDescent="0.15">
      <c r="A1574" s="12" t="s">
        <v>2530</v>
      </c>
      <c r="B1574" s="12" t="s">
        <v>98</v>
      </c>
      <c r="C1574" s="12" t="s">
        <v>588</v>
      </c>
      <c r="D1574" s="12" t="s">
        <v>1060</v>
      </c>
      <c r="E1574" s="12" t="s">
        <v>544</v>
      </c>
      <c r="F1574" s="12" t="s">
        <v>545</v>
      </c>
      <c r="G1574" s="16">
        <v>3000</v>
      </c>
      <c r="H1574" s="16">
        <v>2492.5</v>
      </c>
      <c r="I1574" s="17">
        <v>2492.5</v>
      </c>
      <c r="J1574" s="17">
        <v>2492.5</v>
      </c>
      <c r="K1574" s="16">
        <v>507.5</v>
      </c>
      <c r="L1574" s="12" t="s">
        <v>1061</v>
      </c>
      <c r="M1574" s="12" t="s">
        <v>557</v>
      </c>
      <c r="N1574" s="12" t="s">
        <v>1062</v>
      </c>
      <c r="O1574" s="16">
        <v>294</v>
      </c>
      <c r="P1574" s="16">
        <v>244.48</v>
      </c>
      <c r="Q1574" s="17">
        <v>297</v>
      </c>
      <c r="R1574" s="17">
        <v>297</v>
      </c>
      <c r="S1574" s="16">
        <v>0</v>
      </c>
      <c r="T1574" s="16">
        <v>0</v>
      </c>
      <c r="U1574" s="17">
        <v>0</v>
      </c>
      <c r="V1574" s="17">
        <v>0</v>
      </c>
      <c r="W1574" s="16">
        <v>244.48</v>
      </c>
      <c r="X1574" s="16">
        <v>49.52</v>
      </c>
      <c r="Y1574" s="16">
        <v>0.215</v>
      </c>
      <c r="Z1574" s="16">
        <v>244.26499999999999</v>
      </c>
      <c r="AA1574" s="18">
        <v>0</v>
      </c>
      <c r="AB1574" s="16">
        <v>-0.215</v>
      </c>
      <c r="AC1574" s="12" t="s">
        <v>549</v>
      </c>
      <c r="AD1574" s="12" t="s">
        <v>559</v>
      </c>
      <c r="AE1574" s="19">
        <v>43690</v>
      </c>
      <c r="AF1574" s="19">
        <v>43690</v>
      </c>
      <c r="AH1574" s="20">
        <v>43704</v>
      </c>
    </row>
    <row r="1575" spans="1:34" s="12" customFormat="1" ht="12.75" x14ac:dyDescent="0.15">
      <c r="A1575" s="12" t="s">
        <v>2531</v>
      </c>
      <c r="B1575" s="12" t="s">
        <v>108</v>
      </c>
      <c r="C1575" s="12" t="s">
        <v>652</v>
      </c>
      <c r="D1575" s="12" t="s">
        <v>653</v>
      </c>
      <c r="E1575" s="12" t="s">
        <v>544</v>
      </c>
      <c r="F1575" s="12" t="s">
        <v>545</v>
      </c>
      <c r="G1575" s="16">
        <v>500</v>
      </c>
      <c r="H1575" s="16">
        <v>120</v>
      </c>
      <c r="I1575" s="17">
        <v>120</v>
      </c>
      <c r="J1575" s="17">
        <v>120</v>
      </c>
      <c r="K1575" s="16">
        <v>380</v>
      </c>
      <c r="L1575" s="12" t="s">
        <v>654</v>
      </c>
      <c r="M1575" s="12" t="s">
        <v>557</v>
      </c>
      <c r="N1575" s="12" t="s">
        <v>655</v>
      </c>
      <c r="O1575" s="16">
        <v>35</v>
      </c>
      <c r="P1575" s="16">
        <v>8.4</v>
      </c>
      <c r="Q1575" s="17">
        <v>35</v>
      </c>
      <c r="R1575" s="17">
        <v>35</v>
      </c>
      <c r="S1575" s="16">
        <v>0</v>
      </c>
      <c r="T1575" s="16">
        <v>0</v>
      </c>
      <c r="U1575" s="17">
        <v>0</v>
      </c>
      <c r="V1575" s="17">
        <v>0</v>
      </c>
      <c r="W1575" s="16">
        <v>8.4</v>
      </c>
      <c r="X1575" s="16">
        <v>26.6</v>
      </c>
      <c r="Y1575" s="16">
        <v>0</v>
      </c>
      <c r="Z1575" s="16">
        <v>8.4</v>
      </c>
      <c r="AA1575" s="18">
        <v>0</v>
      </c>
      <c r="AB1575" s="16">
        <v>0</v>
      </c>
      <c r="AC1575" s="12" t="s">
        <v>549</v>
      </c>
      <c r="AD1575" s="12" t="s">
        <v>559</v>
      </c>
      <c r="AE1575" s="19">
        <v>43690</v>
      </c>
      <c r="AF1575" s="19">
        <v>43690</v>
      </c>
      <c r="AH1575" s="20">
        <v>43697</v>
      </c>
    </row>
    <row r="1576" spans="1:34" s="12" customFormat="1" ht="13.5" x14ac:dyDescent="0.15">
      <c r="A1576" s="12" t="s">
        <v>2532</v>
      </c>
      <c r="B1576" s="12" t="s">
        <v>2240</v>
      </c>
      <c r="C1576" s="12" t="s">
        <v>554</v>
      </c>
      <c r="D1576" s="12" t="s">
        <v>555</v>
      </c>
      <c r="E1576" s="12" t="s">
        <v>544</v>
      </c>
      <c r="F1576" s="12" t="s">
        <v>703</v>
      </c>
      <c r="G1576" s="16">
        <v>1000</v>
      </c>
      <c r="H1576" s="16">
        <v>0</v>
      </c>
      <c r="I1576" s="17">
        <v>0</v>
      </c>
      <c r="J1576" s="17">
        <v>0</v>
      </c>
      <c r="K1576" s="16">
        <v>1000</v>
      </c>
      <c r="L1576" s="12" t="s">
        <v>654</v>
      </c>
      <c r="M1576" s="12" t="s">
        <v>557</v>
      </c>
      <c r="N1576" s="12" t="s">
        <v>655</v>
      </c>
      <c r="O1576" s="16">
        <v>140</v>
      </c>
      <c r="P1576" s="16">
        <v>0</v>
      </c>
      <c r="Q1576" s="17">
        <v>0</v>
      </c>
      <c r="R1576" s="17">
        <v>0</v>
      </c>
      <c r="S1576" s="16">
        <v>0</v>
      </c>
      <c r="T1576" s="16">
        <v>0</v>
      </c>
      <c r="U1576" s="17">
        <v>0</v>
      </c>
      <c r="V1576" s="17">
        <v>0</v>
      </c>
      <c r="W1576" s="16">
        <v>0</v>
      </c>
      <c r="X1576" s="16">
        <v>140</v>
      </c>
      <c r="Y1576" s="16">
        <v>0</v>
      </c>
      <c r="Z1576" s="16">
        <v>0</v>
      </c>
      <c r="AA1576" s="18">
        <v>0</v>
      </c>
      <c r="AB1576" s="16">
        <v>0</v>
      </c>
      <c r="AC1576" s="12" t="s">
        <v>549</v>
      </c>
      <c r="AD1576" s="12" t="s">
        <v>559</v>
      </c>
      <c r="AE1576" s="19">
        <v>43690</v>
      </c>
      <c r="AF1576"/>
    </row>
    <row r="1577" spans="1:34" s="12" customFormat="1" ht="12.75" x14ac:dyDescent="0.15">
      <c r="A1577" s="12" t="s">
        <v>2533</v>
      </c>
      <c r="B1577" s="12" t="s">
        <v>1247</v>
      </c>
      <c r="C1577" s="12" t="s">
        <v>652</v>
      </c>
      <c r="D1577" s="12" t="s">
        <v>1196</v>
      </c>
      <c r="E1577" s="12" t="s">
        <v>544</v>
      </c>
      <c r="F1577" s="12" t="s">
        <v>545</v>
      </c>
      <c r="G1577" s="16">
        <v>120</v>
      </c>
      <c r="H1577" s="16">
        <v>53</v>
      </c>
      <c r="I1577" s="17">
        <v>53</v>
      </c>
      <c r="J1577" s="17">
        <v>53</v>
      </c>
      <c r="K1577" s="16">
        <v>67</v>
      </c>
      <c r="L1577" s="12" t="s">
        <v>654</v>
      </c>
      <c r="M1577" s="12" t="s">
        <v>557</v>
      </c>
      <c r="N1577" s="12" t="s">
        <v>655</v>
      </c>
      <c r="O1577" s="16">
        <v>15</v>
      </c>
      <c r="P1577" s="16">
        <v>6.63</v>
      </c>
      <c r="Q1577" s="17">
        <v>15</v>
      </c>
      <c r="R1577" s="17">
        <v>15</v>
      </c>
      <c r="S1577" s="16">
        <v>0</v>
      </c>
      <c r="T1577" s="16">
        <v>0</v>
      </c>
      <c r="U1577" s="17">
        <v>0</v>
      </c>
      <c r="V1577" s="17">
        <v>0</v>
      </c>
      <c r="W1577" s="16">
        <v>6.63</v>
      </c>
      <c r="X1577" s="16">
        <v>8.3699999999999992</v>
      </c>
      <c r="Y1577" s="16">
        <v>5.0000000000000001E-3</v>
      </c>
      <c r="Z1577" s="16">
        <v>6.625</v>
      </c>
      <c r="AA1577" s="18">
        <v>0</v>
      </c>
      <c r="AB1577" s="16">
        <v>-5.0000000000000001E-3</v>
      </c>
      <c r="AC1577" s="12" t="s">
        <v>549</v>
      </c>
      <c r="AD1577" s="12" t="s">
        <v>559</v>
      </c>
      <c r="AE1577" s="19">
        <v>43690</v>
      </c>
      <c r="AF1577" s="19">
        <v>43696</v>
      </c>
      <c r="AH1577" s="20">
        <v>43697</v>
      </c>
    </row>
    <row r="1578" spans="1:34" s="12" customFormat="1" ht="12.75" x14ac:dyDescent="0.15">
      <c r="A1578" s="12" t="s">
        <v>2534</v>
      </c>
      <c r="B1578" s="12" t="s">
        <v>1205</v>
      </c>
      <c r="C1578" s="12" t="s">
        <v>1206</v>
      </c>
      <c r="D1578" s="12" t="s">
        <v>1201</v>
      </c>
      <c r="E1578" s="12" t="s">
        <v>544</v>
      </c>
      <c r="F1578" s="12" t="s">
        <v>545</v>
      </c>
      <c r="G1578" s="16">
        <v>300</v>
      </c>
      <c r="H1578" s="16">
        <v>202</v>
      </c>
      <c r="I1578" s="17">
        <v>202</v>
      </c>
      <c r="J1578" s="17">
        <v>202</v>
      </c>
      <c r="K1578" s="16">
        <v>98</v>
      </c>
      <c r="L1578" s="12" t="s">
        <v>1207</v>
      </c>
      <c r="M1578" s="12" t="s">
        <v>564</v>
      </c>
      <c r="N1578" s="12" t="s">
        <v>1208</v>
      </c>
      <c r="O1578" s="16">
        <v>107</v>
      </c>
      <c r="P1578" s="16">
        <v>72.099999999999994</v>
      </c>
      <c r="Q1578" s="17">
        <v>103.5</v>
      </c>
      <c r="R1578" s="17">
        <v>103.5</v>
      </c>
      <c r="S1578" s="16">
        <v>0</v>
      </c>
      <c r="T1578" s="16">
        <v>0</v>
      </c>
      <c r="U1578" s="17">
        <v>0</v>
      </c>
      <c r="V1578" s="17">
        <v>0</v>
      </c>
      <c r="W1578" s="16">
        <v>72.099999999999994</v>
      </c>
      <c r="X1578" s="16">
        <v>34.9</v>
      </c>
      <c r="Y1578" s="16">
        <v>5.3333333333339401E-2</v>
      </c>
      <c r="Z1578" s="16">
        <v>72.046666666666695</v>
      </c>
      <c r="AA1578" s="18">
        <v>0</v>
      </c>
      <c r="AB1578" s="16">
        <v>-5.3333333333330298E-2</v>
      </c>
      <c r="AC1578" s="12" t="s">
        <v>549</v>
      </c>
      <c r="AD1578" s="12" t="s">
        <v>559</v>
      </c>
      <c r="AE1578" s="19">
        <v>43690</v>
      </c>
      <c r="AF1578" s="19">
        <v>43690</v>
      </c>
      <c r="AH1578" s="20">
        <v>43700</v>
      </c>
    </row>
    <row r="1579" spans="1:34" s="12" customFormat="1" ht="12.75" x14ac:dyDescent="0.15">
      <c r="A1579" s="12" t="s">
        <v>2535</v>
      </c>
      <c r="B1579" s="12" t="s">
        <v>47</v>
      </c>
      <c r="C1579" s="12" t="s">
        <v>462</v>
      </c>
      <c r="D1579" s="12" t="s">
        <v>632</v>
      </c>
      <c r="E1579" s="12" t="s">
        <v>544</v>
      </c>
      <c r="F1579" s="12" t="s">
        <v>545</v>
      </c>
      <c r="G1579" s="16">
        <v>2000000</v>
      </c>
      <c r="H1579" s="16">
        <v>2000000</v>
      </c>
      <c r="I1579" s="17">
        <v>2000000</v>
      </c>
      <c r="J1579" s="17">
        <v>2000000</v>
      </c>
      <c r="K1579" s="16">
        <v>0</v>
      </c>
      <c r="L1579" s="12" t="s">
        <v>633</v>
      </c>
      <c r="M1579" s="12" t="s">
        <v>564</v>
      </c>
      <c r="N1579" s="12" t="s">
        <v>634</v>
      </c>
      <c r="O1579" s="16">
        <v>674</v>
      </c>
      <c r="P1579" s="16">
        <v>674</v>
      </c>
      <c r="Q1579" s="17">
        <v>674</v>
      </c>
      <c r="R1579" s="17">
        <v>674</v>
      </c>
      <c r="S1579" s="16">
        <v>0</v>
      </c>
      <c r="T1579" s="16">
        <v>0</v>
      </c>
      <c r="U1579" s="17">
        <v>0</v>
      </c>
      <c r="V1579" s="17">
        <v>0</v>
      </c>
      <c r="W1579" s="16">
        <v>674</v>
      </c>
      <c r="X1579" s="16">
        <v>0</v>
      </c>
      <c r="Y1579" s="16">
        <v>0</v>
      </c>
      <c r="Z1579" s="16">
        <v>674</v>
      </c>
      <c r="AA1579" s="18">
        <v>0</v>
      </c>
      <c r="AB1579" s="16">
        <v>0</v>
      </c>
      <c r="AC1579" s="12" t="s">
        <v>549</v>
      </c>
      <c r="AD1579" s="12" t="s">
        <v>559</v>
      </c>
      <c r="AE1579" s="19">
        <v>43690</v>
      </c>
      <c r="AF1579" s="19">
        <v>43690</v>
      </c>
      <c r="AG1579" s="19">
        <v>43694</v>
      </c>
      <c r="AH1579" s="20">
        <v>43697</v>
      </c>
    </row>
    <row r="1580" spans="1:34" s="12" customFormat="1" ht="12.75" x14ac:dyDescent="0.15">
      <c r="A1580" s="12" t="s">
        <v>2536</v>
      </c>
      <c r="B1580" s="12" t="s">
        <v>55</v>
      </c>
      <c r="C1580" s="12" t="s">
        <v>588</v>
      </c>
      <c r="D1580" s="12" t="s">
        <v>816</v>
      </c>
      <c r="E1580" s="12" t="s">
        <v>544</v>
      </c>
      <c r="F1580" s="12" t="s">
        <v>545</v>
      </c>
      <c r="G1580" s="16">
        <v>2000</v>
      </c>
      <c r="H1580" s="16">
        <v>2000</v>
      </c>
      <c r="I1580" s="17">
        <v>2000</v>
      </c>
      <c r="J1580" s="17">
        <v>2000</v>
      </c>
      <c r="K1580" s="16">
        <v>0</v>
      </c>
      <c r="L1580" s="12" t="s">
        <v>817</v>
      </c>
      <c r="M1580" s="12" t="s">
        <v>557</v>
      </c>
      <c r="N1580" s="12" t="s">
        <v>818</v>
      </c>
      <c r="O1580" s="16">
        <v>157</v>
      </c>
      <c r="P1580" s="16">
        <v>157</v>
      </c>
      <c r="Q1580" s="17">
        <v>157</v>
      </c>
      <c r="R1580" s="17">
        <v>157</v>
      </c>
      <c r="S1580" s="16">
        <v>0</v>
      </c>
      <c r="T1580" s="16">
        <v>0</v>
      </c>
      <c r="U1580" s="17">
        <v>0</v>
      </c>
      <c r="V1580" s="17">
        <v>0</v>
      </c>
      <c r="W1580" s="16">
        <v>157</v>
      </c>
      <c r="X1580" s="16">
        <v>0</v>
      </c>
      <c r="Y1580" s="16">
        <v>0</v>
      </c>
      <c r="Z1580" s="16">
        <v>157</v>
      </c>
      <c r="AA1580" s="18">
        <v>0</v>
      </c>
      <c r="AB1580" s="16">
        <v>0</v>
      </c>
      <c r="AC1580" s="12" t="s">
        <v>549</v>
      </c>
      <c r="AD1580" s="12" t="s">
        <v>559</v>
      </c>
      <c r="AE1580" s="19">
        <v>43690</v>
      </c>
      <c r="AF1580" s="19">
        <v>43690</v>
      </c>
      <c r="AG1580" s="19">
        <v>43692</v>
      </c>
      <c r="AH1580" s="20">
        <v>43693</v>
      </c>
    </row>
    <row r="1581" spans="1:34" s="12" customFormat="1" ht="12.75" x14ac:dyDescent="0.15">
      <c r="A1581" s="12" t="s">
        <v>2537</v>
      </c>
      <c r="B1581" s="12" t="s">
        <v>107</v>
      </c>
      <c r="C1581" s="12" t="s">
        <v>554</v>
      </c>
      <c r="D1581" s="12" t="s">
        <v>757</v>
      </c>
      <c r="E1581" s="12" t="s">
        <v>544</v>
      </c>
      <c r="F1581" s="12" t="s">
        <v>545</v>
      </c>
      <c r="G1581" s="16">
        <v>1000</v>
      </c>
      <c r="H1581" s="16">
        <v>563.20000000000005</v>
      </c>
      <c r="I1581" s="17">
        <v>563.20000000000005</v>
      </c>
      <c r="J1581" s="17">
        <v>563.20000000000005</v>
      </c>
      <c r="K1581" s="16">
        <v>436.8</v>
      </c>
      <c r="L1581" s="12" t="s">
        <v>654</v>
      </c>
      <c r="M1581" s="12" t="s">
        <v>557</v>
      </c>
      <c r="N1581" s="12" t="s">
        <v>655</v>
      </c>
      <c r="O1581" s="16">
        <v>139</v>
      </c>
      <c r="P1581" s="16">
        <v>78.3</v>
      </c>
      <c r="Q1581" s="17">
        <v>139</v>
      </c>
      <c r="R1581" s="17">
        <v>139</v>
      </c>
      <c r="S1581" s="16">
        <v>0</v>
      </c>
      <c r="T1581" s="16">
        <v>0</v>
      </c>
      <c r="U1581" s="17">
        <v>0</v>
      </c>
      <c r="V1581" s="17">
        <v>0</v>
      </c>
      <c r="W1581" s="16">
        <v>78.3</v>
      </c>
      <c r="X1581" s="16">
        <v>60.7</v>
      </c>
      <c r="Y1581" s="16">
        <v>1.5199999999995301E-2</v>
      </c>
      <c r="Z1581" s="16">
        <v>78.284800000000004</v>
      </c>
      <c r="AA1581" s="18">
        <v>0</v>
      </c>
      <c r="AB1581" s="16">
        <v>-1.5200000000004399E-2</v>
      </c>
      <c r="AC1581" s="12" t="s">
        <v>549</v>
      </c>
      <c r="AD1581" s="12" t="s">
        <v>559</v>
      </c>
      <c r="AE1581" s="19">
        <v>43690</v>
      </c>
      <c r="AF1581" s="19">
        <v>43690</v>
      </c>
      <c r="AH1581" s="20">
        <v>43697</v>
      </c>
    </row>
    <row r="1582" spans="1:34" s="12" customFormat="1" ht="12.75" x14ac:dyDescent="0.15">
      <c r="A1582" s="12" t="s">
        <v>2538</v>
      </c>
      <c r="B1582" s="12" t="s">
        <v>21</v>
      </c>
      <c r="C1582" s="12" t="s">
        <v>652</v>
      </c>
      <c r="D1582" s="12" t="s">
        <v>653</v>
      </c>
      <c r="E1582" s="12" t="s">
        <v>544</v>
      </c>
      <c r="F1582" s="12" t="s">
        <v>545</v>
      </c>
      <c r="G1582" s="16">
        <v>700</v>
      </c>
      <c r="H1582" s="16">
        <v>700</v>
      </c>
      <c r="I1582" s="17">
        <v>700</v>
      </c>
      <c r="J1582" s="17">
        <v>700</v>
      </c>
      <c r="K1582" s="16">
        <v>0</v>
      </c>
      <c r="L1582" s="12" t="s">
        <v>654</v>
      </c>
      <c r="M1582" s="12" t="s">
        <v>557</v>
      </c>
      <c r="N1582" s="12" t="s">
        <v>655</v>
      </c>
      <c r="O1582" s="16">
        <v>49</v>
      </c>
      <c r="P1582" s="16">
        <v>49</v>
      </c>
      <c r="Q1582" s="17">
        <v>55.5</v>
      </c>
      <c r="R1582" s="17">
        <v>55.5</v>
      </c>
      <c r="S1582" s="16">
        <v>0</v>
      </c>
      <c r="T1582" s="16">
        <v>0</v>
      </c>
      <c r="U1582" s="17">
        <v>0</v>
      </c>
      <c r="V1582" s="17">
        <v>0</v>
      </c>
      <c r="W1582" s="16">
        <v>49</v>
      </c>
      <c r="X1582" s="16">
        <v>0</v>
      </c>
      <c r="Y1582" s="16">
        <v>0</v>
      </c>
      <c r="Z1582" s="16">
        <v>49</v>
      </c>
      <c r="AA1582" s="18">
        <v>0</v>
      </c>
      <c r="AB1582" s="16">
        <v>0</v>
      </c>
      <c r="AC1582" s="12" t="s">
        <v>549</v>
      </c>
      <c r="AD1582" s="12" t="s">
        <v>559</v>
      </c>
      <c r="AE1582" s="19">
        <v>43690</v>
      </c>
      <c r="AF1582" s="19">
        <v>43690</v>
      </c>
      <c r="AG1582" s="19">
        <v>43694</v>
      </c>
      <c r="AH1582" s="20">
        <v>43697</v>
      </c>
    </row>
    <row r="1583" spans="1:34" s="12" customFormat="1" ht="12.75" x14ac:dyDescent="0.15">
      <c r="A1583" s="12" t="s">
        <v>2539</v>
      </c>
      <c r="B1583" s="12" t="s">
        <v>377</v>
      </c>
      <c r="C1583" s="12" t="s">
        <v>554</v>
      </c>
      <c r="D1583" s="12" t="s">
        <v>2187</v>
      </c>
      <c r="E1583" s="12" t="s">
        <v>544</v>
      </c>
      <c r="F1583" s="12" t="s">
        <v>545</v>
      </c>
      <c r="G1583" s="16">
        <v>300</v>
      </c>
      <c r="H1583" s="16">
        <v>0</v>
      </c>
      <c r="I1583" s="17">
        <v>0</v>
      </c>
      <c r="J1583" s="17">
        <v>0</v>
      </c>
      <c r="K1583" s="16">
        <v>300</v>
      </c>
      <c r="L1583" s="12" t="s">
        <v>1188</v>
      </c>
      <c r="M1583" s="12" t="s">
        <v>557</v>
      </c>
      <c r="N1583" s="12" t="s">
        <v>2188</v>
      </c>
      <c r="O1583" s="16">
        <v>66.33</v>
      </c>
      <c r="P1583" s="16">
        <v>3.43</v>
      </c>
      <c r="Q1583" s="17">
        <v>66.33</v>
      </c>
      <c r="R1583" s="17">
        <v>66.33</v>
      </c>
      <c r="S1583" s="16">
        <v>0</v>
      </c>
      <c r="T1583" s="16">
        <v>0</v>
      </c>
      <c r="U1583" s="17">
        <v>0</v>
      </c>
      <c r="V1583" s="17">
        <v>0</v>
      </c>
      <c r="W1583" s="16">
        <v>3.43</v>
      </c>
      <c r="X1583" s="16">
        <v>62.9</v>
      </c>
      <c r="Y1583" s="16">
        <v>3.43</v>
      </c>
      <c r="Z1583" s="16">
        <v>0</v>
      </c>
      <c r="AA1583" s="18">
        <v>0</v>
      </c>
      <c r="AB1583" s="16">
        <v>-3.43</v>
      </c>
      <c r="AC1583" s="12" t="s">
        <v>549</v>
      </c>
      <c r="AD1583" s="12" t="s">
        <v>559</v>
      </c>
      <c r="AE1583" s="19">
        <v>43690</v>
      </c>
      <c r="AH1583" s="20">
        <v>43697</v>
      </c>
    </row>
    <row r="1584" spans="1:34" s="12" customFormat="1" ht="12.75" x14ac:dyDescent="0.15">
      <c r="A1584" s="12" t="s">
        <v>2540</v>
      </c>
      <c r="B1584" s="12" t="s">
        <v>2541</v>
      </c>
      <c r="C1584" s="12" t="s">
        <v>2542</v>
      </c>
      <c r="D1584" s="12" t="s">
        <v>2543</v>
      </c>
      <c r="E1584" s="12" t="s">
        <v>544</v>
      </c>
      <c r="F1584" s="12" t="s">
        <v>545</v>
      </c>
      <c r="G1584" s="16">
        <v>300</v>
      </c>
      <c r="H1584" s="16">
        <v>0</v>
      </c>
      <c r="I1584" s="17">
        <v>0</v>
      </c>
      <c r="J1584" s="17">
        <v>0</v>
      </c>
      <c r="K1584" s="16">
        <v>300</v>
      </c>
      <c r="L1584" s="12" t="s">
        <v>1187</v>
      </c>
      <c r="M1584" s="12" t="s">
        <v>753</v>
      </c>
      <c r="N1584" s="12" t="s">
        <v>555</v>
      </c>
      <c r="O1584" s="16">
        <v>300</v>
      </c>
      <c r="P1584" s="16">
        <v>0</v>
      </c>
      <c r="Q1584" s="17">
        <v>0</v>
      </c>
      <c r="R1584" s="17">
        <v>0</v>
      </c>
      <c r="S1584" s="16">
        <v>0</v>
      </c>
      <c r="T1584" s="16">
        <v>0</v>
      </c>
      <c r="U1584" s="17">
        <v>0</v>
      </c>
      <c r="V1584" s="17">
        <v>0</v>
      </c>
      <c r="W1584" s="16">
        <v>0</v>
      </c>
      <c r="X1584" s="16">
        <v>300</v>
      </c>
      <c r="Y1584" s="16">
        <v>0</v>
      </c>
      <c r="Z1584" s="16">
        <v>0</v>
      </c>
      <c r="AA1584" s="18">
        <v>0</v>
      </c>
      <c r="AB1584" s="16">
        <v>0</v>
      </c>
      <c r="AC1584" s="12" t="s">
        <v>549</v>
      </c>
      <c r="AD1584" s="12" t="s">
        <v>94</v>
      </c>
      <c r="AE1584" s="19">
        <v>43690</v>
      </c>
      <c r="AH1584" s="20">
        <v>43690</v>
      </c>
    </row>
    <row r="1585" spans="1:34" s="12" customFormat="1" ht="12.75" x14ac:dyDescent="0.15">
      <c r="A1585" s="12" t="s">
        <v>2544</v>
      </c>
      <c r="B1585" s="12" t="s">
        <v>2541</v>
      </c>
      <c r="C1585" s="12" t="s">
        <v>2542</v>
      </c>
      <c r="D1585" s="12" t="s">
        <v>2543</v>
      </c>
      <c r="E1585" s="12" t="s">
        <v>544</v>
      </c>
      <c r="F1585" s="12" t="s">
        <v>545</v>
      </c>
      <c r="G1585" s="16">
        <v>200</v>
      </c>
      <c r="H1585" s="16">
        <v>0</v>
      </c>
      <c r="I1585" s="17">
        <v>0</v>
      </c>
      <c r="J1585" s="17">
        <v>0</v>
      </c>
      <c r="K1585" s="16">
        <v>200</v>
      </c>
      <c r="L1585" s="12" t="s">
        <v>1187</v>
      </c>
      <c r="M1585" s="12" t="s">
        <v>753</v>
      </c>
      <c r="N1585" s="12" t="s">
        <v>555</v>
      </c>
      <c r="O1585" s="16">
        <v>200</v>
      </c>
      <c r="P1585" s="16">
        <v>0</v>
      </c>
      <c r="Q1585" s="17">
        <v>0</v>
      </c>
      <c r="R1585" s="17">
        <v>0</v>
      </c>
      <c r="S1585" s="16">
        <v>0</v>
      </c>
      <c r="T1585" s="16">
        <v>0</v>
      </c>
      <c r="U1585" s="17">
        <v>0</v>
      </c>
      <c r="V1585" s="17">
        <v>0</v>
      </c>
      <c r="W1585" s="16">
        <v>0</v>
      </c>
      <c r="X1585" s="16">
        <v>200</v>
      </c>
      <c r="Y1585" s="16">
        <v>0</v>
      </c>
      <c r="Z1585" s="16">
        <v>0</v>
      </c>
      <c r="AA1585" s="18">
        <v>0</v>
      </c>
      <c r="AB1585" s="16">
        <v>0</v>
      </c>
      <c r="AC1585" s="12" t="s">
        <v>549</v>
      </c>
      <c r="AD1585" s="12" t="s">
        <v>94</v>
      </c>
      <c r="AE1585" s="19">
        <v>43690</v>
      </c>
      <c r="AH1585" s="20">
        <v>43690</v>
      </c>
    </row>
    <row r="1586" spans="1:34" s="12" customFormat="1" ht="12.75" x14ac:dyDescent="0.15">
      <c r="A1586" s="12" t="s">
        <v>2545</v>
      </c>
      <c r="B1586" s="12" t="s">
        <v>2546</v>
      </c>
      <c r="C1586" s="12" t="s">
        <v>2547</v>
      </c>
      <c r="D1586" s="12" t="s">
        <v>2543</v>
      </c>
      <c r="E1586" s="12" t="s">
        <v>544</v>
      </c>
      <c r="F1586" s="12" t="s">
        <v>545</v>
      </c>
      <c r="G1586" s="16">
        <v>200</v>
      </c>
      <c r="H1586" s="16">
        <v>0</v>
      </c>
      <c r="I1586" s="17">
        <v>0</v>
      </c>
      <c r="J1586" s="17">
        <v>0</v>
      </c>
      <c r="K1586" s="16">
        <v>200</v>
      </c>
      <c r="L1586" s="12" t="s">
        <v>1195</v>
      </c>
      <c r="M1586" s="12" t="s">
        <v>636</v>
      </c>
      <c r="N1586" s="12" t="s">
        <v>1196</v>
      </c>
      <c r="O1586" s="16">
        <v>200</v>
      </c>
      <c r="P1586" s="16">
        <v>0</v>
      </c>
      <c r="Q1586" s="17">
        <v>0</v>
      </c>
      <c r="R1586" s="17">
        <v>0</v>
      </c>
      <c r="S1586" s="16">
        <v>0</v>
      </c>
      <c r="T1586" s="16">
        <v>0</v>
      </c>
      <c r="U1586" s="17">
        <v>0</v>
      </c>
      <c r="V1586" s="17">
        <v>0</v>
      </c>
      <c r="W1586" s="16">
        <v>0</v>
      </c>
      <c r="X1586" s="16">
        <v>200</v>
      </c>
      <c r="Y1586" s="16">
        <v>0</v>
      </c>
      <c r="Z1586" s="16">
        <v>0</v>
      </c>
      <c r="AA1586" s="18">
        <v>0</v>
      </c>
      <c r="AB1586" s="16">
        <v>0</v>
      </c>
      <c r="AC1586" s="12" t="s">
        <v>549</v>
      </c>
      <c r="AD1586" s="12" t="s">
        <v>94</v>
      </c>
      <c r="AE1586" s="19">
        <v>43690</v>
      </c>
      <c r="AH1586" s="20">
        <v>43690</v>
      </c>
    </row>
    <row r="1587" spans="1:34" s="12" customFormat="1" ht="12.75" x14ac:dyDescent="0.15">
      <c r="A1587" s="12" t="s">
        <v>2548</v>
      </c>
      <c r="B1587" s="12" t="s">
        <v>2546</v>
      </c>
      <c r="C1587" s="12" t="s">
        <v>2547</v>
      </c>
      <c r="D1587" s="12" t="s">
        <v>2543</v>
      </c>
      <c r="E1587" s="12" t="s">
        <v>544</v>
      </c>
      <c r="F1587" s="12" t="s">
        <v>545</v>
      </c>
      <c r="G1587" s="16">
        <v>150</v>
      </c>
      <c r="H1587" s="16">
        <v>0</v>
      </c>
      <c r="I1587" s="17">
        <v>0</v>
      </c>
      <c r="J1587" s="17">
        <v>0</v>
      </c>
      <c r="K1587" s="16">
        <v>150</v>
      </c>
      <c r="L1587" s="12" t="s">
        <v>1195</v>
      </c>
      <c r="M1587" s="12" t="s">
        <v>636</v>
      </c>
      <c r="N1587" s="12" t="s">
        <v>1196</v>
      </c>
      <c r="O1587" s="16">
        <v>150</v>
      </c>
      <c r="P1587" s="16">
        <v>0</v>
      </c>
      <c r="Q1587" s="17">
        <v>0</v>
      </c>
      <c r="R1587" s="17">
        <v>0</v>
      </c>
      <c r="S1587" s="16">
        <v>0</v>
      </c>
      <c r="T1587" s="16">
        <v>0</v>
      </c>
      <c r="U1587" s="17">
        <v>0</v>
      </c>
      <c r="V1587" s="17">
        <v>0</v>
      </c>
      <c r="W1587" s="16">
        <v>0</v>
      </c>
      <c r="X1587" s="16">
        <v>150</v>
      </c>
      <c r="Y1587" s="16">
        <v>0</v>
      </c>
      <c r="Z1587" s="16">
        <v>0</v>
      </c>
      <c r="AA1587" s="18">
        <v>0</v>
      </c>
      <c r="AB1587" s="16">
        <v>0</v>
      </c>
      <c r="AC1587" s="12" t="s">
        <v>549</v>
      </c>
      <c r="AD1587" s="12" t="s">
        <v>94</v>
      </c>
      <c r="AE1587" s="19">
        <v>43690</v>
      </c>
      <c r="AH1587" s="20">
        <v>43690</v>
      </c>
    </row>
    <row r="1588" spans="1:34" s="12" customFormat="1" ht="12.75" x14ac:dyDescent="0.15">
      <c r="A1588" s="12" t="s">
        <v>2549</v>
      </c>
      <c r="B1588" s="12" t="s">
        <v>1200</v>
      </c>
      <c r="C1588" s="12" t="s">
        <v>554</v>
      </c>
      <c r="D1588" s="12" t="s">
        <v>1201</v>
      </c>
      <c r="E1588" s="12" t="s">
        <v>544</v>
      </c>
      <c r="F1588" s="12" t="s">
        <v>545</v>
      </c>
      <c r="G1588" s="16">
        <v>200</v>
      </c>
      <c r="H1588" s="16">
        <v>0</v>
      </c>
      <c r="I1588" s="17">
        <v>0</v>
      </c>
      <c r="J1588" s="17">
        <v>0</v>
      </c>
      <c r="K1588" s="16">
        <v>200</v>
      </c>
      <c r="L1588" s="12" t="s">
        <v>1202</v>
      </c>
      <c r="M1588" s="12" t="s">
        <v>557</v>
      </c>
      <c r="N1588" s="12" t="s">
        <v>1203</v>
      </c>
      <c r="O1588" s="16">
        <v>73</v>
      </c>
      <c r="P1588" s="16">
        <v>0</v>
      </c>
      <c r="Q1588" s="17">
        <v>73</v>
      </c>
      <c r="R1588" s="17">
        <v>73</v>
      </c>
      <c r="S1588" s="16">
        <v>0</v>
      </c>
      <c r="T1588" s="16">
        <v>0</v>
      </c>
      <c r="U1588" s="17">
        <v>0</v>
      </c>
      <c r="V1588" s="17">
        <v>0</v>
      </c>
      <c r="W1588" s="16">
        <v>0</v>
      </c>
      <c r="X1588" s="16">
        <v>73</v>
      </c>
      <c r="Y1588" s="16">
        <v>0</v>
      </c>
      <c r="Z1588" s="16">
        <v>0</v>
      </c>
      <c r="AA1588" s="18">
        <v>0</v>
      </c>
      <c r="AB1588" s="16">
        <v>0</v>
      </c>
      <c r="AC1588" s="12" t="s">
        <v>549</v>
      </c>
      <c r="AD1588" s="12" t="s">
        <v>559</v>
      </c>
      <c r="AE1588" s="19">
        <v>43690</v>
      </c>
      <c r="AH1588" s="20">
        <v>43697</v>
      </c>
    </row>
    <row r="1589" spans="1:34" s="12" customFormat="1" ht="12.75" x14ac:dyDescent="0.15">
      <c r="A1589" s="12" t="s">
        <v>2550</v>
      </c>
      <c r="B1589" s="12" t="s">
        <v>1187</v>
      </c>
      <c r="C1589" s="12" t="s">
        <v>753</v>
      </c>
      <c r="D1589" s="12" t="s">
        <v>555</v>
      </c>
      <c r="E1589" s="12" t="s">
        <v>544</v>
      </c>
      <c r="F1589" s="12" t="s">
        <v>545</v>
      </c>
      <c r="G1589" s="16">
        <v>200</v>
      </c>
      <c r="H1589" s="16">
        <v>200</v>
      </c>
      <c r="I1589" s="17">
        <v>200</v>
      </c>
      <c r="J1589" s="17">
        <v>200</v>
      </c>
      <c r="K1589" s="16">
        <v>0</v>
      </c>
      <c r="L1589" s="12" t="s">
        <v>1188</v>
      </c>
      <c r="M1589" s="12" t="s">
        <v>557</v>
      </c>
      <c r="N1589" s="12" t="s">
        <v>2188</v>
      </c>
      <c r="O1589" s="16">
        <v>32.04</v>
      </c>
      <c r="P1589" s="16">
        <v>32.04</v>
      </c>
      <c r="Q1589" s="17">
        <v>32.04</v>
      </c>
      <c r="R1589" s="17">
        <v>32.04</v>
      </c>
      <c r="S1589" s="16">
        <v>0</v>
      </c>
      <c r="T1589" s="16">
        <v>0</v>
      </c>
      <c r="U1589" s="17">
        <v>0</v>
      </c>
      <c r="V1589" s="17">
        <v>0</v>
      </c>
      <c r="W1589" s="16">
        <v>32.04</v>
      </c>
      <c r="X1589" s="16">
        <v>0</v>
      </c>
      <c r="Y1589" s="16">
        <v>0</v>
      </c>
      <c r="Z1589" s="16">
        <v>32.04</v>
      </c>
      <c r="AA1589" s="18">
        <v>0</v>
      </c>
      <c r="AB1589" s="16">
        <v>0</v>
      </c>
      <c r="AC1589" s="12" t="s">
        <v>549</v>
      </c>
      <c r="AD1589" s="12" t="s">
        <v>559</v>
      </c>
      <c r="AE1589" s="19">
        <v>43690</v>
      </c>
      <c r="AF1589" s="19">
        <v>43694</v>
      </c>
      <c r="AG1589" s="19">
        <v>43694</v>
      </c>
      <c r="AH1589" s="20">
        <v>43697</v>
      </c>
    </row>
    <row r="1590" spans="1:34" s="12" customFormat="1" ht="12.75" x14ac:dyDescent="0.15">
      <c r="A1590" s="12" t="s">
        <v>2551</v>
      </c>
      <c r="B1590" s="12" t="s">
        <v>1210</v>
      </c>
      <c r="C1590" s="12" t="s">
        <v>696</v>
      </c>
      <c r="D1590" s="12" t="s">
        <v>1211</v>
      </c>
      <c r="E1590" s="12" t="s">
        <v>544</v>
      </c>
      <c r="F1590" s="12" t="s">
        <v>545</v>
      </c>
      <c r="G1590" s="16">
        <v>150</v>
      </c>
      <c r="H1590" s="16">
        <v>53</v>
      </c>
      <c r="I1590" s="17">
        <v>53</v>
      </c>
      <c r="J1590" s="17">
        <v>53</v>
      </c>
      <c r="K1590" s="16">
        <v>97</v>
      </c>
      <c r="L1590" s="12" t="s">
        <v>1212</v>
      </c>
      <c r="M1590" s="12" t="s">
        <v>564</v>
      </c>
      <c r="N1590" s="12" t="s">
        <v>1213</v>
      </c>
      <c r="O1590" s="16">
        <v>36</v>
      </c>
      <c r="P1590" s="16">
        <v>13.7</v>
      </c>
      <c r="Q1590" s="17">
        <v>36</v>
      </c>
      <c r="R1590" s="17">
        <v>36</v>
      </c>
      <c r="S1590" s="16">
        <v>0</v>
      </c>
      <c r="T1590" s="16">
        <v>0</v>
      </c>
      <c r="U1590" s="17">
        <v>0</v>
      </c>
      <c r="V1590" s="17">
        <v>0</v>
      </c>
      <c r="W1590" s="16">
        <v>13.7</v>
      </c>
      <c r="X1590" s="16">
        <v>22.3</v>
      </c>
      <c r="Y1590" s="16">
        <v>0.98</v>
      </c>
      <c r="Z1590" s="16">
        <v>12.72</v>
      </c>
      <c r="AA1590" s="18">
        <v>0</v>
      </c>
      <c r="AB1590" s="16">
        <v>-0.98</v>
      </c>
      <c r="AC1590" s="12" t="s">
        <v>549</v>
      </c>
      <c r="AD1590" s="12" t="s">
        <v>559</v>
      </c>
      <c r="AE1590" s="19">
        <v>43690</v>
      </c>
      <c r="AF1590" s="19">
        <v>43696</v>
      </c>
      <c r="AH1590" s="20">
        <v>43697</v>
      </c>
    </row>
    <row r="1591" spans="1:34" s="12" customFormat="1" ht="12.75" x14ac:dyDescent="0.15">
      <c r="A1591" s="12" t="s">
        <v>2552</v>
      </c>
      <c r="B1591" s="12" t="s">
        <v>1195</v>
      </c>
      <c r="C1591" s="12" t="s">
        <v>636</v>
      </c>
      <c r="D1591" s="12" t="s">
        <v>1196</v>
      </c>
      <c r="E1591" s="12" t="s">
        <v>544</v>
      </c>
      <c r="F1591" s="12" t="s">
        <v>545</v>
      </c>
      <c r="G1591" s="16">
        <v>200</v>
      </c>
      <c r="H1591" s="16">
        <v>0</v>
      </c>
      <c r="I1591" s="17">
        <v>0</v>
      </c>
      <c r="J1591" s="17">
        <v>0</v>
      </c>
      <c r="K1591" s="16">
        <v>200</v>
      </c>
      <c r="L1591" s="12" t="s">
        <v>1197</v>
      </c>
      <c r="M1591" s="12" t="s">
        <v>557</v>
      </c>
      <c r="N1591" s="12" t="s">
        <v>2495</v>
      </c>
      <c r="O1591" s="16">
        <v>32.396000000000001</v>
      </c>
      <c r="P1591" s="16">
        <v>0</v>
      </c>
      <c r="Q1591" s="17">
        <v>32.396000000000001</v>
      </c>
      <c r="R1591" s="17">
        <v>32.396000000000001</v>
      </c>
      <c r="S1591" s="16">
        <v>0</v>
      </c>
      <c r="T1591" s="16">
        <v>0</v>
      </c>
      <c r="U1591" s="17">
        <v>0</v>
      </c>
      <c r="V1591" s="17">
        <v>0</v>
      </c>
      <c r="W1591" s="16">
        <v>0</v>
      </c>
      <c r="X1591" s="16">
        <v>32.396000000000001</v>
      </c>
      <c r="Y1591" s="16">
        <v>0</v>
      </c>
      <c r="Z1591" s="16">
        <v>0</v>
      </c>
      <c r="AA1591" s="18">
        <v>0</v>
      </c>
      <c r="AB1591" s="16">
        <v>0</v>
      </c>
      <c r="AC1591" s="12" t="s">
        <v>549</v>
      </c>
      <c r="AD1591" s="12" t="s">
        <v>559</v>
      </c>
      <c r="AE1591" s="19">
        <v>43690</v>
      </c>
      <c r="AH1591" s="20">
        <v>43697</v>
      </c>
    </row>
    <row r="1592" spans="1:34" s="12" customFormat="1" ht="12.75" x14ac:dyDescent="0.15">
      <c r="A1592" s="12" t="s">
        <v>2553</v>
      </c>
      <c r="B1592" s="12" t="s">
        <v>1371</v>
      </c>
      <c r="C1592" s="12" t="s">
        <v>542</v>
      </c>
      <c r="D1592" s="12" t="s">
        <v>1372</v>
      </c>
      <c r="E1592" s="12" t="s">
        <v>544</v>
      </c>
      <c r="F1592" s="12" t="s">
        <v>545</v>
      </c>
      <c r="G1592" s="16">
        <v>300000</v>
      </c>
      <c r="H1592" s="16">
        <v>43200</v>
      </c>
      <c r="I1592" s="17">
        <v>43200</v>
      </c>
      <c r="J1592" s="17">
        <v>43200</v>
      </c>
      <c r="K1592" s="16">
        <v>256800</v>
      </c>
      <c r="L1592" s="12" t="s">
        <v>363</v>
      </c>
      <c r="M1592" s="12" t="s">
        <v>670</v>
      </c>
      <c r="N1592" s="12" t="s">
        <v>853</v>
      </c>
      <c r="O1592" s="16">
        <v>300000</v>
      </c>
      <c r="P1592" s="16">
        <v>43200</v>
      </c>
      <c r="Q1592" s="17">
        <v>43200</v>
      </c>
      <c r="R1592" s="17">
        <v>43200</v>
      </c>
      <c r="S1592" s="16">
        <v>0</v>
      </c>
      <c r="T1592" s="16">
        <v>0</v>
      </c>
      <c r="U1592" s="17">
        <v>0</v>
      </c>
      <c r="V1592" s="17">
        <v>0</v>
      </c>
      <c r="W1592" s="16">
        <v>43200</v>
      </c>
      <c r="X1592" s="16">
        <v>256800</v>
      </c>
      <c r="Y1592" s="16">
        <v>0</v>
      </c>
      <c r="Z1592" s="16">
        <v>43200</v>
      </c>
      <c r="AA1592" s="18">
        <v>0</v>
      </c>
      <c r="AB1592" s="16">
        <v>0</v>
      </c>
      <c r="AC1592" s="12" t="s">
        <v>549</v>
      </c>
      <c r="AD1592" s="12" t="s">
        <v>79</v>
      </c>
      <c r="AE1592" s="19">
        <v>43690</v>
      </c>
      <c r="AF1592" s="19">
        <v>43690</v>
      </c>
      <c r="AH1592" s="20">
        <v>43697</v>
      </c>
    </row>
    <row r="1593" spans="1:34" s="12" customFormat="1" ht="12.75" x14ac:dyDescent="0.15">
      <c r="A1593" s="12" t="s">
        <v>2554</v>
      </c>
      <c r="B1593" s="12" t="s">
        <v>329</v>
      </c>
      <c r="C1593" s="12" t="s">
        <v>453</v>
      </c>
      <c r="D1593" s="12" t="s">
        <v>1262</v>
      </c>
      <c r="E1593" s="12" t="s">
        <v>544</v>
      </c>
      <c r="F1593" s="12" t="s">
        <v>708</v>
      </c>
      <c r="G1593" s="16">
        <v>500000</v>
      </c>
      <c r="H1593" s="16">
        <v>0</v>
      </c>
      <c r="I1593" s="17">
        <v>0</v>
      </c>
      <c r="J1593" s="17">
        <v>26000</v>
      </c>
      <c r="K1593" s="16">
        <v>500000</v>
      </c>
      <c r="L1593" s="12" t="s">
        <v>1263</v>
      </c>
      <c r="M1593" s="12" t="s">
        <v>569</v>
      </c>
      <c r="N1593" s="12" t="s">
        <v>1264</v>
      </c>
      <c r="O1593" s="16">
        <v>377</v>
      </c>
      <c r="P1593" s="16">
        <v>19.7</v>
      </c>
      <c r="Q1593" s="17">
        <v>19.7</v>
      </c>
      <c r="R1593" s="17">
        <v>19.7</v>
      </c>
      <c r="S1593" s="16">
        <v>0</v>
      </c>
      <c r="T1593" s="16">
        <v>0</v>
      </c>
      <c r="U1593" s="17">
        <v>0</v>
      </c>
      <c r="V1593" s="17">
        <v>0</v>
      </c>
      <c r="W1593" s="16">
        <v>19.7</v>
      </c>
      <c r="X1593" s="16">
        <v>357.3</v>
      </c>
      <c r="Y1593" s="16">
        <v>19.7</v>
      </c>
      <c r="Z1593" s="16">
        <v>0</v>
      </c>
      <c r="AA1593" s="18">
        <v>0</v>
      </c>
      <c r="AB1593" s="16">
        <v>-19.7</v>
      </c>
      <c r="AC1593" s="12" t="s">
        <v>549</v>
      </c>
      <c r="AD1593" s="12" t="s">
        <v>559</v>
      </c>
      <c r="AE1593" s="19">
        <v>43691</v>
      </c>
      <c r="AF1593" s="19">
        <v>43706</v>
      </c>
    </row>
    <row r="1594" spans="1:34" s="12" customFormat="1" ht="12.75" x14ac:dyDescent="0.15">
      <c r="A1594" s="12" t="s">
        <v>2555</v>
      </c>
      <c r="B1594" s="12" t="s">
        <v>66</v>
      </c>
      <c r="C1594" s="12" t="s">
        <v>787</v>
      </c>
      <c r="D1594" s="12" t="s">
        <v>918</v>
      </c>
      <c r="E1594" s="12" t="s">
        <v>544</v>
      </c>
      <c r="F1594" s="12" t="s">
        <v>545</v>
      </c>
      <c r="G1594" s="16">
        <v>600000</v>
      </c>
      <c r="H1594" s="16">
        <v>176000</v>
      </c>
      <c r="I1594" s="17">
        <v>176000</v>
      </c>
      <c r="J1594" s="17">
        <v>176000</v>
      </c>
      <c r="K1594" s="16">
        <v>424000</v>
      </c>
      <c r="L1594" s="12" t="s">
        <v>1108</v>
      </c>
      <c r="M1594" s="12" t="s">
        <v>564</v>
      </c>
      <c r="N1594" s="12" t="s">
        <v>1109</v>
      </c>
      <c r="O1594" s="16">
        <v>399.6</v>
      </c>
      <c r="P1594" s="16">
        <v>117.22</v>
      </c>
      <c r="Q1594" s="17">
        <v>245.5</v>
      </c>
      <c r="R1594" s="17">
        <v>245.5</v>
      </c>
      <c r="S1594" s="16">
        <v>0</v>
      </c>
      <c r="T1594" s="16">
        <v>0</v>
      </c>
      <c r="U1594" s="17">
        <v>0</v>
      </c>
      <c r="V1594" s="17">
        <v>0</v>
      </c>
      <c r="W1594" s="16">
        <v>117.22</v>
      </c>
      <c r="X1594" s="16">
        <v>282.38</v>
      </c>
      <c r="Y1594" s="16">
        <v>3.9999999999963598E-3</v>
      </c>
      <c r="Z1594" s="16">
        <v>117.21599999999999</v>
      </c>
      <c r="AA1594" s="18">
        <v>0</v>
      </c>
      <c r="AB1594" s="16">
        <v>-3.9999999999963598E-3</v>
      </c>
      <c r="AC1594" s="12" t="s">
        <v>549</v>
      </c>
      <c r="AD1594" s="12" t="s">
        <v>559</v>
      </c>
      <c r="AE1594" s="19">
        <v>43691</v>
      </c>
      <c r="AF1594" s="19">
        <v>43696</v>
      </c>
      <c r="AH1594" s="20">
        <v>43697</v>
      </c>
    </row>
    <row r="1595" spans="1:34" s="12" customFormat="1" ht="12.75" x14ac:dyDescent="0.15">
      <c r="A1595" s="12" t="s">
        <v>2556</v>
      </c>
      <c r="B1595" s="12" t="s">
        <v>21</v>
      </c>
      <c r="C1595" s="12" t="s">
        <v>652</v>
      </c>
      <c r="D1595" s="12" t="s">
        <v>653</v>
      </c>
      <c r="E1595" s="12" t="s">
        <v>544</v>
      </c>
      <c r="F1595" s="12" t="s">
        <v>545</v>
      </c>
      <c r="G1595" s="16">
        <v>500</v>
      </c>
      <c r="H1595" s="16">
        <v>328</v>
      </c>
      <c r="I1595" s="17">
        <v>328</v>
      </c>
      <c r="J1595" s="17">
        <v>328</v>
      </c>
      <c r="K1595" s="16">
        <v>172</v>
      </c>
      <c r="L1595" s="12" t="s">
        <v>654</v>
      </c>
      <c r="M1595" s="12" t="s">
        <v>557</v>
      </c>
      <c r="N1595" s="12" t="s">
        <v>655</v>
      </c>
      <c r="O1595" s="16">
        <v>35</v>
      </c>
      <c r="P1595" s="16">
        <v>23</v>
      </c>
      <c r="Q1595" s="17">
        <v>35</v>
      </c>
      <c r="R1595" s="17">
        <v>35</v>
      </c>
      <c r="S1595" s="16">
        <v>0</v>
      </c>
      <c r="T1595" s="16">
        <v>0</v>
      </c>
      <c r="U1595" s="17">
        <v>0</v>
      </c>
      <c r="V1595" s="17">
        <v>0</v>
      </c>
      <c r="W1595" s="16">
        <v>23</v>
      </c>
      <c r="X1595" s="16">
        <v>12</v>
      </c>
      <c r="Y1595" s="16">
        <v>0.04</v>
      </c>
      <c r="Z1595" s="16">
        <v>22.96</v>
      </c>
      <c r="AA1595" s="18">
        <v>0</v>
      </c>
      <c r="AB1595" s="16">
        <v>-0.04</v>
      </c>
      <c r="AC1595" s="12" t="s">
        <v>549</v>
      </c>
      <c r="AD1595" s="12" t="s">
        <v>559</v>
      </c>
      <c r="AE1595" s="19">
        <v>43691</v>
      </c>
      <c r="AF1595" s="19">
        <v>43694</v>
      </c>
      <c r="AH1595" s="20">
        <v>43697</v>
      </c>
    </row>
    <row r="1596" spans="1:34" s="12" customFormat="1" ht="12.75" x14ac:dyDescent="0.15">
      <c r="A1596" s="12" t="s">
        <v>2557</v>
      </c>
      <c r="B1596" s="12" t="s">
        <v>109</v>
      </c>
      <c r="C1596" s="12" t="s">
        <v>753</v>
      </c>
      <c r="D1596" s="12" t="s">
        <v>653</v>
      </c>
      <c r="E1596" s="12" t="s">
        <v>544</v>
      </c>
      <c r="F1596" s="12" t="s">
        <v>545</v>
      </c>
      <c r="G1596" s="16">
        <v>500</v>
      </c>
      <c r="H1596" s="16">
        <v>500</v>
      </c>
      <c r="I1596" s="17">
        <v>500</v>
      </c>
      <c r="J1596" s="17">
        <v>500</v>
      </c>
      <c r="K1596" s="16">
        <v>0</v>
      </c>
      <c r="L1596" s="12" t="s">
        <v>654</v>
      </c>
      <c r="M1596" s="12" t="s">
        <v>557</v>
      </c>
      <c r="N1596" s="12" t="s">
        <v>655</v>
      </c>
      <c r="O1596" s="16">
        <v>35</v>
      </c>
      <c r="P1596" s="16">
        <v>35</v>
      </c>
      <c r="Q1596" s="17">
        <v>35</v>
      </c>
      <c r="R1596" s="17">
        <v>35</v>
      </c>
      <c r="S1596" s="16">
        <v>0</v>
      </c>
      <c r="T1596" s="16">
        <v>0</v>
      </c>
      <c r="U1596" s="17">
        <v>0</v>
      </c>
      <c r="V1596" s="17">
        <v>0</v>
      </c>
      <c r="W1596" s="16">
        <v>35</v>
      </c>
      <c r="X1596" s="16">
        <v>0</v>
      </c>
      <c r="Y1596" s="16">
        <v>0</v>
      </c>
      <c r="Z1596" s="16">
        <v>35</v>
      </c>
      <c r="AA1596" s="18">
        <v>0</v>
      </c>
      <c r="AB1596" s="16">
        <v>0</v>
      </c>
      <c r="AC1596" s="12" t="s">
        <v>549</v>
      </c>
      <c r="AD1596" s="12" t="s">
        <v>559</v>
      </c>
      <c r="AE1596" s="19">
        <v>43691</v>
      </c>
      <c r="AF1596" s="19">
        <v>43691</v>
      </c>
      <c r="AG1596" s="19">
        <v>43692</v>
      </c>
      <c r="AH1596" s="20">
        <v>43697</v>
      </c>
    </row>
    <row r="1597" spans="1:34" s="12" customFormat="1" ht="12.75" x14ac:dyDescent="0.15">
      <c r="A1597" s="12" t="s">
        <v>2558</v>
      </c>
      <c r="B1597" s="12" t="s">
        <v>1243</v>
      </c>
      <c r="C1597" s="12" t="s">
        <v>652</v>
      </c>
      <c r="D1597" s="12" t="s">
        <v>653</v>
      </c>
      <c r="E1597" s="12" t="s">
        <v>544</v>
      </c>
      <c r="F1597" s="12" t="s">
        <v>545</v>
      </c>
      <c r="G1597" s="16">
        <v>800</v>
      </c>
      <c r="H1597" s="16">
        <v>800</v>
      </c>
      <c r="I1597" s="17">
        <v>800</v>
      </c>
      <c r="J1597" s="17">
        <v>800</v>
      </c>
      <c r="K1597" s="16">
        <v>0</v>
      </c>
      <c r="L1597" s="12" t="s">
        <v>654</v>
      </c>
      <c r="M1597" s="12" t="s">
        <v>557</v>
      </c>
      <c r="N1597" s="12" t="s">
        <v>655</v>
      </c>
      <c r="O1597" s="16">
        <v>56</v>
      </c>
      <c r="P1597" s="16">
        <v>56</v>
      </c>
      <c r="Q1597" s="17">
        <v>56</v>
      </c>
      <c r="R1597" s="17">
        <v>56</v>
      </c>
      <c r="S1597" s="16">
        <v>0</v>
      </c>
      <c r="T1597" s="16">
        <v>0</v>
      </c>
      <c r="U1597" s="17">
        <v>0</v>
      </c>
      <c r="V1597" s="17">
        <v>0</v>
      </c>
      <c r="W1597" s="16">
        <v>56</v>
      </c>
      <c r="X1597" s="16">
        <v>0</v>
      </c>
      <c r="Y1597" s="16">
        <v>0</v>
      </c>
      <c r="Z1597" s="16">
        <v>56</v>
      </c>
      <c r="AA1597" s="18">
        <v>0</v>
      </c>
      <c r="AB1597" s="16">
        <v>0</v>
      </c>
      <c r="AC1597" s="12" t="s">
        <v>549</v>
      </c>
      <c r="AD1597" s="12" t="s">
        <v>559</v>
      </c>
      <c r="AE1597" s="19">
        <v>43691</v>
      </c>
      <c r="AF1597" s="19">
        <v>43693</v>
      </c>
      <c r="AG1597" s="19">
        <v>43693</v>
      </c>
      <c r="AH1597" s="20">
        <v>43697</v>
      </c>
    </row>
    <row r="1598" spans="1:34" s="12" customFormat="1" ht="12.75" x14ac:dyDescent="0.15">
      <c r="A1598" s="12" t="s">
        <v>2559</v>
      </c>
      <c r="B1598" s="12" t="s">
        <v>62</v>
      </c>
      <c r="C1598" s="12" t="s">
        <v>588</v>
      </c>
      <c r="D1598" s="12" t="s">
        <v>589</v>
      </c>
      <c r="E1598" s="12" t="s">
        <v>544</v>
      </c>
      <c r="F1598" s="12" t="s">
        <v>545</v>
      </c>
      <c r="G1598" s="16">
        <v>1200</v>
      </c>
      <c r="H1598" s="16">
        <v>1199.5</v>
      </c>
      <c r="I1598" s="17">
        <v>1199.5</v>
      </c>
      <c r="J1598" s="17">
        <v>1199.5</v>
      </c>
      <c r="K1598" s="16">
        <v>0.5</v>
      </c>
      <c r="L1598" s="12" t="s">
        <v>1183</v>
      </c>
      <c r="M1598" s="12" t="s">
        <v>725</v>
      </c>
      <c r="N1598" s="12" t="s">
        <v>1520</v>
      </c>
      <c r="O1598" s="16">
        <v>30</v>
      </c>
      <c r="P1598" s="16">
        <v>30</v>
      </c>
      <c r="Q1598" s="17">
        <v>30</v>
      </c>
      <c r="R1598" s="17">
        <v>30</v>
      </c>
      <c r="S1598" s="16">
        <v>0</v>
      </c>
      <c r="T1598" s="16">
        <v>0</v>
      </c>
      <c r="U1598" s="17">
        <v>0</v>
      </c>
      <c r="V1598" s="17">
        <v>0</v>
      </c>
      <c r="W1598" s="16">
        <v>30</v>
      </c>
      <c r="X1598" s="16">
        <v>0</v>
      </c>
      <c r="Y1598" s="16">
        <v>1.2500000000000001E-2</v>
      </c>
      <c r="Z1598" s="16">
        <v>29.987500000000001</v>
      </c>
      <c r="AA1598" s="18">
        <v>0</v>
      </c>
      <c r="AB1598" s="16">
        <v>-1.2500000000000001E-2</v>
      </c>
      <c r="AC1598" s="12" t="s">
        <v>549</v>
      </c>
      <c r="AD1598" s="12" t="s">
        <v>559</v>
      </c>
      <c r="AE1598" s="19">
        <v>43691</v>
      </c>
      <c r="AF1598" s="19">
        <v>43691</v>
      </c>
      <c r="AH1598" s="20">
        <v>43697</v>
      </c>
    </row>
    <row r="1599" spans="1:34" s="12" customFormat="1" ht="12.75" x14ac:dyDescent="0.15">
      <c r="A1599" s="12" t="s">
        <v>2560</v>
      </c>
      <c r="B1599" s="12" t="s">
        <v>1947</v>
      </c>
      <c r="C1599" s="12" t="s">
        <v>542</v>
      </c>
      <c r="D1599" s="12" t="s">
        <v>1948</v>
      </c>
      <c r="E1599" s="12" t="s">
        <v>544</v>
      </c>
      <c r="F1599" s="12" t="s">
        <v>545</v>
      </c>
      <c r="G1599" s="16">
        <v>200000</v>
      </c>
      <c r="H1599" s="16">
        <v>94500</v>
      </c>
      <c r="I1599" s="17">
        <v>94500</v>
      </c>
      <c r="J1599" s="17">
        <v>94500</v>
      </c>
      <c r="K1599" s="16">
        <v>105500</v>
      </c>
      <c r="L1599" s="12" t="s">
        <v>1642</v>
      </c>
      <c r="M1599" s="12" t="s">
        <v>670</v>
      </c>
      <c r="N1599" s="12" t="s">
        <v>562</v>
      </c>
      <c r="O1599" s="16">
        <v>200000</v>
      </c>
      <c r="P1599" s="16">
        <v>94500</v>
      </c>
      <c r="Q1599" s="17">
        <v>94500</v>
      </c>
      <c r="R1599" s="17">
        <v>94500</v>
      </c>
      <c r="S1599" s="16">
        <v>0</v>
      </c>
      <c r="T1599" s="16">
        <v>0</v>
      </c>
      <c r="U1599" s="17">
        <v>0</v>
      </c>
      <c r="V1599" s="17">
        <v>0</v>
      </c>
      <c r="W1599" s="16">
        <v>94500</v>
      </c>
      <c r="X1599" s="16">
        <v>105500</v>
      </c>
      <c r="Y1599" s="16">
        <v>0</v>
      </c>
      <c r="Z1599" s="16">
        <v>94500</v>
      </c>
      <c r="AA1599" s="18">
        <v>0</v>
      </c>
      <c r="AB1599" s="16">
        <v>0</v>
      </c>
      <c r="AC1599" s="12" t="s">
        <v>549</v>
      </c>
      <c r="AD1599" s="12" t="s">
        <v>79</v>
      </c>
      <c r="AE1599" s="19">
        <v>43691</v>
      </c>
      <c r="AF1599" s="19">
        <v>43691</v>
      </c>
      <c r="AH1599" s="20">
        <v>43697</v>
      </c>
    </row>
    <row r="1600" spans="1:34" s="12" customFormat="1" ht="12.75" x14ac:dyDescent="0.15">
      <c r="A1600" s="12" t="s">
        <v>2561</v>
      </c>
      <c r="B1600" s="12" t="s">
        <v>348</v>
      </c>
      <c r="C1600" s="12" t="s">
        <v>588</v>
      </c>
      <c r="D1600" s="12" t="s">
        <v>598</v>
      </c>
      <c r="E1600" s="12" t="s">
        <v>544</v>
      </c>
      <c r="F1600" s="12" t="s">
        <v>545</v>
      </c>
      <c r="G1600" s="16">
        <v>1000</v>
      </c>
      <c r="H1600" s="16">
        <v>33.5</v>
      </c>
      <c r="I1600" s="17">
        <v>33.5</v>
      </c>
      <c r="J1600" s="17">
        <v>33.5</v>
      </c>
      <c r="K1600" s="16">
        <v>966.5</v>
      </c>
      <c r="L1600" s="12" t="s">
        <v>599</v>
      </c>
      <c r="M1600" s="12" t="s">
        <v>557</v>
      </c>
      <c r="N1600" s="12" t="s">
        <v>600</v>
      </c>
      <c r="O1600" s="16">
        <v>658.94</v>
      </c>
      <c r="P1600" s="16">
        <v>27.811</v>
      </c>
      <c r="Q1600" s="17">
        <v>188.61099999999999</v>
      </c>
      <c r="R1600" s="17">
        <v>188.61099999999999</v>
      </c>
      <c r="S1600" s="16">
        <v>0</v>
      </c>
      <c r="T1600" s="16">
        <v>0</v>
      </c>
      <c r="U1600" s="17">
        <v>0</v>
      </c>
      <c r="V1600" s="17">
        <v>0</v>
      </c>
      <c r="W1600" s="16">
        <v>27.811</v>
      </c>
      <c r="X1600" s="16">
        <v>631.12900000000002</v>
      </c>
      <c r="Y1600" s="16">
        <v>5.73651</v>
      </c>
      <c r="Z1600" s="16">
        <v>22.074490000000001</v>
      </c>
      <c r="AA1600" s="18">
        <v>0</v>
      </c>
      <c r="AB1600" s="16">
        <v>-5.73651</v>
      </c>
      <c r="AC1600" s="12" t="s">
        <v>549</v>
      </c>
      <c r="AD1600" s="12" t="s">
        <v>559</v>
      </c>
      <c r="AE1600" s="19">
        <v>43691</v>
      </c>
      <c r="AF1600" s="19">
        <v>43693</v>
      </c>
      <c r="AH1600" s="20">
        <v>43697</v>
      </c>
    </row>
    <row r="1601" spans="1:34" s="12" customFormat="1" ht="12.75" x14ac:dyDescent="0.15">
      <c r="A1601" s="12" t="s">
        <v>2562</v>
      </c>
      <c r="B1601" s="12" t="s">
        <v>99</v>
      </c>
      <c r="C1601" s="12" t="s">
        <v>588</v>
      </c>
      <c r="D1601" s="12" t="s">
        <v>987</v>
      </c>
      <c r="E1601" s="12" t="s">
        <v>544</v>
      </c>
      <c r="F1601" s="12" t="s">
        <v>545</v>
      </c>
      <c r="G1601" s="16">
        <v>1000</v>
      </c>
      <c r="H1601" s="16">
        <v>120</v>
      </c>
      <c r="I1601" s="17">
        <v>120</v>
      </c>
      <c r="J1601" s="17">
        <v>120</v>
      </c>
      <c r="K1601" s="16">
        <v>880</v>
      </c>
      <c r="L1601" s="12" t="s">
        <v>988</v>
      </c>
      <c r="M1601" s="12" t="s">
        <v>557</v>
      </c>
      <c r="N1601" s="12" t="s">
        <v>989</v>
      </c>
      <c r="O1601" s="16">
        <v>558</v>
      </c>
      <c r="P1601" s="16">
        <v>70.5</v>
      </c>
      <c r="Q1601" s="17">
        <v>516.5</v>
      </c>
      <c r="R1601" s="17">
        <v>516.5</v>
      </c>
      <c r="S1601" s="16">
        <v>0</v>
      </c>
      <c r="T1601" s="16">
        <v>0</v>
      </c>
      <c r="U1601" s="17">
        <v>0</v>
      </c>
      <c r="V1601" s="17">
        <v>0</v>
      </c>
      <c r="W1601" s="16">
        <v>70.5</v>
      </c>
      <c r="X1601" s="16">
        <v>487.5</v>
      </c>
      <c r="Y1601" s="16">
        <v>3.54</v>
      </c>
      <c r="Z1601" s="16">
        <v>66.959999999999994</v>
      </c>
      <c r="AA1601" s="18">
        <v>0</v>
      </c>
      <c r="AB1601" s="16">
        <v>-3.54</v>
      </c>
      <c r="AC1601" s="12" t="s">
        <v>549</v>
      </c>
      <c r="AD1601" s="12" t="s">
        <v>559</v>
      </c>
      <c r="AE1601" s="19">
        <v>43691</v>
      </c>
      <c r="AF1601" s="19">
        <v>43694</v>
      </c>
      <c r="AH1601" s="20">
        <v>43697</v>
      </c>
    </row>
    <row r="1602" spans="1:34" s="12" customFormat="1" ht="12.75" x14ac:dyDescent="0.15">
      <c r="A1602" s="12" t="s">
        <v>2563</v>
      </c>
      <c r="B1602" s="12" t="s">
        <v>55</v>
      </c>
      <c r="C1602" s="12" t="s">
        <v>588</v>
      </c>
      <c r="D1602" s="12" t="s">
        <v>816</v>
      </c>
      <c r="E1602" s="12" t="s">
        <v>544</v>
      </c>
      <c r="F1602" s="12" t="s">
        <v>545</v>
      </c>
      <c r="G1602" s="16">
        <v>2000</v>
      </c>
      <c r="H1602" s="16">
        <v>1999.8</v>
      </c>
      <c r="I1602" s="17">
        <v>1999.8</v>
      </c>
      <c r="J1602" s="17">
        <v>1999.8</v>
      </c>
      <c r="K1602" s="16">
        <v>0.2</v>
      </c>
      <c r="L1602" s="12" t="s">
        <v>817</v>
      </c>
      <c r="M1602" s="12" t="s">
        <v>557</v>
      </c>
      <c r="N1602" s="12" t="s">
        <v>818</v>
      </c>
      <c r="O1602" s="16">
        <v>157</v>
      </c>
      <c r="P1602" s="16">
        <v>157</v>
      </c>
      <c r="Q1602" s="17">
        <v>157</v>
      </c>
      <c r="R1602" s="17">
        <v>157</v>
      </c>
      <c r="S1602" s="16">
        <v>0</v>
      </c>
      <c r="T1602" s="16">
        <v>0</v>
      </c>
      <c r="U1602" s="17">
        <v>0</v>
      </c>
      <c r="V1602" s="17">
        <v>0</v>
      </c>
      <c r="W1602" s="16">
        <v>157</v>
      </c>
      <c r="X1602" s="16">
        <v>0</v>
      </c>
      <c r="Y1602" s="16">
        <v>1.5699999999997102E-2</v>
      </c>
      <c r="Z1602" s="16">
        <v>156.98429999999999</v>
      </c>
      <c r="AA1602" s="18">
        <v>0</v>
      </c>
      <c r="AB1602" s="16">
        <v>-1.5699999999997102E-2</v>
      </c>
      <c r="AC1602" s="12" t="s">
        <v>549</v>
      </c>
      <c r="AD1602" s="12" t="s">
        <v>559</v>
      </c>
      <c r="AE1602" s="19">
        <v>43691</v>
      </c>
      <c r="AF1602" s="19">
        <v>43692</v>
      </c>
      <c r="AH1602" s="20">
        <v>43697</v>
      </c>
    </row>
    <row r="1603" spans="1:34" s="12" customFormat="1" ht="12.75" x14ac:dyDescent="0.15">
      <c r="A1603" s="12" t="s">
        <v>2564</v>
      </c>
      <c r="B1603" s="12" t="s">
        <v>382</v>
      </c>
      <c r="C1603" s="12" t="s">
        <v>573</v>
      </c>
      <c r="D1603" s="12" t="s">
        <v>825</v>
      </c>
      <c r="E1603" s="12" t="s">
        <v>544</v>
      </c>
      <c r="F1603" s="12" t="s">
        <v>545</v>
      </c>
      <c r="G1603" s="16">
        <v>600</v>
      </c>
      <c r="H1603" s="16">
        <v>123</v>
      </c>
      <c r="I1603" s="17">
        <v>123</v>
      </c>
      <c r="J1603" s="17">
        <v>123</v>
      </c>
      <c r="K1603" s="16">
        <v>477</v>
      </c>
      <c r="L1603" s="12" t="s">
        <v>826</v>
      </c>
      <c r="M1603" s="12" t="s">
        <v>827</v>
      </c>
      <c r="N1603" s="12" t="s">
        <v>828</v>
      </c>
      <c r="O1603" s="16">
        <v>48.96</v>
      </c>
      <c r="P1603" s="16">
        <v>10.06</v>
      </c>
      <c r="Q1603" s="17">
        <v>10.06</v>
      </c>
      <c r="R1603" s="17">
        <v>10.06</v>
      </c>
      <c r="S1603" s="16">
        <v>0</v>
      </c>
      <c r="T1603" s="16">
        <v>0</v>
      </c>
      <c r="U1603" s="17">
        <v>0</v>
      </c>
      <c r="V1603" s="17">
        <v>0</v>
      </c>
      <c r="W1603" s="16">
        <v>10.06</v>
      </c>
      <c r="X1603" s="16">
        <v>38.9</v>
      </c>
      <c r="Y1603" s="16">
        <v>2.3199999999999402E-2</v>
      </c>
      <c r="Z1603" s="16">
        <v>10.036799999999999</v>
      </c>
      <c r="AA1603" s="18">
        <v>0</v>
      </c>
      <c r="AB1603" s="16">
        <v>-2.3200000000000501E-2</v>
      </c>
      <c r="AC1603" s="12" t="s">
        <v>549</v>
      </c>
      <c r="AD1603" s="12" t="s">
        <v>559</v>
      </c>
      <c r="AE1603" s="19">
        <v>43691</v>
      </c>
      <c r="AF1603" s="19">
        <v>43703</v>
      </c>
      <c r="AH1603" s="20">
        <v>43704</v>
      </c>
    </row>
    <row r="1604" spans="1:34" s="12" customFormat="1" ht="12.75" x14ac:dyDescent="0.15">
      <c r="A1604" s="12" t="s">
        <v>2565</v>
      </c>
      <c r="B1604" s="12" t="s">
        <v>428</v>
      </c>
      <c r="C1604" s="12" t="s">
        <v>787</v>
      </c>
      <c r="D1604" s="12" t="s">
        <v>787</v>
      </c>
      <c r="E1604" s="12" t="s">
        <v>544</v>
      </c>
      <c r="F1604" s="12" t="s">
        <v>545</v>
      </c>
      <c r="G1604" s="16">
        <v>400000</v>
      </c>
      <c r="H1604" s="16">
        <v>0</v>
      </c>
      <c r="I1604" s="17">
        <v>0</v>
      </c>
      <c r="J1604" s="17">
        <v>0</v>
      </c>
      <c r="K1604" s="16">
        <v>400000</v>
      </c>
      <c r="L1604" s="12" t="s">
        <v>1164</v>
      </c>
      <c r="M1604" s="12" t="s">
        <v>564</v>
      </c>
      <c r="N1604" s="12" t="s">
        <v>1165</v>
      </c>
      <c r="O1604" s="16">
        <v>266.39999999999998</v>
      </c>
      <c r="P1604" s="16">
        <v>0</v>
      </c>
      <c r="Q1604" s="17">
        <v>241.6</v>
      </c>
      <c r="R1604" s="17">
        <v>241.6</v>
      </c>
      <c r="S1604" s="16">
        <v>0</v>
      </c>
      <c r="T1604" s="16">
        <v>0</v>
      </c>
      <c r="U1604" s="17">
        <v>0</v>
      </c>
      <c r="V1604" s="17">
        <v>0</v>
      </c>
      <c r="W1604" s="16">
        <v>0</v>
      </c>
      <c r="X1604" s="16">
        <v>266.39999999999998</v>
      </c>
      <c r="Y1604" s="16">
        <v>0</v>
      </c>
      <c r="Z1604" s="16">
        <v>0</v>
      </c>
      <c r="AA1604" s="18">
        <v>0</v>
      </c>
      <c r="AB1604" s="16">
        <v>0</v>
      </c>
      <c r="AC1604" s="12" t="s">
        <v>549</v>
      </c>
      <c r="AD1604" s="12" t="s">
        <v>559</v>
      </c>
      <c r="AE1604" s="19">
        <v>43691</v>
      </c>
      <c r="AH1604" s="20">
        <v>43704</v>
      </c>
    </row>
    <row r="1605" spans="1:34" s="12" customFormat="1" ht="12.75" x14ac:dyDescent="0.15">
      <c r="A1605" s="12" t="s">
        <v>2566</v>
      </c>
      <c r="B1605" s="12" t="s">
        <v>84</v>
      </c>
      <c r="C1605" s="12" t="s">
        <v>670</v>
      </c>
      <c r="D1605" s="12" t="s">
        <v>853</v>
      </c>
      <c r="E1605" s="12" t="s">
        <v>544</v>
      </c>
      <c r="F1605" s="12" t="s">
        <v>545</v>
      </c>
      <c r="G1605" s="16">
        <v>400000</v>
      </c>
      <c r="H1605" s="16">
        <v>0</v>
      </c>
      <c r="I1605" s="17">
        <v>0</v>
      </c>
      <c r="J1605" s="17">
        <v>0</v>
      </c>
      <c r="K1605" s="16">
        <v>400000</v>
      </c>
      <c r="L1605" s="12" t="s">
        <v>568</v>
      </c>
      <c r="M1605" s="12" t="s">
        <v>569</v>
      </c>
      <c r="N1605" s="12" t="s">
        <v>570</v>
      </c>
      <c r="O1605" s="16">
        <v>257</v>
      </c>
      <c r="P1605" s="16">
        <v>0</v>
      </c>
      <c r="Q1605" s="17">
        <v>0</v>
      </c>
      <c r="R1605" s="17">
        <v>0</v>
      </c>
      <c r="S1605" s="16">
        <v>0</v>
      </c>
      <c r="T1605" s="16">
        <v>0</v>
      </c>
      <c r="U1605" s="17">
        <v>0</v>
      </c>
      <c r="V1605" s="17">
        <v>0</v>
      </c>
      <c r="W1605" s="16">
        <v>0</v>
      </c>
      <c r="X1605" s="16">
        <v>257</v>
      </c>
      <c r="Y1605" s="16">
        <v>0</v>
      </c>
      <c r="Z1605" s="16">
        <v>0</v>
      </c>
      <c r="AA1605" s="18">
        <v>0</v>
      </c>
      <c r="AB1605" s="16">
        <v>0</v>
      </c>
      <c r="AC1605" s="12" t="s">
        <v>549</v>
      </c>
      <c r="AD1605" s="12" t="s">
        <v>559</v>
      </c>
      <c r="AE1605" s="19">
        <v>43691</v>
      </c>
      <c r="AH1605" s="20">
        <v>43697</v>
      </c>
    </row>
    <row r="1606" spans="1:34" s="12" customFormat="1" ht="12.75" x14ac:dyDescent="0.15">
      <c r="A1606" s="12" t="s">
        <v>2567</v>
      </c>
      <c r="B1606" s="12" t="s">
        <v>2057</v>
      </c>
      <c r="C1606" s="12" t="s">
        <v>573</v>
      </c>
      <c r="D1606" s="12" t="s">
        <v>918</v>
      </c>
      <c r="E1606" s="12" t="s">
        <v>544</v>
      </c>
      <c r="F1606" s="12" t="s">
        <v>545</v>
      </c>
      <c r="G1606" s="16">
        <v>100</v>
      </c>
      <c r="H1606" s="16">
        <v>99</v>
      </c>
      <c r="I1606" s="17">
        <v>99</v>
      </c>
      <c r="J1606" s="17">
        <v>99</v>
      </c>
      <c r="K1606" s="16">
        <v>1</v>
      </c>
      <c r="L1606" s="12" t="s">
        <v>685</v>
      </c>
      <c r="M1606" s="12" t="s">
        <v>686</v>
      </c>
      <c r="N1606" s="12" t="s">
        <v>687</v>
      </c>
      <c r="O1606" s="16">
        <v>25.41</v>
      </c>
      <c r="P1606" s="16">
        <v>25.17</v>
      </c>
      <c r="Q1606" s="17">
        <v>25.17</v>
      </c>
      <c r="R1606" s="17">
        <v>25.17</v>
      </c>
      <c r="S1606" s="16">
        <v>0</v>
      </c>
      <c r="T1606" s="16">
        <v>0</v>
      </c>
      <c r="U1606" s="17">
        <v>0</v>
      </c>
      <c r="V1606" s="17">
        <v>0</v>
      </c>
      <c r="W1606" s="16">
        <v>25.17</v>
      </c>
      <c r="X1606" s="16">
        <v>0.24</v>
      </c>
      <c r="Y1606" s="16">
        <v>1.4099999999998499E-2</v>
      </c>
      <c r="Z1606" s="16">
        <v>25.155899999999999</v>
      </c>
      <c r="AA1606" s="18">
        <v>0</v>
      </c>
      <c r="AB1606" s="16">
        <v>-1.4099999999998499E-2</v>
      </c>
      <c r="AC1606" s="12" t="s">
        <v>549</v>
      </c>
      <c r="AD1606" s="12" t="s">
        <v>559</v>
      </c>
      <c r="AE1606" s="19">
        <v>43691</v>
      </c>
      <c r="AF1606" s="19">
        <v>43692</v>
      </c>
      <c r="AH1606" s="20">
        <v>43697</v>
      </c>
    </row>
    <row r="1607" spans="1:34" s="12" customFormat="1" ht="13.5" x14ac:dyDescent="0.15">
      <c r="A1607" s="12" t="s">
        <v>2568</v>
      </c>
      <c r="B1607" s="12" t="s">
        <v>120</v>
      </c>
      <c r="C1607" s="12" t="s">
        <v>588</v>
      </c>
      <c r="D1607" s="12" t="s">
        <v>1016</v>
      </c>
      <c r="E1607" s="12" t="s">
        <v>544</v>
      </c>
      <c r="F1607" s="12" t="s">
        <v>703</v>
      </c>
      <c r="G1607" s="16">
        <v>1000</v>
      </c>
      <c r="H1607" s="16">
        <v>0</v>
      </c>
      <c r="I1607" s="17">
        <v>0</v>
      </c>
      <c r="J1607" s="17">
        <v>0</v>
      </c>
      <c r="K1607" s="16">
        <v>1000</v>
      </c>
      <c r="L1607" s="12" t="s">
        <v>685</v>
      </c>
      <c r="M1607" s="12" t="s">
        <v>686</v>
      </c>
      <c r="N1607" s="12" t="s">
        <v>687</v>
      </c>
      <c r="O1607" s="16">
        <v>254.1</v>
      </c>
      <c r="P1607" s="16">
        <v>0</v>
      </c>
      <c r="Q1607" s="17">
        <v>0</v>
      </c>
      <c r="R1607" s="17">
        <v>0</v>
      </c>
      <c r="S1607" s="16">
        <v>0</v>
      </c>
      <c r="T1607" s="16">
        <v>0</v>
      </c>
      <c r="U1607" s="17">
        <v>0</v>
      </c>
      <c r="V1607" s="17">
        <v>0</v>
      </c>
      <c r="W1607" s="16">
        <v>0</v>
      </c>
      <c r="X1607" s="16">
        <v>254.1</v>
      </c>
      <c r="Y1607" s="16">
        <v>0</v>
      </c>
      <c r="Z1607" s="16">
        <v>0</v>
      </c>
      <c r="AA1607" s="18">
        <v>0</v>
      </c>
      <c r="AB1607" s="16">
        <v>0</v>
      </c>
      <c r="AC1607" s="12" t="s">
        <v>549</v>
      </c>
      <c r="AD1607" s="12" t="s">
        <v>559</v>
      </c>
      <c r="AE1607" s="19">
        <v>43691</v>
      </c>
      <c r="AF1607"/>
      <c r="AG1607"/>
      <c r="AH1607"/>
    </row>
    <row r="1608" spans="1:34" s="12" customFormat="1" ht="12.75" x14ac:dyDescent="0.15">
      <c r="A1608" s="12" t="s">
        <v>2569</v>
      </c>
      <c r="B1608" s="12" t="s">
        <v>88</v>
      </c>
      <c r="C1608" s="12" t="s">
        <v>567</v>
      </c>
      <c r="D1608" s="12" t="s">
        <v>562</v>
      </c>
      <c r="E1608" s="12" t="s">
        <v>544</v>
      </c>
      <c r="F1608" s="12" t="s">
        <v>545</v>
      </c>
      <c r="G1608" s="16">
        <v>150000</v>
      </c>
      <c r="H1608" s="16">
        <v>150000</v>
      </c>
      <c r="I1608" s="17">
        <v>150000</v>
      </c>
      <c r="J1608" s="17">
        <v>150000</v>
      </c>
      <c r="K1608" s="16">
        <v>0</v>
      </c>
      <c r="L1608" s="12" t="s">
        <v>568</v>
      </c>
      <c r="M1608" s="12" t="s">
        <v>569</v>
      </c>
      <c r="N1608" s="12" t="s">
        <v>570</v>
      </c>
      <c r="O1608" s="16">
        <v>78</v>
      </c>
      <c r="P1608" s="16">
        <v>78</v>
      </c>
      <c r="Q1608" s="17">
        <v>78</v>
      </c>
      <c r="R1608" s="17">
        <v>78</v>
      </c>
      <c r="S1608" s="16">
        <v>0</v>
      </c>
      <c r="T1608" s="16">
        <v>0</v>
      </c>
      <c r="U1608" s="17">
        <v>0</v>
      </c>
      <c r="V1608" s="17">
        <v>0</v>
      </c>
      <c r="W1608" s="16">
        <v>78</v>
      </c>
      <c r="X1608" s="16">
        <v>0</v>
      </c>
      <c r="Y1608" s="16">
        <v>0</v>
      </c>
      <c r="Z1608" s="16">
        <v>78</v>
      </c>
      <c r="AA1608" s="18">
        <v>0</v>
      </c>
      <c r="AB1608" s="16">
        <v>0</v>
      </c>
      <c r="AC1608" s="12" t="s">
        <v>549</v>
      </c>
      <c r="AD1608" s="12" t="s">
        <v>559</v>
      </c>
      <c r="AE1608" s="19">
        <v>43691</v>
      </c>
      <c r="AF1608" s="19">
        <v>43692</v>
      </c>
      <c r="AG1608" s="19">
        <v>43694</v>
      </c>
      <c r="AH1608" s="20">
        <v>43697</v>
      </c>
    </row>
    <row r="1609" spans="1:34" s="12" customFormat="1" ht="12.75" x14ac:dyDescent="0.15">
      <c r="A1609" s="12" t="s">
        <v>2570</v>
      </c>
      <c r="B1609" s="12" t="s">
        <v>90</v>
      </c>
      <c r="C1609" s="12" t="s">
        <v>542</v>
      </c>
      <c r="D1609" s="12" t="s">
        <v>562</v>
      </c>
      <c r="E1609" s="12" t="s">
        <v>544</v>
      </c>
      <c r="F1609" s="12" t="s">
        <v>545</v>
      </c>
      <c r="G1609" s="16">
        <v>200000</v>
      </c>
      <c r="H1609" s="16">
        <v>153200</v>
      </c>
      <c r="I1609" s="17">
        <v>153200</v>
      </c>
      <c r="J1609" s="17">
        <v>153200</v>
      </c>
      <c r="K1609" s="16">
        <v>46800</v>
      </c>
      <c r="L1609" s="12" t="s">
        <v>88</v>
      </c>
      <c r="M1609" s="12" t="s">
        <v>567</v>
      </c>
      <c r="N1609" s="12" t="s">
        <v>562</v>
      </c>
      <c r="O1609" s="16">
        <v>200000</v>
      </c>
      <c r="P1609" s="16">
        <v>153200</v>
      </c>
      <c r="Q1609" s="17">
        <v>200000</v>
      </c>
      <c r="R1609" s="17">
        <v>200000</v>
      </c>
      <c r="S1609" s="16">
        <v>0</v>
      </c>
      <c r="T1609" s="16">
        <v>0</v>
      </c>
      <c r="U1609" s="17">
        <v>0</v>
      </c>
      <c r="V1609" s="17">
        <v>0</v>
      </c>
      <c r="W1609" s="16">
        <v>153200</v>
      </c>
      <c r="X1609" s="16">
        <v>46800</v>
      </c>
      <c r="Y1609" s="16">
        <v>0</v>
      </c>
      <c r="Z1609" s="16">
        <v>153200</v>
      </c>
      <c r="AA1609" s="18">
        <v>0</v>
      </c>
      <c r="AB1609" s="16">
        <v>0</v>
      </c>
      <c r="AC1609" s="12" t="s">
        <v>549</v>
      </c>
      <c r="AD1609" s="12" t="s">
        <v>79</v>
      </c>
      <c r="AE1609" s="19">
        <v>43691</v>
      </c>
      <c r="AF1609" s="19">
        <v>43694</v>
      </c>
      <c r="AH1609" s="20">
        <v>43697</v>
      </c>
    </row>
    <row r="1610" spans="1:34" s="12" customFormat="1" ht="12.75" x14ac:dyDescent="0.15">
      <c r="A1610" s="12" t="s">
        <v>2570</v>
      </c>
      <c r="B1610" s="12" t="s">
        <v>90</v>
      </c>
      <c r="C1610" s="12" t="s">
        <v>542</v>
      </c>
      <c r="D1610" s="12" t="s">
        <v>562</v>
      </c>
      <c r="E1610" s="12" t="s">
        <v>544</v>
      </c>
      <c r="F1610" s="12" t="s">
        <v>545</v>
      </c>
      <c r="G1610" s="16">
        <v>200000</v>
      </c>
      <c r="H1610" s="16">
        <v>153200</v>
      </c>
      <c r="I1610" s="17">
        <v>153200</v>
      </c>
      <c r="J1610" s="17">
        <v>153200</v>
      </c>
      <c r="K1610" s="16">
        <v>46800</v>
      </c>
      <c r="L1610" s="12" t="s">
        <v>89</v>
      </c>
      <c r="M1610" s="12" t="s">
        <v>561</v>
      </c>
      <c r="N1610" s="12" t="s">
        <v>562</v>
      </c>
      <c r="O1610" s="16">
        <v>200000</v>
      </c>
      <c r="P1610" s="16">
        <v>165400</v>
      </c>
      <c r="Q1610" s="17">
        <v>199000</v>
      </c>
      <c r="R1610" s="17">
        <v>199000</v>
      </c>
      <c r="S1610" s="16">
        <v>0</v>
      </c>
      <c r="T1610" s="16">
        <v>0</v>
      </c>
      <c r="U1610" s="17">
        <v>0</v>
      </c>
      <c r="V1610" s="17">
        <v>0</v>
      </c>
      <c r="W1610" s="16">
        <v>165400</v>
      </c>
      <c r="X1610" s="16">
        <v>34600</v>
      </c>
      <c r="Y1610" s="16">
        <v>12200</v>
      </c>
      <c r="Z1610" s="16">
        <v>153200</v>
      </c>
      <c r="AA1610" s="18">
        <v>0</v>
      </c>
      <c r="AB1610" s="16">
        <v>-12200</v>
      </c>
      <c r="AC1610" s="12" t="s">
        <v>549</v>
      </c>
      <c r="AD1610" s="12" t="s">
        <v>79</v>
      </c>
      <c r="AE1610" s="19">
        <v>43691</v>
      </c>
      <c r="AF1610" s="19">
        <v>43694</v>
      </c>
      <c r="AH1610" s="20">
        <v>43697</v>
      </c>
    </row>
    <row r="1611" spans="1:34" s="12" customFormat="1" ht="12.75" x14ac:dyDescent="0.15">
      <c r="A1611" s="12" t="s">
        <v>2571</v>
      </c>
      <c r="B1611" s="12" t="s">
        <v>34</v>
      </c>
      <c r="C1611" s="12" t="s">
        <v>696</v>
      </c>
      <c r="D1611" s="12" t="s">
        <v>697</v>
      </c>
      <c r="E1611" s="12" t="s">
        <v>544</v>
      </c>
      <c r="F1611" s="12" t="s">
        <v>545</v>
      </c>
      <c r="G1611" s="16">
        <v>600</v>
      </c>
      <c r="H1611" s="16">
        <v>506</v>
      </c>
      <c r="I1611" s="17">
        <v>506</v>
      </c>
      <c r="J1611" s="17">
        <v>506</v>
      </c>
      <c r="K1611" s="16">
        <v>94</v>
      </c>
      <c r="L1611" s="12" t="s">
        <v>698</v>
      </c>
      <c r="M1611" s="12" t="s">
        <v>564</v>
      </c>
      <c r="N1611" s="12" t="s">
        <v>699</v>
      </c>
      <c r="O1611" s="16">
        <v>68</v>
      </c>
      <c r="P1611" s="16">
        <v>57.4</v>
      </c>
      <c r="Q1611" s="17">
        <v>68</v>
      </c>
      <c r="R1611" s="17">
        <v>68</v>
      </c>
      <c r="S1611" s="16">
        <v>0</v>
      </c>
      <c r="T1611" s="16">
        <v>0</v>
      </c>
      <c r="U1611" s="17">
        <v>0</v>
      </c>
      <c r="V1611" s="17">
        <v>0</v>
      </c>
      <c r="W1611" s="16">
        <v>57.4</v>
      </c>
      <c r="X1611" s="16">
        <v>10.6</v>
      </c>
      <c r="Y1611" s="16">
        <v>5.3333333333321201E-2</v>
      </c>
      <c r="Z1611" s="16">
        <v>57.3466666666667</v>
      </c>
      <c r="AA1611" s="18">
        <v>0</v>
      </c>
      <c r="AB1611" s="16">
        <v>-5.3333333333330298E-2</v>
      </c>
      <c r="AC1611" s="12" t="s">
        <v>549</v>
      </c>
      <c r="AD1611" s="12" t="s">
        <v>559</v>
      </c>
      <c r="AE1611" s="19">
        <v>43691</v>
      </c>
      <c r="AF1611" s="19">
        <v>43693</v>
      </c>
      <c r="AH1611" s="20">
        <v>43697</v>
      </c>
    </row>
    <row r="1612" spans="1:34" s="12" customFormat="1" ht="12.75" x14ac:dyDescent="0.15">
      <c r="A1612" s="12" t="s">
        <v>2572</v>
      </c>
      <c r="B1612" s="12" t="s">
        <v>35</v>
      </c>
      <c r="C1612" s="12" t="s">
        <v>701</v>
      </c>
      <c r="D1612" s="12" t="s">
        <v>697</v>
      </c>
      <c r="E1612" s="12" t="s">
        <v>544</v>
      </c>
      <c r="F1612" s="12" t="s">
        <v>545</v>
      </c>
      <c r="G1612" s="16">
        <v>600</v>
      </c>
      <c r="H1612" s="16">
        <v>600</v>
      </c>
      <c r="I1612" s="17">
        <v>600</v>
      </c>
      <c r="J1612" s="17">
        <v>600</v>
      </c>
      <c r="K1612" s="16">
        <v>0</v>
      </c>
      <c r="L1612" s="12" t="s">
        <v>698</v>
      </c>
      <c r="M1612" s="12" t="s">
        <v>564</v>
      </c>
      <c r="N1612" s="12" t="s">
        <v>699</v>
      </c>
      <c r="O1612" s="16">
        <v>68</v>
      </c>
      <c r="P1612" s="16">
        <v>68</v>
      </c>
      <c r="Q1612" s="17">
        <v>68</v>
      </c>
      <c r="R1612" s="17">
        <v>68</v>
      </c>
      <c r="S1612" s="16">
        <v>0</v>
      </c>
      <c r="T1612" s="16">
        <v>0</v>
      </c>
      <c r="U1612" s="17">
        <v>0</v>
      </c>
      <c r="V1612" s="17">
        <v>0</v>
      </c>
      <c r="W1612" s="16">
        <v>68</v>
      </c>
      <c r="X1612" s="16">
        <v>0</v>
      </c>
      <c r="Y1612" s="16">
        <v>0</v>
      </c>
      <c r="Z1612" s="16">
        <v>68</v>
      </c>
      <c r="AA1612" s="18">
        <v>0</v>
      </c>
      <c r="AB1612" s="16">
        <v>0</v>
      </c>
      <c r="AC1612" s="12" t="s">
        <v>549</v>
      </c>
      <c r="AD1612" s="12" t="s">
        <v>559</v>
      </c>
      <c r="AE1612" s="19">
        <v>43691</v>
      </c>
      <c r="AF1612" s="19">
        <v>43693</v>
      </c>
      <c r="AG1612" s="19">
        <v>43696</v>
      </c>
      <c r="AH1612" s="20">
        <v>43697</v>
      </c>
    </row>
    <row r="1613" spans="1:34" s="12" customFormat="1" ht="12.75" x14ac:dyDescent="0.15">
      <c r="A1613" s="12" t="s">
        <v>2573</v>
      </c>
      <c r="B1613" s="12" t="s">
        <v>457</v>
      </c>
      <c r="C1613" s="12" t="s">
        <v>740</v>
      </c>
      <c r="D1613" s="12" t="s">
        <v>741</v>
      </c>
      <c r="E1613" s="12" t="s">
        <v>544</v>
      </c>
      <c r="F1613" s="12" t="s">
        <v>585</v>
      </c>
      <c r="G1613" s="16">
        <v>1000</v>
      </c>
      <c r="H1613" s="16">
        <v>913</v>
      </c>
      <c r="I1613" s="17">
        <v>913</v>
      </c>
      <c r="J1613" s="17">
        <v>913</v>
      </c>
      <c r="K1613" s="16">
        <v>87</v>
      </c>
      <c r="L1613" s="12" t="s">
        <v>742</v>
      </c>
      <c r="M1613" s="12" t="s">
        <v>743</v>
      </c>
      <c r="N1613" s="12" t="s">
        <v>744</v>
      </c>
      <c r="O1613" s="16">
        <v>80.256</v>
      </c>
      <c r="P1613" s="16">
        <v>75.055999999999997</v>
      </c>
      <c r="Q1613" s="17">
        <v>80.256</v>
      </c>
      <c r="R1613" s="17">
        <v>80.256</v>
      </c>
      <c r="S1613" s="16">
        <v>0</v>
      </c>
      <c r="T1613" s="16">
        <v>0</v>
      </c>
      <c r="U1613" s="17">
        <v>0</v>
      </c>
      <c r="V1613" s="17">
        <v>0</v>
      </c>
      <c r="W1613" s="16">
        <v>75.055999999999997</v>
      </c>
      <c r="X1613" s="16">
        <v>5.2</v>
      </c>
      <c r="Y1613" s="16">
        <v>1.7822720000000001</v>
      </c>
      <c r="Z1613" s="16">
        <v>73.273728000000006</v>
      </c>
      <c r="AA1613" s="18">
        <v>0</v>
      </c>
      <c r="AB1613" s="16">
        <v>-1.7822720000000001</v>
      </c>
      <c r="AC1613" s="12" t="s">
        <v>549</v>
      </c>
      <c r="AD1613" s="12" t="s">
        <v>559</v>
      </c>
      <c r="AE1613" s="19">
        <v>43691</v>
      </c>
      <c r="AF1613" s="19">
        <v>43699</v>
      </c>
    </row>
    <row r="1614" spans="1:34" s="12" customFormat="1" ht="12.75" x14ac:dyDescent="0.15">
      <c r="A1614" s="12" t="s">
        <v>2574</v>
      </c>
      <c r="B1614" s="12" t="s">
        <v>388</v>
      </c>
      <c r="C1614" s="12" t="s">
        <v>800</v>
      </c>
      <c r="D1614" s="12" t="s">
        <v>801</v>
      </c>
      <c r="E1614" s="12" t="s">
        <v>544</v>
      </c>
      <c r="F1614" s="12" t="s">
        <v>545</v>
      </c>
      <c r="G1614" s="16">
        <v>400</v>
      </c>
      <c r="H1614" s="16">
        <v>0</v>
      </c>
      <c r="I1614" s="17">
        <v>0</v>
      </c>
      <c r="J1614" s="17">
        <v>0</v>
      </c>
      <c r="K1614" s="16">
        <v>400</v>
      </c>
      <c r="L1614" s="12" t="s">
        <v>802</v>
      </c>
      <c r="M1614" s="12" t="s">
        <v>569</v>
      </c>
      <c r="N1614" s="12" t="s">
        <v>803</v>
      </c>
      <c r="O1614" s="16">
        <v>6.7000000000000004E-2</v>
      </c>
      <c r="P1614" s="16">
        <v>0</v>
      </c>
      <c r="Q1614" s="17">
        <v>0</v>
      </c>
      <c r="R1614" s="17">
        <v>0</v>
      </c>
      <c r="S1614" s="16">
        <v>0</v>
      </c>
      <c r="T1614" s="16">
        <v>0</v>
      </c>
      <c r="U1614" s="17">
        <v>0</v>
      </c>
      <c r="V1614" s="17">
        <v>0</v>
      </c>
      <c r="W1614" s="16">
        <v>0</v>
      </c>
      <c r="X1614" s="16">
        <v>6.7000000000000004E-2</v>
      </c>
      <c r="Y1614" s="16">
        <v>0</v>
      </c>
      <c r="Z1614" s="16">
        <v>0</v>
      </c>
      <c r="AA1614" s="18">
        <v>0</v>
      </c>
      <c r="AB1614" s="16">
        <v>0</v>
      </c>
      <c r="AC1614" s="12" t="s">
        <v>549</v>
      </c>
      <c r="AD1614" s="12" t="s">
        <v>559</v>
      </c>
      <c r="AE1614" s="19">
        <v>43691</v>
      </c>
      <c r="AH1614" s="20">
        <v>43692</v>
      </c>
    </row>
    <row r="1615" spans="1:34" s="12" customFormat="1" ht="12.75" x14ac:dyDescent="0.15">
      <c r="A1615" s="12" t="s">
        <v>2575</v>
      </c>
      <c r="B1615" s="12" t="s">
        <v>377</v>
      </c>
      <c r="C1615" s="12" t="s">
        <v>554</v>
      </c>
      <c r="D1615" s="12" t="s">
        <v>2187</v>
      </c>
      <c r="E1615" s="12" t="s">
        <v>544</v>
      </c>
      <c r="F1615" s="12" t="s">
        <v>545</v>
      </c>
      <c r="G1615" s="16">
        <v>200</v>
      </c>
      <c r="H1615" s="16">
        <v>0</v>
      </c>
      <c r="I1615" s="17">
        <v>0</v>
      </c>
      <c r="J1615" s="17">
        <v>0</v>
      </c>
      <c r="K1615" s="16">
        <v>200</v>
      </c>
      <c r="L1615" s="12" t="s">
        <v>1188</v>
      </c>
      <c r="M1615" s="12" t="s">
        <v>557</v>
      </c>
      <c r="N1615" s="12" t="s">
        <v>2188</v>
      </c>
      <c r="O1615" s="16">
        <v>44.22</v>
      </c>
      <c r="P1615" s="16">
        <v>0</v>
      </c>
      <c r="Q1615" s="17">
        <v>0</v>
      </c>
      <c r="R1615" s="17">
        <v>0</v>
      </c>
      <c r="S1615" s="16">
        <v>0</v>
      </c>
      <c r="T1615" s="16">
        <v>0</v>
      </c>
      <c r="U1615" s="17">
        <v>0</v>
      </c>
      <c r="V1615" s="17">
        <v>0</v>
      </c>
      <c r="W1615" s="16">
        <v>0</v>
      </c>
      <c r="X1615" s="16">
        <v>44.22</v>
      </c>
      <c r="Y1615" s="16">
        <v>0</v>
      </c>
      <c r="Z1615" s="16">
        <v>0</v>
      </c>
      <c r="AA1615" s="18">
        <v>0</v>
      </c>
      <c r="AB1615" s="16">
        <v>0</v>
      </c>
      <c r="AC1615" s="12" t="s">
        <v>549</v>
      </c>
      <c r="AD1615" s="12" t="s">
        <v>559</v>
      </c>
      <c r="AE1615" s="19">
        <v>43691</v>
      </c>
      <c r="AH1615" s="20">
        <v>43697</v>
      </c>
    </row>
    <row r="1616" spans="1:34" s="12" customFormat="1" ht="12.75" x14ac:dyDescent="0.15">
      <c r="A1616" s="12" t="s">
        <v>2576</v>
      </c>
      <c r="B1616" s="12" t="s">
        <v>388</v>
      </c>
      <c r="C1616" s="12" t="s">
        <v>800</v>
      </c>
      <c r="D1616" s="12" t="s">
        <v>801</v>
      </c>
      <c r="E1616" s="12" t="s">
        <v>544</v>
      </c>
      <c r="F1616" s="12" t="s">
        <v>545</v>
      </c>
      <c r="G1616" s="16">
        <v>400000</v>
      </c>
      <c r="H1616" s="16">
        <v>380000</v>
      </c>
      <c r="I1616" s="17">
        <v>380000</v>
      </c>
      <c r="J1616" s="17">
        <v>380000</v>
      </c>
      <c r="K1616" s="16">
        <v>20000</v>
      </c>
      <c r="L1616" s="12" t="s">
        <v>802</v>
      </c>
      <c r="M1616" s="12" t="s">
        <v>569</v>
      </c>
      <c r="N1616" s="12" t="s">
        <v>803</v>
      </c>
      <c r="O1616" s="16">
        <v>66.8</v>
      </c>
      <c r="P1616" s="16">
        <v>66.8</v>
      </c>
      <c r="Q1616" s="17">
        <v>66.8</v>
      </c>
      <c r="R1616" s="17">
        <v>66.8</v>
      </c>
      <c r="S1616" s="16">
        <v>0</v>
      </c>
      <c r="T1616" s="16">
        <v>0</v>
      </c>
      <c r="U1616" s="17">
        <v>0</v>
      </c>
      <c r="V1616" s="17">
        <v>0</v>
      </c>
      <c r="W1616" s="16">
        <v>66.8</v>
      </c>
      <c r="X1616" s="16">
        <v>0</v>
      </c>
      <c r="Y1616" s="16">
        <v>3.34</v>
      </c>
      <c r="Z1616" s="16">
        <v>63.46</v>
      </c>
      <c r="AA1616" s="18">
        <v>0</v>
      </c>
      <c r="AB1616" s="16">
        <v>-3.34</v>
      </c>
      <c r="AC1616" s="12" t="s">
        <v>549</v>
      </c>
      <c r="AD1616" s="12" t="s">
        <v>559</v>
      </c>
      <c r="AE1616" s="19">
        <v>43692</v>
      </c>
      <c r="AF1616" s="19">
        <v>43691</v>
      </c>
      <c r="AH1616" s="20">
        <v>43697</v>
      </c>
    </row>
    <row r="1617" spans="1:34" s="12" customFormat="1" ht="12.75" x14ac:dyDescent="0.15">
      <c r="A1617" s="12" t="s">
        <v>2577</v>
      </c>
      <c r="B1617" s="12" t="s">
        <v>388</v>
      </c>
      <c r="C1617" s="12" t="s">
        <v>800</v>
      </c>
      <c r="D1617" s="12" t="s">
        <v>801</v>
      </c>
      <c r="E1617" s="12" t="s">
        <v>544</v>
      </c>
      <c r="F1617" s="12" t="s">
        <v>545</v>
      </c>
      <c r="G1617" s="16">
        <v>100000</v>
      </c>
      <c r="H1617" s="16">
        <v>70000</v>
      </c>
      <c r="I1617" s="17">
        <v>70000</v>
      </c>
      <c r="J1617" s="17">
        <v>70000</v>
      </c>
      <c r="K1617" s="16">
        <v>30000</v>
      </c>
      <c r="L1617" s="12" t="s">
        <v>802</v>
      </c>
      <c r="M1617" s="12" t="s">
        <v>569</v>
      </c>
      <c r="N1617" s="12" t="s">
        <v>803</v>
      </c>
      <c r="O1617" s="16">
        <v>16.7</v>
      </c>
      <c r="P1617" s="16">
        <v>11.7</v>
      </c>
      <c r="Q1617" s="17">
        <v>11.7</v>
      </c>
      <c r="R1617" s="17">
        <v>11.7</v>
      </c>
      <c r="S1617" s="16">
        <v>0</v>
      </c>
      <c r="T1617" s="16">
        <v>0</v>
      </c>
      <c r="U1617" s="17">
        <v>0</v>
      </c>
      <c r="V1617" s="17">
        <v>0</v>
      </c>
      <c r="W1617" s="16">
        <v>11.7</v>
      </c>
      <c r="X1617" s="16">
        <v>5</v>
      </c>
      <c r="Y1617" s="16">
        <v>0.01</v>
      </c>
      <c r="Z1617" s="16">
        <v>11.69</v>
      </c>
      <c r="AA1617" s="18">
        <v>0</v>
      </c>
      <c r="AB1617" s="16">
        <v>-0.01</v>
      </c>
      <c r="AC1617" s="12" t="s">
        <v>549</v>
      </c>
      <c r="AD1617" s="12" t="s">
        <v>559</v>
      </c>
      <c r="AE1617" s="19">
        <v>43692</v>
      </c>
      <c r="AF1617" s="19">
        <v>43690</v>
      </c>
      <c r="AH1617" s="20">
        <v>43697</v>
      </c>
    </row>
    <row r="1618" spans="1:34" s="12" customFormat="1" ht="12.75" x14ac:dyDescent="0.15">
      <c r="A1618" s="12" t="s">
        <v>2578</v>
      </c>
      <c r="B1618" s="12" t="s">
        <v>101</v>
      </c>
      <c r="C1618" s="12" t="s">
        <v>588</v>
      </c>
      <c r="D1618" s="12" t="s">
        <v>983</v>
      </c>
      <c r="E1618" s="12" t="s">
        <v>544</v>
      </c>
      <c r="F1618" s="12" t="s">
        <v>545</v>
      </c>
      <c r="G1618" s="16">
        <v>500</v>
      </c>
      <c r="H1618" s="16">
        <v>500</v>
      </c>
      <c r="I1618" s="17">
        <v>500</v>
      </c>
      <c r="J1618" s="17">
        <v>500</v>
      </c>
      <c r="K1618" s="16">
        <v>0</v>
      </c>
      <c r="L1618" s="12" t="s">
        <v>984</v>
      </c>
      <c r="M1618" s="12" t="s">
        <v>557</v>
      </c>
      <c r="N1618" s="12" t="s">
        <v>985</v>
      </c>
      <c r="O1618" s="16">
        <v>80</v>
      </c>
      <c r="P1618" s="16">
        <v>80</v>
      </c>
      <c r="Q1618" s="17">
        <v>80</v>
      </c>
      <c r="R1618" s="17">
        <v>80</v>
      </c>
      <c r="S1618" s="16">
        <v>0</v>
      </c>
      <c r="T1618" s="16">
        <v>0</v>
      </c>
      <c r="U1618" s="17">
        <v>0</v>
      </c>
      <c r="V1618" s="17">
        <v>0</v>
      </c>
      <c r="W1618" s="16">
        <v>80</v>
      </c>
      <c r="X1618" s="16">
        <v>0</v>
      </c>
      <c r="Y1618" s="16">
        <v>0</v>
      </c>
      <c r="Z1618" s="16">
        <v>80</v>
      </c>
      <c r="AA1618" s="18">
        <v>0</v>
      </c>
      <c r="AB1618" s="16">
        <v>0</v>
      </c>
      <c r="AC1618" s="12" t="s">
        <v>549</v>
      </c>
      <c r="AD1618" s="12" t="s">
        <v>559</v>
      </c>
      <c r="AE1618" s="19">
        <v>43692</v>
      </c>
      <c r="AF1618" s="19">
        <v>43697</v>
      </c>
      <c r="AG1618" s="19">
        <v>43698</v>
      </c>
      <c r="AH1618" s="20">
        <v>43700</v>
      </c>
    </row>
    <row r="1619" spans="1:34" s="12" customFormat="1" ht="12.75" x14ac:dyDescent="0.15">
      <c r="A1619" s="12" t="s">
        <v>2579</v>
      </c>
      <c r="B1619" s="12" t="s">
        <v>2172</v>
      </c>
      <c r="C1619" s="12" t="s">
        <v>2173</v>
      </c>
      <c r="D1619" s="12" t="s">
        <v>2174</v>
      </c>
      <c r="E1619" s="12" t="s">
        <v>544</v>
      </c>
      <c r="F1619" s="12" t="s">
        <v>545</v>
      </c>
      <c r="G1619" s="16">
        <v>800000</v>
      </c>
      <c r="H1619" s="16">
        <v>504000</v>
      </c>
      <c r="I1619" s="17">
        <v>504000</v>
      </c>
      <c r="J1619" s="17">
        <v>504000</v>
      </c>
      <c r="K1619" s="16">
        <v>296000</v>
      </c>
      <c r="L1619" s="12" t="s">
        <v>2175</v>
      </c>
      <c r="M1619" s="12" t="s">
        <v>564</v>
      </c>
      <c r="N1619" s="12" t="s">
        <v>2176</v>
      </c>
      <c r="O1619" s="16">
        <v>228.38399999999999</v>
      </c>
      <c r="P1619" s="16">
        <v>154.88399999999999</v>
      </c>
      <c r="Q1619" s="17">
        <v>228.38399999999999</v>
      </c>
      <c r="R1619" s="17">
        <v>228.38399999999999</v>
      </c>
      <c r="S1619" s="16">
        <v>0</v>
      </c>
      <c r="T1619" s="16">
        <v>0</v>
      </c>
      <c r="U1619" s="17">
        <v>0</v>
      </c>
      <c r="V1619" s="17">
        <v>0</v>
      </c>
      <c r="W1619" s="16">
        <v>154.88399999999999</v>
      </c>
      <c r="X1619" s="16">
        <v>73.5</v>
      </c>
      <c r="Y1619" s="16">
        <v>11.002079999999999</v>
      </c>
      <c r="Z1619" s="16">
        <v>143.88192000000001</v>
      </c>
      <c r="AA1619" s="18">
        <v>0</v>
      </c>
      <c r="AB1619" s="16">
        <v>-11.002079999999999</v>
      </c>
      <c r="AC1619" s="12" t="s">
        <v>549</v>
      </c>
      <c r="AD1619" s="12" t="s">
        <v>559</v>
      </c>
      <c r="AE1619" s="19">
        <v>43692</v>
      </c>
      <c r="AF1619" s="19">
        <v>43694</v>
      </c>
      <c r="AH1619" s="20">
        <v>43697</v>
      </c>
    </row>
    <row r="1620" spans="1:34" s="12" customFormat="1" ht="12.75" x14ac:dyDescent="0.15">
      <c r="A1620" s="12" t="s">
        <v>355</v>
      </c>
      <c r="B1620" s="12" t="s">
        <v>81</v>
      </c>
      <c r="C1620" s="12" t="s">
        <v>863</v>
      </c>
      <c r="D1620" s="12" t="s">
        <v>864</v>
      </c>
      <c r="E1620" s="12" t="s">
        <v>544</v>
      </c>
      <c r="F1620" s="12" t="s">
        <v>545</v>
      </c>
      <c r="G1620" s="16">
        <v>600000</v>
      </c>
      <c r="H1620" s="16">
        <v>147000</v>
      </c>
      <c r="I1620" s="17">
        <v>147000</v>
      </c>
      <c r="J1620" s="17">
        <v>147000</v>
      </c>
      <c r="K1620" s="16">
        <v>453000</v>
      </c>
      <c r="L1620" s="12" t="s">
        <v>865</v>
      </c>
      <c r="M1620" s="12" t="s">
        <v>564</v>
      </c>
      <c r="N1620" s="12" t="s">
        <v>866</v>
      </c>
      <c r="O1620" s="16">
        <v>196.86</v>
      </c>
      <c r="P1620" s="16">
        <v>60.26</v>
      </c>
      <c r="Q1620" s="17">
        <v>196.86</v>
      </c>
      <c r="R1620" s="17">
        <v>196.86</v>
      </c>
      <c r="S1620" s="16">
        <v>0</v>
      </c>
      <c r="T1620" s="16">
        <v>0</v>
      </c>
      <c r="U1620" s="17">
        <v>0</v>
      </c>
      <c r="V1620" s="17">
        <v>0</v>
      </c>
      <c r="W1620" s="16">
        <v>60.26</v>
      </c>
      <c r="X1620" s="16">
        <v>136.6</v>
      </c>
      <c r="Y1620" s="16">
        <v>12.029299999999999</v>
      </c>
      <c r="Z1620" s="16">
        <v>48.230699999999999</v>
      </c>
      <c r="AA1620" s="18">
        <v>0</v>
      </c>
      <c r="AB1620" s="16">
        <v>-12.029299999999999</v>
      </c>
      <c r="AC1620" s="12" t="s">
        <v>549</v>
      </c>
      <c r="AD1620" s="12" t="s">
        <v>559</v>
      </c>
      <c r="AE1620" s="19">
        <v>43692</v>
      </c>
      <c r="AF1620" s="19">
        <v>43697</v>
      </c>
      <c r="AH1620" s="20">
        <v>43704</v>
      </c>
    </row>
    <row r="1621" spans="1:34" s="12" customFormat="1" ht="12.75" x14ac:dyDescent="0.15">
      <c r="A1621" s="12" t="s">
        <v>328</v>
      </c>
      <c r="B1621" s="12" t="s">
        <v>329</v>
      </c>
      <c r="C1621" s="12" t="s">
        <v>453</v>
      </c>
      <c r="D1621" s="12" t="s">
        <v>1262</v>
      </c>
      <c r="E1621" s="12" t="s">
        <v>544</v>
      </c>
      <c r="F1621" s="12" t="s">
        <v>545</v>
      </c>
      <c r="G1621" s="16">
        <v>500000</v>
      </c>
      <c r="H1621" s="16">
        <v>199100</v>
      </c>
      <c r="I1621" s="17">
        <v>199100</v>
      </c>
      <c r="J1621" s="17">
        <v>199100</v>
      </c>
      <c r="K1621" s="16">
        <v>300900</v>
      </c>
      <c r="L1621" s="12" t="s">
        <v>1263</v>
      </c>
      <c r="M1621" s="12" t="s">
        <v>569</v>
      </c>
      <c r="N1621" s="12" t="s">
        <v>1264</v>
      </c>
      <c r="O1621" s="16">
        <v>377</v>
      </c>
      <c r="P1621" s="16">
        <v>158</v>
      </c>
      <c r="Q1621" s="17">
        <v>358</v>
      </c>
      <c r="R1621" s="17">
        <v>358</v>
      </c>
      <c r="S1621" s="16">
        <v>0</v>
      </c>
      <c r="T1621" s="16">
        <v>0</v>
      </c>
      <c r="U1621" s="17">
        <v>0</v>
      </c>
      <c r="V1621" s="17">
        <v>0</v>
      </c>
      <c r="W1621" s="16">
        <v>158</v>
      </c>
      <c r="X1621" s="16">
        <v>219</v>
      </c>
      <c r="Y1621" s="16">
        <v>7.8786000000000103</v>
      </c>
      <c r="Z1621" s="16">
        <v>150.12139999999999</v>
      </c>
      <c r="AA1621" s="18">
        <v>0</v>
      </c>
      <c r="AB1621" s="16">
        <v>-7.8786000000000103</v>
      </c>
      <c r="AC1621" s="12" t="s">
        <v>549</v>
      </c>
      <c r="AD1621" s="12" t="s">
        <v>559</v>
      </c>
      <c r="AE1621" s="19">
        <v>43692</v>
      </c>
      <c r="AF1621" s="19">
        <v>43698</v>
      </c>
      <c r="AH1621" s="20">
        <v>43704</v>
      </c>
    </row>
    <row r="1622" spans="1:34" s="12" customFormat="1" ht="12.75" x14ac:dyDescent="0.15">
      <c r="A1622" s="12" t="s">
        <v>300</v>
      </c>
      <c r="B1622" s="12" t="s">
        <v>37</v>
      </c>
      <c r="C1622" s="12" t="s">
        <v>588</v>
      </c>
      <c r="D1622" s="12" t="s">
        <v>589</v>
      </c>
      <c r="E1622" s="12" t="s">
        <v>544</v>
      </c>
      <c r="F1622" s="12" t="s">
        <v>545</v>
      </c>
      <c r="G1622" s="16">
        <v>2000</v>
      </c>
      <c r="H1622" s="16">
        <v>1315</v>
      </c>
      <c r="I1622" s="17">
        <v>1315</v>
      </c>
      <c r="J1622" s="17">
        <v>1315</v>
      </c>
      <c r="K1622" s="16">
        <v>685</v>
      </c>
      <c r="L1622" s="12" t="s">
        <v>595</v>
      </c>
      <c r="M1622" s="12" t="s">
        <v>591</v>
      </c>
      <c r="N1622" s="12" t="s">
        <v>596</v>
      </c>
      <c r="O1622" s="16">
        <v>83</v>
      </c>
      <c r="P1622" s="16">
        <v>54.6</v>
      </c>
      <c r="Q1622" s="17">
        <v>83</v>
      </c>
      <c r="R1622" s="17">
        <v>83</v>
      </c>
      <c r="S1622" s="16">
        <v>0</v>
      </c>
      <c r="T1622" s="16">
        <v>0</v>
      </c>
      <c r="U1622" s="17">
        <v>0</v>
      </c>
      <c r="V1622" s="17">
        <v>0</v>
      </c>
      <c r="W1622" s="16">
        <v>54.6</v>
      </c>
      <c r="X1622" s="16">
        <v>28.4</v>
      </c>
      <c r="Y1622" s="16">
        <v>2.75E-2</v>
      </c>
      <c r="Z1622" s="16">
        <v>54.572499999999998</v>
      </c>
      <c r="AA1622" s="18">
        <v>0</v>
      </c>
      <c r="AB1622" s="16">
        <v>-2.75E-2</v>
      </c>
      <c r="AC1622" s="12" t="s">
        <v>549</v>
      </c>
      <c r="AD1622" s="12" t="s">
        <v>559</v>
      </c>
      <c r="AE1622" s="19">
        <v>43692</v>
      </c>
      <c r="AF1622" s="19">
        <v>43694</v>
      </c>
      <c r="AH1622" s="20">
        <v>43697</v>
      </c>
    </row>
    <row r="1623" spans="1:34" s="12" customFormat="1" ht="12.75" x14ac:dyDescent="0.15">
      <c r="A1623" s="12" t="s">
        <v>2580</v>
      </c>
      <c r="B1623" s="12" t="s">
        <v>109</v>
      </c>
      <c r="C1623" s="12" t="s">
        <v>753</v>
      </c>
      <c r="D1623" s="12" t="s">
        <v>653</v>
      </c>
      <c r="E1623" s="12" t="s">
        <v>544</v>
      </c>
      <c r="F1623" s="12" t="s">
        <v>545</v>
      </c>
      <c r="G1623" s="16">
        <v>300</v>
      </c>
      <c r="H1623" s="16">
        <v>299</v>
      </c>
      <c r="I1623" s="17">
        <v>299</v>
      </c>
      <c r="J1623" s="17">
        <v>299</v>
      </c>
      <c r="K1623" s="16">
        <v>1</v>
      </c>
      <c r="L1623" s="12" t="s">
        <v>654</v>
      </c>
      <c r="M1623" s="12" t="s">
        <v>557</v>
      </c>
      <c r="N1623" s="12" t="s">
        <v>655</v>
      </c>
      <c r="O1623" s="16">
        <v>21</v>
      </c>
      <c r="P1623" s="16">
        <v>21</v>
      </c>
      <c r="Q1623" s="17">
        <v>21</v>
      </c>
      <c r="R1623" s="17">
        <v>21</v>
      </c>
      <c r="S1623" s="16">
        <v>0</v>
      </c>
      <c r="T1623" s="16">
        <v>0</v>
      </c>
      <c r="U1623" s="17">
        <v>0</v>
      </c>
      <c r="V1623" s="17">
        <v>0</v>
      </c>
      <c r="W1623" s="16">
        <v>21</v>
      </c>
      <c r="X1623" s="16">
        <v>0</v>
      </c>
      <c r="Y1623" s="16">
        <v>7.0000000000000007E-2</v>
      </c>
      <c r="Z1623" s="16">
        <v>20.93</v>
      </c>
      <c r="AA1623" s="18">
        <v>0</v>
      </c>
      <c r="AB1623" s="16">
        <v>-7.0000000000000007E-2</v>
      </c>
      <c r="AC1623" s="12" t="s">
        <v>549</v>
      </c>
      <c r="AD1623" s="12" t="s">
        <v>559</v>
      </c>
      <c r="AE1623" s="19">
        <v>43692</v>
      </c>
      <c r="AF1623" s="19">
        <v>43692</v>
      </c>
      <c r="AH1623" s="20">
        <v>43697</v>
      </c>
    </row>
    <row r="1624" spans="1:34" s="12" customFormat="1" ht="12.75" x14ac:dyDescent="0.15">
      <c r="A1624" s="12" t="s">
        <v>2581</v>
      </c>
      <c r="B1624" s="12" t="s">
        <v>1111</v>
      </c>
      <c r="C1624" s="12" t="s">
        <v>1112</v>
      </c>
      <c r="D1624" s="12" t="s">
        <v>1113</v>
      </c>
      <c r="E1624" s="12" t="s">
        <v>544</v>
      </c>
      <c r="F1624" s="12" t="s">
        <v>545</v>
      </c>
      <c r="G1624" s="16">
        <v>900000</v>
      </c>
      <c r="H1624" s="16">
        <v>450300</v>
      </c>
      <c r="I1624" s="17">
        <v>450300</v>
      </c>
      <c r="J1624" s="17">
        <v>450300</v>
      </c>
      <c r="K1624" s="16">
        <v>449700</v>
      </c>
      <c r="L1624" s="12" t="s">
        <v>66</v>
      </c>
      <c r="M1624" s="12" t="s">
        <v>787</v>
      </c>
      <c r="N1624" s="12" t="s">
        <v>918</v>
      </c>
      <c r="O1624" s="16">
        <v>900000</v>
      </c>
      <c r="P1624" s="16">
        <v>450300</v>
      </c>
      <c r="Q1624" s="17">
        <v>450300</v>
      </c>
      <c r="R1624" s="17">
        <v>450300</v>
      </c>
      <c r="S1624" s="16">
        <v>0</v>
      </c>
      <c r="T1624" s="16">
        <v>0</v>
      </c>
      <c r="U1624" s="17">
        <v>0</v>
      </c>
      <c r="V1624" s="17">
        <v>0</v>
      </c>
      <c r="W1624" s="16">
        <v>450300</v>
      </c>
      <c r="X1624" s="16">
        <v>449700</v>
      </c>
      <c r="Y1624" s="16">
        <v>0</v>
      </c>
      <c r="Z1624" s="16">
        <v>450300</v>
      </c>
      <c r="AA1624" s="18">
        <v>0</v>
      </c>
      <c r="AB1624" s="16">
        <v>0</v>
      </c>
      <c r="AC1624" s="12" t="s">
        <v>549</v>
      </c>
      <c r="AD1624" s="12" t="s">
        <v>79</v>
      </c>
      <c r="AE1624" s="19">
        <v>43692</v>
      </c>
      <c r="AF1624" s="19">
        <v>43692</v>
      </c>
      <c r="AH1624" s="20">
        <v>43697</v>
      </c>
    </row>
    <row r="1625" spans="1:34" s="12" customFormat="1" ht="12.75" x14ac:dyDescent="0.15">
      <c r="A1625" s="12" t="s">
        <v>2582</v>
      </c>
      <c r="B1625" s="12" t="s">
        <v>805</v>
      </c>
      <c r="C1625" s="12" t="s">
        <v>670</v>
      </c>
      <c r="D1625" s="12" t="s">
        <v>806</v>
      </c>
      <c r="E1625" s="12" t="s">
        <v>544</v>
      </c>
      <c r="F1625" s="12" t="s">
        <v>545</v>
      </c>
      <c r="G1625" s="16">
        <v>800000</v>
      </c>
      <c r="H1625" s="16">
        <v>551500</v>
      </c>
      <c r="I1625" s="17">
        <v>551500</v>
      </c>
      <c r="J1625" s="17">
        <v>551500</v>
      </c>
      <c r="K1625" s="16">
        <v>248500</v>
      </c>
      <c r="L1625" s="12" t="s">
        <v>807</v>
      </c>
      <c r="M1625" s="12" t="s">
        <v>569</v>
      </c>
      <c r="N1625" s="12" t="s">
        <v>808</v>
      </c>
      <c r="O1625" s="16">
        <v>568.79999999999995</v>
      </c>
      <c r="P1625" s="16">
        <v>392.12</v>
      </c>
      <c r="Q1625" s="17">
        <v>556.4</v>
      </c>
      <c r="R1625" s="17">
        <v>556.4</v>
      </c>
      <c r="S1625" s="16">
        <v>0</v>
      </c>
      <c r="T1625" s="16">
        <v>0</v>
      </c>
      <c r="U1625" s="17">
        <v>0</v>
      </c>
      <c r="V1625" s="17">
        <v>0</v>
      </c>
      <c r="W1625" s="16">
        <v>392.12</v>
      </c>
      <c r="X1625" s="16">
        <v>176.68</v>
      </c>
      <c r="Y1625" s="16">
        <v>3.4999999999854501E-3</v>
      </c>
      <c r="Z1625" s="16">
        <v>392.11649999999997</v>
      </c>
      <c r="AA1625" s="18">
        <v>0</v>
      </c>
      <c r="AB1625" s="16">
        <v>-3.4999999999854501E-3</v>
      </c>
      <c r="AC1625" s="12" t="s">
        <v>549</v>
      </c>
      <c r="AD1625" s="12" t="s">
        <v>559</v>
      </c>
      <c r="AE1625" s="19">
        <v>43692</v>
      </c>
      <c r="AF1625" s="19">
        <v>43693</v>
      </c>
      <c r="AH1625" s="20">
        <v>43697</v>
      </c>
    </row>
    <row r="1626" spans="1:34" s="12" customFormat="1" ht="12.75" x14ac:dyDescent="0.15">
      <c r="A1626" s="12" t="s">
        <v>2583</v>
      </c>
      <c r="B1626" s="12" t="s">
        <v>11</v>
      </c>
      <c r="C1626" s="12" t="s">
        <v>453</v>
      </c>
      <c r="D1626" s="12" t="s">
        <v>628</v>
      </c>
      <c r="E1626" s="12" t="s">
        <v>544</v>
      </c>
      <c r="F1626" s="12" t="s">
        <v>545</v>
      </c>
      <c r="G1626" s="16">
        <v>2000000</v>
      </c>
      <c r="H1626" s="16">
        <v>1763900</v>
      </c>
      <c r="I1626" s="17">
        <v>1763900</v>
      </c>
      <c r="J1626" s="17">
        <v>1763900</v>
      </c>
      <c r="K1626" s="16">
        <v>236100</v>
      </c>
      <c r="L1626" s="12" t="s">
        <v>629</v>
      </c>
      <c r="M1626" s="12" t="s">
        <v>564</v>
      </c>
      <c r="N1626" s="12" t="s">
        <v>630</v>
      </c>
      <c r="O1626" s="16">
        <v>1724</v>
      </c>
      <c r="P1626" s="16">
        <v>1604</v>
      </c>
      <c r="Q1626" s="17">
        <v>1724</v>
      </c>
      <c r="R1626" s="17">
        <v>1724</v>
      </c>
      <c r="S1626" s="16">
        <v>0</v>
      </c>
      <c r="T1626" s="16">
        <v>0</v>
      </c>
      <c r="U1626" s="17">
        <v>0</v>
      </c>
      <c r="V1626" s="17">
        <v>0</v>
      </c>
      <c r="W1626" s="16">
        <v>1604</v>
      </c>
      <c r="X1626" s="16">
        <v>120</v>
      </c>
      <c r="Y1626" s="16">
        <v>83.518200000000107</v>
      </c>
      <c r="Z1626" s="16">
        <v>1520.4818</v>
      </c>
      <c r="AA1626" s="18">
        <v>0</v>
      </c>
      <c r="AB1626" s="16">
        <v>-83.518200000000107</v>
      </c>
      <c r="AC1626" s="12" t="s">
        <v>549</v>
      </c>
      <c r="AD1626" s="12" t="s">
        <v>559</v>
      </c>
      <c r="AE1626" s="19">
        <v>43693</v>
      </c>
      <c r="AF1626" s="19">
        <v>43693</v>
      </c>
      <c r="AH1626" s="20">
        <v>43697</v>
      </c>
    </row>
    <row r="1627" spans="1:34" s="12" customFormat="1" ht="12.75" x14ac:dyDescent="0.15">
      <c r="A1627" s="12" t="s">
        <v>2584</v>
      </c>
      <c r="B1627" s="12" t="s">
        <v>88</v>
      </c>
      <c r="C1627" s="12" t="s">
        <v>567</v>
      </c>
      <c r="D1627" s="12" t="s">
        <v>562</v>
      </c>
      <c r="E1627" s="12" t="s">
        <v>544</v>
      </c>
      <c r="F1627" s="12" t="s">
        <v>545</v>
      </c>
      <c r="G1627" s="16">
        <v>500000</v>
      </c>
      <c r="H1627" s="16">
        <v>476600</v>
      </c>
      <c r="I1627" s="17">
        <v>476600</v>
      </c>
      <c r="J1627" s="17">
        <v>476600</v>
      </c>
      <c r="K1627" s="16">
        <v>23400</v>
      </c>
      <c r="L1627" s="12" t="s">
        <v>568</v>
      </c>
      <c r="M1627" s="12" t="s">
        <v>569</v>
      </c>
      <c r="N1627" s="12" t="s">
        <v>570</v>
      </c>
      <c r="O1627" s="16">
        <v>257</v>
      </c>
      <c r="P1627" s="16">
        <v>245</v>
      </c>
      <c r="Q1627" s="17">
        <v>257</v>
      </c>
      <c r="R1627" s="17">
        <v>257</v>
      </c>
      <c r="S1627" s="16">
        <v>0</v>
      </c>
      <c r="T1627" s="16">
        <v>0</v>
      </c>
      <c r="U1627" s="17">
        <v>0</v>
      </c>
      <c r="V1627" s="17">
        <v>0</v>
      </c>
      <c r="W1627" s="16">
        <v>245</v>
      </c>
      <c r="X1627" s="16">
        <v>12</v>
      </c>
      <c r="Y1627" s="16">
        <v>2.7599999999983998E-2</v>
      </c>
      <c r="Z1627" s="16">
        <v>244.97239999999999</v>
      </c>
      <c r="AA1627" s="18">
        <v>0</v>
      </c>
      <c r="AB1627" s="16">
        <v>-2.7599999999983998E-2</v>
      </c>
      <c r="AC1627" s="12" t="s">
        <v>549</v>
      </c>
      <c r="AD1627" s="12" t="s">
        <v>559</v>
      </c>
      <c r="AE1627" s="19">
        <v>43693</v>
      </c>
      <c r="AF1627" s="19">
        <v>43694</v>
      </c>
      <c r="AH1627" s="20">
        <v>43697</v>
      </c>
    </row>
    <row r="1628" spans="1:34" s="12" customFormat="1" ht="12.75" x14ac:dyDescent="0.15">
      <c r="A1628" s="12" t="s">
        <v>2585</v>
      </c>
      <c r="B1628" s="12" t="s">
        <v>13</v>
      </c>
      <c r="C1628" s="12" t="s">
        <v>554</v>
      </c>
      <c r="D1628" s="12" t="s">
        <v>555</v>
      </c>
      <c r="E1628" s="12" t="s">
        <v>544</v>
      </c>
      <c r="F1628" s="12" t="s">
        <v>545</v>
      </c>
      <c r="G1628" s="16">
        <v>200</v>
      </c>
      <c r="H1628" s="16">
        <v>0</v>
      </c>
      <c r="I1628" s="17">
        <v>0</v>
      </c>
      <c r="J1628" s="17">
        <v>0</v>
      </c>
      <c r="K1628" s="16">
        <v>200</v>
      </c>
      <c r="L1628" s="12" t="s">
        <v>556</v>
      </c>
      <c r="M1628" s="12" t="s">
        <v>557</v>
      </c>
      <c r="N1628" s="12" t="s">
        <v>558</v>
      </c>
      <c r="O1628" s="16">
        <v>20</v>
      </c>
      <c r="P1628" s="16">
        <v>0</v>
      </c>
      <c r="Q1628" s="17">
        <v>18.100000000000001</v>
      </c>
      <c r="R1628" s="17">
        <v>18.100000000000001</v>
      </c>
      <c r="S1628" s="16">
        <v>0</v>
      </c>
      <c r="T1628" s="16">
        <v>0</v>
      </c>
      <c r="U1628" s="17">
        <v>0</v>
      </c>
      <c r="V1628" s="17">
        <v>0</v>
      </c>
      <c r="W1628" s="16">
        <v>0</v>
      </c>
      <c r="X1628" s="16">
        <v>20</v>
      </c>
      <c r="Y1628" s="16">
        <v>0</v>
      </c>
      <c r="Z1628" s="16">
        <v>0</v>
      </c>
      <c r="AA1628" s="18">
        <v>0</v>
      </c>
      <c r="AB1628" s="16">
        <v>0</v>
      </c>
      <c r="AC1628" s="12" t="s">
        <v>549</v>
      </c>
      <c r="AD1628" s="12" t="s">
        <v>559</v>
      </c>
      <c r="AE1628" s="19">
        <v>43693</v>
      </c>
      <c r="AH1628" s="20">
        <v>43704</v>
      </c>
    </row>
    <row r="1629" spans="1:34" s="12" customFormat="1" ht="12.75" x14ac:dyDescent="0.15">
      <c r="A1629" s="12" t="s">
        <v>2586</v>
      </c>
      <c r="B1629" s="12" t="s">
        <v>47</v>
      </c>
      <c r="C1629" s="12" t="s">
        <v>462</v>
      </c>
      <c r="D1629" s="12" t="s">
        <v>632</v>
      </c>
      <c r="E1629" s="12" t="s">
        <v>544</v>
      </c>
      <c r="F1629" s="12" t="s">
        <v>545</v>
      </c>
      <c r="G1629" s="16">
        <v>2000000</v>
      </c>
      <c r="H1629" s="16">
        <v>1095400</v>
      </c>
      <c r="I1629" s="17">
        <v>1095400</v>
      </c>
      <c r="J1629" s="17">
        <v>1095400</v>
      </c>
      <c r="K1629" s="16">
        <v>904600</v>
      </c>
      <c r="L1629" s="12" t="s">
        <v>633</v>
      </c>
      <c r="M1629" s="12" t="s">
        <v>564</v>
      </c>
      <c r="N1629" s="12" t="s">
        <v>634</v>
      </c>
      <c r="O1629" s="16">
        <v>674</v>
      </c>
      <c r="P1629" s="16">
        <v>369.2</v>
      </c>
      <c r="Q1629" s="17">
        <v>495.5</v>
      </c>
      <c r="R1629" s="17">
        <v>495.5</v>
      </c>
      <c r="S1629" s="16">
        <v>0</v>
      </c>
      <c r="T1629" s="16">
        <v>0</v>
      </c>
      <c r="U1629" s="17">
        <v>0</v>
      </c>
      <c r="V1629" s="17">
        <v>0</v>
      </c>
      <c r="W1629" s="16">
        <v>369.2</v>
      </c>
      <c r="X1629" s="16">
        <v>304.8</v>
      </c>
      <c r="Y1629" s="16">
        <v>5.0199999999967999E-2</v>
      </c>
      <c r="Z1629" s="16">
        <v>369.14980000000003</v>
      </c>
      <c r="AA1629" s="18">
        <v>0</v>
      </c>
      <c r="AB1629" s="16">
        <v>-5.0199999999967999E-2</v>
      </c>
      <c r="AC1629" s="12" t="s">
        <v>549</v>
      </c>
      <c r="AD1629" s="12" t="s">
        <v>559</v>
      </c>
      <c r="AE1629" s="19">
        <v>43693</v>
      </c>
      <c r="AF1629" s="19">
        <v>43694</v>
      </c>
      <c r="AH1629" s="20">
        <v>43697</v>
      </c>
    </row>
    <row r="1630" spans="1:34" s="12" customFormat="1" ht="12.75" x14ac:dyDescent="0.15">
      <c r="A1630" s="12" t="s">
        <v>2587</v>
      </c>
      <c r="B1630" s="12" t="s">
        <v>34</v>
      </c>
      <c r="C1630" s="12" t="s">
        <v>696</v>
      </c>
      <c r="D1630" s="12" t="s">
        <v>697</v>
      </c>
      <c r="E1630" s="12" t="s">
        <v>544</v>
      </c>
      <c r="F1630" s="12" t="s">
        <v>545</v>
      </c>
      <c r="G1630" s="16">
        <v>600</v>
      </c>
      <c r="H1630" s="16">
        <v>0</v>
      </c>
      <c r="I1630" s="17">
        <v>0</v>
      </c>
      <c r="J1630" s="17">
        <v>0</v>
      </c>
      <c r="K1630" s="16">
        <v>600</v>
      </c>
      <c r="L1630" s="12" t="s">
        <v>698</v>
      </c>
      <c r="M1630" s="12" t="s">
        <v>564</v>
      </c>
      <c r="N1630" s="12" t="s">
        <v>699</v>
      </c>
      <c r="O1630" s="16">
        <v>68</v>
      </c>
      <c r="P1630" s="16">
        <v>0</v>
      </c>
      <c r="Q1630" s="17">
        <v>68</v>
      </c>
      <c r="R1630" s="17">
        <v>68</v>
      </c>
      <c r="S1630" s="16">
        <v>0</v>
      </c>
      <c r="T1630" s="16">
        <v>0</v>
      </c>
      <c r="U1630" s="17">
        <v>0</v>
      </c>
      <c r="V1630" s="17">
        <v>0</v>
      </c>
      <c r="W1630" s="16">
        <v>0</v>
      </c>
      <c r="X1630" s="16">
        <v>68</v>
      </c>
      <c r="Y1630" s="16">
        <v>0</v>
      </c>
      <c r="Z1630" s="16">
        <v>0</v>
      </c>
      <c r="AA1630" s="18">
        <v>0</v>
      </c>
      <c r="AB1630" s="16">
        <v>0</v>
      </c>
      <c r="AC1630" s="12" t="s">
        <v>549</v>
      </c>
      <c r="AD1630" s="12" t="s">
        <v>559</v>
      </c>
      <c r="AE1630" s="19">
        <v>43693</v>
      </c>
      <c r="AH1630" s="20">
        <v>43697</v>
      </c>
    </row>
    <row r="1631" spans="1:34" s="12" customFormat="1" ht="12.75" x14ac:dyDescent="0.15">
      <c r="A1631" s="12" t="s">
        <v>2588</v>
      </c>
      <c r="B1631" s="12" t="s">
        <v>35</v>
      </c>
      <c r="C1631" s="12" t="s">
        <v>701</v>
      </c>
      <c r="D1631" s="12" t="s">
        <v>697</v>
      </c>
      <c r="E1631" s="12" t="s">
        <v>544</v>
      </c>
      <c r="F1631" s="12" t="s">
        <v>545</v>
      </c>
      <c r="G1631" s="16">
        <v>600</v>
      </c>
      <c r="H1631" s="16">
        <v>0.5</v>
      </c>
      <c r="I1631" s="17">
        <v>0.5</v>
      </c>
      <c r="J1631" s="17">
        <v>0.5</v>
      </c>
      <c r="K1631" s="16">
        <v>599.5</v>
      </c>
      <c r="L1631" s="12" t="s">
        <v>698</v>
      </c>
      <c r="M1631" s="12" t="s">
        <v>564</v>
      </c>
      <c r="N1631" s="12" t="s">
        <v>699</v>
      </c>
      <c r="O1631" s="16">
        <v>68</v>
      </c>
      <c r="P1631" s="16">
        <v>5.7000000000000002E-2</v>
      </c>
      <c r="Q1631" s="17">
        <v>68</v>
      </c>
      <c r="R1631" s="17">
        <v>68</v>
      </c>
      <c r="S1631" s="16">
        <v>0</v>
      </c>
      <c r="T1631" s="16">
        <v>0</v>
      </c>
      <c r="U1631" s="17">
        <v>0</v>
      </c>
      <c r="V1631" s="17">
        <v>0</v>
      </c>
      <c r="W1631" s="16">
        <v>5.7000000000000002E-2</v>
      </c>
      <c r="X1631" s="16">
        <v>67.942999999999998</v>
      </c>
      <c r="Y1631" s="16">
        <v>3.3333333333332302E-4</v>
      </c>
      <c r="Z1631" s="16">
        <v>5.6666666666666698E-2</v>
      </c>
      <c r="AA1631" s="18">
        <v>0</v>
      </c>
      <c r="AB1631" s="16">
        <v>-3.3333333333333202E-4</v>
      </c>
      <c r="AC1631" s="12" t="s">
        <v>549</v>
      </c>
      <c r="AD1631" s="12" t="s">
        <v>559</v>
      </c>
      <c r="AE1631" s="19">
        <v>43693</v>
      </c>
      <c r="AF1631" s="19">
        <v>43696</v>
      </c>
      <c r="AH1631" s="20">
        <v>43697</v>
      </c>
    </row>
    <row r="1632" spans="1:34" s="12" customFormat="1" ht="12.75" x14ac:dyDescent="0.15">
      <c r="A1632" s="12" t="s">
        <v>2589</v>
      </c>
      <c r="B1632" s="12" t="s">
        <v>419</v>
      </c>
      <c r="C1632" s="12" t="s">
        <v>680</v>
      </c>
      <c r="D1632" s="12" t="s">
        <v>681</v>
      </c>
      <c r="E1632" s="12" t="s">
        <v>544</v>
      </c>
      <c r="F1632" s="12" t="s">
        <v>545</v>
      </c>
      <c r="G1632" s="16">
        <v>1200000</v>
      </c>
      <c r="H1632" s="16">
        <v>0</v>
      </c>
      <c r="I1632" s="17">
        <v>0</v>
      </c>
      <c r="J1632" s="17">
        <v>0</v>
      </c>
      <c r="K1632" s="16">
        <v>1200000</v>
      </c>
      <c r="L1632" s="12" t="s">
        <v>677</v>
      </c>
      <c r="M1632" s="12" t="s">
        <v>564</v>
      </c>
      <c r="N1632" s="12" t="s">
        <v>678</v>
      </c>
      <c r="O1632" s="16">
        <v>160.80000000000001</v>
      </c>
      <c r="P1632" s="16">
        <v>0</v>
      </c>
      <c r="Q1632" s="17">
        <v>40.75</v>
      </c>
      <c r="R1632" s="17">
        <v>40.75</v>
      </c>
      <c r="S1632" s="16">
        <v>0</v>
      </c>
      <c r="T1632" s="16">
        <v>0</v>
      </c>
      <c r="U1632" s="17">
        <v>0</v>
      </c>
      <c r="V1632" s="17">
        <v>0</v>
      </c>
      <c r="W1632" s="16">
        <v>0</v>
      </c>
      <c r="X1632" s="16">
        <v>160.80000000000001</v>
      </c>
      <c r="Y1632" s="16">
        <v>0</v>
      </c>
      <c r="Z1632" s="16">
        <v>0</v>
      </c>
      <c r="AA1632" s="18">
        <v>0</v>
      </c>
      <c r="AB1632" s="16">
        <v>0</v>
      </c>
      <c r="AC1632" s="12" t="s">
        <v>549</v>
      </c>
      <c r="AD1632" s="12" t="s">
        <v>559</v>
      </c>
      <c r="AE1632" s="19">
        <v>43693</v>
      </c>
      <c r="AH1632" s="20">
        <v>43697</v>
      </c>
    </row>
    <row r="1633" spans="1:34" s="12" customFormat="1" ht="12.75" x14ac:dyDescent="0.15">
      <c r="A1633" s="12" t="s">
        <v>2590</v>
      </c>
      <c r="B1633" s="12" t="s">
        <v>422</v>
      </c>
      <c r="C1633" s="12" t="s">
        <v>675</v>
      </c>
      <c r="D1633" s="12" t="s">
        <v>676</v>
      </c>
      <c r="E1633" s="12" t="s">
        <v>544</v>
      </c>
      <c r="F1633" s="12" t="s">
        <v>545</v>
      </c>
      <c r="G1633" s="16">
        <v>1200000</v>
      </c>
      <c r="H1633" s="16">
        <v>0</v>
      </c>
      <c r="I1633" s="17">
        <v>0</v>
      </c>
      <c r="J1633" s="17">
        <v>0</v>
      </c>
      <c r="K1633" s="16">
        <v>1200000</v>
      </c>
      <c r="L1633" s="12" t="s">
        <v>677</v>
      </c>
      <c r="M1633" s="12" t="s">
        <v>564</v>
      </c>
      <c r="N1633" s="12" t="s">
        <v>678</v>
      </c>
      <c r="O1633" s="16">
        <v>160.80000000000001</v>
      </c>
      <c r="P1633" s="16">
        <v>0</v>
      </c>
      <c r="Q1633" s="17">
        <v>40.75</v>
      </c>
      <c r="R1633" s="17">
        <v>40.75</v>
      </c>
      <c r="S1633" s="16">
        <v>0</v>
      </c>
      <c r="T1633" s="16">
        <v>0</v>
      </c>
      <c r="U1633" s="17">
        <v>0</v>
      </c>
      <c r="V1633" s="17">
        <v>0</v>
      </c>
      <c r="W1633" s="16">
        <v>0</v>
      </c>
      <c r="X1633" s="16">
        <v>160.80000000000001</v>
      </c>
      <c r="Y1633" s="16">
        <v>0</v>
      </c>
      <c r="Z1633" s="16">
        <v>0</v>
      </c>
      <c r="AA1633" s="18">
        <v>0</v>
      </c>
      <c r="AB1633" s="16">
        <v>0</v>
      </c>
      <c r="AC1633" s="12" t="s">
        <v>549</v>
      </c>
      <c r="AD1633" s="12" t="s">
        <v>559</v>
      </c>
      <c r="AE1633" s="19">
        <v>43693</v>
      </c>
      <c r="AH1633" s="20">
        <v>43697</v>
      </c>
    </row>
    <row r="1634" spans="1:34" s="12" customFormat="1" ht="12.75" x14ac:dyDescent="0.15">
      <c r="A1634" s="12" t="s">
        <v>2591</v>
      </c>
      <c r="B1634" s="12" t="s">
        <v>55</v>
      </c>
      <c r="C1634" s="12" t="s">
        <v>588</v>
      </c>
      <c r="D1634" s="12" t="s">
        <v>816</v>
      </c>
      <c r="E1634" s="12" t="s">
        <v>544</v>
      </c>
      <c r="F1634" s="12" t="s">
        <v>545</v>
      </c>
      <c r="G1634" s="16">
        <v>2000</v>
      </c>
      <c r="H1634" s="16">
        <v>358</v>
      </c>
      <c r="I1634" s="17">
        <v>358</v>
      </c>
      <c r="J1634" s="17">
        <v>358</v>
      </c>
      <c r="K1634" s="16">
        <v>1642</v>
      </c>
      <c r="L1634" s="12" t="s">
        <v>817</v>
      </c>
      <c r="M1634" s="12" t="s">
        <v>557</v>
      </c>
      <c r="N1634" s="12" t="s">
        <v>818</v>
      </c>
      <c r="O1634" s="16">
        <v>157</v>
      </c>
      <c r="P1634" s="16">
        <v>28.11</v>
      </c>
      <c r="Q1634" s="17">
        <v>157</v>
      </c>
      <c r="R1634" s="17">
        <v>157</v>
      </c>
      <c r="S1634" s="16">
        <v>0</v>
      </c>
      <c r="T1634" s="16">
        <v>0</v>
      </c>
      <c r="U1634" s="17">
        <v>0</v>
      </c>
      <c r="V1634" s="17">
        <v>0</v>
      </c>
      <c r="W1634" s="16">
        <v>28.11</v>
      </c>
      <c r="X1634" s="16">
        <v>128.88999999999999</v>
      </c>
      <c r="Y1634" s="16">
        <v>6.9999999999981804E-3</v>
      </c>
      <c r="Z1634" s="16">
        <v>28.103000000000002</v>
      </c>
      <c r="AA1634" s="18">
        <v>0</v>
      </c>
      <c r="AB1634" s="16">
        <v>-6.9999999999981804E-3</v>
      </c>
      <c r="AC1634" s="12" t="s">
        <v>549</v>
      </c>
      <c r="AD1634" s="12" t="s">
        <v>559</v>
      </c>
      <c r="AE1634" s="19">
        <v>43693</v>
      </c>
      <c r="AF1634" s="19">
        <v>43696</v>
      </c>
      <c r="AH1634" s="20">
        <v>43697</v>
      </c>
    </row>
    <row r="1635" spans="1:34" s="12" customFormat="1" ht="12.75" x14ac:dyDescent="0.15">
      <c r="A1635" s="12" t="s">
        <v>2592</v>
      </c>
      <c r="B1635" s="12" t="s">
        <v>1243</v>
      </c>
      <c r="C1635" s="12" t="s">
        <v>652</v>
      </c>
      <c r="D1635" s="12" t="s">
        <v>653</v>
      </c>
      <c r="E1635" s="12" t="s">
        <v>544</v>
      </c>
      <c r="F1635" s="12" t="s">
        <v>545</v>
      </c>
      <c r="G1635" s="16">
        <v>100</v>
      </c>
      <c r="H1635" s="16">
        <v>31.5</v>
      </c>
      <c r="I1635" s="17">
        <v>31.5</v>
      </c>
      <c r="J1635" s="17">
        <v>31.5</v>
      </c>
      <c r="K1635" s="16">
        <v>68.5</v>
      </c>
      <c r="L1635" s="12" t="s">
        <v>654</v>
      </c>
      <c r="M1635" s="12" t="s">
        <v>557</v>
      </c>
      <c r="N1635" s="12" t="s">
        <v>655</v>
      </c>
      <c r="O1635" s="16">
        <v>7</v>
      </c>
      <c r="P1635" s="16">
        <v>2.2050000000000001</v>
      </c>
      <c r="Q1635" s="17">
        <v>2.2999999999999998</v>
      </c>
      <c r="R1635" s="17">
        <v>2.2999999999999998</v>
      </c>
      <c r="S1635" s="16">
        <v>0</v>
      </c>
      <c r="T1635" s="16">
        <v>0</v>
      </c>
      <c r="U1635" s="17">
        <v>0</v>
      </c>
      <c r="V1635" s="17">
        <v>0</v>
      </c>
      <c r="W1635" s="16">
        <v>2.2050000000000001</v>
      </c>
      <c r="X1635" s="16">
        <v>4.7949999999999999</v>
      </c>
      <c r="Y1635" s="16">
        <v>0</v>
      </c>
      <c r="Z1635" s="16">
        <v>2.2050000000000001</v>
      </c>
      <c r="AA1635" s="18">
        <v>0</v>
      </c>
      <c r="AB1635" s="16">
        <v>0</v>
      </c>
      <c r="AC1635" s="12" t="s">
        <v>549</v>
      </c>
      <c r="AD1635" s="12" t="s">
        <v>559</v>
      </c>
      <c r="AE1635" s="19">
        <v>43693</v>
      </c>
      <c r="AF1635" s="19">
        <v>43693</v>
      </c>
      <c r="AH1635" s="20">
        <v>43697</v>
      </c>
    </row>
    <row r="1636" spans="1:34" s="12" customFormat="1" ht="12.75" x14ac:dyDescent="0.15">
      <c r="A1636" s="12" t="s">
        <v>2593</v>
      </c>
      <c r="B1636" s="12" t="s">
        <v>62</v>
      </c>
      <c r="C1636" s="12" t="s">
        <v>588</v>
      </c>
      <c r="D1636" s="12" t="s">
        <v>589</v>
      </c>
      <c r="E1636" s="12" t="s">
        <v>544</v>
      </c>
      <c r="F1636" s="12" t="s">
        <v>545</v>
      </c>
      <c r="G1636" s="16">
        <v>600</v>
      </c>
      <c r="H1636" s="16">
        <v>427.5</v>
      </c>
      <c r="I1636" s="17">
        <v>427.5</v>
      </c>
      <c r="J1636" s="17">
        <v>427.5</v>
      </c>
      <c r="K1636" s="16">
        <v>172.5</v>
      </c>
      <c r="L1636" s="12" t="s">
        <v>1183</v>
      </c>
      <c r="M1636" s="12" t="s">
        <v>725</v>
      </c>
      <c r="N1636" s="12" t="s">
        <v>1520</v>
      </c>
      <c r="O1636" s="16">
        <v>15</v>
      </c>
      <c r="P1636" s="16">
        <v>10.7</v>
      </c>
      <c r="Q1636" s="17">
        <v>10.7</v>
      </c>
      <c r="R1636" s="17">
        <v>10.7</v>
      </c>
      <c r="S1636" s="16">
        <v>0</v>
      </c>
      <c r="T1636" s="16">
        <v>0</v>
      </c>
      <c r="U1636" s="17">
        <v>0</v>
      </c>
      <c r="V1636" s="17">
        <v>0</v>
      </c>
      <c r="W1636" s="16">
        <v>10.7</v>
      </c>
      <c r="X1636" s="16">
        <v>4.3</v>
      </c>
      <c r="Y1636" s="16">
        <v>1.2500000000000001E-2</v>
      </c>
      <c r="Z1636" s="16">
        <v>10.6875</v>
      </c>
      <c r="AA1636" s="18">
        <v>0</v>
      </c>
      <c r="AB1636" s="16">
        <v>-1.2500000000000001E-2</v>
      </c>
      <c r="AC1636" s="12" t="s">
        <v>549</v>
      </c>
      <c r="AD1636" s="12" t="s">
        <v>559</v>
      </c>
      <c r="AE1636" s="19">
        <v>43694</v>
      </c>
      <c r="AF1636" s="19">
        <v>43694</v>
      </c>
      <c r="AH1636" s="20">
        <v>43697</v>
      </c>
    </row>
    <row r="1637" spans="1:34" s="12" customFormat="1" ht="12.75" x14ac:dyDescent="0.15">
      <c r="A1637" s="12" t="s">
        <v>2594</v>
      </c>
      <c r="B1637" s="12" t="s">
        <v>1187</v>
      </c>
      <c r="C1637" s="12" t="s">
        <v>753</v>
      </c>
      <c r="D1637" s="12" t="s">
        <v>555</v>
      </c>
      <c r="E1637" s="12" t="s">
        <v>544</v>
      </c>
      <c r="F1637" s="12" t="s">
        <v>545</v>
      </c>
      <c r="G1637" s="16">
        <v>90</v>
      </c>
      <c r="H1637" s="16">
        <v>85</v>
      </c>
      <c r="I1637" s="17">
        <v>85</v>
      </c>
      <c r="J1637" s="17">
        <v>85</v>
      </c>
      <c r="K1637" s="16">
        <v>5</v>
      </c>
      <c r="L1637" s="12" t="s">
        <v>1188</v>
      </c>
      <c r="M1637" s="12" t="s">
        <v>557</v>
      </c>
      <c r="N1637" s="12" t="s">
        <v>2188</v>
      </c>
      <c r="O1637" s="16">
        <v>14.417999999999999</v>
      </c>
      <c r="P1637" s="16">
        <v>13.63</v>
      </c>
      <c r="Q1637" s="17">
        <v>13.63</v>
      </c>
      <c r="R1637" s="17">
        <v>13.63</v>
      </c>
      <c r="S1637" s="16">
        <v>0</v>
      </c>
      <c r="T1637" s="16">
        <v>0</v>
      </c>
      <c r="U1637" s="17">
        <v>0</v>
      </c>
      <c r="V1637" s="17">
        <v>0</v>
      </c>
      <c r="W1637" s="16">
        <v>13.63</v>
      </c>
      <c r="X1637" s="16">
        <v>0.78800000000000003</v>
      </c>
      <c r="Y1637" s="16">
        <v>1.29999999999995E-2</v>
      </c>
      <c r="Z1637" s="16">
        <v>13.617000000000001</v>
      </c>
      <c r="AA1637" s="18">
        <v>0</v>
      </c>
      <c r="AB1637" s="16">
        <v>-1.29999999999995E-2</v>
      </c>
      <c r="AC1637" s="12" t="s">
        <v>549</v>
      </c>
      <c r="AD1637" s="12" t="s">
        <v>559</v>
      </c>
      <c r="AE1637" s="19">
        <v>43694</v>
      </c>
      <c r="AF1637" s="19">
        <v>43694</v>
      </c>
      <c r="AH1637" s="20">
        <v>43697</v>
      </c>
    </row>
    <row r="1638" spans="1:34" s="12" customFormat="1" ht="12.75" x14ac:dyDescent="0.15">
      <c r="A1638" s="12" t="s">
        <v>2595</v>
      </c>
      <c r="B1638" s="12" t="s">
        <v>587</v>
      </c>
      <c r="C1638" s="12" t="s">
        <v>588</v>
      </c>
      <c r="D1638" s="12" t="s">
        <v>589</v>
      </c>
      <c r="E1638" s="12" t="s">
        <v>544</v>
      </c>
      <c r="F1638" s="12" t="s">
        <v>545</v>
      </c>
      <c r="G1638" s="16">
        <v>2000</v>
      </c>
      <c r="H1638" s="16">
        <v>0</v>
      </c>
      <c r="I1638" s="17">
        <v>0</v>
      </c>
      <c r="J1638" s="17">
        <v>0</v>
      </c>
      <c r="K1638" s="16">
        <v>2000</v>
      </c>
      <c r="L1638" s="12" t="s">
        <v>590</v>
      </c>
      <c r="M1638" s="12" t="s">
        <v>591</v>
      </c>
      <c r="N1638" s="12" t="s">
        <v>592</v>
      </c>
      <c r="O1638" s="16">
        <v>66</v>
      </c>
      <c r="P1638" s="16">
        <v>0</v>
      </c>
      <c r="Q1638" s="17">
        <v>66</v>
      </c>
      <c r="R1638" s="17">
        <v>66</v>
      </c>
      <c r="S1638" s="16">
        <v>0</v>
      </c>
      <c r="T1638" s="16">
        <v>0</v>
      </c>
      <c r="U1638" s="17">
        <v>0</v>
      </c>
      <c r="V1638" s="17">
        <v>0</v>
      </c>
      <c r="W1638" s="16">
        <v>0</v>
      </c>
      <c r="X1638" s="16">
        <v>66</v>
      </c>
      <c r="Y1638" s="16">
        <v>0</v>
      </c>
      <c r="Z1638" s="16">
        <v>0</v>
      </c>
      <c r="AA1638" s="18">
        <v>0</v>
      </c>
      <c r="AB1638" s="16">
        <v>0</v>
      </c>
      <c r="AC1638" s="12" t="s">
        <v>549</v>
      </c>
      <c r="AD1638" s="12" t="s">
        <v>559</v>
      </c>
      <c r="AE1638" s="19">
        <v>43694</v>
      </c>
      <c r="AH1638" s="20">
        <v>43697</v>
      </c>
    </row>
    <row r="1639" spans="1:34" s="12" customFormat="1" ht="12.75" x14ac:dyDescent="0.15">
      <c r="A1639" s="12" t="s">
        <v>2596</v>
      </c>
      <c r="B1639" s="12" t="s">
        <v>2046</v>
      </c>
      <c r="C1639" s="12" t="s">
        <v>711</v>
      </c>
      <c r="D1639" s="12" t="s">
        <v>1383</v>
      </c>
      <c r="E1639" s="12" t="s">
        <v>544</v>
      </c>
      <c r="F1639" s="12" t="s">
        <v>545</v>
      </c>
      <c r="G1639" s="16">
        <v>800</v>
      </c>
      <c r="H1639" s="16">
        <v>0</v>
      </c>
      <c r="I1639" s="17">
        <v>0</v>
      </c>
      <c r="J1639" s="17">
        <v>0</v>
      </c>
      <c r="K1639" s="16">
        <v>800</v>
      </c>
      <c r="L1639" s="12" t="s">
        <v>1384</v>
      </c>
      <c r="M1639" s="12" t="s">
        <v>827</v>
      </c>
      <c r="N1639" s="12" t="s">
        <v>1385</v>
      </c>
      <c r="O1639" s="16">
        <v>83.2</v>
      </c>
      <c r="P1639" s="16">
        <v>18.8</v>
      </c>
      <c r="Q1639" s="17">
        <v>72.8</v>
      </c>
      <c r="R1639" s="17">
        <v>72.8</v>
      </c>
      <c r="S1639" s="16">
        <v>0</v>
      </c>
      <c r="T1639" s="16">
        <v>0</v>
      </c>
      <c r="U1639" s="17">
        <v>0</v>
      </c>
      <c r="V1639" s="17">
        <v>0</v>
      </c>
      <c r="W1639" s="16">
        <v>18.8</v>
      </c>
      <c r="X1639" s="16">
        <v>64.400000000000006</v>
      </c>
      <c r="Y1639" s="16">
        <v>18.8</v>
      </c>
      <c r="Z1639" s="16">
        <v>0</v>
      </c>
      <c r="AA1639" s="18">
        <v>0</v>
      </c>
      <c r="AB1639" s="16">
        <v>-18.8</v>
      </c>
      <c r="AC1639" s="12" t="s">
        <v>549</v>
      </c>
      <c r="AD1639" s="12" t="s">
        <v>559</v>
      </c>
      <c r="AE1639" s="19">
        <v>43694</v>
      </c>
      <c r="AH1639" s="20">
        <v>43697</v>
      </c>
    </row>
    <row r="1640" spans="1:34" s="12" customFormat="1" ht="12.75" x14ac:dyDescent="0.15">
      <c r="A1640" s="12" t="s">
        <v>2597</v>
      </c>
      <c r="B1640" s="12" t="s">
        <v>31</v>
      </c>
      <c r="C1640" s="12" t="s">
        <v>670</v>
      </c>
      <c r="D1640" s="12" t="s">
        <v>671</v>
      </c>
      <c r="E1640" s="12" t="s">
        <v>544</v>
      </c>
      <c r="F1640" s="12" t="s">
        <v>545</v>
      </c>
      <c r="G1640" s="16">
        <v>1000000</v>
      </c>
      <c r="H1640" s="16">
        <v>163100</v>
      </c>
      <c r="I1640" s="17">
        <v>163100</v>
      </c>
      <c r="J1640" s="17">
        <v>163100</v>
      </c>
      <c r="K1640" s="16">
        <v>836900</v>
      </c>
      <c r="L1640" s="12" t="s">
        <v>672</v>
      </c>
      <c r="M1640" s="12" t="s">
        <v>564</v>
      </c>
      <c r="N1640" s="12" t="s">
        <v>2378</v>
      </c>
      <c r="O1640" s="16">
        <v>1313</v>
      </c>
      <c r="P1640" s="16">
        <v>214.4</v>
      </c>
      <c r="Q1640" s="17">
        <v>1015.4</v>
      </c>
      <c r="R1640" s="17">
        <v>1015.4</v>
      </c>
      <c r="S1640" s="16">
        <v>0</v>
      </c>
      <c r="T1640" s="16">
        <v>0</v>
      </c>
      <c r="U1640" s="17">
        <v>0</v>
      </c>
      <c r="V1640" s="17">
        <v>0</v>
      </c>
      <c r="W1640" s="16">
        <v>214.4</v>
      </c>
      <c r="X1640" s="16">
        <v>1098.5999999999999</v>
      </c>
      <c r="Y1640" s="16">
        <v>0.249700000000012</v>
      </c>
      <c r="Z1640" s="16">
        <v>214.15029999999999</v>
      </c>
      <c r="AA1640" s="18">
        <v>0</v>
      </c>
      <c r="AB1640" s="16">
        <v>-0.249700000000012</v>
      </c>
      <c r="AC1640" s="12" t="s">
        <v>549</v>
      </c>
      <c r="AD1640" s="12" t="s">
        <v>559</v>
      </c>
      <c r="AE1640" s="19">
        <v>43694</v>
      </c>
      <c r="AF1640" s="19">
        <v>43696</v>
      </c>
      <c r="AH1640" s="20">
        <v>43697</v>
      </c>
    </row>
    <row r="1641" spans="1:34" s="12" customFormat="1" ht="12.75" x14ac:dyDescent="0.15">
      <c r="A1641" s="12" t="s">
        <v>2598</v>
      </c>
      <c r="B1641" s="12" t="s">
        <v>1249</v>
      </c>
      <c r="C1641" s="12" t="s">
        <v>753</v>
      </c>
      <c r="D1641" s="12" t="s">
        <v>653</v>
      </c>
      <c r="E1641" s="12" t="s">
        <v>544</v>
      </c>
      <c r="F1641" s="12" t="s">
        <v>545</v>
      </c>
      <c r="G1641" s="16">
        <v>300</v>
      </c>
      <c r="H1641" s="16">
        <v>290</v>
      </c>
      <c r="I1641" s="17">
        <v>290</v>
      </c>
      <c r="J1641" s="17">
        <v>290</v>
      </c>
      <c r="K1641" s="16">
        <v>10</v>
      </c>
      <c r="L1641" s="12" t="s">
        <v>654</v>
      </c>
      <c r="M1641" s="12" t="s">
        <v>557</v>
      </c>
      <c r="N1641" s="12" t="s">
        <v>655</v>
      </c>
      <c r="O1641" s="16">
        <v>21</v>
      </c>
      <c r="P1641" s="16">
        <v>20.3</v>
      </c>
      <c r="Q1641" s="17">
        <v>21</v>
      </c>
      <c r="R1641" s="17">
        <v>21</v>
      </c>
      <c r="S1641" s="16">
        <v>0</v>
      </c>
      <c r="T1641" s="16">
        <v>0</v>
      </c>
      <c r="U1641" s="17">
        <v>0</v>
      </c>
      <c r="V1641" s="17">
        <v>0</v>
      </c>
      <c r="W1641" s="16">
        <v>20.3</v>
      </c>
      <c r="X1641" s="16">
        <v>0.7</v>
      </c>
      <c r="Y1641" s="16">
        <v>0</v>
      </c>
      <c r="Z1641" s="16">
        <v>20.3</v>
      </c>
      <c r="AA1641" s="18">
        <v>0</v>
      </c>
      <c r="AB1641" s="16">
        <v>0</v>
      </c>
      <c r="AC1641" s="12" t="s">
        <v>549</v>
      </c>
      <c r="AD1641" s="12" t="s">
        <v>559</v>
      </c>
      <c r="AE1641" s="19">
        <v>43694</v>
      </c>
      <c r="AF1641" s="19">
        <v>43698</v>
      </c>
      <c r="AH1641" s="20">
        <v>43704</v>
      </c>
    </row>
    <row r="1642" spans="1:34" s="12" customFormat="1" ht="12.75" x14ac:dyDescent="0.15">
      <c r="A1642" s="12" t="s">
        <v>2599</v>
      </c>
      <c r="B1642" s="12" t="s">
        <v>85</v>
      </c>
      <c r="C1642" s="12" t="s">
        <v>567</v>
      </c>
      <c r="D1642" s="12" t="s">
        <v>562</v>
      </c>
      <c r="E1642" s="12" t="s">
        <v>544</v>
      </c>
      <c r="F1642" s="12" t="s">
        <v>545</v>
      </c>
      <c r="G1642" s="16">
        <v>600000</v>
      </c>
      <c r="H1642" s="16">
        <v>57000</v>
      </c>
      <c r="I1642" s="17">
        <v>57000</v>
      </c>
      <c r="J1642" s="17">
        <v>57000</v>
      </c>
      <c r="K1642" s="16">
        <v>543000</v>
      </c>
      <c r="L1642" s="12" t="s">
        <v>568</v>
      </c>
      <c r="M1642" s="12" t="s">
        <v>569</v>
      </c>
      <c r="N1642" s="12" t="s">
        <v>570</v>
      </c>
      <c r="O1642" s="16">
        <v>309</v>
      </c>
      <c r="P1642" s="16">
        <v>29.4</v>
      </c>
      <c r="Q1642" s="17">
        <v>57</v>
      </c>
      <c r="R1642" s="17">
        <v>57</v>
      </c>
      <c r="S1642" s="16">
        <v>0</v>
      </c>
      <c r="T1642" s="16">
        <v>0</v>
      </c>
      <c r="U1642" s="17">
        <v>0</v>
      </c>
      <c r="V1642" s="17">
        <v>0</v>
      </c>
      <c r="W1642" s="16">
        <v>29.4</v>
      </c>
      <c r="X1642" s="16">
        <v>279.60000000000002</v>
      </c>
      <c r="Y1642" s="16">
        <v>4.4999999999999998E-2</v>
      </c>
      <c r="Z1642" s="16">
        <v>29.355</v>
      </c>
      <c r="AA1642" s="18">
        <v>0</v>
      </c>
      <c r="AB1642" s="16">
        <v>-4.4999999999999998E-2</v>
      </c>
      <c r="AC1642" s="12" t="s">
        <v>549</v>
      </c>
      <c r="AD1642" s="12" t="s">
        <v>559</v>
      </c>
      <c r="AE1642" s="19">
        <v>43694</v>
      </c>
      <c r="AF1642" s="19">
        <v>43701</v>
      </c>
      <c r="AH1642" s="20">
        <v>43704</v>
      </c>
    </row>
    <row r="1643" spans="1:34" s="12" customFormat="1" ht="12.75" x14ac:dyDescent="0.15">
      <c r="A1643" s="12" t="s">
        <v>2600</v>
      </c>
      <c r="B1643" s="12" t="s">
        <v>86</v>
      </c>
      <c r="C1643" s="12" t="s">
        <v>561</v>
      </c>
      <c r="D1643" s="12" t="s">
        <v>562</v>
      </c>
      <c r="E1643" s="12" t="s">
        <v>544</v>
      </c>
      <c r="F1643" s="12" t="s">
        <v>585</v>
      </c>
      <c r="G1643" s="16">
        <v>600000</v>
      </c>
      <c r="H1643" s="16">
        <v>170000</v>
      </c>
      <c r="I1643" s="17">
        <v>170000</v>
      </c>
      <c r="J1643" s="17">
        <v>170000</v>
      </c>
      <c r="K1643" s="16">
        <v>430000</v>
      </c>
      <c r="L1643" s="12" t="s">
        <v>563</v>
      </c>
      <c r="M1643" s="12" t="s">
        <v>564</v>
      </c>
      <c r="N1643" s="12" t="s">
        <v>565</v>
      </c>
      <c r="O1643" s="16">
        <v>274.05599999999998</v>
      </c>
      <c r="P1643" s="16">
        <v>219.46199999999999</v>
      </c>
      <c r="Q1643" s="17">
        <v>219.46199999999999</v>
      </c>
      <c r="R1643" s="17">
        <v>219.46199999999999</v>
      </c>
      <c r="S1643" s="16">
        <v>0</v>
      </c>
      <c r="T1643" s="16">
        <v>0</v>
      </c>
      <c r="U1643" s="17">
        <v>0</v>
      </c>
      <c r="V1643" s="17">
        <v>0</v>
      </c>
      <c r="W1643" s="16">
        <v>219.46199999999999</v>
      </c>
      <c r="X1643" s="16">
        <v>54.594000000000001</v>
      </c>
      <c r="Y1643" s="16">
        <v>141.81280000000001</v>
      </c>
      <c r="Z1643" s="16">
        <v>77.649199999999993</v>
      </c>
      <c r="AA1643" s="18">
        <v>0</v>
      </c>
      <c r="AB1643" s="16">
        <v>-141.81280000000001</v>
      </c>
      <c r="AC1643" s="12" t="s">
        <v>549</v>
      </c>
      <c r="AD1643" s="12" t="s">
        <v>559</v>
      </c>
      <c r="AE1643" s="19">
        <v>43694</v>
      </c>
      <c r="AF1643" s="19">
        <v>43704</v>
      </c>
    </row>
    <row r="1644" spans="1:34" s="12" customFormat="1" ht="12.75" x14ac:dyDescent="0.15">
      <c r="A1644" s="12" t="s">
        <v>2601</v>
      </c>
      <c r="B1644" s="12" t="s">
        <v>9</v>
      </c>
      <c r="C1644" s="12" t="s">
        <v>588</v>
      </c>
      <c r="D1644" s="12" t="s">
        <v>607</v>
      </c>
      <c r="E1644" s="12" t="s">
        <v>544</v>
      </c>
      <c r="F1644" s="12" t="s">
        <v>545</v>
      </c>
      <c r="G1644" s="16">
        <v>1200</v>
      </c>
      <c r="H1644" s="16">
        <v>0</v>
      </c>
      <c r="I1644" s="17">
        <v>0</v>
      </c>
      <c r="J1644" s="17">
        <v>0</v>
      </c>
      <c r="K1644" s="16">
        <v>1200</v>
      </c>
      <c r="L1644" s="12" t="s">
        <v>608</v>
      </c>
      <c r="M1644" s="12" t="s">
        <v>557</v>
      </c>
      <c r="N1644" s="12" t="s">
        <v>609</v>
      </c>
      <c r="O1644" s="16">
        <v>169</v>
      </c>
      <c r="P1644" s="16">
        <v>0</v>
      </c>
      <c r="Q1644" s="17">
        <v>0</v>
      </c>
      <c r="R1644" s="17">
        <v>0</v>
      </c>
      <c r="S1644" s="16">
        <v>0</v>
      </c>
      <c r="T1644" s="16">
        <v>0</v>
      </c>
      <c r="U1644" s="17">
        <v>0</v>
      </c>
      <c r="V1644" s="17">
        <v>0</v>
      </c>
      <c r="W1644" s="16">
        <v>0</v>
      </c>
      <c r="X1644" s="16">
        <v>169</v>
      </c>
      <c r="Y1644" s="16">
        <v>0</v>
      </c>
      <c r="Z1644" s="16">
        <v>0</v>
      </c>
      <c r="AA1644" s="18">
        <v>0</v>
      </c>
      <c r="AB1644" s="16">
        <v>0</v>
      </c>
      <c r="AC1644" s="12" t="s">
        <v>549</v>
      </c>
      <c r="AD1644" s="12" t="s">
        <v>559</v>
      </c>
      <c r="AE1644" s="19">
        <v>43696</v>
      </c>
      <c r="AH1644" s="20">
        <v>43697</v>
      </c>
    </row>
    <row r="1645" spans="1:34" s="12" customFormat="1" ht="12.75" x14ac:dyDescent="0.15">
      <c r="A1645" s="12" t="s">
        <v>2602</v>
      </c>
      <c r="B1645" s="12" t="s">
        <v>9</v>
      </c>
      <c r="C1645" s="12" t="s">
        <v>588</v>
      </c>
      <c r="D1645" s="12" t="s">
        <v>607</v>
      </c>
      <c r="E1645" s="12" t="s">
        <v>2603</v>
      </c>
      <c r="F1645" s="12" t="s">
        <v>545</v>
      </c>
      <c r="G1645" s="16">
        <v>2400</v>
      </c>
      <c r="H1645" s="16">
        <v>1346</v>
      </c>
      <c r="I1645" s="17">
        <v>1346</v>
      </c>
      <c r="J1645" s="17">
        <v>1346</v>
      </c>
      <c r="K1645" s="16">
        <v>1054</v>
      </c>
      <c r="L1645" s="12" t="s">
        <v>608</v>
      </c>
      <c r="M1645" s="12" t="s">
        <v>557</v>
      </c>
      <c r="N1645" s="12" t="s">
        <v>609</v>
      </c>
      <c r="O1645" s="16">
        <v>338</v>
      </c>
      <c r="P1645" s="16">
        <v>189.57</v>
      </c>
      <c r="Q1645" s="17">
        <v>234</v>
      </c>
      <c r="R1645" s="17">
        <v>234</v>
      </c>
      <c r="S1645" s="16">
        <v>0</v>
      </c>
      <c r="T1645" s="16">
        <v>0</v>
      </c>
      <c r="U1645" s="17">
        <v>0</v>
      </c>
      <c r="V1645" s="17">
        <v>0</v>
      </c>
      <c r="W1645" s="16">
        <v>189.57</v>
      </c>
      <c r="X1645" s="16">
        <v>148.43</v>
      </c>
      <c r="Y1645" s="16">
        <v>8.3333333333212092E-3</v>
      </c>
      <c r="Z1645" s="16">
        <v>189.56166666666701</v>
      </c>
      <c r="AA1645" s="18">
        <v>0</v>
      </c>
      <c r="AB1645" s="16">
        <v>-8.3333333333212092E-3</v>
      </c>
      <c r="AC1645" s="12" t="s">
        <v>549</v>
      </c>
      <c r="AD1645" s="12" t="s">
        <v>559</v>
      </c>
      <c r="AE1645" s="19">
        <v>43696</v>
      </c>
      <c r="AF1645" s="19">
        <v>43696</v>
      </c>
      <c r="AH1645" s="20">
        <v>43697</v>
      </c>
    </row>
    <row r="1646" spans="1:34" s="12" customFormat="1" ht="12.75" x14ac:dyDescent="0.15">
      <c r="A1646" s="12" t="s">
        <v>288</v>
      </c>
      <c r="B1646" s="12" t="s">
        <v>289</v>
      </c>
      <c r="C1646" s="12" t="s">
        <v>830</v>
      </c>
      <c r="D1646" s="12" t="s">
        <v>825</v>
      </c>
      <c r="E1646" s="12" t="s">
        <v>544</v>
      </c>
      <c r="F1646" s="12" t="s">
        <v>545</v>
      </c>
      <c r="G1646" s="16">
        <v>600000</v>
      </c>
      <c r="H1646" s="16">
        <v>282000</v>
      </c>
      <c r="I1646" s="17">
        <v>282000</v>
      </c>
      <c r="J1646" s="17">
        <v>282000</v>
      </c>
      <c r="K1646" s="16">
        <v>318000</v>
      </c>
      <c r="L1646" s="12" t="s">
        <v>831</v>
      </c>
      <c r="M1646" s="12" t="s">
        <v>564</v>
      </c>
      <c r="N1646" s="12" t="s">
        <v>832</v>
      </c>
      <c r="O1646" s="16">
        <v>138</v>
      </c>
      <c r="P1646" s="16">
        <v>75.8</v>
      </c>
      <c r="Q1646" s="17">
        <v>99</v>
      </c>
      <c r="R1646" s="17">
        <v>99</v>
      </c>
      <c r="S1646" s="16">
        <v>0</v>
      </c>
      <c r="T1646" s="16">
        <v>0</v>
      </c>
      <c r="U1646" s="17">
        <v>0</v>
      </c>
      <c r="V1646" s="17">
        <v>0</v>
      </c>
      <c r="W1646" s="16">
        <v>75.8</v>
      </c>
      <c r="X1646" s="16">
        <v>62.2</v>
      </c>
      <c r="Y1646" s="16">
        <v>10.94</v>
      </c>
      <c r="Z1646" s="16">
        <v>64.86</v>
      </c>
      <c r="AA1646" s="18">
        <v>0</v>
      </c>
      <c r="AB1646" s="16">
        <v>-10.94</v>
      </c>
      <c r="AC1646" s="12" t="s">
        <v>549</v>
      </c>
      <c r="AD1646" s="12" t="s">
        <v>559</v>
      </c>
      <c r="AE1646" s="19">
        <v>43696</v>
      </c>
      <c r="AF1646" s="19">
        <v>43698</v>
      </c>
      <c r="AH1646" s="20">
        <v>43704</v>
      </c>
    </row>
    <row r="1647" spans="1:34" s="12" customFormat="1" ht="12.75" x14ac:dyDescent="0.15">
      <c r="A1647" s="12" t="s">
        <v>2604</v>
      </c>
      <c r="B1647" s="12" t="s">
        <v>90</v>
      </c>
      <c r="C1647" s="12" t="s">
        <v>542</v>
      </c>
      <c r="D1647" s="12" t="s">
        <v>562</v>
      </c>
      <c r="E1647" s="12" t="s">
        <v>544</v>
      </c>
      <c r="F1647" s="12" t="s">
        <v>545</v>
      </c>
      <c r="G1647" s="16">
        <v>300000</v>
      </c>
      <c r="H1647" s="16">
        <v>36500</v>
      </c>
      <c r="I1647" s="17">
        <v>36500</v>
      </c>
      <c r="J1647" s="17">
        <v>36500</v>
      </c>
      <c r="K1647" s="16">
        <v>263500</v>
      </c>
      <c r="L1647" s="12" t="s">
        <v>88</v>
      </c>
      <c r="M1647" s="12" t="s">
        <v>567</v>
      </c>
      <c r="N1647" s="12" t="s">
        <v>562</v>
      </c>
      <c r="O1647" s="16">
        <v>300000</v>
      </c>
      <c r="P1647" s="16">
        <v>36500</v>
      </c>
      <c r="Q1647" s="17">
        <v>186600</v>
      </c>
      <c r="R1647" s="17">
        <v>186600</v>
      </c>
      <c r="S1647" s="16">
        <v>0</v>
      </c>
      <c r="T1647" s="16">
        <v>0</v>
      </c>
      <c r="U1647" s="17">
        <v>0</v>
      </c>
      <c r="V1647" s="17">
        <v>0</v>
      </c>
      <c r="W1647" s="16">
        <v>36500</v>
      </c>
      <c r="X1647" s="16">
        <v>263500</v>
      </c>
      <c r="Y1647" s="16">
        <v>0</v>
      </c>
      <c r="Z1647" s="16">
        <v>36500</v>
      </c>
      <c r="AA1647" s="18">
        <v>0</v>
      </c>
      <c r="AB1647" s="16">
        <v>0</v>
      </c>
      <c r="AC1647" s="12" t="s">
        <v>549</v>
      </c>
      <c r="AD1647" s="12" t="s">
        <v>79</v>
      </c>
      <c r="AE1647" s="19">
        <v>43696</v>
      </c>
      <c r="AF1647" s="19">
        <v>43697</v>
      </c>
      <c r="AH1647" s="20">
        <v>43704</v>
      </c>
    </row>
    <row r="1648" spans="1:34" s="12" customFormat="1" ht="12.75" x14ac:dyDescent="0.15">
      <c r="A1648" s="12" t="s">
        <v>2604</v>
      </c>
      <c r="B1648" s="12" t="s">
        <v>90</v>
      </c>
      <c r="C1648" s="12" t="s">
        <v>542</v>
      </c>
      <c r="D1648" s="12" t="s">
        <v>562</v>
      </c>
      <c r="E1648" s="12" t="s">
        <v>544</v>
      </c>
      <c r="F1648" s="12" t="s">
        <v>545</v>
      </c>
      <c r="G1648" s="16">
        <v>300000</v>
      </c>
      <c r="H1648" s="16">
        <v>36500</v>
      </c>
      <c r="I1648" s="17">
        <v>36500</v>
      </c>
      <c r="J1648" s="17">
        <v>36500</v>
      </c>
      <c r="K1648" s="16">
        <v>263500</v>
      </c>
      <c r="L1648" s="12" t="s">
        <v>89</v>
      </c>
      <c r="M1648" s="12" t="s">
        <v>561</v>
      </c>
      <c r="N1648" s="12" t="s">
        <v>562</v>
      </c>
      <c r="O1648" s="16">
        <v>300000</v>
      </c>
      <c r="P1648" s="16">
        <v>36500</v>
      </c>
      <c r="Q1648" s="17">
        <v>136500</v>
      </c>
      <c r="R1648" s="17">
        <v>136500</v>
      </c>
      <c r="S1648" s="16">
        <v>0</v>
      </c>
      <c r="T1648" s="16">
        <v>0</v>
      </c>
      <c r="U1648" s="17">
        <v>0</v>
      </c>
      <c r="V1648" s="17">
        <v>0</v>
      </c>
      <c r="W1648" s="16">
        <v>36500</v>
      </c>
      <c r="X1648" s="16">
        <v>263500</v>
      </c>
      <c r="Y1648" s="16">
        <v>0</v>
      </c>
      <c r="Z1648" s="16">
        <v>36500</v>
      </c>
      <c r="AA1648" s="18">
        <v>0</v>
      </c>
      <c r="AB1648" s="16">
        <v>0</v>
      </c>
      <c r="AC1648" s="12" t="s">
        <v>549</v>
      </c>
      <c r="AD1648" s="12" t="s">
        <v>79</v>
      </c>
      <c r="AE1648" s="19">
        <v>43696</v>
      </c>
      <c r="AF1648" s="19">
        <v>43697</v>
      </c>
      <c r="AH1648" s="20">
        <v>43704</v>
      </c>
    </row>
    <row r="1649" spans="1:34" s="12" customFormat="1" ht="12.75" x14ac:dyDescent="0.15">
      <c r="A1649" s="12" t="s">
        <v>2605</v>
      </c>
      <c r="B1649" s="12" t="s">
        <v>38</v>
      </c>
      <c r="C1649" s="12" t="s">
        <v>588</v>
      </c>
      <c r="D1649" s="12" t="s">
        <v>589</v>
      </c>
      <c r="E1649" s="12" t="s">
        <v>544</v>
      </c>
      <c r="F1649" s="12" t="s">
        <v>545</v>
      </c>
      <c r="G1649" s="16">
        <v>2000</v>
      </c>
      <c r="H1649" s="16">
        <v>951</v>
      </c>
      <c r="I1649" s="17">
        <v>951</v>
      </c>
      <c r="J1649" s="17">
        <v>951</v>
      </c>
      <c r="K1649" s="16">
        <v>1049</v>
      </c>
      <c r="L1649" s="12" t="s">
        <v>595</v>
      </c>
      <c r="M1649" s="12" t="s">
        <v>591</v>
      </c>
      <c r="N1649" s="12" t="s">
        <v>596</v>
      </c>
      <c r="O1649" s="16">
        <v>83</v>
      </c>
      <c r="P1649" s="16">
        <v>39.47</v>
      </c>
      <c r="Q1649" s="17">
        <v>44.7</v>
      </c>
      <c r="R1649" s="17">
        <v>44.7</v>
      </c>
      <c r="S1649" s="16">
        <v>0</v>
      </c>
      <c r="T1649" s="16">
        <v>0</v>
      </c>
      <c r="U1649" s="17">
        <v>0</v>
      </c>
      <c r="V1649" s="17">
        <v>0</v>
      </c>
      <c r="W1649" s="16">
        <v>39.47</v>
      </c>
      <c r="X1649" s="16">
        <v>43.53</v>
      </c>
      <c r="Y1649" s="16">
        <v>3.49999999999454E-3</v>
      </c>
      <c r="Z1649" s="16">
        <v>39.466500000000003</v>
      </c>
      <c r="AA1649" s="18">
        <v>0</v>
      </c>
      <c r="AB1649" s="16">
        <v>-3.4999999999990902E-3</v>
      </c>
      <c r="AC1649" s="12" t="s">
        <v>549</v>
      </c>
      <c r="AD1649" s="12" t="s">
        <v>559</v>
      </c>
      <c r="AE1649" s="19">
        <v>43696</v>
      </c>
      <c r="AF1649" s="19">
        <v>43696</v>
      </c>
      <c r="AH1649" s="20">
        <v>43697</v>
      </c>
    </row>
    <row r="1650" spans="1:34" s="12" customFormat="1" ht="12.75" x14ac:dyDescent="0.15">
      <c r="A1650" s="12" t="s">
        <v>2606</v>
      </c>
      <c r="B1650" s="12" t="s">
        <v>62</v>
      </c>
      <c r="C1650" s="12" t="s">
        <v>588</v>
      </c>
      <c r="D1650" s="12" t="s">
        <v>589</v>
      </c>
      <c r="E1650" s="12" t="s">
        <v>544</v>
      </c>
      <c r="F1650" s="12" t="s">
        <v>545</v>
      </c>
      <c r="G1650" s="16">
        <v>850</v>
      </c>
      <c r="H1650" s="16">
        <v>603</v>
      </c>
      <c r="I1650" s="17">
        <v>603</v>
      </c>
      <c r="J1650" s="17">
        <v>603</v>
      </c>
      <c r="K1650" s="16">
        <v>247</v>
      </c>
      <c r="L1650" s="12" t="s">
        <v>1183</v>
      </c>
      <c r="M1650" s="12" t="s">
        <v>725</v>
      </c>
      <c r="N1650" s="12" t="s">
        <v>1520</v>
      </c>
      <c r="O1650" s="16">
        <v>22</v>
      </c>
      <c r="P1650" s="16">
        <v>15.61</v>
      </c>
      <c r="Q1650" s="17">
        <v>21.17</v>
      </c>
      <c r="R1650" s="17">
        <v>21.17</v>
      </c>
      <c r="S1650" s="16">
        <v>0</v>
      </c>
      <c r="T1650" s="16">
        <v>0</v>
      </c>
      <c r="U1650" s="17">
        <v>0</v>
      </c>
      <c r="V1650" s="17">
        <v>0</v>
      </c>
      <c r="W1650" s="16">
        <v>15.61</v>
      </c>
      <c r="X1650" s="16">
        <v>6.39</v>
      </c>
      <c r="Y1650" s="16">
        <v>2.9411764705878302E-3</v>
      </c>
      <c r="Z1650" s="16">
        <v>15.6070588235294</v>
      </c>
      <c r="AA1650" s="18">
        <v>0</v>
      </c>
      <c r="AB1650" s="16">
        <v>-2.9411764705878302E-3</v>
      </c>
      <c r="AC1650" s="12" t="s">
        <v>549</v>
      </c>
      <c r="AD1650" s="12" t="s">
        <v>559</v>
      </c>
      <c r="AE1650" s="19">
        <v>43696</v>
      </c>
      <c r="AF1650" s="19">
        <v>43696</v>
      </c>
      <c r="AH1650" s="20">
        <v>43697</v>
      </c>
    </row>
    <row r="1651" spans="1:34" s="12" customFormat="1" ht="12.75" x14ac:dyDescent="0.15">
      <c r="A1651" s="12" t="s">
        <v>2607</v>
      </c>
      <c r="B1651" s="12" t="s">
        <v>2608</v>
      </c>
      <c r="C1651" s="12" t="s">
        <v>588</v>
      </c>
      <c r="D1651" s="12" t="s">
        <v>589</v>
      </c>
      <c r="E1651" s="12" t="s">
        <v>544</v>
      </c>
      <c r="F1651" s="12" t="s">
        <v>545</v>
      </c>
      <c r="G1651" s="16">
        <v>2000</v>
      </c>
      <c r="H1651" s="16">
        <v>0</v>
      </c>
      <c r="I1651" s="17">
        <v>0</v>
      </c>
      <c r="J1651" s="17">
        <v>0</v>
      </c>
      <c r="K1651" s="16">
        <v>2000</v>
      </c>
      <c r="L1651" s="12" t="s">
        <v>595</v>
      </c>
      <c r="M1651" s="12" t="s">
        <v>591</v>
      </c>
      <c r="N1651" s="12" t="s">
        <v>596</v>
      </c>
      <c r="O1651" s="16">
        <v>83</v>
      </c>
      <c r="P1651" s="16">
        <v>0</v>
      </c>
      <c r="Q1651" s="17">
        <v>0</v>
      </c>
      <c r="R1651" s="17">
        <v>0</v>
      </c>
      <c r="S1651" s="16">
        <v>0</v>
      </c>
      <c r="T1651" s="16">
        <v>0</v>
      </c>
      <c r="U1651" s="17">
        <v>0</v>
      </c>
      <c r="V1651" s="17">
        <v>0</v>
      </c>
      <c r="W1651" s="16">
        <v>0</v>
      </c>
      <c r="X1651" s="16">
        <v>83</v>
      </c>
      <c r="Y1651" s="16">
        <v>0</v>
      </c>
      <c r="Z1651" s="16">
        <v>0</v>
      </c>
      <c r="AA1651" s="18">
        <v>0</v>
      </c>
      <c r="AB1651" s="16">
        <v>0</v>
      </c>
      <c r="AC1651" s="12" t="s">
        <v>549</v>
      </c>
      <c r="AD1651" s="12" t="s">
        <v>559</v>
      </c>
      <c r="AE1651" s="19">
        <v>43696</v>
      </c>
      <c r="AH1651" s="20">
        <v>43697</v>
      </c>
    </row>
    <row r="1652" spans="1:34" s="12" customFormat="1" ht="12.75" x14ac:dyDescent="0.15">
      <c r="A1652" s="12" t="s">
        <v>2609</v>
      </c>
      <c r="B1652" s="12" t="s">
        <v>452</v>
      </c>
      <c r="C1652" s="12" t="s">
        <v>453</v>
      </c>
      <c r="D1652" s="12" t="s">
        <v>1262</v>
      </c>
      <c r="E1652" s="12" t="s">
        <v>544</v>
      </c>
      <c r="F1652" s="12" t="s">
        <v>545</v>
      </c>
      <c r="G1652" s="16">
        <v>800000</v>
      </c>
      <c r="H1652" s="16">
        <v>168500</v>
      </c>
      <c r="I1652" s="17">
        <v>168500</v>
      </c>
      <c r="J1652" s="17">
        <v>168500</v>
      </c>
      <c r="K1652" s="16">
        <v>631500</v>
      </c>
      <c r="L1652" s="12" t="s">
        <v>1263</v>
      </c>
      <c r="M1652" s="12" t="s">
        <v>569</v>
      </c>
      <c r="N1652" s="12" t="s">
        <v>1264</v>
      </c>
      <c r="O1652" s="16">
        <v>603</v>
      </c>
      <c r="P1652" s="16">
        <v>242</v>
      </c>
      <c r="Q1652" s="17">
        <v>331.5</v>
      </c>
      <c r="R1652" s="17">
        <v>331.5</v>
      </c>
      <c r="S1652" s="16">
        <v>0</v>
      </c>
      <c r="T1652" s="16">
        <v>0</v>
      </c>
      <c r="U1652" s="17">
        <v>0</v>
      </c>
      <c r="V1652" s="17">
        <v>0</v>
      </c>
      <c r="W1652" s="16">
        <v>242</v>
      </c>
      <c r="X1652" s="16">
        <v>361</v>
      </c>
      <c r="Y1652" s="16">
        <v>114.99312500000001</v>
      </c>
      <c r="Z1652" s="16">
        <v>127.00687499999999</v>
      </c>
      <c r="AA1652" s="18">
        <v>0</v>
      </c>
      <c r="AB1652" s="16">
        <v>-114.99312500000001</v>
      </c>
      <c r="AC1652" s="12" t="s">
        <v>549</v>
      </c>
      <c r="AD1652" s="12" t="s">
        <v>559</v>
      </c>
      <c r="AE1652" s="19">
        <v>43696</v>
      </c>
      <c r="AF1652" s="19">
        <v>43701</v>
      </c>
      <c r="AH1652" s="20">
        <v>43704</v>
      </c>
    </row>
    <row r="1653" spans="1:34" s="12" customFormat="1" ht="12.75" x14ac:dyDescent="0.15">
      <c r="A1653" s="12" t="s">
        <v>2610</v>
      </c>
      <c r="B1653" s="12" t="s">
        <v>419</v>
      </c>
      <c r="C1653" s="12" t="s">
        <v>680</v>
      </c>
      <c r="D1653" s="12" t="s">
        <v>681</v>
      </c>
      <c r="E1653" s="12" t="s">
        <v>544</v>
      </c>
      <c r="F1653" s="12" t="s">
        <v>545</v>
      </c>
      <c r="G1653" s="16">
        <v>1200000</v>
      </c>
      <c r="H1653" s="16">
        <v>45000</v>
      </c>
      <c r="I1653" s="17">
        <v>45000</v>
      </c>
      <c r="J1653" s="17">
        <v>45000</v>
      </c>
      <c r="K1653" s="16">
        <v>1155000</v>
      </c>
      <c r="L1653" s="12" t="s">
        <v>677</v>
      </c>
      <c r="M1653" s="12" t="s">
        <v>564</v>
      </c>
      <c r="N1653" s="12" t="s">
        <v>678</v>
      </c>
      <c r="O1653" s="16">
        <v>160.80000000000001</v>
      </c>
      <c r="P1653" s="16">
        <v>6.03</v>
      </c>
      <c r="Q1653" s="17">
        <v>82.38</v>
      </c>
      <c r="R1653" s="17">
        <v>82.38</v>
      </c>
      <c r="S1653" s="16">
        <v>0</v>
      </c>
      <c r="T1653" s="16">
        <v>0</v>
      </c>
      <c r="U1653" s="17">
        <v>0</v>
      </c>
      <c r="V1653" s="17">
        <v>0</v>
      </c>
      <c r="W1653" s="16">
        <v>6.03</v>
      </c>
      <c r="X1653" s="16">
        <v>154.77000000000001</v>
      </c>
      <c r="Y1653" s="16">
        <v>0</v>
      </c>
      <c r="Z1653" s="16">
        <v>6.03</v>
      </c>
      <c r="AA1653" s="18">
        <v>0</v>
      </c>
      <c r="AB1653" s="16">
        <v>0</v>
      </c>
      <c r="AC1653" s="12" t="s">
        <v>549</v>
      </c>
      <c r="AD1653" s="12" t="s">
        <v>559</v>
      </c>
      <c r="AE1653" s="19">
        <v>43697</v>
      </c>
      <c r="AF1653" s="19">
        <v>43697</v>
      </c>
      <c r="AH1653" s="20">
        <v>43704</v>
      </c>
    </row>
    <row r="1654" spans="1:34" s="12" customFormat="1" ht="12.75" x14ac:dyDescent="0.15">
      <c r="A1654" s="12" t="s">
        <v>2611</v>
      </c>
      <c r="B1654" s="12" t="s">
        <v>422</v>
      </c>
      <c r="C1654" s="12" t="s">
        <v>675</v>
      </c>
      <c r="D1654" s="12" t="s">
        <v>676</v>
      </c>
      <c r="E1654" s="12" t="s">
        <v>544</v>
      </c>
      <c r="F1654" s="12" t="s">
        <v>545</v>
      </c>
      <c r="G1654" s="16">
        <v>1200000</v>
      </c>
      <c r="H1654" s="16">
        <v>75000</v>
      </c>
      <c r="I1654" s="17">
        <v>75000</v>
      </c>
      <c r="J1654" s="17">
        <v>75000</v>
      </c>
      <c r="K1654" s="16">
        <v>1125000</v>
      </c>
      <c r="L1654" s="12" t="s">
        <v>677</v>
      </c>
      <c r="M1654" s="12" t="s">
        <v>564</v>
      </c>
      <c r="N1654" s="12" t="s">
        <v>678</v>
      </c>
      <c r="O1654" s="16">
        <v>160.80000000000001</v>
      </c>
      <c r="P1654" s="16">
        <v>10.050000000000001</v>
      </c>
      <c r="Q1654" s="17">
        <v>82</v>
      </c>
      <c r="R1654" s="17">
        <v>82</v>
      </c>
      <c r="S1654" s="16">
        <v>0</v>
      </c>
      <c r="T1654" s="16">
        <v>0</v>
      </c>
      <c r="U1654" s="17">
        <v>0</v>
      </c>
      <c r="V1654" s="17">
        <v>0</v>
      </c>
      <c r="W1654" s="16">
        <v>10.050000000000001</v>
      </c>
      <c r="X1654" s="16">
        <v>150.75</v>
      </c>
      <c r="Y1654" s="16">
        <v>0</v>
      </c>
      <c r="Z1654" s="16">
        <v>10.050000000000001</v>
      </c>
      <c r="AA1654" s="18">
        <v>0</v>
      </c>
      <c r="AB1654" s="16">
        <v>0</v>
      </c>
      <c r="AC1654" s="12" t="s">
        <v>549</v>
      </c>
      <c r="AD1654" s="12" t="s">
        <v>559</v>
      </c>
      <c r="AE1654" s="19">
        <v>43697</v>
      </c>
      <c r="AF1654" s="19">
        <v>43697</v>
      </c>
      <c r="AH1654" s="20">
        <v>43704</v>
      </c>
    </row>
    <row r="1655" spans="1:34" s="12" customFormat="1" ht="12.75" x14ac:dyDescent="0.15">
      <c r="A1655" s="12" t="s">
        <v>2612</v>
      </c>
      <c r="B1655" s="12" t="s">
        <v>2172</v>
      </c>
      <c r="C1655" s="12" t="s">
        <v>2173</v>
      </c>
      <c r="D1655" s="12" t="s">
        <v>2174</v>
      </c>
      <c r="E1655" s="12" t="s">
        <v>544</v>
      </c>
      <c r="F1655" s="12" t="s">
        <v>545</v>
      </c>
      <c r="G1655" s="16">
        <v>260000</v>
      </c>
      <c r="H1655" s="16">
        <v>256500</v>
      </c>
      <c r="I1655" s="17">
        <v>256500</v>
      </c>
      <c r="J1655" s="17">
        <v>256500</v>
      </c>
      <c r="K1655" s="16">
        <v>3500</v>
      </c>
      <c r="L1655" s="12" t="s">
        <v>2175</v>
      </c>
      <c r="M1655" s="12" t="s">
        <v>564</v>
      </c>
      <c r="N1655" s="12" t="s">
        <v>2176</v>
      </c>
      <c r="O1655" s="16">
        <v>74.224999999999994</v>
      </c>
      <c r="P1655" s="16">
        <v>74.224999999999994</v>
      </c>
      <c r="Q1655" s="17">
        <v>74.224999999999994</v>
      </c>
      <c r="R1655" s="17">
        <v>74.224999999999994</v>
      </c>
      <c r="S1655" s="16">
        <v>0</v>
      </c>
      <c r="T1655" s="16">
        <v>0</v>
      </c>
      <c r="U1655" s="17">
        <v>0</v>
      </c>
      <c r="V1655" s="17">
        <v>0</v>
      </c>
      <c r="W1655" s="16">
        <v>74.224999999999994</v>
      </c>
      <c r="X1655" s="16">
        <v>0</v>
      </c>
      <c r="Y1655" s="16">
        <v>0.99918269230769496</v>
      </c>
      <c r="Z1655" s="16">
        <v>73.225817307692296</v>
      </c>
      <c r="AA1655" s="18">
        <v>0</v>
      </c>
      <c r="AB1655" s="16">
        <v>-0.99918269230769496</v>
      </c>
      <c r="AC1655" s="12" t="s">
        <v>549</v>
      </c>
      <c r="AD1655" s="12" t="s">
        <v>559</v>
      </c>
      <c r="AE1655" s="19">
        <v>43697</v>
      </c>
      <c r="AF1655" s="19">
        <v>43697</v>
      </c>
      <c r="AH1655" s="20">
        <v>43700</v>
      </c>
    </row>
    <row r="1656" spans="1:34" s="12" customFormat="1" ht="12.75" x14ac:dyDescent="0.15">
      <c r="A1656" s="12" t="s">
        <v>2613</v>
      </c>
      <c r="B1656" s="12" t="s">
        <v>1642</v>
      </c>
      <c r="C1656" s="12" t="s">
        <v>670</v>
      </c>
      <c r="D1656" s="12" t="s">
        <v>562</v>
      </c>
      <c r="E1656" s="12" t="s">
        <v>544</v>
      </c>
      <c r="F1656" s="12" t="s">
        <v>545</v>
      </c>
      <c r="G1656" s="16">
        <v>110000</v>
      </c>
      <c r="H1656" s="16">
        <v>0</v>
      </c>
      <c r="I1656" s="17">
        <v>0</v>
      </c>
      <c r="J1656" s="17">
        <v>0</v>
      </c>
      <c r="K1656" s="16">
        <v>110000</v>
      </c>
      <c r="L1656" s="12" t="s">
        <v>568</v>
      </c>
      <c r="M1656" s="12" t="s">
        <v>569</v>
      </c>
      <c r="N1656" s="12" t="s">
        <v>570</v>
      </c>
      <c r="O1656" s="16">
        <v>57</v>
      </c>
      <c r="P1656" s="16">
        <v>0</v>
      </c>
      <c r="Q1656" s="17">
        <v>57</v>
      </c>
      <c r="R1656" s="17">
        <v>57</v>
      </c>
      <c r="S1656" s="16">
        <v>0</v>
      </c>
      <c r="T1656" s="16">
        <v>0</v>
      </c>
      <c r="U1656" s="17">
        <v>0</v>
      </c>
      <c r="V1656" s="17">
        <v>0</v>
      </c>
      <c r="W1656" s="16">
        <v>0</v>
      </c>
      <c r="X1656" s="16">
        <v>57</v>
      </c>
      <c r="Y1656" s="16">
        <v>0</v>
      </c>
      <c r="Z1656" s="16">
        <v>0</v>
      </c>
      <c r="AA1656" s="18">
        <v>0</v>
      </c>
      <c r="AB1656" s="16">
        <v>0</v>
      </c>
      <c r="AC1656" s="12" t="s">
        <v>549</v>
      </c>
      <c r="AD1656" s="12" t="s">
        <v>559</v>
      </c>
      <c r="AE1656" s="19">
        <v>43697</v>
      </c>
      <c r="AH1656" s="20">
        <v>43704</v>
      </c>
    </row>
    <row r="1657" spans="1:34" s="12" customFormat="1" ht="12.75" x14ac:dyDescent="0.15">
      <c r="A1657" s="12" t="s">
        <v>2614</v>
      </c>
      <c r="B1657" s="12" t="s">
        <v>363</v>
      </c>
      <c r="C1657" s="12" t="s">
        <v>670</v>
      </c>
      <c r="D1657" s="12" t="s">
        <v>853</v>
      </c>
      <c r="E1657" s="12" t="s">
        <v>544</v>
      </c>
      <c r="F1657" s="12" t="s">
        <v>545</v>
      </c>
      <c r="G1657" s="16">
        <v>600000</v>
      </c>
      <c r="H1657" s="16">
        <v>299000</v>
      </c>
      <c r="I1657" s="17">
        <v>299000</v>
      </c>
      <c r="J1657" s="17">
        <v>299000</v>
      </c>
      <c r="K1657" s="16">
        <v>301000</v>
      </c>
      <c r="L1657" s="12" t="s">
        <v>568</v>
      </c>
      <c r="M1657" s="12" t="s">
        <v>569</v>
      </c>
      <c r="N1657" s="12" t="s">
        <v>570</v>
      </c>
      <c r="O1657" s="16">
        <v>386</v>
      </c>
      <c r="P1657" s="16">
        <v>192.4</v>
      </c>
      <c r="Q1657" s="17">
        <v>386</v>
      </c>
      <c r="R1657" s="17">
        <v>386</v>
      </c>
      <c r="S1657" s="16">
        <v>0</v>
      </c>
      <c r="T1657" s="16">
        <v>0</v>
      </c>
      <c r="U1657" s="17">
        <v>0</v>
      </c>
      <c r="V1657" s="17">
        <v>0</v>
      </c>
      <c r="W1657" s="16">
        <v>192.4</v>
      </c>
      <c r="X1657" s="16">
        <v>193.6</v>
      </c>
      <c r="Y1657" s="16">
        <v>4.3333333333321199E-2</v>
      </c>
      <c r="Z1657" s="16">
        <v>192.356666666667</v>
      </c>
      <c r="AA1657" s="18">
        <v>0</v>
      </c>
      <c r="AB1657" s="16">
        <v>-4.3333333333321199E-2</v>
      </c>
      <c r="AC1657" s="12" t="s">
        <v>549</v>
      </c>
      <c r="AD1657" s="12" t="s">
        <v>559</v>
      </c>
      <c r="AE1657" s="19">
        <v>43697</v>
      </c>
      <c r="AF1657" s="19">
        <v>43698</v>
      </c>
      <c r="AH1657" s="20">
        <v>43704</v>
      </c>
    </row>
    <row r="1658" spans="1:34" s="12" customFormat="1" ht="12.75" x14ac:dyDescent="0.15">
      <c r="A1658" s="12" t="s">
        <v>2615</v>
      </c>
      <c r="B1658" s="12" t="s">
        <v>88</v>
      </c>
      <c r="C1658" s="12" t="s">
        <v>567</v>
      </c>
      <c r="D1658" s="12" t="s">
        <v>562</v>
      </c>
      <c r="E1658" s="12" t="s">
        <v>544</v>
      </c>
      <c r="F1658" s="12" t="s">
        <v>545</v>
      </c>
      <c r="G1658" s="16">
        <v>400000</v>
      </c>
      <c r="H1658" s="16">
        <v>0</v>
      </c>
      <c r="I1658" s="17">
        <v>0</v>
      </c>
      <c r="J1658" s="17">
        <v>0</v>
      </c>
      <c r="K1658" s="16">
        <v>400000</v>
      </c>
      <c r="L1658" s="12" t="s">
        <v>568</v>
      </c>
      <c r="M1658" s="12" t="s">
        <v>569</v>
      </c>
      <c r="N1658" s="12" t="s">
        <v>570</v>
      </c>
      <c r="O1658" s="16">
        <v>206</v>
      </c>
      <c r="P1658" s="16">
        <v>0</v>
      </c>
      <c r="Q1658" s="17">
        <v>23.31</v>
      </c>
      <c r="R1658" s="17">
        <v>23.31</v>
      </c>
      <c r="S1658" s="16">
        <v>0</v>
      </c>
      <c r="T1658" s="16">
        <v>0</v>
      </c>
      <c r="U1658" s="17">
        <v>0</v>
      </c>
      <c r="V1658" s="17">
        <v>0</v>
      </c>
      <c r="W1658" s="16">
        <v>0</v>
      </c>
      <c r="X1658" s="16">
        <v>206</v>
      </c>
      <c r="Y1658" s="16">
        <v>0</v>
      </c>
      <c r="Z1658" s="16">
        <v>0</v>
      </c>
      <c r="AA1658" s="18">
        <v>0</v>
      </c>
      <c r="AB1658" s="16">
        <v>0</v>
      </c>
      <c r="AC1658" s="12" t="s">
        <v>549</v>
      </c>
      <c r="AD1658" s="12" t="s">
        <v>559</v>
      </c>
      <c r="AE1658" s="19">
        <v>43697</v>
      </c>
      <c r="AH1658" s="20">
        <v>43704</v>
      </c>
    </row>
    <row r="1659" spans="1:34" s="12" customFormat="1" ht="12.75" x14ac:dyDescent="0.15">
      <c r="A1659" s="12" t="s">
        <v>2616</v>
      </c>
      <c r="B1659" s="12" t="s">
        <v>38</v>
      </c>
      <c r="C1659" s="12" t="s">
        <v>588</v>
      </c>
      <c r="D1659" s="12" t="s">
        <v>589</v>
      </c>
      <c r="E1659" s="12" t="s">
        <v>544</v>
      </c>
      <c r="F1659" s="12" t="s">
        <v>545</v>
      </c>
      <c r="G1659" s="16">
        <v>2000</v>
      </c>
      <c r="H1659" s="16">
        <v>1355</v>
      </c>
      <c r="I1659" s="17">
        <v>1355</v>
      </c>
      <c r="J1659" s="17">
        <v>1355</v>
      </c>
      <c r="K1659" s="16">
        <v>645</v>
      </c>
      <c r="L1659" s="12" t="s">
        <v>595</v>
      </c>
      <c r="M1659" s="12" t="s">
        <v>591</v>
      </c>
      <c r="N1659" s="12" t="s">
        <v>596</v>
      </c>
      <c r="O1659" s="16">
        <v>83</v>
      </c>
      <c r="P1659" s="16">
        <v>56.24</v>
      </c>
      <c r="Q1659" s="17">
        <v>82.73</v>
      </c>
      <c r="R1659" s="17">
        <v>82.73</v>
      </c>
      <c r="S1659" s="16">
        <v>0</v>
      </c>
      <c r="T1659" s="16">
        <v>0</v>
      </c>
      <c r="U1659" s="17">
        <v>0</v>
      </c>
      <c r="V1659" s="17">
        <v>0</v>
      </c>
      <c r="W1659" s="16">
        <v>56.24</v>
      </c>
      <c r="X1659" s="16">
        <v>26.76</v>
      </c>
      <c r="Y1659" s="16">
        <v>7.4999999999999997E-3</v>
      </c>
      <c r="Z1659" s="16">
        <v>56.232500000000002</v>
      </c>
      <c r="AA1659" s="18">
        <v>0</v>
      </c>
      <c r="AB1659" s="16">
        <v>-7.4999999999999997E-3</v>
      </c>
      <c r="AC1659" s="12" t="s">
        <v>549</v>
      </c>
      <c r="AD1659" s="12" t="s">
        <v>559</v>
      </c>
      <c r="AE1659" s="19">
        <v>43697</v>
      </c>
      <c r="AF1659" s="19">
        <v>43697</v>
      </c>
      <c r="AH1659" s="20">
        <v>43704</v>
      </c>
    </row>
    <row r="1660" spans="1:34" s="12" customFormat="1" ht="12.75" x14ac:dyDescent="0.15">
      <c r="A1660" s="12" t="s">
        <v>2617</v>
      </c>
      <c r="B1660" s="12" t="s">
        <v>37</v>
      </c>
      <c r="C1660" s="12" t="s">
        <v>588</v>
      </c>
      <c r="D1660" s="12" t="s">
        <v>589</v>
      </c>
      <c r="E1660" s="12" t="s">
        <v>544</v>
      </c>
      <c r="F1660" s="12" t="s">
        <v>545</v>
      </c>
      <c r="G1660" s="16">
        <v>2000</v>
      </c>
      <c r="H1660" s="16">
        <v>2000</v>
      </c>
      <c r="I1660" s="17">
        <v>2000</v>
      </c>
      <c r="J1660" s="17">
        <v>2000</v>
      </c>
      <c r="K1660" s="16">
        <v>0</v>
      </c>
      <c r="L1660" s="12" t="s">
        <v>595</v>
      </c>
      <c r="M1660" s="12" t="s">
        <v>591</v>
      </c>
      <c r="N1660" s="12" t="s">
        <v>596</v>
      </c>
      <c r="O1660" s="16">
        <v>83</v>
      </c>
      <c r="P1660" s="16">
        <v>83</v>
      </c>
      <c r="Q1660" s="17">
        <v>83</v>
      </c>
      <c r="R1660" s="17">
        <v>83</v>
      </c>
      <c r="S1660" s="16">
        <v>0</v>
      </c>
      <c r="T1660" s="16">
        <v>0</v>
      </c>
      <c r="U1660" s="17">
        <v>0</v>
      </c>
      <c r="V1660" s="17">
        <v>0</v>
      </c>
      <c r="W1660" s="16">
        <v>83</v>
      </c>
      <c r="X1660" s="16">
        <v>0</v>
      </c>
      <c r="Y1660" s="16">
        <v>-1.81898940354586E-14</v>
      </c>
      <c r="Z1660" s="16">
        <v>83</v>
      </c>
      <c r="AA1660" s="18">
        <v>0</v>
      </c>
      <c r="AB1660" s="16">
        <v>0</v>
      </c>
      <c r="AC1660" s="12" t="s">
        <v>549</v>
      </c>
      <c r="AD1660" s="12" t="s">
        <v>559</v>
      </c>
      <c r="AE1660" s="19">
        <v>43697</v>
      </c>
      <c r="AF1660" s="19">
        <v>43697</v>
      </c>
      <c r="AG1660" s="19">
        <v>43700</v>
      </c>
      <c r="AH1660" s="20">
        <v>43704</v>
      </c>
    </row>
    <row r="1661" spans="1:34" s="12" customFormat="1" ht="12.75" x14ac:dyDescent="0.15">
      <c r="A1661" s="12" t="s">
        <v>2618</v>
      </c>
      <c r="B1661" s="12" t="s">
        <v>211</v>
      </c>
      <c r="C1661" s="12" t="s">
        <v>573</v>
      </c>
      <c r="D1661" s="12" t="s">
        <v>1230</v>
      </c>
      <c r="E1661" s="12" t="s">
        <v>544</v>
      </c>
      <c r="F1661" s="12" t="s">
        <v>545</v>
      </c>
      <c r="G1661" s="16">
        <v>65</v>
      </c>
      <c r="H1661" s="16">
        <v>30</v>
      </c>
      <c r="I1661" s="17">
        <v>30</v>
      </c>
      <c r="J1661" s="17">
        <v>30</v>
      </c>
      <c r="K1661" s="16">
        <v>35</v>
      </c>
      <c r="L1661" s="12" t="s">
        <v>1105</v>
      </c>
      <c r="M1661" s="12" t="s">
        <v>686</v>
      </c>
      <c r="N1661" s="12" t="s">
        <v>1106</v>
      </c>
      <c r="O1661" s="16">
        <v>10.27</v>
      </c>
      <c r="P1661" s="16">
        <v>6.08</v>
      </c>
      <c r="Q1661" s="17">
        <v>9.48</v>
      </c>
      <c r="R1661" s="17">
        <v>9.48</v>
      </c>
      <c r="S1661" s="16">
        <v>0</v>
      </c>
      <c r="T1661" s="16">
        <v>0</v>
      </c>
      <c r="U1661" s="17">
        <v>0</v>
      </c>
      <c r="V1661" s="17">
        <v>0</v>
      </c>
      <c r="W1661" s="16">
        <v>6.08</v>
      </c>
      <c r="X1661" s="16">
        <v>4.1900000000000004</v>
      </c>
      <c r="Y1661" s="16">
        <v>1.34</v>
      </c>
      <c r="Z1661" s="16">
        <v>4.74</v>
      </c>
      <c r="AA1661" s="18">
        <v>0</v>
      </c>
      <c r="AB1661" s="16">
        <v>-1.34</v>
      </c>
      <c r="AC1661" s="12" t="s">
        <v>549</v>
      </c>
      <c r="AD1661" s="12" t="s">
        <v>559</v>
      </c>
      <c r="AE1661" s="19">
        <v>43697</v>
      </c>
      <c r="AF1661" s="19">
        <v>43698</v>
      </c>
      <c r="AH1661" s="20">
        <v>43704</v>
      </c>
    </row>
    <row r="1662" spans="1:34" s="12" customFormat="1" ht="12.75" x14ac:dyDescent="0.15">
      <c r="A1662" s="12" t="s">
        <v>2619</v>
      </c>
      <c r="B1662" s="12" t="s">
        <v>342</v>
      </c>
      <c r="C1662" s="12" t="s">
        <v>573</v>
      </c>
      <c r="D1662" s="12" t="s">
        <v>918</v>
      </c>
      <c r="E1662" s="12" t="s">
        <v>544</v>
      </c>
      <c r="F1662" s="12" t="s">
        <v>545</v>
      </c>
      <c r="G1662" s="16">
        <v>800</v>
      </c>
      <c r="H1662" s="16">
        <v>759</v>
      </c>
      <c r="I1662" s="17">
        <v>759</v>
      </c>
      <c r="J1662" s="17">
        <v>759</v>
      </c>
      <c r="K1662" s="16">
        <v>41</v>
      </c>
      <c r="L1662" s="12" t="s">
        <v>1105</v>
      </c>
      <c r="M1662" s="12" t="s">
        <v>686</v>
      </c>
      <c r="N1662" s="12" t="s">
        <v>1106</v>
      </c>
      <c r="O1662" s="16">
        <v>126.4</v>
      </c>
      <c r="P1662" s="16">
        <v>126.4</v>
      </c>
      <c r="Q1662" s="17">
        <v>126.4</v>
      </c>
      <c r="R1662" s="17">
        <v>126.4</v>
      </c>
      <c r="S1662" s="16">
        <v>0</v>
      </c>
      <c r="T1662" s="16">
        <v>0</v>
      </c>
      <c r="U1662" s="17">
        <v>0</v>
      </c>
      <c r="V1662" s="17">
        <v>0</v>
      </c>
      <c r="W1662" s="16">
        <v>126.4</v>
      </c>
      <c r="X1662" s="16">
        <v>0</v>
      </c>
      <c r="Y1662" s="16">
        <v>6.47799999999999</v>
      </c>
      <c r="Z1662" s="16">
        <v>119.922</v>
      </c>
      <c r="AA1662" s="18">
        <v>0</v>
      </c>
      <c r="AB1662" s="16">
        <v>-6.47799999999999</v>
      </c>
      <c r="AC1662" s="12" t="s">
        <v>549</v>
      </c>
      <c r="AD1662" s="12" t="s">
        <v>559</v>
      </c>
      <c r="AE1662" s="19">
        <v>43697</v>
      </c>
      <c r="AF1662" s="19">
        <v>43698</v>
      </c>
      <c r="AH1662" s="20">
        <v>43704</v>
      </c>
    </row>
    <row r="1663" spans="1:34" s="12" customFormat="1" ht="12.75" x14ac:dyDescent="0.15">
      <c r="A1663" s="12" t="s">
        <v>2620</v>
      </c>
      <c r="B1663" s="12" t="s">
        <v>2438</v>
      </c>
      <c r="C1663" s="12" t="s">
        <v>573</v>
      </c>
      <c r="D1663" s="12" t="s">
        <v>573</v>
      </c>
      <c r="E1663" s="12" t="s">
        <v>544</v>
      </c>
      <c r="F1663" s="12" t="s">
        <v>545</v>
      </c>
      <c r="G1663" s="16">
        <v>1700</v>
      </c>
      <c r="H1663" s="16">
        <v>897</v>
      </c>
      <c r="I1663" s="17">
        <v>897</v>
      </c>
      <c r="J1663" s="17">
        <v>897</v>
      </c>
      <c r="K1663" s="16">
        <v>803</v>
      </c>
      <c r="L1663" s="12" t="s">
        <v>2439</v>
      </c>
      <c r="M1663" s="12" t="s">
        <v>557</v>
      </c>
      <c r="N1663" s="12" t="s">
        <v>2440</v>
      </c>
      <c r="O1663" s="16">
        <v>166.6</v>
      </c>
      <c r="P1663" s="16">
        <v>101.3</v>
      </c>
      <c r="Q1663" s="17">
        <v>162.6</v>
      </c>
      <c r="R1663" s="17">
        <v>162.6</v>
      </c>
      <c r="S1663" s="16">
        <v>0</v>
      </c>
      <c r="T1663" s="16">
        <v>0</v>
      </c>
      <c r="U1663" s="17">
        <v>0</v>
      </c>
      <c r="V1663" s="17">
        <v>0</v>
      </c>
      <c r="W1663" s="16">
        <v>101.3</v>
      </c>
      <c r="X1663" s="16">
        <v>65.3</v>
      </c>
      <c r="Y1663" s="16">
        <v>13.394</v>
      </c>
      <c r="Z1663" s="16">
        <v>87.906000000000006</v>
      </c>
      <c r="AA1663" s="18">
        <v>0</v>
      </c>
      <c r="AB1663" s="16">
        <v>-13.394</v>
      </c>
      <c r="AC1663" s="12" t="s">
        <v>549</v>
      </c>
      <c r="AD1663" s="12" t="s">
        <v>559</v>
      </c>
      <c r="AE1663" s="19">
        <v>43697</v>
      </c>
      <c r="AF1663" s="19">
        <v>43697</v>
      </c>
      <c r="AH1663" s="20">
        <v>43704</v>
      </c>
    </row>
    <row r="1664" spans="1:34" s="12" customFormat="1" ht="12.75" x14ac:dyDescent="0.15">
      <c r="A1664" s="12" t="s">
        <v>2621</v>
      </c>
      <c r="B1664" s="12" t="s">
        <v>9</v>
      </c>
      <c r="C1664" s="12" t="s">
        <v>588</v>
      </c>
      <c r="D1664" s="12" t="s">
        <v>607</v>
      </c>
      <c r="E1664" s="12" t="s">
        <v>544</v>
      </c>
      <c r="F1664" s="12" t="s">
        <v>545</v>
      </c>
      <c r="G1664" s="16">
        <v>2000</v>
      </c>
      <c r="H1664" s="16">
        <v>2000</v>
      </c>
      <c r="I1664" s="17">
        <v>2000</v>
      </c>
      <c r="J1664" s="17">
        <v>2000</v>
      </c>
      <c r="K1664" s="16">
        <v>0</v>
      </c>
      <c r="L1664" s="12" t="s">
        <v>608</v>
      </c>
      <c r="M1664" s="12" t="s">
        <v>557</v>
      </c>
      <c r="N1664" s="12" t="s">
        <v>609</v>
      </c>
      <c r="O1664" s="16">
        <v>281</v>
      </c>
      <c r="P1664" s="16">
        <v>281</v>
      </c>
      <c r="Q1664" s="17">
        <v>281</v>
      </c>
      <c r="R1664" s="17">
        <v>281</v>
      </c>
      <c r="S1664" s="16">
        <v>0</v>
      </c>
      <c r="T1664" s="16">
        <v>0</v>
      </c>
      <c r="U1664" s="17">
        <v>0</v>
      </c>
      <c r="V1664" s="17">
        <v>0</v>
      </c>
      <c r="W1664" s="16">
        <v>281</v>
      </c>
      <c r="X1664" s="16">
        <v>0</v>
      </c>
      <c r="Y1664" s="16">
        <v>0</v>
      </c>
      <c r="Z1664" s="16">
        <v>281</v>
      </c>
      <c r="AA1664" s="18">
        <v>0</v>
      </c>
      <c r="AB1664" s="16">
        <v>0</v>
      </c>
      <c r="AC1664" s="12" t="s">
        <v>549</v>
      </c>
      <c r="AD1664" s="12" t="s">
        <v>559</v>
      </c>
      <c r="AE1664" s="19">
        <v>43697</v>
      </c>
      <c r="AF1664" s="19">
        <v>43697</v>
      </c>
      <c r="AG1664" s="19">
        <v>43699</v>
      </c>
      <c r="AH1664" s="20">
        <v>43700</v>
      </c>
    </row>
    <row r="1665" spans="1:34" s="12" customFormat="1" ht="12.75" x14ac:dyDescent="0.15">
      <c r="A1665" s="12" t="s">
        <v>2622</v>
      </c>
      <c r="B1665" s="12" t="s">
        <v>62</v>
      </c>
      <c r="C1665" s="12" t="s">
        <v>588</v>
      </c>
      <c r="D1665" s="12" t="s">
        <v>589</v>
      </c>
      <c r="E1665" s="12" t="s">
        <v>544</v>
      </c>
      <c r="F1665" s="12" t="s">
        <v>545</v>
      </c>
      <c r="G1665" s="16">
        <v>450</v>
      </c>
      <c r="H1665" s="16">
        <v>0</v>
      </c>
      <c r="I1665" s="17">
        <v>0</v>
      </c>
      <c r="J1665" s="17">
        <v>0</v>
      </c>
      <c r="K1665" s="16">
        <v>450</v>
      </c>
      <c r="L1665" s="12" t="s">
        <v>1183</v>
      </c>
      <c r="M1665" s="12" t="s">
        <v>725</v>
      </c>
      <c r="N1665" s="12" t="s">
        <v>1520</v>
      </c>
      <c r="O1665" s="16">
        <v>12</v>
      </c>
      <c r="P1665" s="16">
        <v>0</v>
      </c>
      <c r="Q1665" s="17">
        <v>5.56</v>
      </c>
      <c r="R1665" s="17">
        <v>5.56</v>
      </c>
      <c r="S1665" s="16">
        <v>0</v>
      </c>
      <c r="T1665" s="16">
        <v>0</v>
      </c>
      <c r="U1665" s="17">
        <v>0</v>
      </c>
      <c r="V1665" s="17">
        <v>0</v>
      </c>
      <c r="W1665" s="16">
        <v>0</v>
      </c>
      <c r="X1665" s="16">
        <v>12</v>
      </c>
      <c r="Y1665" s="16">
        <v>0</v>
      </c>
      <c r="Z1665" s="16">
        <v>0</v>
      </c>
      <c r="AA1665" s="18">
        <v>0</v>
      </c>
      <c r="AB1665" s="16">
        <v>0</v>
      </c>
      <c r="AC1665" s="12" t="s">
        <v>549</v>
      </c>
      <c r="AD1665" s="12" t="s">
        <v>559</v>
      </c>
      <c r="AE1665" s="19">
        <v>43697</v>
      </c>
      <c r="AH1665" s="20">
        <v>43704</v>
      </c>
    </row>
    <row r="1666" spans="1:34" s="12" customFormat="1" ht="12.75" x14ac:dyDescent="0.15">
      <c r="A1666" s="12" t="s">
        <v>2623</v>
      </c>
      <c r="B1666" s="12" t="s">
        <v>55</v>
      </c>
      <c r="C1666" s="12" t="s">
        <v>588</v>
      </c>
      <c r="D1666" s="12" t="s">
        <v>816</v>
      </c>
      <c r="E1666" s="12" t="s">
        <v>544</v>
      </c>
      <c r="F1666" s="12" t="s">
        <v>545</v>
      </c>
      <c r="G1666" s="16">
        <v>3000</v>
      </c>
      <c r="H1666" s="16">
        <v>2095</v>
      </c>
      <c r="I1666" s="17">
        <v>2095</v>
      </c>
      <c r="J1666" s="17">
        <v>2095</v>
      </c>
      <c r="K1666" s="16">
        <v>905</v>
      </c>
      <c r="L1666" s="12" t="s">
        <v>817</v>
      </c>
      <c r="M1666" s="12" t="s">
        <v>557</v>
      </c>
      <c r="N1666" s="12" t="s">
        <v>818</v>
      </c>
      <c r="O1666" s="16">
        <v>235</v>
      </c>
      <c r="P1666" s="16">
        <v>164.11</v>
      </c>
      <c r="Q1666" s="17">
        <v>235</v>
      </c>
      <c r="R1666" s="17">
        <v>235</v>
      </c>
      <c r="S1666" s="16">
        <v>0</v>
      </c>
      <c r="T1666" s="16">
        <v>0</v>
      </c>
      <c r="U1666" s="17">
        <v>0</v>
      </c>
      <c r="V1666" s="17">
        <v>0</v>
      </c>
      <c r="W1666" s="16">
        <v>164.11</v>
      </c>
      <c r="X1666" s="16">
        <v>70.89</v>
      </c>
      <c r="Y1666" s="16">
        <v>1.6666666666787901E-3</v>
      </c>
      <c r="Z1666" s="16">
        <v>164.10833333333301</v>
      </c>
      <c r="AA1666" s="18">
        <v>0</v>
      </c>
      <c r="AB1666" s="16">
        <v>-1.6666666666787901E-3</v>
      </c>
      <c r="AC1666" s="12" t="s">
        <v>549</v>
      </c>
      <c r="AD1666" s="12" t="s">
        <v>559</v>
      </c>
      <c r="AE1666" s="19">
        <v>43697</v>
      </c>
      <c r="AF1666" s="19">
        <v>43697</v>
      </c>
      <c r="AH1666" s="20">
        <v>43704</v>
      </c>
    </row>
    <row r="1667" spans="1:34" s="12" customFormat="1" ht="12.75" x14ac:dyDescent="0.15">
      <c r="A1667" s="12" t="s">
        <v>2624</v>
      </c>
      <c r="B1667" s="12" t="s">
        <v>98</v>
      </c>
      <c r="C1667" s="12" t="s">
        <v>588</v>
      </c>
      <c r="D1667" s="12" t="s">
        <v>1060</v>
      </c>
      <c r="E1667" s="12" t="s">
        <v>544</v>
      </c>
      <c r="F1667" s="12" t="s">
        <v>545</v>
      </c>
      <c r="G1667" s="16">
        <v>3000</v>
      </c>
      <c r="H1667" s="16">
        <v>3000</v>
      </c>
      <c r="I1667" s="17">
        <v>3000</v>
      </c>
      <c r="J1667" s="17">
        <v>3000</v>
      </c>
      <c r="K1667" s="16">
        <v>0</v>
      </c>
      <c r="L1667" s="12" t="s">
        <v>1061</v>
      </c>
      <c r="M1667" s="12" t="s">
        <v>557</v>
      </c>
      <c r="N1667" s="12" t="s">
        <v>1062</v>
      </c>
      <c r="O1667" s="16">
        <v>294</v>
      </c>
      <c r="P1667" s="16">
        <v>294</v>
      </c>
      <c r="Q1667" s="17">
        <v>294</v>
      </c>
      <c r="R1667" s="17">
        <v>294</v>
      </c>
      <c r="S1667" s="16">
        <v>0</v>
      </c>
      <c r="T1667" s="16">
        <v>0</v>
      </c>
      <c r="U1667" s="17">
        <v>0</v>
      </c>
      <c r="V1667" s="17">
        <v>0</v>
      </c>
      <c r="W1667" s="16">
        <v>294</v>
      </c>
      <c r="X1667" s="16">
        <v>0</v>
      </c>
      <c r="Y1667" s="16">
        <v>0</v>
      </c>
      <c r="Z1667" s="16">
        <v>294</v>
      </c>
      <c r="AA1667" s="18">
        <v>0</v>
      </c>
      <c r="AB1667" s="16">
        <v>0</v>
      </c>
      <c r="AC1667" s="12" t="s">
        <v>549</v>
      </c>
      <c r="AD1667" s="12" t="s">
        <v>559</v>
      </c>
      <c r="AE1667" s="19">
        <v>43697</v>
      </c>
      <c r="AF1667" s="19">
        <v>43697</v>
      </c>
      <c r="AG1667" s="19">
        <v>43703</v>
      </c>
      <c r="AH1667" s="20">
        <v>43704</v>
      </c>
    </row>
    <row r="1668" spans="1:34" s="12" customFormat="1" ht="13.5" x14ac:dyDescent="0.15">
      <c r="A1668" s="12" t="s">
        <v>2625</v>
      </c>
      <c r="B1668" s="12" t="s">
        <v>1247</v>
      </c>
      <c r="C1668" s="12" t="s">
        <v>652</v>
      </c>
      <c r="D1668" s="12" t="s">
        <v>1196</v>
      </c>
      <c r="E1668" s="12" t="s">
        <v>544</v>
      </c>
      <c r="F1668" s="12" t="s">
        <v>703</v>
      </c>
      <c r="G1668" s="16">
        <v>100</v>
      </c>
      <c r="H1668" s="16">
        <v>0</v>
      </c>
      <c r="I1668" s="17">
        <v>0</v>
      </c>
      <c r="J1668" s="17">
        <v>0</v>
      </c>
      <c r="K1668" s="16">
        <v>100</v>
      </c>
      <c r="L1668" s="12" t="s">
        <v>654</v>
      </c>
      <c r="M1668" s="12" t="s">
        <v>557</v>
      </c>
      <c r="N1668" s="12" t="s">
        <v>655</v>
      </c>
      <c r="O1668" s="16">
        <v>13</v>
      </c>
      <c r="P1668" s="16">
        <v>0</v>
      </c>
      <c r="Q1668" s="17">
        <v>0</v>
      </c>
      <c r="R1668" s="17">
        <v>0</v>
      </c>
      <c r="S1668" s="16">
        <v>0</v>
      </c>
      <c r="T1668" s="16">
        <v>0</v>
      </c>
      <c r="U1668" s="17">
        <v>0</v>
      </c>
      <c r="V1668" s="17">
        <v>0</v>
      </c>
      <c r="W1668" s="16">
        <v>0</v>
      </c>
      <c r="X1668" s="16">
        <v>13</v>
      </c>
      <c r="Y1668" s="16">
        <v>0</v>
      </c>
      <c r="Z1668" s="16">
        <v>0</v>
      </c>
      <c r="AA1668" s="18">
        <v>0</v>
      </c>
      <c r="AB1668" s="16">
        <v>0</v>
      </c>
      <c r="AC1668" s="12" t="s">
        <v>549</v>
      </c>
      <c r="AD1668" s="12" t="s">
        <v>559</v>
      </c>
      <c r="AE1668" s="19">
        <v>43697</v>
      </c>
      <c r="AF1668"/>
    </row>
    <row r="1669" spans="1:34" s="12" customFormat="1" ht="12.75" x14ac:dyDescent="0.15">
      <c r="A1669" s="12" t="s">
        <v>2626</v>
      </c>
      <c r="B1669" s="12" t="s">
        <v>107</v>
      </c>
      <c r="C1669" s="12" t="s">
        <v>554</v>
      </c>
      <c r="D1669" s="12" t="s">
        <v>757</v>
      </c>
      <c r="E1669" s="12" t="s">
        <v>544</v>
      </c>
      <c r="F1669" s="12" t="s">
        <v>545</v>
      </c>
      <c r="G1669" s="16">
        <v>1000</v>
      </c>
      <c r="H1669" s="16">
        <v>464.1</v>
      </c>
      <c r="I1669" s="17">
        <v>464.1</v>
      </c>
      <c r="J1669" s="17">
        <v>464.1</v>
      </c>
      <c r="K1669" s="16">
        <v>535.9</v>
      </c>
      <c r="L1669" s="12" t="s">
        <v>654</v>
      </c>
      <c r="M1669" s="12" t="s">
        <v>557</v>
      </c>
      <c r="N1669" s="12" t="s">
        <v>655</v>
      </c>
      <c r="O1669" s="16">
        <v>139</v>
      </c>
      <c r="P1669" s="16">
        <v>64.515000000000001</v>
      </c>
      <c r="Q1669" s="17">
        <v>69.364999999999995</v>
      </c>
      <c r="R1669" s="17">
        <v>69.364999999999995</v>
      </c>
      <c r="S1669" s="16">
        <v>0</v>
      </c>
      <c r="T1669" s="16">
        <v>0</v>
      </c>
      <c r="U1669" s="17">
        <v>0</v>
      </c>
      <c r="V1669" s="17">
        <v>0</v>
      </c>
      <c r="W1669" s="16">
        <v>64.515000000000001</v>
      </c>
      <c r="X1669" s="16">
        <v>74.484999999999999</v>
      </c>
      <c r="Y1669" s="16">
        <v>5.10000000000218E-3</v>
      </c>
      <c r="Z1669" s="16">
        <v>64.509900000000002</v>
      </c>
      <c r="AA1669" s="18">
        <v>0</v>
      </c>
      <c r="AB1669" s="16">
        <v>-5.10000000000218E-3</v>
      </c>
      <c r="AC1669" s="12" t="s">
        <v>549</v>
      </c>
      <c r="AD1669" s="12" t="s">
        <v>559</v>
      </c>
      <c r="AE1669" s="19">
        <v>43697</v>
      </c>
      <c r="AF1669" s="19">
        <v>43697</v>
      </c>
      <c r="AH1669" s="20">
        <v>43704</v>
      </c>
    </row>
    <row r="1670" spans="1:34" s="12" customFormat="1" ht="12.75" x14ac:dyDescent="0.15">
      <c r="A1670" s="12" t="s">
        <v>2627</v>
      </c>
      <c r="B1670" s="12" t="s">
        <v>1920</v>
      </c>
      <c r="C1670" s="12" t="s">
        <v>652</v>
      </c>
      <c r="D1670" s="12" t="s">
        <v>1921</v>
      </c>
      <c r="E1670" s="12" t="s">
        <v>544</v>
      </c>
      <c r="F1670" s="12" t="s">
        <v>545</v>
      </c>
      <c r="G1670" s="16">
        <v>34</v>
      </c>
      <c r="H1670" s="16">
        <v>34</v>
      </c>
      <c r="I1670" s="17">
        <v>34</v>
      </c>
      <c r="J1670" s="17">
        <v>34</v>
      </c>
      <c r="K1670" s="16">
        <v>0</v>
      </c>
      <c r="L1670" s="12" t="s">
        <v>654</v>
      </c>
      <c r="M1670" s="12" t="s">
        <v>557</v>
      </c>
      <c r="N1670" s="12" t="s">
        <v>655</v>
      </c>
      <c r="O1670" s="16">
        <v>2</v>
      </c>
      <c r="P1670" s="16">
        <v>2</v>
      </c>
      <c r="Q1670" s="17">
        <v>2</v>
      </c>
      <c r="R1670" s="17">
        <v>2</v>
      </c>
      <c r="S1670" s="16">
        <v>0</v>
      </c>
      <c r="T1670" s="16">
        <v>0</v>
      </c>
      <c r="U1670" s="17">
        <v>0</v>
      </c>
      <c r="V1670" s="17">
        <v>0</v>
      </c>
      <c r="W1670" s="16">
        <v>2</v>
      </c>
      <c r="X1670" s="16">
        <v>0</v>
      </c>
      <c r="Y1670" s="16">
        <v>0</v>
      </c>
      <c r="Z1670" s="16">
        <v>2</v>
      </c>
      <c r="AA1670" s="18">
        <v>0</v>
      </c>
      <c r="AB1670" s="16">
        <v>0</v>
      </c>
      <c r="AC1670" s="12" t="s">
        <v>549</v>
      </c>
      <c r="AD1670" s="12" t="s">
        <v>559</v>
      </c>
      <c r="AE1670" s="19">
        <v>43697</v>
      </c>
      <c r="AF1670" s="19">
        <v>43698</v>
      </c>
      <c r="AG1670" s="19">
        <v>43698</v>
      </c>
      <c r="AH1670" s="20">
        <v>43700</v>
      </c>
    </row>
    <row r="1671" spans="1:34" s="12" customFormat="1" ht="12.75" x14ac:dyDescent="0.15">
      <c r="A1671" s="12" t="s">
        <v>2628</v>
      </c>
      <c r="B1671" s="12" t="s">
        <v>15</v>
      </c>
      <c r="C1671" s="12" t="s">
        <v>690</v>
      </c>
      <c r="D1671" s="12" t="s">
        <v>691</v>
      </c>
      <c r="E1671" s="12" t="s">
        <v>544</v>
      </c>
      <c r="F1671" s="12" t="s">
        <v>545</v>
      </c>
      <c r="G1671" s="16">
        <v>800000</v>
      </c>
      <c r="H1671" s="16">
        <v>702000</v>
      </c>
      <c r="I1671" s="17">
        <v>702000</v>
      </c>
      <c r="J1671" s="17">
        <v>702000</v>
      </c>
      <c r="K1671" s="16">
        <v>98000</v>
      </c>
      <c r="L1671" s="12" t="s">
        <v>692</v>
      </c>
      <c r="M1671" s="12" t="s">
        <v>564</v>
      </c>
      <c r="N1671" s="12" t="s">
        <v>693</v>
      </c>
      <c r="O1671" s="16">
        <v>272</v>
      </c>
      <c r="P1671" s="16">
        <v>241.6</v>
      </c>
      <c r="Q1671" s="17">
        <v>272</v>
      </c>
      <c r="R1671" s="17">
        <v>272</v>
      </c>
      <c r="S1671" s="16">
        <v>0</v>
      </c>
      <c r="T1671" s="16">
        <v>0</v>
      </c>
      <c r="U1671" s="17">
        <v>0</v>
      </c>
      <c r="V1671" s="17">
        <v>0</v>
      </c>
      <c r="W1671" s="16">
        <v>241.6</v>
      </c>
      <c r="X1671" s="16">
        <v>30.4</v>
      </c>
      <c r="Y1671" s="16">
        <v>2.92</v>
      </c>
      <c r="Z1671" s="16">
        <v>238.68</v>
      </c>
      <c r="AA1671" s="18">
        <v>0</v>
      </c>
      <c r="AB1671" s="16">
        <v>-2.92</v>
      </c>
      <c r="AC1671" s="12" t="s">
        <v>549</v>
      </c>
      <c r="AD1671" s="12" t="s">
        <v>559</v>
      </c>
      <c r="AE1671" s="19">
        <v>43697</v>
      </c>
      <c r="AF1671" s="19">
        <v>43697</v>
      </c>
      <c r="AH1671" s="20">
        <v>43704</v>
      </c>
    </row>
    <row r="1672" spans="1:34" s="12" customFormat="1" ht="12.75" x14ac:dyDescent="0.15">
      <c r="A1672" s="12" t="s">
        <v>2629</v>
      </c>
      <c r="B1672" s="12" t="s">
        <v>1200</v>
      </c>
      <c r="C1672" s="12" t="s">
        <v>554</v>
      </c>
      <c r="D1672" s="12" t="s">
        <v>1201</v>
      </c>
      <c r="E1672" s="12" t="s">
        <v>544</v>
      </c>
      <c r="F1672" s="12" t="s">
        <v>545</v>
      </c>
      <c r="G1672" s="16">
        <v>300</v>
      </c>
      <c r="H1672" s="16">
        <v>293.3</v>
      </c>
      <c r="I1672" s="17">
        <v>293.3</v>
      </c>
      <c r="J1672" s="17">
        <v>293.3</v>
      </c>
      <c r="K1672" s="16">
        <v>6.7</v>
      </c>
      <c r="L1672" s="12" t="s">
        <v>1202</v>
      </c>
      <c r="M1672" s="12" t="s">
        <v>557</v>
      </c>
      <c r="N1672" s="12" t="s">
        <v>1203</v>
      </c>
      <c r="O1672" s="16">
        <v>109</v>
      </c>
      <c r="P1672" s="16">
        <v>109</v>
      </c>
      <c r="Q1672" s="17">
        <v>109</v>
      </c>
      <c r="R1672" s="17">
        <v>109</v>
      </c>
      <c r="S1672" s="16">
        <v>0</v>
      </c>
      <c r="T1672" s="16">
        <v>0</v>
      </c>
      <c r="U1672" s="17">
        <v>0</v>
      </c>
      <c r="V1672" s="17">
        <v>0</v>
      </c>
      <c r="W1672" s="16">
        <v>109</v>
      </c>
      <c r="X1672" s="16">
        <v>0</v>
      </c>
      <c r="Y1672" s="16">
        <v>2.4343333333333201</v>
      </c>
      <c r="Z1672" s="16">
        <v>106.565666666667</v>
      </c>
      <c r="AA1672" s="18">
        <v>0</v>
      </c>
      <c r="AB1672" s="16">
        <v>-2.4343333333333201</v>
      </c>
      <c r="AC1672" s="12" t="s">
        <v>549</v>
      </c>
      <c r="AD1672" s="12" t="s">
        <v>559</v>
      </c>
      <c r="AE1672" s="19">
        <v>43697</v>
      </c>
      <c r="AF1672" s="19">
        <v>43697</v>
      </c>
      <c r="AH1672" s="20">
        <v>43700</v>
      </c>
    </row>
    <row r="1673" spans="1:34" s="12" customFormat="1" ht="13.5" x14ac:dyDescent="0.15">
      <c r="A1673" s="12" t="s">
        <v>2630</v>
      </c>
      <c r="B1673" s="12" t="s">
        <v>416</v>
      </c>
      <c r="C1673" s="12" t="s">
        <v>753</v>
      </c>
      <c r="D1673" s="12" t="s">
        <v>2494</v>
      </c>
      <c r="E1673" s="12" t="s">
        <v>544</v>
      </c>
      <c r="F1673" s="12" t="s">
        <v>703</v>
      </c>
      <c r="G1673" s="16">
        <v>140</v>
      </c>
      <c r="H1673" s="16">
        <v>0</v>
      </c>
      <c r="I1673" s="17">
        <v>0</v>
      </c>
      <c r="J1673" s="17">
        <v>0</v>
      </c>
      <c r="K1673" s="16">
        <v>140</v>
      </c>
      <c r="L1673" s="12" t="s">
        <v>1197</v>
      </c>
      <c r="M1673" s="12" t="s">
        <v>557</v>
      </c>
      <c r="N1673" s="12" t="s">
        <v>2495</v>
      </c>
      <c r="O1673" s="16">
        <v>12.726000000000001</v>
      </c>
      <c r="P1673" s="16">
        <v>0</v>
      </c>
      <c r="Q1673" s="17">
        <v>0</v>
      </c>
      <c r="R1673" s="17">
        <v>0</v>
      </c>
      <c r="S1673" s="16">
        <v>0</v>
      </c>
      <c r="T1673" s="16">
        <v>0</v>
      </c>
      <c r="U1673" s="17">
        <v>0</v>
      </c>
      <c r="V1673" s="17">
        <v>0</v>
      </c>
      <c r="W1673" s="16">
        <v>0</v>
      </c>
      <c r="X1673" s="16">
        <v>12.726000000000001</v>
      </c>
      <c r="Y1673" s="16">
        <v>0</v>
      </c>
      <c r="Z1673" s="16">
        <v>0</v>
      </c>
      <c r="AA1673" s="18">
        <v>0</v>
      </c>
      <c r="AB1673" s="16">
        <v>0</v>
      </c>
      <c r="AC1673" s="12" t="s">
        <v>549</v>
      </c>
      <c r="AD1673" s="12" t="s">
        <v>559</v>
      </c>
      <c r="AE1673" s="19">
        <v>43697</v>
      </c>
      <c r="AF1673"/>
      <c r="AG1673"/>
      <c r="AH1673"/>
    </row>
    <row r="1674" spans="1:34" s="12" customFormat="1" ht="12.75" x14ac:dyDescent="0.15">
      <c r="A1674" s="12" t="s">
        <v>2631</v>
      </c>
      <c r="B1674" s="12" t="s">
        <v>1195</v>
      </c>
      <c r="C1674" s="12" t="s">
        <v>636</v>
      </c>
      <c r="D1674" s="12" t="s">
        <v>1196</v>
      </c>
      <c r="E1674" s="12" t="s">
        <v>544</v>
      </c>
      <c r="F1674" s="12" t="s">
        <v>545</v>
      </c>
      <c r="G1674" s="16">
        <v>200</v>
      </c>
      <c r="H1674" s="16">
        <v>105</v>
      </c>
      <c r="I1674" s="17">
        <v>105</v>
      </c>
      <c r="J1674" s="17">
        <v>105</v>
      </c>
      <c r="K1674" s="16">
        <v>95</v>
      </c>
      <c r="L1674" s="12" t="s">
        <v>1197</v>
      </c>
      <c r="M1674" s="12" t="s">
        <v>557</v>
      </c>
      <c r="N1674" s="12" t="s">
        <v>2495</v>
      </c>
      <c r="O1674" s="16">
        <v>32.396000000000001</v>
      </c>
      <c r="P1674" s="16">
        <v>32.396000000000001</v>
      </c>
      <c r="Q1674" s="17">
        <v>32.396000000000001</v>
      </c>
      <c r="R1674" s="17">
        <v>32.396000000000001</v>
      </c>
      <c r="S1674" s="16">
        <v>0</v>
      </c>
      <c r="T1674" s="16">
        <v>0</v>
      </c>
      <c r="U1674" s="17">
        <v>0</v>
      </c>
      <c r="V1674" s="17">
        <v>0</v>
      </c>
      <c r="W1674" s="16">
        <v>32.396000000000001</v>
      </c>
      <c r="X1674" s="16">
        <v>0</v>
      </c>
      <c r="Y1674" s="16">
        <v>15.3881</v>
      </c>
      <c r="Z1674" s="16">
        <v>17.007899999999999</v>
      </c>
      <c r="AA1674" s="18">
        <v>0</v>
      </c>
      <c r="AB1674" s="16">
        <v>-15.3881</v>
      </c>
      <c r="AC1674" s="12" t="s">
        <v>549</v>
      </c>
      <c r="AD1674" s="12" t="s">
        <v>559</v>
      </c>
      <c r="AE1674" s="19">
        <v>43697</v>
      </c>
      <c r="AF1674" s="19">
        <v>43698</v>
      </c>
      <c r="AH1674" s="20">
        <v>43704</v>
      </c>
    </row>
    <row r="1675" spans="1:34" s="12" customFormat="1" ht="12.75" x14ac:dyDescent="0.15">
      <c r="A1675" s="12" t="s">
        <v>2632</v>
      </c>
      <c r="B1675" s="12" t="s">
        <v>34</v>
      </c>
      <c r="C1675" s="12" t="s">
        <v>696</v>
      </c>
      <c r="D1675" s="12" t="s">
        <v>697</v>
      </c>
      <c r="E1675" s="12" t="s">
        <v>544</v>
      </c>
      <c r="F1675" s="12" t="s">
        <v>545</v>
      </c>
      <c r="G1675" s="16">
        <v>800</v>
      </c>
      <c r="H1675" s="16">
        <v>24</v>
      </c>
      <c r="I1675" s="17">
        <v>24</v>
      </c>
      <c r="J1675" s="17">
        <v>24</v>
      </c>
      <c r="K1675" s="16">
        <v>776</v>
      </c>
      <c r="L1675" s="12" t="s">
        <v>698</v>
      </c>
      <c r="M1675" s="12" t="s">
        <v>564</v>
      </c>
      <c r="N1675" s="12" t="s">
        <v>699</v>
      </c>
      <c r="O1675" s="16">
        <v>90</v>
      </c>
      <c r="P1675" s="16">
        <v>3</v>
      </c>
      <c r="Q1675" s="17">
        <v>90</v>
      </c>
      <c r="R1675" s="17">
        <v>90</v>
      </c>
      <c r="S1675" s="16">
        <v>0</v>
      </c>
      <c r="T1675" s="16">
        <v>0</v>
      </c>
      <c r="U1675" s="17">
        <v>0</v>
      </c>
      <c r="V1675" s="17">
        <v>0</v>
      </c>
      <c r="W1675" s="16">
        <v>3</v>
      </c>
      <c r="X1675" s="16">
        <v>87</v>
      </c>
      <c r="Y1675" s="16">
        <v>0.3</v>
      </c>
      <c r="Z1675" s="16">
        <v>2.7</v>
      </c>
      <c r="AA1675" s="18">
        <v>0</v>
      </c>
      <c r="AB1675" s="16">
        <v>-0.3</v>
      </c>
      <c r="AC1675" s="12" t="s">
        <v>549</v>
      </c>
      <c r="AD1675" s="12" t="s">
        <v>559</v>
      </c>
      <c r="AE1675" s="19">
        <v>43697</v>
      </c>
      <c r="AF1675" s="19">
        <v>43697</v>
      </c>
      <c r="AH1675" s="20">
        <v>43704</v>
      </c>
    </row>
    <row r="1676" spans="1:34" s="12" customFormat="1" ht="12.75" x14ac:dyDescent="0.15">
      <c r="A1676" s="12" t="s">
        <v>2633</v>
      </c>
      <c r="B1676" s="12" t="s">
        <v>35</v>
      </c>
      <c r="C1676" s="12" t="s">
        <v>701</v>
      </c>
      <c r="D1676" s="12" t="s">
        <v>697</v>
      </c>
      <c r="E1676" s="12" t="s">
        <v>544</v>
      </c>
      <c r="F1676" s="12" t="s">
        <v>545</v>
      </c>
      <c r="G1676" s="16">
        <v>800</v>
      </c>
      <c r="H1676" s="16">
        <v>24</v>
      </c>
      <c r="I1676" s="17">
        <v>24</v>
      </c>
      <c r="J1676" s="17">
        <v>24</v>
      </c>
      <c r="K1676" s="16">
        <v>776</v>
      </c>
      <c r="L1676" s="12" t="s">
        <v>698</v>
      </c>
      <c r="M1676" s="12" t="s">
        <v>564</v>
      </c>
      <c r="N1676" s="12" t="s">
        <v>699</v>
      </c>
      <c r="O1676" s="16">
        <v>90</v>
      </c>
      <c r="P1676" s="16">
        <v>3</v>
      </c>
      <c r="Q1676" s="17">
        <v>90</v>
      </c>
      <c r="R1676" s="17">
        <v>90</v>
      </c>
      <c r="S1676" s="16">
        <v>0</v>
      </c>
      <c r="T1676" s="16">
        <v>0</v>
      </c>
      <c r="U1676" s="17">
        <v>0</v>
      </c>
      <c r="V1676" s="17">
        <v>0</v>
      </c>
      <c r="W1676" s="16">
        <v>3</v>
      </c>
      <c r="X1676" s="16">
        <v>87</v>
      </c>
      <c r="Y1676" s="16">
        <v>0.3</v>
      </c>
      <c r="Z1676" s="16">
        <v>2.7</v>
      </c>
      <c r="AA1676" s="18">
        <v>0</v>
      </c>
      <c r="AB1676" s="16">
        <v>-0.3</v>
      </c>
      <c r="AC1676" s="12" t="s">
        <v>549</v>
      </c>
      <c r="AD1676" s="12" t="s">
        <v>559</v>
      </c>
      <c r="AE1676" s="19">
        <v>43697</v>
      </c>
      <c r="AF1676" s="19">
        <v>43697</v>
      </c>
      <c r="AH1676" s="20">
        <v>43704</v>
      </c>
    </row>
    <row r="1677" spans="1:34" s="12" customFormat="1" ht="12.75" x14ac:dyDescent="0.15">
      <c r="A1677" s="12" t="s">
        <v>2634</v>
      </c>
      <c r="B1677" s="12" t="s">
        <v>11</v>
      </c>
      <c r="C1677" s="12" t="s">
        <v>453</v>
      </c>
      <c r="D1677" s="12" t="s">
        <v>628</v>
      </c>
      <c r="E1677" s="12" t="s">
        <v>544</v>
      </c>
      <c r="F1677" s="12" t="s">
        <v>545</v>
      </c>
      <c r="G1677" s="16">
        <v>2000000</v>
      </c>
      <c r="H1677" s="16">
        <v>1760300</v>
      </c>
      <c r="I1677" s="17">
        <v>1760300</v>
      </c>
      <c r="J1677" s="17">
        <v>1760300</v>
      </c>
      <c r="K1677" s="16">
        <v>239700</v>
      </c>
      <c r="L1677" s="12" t="s">
        <v>629</v>
      </c>
      <c r="M1677" s="12" t="s">
        <v>564</v>
      </c>
      <c r="N1677" s="12" t="s">
        <v>630</v>
      </c>
      <c r="O1677" s="16">
        <v>1724</v>
      </c>
      <c r="P1677" s="16">
        <v>1714</v>
      </c>
      <c r="Q1677" s="17">
        <v>1724</v>
      </c>
      <c r="R1677" s="17">
        <v>1724</v>
      </c>
      <c r="S1677" s="16">
        <v>0</v>
      </c>
      <c r="T1677" s="16">
        <v>0</v>
      </c>
      <c r="U1677" s="17">
        <v>0</v>
      </c>
      <c r="V1677" s="17">
        <v>0</v>
      </c>
      <c r="W1677" s="16">
        <v>1714</v>
      </c>
      <c r="X1677" s="16">
        <v>10</v>
      </c>
      <c r="Y1677" s="16">
        <v>196.62139999999999</v>
      </c>
      <c r="Z1677" s="16">
        <v>1517.3786</v>
      </c>
      <c r="AA1677" s="18">
        <v>0</v>
      </c>
      <c r="AB1677" s="16">
        <v>-196.62139999999999</v>
      </c>
      <c r="AC1677" s="12" t="s">
        <v>549</v>
      </c>
      <c r="AD1677" s="12" t="s">
        <v>559</v>
      </c>
      <c r="AE1677" s="19">
        <v>43697</v>
      </c>
      <c r="AF1677" s="19">
        <v>43697</v>
      </c>
      <c r="AH1677" s="20">
        <v>43704</v>
      </c>
    </row>
    <row r="1678" spans="1:34" s="12" customFormat="1" ht="12.75" x14ac:dyDescent="0.15">
      <c r="A1678" s="12" t="s">
        <v>2635</v>
      </c>
      <c r="B1678" s="12" t="s">
        <v>47</v>
      </c>
      <c r="C1678" s="12" t="s">
        <v>462</v>
      </c>
      <c r="D1678" s="12" t="s">
        <v>632</v>
      </c>
      <c r="E1678" s="12" t="s">
        <v>544</v>
      </c>
      <c r="F1678" s="12" t="s">
        <v>545</v>
      </c>
      <c r="G1678" s="16">
        <v>2000000</v>
      </c>
      <c r="H1678" s="16">
        <v>2000000</v>
      </c>
      <c r="I1678" s="17">
        <v>2000000</v>
      </c>
      <c r="J1678" s="17">
        <v>2000000</v>
      </c>
      <c r="K1678" s="16">
        <v>0</v>
      </c>
      <c r="L1678" s="12" t="s">
        <v>633</v>
      </c>
      <c r="M1678" s="12" t="s">
        <v>564</v>
      </c>
      <c r="N1678" s="12" t="s">
        <v>634</v>
      </c>
      <c r="O1678" s="16">
        <v>674</v>
      </c>
      <c r="P1678" s="16">
        <v>674</v>
      </c>
      <c r="Q1678" s="17">
        <v>674</v>
      </c>
      <c r="R1678" s="17">
        <v>674</v>
      </c>
      <c r="S1678" s="16">
        <v>0</v>
      </c>
      <c r="T1678" s="16">
        <v>0</v>
      </c>
      <c r="U1678" s="17">
        <v>0</v>
      </c>
      <c r="V1678" s="17">
        <v>0</v>
      </c>
      <c r="W1678" s="16">
        <v>674</v>
      </c>
      <c r="X1678" s="16">
        <v>0</v>
      </c>
      <c r="Y1678" s="16">
        <v>0</v>
      </c>
      <c r="Z1678" s="16">
        <v>674</v>
      </c>
      <c r="AA1678" s="18">
        <v>0</v>
      </c>
      <c r="AB1678" s="16">
        <v>0</v>
      </c>
      <c r="AC1678" s="12" t="s">
        <v>549</v>
      </c>
      <c r="AD1678" s="12" t="s">
        <v>559</v>
      </c>
      <c r="AE1678" s="19">
        <v>43697</v>
      </c>
      <c r="AF1678" s="19">
        <v>43697</v>
      </c>
      <c r="AG1678" s="19">
        <v>43703</v>
      </c>
      <c r="AH1678" s="20">
        <v>43704</v>
      </c>
    </row>
    <row r="1679" spans="1:34" s="12" customFormat="1" ht="12.75" x14ac:dyDescent="0.15">
      <c r="A1679" s="12" t="s">
        <v>376</v>
      </c>
      <c r="B1679" s="12" t="s">
        <v>377</v>
      </c>
      <c r="C1679" s="12" t="s">
        <v>554</v>
      </c>
      <c r="D1679" s="12" t="s">
        <v>2187</v>
      </c>
      <c r="E1679" s="12" t="s">
        <v>544</v>
      </c>
      <c r="F1679" s="12" t="s">
        <v>545</v>
      </c>
      <c r="G1679" s="16">
        <v>300</v>
      </c>
      <c r="H1679" s="16">
        <v>164.5</v>
      </c>
      <c r="I1679" s="17">
        <v>164.5</v>
      </c>
      <c r="J1679" s="17">
        <v>164.5</v>
      </c>
      <c r="K1679" s="16">
        <v>135.5</v>
      </c>
      <c r="L1679" s="12" t="s">
        <v>1188</v>
      </c>
      <c r="M1679" s="12" t="s">
        <v>557</v>
      </c>
      <c r="N1679" s="12" t="s">
        <v>2188</v>
      </c>
      <c r="O1679" s="16">
        <v>66.33</v>
      </c>
      <c r="P1679" s="16">
        <v>50</v>
      </c>
      <c r="Q1679" s="17">
        <v>50</v>
      </c>
      <c r="R1679" s="17">
        <v>50</v>
      </c>
      <c r="S1679" s="16">
        <v>0</v>
      </c>
      <c r="T1679" s="16">
        <v>0</v>
      </c>
      <c r="U1679" s="17">
        <v>0</v>
      </c>
      <c r="V1679" s="17">
        <v>0</v>
      </c>
      <c r="W1679" s="16">
        <v>50</v>
      </c>
      <c r="X1679" s="16">
        <v>16.329999999999998</v>
      </c>
      <c r="Y1679" s="16">
        <v>13.629049999999999</v>
      </c>
      <c r="Z1679" s="16">
        <v>36.370950000000001</v>
      </c>
      <c r="AA1679" s="18">
        <v>0</v>
      </c>
      <c r="AB1679" s="16">
        <v>-13.629049999999999</v>
      </c>
      <c r="AC1679" s="12" t="s">
        <v>549</v>
      </c>
      <c r="AD1679" s="12" t="s">
        <v>559</v>
      </c>
      <c r="AE1679" s="19">
        <v>43697</v>
      </c>
      <c r="AF1679" s="19">
        <v>43701</v>
      </c>
      <c r="AH1679" s="20">
        <v>43704</v>
      </c>
    </row>
    <row r="1680" spans="1:34" s="12" customFormat="1" ht="12.75" x14ac:dyDescent="0.15">
      <c r="A1680" s="12" t="s">
        <v>2636</v>
      </c>
      <c r="B1680" s="12" t="s">
        <v>99</v>
      </c>
      <c r="C1680" s="12" t="s">
        <v>588</v>
      </c>
      <c r="D1680" s="12" t="s">
        <v>987</v>
      </c>
      <c r="E1680" s="12" t="s">
        <v>544</v>
      </c>
      <c r="F1680" s="12" t="s">
        <v>545</v>
      </c>
      <c r="G1680" s="16">
        <v>1200</v>
      </c>
      <c r="H1680" s="16">
        <v>10</v>
      </c>
      <c r="I1680" s="17">
        <v>10</v>
      </c>
      <c r="J1680" s="17">
        <v>10</v>
      </c>
      <c r="K1680" s="16">
        <v>1190</v>
      </c>
      <c r="L1680" s="12" t="s">
        <v>988</v>
      </c>
      <c r="M1680" s="12" t="s">
        <v>557</v>
      </c>
      <c r="N1680" s="12" t="s">
        <v>989</v>
      </c>
      <c r="O1680" s="16">
        <v>670</v>
      </c>
      <c r="P1680" s="16">
        <v>18.399999999999999</v>
      </c>
      <c r="Q1680" s="17">
        <v>450.4</v>
      </c>
      <c r="R1680" s="17">
        <v>450.4</v>
      </c>
      <c r="S1680" s="16">
        <v>0</v>
      </c>
      <c r="T1680" s="16">
        <v>0</v>
      </c>
      <c r="U1680" s="17">
        <v>0</v>
      </c>
      <c r="V1680" s="17">
        <v>0</v>
      </c>
      <c r="W1680" s="16">
        <v>18.399999999999999</v>
      </c>
      <c r="X1680" s="16">
        <v>651.6</v>
      </c>
      <c r="Y1680" s="16">
        <v>12.8166666666667</v>
      </c>
      <c r="Z1680" s="16">
        <v>5.5833333333333304</v>
      </c>
      <c r="AA1680" s="18">
        <v>0</v>
      </c>
      <c r="AB1680" s="16">
        <v>-12.8166666666667</v>
      </c>
      <c r="AC1680" s="12" t="s">
        <v>549</v>
      </c>
      <c r="AD1680" s="12" t="s">
        <v>559</v>
      </c>
      <c r="AE1680" s="19">
        <v>43697</v>
      </c>
      <c r="AF1680" s="19">
        <v>43698</v>
      </c>
      <c r="AH1680" s="20">
        <v>43704</v>
      </c>
    </row>
    <row r="1681" spans="1:34" s="12" customFormat="1" ht="13.5" x14ac:dyDescent="0.15">
      <c r="A1681" s="12" t="s">
        <v>2637</v>
      </c>
      <c r="B1681" s="12" t="s">
        <v>805</v>
      </c>
      <c r="C1681" s="12" t="s">
        <v>670</v>
      </c>
      <c r="D1681" s="12" t="s">
        <v>806</v>
      </c>
      <c r="E1681" s="12" t="s">
        <v>544</v>
      </c>
      <c r="F1681" s="12" t="s">
        <v>703</v>
      </c>
      <c r="G1681" s="16">
        <v>260000</v>
      </c>
      <c r="H1681" s="16">
        <v>0</v>
      </c>
      <c r="I1681" s="17">
        <v>0</v>
      </c>
      <c r="J1681" s="17">
        <v>0</v>
      </c>
      <c r="K1681" s="16">
        <v>260000</v>
      </c>
      <c r="L1681" s="12" t="s">
        <v>807</v>
      </c>
      <c r="M1681" s="12" t="s">
        <v>569</v>
      </c>
      <c r="N1681" s="12" t="s">
        <v>808</v>
      </c>
      <c r="O1681" s="16">
        <v>184.86</v>
      </c>
      <c r="P1681" s="16">
        <v>0</v>
      </c>
      <c r="Q1681" s="17">
        <v>0</v>
      </c>
      <c r="R1681" s="17">
        <v>0</v>
      </c>
      <c r="S1681" s="16">
        <v>0</v>
      </c>
      <c r="T1681" s="16">
        <v>0</v>
      </c>
      <c r="U1681" s="17">
        <v>0</v>
      </c>
      <c r="V1681" s="17">
        <v>0</v>
      </c>
      <c r="W1681" s="16">
        <v>0</v>
      </c>
      <c r="X1681" s="16">
        <v>184.86</v>
      </c>
      <c r="Y1681" s="16">
        <v>0</v>
      </c>
      <c r="Z1681" s="16">
        <v>0</v>
      </c>
      <c r="AA1681" s="18">
        <v>0</v>
      </c>
      <c r="AB1681" s="16">
        <v>0</v>
      </c>
      <c r="AC1681" s="12" t="s">
        <v>549</v>
      </c>
      <c r="AD1681" s="12" t="s">
        <v>559</v>
      </c>
      <c r="AE1681" s="19">
        <v>43697</v>
      </c>
      <c r="AF1681"/>
      <c r="AG1681"/>
      <c r="AH1681"/>
    </row>
    <row r="1682" spans="1:34" s="12" customFormat="1" ht="12.75" x14ac:dyDescent="0.15">
      <c r="A1682" s="12" t="s">
        <v>2638</v>
      </c>
      <c r="B1682" s="12" t="s">
        <v>95</v>
      </c>
      <c r="C1682" s="12" t="s">
        <v>579</v>
      </c>
      <c r="D1682" s="12" t="s">
        <v>580</v>
      </c>
      <c r="E1682" s="12" t="s">
        <v>544</v>
      </c>
      <c r="F1682" s="12" t="s">
        <v>545</v>
      </c>
      <c r="G1682" s="16">
        <v>600</v>
      </c>
      <c r="H1682" s="16">
        <v>9</v>
      </c>
      <c r="I1682" s="17">
        <v>9</v>
      </c>
      <c r="J1682" s="17">
        <v>9</v>
      </c>
      <c r="K1682" s="16">
        <v>591</v>
      </c>
      <c r="L1682" s="12" t="s">
        <v>581</v>
      </c>
      <c r="M1682" s="12" t="s">
        <v>557</v>
      </c>
      <c r="N1682" s="12" t="s">
        <v>582</v>
      </c>
      <c r="O1682" s="16">
        <v>93.78</v>
      </c>
      <c r="P1682" s="16">
        <v>1.41</v>
      </c>
      <c r="Q1682" s="17">
        <v>93.78</v>
      </c>
      <c r="R1682" s="17">
        <v>93.78</v>
      </c>
      <c r="S1682" s="16">
        <v>0</v>
      </c>
      <c r="T1682" s="16">
        <v>0</v>
      </c>
      <c r="U1682" s="17">
        <v>0</v>
      </c>
      <c r="V1682" s="17">
        <v>0</v>
      </c>
      <c r="W1682" s="16">
        <v>1.41</v>
      </c>
      <c r="X1682" s="16">
        <v>92.37</v>
      </c>
      <c r="Y1682" s="16">
        <v>3.29999999999984E-3</v>
      </c>
      <c r="Z1682" s="16">
        <v>1.4067000000000001</v>
      </c>
      <c r="AA1682" s="18">
        <v>0</v>
      </c>
      <c r="AB1682" s="16">
        <v>-3.3000000000001201E-3</v>
      </c>
      <c r="AC1682" s="12" t="s">
        <v>549</v>
      </c>
      <c r="AD1682" s="12" t="s">
        <v>559</v>
      </c>
      <c r="AE1682" s="19">
        <v>43697</v>
      </c>
      <c r="AF1682" s="19">
        <v>43698</v>
      </c>
      <c r="AH1682" s="20">
        <v>43704</v>
      </c>
    </row>
    <row r="1683" spans="1:34" s="12" customFormat="1" ht="12.75" x14ac:dyDescent="0.15">
      <c r="A1683" s="12" t="s">
        <v>352</v>
      </c>
      <c r="B1683" s="12" t="s">
        <v>353</v>
      </c>
      <c r="C1683" s="12" t="s">
        <v>711</v>
      </c>
      <c r="D1683" s="12" t="s">
        <v>1383</v>
      </c>
      <c r="E1683" s="12" t="s">
        <v>544</v>
      </c>
      <c r="F1683" s="12" t="s">
        <v>545</v>
      </c>
      <c r="G1683" s="16">
        <v>500</v>
      </c>
      <c r="H1683" s="16">
        <v>421.5</v>
      </c>
      <c r="I1683" s="17">
        <v>421.5</v>
      </c>
      <c r="J1683" s="17">
        <v>421.5</v>
      </c>
      <c r="K1683" s="16">
        <v>78.5</v>
      </c>
      <c r="L1683" s="12" t="s">
        <v>1384</v>
      </c>
      <c r="M1683" s="12" t="s">
        <v>827</v>
      </c>
      <c r="N1683" s="12" t="s">
        <v>1385</v>
      </c>
      <c r="O1683" s="16">
        <v>52</v>
      </c>
      <c r="P1683" s="16">
        <v>49.5</v>
      </c>
      <c r="Q1683" s="17">
        <v>52</v>
      </c>
      <c r="R1683" s="17">
        <v>52</v>
      </c>
      <c r="S1683" s="16">
        <v>0</v>
      </c>
      <c r="T1683" s="16">
        <v>0</v>
      </c>
      <c r="U1683" s="17">
        <v>0</v>
      </c>
      <c r="V1683" s="17">
        <v>0</v>
      </c>
      <c r="W1683" s="16">
        <v>49.5</v>
      </c>
      <c r="X1683" s="16">
        <v>2.5</v>
      </c>
      <c r="Y1683" s="16">
        <v>5.6639999999999997</v>
      </c>
      <c r="Z1683" s="16">
        <v>43.835999999999999</v>
      </c>
      <c r="AA1683" s="18">
        <v>0</v>
      </c>
      <c r="AB1683" s="16">
        <v>-5.6639999999999997</v>
      </c>
      <c r="AC1683" s="12" t="s">
        <v>549</v>
      </c>
      <c r="AD1683" s="12" t="s">
        <v>559</v>
      </c>
      <c r="AE1683" s="19">
        <v>43697</v>
      </c>
      <c r="AF1683" s="19">
        <v>43698</v>
      </c>
      <c r="AH1683" s="20">
        <v>43704</v>
      </c>
    </row>
    <row r="1684" spans="1:34" s="12" customFormat="1" ht="12.75" x14ac:dyDescent="0.15">
      <c r="A1684" s="12" t="s">
        <v>2639</v>
      </c>
      <c r="B1684" s="12" t="s">
        <v>2046</v>
      </c>
      <c r="C1684" s="12" t="s">
        <v>711</v>
      </c>
      <c r="D1684" s="12" t="s">
        <v>1383</v>
      </c>
      <c r="E1684" s="12" t="s">
        <v>544</v>
      </c>
      <c r="F1684" s="12" t="s">
        <v>545</v>
      </c>
      <c r="G1684" s="16">
        <v>500</v>
      </c>
      <c r="H1684" s="16">
        <v>499.5</v>
      </c>
      <c r="I1684" s="17">
        <v>499.5</v>
      </c>
      <c r="J1684" s="17">
        <v>499.5</v>
      </c>
      <c r="K1684" s="16">
        <v>0.5</v>
      </c>
      <c r="L1684" s="12" t="s">
        <v>1384</v>
      </c>
      <c r="M1684" s="12" t="s">
        <v>827</v>
      </c>
      <c r="N1684" s="12" t="s">
        <v>1385</v>
      </c>
      <c r="O1684" s="16">
        <v>52</v>
      </c>
      <c r="P1684" s="16">
        <v>52</v>
      </c>
      <c r="Q1684" s="17">
        <v>52</v>
      </c>
      <c r="R1684" s="17">
        <v>52</v>
      </c>
      <c r="S1684" s="16">
        <v>0</v>
      </c>
      <c r="T1684" s="16">
        <v>0</v>
      </c>
      <c r="U1684" s="17">
        <v>0</v>
      </c>
      <c r="V1684" s="17">
        <v>0</v>
      </c>
      <c r="W1684" s="16">
        <v>52</v>
      </c>
      <c r="X1684" s="16">
        <v>0</v>
      </c>
      <c r="Y1684" s="16">
        <v>5.19999999999982E-2</v>
      </c>
      <c r="Z1684" s="16">
        <v>51.948</v>
      </c>
      <c r="AA1684" s="18">
        <v>0</v>
      </c>
      <c r="AB1684" s="16">
        <v>-5.19999999999982E-2</v>
      </c>
      <c r="AC1684" s="12" t="s">
        <v>549</v>
      </c>
      <c r="AD1684" s="12" t="s">
        <v>559</v>
      </c>
      <c r="AE1684" s="19">
        <v>43697</v>
      </c>
      <c r="AF1684" s="19">
        <v>43697</v>
      </c>
      <c r="AH1684" s="20">
        <v>43704</v>
      </c>
    </row>
    <row r="1685" spans="1:34" s="12" customFormat="1" ht="12.75" x14ac:dyDescent="0.15">
      <c r="A1685" s="12" t="s">
        <v>2640</v>
      </c>
      <c r="B1685" s="12" t="s">
        <v>87</v>
      </c>
      <c r="C1685" s="12" t="s">
        <v>542</v>
      </c>
      <c r="D1685" s="12" t="s">
        <v>562</v>
      </c>
      <c r="E1685" s="12" t="s">
        <v>544</v>
      </c>
      <c r="F1685" s="12" t="s">
        <v>545</v>
      </c>
      <c r="G1685" s="16">
        <v>300000</v>
      </c>
      <c r="H1685" s="16">
        <v>286000</v>
      </c>
      <c r="I1685" s="17">
        <v>286000</v>
      </c>
      <c r="J1685" s="17">
        <v>286000</v>
      </c>
      <c r="K1685" s="16">
        <v>14000</v>
      </c>
      <c r="L1685" s="12" t="s">
        <v>85</v>
      </c>
      <c r="M1685" s="12" t="s">
        <v>567</v>
      </c>
      <c r="N1685" s="12" t="s">
        <v>562</v>
      </c>
      <c r="O1685" s="16">
        <v>300000</v>
      </c>
      <c r="P1685" s="16">
        <v>286000</v>
      </c>
      <c r="Q1685" s="17">
        <v>297200</v>
      </c>
      <c r="R1685" s="17">
        <v>297200</v>
      </c>
      <c r="S1685" s="16">
        <v>0</v>
      </c>
      <c r="T1685" s="16">
        <v>0</v>
      </c>
      <c r="U1685" s="17">
        <v>0</v>
      </c>
      <c r="V1685" s="17">
        <v>0</v>
      </c>
      <c r="W1685" s="16">
        <v>286000</v>
      </c>
      <c r="X1685" s="16">
        <v>14000</v>
      </c>
      <c r="Y1685" s="16">
        <v>0</v>
      </c>
      <c r="Z1685" s="16">
        <v>286000</v>
      </c>
      <c r="AA1685" s="18">
        <v>0</v>
      </c>
      <c r="AB1685" s="16">
        <v>0</v>
      </c>
      <c r="AC1685" s="12" t="s">
        <v>549</v>
      </c>
      <c r="AD1685" s="12" t="s">
        <v>79</v>
      </c>
      <c r="AE1685" s="19">
        <v>43697</v>
      </c>
      <c r="AF1685" s="19">
        <v>43697</v>
      </c>
      <c r="AH1685" s="20">
        <v>43704</v>
      </c>
    </row>
    <row r="1686" spans="1:34" s="12" customFormat="1" ht="12.75" x14ac:dyDescent="0.15">
      <c r="A1686" s="12" t="s">
        <v>2640</v>
      </c>
      <c r="B1686" s="12" t="s">
        <v>87</v>
      </c>
      <c r="C1686" s="12" t="s">
        <v>542</v>
      </c>
      <c r="D1686" s="12" t="s">
        <v>562</v>
      </c>
      <c r="E1686" s="12" t="s">
        <v>544</v>
      </c>
      <c r="F1686" s="12" t="s">
        <v>545</v>
      </c>
      <c r="G1686" s="16">
        <v>300000</v>
      </c>
      <c r="H1686" s="16">
        <v>286000</v>
      </c>
      <c r="I1686" s="17">
        <v>286000</v>
      </c>
      <c r="J1686" s="17">
        <v>286000</v>
      </c>
      <c r="K1686" s="16">
        <v>14000</v>
      </c>
      <c r="L1686" s="12" t="s">
        <v>86</v>
      </c>
      <c r="M1686" s="12" t="s">
        <v>561</v>
      </c>
      <c r="N1686" s="12" t="s">
        <v>562</v>
      </c>
      <c r="O1686" s="16">
        <v>300000</v>
      </c>
      <c r="P1686" s="16">
        <v>286000</v>
      </c>
      <c r="Q1686" s="17">
        <v>299900</v>
      </c>
      <c r="R1686" s="17">
        <v>299900</v>
      </c>
      <c r="S1686" s="16">
        <v>0</v>
      </c>
      <c r="T1686" s="16">
        <v>0</v>
      </c>
      <c r="U1686" s="17">
        <v>0</v>
      </c>
      <c r="V1686" s="17">
        <v>0</v>
      </c>
      <c r="W1686" s="16">
        <v>286000</v>
      </c>
      <c r="X1686" s="16">
        <v>14000</v>
      </c>
      <c r="Y1686" s="16">
        <v>0</v>
      </c>
      <c r="Z1686" s="16">
        <v>286000</v>
      </c>
      <c r="AA1686" s="18">
        <v>0</v>
      </c>
      <c r="AB1686" s="16">
        <v>0</v>
      </c>
      <c r="AC1686" s="12" t="s">
        <v>549</v>
      </c>
      <c r="AD1686" s="12" t="s">
        <v>79</v>
      </c>
      <c r="AE1686" s="19">
        <v>43697</v>
      </c>
      <c r="AF1686" s="19">
        <v>43697</v>
      </c>
      <c r="AH1686" s="20">
        <v>43704</v>
      </c>
    </row>
    <row r="1687" spans="1:34" s="12" customFormat="1" ht="12.75" x14ac:dyDescent="0.15">
      <c r="A1687" s="12" t="s">
        <v>2641</v>
      </c>
      <c r="B1687" s="12" t="s">
        <v>66</v>
      </c>
      <c r="C1687" s="12" t="s">
        <v>787</v>
      </c>
      <c r="D1687" s="12" t="s">
        <v>918</v>
      </c>
      <c r="E1687" s="12" t="s">
        <v>544</v>
      </c>
      <c r="F1687" s="12" t="s">
        <v>545</v>
      </c>
      <c r="G1687" s="16">
        <v>560000</v>
      </c>
      <c r="H1687" s="16">
        <v>211600</v>
      </c>
      <c r="I1687" s="17">
        <v>211600</v>
      </c>
      <c r="J1687" s="17">
        <v>211600</v>
      </c>
      <c r="K1687" s="16">
        <v>348400</v>
      </c>
      <c r="L1687" s="12" t="s">
        <v>1108</v>
      </c>
      <c r="M1687" s="12" t="s">
        <v>564</v>
      </c>
      <c r="N1687" s="12" t="s">
        <v>1109</v>
      </c>
      <c r="O1687" s="16">
        <v>372.96</v>
      </c>
      <c r="P1687" s="16">
        <v>145.38999999999999</v>
      </c>
      <c r="Q1687" s="17">
        <v>145.38999999999999</v>
      </c>
      <c r="R1687" s="17">
        <v>145.38999999999999</v>
      </c>
      <c r="S1687" s="16">
        <v>0</v>
      </c>
      <c r="T1687" s="16">
        <v>0</v>
      </c>
      <c r="U1687" s="17">
        <v>0</v>
      </c>
      <c r="V1687" s="17">
        <v>0</v>
      </c>
      <c r="W1687" s="16">
        <v>145.38999999999999</v>
      </c>
      <c r="X1687" s="16">
        <v>227.57</v>
      </c>
      <c r="Y1687" s="16">
        <v>4.4643999999999702</v>
      </c>
      <c r="Z1687" s="16">
        <v>140.9256</v>
      </c>
      <c r="AA1687" s="18">
        <v>0</v>
      </c>
      <c r="AB1687" s="16">
        <v>-4.4644000000000004</v>
      </c>
      <c r="AC1687" s="12" t="s">
        <v>549</v>
      </c>
      <c r="AD1687" s="12" t="s">
        <v>559</v>
      </c>
      <c r="AE1687" s="19">
        <v>43697</v>
      </c>
      <c r="AF1687" s="19">
        <v>43697</v>
      </c>
      <c r="AH1687" s="20">
        <v>43704</v>
      </c>
    </row>
    <row r="1688" spans="1:34" s="12" customFormat="1" ht="12.75" x14ac:dyDescent="0.15">
      <c r="A1688" s="12" t="s">
        <v>2642</v>
      </c>
      <c r="B1688" s="12" t="s">
        <v>1923</v>
      </c>
      <c r="C1688" s="12" t="s">
        <v>696</v>
      </c>
      <c r="D1688" s="12" t="s">
        <v>1924</v>
      </c>
      <c r="E1688" s="12" t="s">
        <v>544</v>
      </c>
      <c r="F1688" s="12" t="s">
        <v>703</v>
      </c>
      <c r="G1688" s="16">
        <v>10</v>
      </c>
      <c r="H1688" s="16">
        <v>0</v>
      </c>
      <c r="I1688" s="17">
        <v>0</v>
      </c>
      <c r="J1688" s="17">
        <v>0</v>
      </c>
      <c r="K1688" s="16">
        <v>10</v>
      </c>
      <c r="L1688" s="12" t="s">
        <v>1925</v>
      </c>
      <c r="M1688" s="12" t="s">
        <v>564</v>
      </c>
      <c r="N1688" s="12" t="s">
        <v>1926</v>
      </c>
      <c r="O1688" s="16">
        <v>2</v>
      </c>
      <c r="P1688" s="16">
        <v>0</v>
      </c>
      <c r="Q1688" s="17">
        <v>0</v>
      </c>
      <c r="R1688" s="17">
        <v>0</v>
      </c>
      <c r="S1688" s="16">
        <v>0</v>
      </c>
      <c r="T1688" s="16">
        <v>0</v>
      </c>
      <c r="U1688" s="17">
        <v>0</v>
      </c>
      <c r="V1688" s="17">
        <v>0</v>
      </c>
      <c r="W1688" s="16">
        <v>0</v>
      </c>
      <c r="X1688" s="16">
        <v>2</v>
      </c>
      <c r="Y1688" s="16">
        <v>0</v>
      </c>
      <c r="Z1688" s="16">
        <v>0</v>
      </c>
      <c r="AA1688" s="18">
        <v>0</v>
      </c>
      <c r="AB1688" s="16">
        <v>0</v>
      </c>
      <c r="AC1688" s="12" t="s">
        <v>549</v>
      </c>
      <c r="AD1688" s="12" t="s">
        <v>559</v>
      </c>
      <c r="AE1688" s="19">
        <v>43697</v>
      </c>
    </row>
    <row r="1689" spans="1:34" s="12" customFormat="1" ht="12.75" x14ac:dyDescent="0.15">
      <c r="A1689" s="12" t="s">
        <v>2643</v>
      </c>
      <c r="B1689" s="12" t="s">
        <v>1210</v>
      </c>
      <c r="C1689" s="12" t="s">
        <v>696</v>
      </c>
      <c r="D1689" s="12" t="s">
        <v>1211</v>
      </c>
      <c r="E1689" s="12" t="s">
        <v>544</v>
      </c>
      <c r="F1689" s="12" t="s">
        <v>545</v>
      </c>
      <c r="G1689" s="16">
        <v>95</v>
      </c>
      <c r="H1689" s="16">
        <v>41</v>
      </c>
      <c r="I1689" s="17">
        <v>41</v>
      </c>
      <c r="J1689" s="17">
        <v>41</v>
      </c>
      <c r="K1689" s="16">
        <v>54</v>
      </c>
      <c r="L1689" s="12" t="s">
        <v>1212</v>
      </c>
      <c r="M1689" s="12" t="s">
        <v>564</v>
      </c>
      <c r="N1689" s="12" t="s">
        <v>1213</v>
      </c>
      <c r="O1689" s="16">
        <v>23</v>
      </c>
      <c r="P1689" s="16">
        <v>21.05</v>
      </c>
      <c r="Q1689" s="17">
        <v>22.6</v>
      </c>
      <c r="R1689" s="17">
        <v>22.6</v>
      </c>
      <c r="S1689" s="16">
        <v>0</v>
      </c>
      <c r="T1689" s="16">
        <v>0</v>
      </c>
      <c r="U1689" s="17">
        <v>0</v>
      </c>
      <c r="V1689" s="17">
        <v>0</v>
      </c>
      <c r="W1689" s="16">
        <v>21.05</v>
      </c>
      <c r="X1689" s="16">
        <v>1.95</v>
      </c>
      <c r="Y1689" s="16">
        <v>11.123684210526299</v>
      </c>
      <c r="Z1689" s="16">
        <v>9.92631578947368</v>
      </c>
      <c r="AA1689" s="18">
        <v>0</v>
      </c>
      <c r="AB1689" s="16">
        <v>-11.123684210526299</v>
      </c>
      <c r="AC1689" s="12" t="s">
        <v>549</v>
      </c>
      <c r="AD1689" s="12" t="s">
        <v>559</v>
      </c>
      <c r="AE1689" s="19">
        <v>43697</v>
      </c>
      <c r="AF1689" s="19">
        <v>43697</v>
      </c>
      <c r="AH1689" s="20">
        <v>43704</v>
      </c>
    </row>
    <row r="1690" spans="1:34" s="12" customFormat="1" ht="12.75" x14ac:dyDescent="0.15">
      <c r="A1690" s="12" t="s">
        <v>2644</v>
      </c>
      <c r="B1690" s="12" t="s">
        <v>95</v>
      </c>
      <c r="C1690" s="12" t="s">
        <v>579</v>
      </c>
      <c r="D1690" s="12" t="s">
        <v>580</v>
      </c>
      <c r="E1690" s="12" t="s">
        <v>544</v>
      </c>
      <c r="F1690" s="12" t="s">
        <v>545</v>
      </c>
      <c r="G1690" s="16">
        <v>600</v>
      </c>
      <c r="H1690" s="16">
        <v>600</v>
      </c>
      <c r="I1690" s="17">
        <v>600</v>
      </c>
      <c r="J1690" s="17">
        <v>600</v>
      </c>
      <c r="K1690" s="16">
        <v>0</v>
      </c>
      <c r="L1690" s="12" t="s">
        <v>581</v>
      </c>
      <c r="M1690" s="12" t="s">
        <v>557</v>
      </c>
      <c r="N1690" s="12" t="s">
        <v>582</v>
      </c>
      <c r="O1690" s="16">
        <v>93.78</v>
      </c>
      <c r="P1690" s="16">
        <v>93.78</v>
      </c>
      <c r="Q1690" s="17">
        <v>93.78</v>
      </c>
      <c r="R1690" s="17">
        <v>93.78</v>
      </c>
      <c r="S1690" s="16">
        <v>0</v>
      </c>
      <c r="T1690" s="16">
        <v>0</v>
      </c>
      <c r="U1690" s="17">
        <v>0</v>
      </c>
      <c r="V1690" s="17">
        <v>0</v>
      </c>
      <c r="W1690" s="16">
        <v>93.78</v>
      </c>
      <c r="X1690" s="16">
        <v>0</v>
      </c>
      <c r="Y1690" s="16">
        <v>0</v>
      </c>
      <c r="Z1690" s="16">
        <v>93.78</v>
      </c>
      <c r="AA1690" s="18">
        <v>0</v>
      </c>
      <c r="AB1690" s="16">
        <v>0</v>
      </c>
      <c r="AC1690" s="12" t="s">
        <v>549</v>
      </c>
      <c r="AD1690" s="12" t="s">
        <v>559</v>
      </c>
      <c r="AE1690" s="19">
        <v>43697</v>
      </c>
      <c r="AF1690" s="19">
        <v>43697</v>
      </c>
      <c r="AG1690" s="19">
        <v>43698</v>
      </c>
      <c r="AH1690" s="20">
        <v>43700</v>
      </c>
    </row>
    <row r="1691" spans="1:34" s="12" customFormat="1" ht="12.75" x14ac:dyDescent="0.15">
      <c r="A1691" s="12" t="s">
        <v>2645</v>
      </c>
      <c r="B1691" s="12" t="s">
        <v>346</v>
      </c>
      <c r="C1691" s="12" t="s">
        <v>670</v>
      </c>
      <c r="D1691" s="12" t="s">
        <v>671</v>
      </c>
      <c r="E1691" s="12" t="s">
        <v>544</v>
      </c>
      <c r="F1691" s="12" t="s">
        <v>545</v>
      </c>
      <c r="G1691" s="16">
        <v>1000000</v>
      </c>
      <c r="H1691" s="16">
        <v>999400</v>
      </c>
      <c r="I1691" s="17">
        <v>999400</v>
      </c>
      <c r="J1691" s="17">
        <v>999400</v>
      </c>
      <c r="K1691" s="16">
        <v>600</v>
      </c>
      <c r="L1691" s="12" t="s">
        <v>1698</v>
      </c>
      <c r="M1691" s="12" t="s">
        <v>564</v>
      </c>
      <c r="N1691" s="12" t="s">
        <v>2376</v>
      </c>
      <c r="O1691" s="16">
        <v>1310</v>
      </c>
      <c r="P1691" s="16">
        <v>1310</v>
      </c>
      <c r="Q1691" s="17">
        <v>1310</v>
      </c>
      <c r="R1691" s="17">
        <v>1310</v>
      </c>
      <c r="S1691" s="16">
        <v>0</v>
      </c>
      <c r="T1691" s="16">
        <v>0</v>
      </c>
      <c r="U1691" s="17">
        <v>0</v>
      </c>
      <c r="V1691" s="17">
        <v>0</v>
      </c>
      <c r="W1691" s="16">
        <v>1310</v>
      </c>
      <c r="X1691" s="16">
        <v>0</v>
      </c>
      <c r="Y1691" s="16">
        <v>0.78599999999991299</v>
      </c>
      <c r="Z1691" s="16">
        <v>1309.2139999999999</v>
      </c>
      <c r="AA1691" s="18">
        <v>0</v>
      </c>
      <c r="AB1691" s="16">
        <v>-0.78600000000005799</v>
      </c>
      <c r="AC1691" s="12" t="s">
        <v>549</v>
      </c>
      <c r="AD1691" s="12" t="s">
        <v>559</v>
      </c>
      <c r="AE1691" s="19">
        <v>43697</v>
      </c>
      <c r="AF1691" s="19">
        <v>43697</v>
      </c>
      <c r="AH1691" s="20">
        <v>43704</v>
      </c>
    </row>
    <row r="1692" spans="1:34" s="12" customFormat="1" ht="12.75" x14ac:dyDescent="0.15">
      <c r="A1692" s="12" t="s">
        <v>2646</v>
      </c>
      <c r="B1692" s="12" t="s">
        <v>805</v>
      </c>
      <c r="C1692" s="12" t="s">
        <v>670</v>
      </c>
      <c r="D1692" s="12" t="s">
        <v>806</v>
      </c>
      <c r="E1692" s="12" t="s">
        <v>544</v>
      </c>
      <c r="F1692" s="12" t="s">
        <v>545</v>
      </c>
      <c r="G1692" s="16">
        <v>1000000</v>
      </c>
      <c r="H1692" s="16">
        <v>1000000</v>
      </c>
      <c r="I1692" s="17">
        <v>1000000</v>
      </c>
      <c r="J1692" s="17">
        <v>1000000</v>
      </c>
      <c r="K1692" s="16">
        <v>0</v>
      </c>
      <c r="L1692" s="12" t="s">
        <v>807</v>
      </c>
      <c r="M1692" s="12" t="s">
        <v>569</v>
      </c>
      <c r="N1692" s="12" t="s">
        <v>808</v>
      </c>
      <c r="O1692" s="16">
        <v>711</v>
      </c>
      <c r="P1692" s="16">
        <v>711</v>
      </c>
      <c r="Q1692" s="17">
        <v>711</v>
      </c>
      <c r="R1692" s="17">
        <v>711</v>
      </c>
      <c r="S1692" s="16">
        <v>0</v>
      </c>
      <c r="T1692" s="16">
        <v>0</v>
      </c>
      <c r="U1692" s="17">
        <v>0</v>
      </c>
      <c r="V1692" s="17">
        <v>0</v>
      </c>
      <c r="W1692" s="16">
        <v>711</v>
      </c>
      <c r="X1692" s="16">
        <v>0</v>
      </c>
      <c r="Y1692" s="16">
        <v>0</v>
      </c>
      <c r="Z1692" s="16">
        <v>711</v>
      </c>
      <c r="AA1692" s="18">
        <v>0</v>
      </c>
      <c r="AB1692" s="16">
        <v>0</v>
      </c>
      <c r="AC1692" s="12" t="s">
        <v>549</v>
      </c>
      <c r="AD1692" s="12" t="s">
        <v>559</v>
      </c>
      <c r="AE1692" s="19">
        <v>43697</v>
      </c>
      <c r="AF1692" s="19">
        <v>43697</v>
      </c>
      <c r="AG1692" s="19">
        <v>43700</v>
      </c>
      <c r="AH1692" s="20">
        <v>43704</v>
      </c>
    </row>
    <row r="1693" spans="1:34" s="12" customFormat="1" ht="12.75" x14ac:dyDescent="0.15">
      <c r="A1693" s="12" t="s">
        <v>2647</v>
      </c>
      <c r="B1693" s="12" t="s">
        <v>1111</v>
      </c>
      <c r="C1693" s="12" t="s">
        <v>1112</v>
      </c>
      <c r="D1693" s="12" t="s">
        <v>1113</v>
      </c>
      <c r="E1693" s="12" t="s">
        <v>544</v>
      </c>
      <c r="F1693" s="12" t="s">
        <v>545</v>
      </c>
      <c r="G1693" s="16">
        <v>500000</v>
      </c>
      <c r="H1693" s="16">
        <v>204600</v>
      </c>
      <c r="I1693" s="17">
        <v>204600</v>
      </c>
      <c r="J1693" s="17">
        <v>204600</v>
      </c>
      <c r="K1693" s="16">
        <v>295400</v>
      </c>
      <c r="L1693" s="12" t="s">
        <v>66</v>
      </c>
      <c r="M1693" s="12" t="s">
        <v>787</v>
      </c>
      <c r="N1693" s="12" t="s">
        <v>918</v>
      </c>
      <c r="O1693" s="16">
        <v>500000</v>
      </c>
      <c r="P1693" s="16">
        <v>204600</v>
      </c>
      <c r="Q1693" s="17">
        <v>204600</v>
      </c>
      <c r="R1693" s="17">
        <v>204600</v>
      </c>
      <c r="S1693" s="16">
        <v>0</v>
      </c>
      <c r="T1693" s="16">
        <v>0</v>
      </c>
      <c r="U1693" s="17">
        <v>0</v>
      </c>
      <c r="V1693" s="17">
        <v>0</v>
      </c>
      <c r="W1693" s="16">
        <v>204600</v>
      </c>
      <c r="X1693" s="16">
        <v>295400</v>
      </c>
      <c r="Y1693" s="16">
        <v>0</v>
      </c>
      <c r="Z1693" s="16">
        <v>204600</v>
      </c>
      <c r="AA1693" s="18">
        <v>0</v>
      </c>
      <c r="AB1693" s="16">
        <v>0</v>
      </c>
      <c r="AC1693" s="12" t="s">
        <v>549</v>
      </c>
      <c r="AD1693" s="12" t="s">
        <v>79</v>
      </c>
      <c r="AE1693" s="19">
        <v>43697</v>
      </c>
      <c r="AF1693" s="19">
        <v>43697</v>
      </c>
      <c r="AH1693" s="20">
        <v>43704</v>
      </c>
    </row>
    <row r="1694" spans="1:34" s="12" customFormat="1" ht="12.75" x14ac:dyDescent="0.15">
      <c r="A1694" s="12" t="s">
        <v>2648</v>
      </c>
      <c r="B1694" s="12" t="s">
        <v>2172</v>
      </c>
      <c r="C1694" s="12" t="s">
        <v>2173</v>
      </c>
      <c r="D1694" s="12" t="s">
        <v>2174</v>
      </c>
      <c r="E1694" s="12" t="s">
        <v>544</v>
      </c>
      <c r="F1694" s="12" t="s">
        <v>545</v>
      </c>
      <c r="G1694" s="16">
        <v>120000</v>
      </c>
      <c r="H1694" s="16">
        <v>101500</v>
      </c>
      <c r="I1694" s="17">
        <v>101500</v>
      </c>
      <c r="J1694" s="17">
        <v>101500</v>
      </c>
      <c r="K1694" s="16">
        <v>18500</v>
      </c>
      <c r="L1694" s="12" t="s">
        <v>2175</v>
      </c>
      <c r="M1694" s="12" t="s">
        <v>564</v>
      </c>
      <c r="N1694" s="12" t="s">
        <v>2176</v>
      </c>
      <c r="O1694" s="16">
        <v>34.258000000000003</v>
      </c>
      <c r="P1694" s="16">
        <v>29.04</v>
      </c>
      <c r="Q1694" s="17">
        <v>29.04</v>
      </c>
      <c r="R1694" s="17">
        <v>29.04</v>
      </c>
      <c r="S1694" s="16">
        <v>0</v>
      </c>
      <c r="T1694" s="16">
        <v>0</v>
      </c>
      <c r="U1694" s="17">
        <v>0</v>
      </c>
      <c r="V1694" s="17">
        <v>0</v>
      </c>
      <c r="W1694" s="16">
        <v>29.04</v>
      </c>
      <c r="X1694" s="16">
        <v>5.218</v>
      </c>
      <c r="Y1694" s="16">
        <v>6.3441666666667507E-2</v>
      </c>
      <c r="Z1694" s="16">
        <v>28.976558333333301</v>
      </c>
      <c r="AA1694" s="18">
        <v>0</v>
      </c>
      <c r="AB1694" s="16">
        <v>-6.3441666666667507E-2</v>
      </c>
      <c r="AC1694" s="12" t="s">
        <v>549</v>
      </c>
      <c r="AD1694" s="12" t="s">
        <v>559</v>
      </c>
      <c r="AE1694" s="19">
        <v>43697</v>
      </c>
      <c r="AF1694" s="19">
        <v>43697</v>
      </c>
      <c r="AH1694" s="20">
        <v>43700</v>
      </c>
    </row>
    <row r="1695" spans="1:34" s="12" customFormat="1" ht="12.75" x14ac:dyDescent="0.15">
      <c r="A1695" s="12" t="s">
        <v>2649</v>
      </c>
      <c r="B1695" s="12" t="s">
        <v>31</v>
      </c>
      <c r="C1695" s="12" t="s">
        <v>670</v>
      </c>
      <c r="D1695" s="12" t="s">
        <v>671</v>
      </c>
      <c r="E1695" s="12" t="s">
        <v>544</v>
      </c>
      <c r="F1695" s="12" t="s">
        <v>545</v>
      </c>
      <c r="G1695" s="16">
        <v>200000</v>
      </c>
      <c r="H1695" s="16">
        <v>188700</v>
      </c>
      <c r="I1695" s="17">
        <v>188700</v>
      </c>
      <c r="J1695" s="17">
        <v>188700</v>
      </c>
      <c r="K1695" s="16">
        <v>11300</v>
      </c>
      <c r="L1695" s="12" t="s">
        <v>672</v>
      </c>
      <c r="M1695" s="12" t="s">
        <v>564</v>
      </c>
      <c r="N1695" s="12" t="s">
        <v>2378</v>
      </c>
      <c r="O1695" s="16">
        <v>263</v>
      </c>
      <c r="P1695" s="16">
        <v>248.2</v>
      </c>
      <c r="Q1695" s="17">
        <v>263</v>
      </c>
      <c r="R1695" s="17">
        <v>263</v>
      </c>
      <c r="S1695" s="16">
        <v>0</v>
      </c>
      <c r="T1695" s="16">
        <v>0</v>
      </c>
      <c r="U1695" s="17">
        <v>0</v>
      </c>
      <c r="V1695" s="17">
        <v>0</v>
      </c>
      <c r="W1695" s="16">
        <v>248.2</v>
      </c>
      <c r="X1695" s="16">
        <v>14.8</v>
      </c>
      <c r="Y1695" s="16">
        <v>5.9500000000007297E-2</v>
      </c>
      <c r="Z1695" s="16">
        <v>248.1405</v>
      </c>
      <c r="AA1695" s="18">
        <v>0</v>
      </c>
      <c r="AB1695" s="16">
        <v>-5.9500000000007297E-2</v>
      </c>
      <c r="AC1695" s="12" t="s">
        <v>549</v>
      </c>
      <c r="AD1695" s="12" t="s">
        <v>559</v>
      </c>
      <c r="AE1695" s="19">
        <v>43697</v>
      </c>
      <c r="AF1695" s="19">
        <v>43697</v>
      </c>
      <c r="AH1695" s="20">
        <v>43700</v>
      </c>
    </row>
    <row r="1696" spans="1:34" s="12" customFormat="1" ht="12.75" x14ac:dyDescent="0.15">
      <c r="A1696" s="12" t="s">
        <v>2650</v>
      </c>
      <c r="B1696" s="12" t="s">
        <v>21</v>
      </c>
      <c r="C1696" s="12" t="s">
        <v>652</v>
      </c>
      <c r="D1696" s="12" t="s">
        <v>653</v>
      </c>
      <c r="E1696" s="12" t="s">
        <v>544</v>
      </c>
      <c r="F1696" s="12" t="s">
        <v>545</v>
      </c>
      <c r="G1696" s="16">
        <v>80</v>
      </c>
      <c r="H1696" s="16">
        <v>80</v>
      </c>
      <c r="I1696" s="17">
        <v>80</v>
      </c>
      <c r="J1696" s="17">
        <v>80</v>
      </c>
      <c r="K1696" s="16">
        <v>0</v>
      </c>
      <c r="L1696" s="12" t="s">
        <v>654</v>
      </c>
      <c r="M1696" s="12" t="s">
        <v>557</v>
      </c>
      <c r="N1696" s="12" t="s">
        <v>655</v>
      </c>
      <c r="O1696" s="16">
        <v>6</v>
      </c>
      <c r="P1696" s="16">
        <v>6</v>
      </c>
      <c r="Q1696" s="17">
        <v>6</v>
      </c>
      <c r="R1696" s="17">
        <v>6</v>
      </c>
      <c r="S1696" s="16">
        <v>0</v>
      </c>
      <c r="T1696" s="16">
        <v>0</v>
      </c>
      <c r="U1696" s="17">
        <v>0</v>
      </c>
      <c r="V1696" s="17">
        <v>0</v>
      </c>
      <c r="W1696" s="16">
        <v>6</v>
      </c>
      <c r="X1696" s="16">
        <v>0</v>
      </c>
      <c r="Y1696" s="16">
        <v>0</v>
      </c>
      <c r="Z1696" s="16">
        <v>6</v>
      </c>
      <c r="AA1696" s="18">
        <v>0</v>
      </c>
      <c r="AB1696" s="16">
        <v>0</v>
      </c>
      <c r="AC1696" s="12" t="s">
        <v>549</v>
      </c>
      <c r="AD1696" s="12" t="s">
        <v>559</v>
      </c>
      <c r="AE1696" s="19">
        <v>43697</v>
      </c>
      <c r="AF1696" s="19">
        <v>43697</v>
      </c>
      <c r="AG1696" s="19">
        <v>43697</v>
      </c>
      <c r="AH1696" s="20">
        <v>43700</v>
      </c>
    </row>
    <row r="1697" spans="1:34" s="12" customFormat="1" ht="12.75" x14ac:dyDescent="0.15">
      <c r="A1697" s="12" t="s">
        <v>319</v>
      </c>
      <c r="B1697" s="12" t="s">
        <v>23</v>
      </c>
      <c r="C1697" s="12" t="s">
        <v>696</v>
      </c>
      <c r="D1697" s="12" t="s">
        <v>939</v>
      </c>
      <c r="E1697" s="12" t="s">
        <v>544</v>
      </c>
      <c r="F1697" s="12" t="s">
        <v>545</v>
      </c>
      <c r="G1697" s="16">
        <v>800</v>
      </c>
      <c r="H1697" s="16">
        <v>562</v>
      </c>
      <c r="I1697" s="17">
        <v>562</v>
      </c>
      <c r="J1697" s="17">
        <v>562</v>
      </c>
      <c r="K1697" s="16">
        <v>238</v>
      </c>
      <c r="L1697" s="12" t="s">
        <v>698</v>
      </c>
      <c r="M1697" s="12" t="s">
        <v>564</v>
      </c>
      <c r="N1697" s="12" t="s">
        <v>699</v>
      </c>
      <c r="O1697" s="16">
        <v>87</v>
      </c>
      <c r="P1697" s="16">
        <v>61.5</v>
      </c>
      <c r="Q1697" s="17">
        <v>87</v>
      </c>
      <c r="R1697" s="17">
        <v>87</v>
      </c>
      <c r="S1697" s="16">
        <v>0</v>
      </c>
      <c r="T1697" s="16">
        <v>0</v>
      </c>
      <c r="U1697" s="17">
        <v>0</v>
      </c>
      <c r="V1697" s="17">
        <v>0</v>
      </c>
      <c r="W1697" s="16">
        <v>61.5</v>
      </c>
      <c r="X1697" s="16">
        <v>25.5</v>
      </c>
      <c r="Y1697" s="16">
        <v>0.38250000000000001</v>
      </c>
      <c r="Z1697" s="16">
        <v>61.1175</v>
      </c>
      <c r="AA1697" s="18">
        <v>0</v>
      </c>
      <c r="AB1697" s="16">
        <v>-0.38250000000000001</v>
      </c>
      <c r="AC1697" s="12" t="s">
        <v>549</v>
      </c>
      <c r="AD1697" s="12" t="s">
        <v>559</v>
      </c>
      <c r="AE1697" s="19">
        <v>43698</v>
      </c>
      <c r="AF1697" s="19">
        <v>43700</v>
      </c>
      <c r="AH1697" s="20">
        <v>43704</v>
      </c>
    </row>
    <row r="1698" spans="1:34" s="12" customFormat="1" ht="12.75" x14ac:dyDescent="0.15">
      <c r="A1698" s="12" t="s">
        <v>321</v>
      </c>
      <c r="B1698" s="12" t="s">
        <v>24</v>
      </c>
      <c r="C1698" s="12" t="s">
        <v>701</v>
      </c>
      <c r="D1698" s="12" t="s">
        <v>939</v>
      </c>
      <c r="E1698" s="12" t="s">
        <v>544</v>
      </c>
      <c r="F1698" s="12" t="s">
        <v>545</v>
      </c>
      <c r="G1698" s="16">
        <v>800</v>
      </c>
      <c r="H1698" s="16">
        <v>562</v>
      </c>
      <c r="I1698" s="17">
        <v>562</v>
      </c>
      <c r="J1698" s="17">
        <v>562</v>
      </c>
      <c r="K1698" s="16">
        <v>238</v>
      </c>
      <c r="L1698" s="12" t="s">
        <v>698</v>
      </c>
      <c r="M1698" s="12" t="s">
        <v>564</v>
      </c>
      <c r="N1698" s="12" t="s">
        <v>699</v>
      </c>
      <c r="O1698" s="16">
        <v>87</v>
      </c>
      <c r="P1698" s="16">
        <v>61.5</v>
      </c>
      <c r="Q1698" s="17">
        <v>87</v>
      </c>
      <c r="R1698" s="17">
        <v>87</v>
      </c>
      <c r="S1698" s="16">
        <v>0</v>
      </c>
      <c r="T1698" s="16">
        <v>0</v>
      </c>
      <c r="U1698" s="17">
        <v>0</v>
      </c>
      <c r="V1698" s="17">
        <v>0</v>
      </c>
      <c r="W1698" s="16">
        <v>61.5</v>
      </c>
      <c r="X1698" s="16">
        <v>25.5</v>
      </c>
      <c r="Y1698" s="16">
        <v>0.38250000000000001</v>
      </c>
      <c r="Z1698" s="16">
        <v>61.1175</v>
      </c>
      <c r="AA1698" s="18">
        <v>0</v>
      </c>
      <c r="AB1698" s="16">
        <v>-0.38250000000000001</v>
      </c>
      <c r="AC1698" s="12" t="s">
        <v>549</v>
      </c>
      <c r="AD1698" s="12" t="s">
        <v>559</v>
      </c>
      <c r="AE1698" s="19">
        <v>43698</v>
      </c>
      <c r="AF1698" s="19">
        <v>43700</v>
      </c>
      <c r="AH1698" s="20">
        <v>43704</v>
      </c>
    </row>
    <row r="1699" spans="1:34" s="12" customFormat="1" ht="12.75" x14ac:dyDescent="0.15">
      <c r="A1699" s="12" t="s">
        <v>2651</v>
      </c>
      <c r="B1699" s="12" t="s">
        <v>1200</v>
      </c>
      <c r="C1699" s="12" t="s">
        <v>554</v>
      </c>
      <c r="D1699" s="12" t="s">
        <v>1201</v>
      </c>
      <c r="E1699" s="12" t="s">
        <v>544</v>
      </c>
      <c r="F1699" s="12" t="s">
        <v>545</v>
      </c>
      <c r="G1699" s="16">
        <v>10</v>
      </c>
      <c r="H1699" s="16">
        <v>7.7</v>
      </c>
      <c r="I1699" s="17">
        <v>7.7</v>
      </c>
      <c r="J1699" s="17">
        <v>7.7</v>
      </c>
      <c r="K1699" s="16">
        <v>2.2999999999999998</v>
      </c>
      <c r="L1699" s="12" t="s">
        <v>1202</v>
      </c>
      <c r="M1699" s="12" t="s">
        <v>557</v>
      </c>
      <c r="N1699" s="12" t="s">
        <v>1203</v>
      </c>
      <c r="O1699" s="16">
        <v>4</v>
      </c>
      <c r="P1699" s="16">
        <v>3.1</v>
      </c>
      <c r="Q1699" s="17">
        <v>3.1</v>
      </c>
      <c r="R1699" s="17">
        <v>3.1</v>
      </c>
      <c r="S1699" s="16">
        <v>0</v>
      </c>
      <c r="T1699" s="16">
        <v>0</v>
      </c>
      <c r="U1699" s="17">
        <v>0</v>
      </c>
      <c r="V1699" s="17">
        <v>0</v>
      </c>
      <c r="W1699" s="16">
        <v>3.1</v>
      </c>
      <c r="X1699" s="16">
        <v>0.9</v>
      </c>
      <c r="Y1699" s="16">
        <v>0.02</v>
      </c>
      <c r="Z1699" s="16">
        <v>3.08</v>
      </c>
      <c r="AA1699" s="18">
        <v>0</v>
      </c>
      <c r="AB1699" s="16">
        <v>-0.02</v>
      </c>
      <c r="AC1699" s="12" t="s">
        <v>549</v>
      </c>
      <c r="AD1699" s="12" t="s">
        <v>559</v>
      </c>
      <c r="AE1699" s="19">
        <v>43698</v>
      </c>
      <c r="AF1699" s="19">
        <v>43698</v>
      </c>
      <c r="AH1699" s="20">
        <v>43700</v>
      </c>
    </row>
    <row r="1700" spans="1:34" s="12" customFormat="1" ht="12.75" x14ac:dyDescent="0.15">
      <c r="A1700" s="12" t="s">
        <v>2652</v>
      </c>
      <c r="B1700" s="12" t="s">
        <v>101</v>
      </c>
      <c r="C1700" s="12" t="s">
        <v>588</v>
      </c>
      <c r="D1700" s="12" t="s">
        <v>983</v>
      </c>
      <c r="E1700" s="12" t="s">
        <v>544</v>
      </c>
      <c r="F1700" s="12" t="s">
        <v>545</v>
      </c>
      <c r="G1700" s="16">
        <v>220</v>
      </c>
      <c r="H1700" s="16">
        <v>99</v>
      </c>
      <c r="I1700" s="17">
        <v>99</v>
      </c>
      <c r="J1700" s="17">
        <v>99</v>
      </c>
      <c r="K1700" s="16">
        <v>121</v>
      </c>
      <c r="L1700" s="12" t="s">
        <v>984</v>
      </c>
      <c r="M1700" s="12" t="s">
        <v>557</v>
      </c>
      <c r="N1700" s="12" t="s">
        <v>985</v>
      </c>
      <c r="O1700" s="16">
        <v>35</v>
      </c>
      <c r="P1700" s="16">
        <v>16.8</v>
      </c>
      <c r="Q1700" s="17">
        <v>34.700000000000003</v>
      </c>
      <c r="R1700" s="17">
        <v>34.700000000000003</v>
      </c>
      <c r="S1700" s="16">
        <v>0</v>
      </c>
      <c r="T1700" s="16">
        <v>0</v>
      </c>
      <c r="U1700" s="17">
        <v>0</v>
      </c>
      <c r="V1700" s="17">
        <v>0</v>
      </c>
      <c r="W1700" s="16">
        <v>16.8</v>
      </c>
      <c r="X1700" s="16">
        <v>18.2</v>
      </c>
      <c r="Y1700" s="16">
        <v>1.05</v>
      </c>
      <c r="Z1700" s="16">
        <v>15.75</v>
      </c>
      <c r="AA1700" s="18">
        <v>0</v>
      </c>
      <c r="AB1700" s="16">
        <v>-1.05</v>
      </c>
      <c r="AC1700" s="12" t="s">
        <v>549</v>
      </c>
      <c r="AD1700" s="12" t="s">
        <v>559</v>
      </c>
      <c r="AE1700" s="19">
        <v>43698</v>
      </c>
      <c r="AF1700" s="19">
        <v>43698</v>
      </c>
      <c r="AH1700" s="20">
        <v>43704</v>
      </c>
    </row>
    <row r="1701" spans="1:34" s="12" customFormat="1" ht="12.75" x14ac:dyDescent="0.15">
      <c r="A1701" s="12" t="s">
        <v>2653</v>
      </c>
      <c r="B1701" s="12" t="s">
        <v>594</v>
      </c>
      <c r="C1701" s="12" t="s">
        <v>588</v>
      </c>
      <c r="D1701" s="12" t="s">
        <v>589</v>
      </c>
      <c r="E1701" s="12" t="s">
        <v>544</v>
      </c>
      <c r="F1701" s="12" t="s">
        <v>545</v>
      </c>
      <c r="G1701" s="16">
        <v>60</v>
      </c>
      <c r="H1701" s="16">
        <v>40</v>
      </c>
      <c r="I1701" s="17">
        <v>40</v>
      </c>
      <c r="J1701" s="17">
        <v>40</v>
      </c>
      <c r="K1701" s="16">
        <v>20</v>
      </c>
      <c r="L1701" s="12" t="s">
        <v>595</v>
      </c>
      <c r="M1701" s="12" t="s">
        <v>591</v>
      </c>
      <c r="N1701" s="12" t="s">
        <v>596</v>
      </c>
      <c r="O1701" s="16">
        <v>3</v>
      </c>
      <c r="P1701" s="16">
        <v>2</v>
      </c>
      <c r="Q1701" s="17">
        <v>2.5</v>
      </c>
      <c r="R1701" s="17">
        <v>2.5</v>
      </c>
      <c r="S1701" s="16">
        <v>0</v>
      </c>
      <c r="T1701" s="16">
        <v>0</v>
      </c>
      <c r="U1701" s="17">
        <v>0</v>
      </c>
      <c r="V1701" s="17">
        <v>0</v>
      </c>
      <c r="W1701" s="16">
        <v>2</v>
      </c>
      <c r="X1701" s="16">
        <v>1</v>
      </c>
      <c r="Y1701" s="16">
        <v>0</v>
      </c>
      <c r="Z1701" s="16">
        <v>2</v>
      </c>
      <c r="AA1701" s="18">
        <v>0</v>
      </c>
      <c r="AB1701" s="16">
        <v>0</v>
      </c>
      <c r="AC1701" s="12" t="s">
        <v>549</v>
      </c>
      <c r="AD1701" s="12" t="s">
        <v>559</v>
      </c>
      <c r="AE1701" s="19">
        <v>43698</v>
      </c>
      <c r="AF1701" s="19">
        <v>43698</v>
      </c>
      <c r="AH1701" s="20">
        <v>43704</v>
      </c>
    </row>
    <row r="1702" spans="1:34" s="12" customFormat="1" ht="12.75" x14ac:dyDescent="0.15">
      <c r="A1702" s="12" t="s">
        <v>2654</v>
      </c>
      <c r="B1702" s="12" t="s">
        <v>21</v>
      </c>
      <c r="C1702" s="12" t="s">
        <v>652</v>
      </c>
      <c r="D1702" s="12" t="s">
        <v>653</v>
      </c>
      <c r="E1702" s="12" t="s">
        <v>544</v>
      </c>
      <c r="F1702" s="12" t="s">
        <v>545</v>
      </c>
      <c r="G1702" s="16">
        <v>20</v>
      </c>
      <c r="H1702" s="16">
        <v>20</v>
      </c>
      <c r="I1702" s="17">
        <v>20</v>
      </c>
      <c r="J1702" s="17">
        <v>20</v>
      </c>
      <c r="K1702" s="16">
        <v>0</v>
      </c>
      <c r="L1702" s="12" t="s">
        <v>654</v>
      </c>
      <c r="M1702" s="12" t="s">
        <v>557</v>
      </c>
      <c r="N1702" s="12" t="s">
        <v>655</v>
      </c>
      <c r="O1702" s="16">
        <v>2</v>
      </c>
      <c r="P1702" s="16">
        <v>2</v>
      </c>
      <c r="Q1702" s="17">
        <v>2</v>
      </c>
      <c r="R1702" s="17">
        <v>2</v>
      </c>
      <c r="S1702" s="16">
        <v>0</v>
      </c>
      <c r="T1702" s="16">
        <v>0</v>
      </c>
      <c r="U1702" s="17">
        <v>0</v>
      </c>
      <c r="V1702" s="17">
        <v>0</v>
      </c>
      <c r="W1702" s="16">
        <v>2</v>
      </c>
      <c r="X1702" s="16">
        <v>0</v>
      </c>
      <c r="Y1702" s="16">
        <v>0</v>
      </c>
      <c r="Z1702" s="16">
        <v>2</v>
      </c>
      <c r="AA1702" s="18">
        <v>0</v>
      </c>
      <c r="AB1702" s="16">
        <v>0</v>
      </c>
      <c r="AC1702" s="12" t="s">
        <v>549</v>
      </c>
      <c r="AD1702" s="12" t="s">
        <v>559</v>
      </c>
      <c r="AE1702" s="19">
        <v>43698</v>
      </c>
      <c r="AF1702" s="19">
        <v>43698</v>
      </c>
      <c r="AG1702" s="19">
        <v>43698</v>
      </c>
      <c r="AH1702" s="20">
        <v>43700</v>
      </c>
    </row>
    <row r="1703" spans="1:34" s="12" customFormat="1" ht="12.75" x14ac:dyDescent="0.15">
      <c r="A1703" s="12" t="s">
        <v>2655</v>
      </c>
      <c r="B1703" s="12" t="s">
        <v>1371</v>
      </c>
      <c r="C1703" s="12" t="s">
        <v>542</v>
      </c>
      <c r="D1703" s="12" t="s">
        <v>1372</v>
      </c>
      <c r="E1703" s="12" t="s">
        <v>544</v>
      </c>
      <c r="F1703" s="12" t="s">
        <v>545</v>
      </c>
      <c r="G1703" s="16">
        <v>600000</v>
      </c>
      <c r="H1703" s="16">
        <v>299000</v>
      </c>
      <c r="I1703" s="17">
        <v>299000</v>
      </c>
      <c r="J1703" s="17">
        <v>299000</v>
      </c>
      <c r="K1703" s="16">
        <v>301000</v>
      </c>
      <c r="L1703" s="12" t="s">
        <v>363</v>
      </c>
      <c r="M1703" s="12" t="s">
        <v>670</v>
      </c>
      <c r="N1703" s="12" t="s">
        <v>853</v>
      </c>
      <c r="O1703" s="16">
        <v>600000</v>
      </c>
      <c r="P1703" s="16">
        <v>299000</v>
      </c>
      <c r="Q1703" s="17">
        <v>299000</v>
      </c>
      <c r="R1703" s="17">
        <v>299000</v>
      </c>
      <c r="S1703" s="16">
        <v>0</v>
      </c>
      <c r="T1703" s="16">
        <v>0</v>
      </c>
      <c r="U1703" s="17">
        <v>0</v>
      </c>
      <c r="V1703" s="17">
        <v>0</v>
      </c>
      <c r="W1703" s="16">
        <v>299000</v>
      </c>
      <c r="X1703" s="16">
        <v>301000</v>
      </c>
      <c r="Y1703" s="16">
        <v>0</v>
      </c>
      <c r="Z1703" s="16">
        <v>299000</v>
      </c>
      <c r="AA1703" s="18">
        <v>0</v>
      </c>
      <c r="AB1703" s="16">
        <v>0</v>
      </c>
      <c r="AC1703" s="12" t="s">
        <v>549</v>
      </c>
      <c r="AD1703" s="12" t="s">
        <v>79</v>
      </c>
      <c r="AE1703" s="19">
        <v>43698</v>
      </c>
      <c r="AF1703" s="19">
        <v>43698</v>
      </c>
      <c r="AH1703" s="20">
        <v>43704</v>
      </c>
    </row>
    <row r="1704" spans="1:34" s="12" customFormat="1" ht="12.75" x14ac:dyDescent="0.15">
      <c r="A1704" s="12" t="s">
        <v>2656</v>
      </c>
      <c r="B1704" s="12" t="s">
        <v>587</v>
      </c>
      <c r="C1704" s="12" t="s">
        <v>588</v>
      </c>
      <c r="D1704" s="12" t="s">
        <v>589</v>
      </c>
      <c r="E1704" s="12" t="s">
        <v>544</v>
      </c>
      <c r="F1704" s="12" t="s">
        <v>545</v>
      </c>
      <c r="G1704" s="16">
        <v>500</v>
      </c>
      <c r="H1704" s="16">
        <v>225</v>
      </c>
      <c r="I1704" s="17">
        <v>225</v>
      </c>
      <c r="J1704" s="17">
        <v>225</v>
      </c>
      <c r="K1704" s="16">
        <v>275</v>
      </c>
      <c r="L1704" s="12" t="s">
        <v>590</v>
      </c>
      <c r="M1704" s="12" t="s">
        <v>591</v>
      </c>
      <c r="N1704" s="12" t="s">
        <v>592</v>
      </c>
      <c r="O1704" s="16">
        <v>17</v>
      </c>
      <c r="P1704" s="16">
        <v>7.65</v>
      </c>
      <c r="Q1704" s="17">
        <v>17</v>
      </c>
      <c r="R1704" s="17">
        <v>17</v>
      </c>
      <c r="S1704" s="16">
        <v>0</v>
      </c>
      <c r="T1704" s="16">
        <v>0</v>
      </c>
      <c r="U1704" s="17">
        <v>0</v>
      </c>
      <c r="V1704" s="17">
        <v>0</v>
      </c>
      <c r="W1704" s="16">
        <v>7.65</v>
      </c>
      <c r="X1704" s="16">
        <v>9.35</v>
      </c>
      <c r="Y1704" s="16">
        <v>0</v>
      </c>
      <c r="Z1704" s="16">
        <v>7.65</v>
      </c>
      <c r="AA1704" s="18">
        <v>0</v>
      </c>
      <c r="AB1704" s="16">
        <v>0</v>
      </c>
      <c r="AC1704" s="12" t="s">
        <v>549</v>
      </c>
      <c r="AD1704" s="12" t="s">
        <v>559</v>
      </c>
      <c r="AE1704" s="19">
        <v>43698</v>
      </c>
      <c r="AF1704" s="19">
        <v>43698</v>
      </c>
      <c r="AH1704" s="20">
        <v>43704</v>
      </c>
    </row>
    <row r="1705" spans="1:34" s="12" customFormat="1" ht="12.75" x14ac:dyDescent="0.15">
      <c r="A1705" s="12" t="s">
        <v>381</v>
      </c>
      <c r="B1705" s="12" t="s">
        <v>382</v>
      </c>
      <c r="C1705" s="12" t="s">
        <v>573</v>
      </c>
      <c r="D1705" s="12" t="s">
        <v>825</v>
      </c>
      <c r="E1705" s="12" t="s">
        <v>544</v>
      </c>
      <c r="F1705" s="12" t="s">
        <v>545</v>
      </c>
      <c r="G1705" s="16">
        <v>400</v>
      </c>
      <c r="H1705" s="16">
        <v>370</v>
      </c>
      <c r="I1705" s="17">
        <v>370</v>
      </c>
      <c r="J1705" s="17">
        <v>370</v>
      </c>
      <c r="K1705" s="16">
        <v>30</v>
      </c>
      <c r="L1705" s="12" t="s">
        <v>826</v>
      </c>
      <c r="M1705" s="12" t="s">
        <v>827</v>
      </c>
      <c r="N1705" s="12" t="s">
        <v>828</v>
      </c>
      <c r="O1705" s="16">
        <v>32.64</v>
      </c>
      <c r="P1705" s="16">
        <v>32.64</v>
      </c>
      <c r="Q1705" s="17">
        <v>32.64</v>
      </c>
      <c r="R1705" s="17">
        <v>32.64</v>
      </c>
      <c r="S1705" s="16">
        <v>0</v>
      </c>
      <c r="T1705" s="16">
        <v>0</v>
      </c>
      <c r="U1705" s="17">
        <v>0</v>
      </c>
      <c r="V1705" s="17">
        <v>0</v>
      </c>
      <c r="W1705" s="16">
        <v>32.64</v>
      </c>
      <c r="X1705" s="16">
        <v>0</v>
      </c>
      <c r="Y1705" s="16">
        <v>2.448</v>
      </c>
      <c r="Z1705" s="16">
        <v>30.192</v>
      </c>
      <c r="AA1705" s="18">
        <v>0</v>
      </c>
      <c r="AB1705" s="16">
        <v>-2.448</v>
      </c>
      <c r="AC1705" s="12" t="s">
        <v>549</v>
      </c>
      <c r="AD1705" s="12" t="s">
        <v>559</v>
      </c>
      <c r="AE1705" s="19">
        <v>43698</v>
      </c>
      <c r="AF1705" s="19">
        <v>43701</v>
      </c>
      <c r="AH1705" s="20">
        <v>43704</v>
      </c>
    </row>
    <row r="1706" spans="1:34" s="12" customFormat="1" ht="13.5" x14ac:dyDescent="0.15">
      <c r="A1706" s="12" t="s">
        <v>2657</v>
      </c>
      <c r="B1706" s="12" t="s">
        <v>84</v>
      </c>
      <c r="C1706" s="12" t="s">
        <v>670</v>
      </c>
      <c r="D1706" s="12" t="s">
        <v>853</v>
      </c>
      <c r="E1706" s="12" t="s">
        <v>544</v>
      </c>
      <c r="F1706" s="12" t="s">
        <v>703</v>
      </c>
      <c r="G1706" s="16">
        <v>400000</v>
      </c>
      <c r="H1706" s="16">
        <v>0</v>
      </c>
      <c r="I1706" s="17">
        <v>0</v>
      </c>
      <c r="J1706" s="17">
        <v>0</v>
      </c>
      <c r="K1706" s="16">
        <v>400000</v>
      </c>
      <c r="L1706" s="12" t="s">
        <v>568</v>
      </c>
      <c r="M1706" s="12" t="s">
        <v>569</v>
      </c>
      <c r="N1706" s="12" t="s">
        <v>570</v>
      </c>
      <c r="O1706" s="16">
        <v>257</v>
      </c>
      <c r="P1706" s="16">
        <v>0</v>
      </c>
      <c r="Q1706" s="17">
        <v>0</v>
      </c>
      <c r="R1706" s="17">
        <v>0</v>
      </c>
      <c r="S1706" s="16">
        <v>0</v>
      </c>
      <c r="T1706" s="16">
        <v>0</v>
      </c>
      <c r="U1706" s="17">
        <v>0</v>
      </c>
      <c r="V1706" s="17">
        <v>0</v>
      </c>
      <c r="W1706" s="16">
        <v>0</v>
      </c>
      <c r="X1706" s="16">
        <v>257</v>
      </c>
      <c r="Y1706" s="16">
        <v>0</v>
      </c>
      <c r="Z1706" s="16">
        <v>0</v>
      </c>
      <c r="AA1706" s="18">
        <v>0</v>
      </c>
      <c r="AB1706" s="16">
        <v>0</v>
      </c>
      <c r="AC1706" s="12" t="s">
        <v>549</v>
      </c>
      <c r="AD1706" s="12" t="s">
        <v>559</v>
      </c>
      <c r="AE1706" s="19">
        <v>43699</v>
      </c>
      <c r="AF1706"/>
    </row>
    <row r="1707" spans="1:34" s="12" customFormat="1" ht="12.75" x14ac:dyDescent="0.15">
      <c r="A1707" s="12" t="s">
        <v>369</v>
      </c>
      <c r="B1707" s="12" t="s">
        <v>93</v>
      </c>
      <c r="C1707" s="12" t="s">
        <v>573</v>
      </c>
      <c r="D1707" s="12" t="s">
        <v>796</v>
      </c>
      <c r="E1707" s="12" t="s">
        <v>544</v>
      </c>
      <c r="F1707" s="12" t="s">
        <v>545</v>
      </c>
      <c r="G1707" s="16">
        <v>2000</v>
      </c>
      <c r="H1707" s="16">
        <v>22</v>
      </c>
      <c r="I1707" s="17">
        <v>22</v>
      </c>
      <c r="J1707" s="17">
        <v>22</v>
      </c>
      <c r="K1707" s="16">
        <v>1978</v>
      </c>
      <c r="L1707" s="12" t="s">
        <v>797</v>
      </c>
      <c r="M1707" s="12" t="s">
        <v>576</v>
      </c>
      <c r="N1707" s="12" t="s">
        <v>798</v>
      </c>
      <c r="O1707" s="16">
        <v>67</v>
      </c>
      <c r="P1707" s="16">
        <v>2</v>
      </c>
      <c r="Q1707" s="17">
        <v>67</v>
      </c>
      <c r="R1707" s="17">
        <v>67</v>
      </c>
      <c r="S1707" s="16">
        <v>0</v>
      </c>
      <c r="T1707" s="16">
        <v>0</v>
      </c>
      <c r="U1707" s="17">
        <v>0</v>
      </c>
      <c r="V1707" s="17">
        <v>0</v>
      </c>
      <c r="W1707" s="16">
        <v>2</v>
      </c>
      <c r="X1707" s="16">
        <v>65</v>
      </c>
      <c r="Y1707" s="16">
        <v>1.2629999999999999</v>
      </c>
      <c r="Z1707" s="16">
        <v>0.73699999999999999</v>
      </c>
      <c r="AA1707" s="18">
        <v>0</v>
      </c>
      <c r="AB1707" s="16">
        <v>-1.2629999999999999</v>
      </c>
      <c r="AC1707" s="12" t="s">
        <v>549</v>
      </c>
      <c r="AD1707" s="12" t="s">
        <v>559</v>
      </c>
      <c r="AE1707" s="19">
        <v>43699</v>
      </c>
      <c r="AF1707" s="19">
        <v>43703</v>
      </c>
      <c r="AH1707" s="20">
        <v>43704</v>
      </c>
    </row>
    <row r="1708" spans="1:34" s="12" customFormat="1" ht="13.5" x14ac:dyDescent="0.15">
      <c r="A1708" s="12" t="s">
        <v>2658</v>
      </c>
      <c r="B1708" s="12" t="s">
        <v>587</v>
      </c>
      <c r="C1708" s="12" t="s">
        <v>588</v>
      </c>
      <c r="D1708" s="12" t="s">
        <v>589</v>
      </c>
      <c r="E1708" s="12" t="s">
        <v>544</v>
      </c>
      <c r="F1708" s="12" t="s">
        <v>703</v>
      </c>
      <c r="G1708" s="16">
        <v>2400</v>
      </c>
      <c r="H1708" s="16">
        <v>0</v>
      </c>
      <c r="I1708" s="17">
        <v>0</v>
      </c>
      <c r="J1708" s="17">
        <v>0</v>
      </c>
      <c r="K1708" s="16">
        <v>2400</v>
      </c>
      <c r="L1708" s="12" t="s">
        <v>590</v>
      </c>
      <c r="M1708" s="12" t="s">
        <v>591</v>
      </c>
      <c r="N1708" s="12" t="s">
        <v>592</v>
      </c>
      <c r="O1708" s="16">
        <v>80</v>
      </c>
      <c r="P1708" s="16">
        <v>0</v>
      </c>
      <c r="Q1708" s="17">
        <v>0</v>
      </c>
      <c r="R1708" s="17">
        <v>0</v>
      </c>
      <c r="S1708" s="16">
        <v>0</v>
      </c>
      <c r="T1708" s="16">
        <v>0</v>
      </c>
      <c r="U1708" s="17">
        <v>0</v>
      </c>
      <c r="V1708" s="17">
        <v>0</v>
      </c>
      <c r="W1708" s="16">
        <v>0</v>
      </c>
      <c r="X1708" s="16">
        <v>80</v>
      </c>
      <c r="Y1708" s="16">
        <v>0</v>
      </c>
      <c r="Z1708" s="16">
        <v>0</v>
      </c>
      <c r="AA1708" s="18">
        <v>0</v>
      </c>
      <c r="AB1708" s="16">
        <v>0</v>
      </c>
      <c r="AC1708" s="12" t="s">
        <v>549</v>
      </c>
      <c r="AD1708" s="12" t="s">
        <v>559</v>
      </c>
      <c r="AE1708" s="19">
        <v>43699</v>
      </c>
      <c r="AF1708"/>
    </row>
    <row r="1709" spans="1:34" s="12" customFormat="1" ht="12.75" x14ac:dyDescent="0.15">
      <c r="A1709" s="12" t="s">
        <v>2659</v>
      </c>
      <c r="B1709" s="12" t="s">
        <v>917</v>
      </c>
      <c r="C1709" s="12" t="s">
        <v>573</v>
      </c>
      <c r="D1709" s="12" t="s">
        <v>918</v>
      </c>
      <c r="E1709" s="12" t="s">
        <v>544</v>
      </c>
      <c r="F1709" s="12" t="s">
        <v>545</v>
      </c>
      <c r="G1709" s="16">
        <v>150</v>
      </c>
      <c r="H1709" s="16">
        <v>84</v>
      </c>
      <c r="I1709" s="17">
        <v>84</v>
      </c>
      <c r="J1709" s="17">
        <v>84</v>
      </c>
      <c r="K1709" s="16">
        <v>66</v>
      </c>
      <c r="L1709" s="12" t="s">
        <v>685</v>
      </c>
      <c r="M1709" s="12" t="s">
        <v>686</v>
      </c>
      <c r="N1709" s="12" t="s">
        <v>687</v>
      </c>
      <c r="O1709" s="16">
        <v>38.115000000000002</v>
      </c>
      <c r="P1709" s="16">
        <v>21.344999999999999</v>
      </c>
      <c r="Q1709" s="17">
        <v>26.285</v>
      </c>
      <c r="R1709" s="17">
        <v>26.285</v>
      </c>
      <c r="S1709" s="16">
        <v>0</v>
      </c>
      <c r="T1709" s="16">
        <v>0</v>
      </c>
      <c r="U1709" s="17">
        <v>0</v>
      </c>
      <c r="V1709" s="17">
        <v>0</v>
      </c>
      <c r="W1709" s="16">
        <v>21.344999999999999</v>
      </c>
      <c r="X1709" s="16">
        <v>16.77</v>
      </c>
      <c r="Y1709" s="16">
        <v>5.9999999999945405E-4</v>
      </c>
      <c r="Z1709" s="16">
        <v>21.3444</v>
      </c>
      <c r="AA1709" s="18">
        <v>0</v>
      </c>
      <c r="AB1709" s="16">
        <v>-5.9999999999945405E-4</v>
      </c>
      <c r="AC1709" s="12" t="s">
        <v>549</v>
      </c>
      <c r="AD1709" s="12" t="s">
        <v>559</v>
      </c>
      <c r="AE1709" s="19">
        <v>43684</v>
      </c>
      <c r="AF1709" s="19">
        <v>43685</v>
      </c>
      <c r="AH1709" s="20">
        <v>43690</v>
      </c>
    </row>
    <row r="1710" spans="1:34" s="12" customFormat="1" ht="12.75" x14ac:dyDescent="0.15">
      <c r="A1710" s="12" t="s">
        <v>2660</v>
      </c>
      <c r="B1710" s="12" t="s">
        <v>374</v>
      </c>
      <c r="C1710" s="12" t="s">
        <v>657</v>
      </c>
      <c r="D1710" s="12" t="s">
        <v>658</v>
      </c>
      <c r="E1710" s="12" t="s">
        <v>544</v>
      </c>
      <c r="F1710" s="12" t="s">
        <v>545</v>
      </c>
      <c r="G1710" s="16">
        <v>400000</v>
      </c>
      <c r="H1710" s="16">
        <v>310800</v>
      </c>
      <c r="I1710" s="17">
        <v>310800</v>
      </c>
      <c r="J1710" s="17">
        <v>310800</v>
      </c>
      <c r="K1710" s="16">
        <v>89200</v>
      </c>
      <c r="L1710" s="12" t="s">
        <v>659</v>
      </c>
      <c r="M1710" s="12" t="s">
        <v>660</v>
      </c>
      <c r="N1710" s="12" t="s">
        <v>661</v>
      </c>
      <c r="O1710" s="16">
        <v>247.6</v>
      </c>
      <c r="P1710" s="16">
        <v>192.4</v>
      </c>
      <c r="Q1710" s="17">
        <v>192.4</v>
      </c>
      <c r="R1710" s="17">
        <v>192.4</v>
      </c>
      <c r="S1710" s="16">
        <v>0</v>
      </c>
      <c r="T1710" s="16">
        <v>0</v>
      </c>
      <c r="U1710" s="17">
        <v>0</v>
      </c>
      <c r="V1710" s="17">
        <v>0</v>
      </c>
      <c r="W1710" s="16">
        <v>192.4</v>
      </c>
      <c r="X1710" s="16">
        <v>55.2</v>
      </c>
      <c r="Y1710" s="16">
        <v>1.47999999999956E-2</v>
      </c>
      <c r="Z1710" s="16">
        <v>192.3852</v>
      </c>
      <c r="AA1710" s="18">
        <v>0</v>
      </c>
      <c r="AB1710" s="16">
        <v>-1.47999999999956E-2</v>
      </c>
      <c r="AC1710" s="12" t="s">
        <v>549</v>
      </c>
      <c r="AD1710" s="12" t="s">
        <v>559</v>
      </c>
      <c r="AE1710" s="19">
        <v>43684</v>
      </c>
      <c r="AF1710" s="19">
        <v>43685</v>
      </c>
      <c r="AH1710" s="20">
        <v>43690</v>
      </c>
    </row>
    <row r="1711" spans="1:34" s="12" customFormat="1" ht="12.75" x14ac:dyDescent="0.15">
      <c r="A1711" s="12" t="s">
        <v>2661</v>
      </c>
      <c r="B1711" s="12" t="s">
        <v>2046</v>
      </c>
      <c r="C1711" s="12" t="s">
        <v>711</v>
      </c>
      <c r="D1711" s="12" t="s">
        <v>1383</v>
      </c>
      <c r="E1711" s="12" t="s">
        <v>544</v>
      </c>
      <c r="F1711" s="12" t="s">
        <v>545</v>
      </c>
      <c r="G1711" s="16">
        <v>800</v>
      </c>
      <c r="H1711" s="16">
        <v>0</v>
      </c>
      <c r="I1711" s="17">
        <v>0</v>
      </c>
      <c r="J1711" s="17">
        <v>0</v>
      </c>
      <c r="K1711" s="16">
        <v>800</v>
      </c>
      <c r="L1711" s="12" t="s">
        <v>1384</v>
      </c>
      <c r="M1711" s="12" t="s">
        <v>827</v>
      </c>
      <c r="N1711" s="12" t="s">
        <v>1385</v>
      </c>
      <c r="O1711" s="16">
        <v>83.2</v>
      </c>
      <c r="P1711" s="16">
        <v>0</v>
      </c>
      <c r="Q1711" s="17">
        <v>83.2</v>
      </c>
      <c r="R1711" s="17">
        <v>83.2</v>
      </c>
      <c r="S1711" s="16">
        <v>0</v>
      </c>
      <c r="T1711" s="16">
        <v>0</v>
      </c>
      <c r="U1711" s="17">
        <v>0</v>
      </c>
      <c r="V1711" s="17">
        <v>0</v>
      </c>
      <c r="W1711" s="16">
        <v>0</v>
      </c>
      <c r="X1711" s="16">
        <v>83.2</v>
      </c>
      <c r="Y1711" s="16">
        <v>0</v>
      </c>
      <c r="Z1711" s="16">
        <v>0</v>
      </c>
      <c r="AA1711" s="18">
        <v>0</v>
      </c>
      <c r="AB1711" s="16">
        <v>0</v>
      </c>
      <c r="AC1711" s="12" t="s">
        <v>549</v>
      </c>
      <c r="AD1711" s="12" t="s">
        <v>559</v>
      </c>
      <c r="AE1711" s="19">
        <v>43684</v>
      </c>
      <c r="AH1711" s="20">
        <v>43690</v>
      </c>
    </row>
    <row r="1712" spans="1:34" s="12" customFormat="1" ht="12.75" x14ac:dyDescent="0.15">
      <c r="A1712" s="12" t="s">
        <v>2662</v>
      </c>
      <c r="B1712" s="12" t="s">
        <v>66</v>
      </c>
      <c r="C1712" s="12" t="s">
        <v>787</v>
      </c>
      <c r="D1712" s="12" t="s">
        <v>918</v>
      </c>
      <c r="E1712" s="12" t="s">
        <v>544</v>
      </c>
      <c r="F1712" s="12" t="s">
        <v>545</v>
      </c>
      <c r="G1712" s="16">
        <v>300000</v>
      </c>
      <c r="H1712" s="16">
        <v>274300</v>
      </c>
      <c r="I1712" s="17">
        <v>274300</v>
      </c>
      <c r="J1712" s="17">
        <v>274300</v>
      </c>
      <c r="K1712" s="16">
        <v>25700</v>
      </c>
      <c r="L1712" s="12" t="s">
        <v>1108</v>
      </c>
      <c r="M1712" s="12" t="s">
        <v>564</v>
      </c>
      <c r="N1712" s="12" t="s">
        <v>1109</v>
      </c>
      <c r="O1712" s="16">
        <v>199.8</v>
      </c>
      <c r="P1712" s="16">
        <v>182.69</v>
      </c>
      <c r="Q1712" s="17">
        <v>317.2</v>
      </c>
      <c r="R1712" s="17">
        <v>317.2</v>
      </c>
      <c r="S1712" s="16">
        <v>0</v>
      </c>
      <c r="T1712" s="16">
        <v>0</v>
      </c>
      <c r="U1712" s="17">
        <v>0</v>
      </c>
      <c r="V1712" s="17">
        <v>0</v>
      </c>
      <c r="W1712" s="16">
        <v>182.69</v>
      </c>
      <c r="X1712" s="16">
        <v>17.11</v>
      </c>
      <c r="Y1712" s="16">
        <v>6.19999999998981E-3</v>
      </c>
      <c r="Z1712" s="16">
        <v>182.68379999999999</v>
      </c>
      <c r="AA1712" s="18">
        <v>0</v>
      </c>
      <c r="AB1712" s="16">
        <v>-6.19999999998981E-3</v>
      </c>
      <c r="AC1712" s="12" t="s">
        <v>549</v>
      </c>
      <c r="AD1712" s="12" t="s">
        <v>559</v>
      </c>
      <c r="AE1712" s="19">
        <v>43684</v>
      </c>
      <c r="AF1712" s="19">
        <v>43692</v>
      </c>
      <c r="AH1712" s="20">
        <v>43697</v>
      </c>
    </row>
    <row r="1713" spans="1:34" s="12" customFormat="1" ht="13.5" x14ac:dyDescent="0.15">
      <c r="A1713" s="12" t="s">
        <v>2663</v>
      </c>
      <c r="B1713" s="12" t="s">
        <v>1883</v>
      </c>
      <c r="C1713" s="12" t="s">
        <v>1884</v>
      </c>
      <c r="D1713" s="12" t="s">
        <v>860</v>
      </c>
      <c r="E1713" s="12" t="s">
        <v>544</v>
      </c>
      <c r="F1713" s="12" t="s">
        <v>1362</v>
      </c>
      <c r="G1713" s="16">
        <v>100000</v>
      </c>
      <c r="H1713" s="16">
        <v>0</v>
      </c>
      <c r="I1713" s="17">
        <v>0</v>
      </c>
      <c r="J1713" s="17">
        <v>0</v>
      </c>
      <c r="K1713" s="16">
        <v>100000</v>
      </c>
      <c r="L1713" s="12" t="s">
        <v>1885</v>
      </c>
      <c r="M1713" s="12" t="s">
        <v>564</v>
      </c>
      <c r="N1713" s="12" t="s">
        <v>1886</v>
      </c>
      <c r="O1713" s="16">
        <v>9.65</v>
      </c>
      <c r="P1713" s="16">
        <v>0</v>
      </c>
      <c r="Q1713" s="17">
        <v>0</v>
      </c>
      <c r="R1713" s="17">
        <v>0</v>
      </c>
      <c r="S1713" s="16">
        <v>0</v>
      </c>
      <c r="T1713" s="16">
        <v>0</v>
      </c>
      <c r="U1713" s="17">
        <v>0</v>
      </c>
      <c r="V1713" s="17">
        <v>0</v>
      </c>
      <c r="W1713" s="16">
        <v>0</v>
      </c>
      <c r="X1713" s="16">
        <v>9.65</v>
      </c>
      <c r="Y1713" s="16">
        <v>0</v>
      </c>
      <c r="Z1713" s="16">
        <v>0</v>
      </c>
      <c r="AA1713" s="18">
        <v>0</v>
      </c>
      <c r="AB1713" s="16">
        <v>0</v>
      </c>
      <c r="AC1713" s="12" t="s">
        <v>549</v>
      </c>
      <c r="AD1713" s="12" t="s">
        <v>559</v>
      </c>
      <c r="AE1713" s="19">
        <v>43684</v>
      </c>
      <c r="AF1713"/>
    </row>
    <row r="1714" spans="1:34" s="12" customFormat="1" ht="12.75" x14ac:dyDescent="0.15">
      <c r="A1714" s="12" t="s">
        <v>2664</v>
      </c>
      <c r="B1714" s="12" t="s">
        <v>594</v>
      </c>
      <c r="C1714" s="12" t="s">
        <v>588</v>
      </c>
      <c r="D1714" s="12" t="s">
        <v>589</v>
      </c>
      <c r="E1714" s="12" t="s">
        <v>544</v>
      </c>
      <c r="F1714" s="12" t="s">
        <v>545</v>
      </c>
      <c r="G1714" s="16">
        <v>2000</v>
      </c>
      <c r="H1714" s="16">
        <v>683</v>
      </c>
      <c r="I1714" s="17">
        <v>683</v>
      </c>
      <c r="J1714" s="17">
        <v>683</v>
      </c>
      <c r="K1714" s="16">
        <v>1317</v>
      </c>
      <c r="L1714" s="12" t="s">
        <v>595</v>
      </c>
      <c r="M1714" s="12" t="s">
        <v>591</v>
      </c>
      <c r="N1714" s="12" t="s">
        <v>596</v>
      </c>
      <c r="O1714" s="16">
        <v>83</v>
      </c>
      <c r="P1714" s="16">
        <v>28.4</v>
      </c>
      <c r="Q1714" s="17">
        <v>83</v>
      </c>
      <c r="R1714" s="17">
        <v>83</v>
      </c>
      <c r="S1714" s="16">
        <v>0</v>
      </c>
      <c r="T1714" s="16">
        <v>0</v>
      </c>
      <c r="U1714" s="17">
        <v>0</v>
      </c>
      <c r="V1714" s="17">
        <v>0</v>
      </c>
      <c r="W1714" s="16">
        <v>28.4</v>
      </c>
      <c r="X1714" s="16">
        <v>54.6</v>
      </c>
      <c r="Y1714" s="16">
        <v>5.5499999999997301E-2</v>
      </c>
      <c r="Z1714" s="16">
        <v>28.3445</v>
      </c>
      <c r="AA1714" s="18">
        <v>0</v>
      </c>
      <c r="AB1714" s="16">
        <v>-5.5500000000001798E-2</v>
      </c>
      <c r="AC1714" s="12" t="s">
        <v>549</v>
      </c>
      <c r="AD1714" s="12" t="s">
        <v>559</v>
      </c>
      <c r="AE1714" s="19">
        <v>43684</v>
      </c>
      <c r="AF1714" s="19">
        <v>43689</v>
      </c>
      <c r="AH1714" s="20">
        <v>43690</v>
      </c>
    </row>
    <row r="1715" spans="1:34" s="12" customFormat="1" ht="12.75" x14ac:dyDescent="0.15">
      <c r="A1715" s="12" t="s">
        <v>2665</v>
      </c>
      <c r="B1715" s="12" t="s">
        <v>594</v>
      </c>
      <c r="C1715" s="12" t="s">
        <v>588</v>
      </c>
      <c r="D1715" s="12" t="s">
        <v>589</v>
      </c>
      <c r="E1715" s="12" t="s">
        <v>544</v>
      </c>
      <c r="F1715" s="12" t="s">
        <v>545</v>
      </c>
      <c r="G1715" s="16">
        <v>2000</v>
      </c>
      <c r="H1715" s="16">
        <v>1927</v>
      </c>
      <c r="I1715" s="17">
        <v>1927</v>
      </c>
      <c r="J1715" s="17">
        <v>1927</v>
      </c>
      <c r="K1715" s="16">
        <v>73</v>
      </c>
      <c r="L1715" s="12" t="s">
        <v>595</v>
      </c>
      <c r="M1715" s="12" t="s">
        <v>591</v>
      </c>
      <c r="N1715" s="12" t="s">
        <v>596</v>
      </c>
      <c r="O1715" s="16">
        <v>83</v>
      </c>
      <c r="P1715" s="16">
        <v>80</v>
      </c>
      <c r="Q1715" s="17">
        <v>83</v>
      </c>
      <c r="R1715" s="17">
        <v>83</v>
      </c>
      <c r="S1715" s="16">
        <v>0</v>
      </c>
      <c r="T1715" s="16">
        <v>0</v>
      </c>
      <c r="U1715" s="17">
        <v>0</v>
      </c>
      <c r="V1715" s="17">
        <v>0</v>
      </c>
      <c r="W1715" s="16">
        <v>80</v>
      </c>
      <c r="X1715" s="16">
        <v>3</v>
      </c>
      <c r="Y1715" s="16">
        <v>2.9499999999989101E-2</v>
      </c>
      <c r="Z1715" s="16">
        <v>79.970500000000001</v>
      </c>
      <c r="AA1715" s="18">
        <v>0</v>
      </c>
      <c r="AB1715" s="16">
        <v>-2.9499999999998201E-2</v>
      </c>
      <c r="AC1715" s="12" t="s">
        <v>549</v>
      </c>
      <c r="AD1715" s="12" t="s">
        <v>559</v>
      </c>
      <c r="AE1715" s="19">
        <v>43684</v>
      </c>
      <c r="AF1715" s="19">
        <v>43690</v>
      </c>
      <c r="AH1715" s="20">
        <v>43697</v>
      </c>
    </row>
    <row r="1716" spans="1:34" s="12" customFormat="1" ht="12.75" x14ac:dyDescent="0.15">
      <c r="A1716" s="12" t="s">
        <v>2666</v>
      </c>
      <c r="B1716" s="12" t="s">
        <v>97</v>
      </c>
      <c r="C1716" s="12" t="s">
        <v>588</v>
      </c>
      <c r="D1716" s="12" t="s">
        <v>730</v>
      </c>
      <c r="E1716" s="12" t="s">
        <v>544</v>
      </c>
      <c r="F1716" s="12" t="s">
        <v>545</v>
      </c>
      <c r="G1716" s="16">
        <v>2000</v>
      </c>
      <c r="H1716" s="16">
        <v>2000</v>
      </c>
      <c r="I1716" s="17">
        <v>2000</v>
      </c>
      <c r="J1716" s="17">
        <v>2000</v>
      </c>
      <c r="K1716" s="16">
        <v>0</v>
      </c>
      <c r="L1716" s="12" t="s">
        <v>731</v>
      </c>
      <c r="M1716" s="12" t="s">
        <v>686</v>
      </c>
      <c r="N1716" s="12" t="s">
        <v>732</v>
      </c>
      <c r="O1716" s="16">
        <v>206</v>
      </c>
      <c r="P1716" s="16">
        <v>206</v>
      </c>
      <c r="Q1716" s="17">
        <v>206</v>
      </c>
      <c r="R1716" s="17">
        <v>206</v>
      </c>
      <c r="S1716" s="16">
        <v>0</v>
      </c>
      <c r="T1716" s="16">
        <v>0</v>
      </c>
      <c r="U1716" s="17">
        <v>0</v>
      </c>
      <c r="V1716" s="17">
        <v>0</v>
      </c>
      <c r="W1716" s="16">
        <v>206</v>
      </c>
      <c r="X1716" s="16">
        <v>0</v>
      </c>
      <c r="Y1716" s="16">
        <v>-3.6379788070917099E-14</v>
      </c>
      <c r="Z1716" s="16">
        <v>206</v>
      </c>
      <c r="AA1716" s="18">
        <v>0</v>
      </c>
      <c r="AB1716" s="16">
        <v>0</v>
      </c>
      <c r="AC1716" s="12" t="s">
        <v>549</v>
      </c>
      <c r="AD1716" s="12" t="s">
        <v>559</v>
      </c>
      <c r="AE1716" s="19">
        <v>43685</v>
      </c>
      <c r="AF1716" s="19">
        <v>43686</v>
      </c>
      <c r="AG1716" s="19">
        <v>43689</v>
      </c>
      <c r="AH1716" s="20">
        <v>43690</v>
      </c>
    </row>
    <row r="1717" spans="1:34" s="12" customFormat="1" ht="12.75" x14ac:dyDescent="0.15">
      <c r="A1717" s="12" t="s">
        <v>2667</v>
      </c>
      <c r="B1717" s="12" t="s">
        <v>2668</v>
      </c>
      <c r="C1717" s="12" t="s">
        <v>781</v>
      </c>
      <c r="D1717" s="12" t="s">
        <v>2139</v>
      </c>
      <c r="E1717" s="12" t="s">
        <v>544</v>
      </c>
      <c r="F1717" s="12" t="s">
        <v>703</v>
      </c>
      <c r="G1717" s="16">
        <v>100</v>
      </c>
      <c r="H1717" s="16">
        <v>0</v>
      </c>
      <c r="I1717" s="17">
        <v>0</v>
      </c>
      <c r="J1717" s="17">
        <v>0</v>
      </c>
      <c r="K1717" s="16">
        <v>100</v>
      </c>
      <c r="L1717" s="12" t="s">
        <v>2138</v>
      </c>
      <c r="M1717" s="12" t="s">
        <v>573</v>
      </c>
      <c r="N1717" s="12" t="s">
        <v>2139</v>
      </c>
      <c r="O1717" s="16">
        <v>100</v>
      </c>
      <c r="P1717" s="16">
        <v>0</v>
      </c>
      <c r="Q1717" s="17">
        <v>0</v>
      </c>
      <c r="R1717" s="17">
        <v>0</v>
      </c>
      <c r="S1717" s="16">
        <v>0</v>
      </c>
      <c r="T1717" s="16">
        <v>0</v>
      </c>
      <c r="U1717" s="17">
        <v>0</v>
      </c>
      <c r="V1717" s="17">
        <v>0</v>
      </c>
      <c r="W1717" s="16">
        <v>0</v>
      </c>
      <c r="X1717" s="16">
        <v>100</v>
      </c>
      <c r="Y1717" s="16">
        <v>0</v>
      </c>
      <c r="Z1717" s="16">
        <v>0</v>
      </c>
      <c r="AA1717" s="18">
        <v>0</v>
      </c>
      <c r="AB1717" s="16">
        <v>0</v>
      </c>
      <c r="AC1717" s="12" t="s">
        <v>549</v>
      </c>
      <c r="AD1717" s="12" t="s">
        <v>94</v>
      </c>
      <c r="AE1717" s="19">
        <v>43685</v>
      </c>
    </row>
    <row r="1718" spans="1:34" s="12" customFormat="1" ht="13.5" x14ac:dyDescent="0.15">
      <c r="A1718" s="12" t="s">
        <v>2669</v>
      </c>
      <c r="B1718" s="12" t="s">
        <v>2138</v>
      </c>
      <c r="C1718" s="12" t="s">
        <v>573</v>
      </c>
      <c r="D1718" s="12" t="s">
        <v>2139</v>
      </c>
      <c r="E1718" s="12" t="s">
        <v>544</v>
      </c>
      <c r="F1718" s="12" t="s">
        <v>703</v>
      </c>
      <c r="G1718" s="16">
        <v>100</v>
      </c>
      <c r="H1718" s="16">
        <v>0</v>
      </c>
      <c r="I1718" s="17">
        <v>0</v>
      </c>
      <c r="J1718" s="17">
        <v>0</v>
      </c>
      <c r="K1718" s="16">
        <v>100</v>
      </c>
      <c r="L1718" s="12" t="s">
        <v>2140</v>
      </c>
      <c r="M1718" s="12" t="s">
        <v>564</v>
      </c>
      <c r="N1718" s="12" t="s">
        <v>2141</v>
      </c>
      <c r="O1718" s="16">
        <v>14.089</v>
      </c>
      <c r="P1718" s="16">
        <v>0</v>
      </c>
      <c r="Q1718" s="17">
        <v>0</v>
      </c>
      <c r="R1718" s="17">
        <v>0</v>
      </c>
      <c r="S1718" s="16">
        <v>0</v>
      </c>
      <c r="T1718" s="16">
        <v>0</v>
      </c>
      <c r="U1718" s="17">
        <v>0</v>
      </c>
      <c r="V1718" s="17">
        <v>0</v>
      </c>
      <c r="W1718" s="16">
        <v>0</v>
      </c>
      <c r="X1718" s="16">
        <v>14.089</v>
      </c>
      <c r="Y1718" s="16">
        <v>0</v>
      </c>
      <c r="Z1718" s="16">
        <v>0</v>
      </c>
      <c r="AA1718" s="18">
        <v>0</v>
      </c>
      <c r="AB1718" s="16">
        <v>0</v>
      </c>
      <c r="AC1718" s="12" t="s">
        <v>549</v>
      </c>
      <c r="AD1718" s="12" t="s">
        <v>559</v>
      </c>
      <c r="AE1718" s="19">
        <v>43685</v>
      </c>
      <c r="AF1718"/>
    </row>
    <row r="1719" spans="1:34" s="12" customFormat="1" ht="13.5" x14ac:dyDescent="0.15">
      <c r="A1719" s="12" t="s">
        <v>2670</v>
      </c>
      <c r="B1719" s="12" t="s">
        <v>2179</v>
      </c>
      <c r="C1719" s="12" t="s">
        <v>573</v>
      </c>
      <c r="D1719" s="12" t="s">
        <v>2180</v>
      </c>
      <c r="E1719" s="12" t="s">
        <v>544</v>
      </c>
      <c r="F1719" s="12" t="s">
        <v>703</v>
      </c>
      <c r="G1719" s="16">
        <v>100</v>
      </c>
      <c r="H1719" s="16">
        <v>0</v>
      </c>
      <c r="I1719" s="17">
        <v>0</v>
      </c>
      <c r="J1719" s="17">
        <v>0</v>
      </c>
      <c r="K1719" s="16">
        <v>100</v>
      </c>
      <c r="L1719" s="12" t="s">
        <v>2140</v>
      </c>
      <c r="M1719" s="12" t="s">
        <v>564</v>
      </c>
      <c r="N1719" s="12" t="s">
        <v>2141</v>
      </c>
      <c r="O1719" s="16">
        <v>14.089</v>
      </c>
      <c r="P1719" s="16">
        <v>0</v>
      </c>
      <c r="Q1719" s="17">
        <v>0</v>
      </c>
      <c r="R1719" s="17">
        <v>0</v>
      </c>
      <c r="S1719" s="16">
        <v>0</v>
      </c>
      <c r="T1719" s="16">
        <v>0</v>
      </c>
      <c r="U1719" s="17">
        <v>0</v>
      </c>
      <c r="V1719" s="17">
        <v>0</v>
      </c>
      <c r="W1719" s="16">
        <v>0</v>
      </c>
      <c r="X1719" s="16">
        <v>14.089</v>
      </c>
      <c r="Y1719" s="16">
        <v>0</v>
      </c>
      <c r="Z1719" s="16">
        <v>0</v>
      </c>
      <c r="AA1719" s="18">
        <v>0</v>
      </c>
      <c r="AB1719" s="16">
        <v>0</v>
      </c>
      <c r="AC1719" s="12" t="s">
        <v>549</v>
      </c>
      <c r="AD1719" s="12" t="s">
        <v>559</v>
      </c>
      <c r="AE1719" s="19">
        <v>43685</v>
      </c>
      <c r="AF1719"/>
    </row>
    <row r="1720" spans="1:34" s="12" customFormat="1" ht="12.75" x14ac:dyDescent="0.15">
      <c r="A1720" s="12" t="s">
        <v>277</v>
      </c>
      <c r="B1720" s="12" t="s">
        <v>279</v>
      </c>
      <c r="C1720" s="12" t="s">
        <v>740</v>
      </c>
      <c r="D1720" s="12" t="s">
        <v>741</v>
      </c>
      <c r="E1720" s="12" t="s">
        <v>544</v>
      </c>
      <c r="F1720" s="12" t="s">
        <v>545</v>
      </c>
      <c r="G1720" s="16">
        <v>300</v>
      </c>
      <c r="H1720" s="16">
        <v>300</v>
      </c>
      <c r="I1720" s="17">
        <v>300</v>
      </c>
      <c r="J1720" s="17">
        <v>300</v>
      </c>
      <c r="K1720" s="16">
        <v>0</v>
      </c>
      <c r="L1720" s="12" t="s">
        <v>742</v>
      </c>
      <c r="M1720" s="12" t="s">
        <v>743</v>
      </c>
      <c r="N1720" s="12" t="s">
        <v>744</v>
      </c>
      <c r="O1720" s="16">
        <v>24.077000000000002</v>
      </c>
      <c r="P1720" s="16">
        <v>24.077000000000002</v>
      </c>
      <c r="Q1720" s="17">
        <v>24.077000000000002</v>
      </c>
      <c r="R1720" s="17">
        <v>24.077000000000002</v>
      </c>
      <c r="S1720" s="16">
        <v>0</v>
      </c>
      <c r="T1720" s="16">
        <v>0</v>
      </c>
      <c r="U1720" s="17">
        <v>0</v>
      </c>
      <c r="V1720" s="17">
        <v>0</v>
      </c>
      <c r="W1720" s="16">
        <v>24.077000000000002</v>
      </c>
      <c r="X1720" s="16">
        <v>0</v>
      </c>
      <c r="Y1720" s="16">
        <v>0</v>
      </c>
      <c r="Z1720" s="16">
        <v>24.077000000000002</v>
      </c>
      <c r="AA1720" s="18">
        <v>0</v>
      </c>
      <c r="AB1720" s="16">
        <v>0</v>
      </c>
      <c r="AC1720" s="12" t="s">
        <v>549</v>
      </c>
      <c r="AD1720" s="12" t="s">
        <v>559</v>
      </c>
      <c r="AE1720" s="19">
        <v>43685</v>
      </c>
      <c r="AF1720" s="19">
        <v>43700</v>
      </c>
      <c r="AG1720" s="19">
        <v>43701</v>
      </c>
      <c r="AH1720" s="20">
        <v>43704</v>
      </c>
    </row>
    <row r="1721" spans="1:34" s="12" customFormat="1" ht="12.75" x14ac:dyDescent="0.15">
      <c r="A1721" s="12" t="s">
        <v>2671</v>
      </c>
      <c r="B1721" s="12" t="s">
        <v>1920</v>
      </c>
      <c r="C1721" s="12" t="s">
        <v>652</v>
      </c>
      <c r="D1721" s="12" t="s">
        <v>1921</v>
      </c>
      <c r="E1721" s="12" t="s">
        <v>544</v>
      </c>
      <c r="F1721" s="12" t="s">
        <v>545</v>
      </c>
      <c r="G1721" s="16">
        <v>200</v>
      </c>
      <c r="H1721" s="16">
        <v>200</v>
      </c>
      <c r="I1721" s="17">
        <v>200</v>
      </c>
      <c r="J1721" s="17">
        <v>200</v>
      </c>
      <c r="K1721" s="16">
        <v>0</v>
      </c>
      <c r="L1721" s="12" t="s">
        <v>654</v>
      </c>
      <c r="M1721" s="12" t="s">
        <v>557</v>
      </c>
      <c r="N1721" s="12" t="s">
        <v>655</v>
      </c>
      <c r="O1721" s="16">
        <v>11</v>
      </c>
      <c r="P1721" s="16">
        <v>11</v>
      </c>
      <c r="Q1721" s="17">
        <v>22</v>
      </c>
      <c r="R1721" s="17">
        <v>22</v>
      </c>
      <c r="S1721" s="16">
        <v>0</v>
      </c>
      <c r="T1721" s="16">
        <v>0</v>
      </c>
      <c r="U1721" s="17">
        <v>0</v>
      </c>
      <c r="V1721" s="17">
        <v>0</v>
      </c>
      <c r="W1721" s="16">
        <v>11</v>
      </c>
      <c r="X1721" s="16">
        <v>0</v>
      </c>
      <c r="Y1721" s="16">
        <v>0</v>
      </c>
      <c r="Z1721" s="16">
        <v>11</v>
      </c>
      <c r="AA1721" s="18">
        <v>0</v>
      </c>
      <c r="AB1721" s="16">
        <v>0</v>
      </c>
      <c r="AC1721" s="12" t="s">
        <v>549</v>
      </c>
      <c r="AD1721" s="12" t="s">
        <v>559</v>
      </c>
      <c r="AE1721" s="19">
        <v>43685</v>
      </c>
      <c r="AF1721" s="19">
        <v>43691</v>
      </c>
      <c r="AG1721" s="19">
        <v>43691</v>
      </c>
      <c r="AH1721" s="20">
        <v>43697</v>
      </c>
    </row>
    <row r="1722" spans="1:34" s="12" customFormat="1" ht="12.75" x14ac:dyDescent="0.15">
      <c r="A1722" s="12" t="s">
        <v>2672</v>
      </c>
      <c r="B1722" s="12" t="s">
        <v>96</v>
      </c>
      <c r="C1722" s="12" t="s">
        <v>579</v>
      </c>
      <c r="D1722" s="12" t="s">
        <v>584</v>
      </c>
      <c r="E1722" s="12" t="s">
        <v>544</v>
      </c>
      <c r="F1722" s="12" t="s">
        <v>545</v>
      </c>
      <c r="G1722" s="16">
        <v>300</v>
      </c>
      <c r="H1722" s="16">
        <v>83</v>
      </c>
      <c r="I1722" s="17">
        <v>83</v>
      </c>
      <c r="J1722" s="17">
        <v>83</v>
      </c>
      <c r="K1722" s="16">
        <v>217</v>
      </c>
      <c r="L1722" s="12" t="s">
        <v>581</v>
      </c>
      <c r="M1722" s="12" t="s">
        <v>557</v>
      </c>
      <c r="N1722" s="12" t="s">
        <v>582</v>
      </c>
      <c r="O1722" s="16">
        <v>46.89</v>
      </c>
      <c r="P1722" s="16">
        <v>13.88</v>
      </c>
      <c r="Q1722" s="17">
        <v>13.88</v>
      </c>
      <c r="R1722" s="17">
        <v>13.88</v>
      </c>
      <c r="S1722" s="16">
        <v>0</v>
      </c>
      <c r="T1722" s="16">
        <v>0</v>
      </c>
      <c r="U1722" s="17">
        <v>0</v>
      </c>
      <c r="V1722" s="17">
        <v>0</v>
      </c>
      <c r="W1722" s="16">
        <v>13.88</v>
      </c>
      <c r="X1722" s="16">
        <v>33.01</v>
      </c>
      <c r="Y1722" s="16">
        <v>0.90710000000000002</v>
      </c>
      <c r="Z1722" s="16">
        <v>12.972899999999999</v>
      </c>
      <c r="AA1722" s="18">
        <v>0</v>
      </c>
      <c r="AB1722" s="16">
        <v>-0.90710000000000002</v>
      </c>
      <c r="AC1722" s="12" t="s">
        <v>549</v>
      </c>
      <c r="AD1722" s="12" t="s">
        <v>559</v>
      </c>
      <c r="AE1722" s="19">
        <v>43685</v>
      </c>
      <c r="AF1722" s="19">
        <v>43685</v>
      </c>
      <c r="AH1722" s="20">
        <v>43690</v>
      </c>
    </row>
    <row r="1723" spans="1:34" s="12" customFormat="1" ht="12.75" x14ac:dyDescent="0.15">
      <c r="A1723" s="12" t="s">
        <v>2673</v>
      </c>
      <c r="B1723" s="12" t="s">
        <v>416</v>
      </c>
      <c r="C1723" s="12" t="s">
        <v>753</v>
      </c>
      <c r="D1723" s="12" t="s">
        <v>2494</v>
      </c>
      <c r="E1723" s="12" t="s">
        <v>544</v>
      </c>
      <c r="F1723" s="12" t="s">
        <v>545</v>
      </c>
      <c r="G1723" s="16">
        <v>100</v>
      </c>
      <c r="H1723" s="16">
        <v>100</v>
      </c>
      <c r="I1723" s="17">
        <v>100</v>
      </c>
      <c r="J1723" s="17">
        <v>100</v>
      </c>
      <c r="K1723" s="16">
        <v>0</v>
      </c>
      <c r="L1723" s="12" t="s">
        <v>1197</v>
      </c>
      <c r="M1723" s="12" t="s">
        <v>557</v>
      </c>
      <c r="N1723" s="12" t="s">
        <v>2495</v>
      </c>
      <c r="O1723" s="16">
        <v>9.09</v>
      </c>
      <c r="P1723" s="16">
        <v>9.09</v>
      </c>
      <c r="Q1723" s="17">
        <v>9.09</v>
      </c>
      <c r="R1723" s="17">
        <v>9.09</v>
      </c>
      <c r="S1723" s="16">
        <v>0</v>
      </c>
      <c r="T1723" s="16">
        <v>0</v>
      </c>
      <c r="U1723" s="17">
        <v>0</v>
      </c>
      <c r="V1723" s="17">
        <v>0</v>
      </c>
      <c r="W1723" s="16">
        <v>9.09</v>
      </c>
      <c r="X1723" s="16">
        <v>0</v>
      </c>
      <c r="Y1723" s="16">
        <v>0</v>
      </c>
      <c r="Z1723" s="16">
        <v>9.09</v>
      </c>
      <c r="AA1723" s="18">
        <v>0</v>
      </c>
      <c r="AB1723" s="16">
        <v>0</v>
      </c>
      <c r="AC1723" s="12" t="s">
        <v>549</v>
      </c>
      <c r="AD1723" s="12" t="s">
        <v>559</v>
      </c>
      <c r="AE1723" s="19">
        <v>43685</v>
      </c>
      <c r="AF1723" s="19">
        <v>43686</v>
      </c>
      <c r="AG1723" s="19">
        <v>43686</v>
      </c>
      <c r="AH1723" s="20">
        <v>43690</v>
      </c>
    </row>
    <row r="1724" spans="1:34" s="12" customFormat="1" ht="12.75" x14ac:dyDescent="0.15">
      <c r="A1724" s="12" t="s">
        <v>2674</v>
      </c>
      <c r="B1724" s="12" t="s">
        <v>109</v>
      </c>
      <c r="C1724" s="12" t="s">
        <v>753</v>
      </c>
      <c r="D1724" s="12" t="s">
        <v>653</v>
      </c>
      <c r="E1724" s="12" t="s">
        <v>544</v>
      </c>
      <c r="F1724" s="12" t="s">
        <v>545</v>
      </c>
      <c r="G1724" s="16">
        <v>600</v>
      </c>
      <c r="H1724" s="16">
        <v>600</v>
      </c>
      <c r="I1724" s="17">
        <v>600</v>
      </c>
      <c r="J1724" s="17">
        <v>600</v>
      </c>
      <c r="K1724" s="16">
        <v>0</v>
      </c>
      <c r="L1724" s="12" t="s">
        <v>654</v>
      </c>
      <c r="M1724" s="12" t="s">
        <v>557</v>
      </c>
      <c r="N1724" s="12" t="s">
        <v>655</v>
      </c>
      <c r="O1724" s="16">
        <v>42</v>
      </c>
      <c r="P1724" s="16">
        <v>42</v>
      </c>
      <c r="Q1724" s="17">
        <v>42</v>
      </c>
      <c r="R1724" s="17">
        <v>42</v>
      </c>
      <c r="S1724" s="16">
        <v>0</v>
      </c>
      <c r="T1724" s="16">
        <v>0</v>
      </c>
      <c r="U1724" s="17">
        <v>0</v>
      </c>
      <c r="V1724" s="17">
        <v>0</v>
      </c>
      <c r="W1724" s="16">
        <v>42</v>
      </c>
      <c r="X1724" s="16">
        <v>0</v>
      </c>
      <c r="Y1724" s="16">
        <v>0</v>
      </c>
      <c r="Z1724" s="16">
        <v>42</v>
      </c>
      <c r="AA1724" s="18">
        <v>0</v>
      </c>
      <c r="AB1724" s="16">
        <v>0</v>
      </c>
      <c r="AC1724" s="12" t="s">
        <v>549</v>
      </c>
      <c r="AD1724" s="12" t="s">
        <v>559</v>
      </c>
      <c r="AE1724" s="19">
        <v>43685</v>
      </c>
      <c r="AF1724" s="19">
        <v>43686</v>
      </c>
      <c r="AG1724" s="19">
        <v>43689</v>
      </c>
      <c r="AH1724" s="20">
        <v>43690</v>
      </c>
    </row>
    <row r="1725" spans="1:34" s="12" customFormat="1" ht="12.75" x14ac:dyDescent="0.15">
      <c r="A1725" s="12" t="s">
        <v>2675</v>
      </c>
      <c r="B1725" s="12" t="s">
        <v>97</v>
      </c>
      <c r="C1725" s="12" t="s">
        <v>588</v>
      </c>
      <c r="D1725" s="12" t="s">
        <v>730</v>
      </c>
      <c r="E1725" s="12" t="s">
        <v>544</v>
      </c>
      <c r="F1725" s="12" t="s">
        <v>545</v>
      </c>
      <c r="G1725" s="16">
        <v>1000</v>
      </c>
      <c r="H1725" s="16">
        <v>279.89999999999998</v>
      </c>
      <c r="I1725" s="17">
        <v>279.89999999999998</v>
      </c>
      <c r="J1725" s="17">
        <v>279.89999999999998</v>
      </c>
      <c r="K1725" s="16">
        <v>720.1</v>
      </c>
      <c r="L1725" s="12" t="s">
        <v>731</v>
      </c>
      <c r="M1725" s="12" t="s">
        <v>686</v>
      </c>
      <c r="N1725" s="12" t="s">
        <v>732</v>
      </c>
      <c r="O1725" s="16">
        <v>103</v>
      </c>
      <c r="P1725" s="16">
        <v>28.83</v>
      </c>
      <c r="Q1725" s="17">
        <v>28.83</v>
      </c>
      <c r="R1725" s="17">
        <v>28.83</v>
      </c>
      <c r="S1725" s="16">
        <v>0</v>
      </c>
      <c r="T1725" s="16">
        <v>0</v>
      </c>
      <c r="U1725" s="17">
        <v>0</v>
      </c>
      <c r="V1725" s="17">
        <v>0</v>
      </c>
      <c r="W1725" s="16">
        <v>28.83</v>
      </c>
      <c r="X1725" s="16">
        <v>74.17</v>
      </c>
      <c r="Y1725" s="16">
        <v>2.9999999999745302E-4</v>
      </c>
      <c r="Z1725" s="16">
        <v>28.829699999999999</v>
      </c>
      <c r="AA1725" s="18">
        <v>0</v>
      </c>
      <c r="AB1725" s="16">
        <v>-3.0000000000200098E-4</v>
      </c>
      <c r="AC1725" s="12" t="s">
        <v>549</v>
      </c>
      <c r="AD1725" s="12" t="s">
        <v>559</v>
      </c>
      <c r="AE1725" s="19">
        <v>43686</v>
      </c>
      <c r="AF1725" s="19">
        <v>43689</v>
      </c>
      <c r="AH1725" s="20">
        <v>43690</v>
      </c>
    </row>
    <row r="1726" spans="1:34" s="12" customFormat="1" ht="12.75" x14ac:dyDescent="0.15">
      <c r="A1726" s="12" t="s">
        <v>2676</v>
      </c>
      <c r="B1726" s="12" t="s">
        <v>348</v>
      </c>
      <c r="C1726" s="12" t="s">
        <v>588</v>
      </c>
      <c r="D1726" s="12" t="s">
        <v>598</v>
      </c>
      <c r="E1726" s="12" t="s">
        <v>544</v>
      </c>
      <c r="F1726" s="12" t="s">
        <v>545</v>
      </c>
      <c r="G1726" s="16">
        <v>600</v>
      </c>
      <c r="H1726" s="16">
        <v>0</v>
      </c>
      <c r="I1726" s="17">
        <v>0</v>
      </c>
      <c r="J1726" s="17">
        <v>0</v>
      </c>
      <c r="K1726" s="16">
        <v>600</v>
      </c>
      <c r="L1726" s="12" t="s">
        <v>599</v>
      </c>
      <c r="M1726" s="12" t="s">
        <v>557</v>
      </c>
      <c r="N1726" s="12" t="s">
        <v>600</v>
      </c>
      <c r="O1726" s="16">
        <v>395.36399999999998</v>
      </c>
      <c r="P1726" s="16">
        <v>0</v>
      </c>
      <c r="Q1726" s="17">
        <v>317.10000000000002</v>
      </c>
      <c r="R1726" s="17">
        <v>317.10000000000002</v>
      </c>
      <c r="S1726" s="16">
        <v>0</v>
      </c>
      <c r="T1726" s="16">
        <v>0</v>
      </c>
      <c r="U1726" s="17">
        <v>0</v>
      </c>
      <c r="V1726" s="17">
        <v>0</v>
      </c>
      <c r="W1726" s="16">
        <v>0</v>
      </c>
      <c r="X1726" s="16">
        <v>395.36399999999998</v>
      </c>
      <c r="Y1726" s="16">
        <v>0</v>
      </c>
      <c r="Z1726" s="16">
        <v>0</v>
      </c>
      <c r="AA1726" s="18">
        <v>0</v>
      </c>
      <c r="AB1726" s="16">
        <v>0</v>
      </c>
      <c r="AC1726" s="12" t="s">
        <v>549</v>
      </c>
      <c r="AD1726" s="12" t="s">
        <v>559</v>
      </c>
      <c r="AE1726" s="19">
        <v>43686</v>
      </c>
      <c r="AH1726" s="20">
        <v>43690</v>
      </c>
    </row>
    <row r="1727" spans="1:34" s="12" customFormat="1" ht="12.75" x14ac:dyDescent="0.15">
      <c r="A1727" s="12" t="s">
        <v>2677</v>
      </c>
      <c r="B1727" s="12" t="s">
        <v>2281</v>
      </c>
      <c r="C1727" s="12" t="s">
        <v>2282</v>
      </c>
      <c r="D1727" s="12" t="s">
        <v>2174</v>
      </c>
      <c r="E1727" s="12" t="s">
        <v>544</v>
      </c>
      <c r="F1727" s="12" t="s">
        <v>545</v>
      </c>
      <c r="G1727" s="16">
        <v>150</v>
      </c>
      <c r="H1727" s="16">
        <v>150</v>
      </c>
      <c r="I1727" s="17">
        <v>150</v>
      </c>
      <c r="J1727" s="17">
        <v>150</v>
      </c>
      <c r="K1727" s="16">
        <v>0</v>
      </c>
      <c r="L1727" s="12" t="s">
        <v>2283</v>
      </c>
      <c r="M1727" s="12" t="s">
        <v>557</v>
      </c>
      <c r="N1727" s="12" t="s">
        <v>2284</v>
      </c>
      <c r="O1727" s="16">
        <v>35.715000000000003</v>
      </c>
      <c r="P1727" s="16">
        <v>35.715000000000003</v>
      </c>
      <c r="Q1727" s="17">
        <v>35.715000000000003</v>
      </c>
      <c r="R1727" s="17">
        <v>35.715000000000003</v>
      </c>
      <c r="S1727" s="16">
        <v>0</v>
      </c>
      <c r="T1727" s="16">
        <v>0</v>
      </c>
      <c r="U1727" s="17">
        <v>0</v>
      </c>
      <c r="V1727" s="17">
        <v>0</v>
      </c>
      <c r="W1727" s="16">
        <v>35.715000000000003</v>
      </c>
      <c r="X1727" s="16">
        <v>0</v>
      </c>
      <c r="Y1727" s="16">
        <v>0</v>
      </c>
      <c r="Z1727" s="16">
        <v>35.715000000000003</v>
      </c>
      <c r="AA1727" s="18">
        <v>0</v>
      </c>
      <c r="AB1727" s="16">
        <v>0</v>
      </c>
      <c r="AC1727" s="12" t="s">
        <v>549</v>
      </c>
      <c r="AD1727" s="12" t="s">
        <v>559</v>
      </c>
      <c r="AE1727" s="19">
        <v>43686</v>
      </c>
      <c r="AF1727" s="19">
        <v>43686</v>
      </c>
      <c r="AG1727" s="19">
        <v>43687</v>
      </c>
      <c r="AH1727" s="20">
        <v>43690</v>
      </c>
    </row>
    <row r="1728" spans="1:34" s="12" customFormat="1" ht="12.75" x14ac:dyDescent="0.15">
      <c r="A1728" s="12" t="s">
        <v>2678</v>
      </c>
      <c r="B1728" s="12" t="s">
        <v>11</v>
      </c>
      <c r="C1728" s="12" t="s">
        <v>453</v>
      </c>
      <c r="D1728" s="12" t="s">
        <v>628</v>
      </c>
      <c r="E1728" s="12" t="s">
        <v>544</v>
      </c>
      <c r="F1728" s="12" t="s">
        <v>545</v>
      </c>
      <c r="G1728" s="16">
        <v>1200000</v>
      </c>
      <c r="H1728" s="16">
        <v>658000</v>
      </c>
      <c r="I1728" s="17">
        <v>658000</v>
      </c>
      <c r="J1728" s="17">
        <v>658000</v>
      </c>
      <c r="K1728" s="16">
        <v>542000</v>
      </c>
      <c r="L1728" s="12" t="s">
        <v>629</v>
      </c>
      <c r="M1728" s="12" t="s">
        <v>564</v>
      </c>
      <c r="N1728" s="12" t="s">
        <v>630</v>
      </c>
      <c r="O1728" s="16">
        <v>1035</v>
      </c>
      <c r="P1728" s="16">
        <v>568</v>
      </c>
      <c r="Q1728" s="17">
        <v>1035</v>
      </c>
      <c r="R1728" s="17">
        <v>1035</v>
      </c>
      <c r="S1728" s="16">
        <v>0</v>
      </c>
      <c r="T1728" s="16">
        <v>0</v>
      </c>
      <c r="U1728" s="17">
        <v>0</v>
      </c>
      <c r="V1728" s="17">
        <v>0</v>
      </c>
      <c r="W1728" s="16">
        <v>568</v>
      </c>
      <c r="X1728" s="16">
        <v>467</v>
      </c>
      <c r="Y1728" s="16">
        <v>0.47499999999999998</v>
      </c>
      <c r="Z1728" s="16">
        <v>567.52499999999998</v>
      </c>
      <c r="AA1728" s="18">
        <v>0</v>
      </c>
      <c r="AB1728" s="16">
        <v>-0.47499999999999998</v>
      </c>
      <c r="AC1728" s="12" t="s">
        <v>549</v>
      </c>
      <c r="AD1728" s="12" t="s">
        <v>559</v>
      </c>
      <c r="AE1728" s="19">
        <v>43686</v>
      </c>
      <c r="AF1728" s="19">
        <v>43686</v>
      </c>
      <c r="AH1728" s="20">
        <v>43690</v>
      </c>
    </row>
    <row r="1729" spans="1:34" s="12" customFormat="1" ht="12.75" x14ac:dyDescent="0.15">
      <c r="A1729" s="12" t="s">
        <v>2679</v>
      </c>
      <c r="B1729" s="12" t="s">
        <v>55</v>
      </c>
      <c r="C1729" s="12" t="s">
        <v>588</v>
      </c>
      <c r="D1729" s="12" t="s">
        <v>816</v>
      </c>
      <c r="E1729" s="12" t="s">
        <v>544</v>
      </c>
      <c r="F1729" s="12" t="s">
        <v>545</v>
      </c>
      <c r="G1729" s="16">
        <v>1800</v>
      </c>
      <c r="H1729" s="16">
        <v>1785</v>
      </c>
      <c r="I1729" s="17">
        <v>1785</v>
      </c>
      <c r="J1729" s="17">
        <v>1785</v>
      </c>
      <c r="K1729" s="16">
        <v>15</v>
      </c>
      <c r="L1729" s="12" t="s">
        <v>817</v>
      </c>
      <c r="M1729" s="12" t="s">
        <v>557</v>
      </c>
      <c r="N1729" s="12" t="s">
        <v>818</v>
      </c>
      <c r="O1729" s="16">
        <v>141</v>
      </c>
      <c r="P1729" s="16">
        <v>139.9</v>
      </c>
      <c r="Q1729" s="17">
        <v>141</v>
      </c>
      <c r="R1729" s="17">
        <v>141</v>
      </c>
      <c r="S1729" s="16">
        <v>0</v>
      </c>
      <c r="T1729" s="16">
        <v>0</v>
      </c>
      <c r="U1729" s="17">
        <v>0</v>
      </c>
      <c r="V1729" s="17">
        <v>0</v>
      </c>
      <c r="W1729" s="16">
        <v>139.9</v>
      </c>
      <c r="X1729" s="16">
        <v>1.1000000000000001</v>
      </c>
      <c r="Y1729" s="16">
        <v>7.4999999999999997E-2</v>
      </c>
      <c r="Z1729" s="16">
        <v>139.82499999999999</v>
      </c>
      <c r="AA1729" s="18">
        <v>0</v>
      </c>
      <c r="AB1729" s="16">
        <v>-7.4999999999999997E-2</v>
      </c>
      <c r="AC1729" s="12" t="s">
        <v>549</v>
      </c>
      <c r="AD1729" s="12" t="s">
        <v>559</v>
      </c>
      <c r="AE1729" s="19">
        <v>43686</v>
      </c>
      <c r="AF1729" s="19">
        <v>43686</v>
      </c>
      <c r="AH1729" s="20">
        <v>43690</v>
      </c>
    </row>
    <row r="1730" spans="1:34" s="12" customFormat="1" ht="12.75" x14ac:dyDescent="0.15">
      <c r="A1730" s="12" t="s">
        <v>2680</v>
      </c>
      <c r="B1730" s="12" t="s">
        <v>9</v>
      </c>
      <c r="C1730" s="12" t="s">
        <v>588</v>
      </c>
      <c r="D1730" s="12" t="s">
        <v>607</v>
      </c>
      <c r="E1730" s="12" t="s">
        <v>544</v>
      </c>
      <c r="F1730" s="12" t="s">
        <v>545</v>
      </c>
      <c r="G1730" s="16">
        <v>2500</v>
      </c>
      <c r="H1730" s="16">
        <v>2433</v>
      </c>
      <c r="I1730" s="17">
        <v>2433</v>
      </c>
      <c r="J1730" s="17">
        <v>2433</v>
      </c>
      <c r="K1730" s="16">
        <v>67</v>
      </c>
      <c r="L1730" s="12" t="s">
        <v>608</v>
      </c>
      <c r="M1730" s="12" t="s">
        <v>557</v>
      </c>
      <c r="N1730" s="12" t="s">
        <v>609</v>
      </c>
      <c r="O1730" s="16">
        <v>352</v>
      </c>
      <c r="P1730" s="16">
        <v>343</v>
      </c>
      <c r="Q1730" s="17">
        <v>352</v>
      </c>
      <c r="R1730" s="17">
        <v>352</v>
      </c>
      <c r="S1730" s="16">
        <v>0</v>
      </c>
      <c r="T1730" s="16">
        <v>0</v>
      </c>
      <c r="U1730" s="17">
        <v>0</v>
      </c>
      <c r="V1730" s="17">
        <v>0</v>
      </c>
      <c r="W1730" s="16">
        <v>343</v>
      </c>
      <c r="X1730" s="16">
        <v>9</v>
      </c>
      <c r="Y1730" s="16">
        <v>0.43360000000000598</v>
      </c>
      <c r="Z1730" s="16">
        <v>342.56639999999999</v>
      </c>
      <c r="AA1730" s="18">
        <v>0</v>
      </c>
      <c r="AB1730" s="16">
        <v>-0.43360000000000598</v>
      </c>
      <c r="AC1730" s="12" t="s">
        <v>549</v>
      </c>
      <c r="AD1730" s="12" t="s">
        <v>559</v>
      </c>
      <c r="AE1730" s="19">
        <v>43686</v>
      </c>
      <c r="AF1730" s="19">
        <v>43686</v>
      </c>
      <c r="AH1730" s="20">
        <v>43690</v>
      </c>
    </row>
    <row r="1731" spans="1:34" s="12" customFormat="1" ht="12.75" x14ac:dyDescent="0.15">
      <c r="A1731" s="12" t="s">
        <v>2681</v>
      </c>
      <c r="B1731" s="12" t="s">
        <v>47</v>
      </c>
      <c r="C1731" s="12" t="s">
        <v>462</v>
      </c>
      <c r="D1731" s="12" t="s">
        <v>632</v>
      </c>
      <c r="E1731" s="12" t="s">
        <v>544</v>
      </c>
      <c r="F1731" s="12" t="s">
        <v>545</v>
      </c>
      <c r="G1731" s="16">
        <v>1500000</v>
      </c>
      <c r="H1731" s="16">
        <v>1475000</v>
      </c>
      <c r="I1731" s="17">
        <v>1475000</v>
      </c>
      <c r="J1731" s="17">
        <v>1475000</v>
      </c>
      <c r="K1731" s="16">
        <v>25000</v>
      </c>
      <c r="L1731" s="12" t="s">
        <v>633</v>
      </c>
      <c r="M1731" s="12" t="s">
        <v>564</v>
      </c>
      <c r="N1731" s="12" t="s">
        <v>634</v>
      </c>
      <c r="O1731" s="16">
        <v>506</v>
      </c>
      <c r="P1731" s="16">
        <v>497.6</v>
      </c>
      <c r="Q1731" s="17">
        <v>506</v>
      </c>
      <c r="R1731" s="17">
        <v>506</v>
      </c>
      <c r="S1731" s="16">
        <v>0</v>
      </c>
      <c r="T1731" s="16">
        <v>0</v>
      </c>
      <c r="U1731" s="17">
        <v>0</v>
      </c>
      <c r="V1731" s="17">
        <v>0</v>
      </c>
      <c r="W1731" s="16">
        <v>497.6</v>
      </c>
      <c r="X1731" s="16">
        <v>8.4</v>
      </c>
      <c r="Y1731" s="16">
        <v>3.3333333333357598E-2</v>
      </c>
      <c r="Z1731" s="16">
        <v>497.566666666667</v>
      </c>
      <c r="AA1731" s="18">
        <v>0</v>
      </c>
      <c r="AB1731" s="16">
        <v>-3.3333333333357598E-2</v>
      </c>
      <c r="AC1731" s="12" t="s">
        <v>549</v>
      </c>
      <c r="AD1731" s="12" t="s">
        <v>559</v>
      </c>
      <c r="AE1731" s="19">
        <v>43686</v>
      </c>
      <c r="AF1731" s="19">
        <v>43686</v>
      </c>
      <c r="AH1731" s="20">
        <v>43690</v>
      </c>
    </row>
    <row r="1732" spans="1:34" s="12" customFormat="1" ht="12.75" x14ac:dyDescent="0.15">
      <c r="A1732" s="12" t="s">
        <v>2682</v>
      </c>
      <c r="B1732" s="12" t="s">
        <v>19</v>
      </c>
      <c r="C1732" s="12" t="s">
        <v>579</v>
      </c>
      <c r="D1732" s="12" t="s">
        <v>1097</v>
      </c>
      <c r="E1732" s="12" t="s">
        <v>544</v>
      </c>
      <c r="F1732" s="12" t="s">
        <v>545</v>
      </c>
      <c r="G1732" s="16">
        <v>20</v>
      </c>
      <c r="H1732" s="16">
        <v>20</v>
      </c>
      <c r="I1732" s="17">
        <v>20</v>
      </c>
      <c r="J1732" s="17">
        <v>20</v>
      </c>
      <c r="K1732" s="16">
        <v>0</v>
      </c>
      <c r="L1732" s="12" t="s">
        <v>1098</v>
      </c>
      <c r="M1732" s="12" t="s">
        <v>827</v>
      </c>
      <c r="N1732" s="12" t="s">
        <v>1099</v>
      </c>
      <c r="O1732" s="16">
        <v>1.93</v>
      </c>
      <c r="P1732" s="16">
        <v>1.93</v>
      </c>
      <c r="Q1732" s="17">
        <v>1.93</v>
      </c>
      <c r="R1732" s="17">
        <v>1.93</v>
      </c>
      <c r="S1732" s="16">
        <v>0</v>
      </c>
      <c r="T1732" s="16">
        <v>0</v>
      </c>
      <c r="U1732" s="17">
        <v>0</v>
      </c>
      <c r="V1732" s="17">
        <v>0</v>
      </c>
      <c r="W1732" s="16">
        <v>1.93</v>
      </c>
      <c r="X1732" s="16">
        <v>0</v>
      </c>
      <c r="Y1732" s="16">
        <v>0</v>
      </c>
      <c r="Z1732" s="16">
        <v>1.93</v>
      </c>
      <c r="AA1732" s="18">
        <v>0</v>
      </c>
      <c r="AB1732" s="16">
        <v>0</v>
      </c>
      <c r="AC1732" s="12" t="s">
        <v>549</v>
      </c>
      <c r="AD1732" s="12" t="s">
        <v>559</v>
      </c>
      <c r="AE1732" s="19">
        <v>43686</v>
      </c>
      <c r="AF1732" s="19">
        <v>43686</v>
      </c>
      <c r="AG1732" s="19">
        <v>43686</v>
      </c>
      <c r="AH1732" s="20">
        <v>43697</v>
      </c>
    </row>
    <row r="1733" spans="1:34" s="12" customFormat="1" ht="13.5" x14ac:dyDescent="0.15">
      <c r="A1733" s="12" t="s">
        <v>2683</v>
      </c>
      <c r="B1733" s="12" t="s">
        <v>1878</v>
      </c>
      <c r="C1733" s="12" t="s">
        <v>542</v>
      </c>
      <c r="D1733" s="12" t="s">
        <v>1372</v>
      </c>
      <c r="E1733" s="12" t="s">
        <v>544</v>
      </c>
      <c r="F1733" s="12" t="s">
        <v>703</v>
      </c>
      <c r="G1733" s="16">
        <v>300000</v>
      </c>
      <c r="H1733" s="16">
        <v>0</v>
      </c>
      <c r="I1733" s="17">
        <v>0</v>
      </c>
      <c r="J1733" s="17">
        <v>0</v>
      </c>
      <c r="K1733" s="16">
        <v>300000</v>
      </c>
      <c r="L1733" s="12" t="s">
        <v>84</v>
      </c>
      <c r="M1733" s="12" t="s">
        <v>670</v>
      </c>
      <c r="N1733" s="12" t="s">
        <v>853</v>
      </c>
      <c r="O1733" s="16">
        <v>300000</v>
      </c>
      <c r="P1733" s="16">
        <v>0</v>
      </c>
      <c r="Q1733" s="17">
        <v>0</v>
      </c>
      <c r="R1733" s="17">
        <v>0</v>
      </c>
      <c r="S1733" s="16">
        <v>0</v>
      </c>
      <c r="T1733" s="16">
        <v>0</v>
      </c>
      <c r="U1733" s="17">
        <v>0</v>
      </c>
      <c r="V1733" s="17">
        <v>0</v>
      </c>
      <c r="W1733" s="16">
        <v>0</v>
      </c>
      <c r="X1733" s="16">
        <v>300000</v>
      </c>
      <c r="Y1733" s="16">
        <v>0</v>
      </c>
      <c r="Z1733" s="16">
        <v>0</v>
      </c>
      <c r="AA1733" s="18">
        <v>0</v>
      </c>
      <c r="AB1733" s="16">
        <v>0</v>
      </c>
      <c r="AC1733" s="12" t="s">
        <v>549</v>
      </c>
      <c r="AD1733" s="12" t="s">
        <v>79</v>
      </c>
      <c r="AE1733" s="19">
        <v>43686</v>
      </c>
      <c r="AF1733"/>
    </row>
    <row r="1734" spans="1:34" s="12" customFormat="1" ht="12.75" x14ac:dyDescent="0.15">
      <c r="A1734" s="12" t="s">
        <v>2684</v>
      </c>
      <c r="B1734" s="12" t="s">
        <v>1371</v>
      </c>
      <c r="C1734" s="12" t="s">
        <v>542</v>
      </c>
      <c r="D1734" s="12" t="s">
        <v>1372</v>
      </c>
      <c r="E1734" s="12" t="s">
        <v>544</v>
      </c>
      <c r="F1734" s="12" t="s">
        <v>545</v>
      </c>
      <c r="G1734" s="16">
        <v>300000</v>
      </c>
      <c r="H1734" s="16">
        <v>277900</v>
      </c>
      <c r="I1734" s="17">
        <v>277900</v>
      </c>
      <c r="J1734" s="17">
        <v>277900</v>
      </c>
      <c r="K1734" s="16">
        <v>22100</v>
      </c>
      <c r="L1734" s="12" t="s">
        <v>363</v>
      </c>
      <c r="M1734" s="12" t="s">
        <v>670</v>
      </c>
      <c r="N1734" s="12" t="s">
        <v>853</v>
      </c>
      <c r="O1734" s="16">
        <v>300000</v>
      </c>
      <c r="P1734" s="16">
        <v>277900</v>
      </c>
      <c r="Q1734" s="17">
        <v>277900</v>
      </c>
      <c r="R1734" s="17">
        <v>277900</v>
      </c>
      <c r="S1734" s="16">
        <v>0</v>
      </c>
      <c r="T1734" s="16">
        <v>0</v>
      </c>
      <c r="U1734" s="17">
        <v>0</v>
      </c>
      <c r="V1734" s="17">
        <v>0</v>
      </c>
      <c r="W1734" s="16">
        <v>277900</v>
      </c>
      <c r="X1734" s="16">
        <v>22100</v>
      </c>
      <c r="Y1734" s="16">
        <v>0</v>
      </c>
      <c r="Z1734" s="16">
        <v>277900</v>
      </c>
      <c r="AA1734" s="18">
        <v>0</v>
      </c>
      <c r="AB1734" s="16">
        <v>0</v>
      </c>
      <c r="AC1734" s="12" t="s">
        <v>549</v>
      </c>
      <c r="AD1734" s="12" t="s">
        <v>79</v>
      </c>
      <c r="AE1734" s="19">
        <v>43686</v>
      </c>
      <c r="AF1734" s="19">
        <v>43686</v>
      </c>
      <c r="AH1734" s="20">
        <v>43690</v>
      </c>
    </row>
    <row r="1735" spans="1:34" s="12" customFormat="1" ht="12.75" x14ac:dyDescent="0.15">
      <c r="A1735" s="12" t="s">
        <v>2685</v>
      </c>
      <c r="B1735" s="12" t="s">
        <v>416</v>
      </c>
      <c r="C1735" s="12" t="s">
        <v>753</v>
      </c>
      <c r="D1735" s="12" t="s">
        <v>2494</v>
      </c>
      <c r="E1735" s="12" t="s">
        <v>544</v>
      </c>
      <c r="F1735" s="12" t="s">
        <v>545</v>
      </c>
      <c r="G1735" s="16">
        <v>300</v>
      </c>
      <c r="H1735" s="16">
        <v>248</v>
      </c>
      <c r="I1735" s="17">
        <v>248</v>
      </c>
      <c r="J1735" s="17">
        <v>248</v>
      </c>
      <c r="K1735" s="16">
        <v>52</v>
      </c>
      <c r="L1735" s="12" t="s">
        <v>1197</v>
      </c>
      <c r="M1735" s="12" t="s">
        <v>557</v>
      </c>
      <c r="N1735" s="12" t="s">
        <v>2495</v>
      </c>
      <c r="O1735" s="16">
        <v>27.27</v>
      </c>
      <c r="P1735" s="16">
        <v>23.97</v>
      </c>
      <c r="Q1735" s="17">
        <v>27.27</v>
      </c>
      <c r="R1735" s="17">
        <v>27.27</v>
      </c>
      <c r="S1735" s="16">
        <v>0</v>
      </c>
      <c r="T1735" s="16">
        <v>0</v>
      </c>
      <c r="U1735" s="17">
        <v>0</v>
      </c>
      <c r="V1735" s="17">
        <v>0</v>
      </c>
      <c r="W1735" s="16">
        <v>23.97</v>
      </c>
      <c r="X1735" s="16">
        <v>3.3</v>
      </c>
      <c r="Y1735" s="16">
        <v>1.4268000000000001</v>
      </c>
      <c r="Z1735" s="16">
        <v>22.543199999999999</v>
      </c>
      <c r="AA1735" s="18">
        <v>0</v>
      </c>
      <c r="AB1735" s="16">
        <v>-1.4268000000000001</v>
      </c>
      <c r="AC1735" s="12" t="s">
        <v>549</v>
      </c>
      <c r="AD1735" s="12" t="s">
        <v>559</v>
      </c>
      <c r="AE1735" s="19">
        <v>43686</v>
      </c>
      <c r="AF1735" s="19">
        <v>43686</v>
      </c>
      <c r="AH1735" s="20">
        <v>43690</v>
      </c>
    </row>
    <row r="1736" spans="1:34" s="12" customFormat="1" ht="12.75" x14ac:dyDescent="0.15">
      <c r="A1736" s="12" t="s">
        <v>2686</v>
      </c>
      <c r="B1736" s="12" t="s">
        <v>587</v>
      </c>
      <c r="C1736" s="12" t="s">
        <v>588</v>
      </c>
      <c r="D1736" s="12" t="s">
        <v>589</v>
      </c>
      <c r="E1736" s="12" t="s">
        <v>544</v>
      </c>
      <c r="F1736" s="12" t="s">
        <v>545</v>
      </c>
      <c r="G1736" s="16">
        <v>2400</v>
      </c>
      <c r="H1736" s="16">
        <v>0</v>
      </c>
      <c r="I1736" s="17">
        <v>0</v>
      </c>
      <c r="J1736" s="17">
        <v>0</v>
      </c>
      <c r="K1736" s="16">
        <v>2400</v>
      </c>
      <c r="L1736" s="12" t="s">
        <v>590</v>
      </c>
      <c r="M1736" s="12" t="s">
        <v>591</v>
      </c>
      <c r="N1736" s="12" t="s">
        <v>592</v>
      </c>
      <c r="O1736" s="16">
        <v>80</v>
      </c>
      <c r="P1736" s="16">
        <v>0</v>
      </c>
      <c r="Q1736" s="17">
        <v>80</v>
      </c>
      <c r="R1736" s="17">
        <v>80</v>
      </c>
      <c r="S1736" s="16">
        <v>0</v>
      </c>
      <c r="T1736" s="16">
        <v>0</v>
      </c>
      <c r="U1736" s="17">
        <v>0</v>
      </c>
      <c r="V1736" s="17">
        <v>0</v>
      </c>
      <c r="W1736" s="16">
        <v>0</v>
      </c>
      <c r="X1736" s="16">
        <v>80</v>
      </c>
      <c r="Y1736" s="16">
        <v>0</v>
      </c>
      <c r="Z1736" s="16">
        <v>0</v>
      </c>
      <c r="AA1736" s="18">
        <v>0</v>
      </c>
      <c r="AB1736" s="16">
        <v>0</v>
      </c>
      <c r="AC1736" s="12" t="s">
        <v>549</v>
      </c>
      <c r="AD1736" s="12" t="s">
        <v>559</v>
      </c>
      <c r="AE1736" s="19">
        <v>43686</v>
      </c>
      <c r="AH1736" s="20">
        <v>43690</v>
      </c>
    </row>
    <row r="1737" spans="1:34" s="12" customFormat="1" ht="12.75" x14ac:dyDescent="0.15">
      <c r="A1737" s="12" t="s">
        <v>2687</v>
      </c>
      <c r="B1737" s="12" t="s">
        <v>108</v>
      </c>
      <c r="C1737" s="12" t="s">
        <v>652</v>
      </c>
      <c r="D1737" s="12" t="s">
        <v>653</v>
      </c>
      <c r="E1737" s="12" t="s">
        <v>544</v>
      </c>
      <c r="F1737" s="12" t="s">
        <v>545</v>
      </c>
      <c r="G1737" s="16">
        <v>500</v>
      </c>
      <c r="H1737" s="16">
        <v>500</v>
      </c>
      <c r="I1737" s="17">
        <v>500</v>
      </c>
      <c r="J1737" s="17">
        <v>500</v>
      </c>
      <c r="K1737" s="16">
        <v>0</v>
      </c>
      <c r="L1737" s="12" t="s">
        <v>654</v>
      </c>
      <c r="M1737" s="12" t="s">
        <v>557</v>
      </c>
      <c r="N1737" s="12" t="s">
        <v>655</v>
      </c>
      <c r="O1737" s="16">
        <v>35</v>
      </c>
      <c r="P1737" s="16">
        <v>35</v>
      </c>
      <c r="Q1737" s="17">
        <v>35</v>
      </c>
      <c r="R1737" s="17">
        <v>35</v>
      </c>
      <c r="S1737" s="16">
        <v>0</v>
      </c>
      <c r="T1737" s="16">
        <v>0</v>
      </c>
      <c r="U1737" s="17">
        <v>0</v>
      </c>
      <c r="V1737" s="17">
        <v>0</v>
      </c>
      <c r="W1737" s="16">
        <v>35</v>
      </c>
      <c r="X1737" s="16">
        <v>0</v>
      </c>
      <c r="Y1737" s="16">
        <v>0</v>
      </c>
      <c r="Z1737" s="16">
        <v>35</v>
      </c>
      <c r="AA1737" s="18">
        <v>0</v>
      </c>
      <c r="AB1737" s="16">
        <v>0</v>
      </c>
      <c r="AC1737" s="12" t="s">
        <v>549</v>
      </c>
      <c r="AD1737" s="12" t="s">
        <v>559</v>
      </c>
      <c r="AE1737" s="19">
        <v>43686</v>
      </c>
      <c r="AF1737" s="19">
        <v>43689</v>
      </c>
      <c r="AG1737" s="19">
        <v>43689</v>
      </c>
      <c r="AH1737" s="20">
        <v>43690</v>
      </c>
    </row>
    <row r="1738" spans="1:34" s="12" customFormat="1" ht="13.5" x14ac:dyDescent="0.15">
      <c r="A1738" s="12" t="s">
        <v>2688</v>
      </c>
      <c r="B1738" s="12" t="s">
        <v>419</v>
      </c>
      <c r="C1738" s="12" t="s">
        <v>680</v>
      </c>
      <c r="D1738" s="12" t="s">
        <v>681</v>
      </c>
      <c r="E1738" s="12" t="s">
        <v>544</v>
      </c>
      <c r="F1738" s="12" t="s">
        <v>703</v>
      </c>
      <c r="G1738" s="16">
        <v>600000</v>
      </c>
      <c r="H1738" s="16">
        <v>0</v>
      </c>
      <c r="I1738" s="17">
        <v>0</v>
      </c>
      <c r="J1738" s="17">
        <v>0</v>
      </c>
      <c r="K1738" s="16">
        <v>600000</v>
      </c>
      <c r="L1738" s="12" t="s">
        <v>677</v>
      </c>
      <c r="M1738" s="12" t="s">
        <v>564</v>
      </c>
      <c r="N1738" s="12" t="s">
        <v>678</v>
      </c>
      <c r="O1738" s="16">
        <v>80.400000000000006</v>
      </c>
      <c r="P1738" s="16">
        <v>0</v>
      </c>
      <c r="Q1738" s="17">
        <v>0</v>
      </c>
      <c r="R1738" s="17">
        <v>0</v>
      </c>
      <c r="S1738" s="16">
        <v>0</v>
      </c>
      <c r="T1738" s="16">
        <v>0</v>
      </c>
      <c r="U1738" s="17">
        <v>0</v>
      </c>
      <c r="V1738" s="17">
        <v>0</v>
      </c>
      <c r="W1738" s="16">
        <v>0</v>
      </c>
      <c r="X1738" s="16">
        <v>80.400000000000006</v>
      </c>
      <c r="Y1738" s="16">
        <v>0</v>
      </c>
      <c r="Z1738" s="16">
        <v>0</v>
      </c>
      <c r="AA1738" s="18">
        <v>0</v>
      </c>
      <c r="AB1738" s="16">
        <v>0</v>
      </c>
      <c r="AC1738" s="12" t="s">
        <v>549</v>
      </c>
      <c r="AD1738" s="12" t="s">
        <v>559</v>
      </c>
      <c r="AE1738" s="19">
        <v>43686</v>
      </c>
      <c r="AF1738"/>
    </row>
    <row r="1739" spans="1:34" s="12" customFormat="1" ht="12.75" x14ac:dyDescent="0.15">
      <c r="A1739" s="12" t="s">
        <v>2689</v>
      </c>
      <c r="B1739" s="12" t="s">
        <v>96</v>
      </c>
      <c r="C1739" s="12" t="s">
        <v>579</v>
      </c>
      <c r="D1739" s="12" t="s">
        <v>584</v>
      </c>
      <c r="E1739" s="12" t="s">
        <v>2088</v>
      </c>
      <c r="F1739" s="12" t="s">
        <v>545</v>
      </c>
      <c r="G1739" s="16">
        <v>100</v>
      </c>
      <c r="H1739" s="16">
        <v>100</v>
      </c>
      <c r="I1739" s="17">
        <v>100</v>
      </c>
      <c r="J1739" s="17">
        <v>100</v>
      </c>
      <c r="K1739" s="16">
        <v>0</v>
      </c>
      <c r="L1739" s="12" t="s">
        <v>581</v>
      </c>
      <c r="M1739" s="12" t="s">
        <v>557</v>
      </c>
      <c r="N1739" s="12" t="s">
        <v>582</v>
      </c>
      <c r="O1739" s="16">
        <v>15.63</v>
      </c>
      <c r="P1739" s="16">
        <v>15.63</v>
      </c>
      <c r="Q1739" s="17">
        <v>15.63</v>
      </c>
      <c r="R1739" s="17">
        <v>15.63</v>
      </c>
      <c r="S1739" s="16">
        <v>0</v>
      </c>
      <c r="T1739" s="16">
        <v>0</v>
      </c>
      <c r="U1739" s="17">
        <v>0</v>
      </c>
      <c r="V1739" s="17">
        <v>0</v>
      </c>
      <c r="W1739" s="16">
        <v>15.63</v>
      </c>
      <c r="X1739" s="16">
        <v>0</v>
      </c>
      <c r="Y1739" s="16">
        <v>0</v>
      </c>
      <c r="Z1739" s="16">
        <v>15.63</v>
      </c>
      <c r="AA1739" s="18">
        <v>0</v>
      </c>
      <c r="AB1739" s="16">
        <v>0</v>
      </c>
      <c r="AC1739" s="12" t="s">
        <v>549</v>
      </c>
      <c r="AD1739" s="12" t="s">
        <v>559</v>
      </c>
      <c r="AE1739" s="19">
        <v>43687</v>
      </c>
      <c r="AF1739" s="19">
        <v>43687</v>
      </c>
      <c r="AG1739" s="19">
        <v>43687</v>
      </c>
      <c r="AH1739" s="20">
        <v>43690</v>
      </c>
    </row>
    <row r="1740" spans="1:34" s="12" customFormat="1" ht="12.75" x14ac:dyDescent="0.15">
      <c r="A1740" s="12" t="s">
        <v>2690</v>
      </c>
      <c r="B1740" s="12" t="s">
        <v>107</v>
      </c>
      <c r="C1740" s="12" t="s">
        <v>554</v>
      </c>
      <c r="D1740" s="12" t="s">
        <v>757</v>
      </c>
      <c r="E1740" s="12" t="s">
        <v>2080</v>
      </c>
      <c r="F1740" s="12" t="s">
        <v>545</v>
      </c>
      <c r="G1740" s="16">
        <v>1000</v>
      </c>
      <c r="H1740" s="16">
        <v>77</v>
      </c>
      <c r="I1740" s="17">
        <v>77</v>
      </c>
      <c r="J1740" s="17">
        <v>77</v>
      </c>
      <c r="K1740" s="16">
        <v>923</v>
      </c>
      <c r="L1740" s="12" t="s">
        <v>654</v>
      </c>
      <c r="M1740" s="12" t="s">
        <v>557</v>
      </c>
      <c r="N1740" s="12" t="s">
        <v>655</v>
      </c>
      <c r="O1740" s="16">
        <v>139</v>
      </c>
      <c r="P1740" s="16">
        <v>10.8</v>
      </c>
      <c r="Q1740" s="17">
        <v>139</v>
      </c>
      <c r="R1740" s="17">
        <v>139</v>
      </c>
      <c r="S1740" s="16">
        <v>0</v>
      </c>
      <c r="T1740" s="16">
        <v>0</v>
      </c>
      <c r="U1740" s="17">
        <v>0</v>
      </c>
      <c r="V1740" s="17">
        <v>0</v>
      </c>
      <c r="W1740" s="16">
        <v>10.8</v>
      </c>
      <c r="X1740" s="16">
        <v>128.19999999999999</v>
      </c>
      <c r="Y1740" s="16">
        <v>9.7000000000000502E-2</v>
      </c>
      <c r="Z1740" s="16">
        <v>10.702999999999999</v>
      </c>
      <c r="AA1740" s="18">
        <v>0</v>
      </c>
      <c r="AB1740" s="16">
        <v>-9.7000000000000502E-2</v>
      </c>
      <c r="AC1740" s="12" t="s">
        <v>549</v>
      </c>
      <c r="AD1740" s="12" t="s">
        <v>559</v>
      </c>
      <c r="AE1740" s="19">
        <v>43687</v>
      </c>
      <c r="AF1740" s="19">
        <v>43689</v>
      </c>
      <c r="AH1740" s="20">
        <v>43690</v>
      </c>
    </row>
    <row r="1741" spans="1:34" s="12" customFormat="1" ht="12.75" x14ac:dyDescent="0.15">
      <c r="A1741" s="12" t="s">
        <v>2691</v>
      </c>
      <c r="B1741" s="12" t="s">
        <v>89</v>
      </c>
      <c r="C1741" s="12" t="s">
        <v>561</v>
      </c>
      <c r="D1741" s="12" t="s">
        <v>562</v>
      </c>
      <c r="E1741" s="12" t="s">
        <v>2080</v>
      </c>
      <c r="F1741" s="12" t="s">
        <v>545</v>
      </c>
      <c r="G1741" s="16">
        <v>300000</v>
      </c>
      <c r="H1741" s="16">
        <v>290000</v>
      </c>
      <c r="I1741" s="17">
        <v>290000</v>
      </c>
      <c r="J1741" s="17">
        <v>290000</v>
      </c>
      <c r="K1741" s="16">
        <v>10000</v>
      </c>
      <c r="L1741" s="12" t="s">
        <v>563</v>
      </c>
      <c r="M1741" s="12" t="s">
        <v>564</v>
      </c>
      <c r="N1741" s="12" t="s">
        <v>565</v>
      </c>
      <c r="O1741" s="16">
        <v>137.03100000000001</v>
      </c>
      <c r="P1741" s="16">
        <v>132.53100000000001</v>
      </c>
      <c r="Q1741" s="17">
        <v>137.03100000000001</v>
      </c>
      <c r="R1741" s="17">
        <v>137.03100000000001</v>
      </c>
      <c r="S1741" s="16">
        <v>0</v>
      </c>
      <c r="T1741" s="16">
        <v>0</v>
      </c>
      <c r="U1741" s="17">
        <v>0</v>
      </c>
      <c r="V1741" s="17">
        <v>0</v>
      </c>
      <c r="W1741" s="16">
        <v>132.53100000000001</v>
      </c>
      <c r="X1741" s="16">
        <v>4.5</v>
      </c>
      <c r="Y1741" s="16">
        <v>6.7700000000004396E-2</v>
      </c>
      <c r="Z1741" s="16">
        <v>132.4633</v>
      </c>
      <c r="AA1741" s="18">
        <v>0</v>
      </c>
      <c r="AB1741" s="16">
        <v>-6.7700000000004396E-2</v>
      </c>
      <c r="AC1741" s="12" t="s">
        <v>549</v>
      </c>
      <c r="AD1741" s="12" t="s">
        <v>559</v>
      </c>
      <c r="AE1741" s="19">
        <v>43687</v>
      </c>
      <c r="AF1741" s="19">
        <v>43689</v>
      </c>
      <c r="AH1741" s="20">
        <v>43690</v>
      </c>
    </row>
    <row r="1742" spans="1:34" s="12" customFormat="1" ht="12.75" x14ac:dyDescent="0.15">
      <c r="A1742" s="12" t="s">
        <v>2692</v>
      </c>
      <c r="B1742" s="12" t="s">
        <v>108</v>
      </c>
      <c r="C1742" s="12" t="s">
        <v>652</v>
      </c>
      <c r="D1742" s="12" t="s">
        <v>653</v>
      </c>
      <c r="E1742" s="12" t="s">
        <v>2086</v>
      </c>
      <c r="F1742" s="12" t="s">
        <v>545</v>
      </c>
      <c r="G1742" s="16">
        <v>500</v>
      </c>
      <c r="H1742" s="16">
        <v>500</v>
      </c>
      <c r="I1742" s="17">
        <v>500</v>
      </c>
      <c r="J1742" s="17">
        <v>500</v>
      </c>
      <c r="K1742" s="16">
        <v>0</v>
      </c>
      <c r="L1742" s="12" t="s">
        <v>654</v>
      </c>
      <c r="M1742" s="12" t="s">
        <v>557</v>
      </c>
      <c r="N1742" s="12" t="s">
        <v>655</v>
      </c>
      <c r="O1742" s="16">
        <v>35</v>
      </c>
      <c r="P1742" s="16">
        <v>35</v>
      </c>
      <c r="Q1742" s="17">
        <v>35</v>
      </c>
      <c r="R1742" s="17">
        <v>35</v>
      </c>
      <c r="S1742" s="16">
        <v>0</v>
      </c>
      <c r="T1742" s="16">
        <v>0</v>
      </c>
      <c r="U1742" s="17">
        <v>0</v>
      </c>
      <c r="V1742" s="17">
        <v>0</v>
      </c>
      <c r="W1742" s="16">
        <v>35</v>
      </c>
      <c r="X1742" s="16">
        <v>0</v>
      </c>
      <c r="Y1742" s="16">
        <v>0</v>
      </c>
      <c r="Z1742" s="16">
        <v>35</v>
      </c>
      <c r="AA1742" s="18">
        <v>0</v>
      </c>
      <c r="AB1742" s="16">
        <v>0</v>
      </c>
      <c r="AC1742" s="12" t="s">
        <v>549</v>
      </c>
      <c r="AD1742" s="12" t="s">
        <v>559</v>
      </c>
      <c r="AE1742" s="19">
        <v>43687</v>
      </c>
      <c r="AF1742" s="19">
        <v>43689</v>
      </c>
      <c r="AG1742" s="19">
        <v>43689</v>
      </c>
      <c r="AH1742" s="20">
        <v>43690</v>
      </c>
    </row>
    <row r="1743" spans="1:34" s="12" customFormat="1" ht="12.75" x14ac:dyDescent="0.15">
      <c r="A1743" s="12" t="s">
        <v>2693</v>
      </c>
      <c r="B1743" s="12" t="s">
        <v>21</v>
      </c>
      <c r="C1743" s="12" t="s">
        <v>652</v>
      </c>
      <c r="D1743" s="12" t="s">
        <v>653</v>
      </c>
      <c r="E1743" s="12" t="s">
        <v>2086</v>
      </c>
      <c r="F1743" s="12" t="s">
        <v>545</v>
      </c>
      <c r="G1743" s="16">
        <v>700</v>
      </c>
      <c r="H1743" s="16">
        <v>0</v>
      </c>
      <c r="I1743" s="17">
        <v>0</v>
      </c>
      <c r="J1743" s="17">
        <v>0</v>
      </c>
      <c r="K1743" s="16">
        <v>700</v>
      </c>
      <c r="L1743" s="12" t="s">
        <v>654</v>
      </c>
      <c r="M1743" s="12" t="s">
        <v>557</v>
      </c>
      <c r="N1743" s="12" t="s">
        <v>655</v>
      </c>
      <c r="O1743" s="16">
        <v>49</v>
      </c>
      <c r="P1743" s="16">
        <v>0</v>
      </c>
      <c r="Q1743" s="17">
        <v>49</v>
      </c>
      <c r="R1743" s="17">
        <v>49</v>
      </c>
      <c r="S1743" s="16">
        <v>0</v>
      </c>
      <c r="T1743" s="16">
        <v>0</v>
      </c>
      <c r="U1743" s="17">
        <v>0</v>
      </c>
      <c r="V1743" s="17">
        <v>0</v>
      </c>
      <c r="W1743" s="16">
        <v>0</v>
      </c>
      <c r="X1743" s="16">
        <v>49</v>
      </c>
      <c r="Y1743" s="16">
        <v>0</v>
      </c>
      <c r="Z1743" s="16">
        <v>0</v>
      </c>
      <c r="AA1743" s="18">
        <v>0</v>
      </c>
      <c r="AB1743" s="16">
        <v>0</v>
      </c>
      <c r="AC1743" s="12" t="s">
        <v>549</v>
      </c>
      <c r="AD1743" s="12" t="s">
        <v>559</v>
      </c>
      <c r="AE1743" s="19">
        <v>43687</v>
      </c>
      <c r="AH1743" s="20">
        <v>43690</v>
      </c>
    </row>
    <row r="1744" spans="1:34" s="12" customFormat="1" ht="12.75" x14ac:dyDescent="0.15">
      <c r="A1744" s="12" t="s">
        <v>2694</v>
      </c>
      <c r="B1744" s="12" t="s">
        <v>346</v>
      </c>
      <c r="C1744" s="12" t="s">
        <v>670</v>
      </c>
      <c r="D1744" s="12" t="s">
        <v>671</v>
      </c>
      <c r="E1744" s="12" t="s">
        <v>2088</v>
      </c>
      <c r="F1744" s="12" t="s">
        <v>545</v>
      </c>
      <c r="G1744" s="16">
        <v>600000</v>
      </c>
      <c r="H1744" s="16">
        <v>246600</v>
      </c>
      <c r="I1744" s="17">
        <v>246600</v>
      </c>
      <c r="J1744" s="17">
        <v>246600</v>
      </c>
      <c r="K1744" s="16">
        <v>353400</v>
      </c>
      <c r="L1744" s="12" t="s">
        <v>1698</v>
      </c>
      <c r="M1744" s="12" t="s">
        <v>564</v>
      </c>
      <c r="N1744" s="12" t="s">
        <v>2376</v>
      </c>
      <c r="O1744" s="16">
        <v>786</v>
      </c>
      <c r="P1744" s="16">
        <v>323.10000000000002</v>
      </c>
      <c r="Q1744" s="17">
        <v>786</v>
      </c>
      <c r="R1744" s="17">
        <v>786</v>
      </c>
      <c r="S1744" s="16">
        <v>0</v>
      </c>
      <c r="T1744" s="16">
        <v>0</v>
      </c>
      <c r="U1744" s="17">
        <v>0</v>
      </c>
      <c r="V1744" s="17">
        <v>0</v>
      </c>
      <c r="W1744" s="16">
        <v>323.10000000000002</v>
      </c>
      <c r="X1744" s="16">
        <v>462.9</v>
      </c>
      <c r="Y1744" s="16">
        <v>5.3999999999978197E-2</v>
      </c>
      <c r="Z1744" s="16">
        <v>323.04599999999999</v>
      </c>
      <c r="AA1744" s="18">
        <v>0</v>
      </c>
      <c r="AB1744" s="16">
        <v>-5.4000000000014599E-2</v>
      </c>
      <c r="AC1744" s="12" t="s">
        <v>549</v>
      </c>
      <c r="AD1744" s="12" t="s">
        <v>559</v>
      </c>
      <c r="AE1744" s="19">
        <v>43687</v>
      </c>
      <c r="AF1744" s="19">
        <v>43689</v>
      </c>
      <c r="AH1744" s="20">
        <v>43690</v>
      </c>
    </row>
    <row r="1745" spans="1:34" s="12" customFormat="1" ht="12.75" x14ac:dyDescent="0.15">
      <c r="A1745" s="12" t="s">
        <v>2695</v>
      </c>
      <c r="B1745" s="12" t="s">
        <v>31</v>
      </c>
      <c r="C1745" s="12" t="s">
        <v>670</v>
      </c>
      <c r="D1745" s="12" t="s">
        <v>671</v>
      </c>
      <c r="E1745" s="12" t="s">
        <v>2088</v>
      </c>
      <c r="F1745" s="12" t="s">
        <v>545</v>
      </c>
      <c r="G1745" s="16">
        <v>600000</v>
      </c>
      <c r="H1745" s="16">
        <v>80800</v>
      </c>
      <c r="I1745" s="17">
        <v>80800</v>
      </c>
      <c r="J1745" s="17">
        <v>80800</v>
      </c>
      <c r="K1745" s="16">
        <v>519200</v>
      </c>
      <c r="L1745" s="12" t="s">
        <v>672</v>
      </c>
      <c r="M1745" s="12" t="s">
        <v>564</v>
      </c>
      <c r="N1745" s="12" t="s">
        <v>2378</v>
      </c>
      <c r="O1745" s="16">
        <v>788</v>
      </c>
      <c r="P1745" s="16">
        <v>106.2</v>
      </c>
      <c r="Q1745" s="17">
        <v>788</v>
      </c>
      <c r="R1745" s="17">
        <v>788</v>
      </c>
      <c r="S1745" s="16">
        <v>0</v>
      </c>
      <c r="T1745" s="16">
        <v>0</v>
      </c>
      <c r="U1745" s="17">
        <v>0</v>
      </c>
      <c r="V1745" s="17">
        <v>0</v>
      </c>
      <c r="W1745" s="16">
        <v>106.2</v>
      </c>
      <c r="X1745" s="16">
        <v>681.8</v>
      </c>
      <c r="Y1745" s="16">
        <v>8.2666666666664196E-2</v>
      </c>
      <c r="Z1745" s="16">
        <v>106.11733333333299</v>
      </c>
      <c r="AA1745" s="18">
        <v>0</v>
      </c>
      <c r="AB1745" s="16">
        <v>-8.2666666666664196E-2</v>
      </c>
      <c r="AC1745" s="12" t="s">
        <v>549</v>
      </c>
      <c r="AD1745" s="12" t="s">
        <v>559</v>
      </c>
      <c r="AE1745" s="19">
        <v>43687</v>
      </c>
      <c r="AF1745" s="19">
        <v>43689</v>
      </c>
      <c r="AH1745" s="20">
        <v>43690</v>
      </c>
    </row>
    <row r="1746" spans="1:34" s="12" customFormat="1" ht="12.75" x14ac:dyDescent="0.15">
      <c r="A1746" s="12" t="s">
        <v>2696</v>
      </c>
      <c r="B1746" s="12" t="s">
        <v>90</v>
      </c>
      <c r="C1746" s="12" t="s">
        <v>542</v>
      </c>
      <c r="D1746" s="12" t="s">
        <v>562</v>
      </c>
      <c r="E1746" s="12" t="s">
        <v>2088</v>
      </c>
      <c r="F1746" s="12" t="s">
        <v>545</v>
      </c>
      <c r="G1746" s="16">
        <v>200000</v>
      </c>
      <c r="H1746" s="16">
        <v>0</v>
      </c>
      <c r="I1746" s="17">
        <v>0</v>
      </c>
      <c r="J1746" s="17">
        <v>0</v>
      </c>
      <c r="K1746" s="16">
        <v>200000</v>
      </c>
      <c r="L1746" s="12" t="s">
        <v>88</v>
      </c>
      <c r="M1746" s="12" t="s">
        <v>567</v>
      </c>
      <c r="N1746" s="12" t="s">
        <v>562</v>
      </c>
      <c r="O1746" s="16">
        <v>200000</v>
      </c>
      <c r="P1746" s="16">
        <v>0</v>
      </c>
      <c r="Q1746" s="17">
        <v>70000</v>
      </c>
      <c r="R1746" s="17">
        <v>70000</v>
      </c>
      <c r="S1746" s="16">
        <v>0</v>
      </c>
      <c r="T1746" s="16">
        <v>0</v>
      </c>
      <c r="U1746" s="17">
        <v>0</v>
      </c>
      <c r="V1746" s="17">
        <v>0</v>
      </c>
      <c r="W1746" s="16">
        <v>0</v>
      </c>
      <c r="X1746" s="16">
        <v>200000</v>
      </c>
      <c r="Y1746" s="16">
        <v>0</v>
      </c>
      <c r="Z1746" s="16">
        <v>0</v>
      </c>
      <c r="AA1746" s="18">
        <v>0</v>
      </c>
      <c r="AB1746" s="16">
        <v>0</v>
      </c>
      <c r="AC1746" s="12" t="s">
        <v>549</v>
      </c>
      <c r="AD1746" s="12" t="s">
        <v>79</v>
      </c>
      <c r="AE1746" s="19">
        <v>43687</v>
      </c>
      <c r="AH1746" s="20">
        <v>43690</v>
      </c>
    </row>
    <row r="1747" spans="1:34" s="12" customFormat="1" ht="12.75" x14ac:dyDescent="0.15">
      <c r="A1747" s="12" t="s">
        <v>2696</v>
      </c>
      <c r="B1747" s="12" t="s">
        <v>90</v>
      </c>
      <c r="C1747" s="12" t="s">
        <v>542</v>
      </c>
      <c r="D1747" s="12" t="s">
        <v>562</v>
      </c>
      <c r="E1747" s="12" t="s">
        <v>2088</v>
      </c>
      <c r="F1747" s="12" t="s">
        <v>545</v>
      </c>
      <c r="G1747" s="16">
        <v>200000</v>
      </c>
      <c r="H1747" s="16">
        <v>0</v>
      </c>
      <c r="I1747" s="17">
        <v>0</v>
      </c>
      <c r="J1747" s="17">
        <v>0</v>
      </c>
      <c r="K1747" s="16">
        <v>200000</v>
      </c>
      <c r="L1747" s="12" t="s">
        <v>89</v>
      </c>
      <c r="M1747" s="12" t="s">
        <v>561</v>
      </c>
      <c r="N1747" s="12" t="s">
        <v>562</v>
      </c>
      <c r="O1747" s="16">
        <v>200000</v>
      </c>
      <c r="P1747" s="16">
        <v>0</v>
      </c>
      <c r="Q1747" s="17">
        <v>80000</v>
      </c>
      <c r="R1747" s="17">
        <v>80000</v>
      </c>
      <c r="S1747" s="16">
        <v>0</v>
      </c>
      <c r="T1747" s="16">
        <v>0</v>
      </c>
      <c r="U1747" s="17">
        <v>0</v>
      </c>
      <c r="V1747" s="17">
        <v>0</v>
      </c>
      <c r="W1747" s="16">
        <v>0</v>
      </c>
      <c r="X1747" s="16">
        <v>200000</v>
      </c>
      <c r="Y1747" s="16">
        <v>0</v>
      </c>
      <c r="Z1747" s="16">
        <v>0</v>
      </c>
      <c r="AA1747" s="18">
        <v>0</v>
      </c>
      <c r="AB1747" s="16">
        <v>0</v>
      </c>
      <c r="AC1747" s="12" t="s">
        <v>549</v>
      </c>
      <c r="AD1747" s="12" t="s">
        <v>79</v>
      </c>
      <c r="AE1747" s="19">
        <v>43687</v>
      </c>
      <c r="AH1747" s="20">
        <v>43690</v>
      </c>
    </row>
    <row r="1748" spans="1:34" s="12" customFormat="1" ht="12.75" x14ac:dyDescent="0.15">
      <c r="A1748" s="12" t="s">
        <v>2697</v>
      </c>
      <c r="B1748" s="12" t="s">
        <v>2057</v>
      </c>
      <c r="C1748" s="12" t="s">
        <v>573</v>
      </c>
      <c r="D1748" s="12" t="s">
        <v>918</v>
      </c>
      <c r="E1748" s="12" t="s">
        <v>544</v>
      </c>
      <c r="F1748" s="12" t="s">
        <v>545</v>
      </c>
      <c r="G1748" s="16">
        <v>200</v>
      </c>
      <c r="H1748" s="16">
        <v>200</v>
      </c>
      <c r="I1748" s="17">
        <v>200</v>
      </c>
      <c r="J1748" s="17">
        <v>200</v>
      </c>
      <c r="K1748" s="16">
        <v>0</v>
      </c>
      <c r="L1748" s="12" t="s">
        <v>685</v>
      </c>
      <c r="M1748" s="12" t="s">
        <v>686</v>
      </c>
      <c r="N1748" s="12" t="s">
        <v>687</v>
      </c>
      <c r="O1748" s="16">
        <v>50.82</v>
      </c>
      <c r="P1748" s="16">
        <v>50.82</v>
      </c>
      <c r="Q1748" s="17">
        <v>101.64</v>
      </c>
      <c r="R1748" s="17">
        <v>101.64</v>
      </c>
      <c r="S1748" s="16">
        <v>0</v>
      </c>
      <c r="T1748" s="16">
        <v>0</v>
      </c>
      <c r="U1748" s="17">
        <v>0</v>
      </c>
      <c r="V1748" s="17">
        <v>0</v>
      </c>
      <c r="W1748" s="16">
        <v>50.82</v>
      </c>
      <c r="X1748" s="16">
        <v>0</v>
      </c>
      <c r="Y1748" s="16">
        <v>0</v>
      </c>
      <c r="Z1748" s="16">
        <v>50.82</v>
      </c>
      <c r="AA1748" s="18">
        <v>0</v>
      </c>
      <c r="AB1748" s="16">
        <v>0</v>
      </c>
      <c r="AC1748" s="12" t="s">
        <v>549</v>
      </c>
      <c r="AD1748" s="12" t="s">
        <v>559</v>
      </c>
      <c r="AE1748" s="19">
        <v>43689</v>
      </c>
      <c r="AF1748" s="19">
        <v>43690</v>
      </c>
      <c r="AG1748" s="19">
        <v>43692</v>
      </c>
      <c r="AH1748" s="20">
        <v>43697</v>
      </c>
    </row>
    <row r="1749" spans="1:34" s="12" customFormat="1" ht="12.75" x14ac:dyDescent="0.15">
      <c r="A1749" s="12" t="s">
        <v>2698</v>
      </c>
      <c r="B1749" s="12" t="s">
        <v>13</v>
      </c>
      <c r="C1749" s="12" t="s">
        <v>554</v>
      </c>
      <c r="D1749" s="12" t="s">
        <v>555</v>
      </c>
      <c r="E1749" s="12" t="s">
        <v>544</v>
      </c>
      <c r="F1749" s="12" t="s">
        <v>545</v>
      </c>
      <c r="G1749" s="16">
        <v>1000</v>
      </c>
      <c r="H1749" s="16">
        <v>1000</v>
      </c>
      <c r="I1749" s="17">
        <v>1000</v>
      </c>
      <c r="J1749" s="17">
        <v>1000</v>
      </c>
      <c r="K1749" s="16">
        <v>0</v>
      </c>
      <c r="L1749" s="12" t="s">
        <v>556</v>
      </c>
      <c r="M1749" s="12" t="s">
        <v>557</v>
      </c>
      <c r="N1749" s="12" t="s">
        <v>558</v>
      </c>
      <c r="O1749" s="16">
        <v>99</v>
      </c>
      <c r="P1749" s="16">
        <v>99</v>
      </c>
      <c r="Q1749" s="17">
        <v>198</v>
      </c>
      <c r="R1749" s="17">
        <v>198</v>
      </c>
      <c r="S1749" s="16">
        <v>0</v>
      </c>
      <c r="T1749" s="16">
        <v>0</v>
      </c>
      <c r="U1749" s="17">
        <v>0</v>
      </c>
      <c r="V1749" s="17">
        <v>0</v>
      </c>
      <c r="W1749" s="16">
        <v>99</v>
      </c>
      <c r="X1749" s="16">
        <v>0</v>
      </c>
      <c r="Y1749" s="16">
        <v>0</v>
      </c>
      <c r="Z1749" s="16">
        <v>99</v>
      </c>
      <c r="AA1749" s="18">
        <v>0</v>
      </c>
      <c r="AB1749" s="16">
        <v>0</v>
      </c>
      <c r="AC1749" s="12" t="s">
        <v>549</v>
      </c>
      <c r="AD1749" s="12" t="s">
        <v>559</v>
      </c>
      <c r="AE1749" s="19">
        <v>43689</v>
      </c>
      <c r="AF1749" s="19">
        <v>43691</v>
      </c>
      <c r="AG1749" s="19">
        <v>43693</v>
      </c>
      <c r="AH1749" s="20">
        <v>43697</v>
      </c>
    </row>
    <row r="1750" spans="1:34" s="12" customFormat="1" ht="12.75" x14ac:dyDescent="0.15">
      <c r="A1750" s="12" t="s">
        <v>2699</v>
      </c>
      <c r="B1750" s="12" t="s">
        <v>57</v>
      </c>
      <c r="C1750" s="12" t="s">
        <v>636</v>
      </c>
      <c r="D1750" s="12" t="s">
        <v>637</v>
      </c>
      <c r="E1750" s="12" t="s">
        <v>544</v>
      </c>
      <c r="F1750" s="12" t="s">
        <v>545</v>
      </c>
      <c r="G1750" s="16">
        <v>1000</v>
      </c>
      <c r="H1750" s="16">
        <v>630</v>
      </c>
      <c r="I1750" s="17">
        <v>630</v>
      </c>
      <c r="J1750" s="17">
        <v>630</v>
      </c>
      <c r="K1750" s="16">
        <v>370</v>
      </c>
      <c r="L1750" s="12" t="s">
        <v>638</v>
      </c>
      <c r="M1750" s="12" t="s">
        <v>557</v>
      </c>
      <c r="N1750" s="12" t="s">
        <v>639</v>
      </c>
      <c r="O1750" s="16">
        <v>155</v>
      </c>
      <c r="P1750" s="16">
        <v>101.1</v>
      </c>
      <c r="Q1750" s="17">
        <v>101.1</v>
      </c>
      <c r="R1750" s="17">
        <v>101.1</v>
      </c>
      <c r="S1750" s="16">
        <v>0</v>
      </c>
      <c r="T1750" s="16">
        <v>0</v>
      </c>
      <c r="U1750" s="17">
        <v>0</v>
      </c>
      <c r="V1750" s="17">
        <v>0</v>
      </c>
      <c r="W1750" s="16">
        <v>101.1</v>
      </c>
      <c r="X1750" s="16">
        <v>53.9</v>
      </c>
      <c r="Y1750" s="16">
        <v>3.45</v>
      </c>
      <c r="Z1750" s="16">
        <v>97.65</v>
      </c>
      <c r="AA1750" s="18">
        <v>0</v>
      </c>
      <c r="AB1750" s="16">
        <v>-3.45</v>
      </c>
      <c r="AC1750" s="12" t="s">
        <v>549</v>
      </c>
      <c r="AD1750" s="12" t="s">
        <v>559</v>
      </c>
      <c r="AE1750" s="19">
        <v>43689</v>
      </c>
      <c r="AF1750" s="19">
        <v>43691</v>
      </c>
      <c r="AH1750" s="20">
        <v>43697</v>
      </c>
    </row>
    <row r="1751" spans="1:34" s="12" customFormat="1" ht="12.75" x14ac:dyDescent="0.15">
      <c r="A1751" s="12" t="s">
        <v>304</v>
      </c>
      <c r="B1751" s="12" t="s">
        <v>15</v>
      </c>
      <c r="C1751" s="12" t="s">
        <v>690</v>
      </c>
      <c r="D1751" s="12" t="s">
        <v>691</v>
      </c>
      <c r="E1751" s="12" t="s">
        <v>544</v>
      </c>
      <c r="F1751" s="12" t="s">
        <v>545</v>
      </c>
      <c r="G1751" s="16">
        <v>800000</v>
      </c>
      <c r="H1751" s="16">
        <v>0</v>
      </c>
      <c r="I1751" s="17">
        <v>0</v>
      </c>
      <c r="J1751" s="17">
        <v>0</v>
      </c>
      <c r="K1751" s="16">
        <v>800000</v>
      </c>
      <c r="L1751" s="12" t="s">
        <v>692</v>
      </c>
      <c r="M1751" s="12" t="s">
        <v>564</v>
      </c>
      <c r="N1751" s="12" t="s">
        <v>693</v>
      </c>
      <c r="O1751" s="16">
        <v>272</v>
      </c>
      <c r="P1751" s="16">
        <v>0</v>
      </c>
      <c r="Q1751" s="17">
        <v>252</v>
      </c>
      <c r="R1751" s="17">
        <v>252</v>
      </c>
      <c r="S1751" s="16">
        <v>0</v>
      </c>
      <c r="T1751" s="16">
        <v>0</v>
      </c>
      <c r="U1751" s="17">
        <v>0</v>
      </c>
      <c r="V1751" s="17">
        <v>0</v>
      </c>
      <c r="W1751" s="16">
        <v>0</v>
      </c>
      <c r="X1751" s="16">
        <v>272</v>
      </c>
      <c r="Y1751" s="16">
        <v>0</v>
      </c>
      <c r="Z1751" s="16">
        <v>0</v>
      </c>
      <c r="AA1751" s="18">
        <v>0</v>
      </c>
      <c r="AB1751" s="16">
        <v>0</v>
      </c>
      <c r="AC1751" s="12" t="s">
        <v>549</v>
      </c>
      <c r="AD1751" s="12" t="s">
        <v>559</v>
      </c>
      <c r="AE1751" s="19">
        <v>43689</v>
      </c>
      <c r="AH1751" s="20">
        <v>43704</v>
      </c>
    </row>
    <row r="1752" spans="1:34" s="12" customFormat="1" ht="12.75" x14ac:dyDescent="0.15">
      <c r="A1752" s="12" t="s">
        <v>2700</v>
      </c>
      <c r="B1752" s="12" t="s">
        <v>88</v>
      </c>
      <c r="C1752" s="12" t="s">
        <v>567</v>
      </c>
      <c r="D1752" s="12" t="s">
        <v>562</v>
      </c>
      <c r="E1752" s="12" t="s">
        <v>544</v>
      </c>
      <c r="F1752" s="12" t="s">
        <v>545</v>
      </c>
      <c r="G1752" s="16">
        <v>300000</v>
      </c>
      <c r="H1752" s="16">
        <v>0</v>
      </c>
      <c r="I1752" s="17">
        <v>0</v>
      </c>
      <c r="J1752" s="17">
        <v>0</v>
      </c>
      <c r="K1752" s="16">
        <v>300000</v>
      </c>
      <c r="L1752" s="12" t="s">
        <v>568</v>
      </c>
      <c r="M1752" s="12" t="s">
        <v>569</v>
      </c>
      <c r="N1752" s="12" t="s">
        <v>570</v>
      </c>
      <c r="O1752" s="16">
        <v>155</v>
      </c>
      <c r="P1752" s="16">
        <v>0</v>
      </c>
      <c r="Q1752" s="17">
        <v>0</v>
      </c>
      <c r="R1752" s="17">
        <v>0</v>
      </c>
      <c r="S1752" s="16">
        <v>0</v>
      </c>
      <c r="T1752" s="16">
        <v>0</v>
      </c>
      <c r="U1752" s="17">
        <v>0</v>
      </c>
      <c r="V1752" s="17">
        <v>0</v>
      </c>
      <c r="W1752" s="16">
        <v>0</v>
      </c>
      <c r="X1752" s="16">
        <v>155</v>
      </c>
      <c r="Y1752" s="16">
        <v>0</v>
      </c>
      <c r="Z1752" s="16">
        <v>0</v>
      </c>
      <c r="AA1752" s="18">
        <v>0</v>
      </c>
      <c r="AB1752" s="16">
        <v>0</v>
      </c>
      <c r="AC1752" s="12" t="s">
        <v>549</v>
      </c>
      <c r="AD1752" s="12" t="s">
        <v>559</v>
      </c>
      <c r="AE1752" s="19">
        <v>43689</v>
      </c>
      <c r="AH1752" s="20">
        <v>43690</v>
      </c>
    </row>
    <row r="1753" spans="1:34" s="12" customFormat="1" ht="12.75" x14ac:dyDescent="0.15">
      <c r="A1753" s="12" t="s">
        <v>2701</v>
      </c>
      <c r="B1753" s="12" t="s">
        <v>55</v>
      </c>
      <c r="C1753" s="12" t="s">
        <v>588</v>
      </c>
      <c r="D1753" s="12" t="s">
        <v>816</v>
      </c>
      <c r="E1753" s="12" t="s">
        <v>544</v>
      </c>
      <c r="F1753" s="12" t="s">
        <v>545</v>
      </c>
      <c r="G1753" s="16">
        <v>2000</v>
      </c>
      <c r="H1753" s="16">
        <v>115</v>
      </c>
      <c r="I1753" s="17">
        <v>115</v>
      </c>
      <c r="J1753" s="17">
        <v>115</v>
      </c>
      <c r="K1753" s="16">
        <v>1885</v>
      </c>
      <c r="L1753" s="12" t="s">
        <v>817</v>
      </c>
      <c r="M1753" s="12" t="s">
        <v>557</v>
      </c>
      <c r="N1753" s="12" t="s">
        <v>818</v>
      </c>
      <c r="O1753" s="16">
        <v>157</v>
      </c>
      <c r="P1753" s="16">
        <v>9.1</v>
      </c>
      <c r="Q1753" s="17">
        <v>157</v>
      </c>
      <c r="R1753" s="17">
        <v>157</v>
      </c>
      <c r="S1753" s="16">
        <v>0</v>
      </c>
      <c r="T1753" s="16">
        <v>0</v>
      </c>
      <c r="U1753" s="17">
        <v>0</v>
      </c>
      <c r="V1753" s="17">
        <v>0</v>
      </c>
      <c r="W1753" s="16">
        <v>9.1</v>
      </c>
      <c r="X1753" s="16">
        <v>147.9</v>
      </c>
      <c r="Y1753" s="16">
        <v>7.2499999999999995E-2</v>
      </c>
      <c r="Z1753" s="16">
        <v>9.0274999999999999</v>
      </c>
      <c r="AA1753" s="18">
        <v>0</v>
      </c>
      <c r="AB1753" s="16">
        <v>-7.2499999999999995E-2</v>
      </c>
      <c r="AC1753" s="12" t="s">
        <v>549</v>
      </c>
      <c r="AD1753" s="12" t="s">
        <v>559</v>
      </c>
      <c r="AE1753" s="19">
        <v>43689</v>
      </c>
      <c r="AF1753" s="19">
        <v>43689</v>
      </c>
      <c r="AH1753" s="20">
        <v>43690</v>
      </c>
    </row>
    <row r="1754" spans="1:34" s="12" customFormat="1" ht="12.75" x14ac:dyDescent="0.15">
      <c r="A1754" s="12" t="s">
        <v>2702</v>
      </c>
      <c r="B1754" s="12" t="s">
        <v>9</v>
      </c>
      <c r="C1754" s="12" t="s">
        <v>588</v>
      </c>
      <c r="D1754" s="12" t="s">
        <v>607</v>
      </c>
      <c r="E1754" s="12" t="s">
        <v>544</v>
      </c>
      <c r="F1754" s="12" t="s">
        <v>545</v>
      </c>
      <c r="G1754" s="16">
        <v>2400</v>
      </c>
      <c r="H1754" s="16">
        <v>2399.5</v>
      </c>
      <c r="I1754" s="17">
        <v>2399.5</v>
      </c>
      <c r="J1754" s="17">
        <v>2399.5</v>
      </c>
      <c r="K1754" s="16">
        <v>0.5</v>
      </c>
      <c r="L1754" s="12" t="s">
        <v>608</v>
      </c>
      <c r="M1754" s="12" t="s">
        <v>557</v>
      </c>
      <c r="N1754" s="12" t="s">
        <v>609</v>
      </c>
      <c r="O1754" s="16">
        <v>338</v>
      </c>
      <c r="P1754" s="16">
        <v>338</v>
      </c>
      <c r="Q1754" s="17">
        <v>338</v>
      </c>
      <c r="R1754" s="17">
        <v>338</v>
      </c>
      <c r="S1754" s="16">
        <v>0</v>
      </c>
      <c r="T1754" s="16">
        <v>0</v>
      </c>
      <c r="U1754" s="17">
        <v>0</v>
      </c>
      <c r="V1754" s="17">
        <v>0</v>
      </c>
      <c r="W1754" s="16">
        <v>338</v>
      </c>
      <c r="X1754" s="16">
        <v>0</v>
      </c>
      <c r="Y1754" s="16">
        <v>7.0416666666642397E-2</v>
      </c>
      <c r="Z1754" s="16">
        <v>337.92958333333303</v>
      </c>
      <c r="AA1754" s="18">
        <v>0</v>
      </c>
      <c r="AB1754" s="16">
        <v>-7.0416666666642397E-2</v>
      </c>
      <c r="AC1754" s="12" t="s">
        <v>549</v>
      </c>
      <c r="AD1754" s="12" t="s">
        <v>559</v>
      </c>
      <c r="AE1754" s="19">
        <v>43689</v>
      </c>
      <c r="AF1754" s="19">
        <v>43690</v>
      </c>
      <c r="AH1754" s="20">
        <v>43697</v>
      </c>
    </row>
    <row r="1755" spans="1:34" s="12" customFormat="1" ht="12.75" x14ac:dyDescent="0.15">
      <c r="A1755" s="12" t="s">
        <v>2703</v>
      </c>
      <c r="B1755" s="12" t="s">
        <v>107</v>
      </c>
      <c r="C1755" s="12" t="s">
        <v>554</v>
      </c>
      <c r="D1755" s="12" t="s">
        <v>757</v>
      </c>
      <c r="E1755" s="12" t="s">
        <v>544</v>
      </c>
      <c r="F1755" s="12" t="s">
        <v>545</v>
      </c>
      <c r="G1755" s="16">
        <v>1000</v>
      </c>
      <c r="H1755" s="16">
        <v>0</v>
      </c>
      <c r="I1755" s="17">
        <v>0</v>
      </c>
      <c r="J1755" s="17">
        <v>0</v>
      </c>
      <c r="K1755" s="16">
        <v>1000</v>
      </c>
      <c r="L1755" s="12" t="s">
        <v>654</v>
      </c>
      <c r="M1755" s="12" t="s">
        <v>557</v>
      </c>
      <c r="N1755" s="12" t="s">
        <v>655</v>
      </c>
      <c r="O1755" s="16">
        <v>139</v>
      </c>
      <c r="P1755" s="16">
        <v>0</v>
      </c>
      <c r="Q1755" s="17">
        <v>0</v>
      </c>
      <c r="R1755" s="17">
        <v>0</v>
      </c>
      <c r="S1755" s="16">
        <v>0</v>
      </c>
      <c r="T1755" s="16">
        <v>0</v>
      </c>
      <c r="U1755" s="17">
        <v>0</v>
      </c>
      <c r="V1755" s="17">
        <v>0</v>
      </c>
      <c r="W1755" s="16">
        <v>0</v>
      </c>
      <c r="X1755" s="16">
        <v>139</v>
      </c>
      <c r="Y1755" s="16">
        <v>0</v>
      </c>
      <c r="Z1755" s="16">
        <v>0</v>
      </c>
      <c r="AA1755" s="18">
        <v>0</v>
      </c>
      <c r="AB1755" s="16">
        <v>0</v>
      </c>
      <c r="AC1755" s="12" t="s">
        <v>549</v>
      </c>
      <c r="AD1755" s="12" t="s">
        <v>559</v>
      </c>
      <c r="AE1755" s="19">
        <v>43689</v>
      </c>
      <c r="AH1755" s="20">
        <v>43689</v>
      </c>
    </row>
    <row r="1756" spans="1:34" s="12" customFormat="1" ht="12.75" x14ac:dyDescent="0.15">
      <c r="A1756" s="12" t="s">
        <v>2704</v>
      </c>
      <c r="B1756" s="12" t="s">
        <v>62</v>
      </c>
      <c r="C1756" s="12" t="s">
        <v>588</v>
      </c>
      <c r="D1756" s="12" t="s">
        <v>589</v>
      </c>
      <c r="E1756" s="12" t="s">
        <v>544</v>
      </c>
      <c r="F1756" s="12" t="s">
        <v>545</v>
      </c>
      <c r="G1756" s="16">
        <v>1200</v>
      </c>
      <c r="H1756" s="16">
        <v>1200</v>
      </c>
      <c r="I1756" s="17">
        <v>1200</v>
      </c>
      <c r="J1756" s="17">
        <v>1200</v>
      </c>
      <c r="K1756" s="16">
        <v>0</v>
      </c>
      <c r="L1756" s="12" t="s">
        <v>1183</v>
      </c>
      <c r="M1756" s="12" t="s">
        <v>725</v>
      </c>
      <c r="N1756" s="12" t="s">
        <v>1520</v>
      </c>
      <c r="O1756" s="16">
        <v>30</v>
      </c>
      <c r="P1756" s="16">
        <v>30</v>
      </c>
      <c r="Q1756" s="17">
        <v>48.9</v>
      </c>
      <c r="R1756" s="17">
        <v>48.9</v>
      </c>
      <c r="S1756" s="16">
        <v>0</v>
      </c>
      <c r="T1756" s="16">
        <v>0</v>
      </c>
      <c r="U1756" s="17">
        <v>0</v>
      </c>
      <c r="V1756" s="17">
        <v>0</v>
      </c>
      <c r="W1756" s="16">
        <v>30</v>
      </c>
      <c r="X1756" s="16">
        <v>0</v>
      </c>
      <c r="Y1756" s="16">
        <v>0</v>
      </c>
      <c r="Z1756" s="16">
        <v>30</v>
      </c>
      <c r="AA1756" s="18">
        <v>0</v>
      </c>
      <c r="AB1756" s="16">
        <v>0</v>
      </c>
      <c r="AC1756" s="12" t="s">
        <v>549</v>
      </c>
      <c r="AD1756" s="12" t="s">
        <v>559</v>
      </c>
      <c r="AE1756" s="19">
        <v>43689</v>
      </c>
      <c r="AF1756" s="19">
        <v>43690</v>
      </c>
      <c r="AG1756" s="19">
        <v>43694</v>
      </c>
      <c r="AH1756" s="20">
        <v>43697</v>
      </c>
    </row>
    <row r="1757" spans="1:34" s="12" customFormat="1" ht="12.75" x14ac:dyDescent="0.15">
      <c r="A1757" s="12" t="s">
        <v>2705</v>
      </c>
      <c r="B1757" s="12" t="s">
        <v>11</v>
      </c>
      <c r="C1757" s="12" t="s">
        <v>453</v>
      </c>
      <c r="D1757" s="12" t="s">
        <v>628</v>
      </c>
      <c r="E1757" s="12" t="s">
        <v>544</v>
      </c>
      <c r="F1757" s="12" t="s">
        <v>545</v>
      </c>
      <c r="G1757" s="16">
        <v>2000000</v>
      </c>
      <c r="H1757" s="16">
        <v>2000000</v>
      </c>
      <c r="I1757" s="17">
        <v>2000000</v>
      </c>
      <c r="J1757" s="17">
        <v>2000000</v>
      </c>
      <c r="K1757" s="16">
        <v>0</v>
      </c>
      <c r="L1757" s="12" t="s">
        <v>629</v>
      </c>
      <c r="M1757" s="12" t="s">
        <v>564</v>
      </c>
      <c r="N1757" s="12" t="s">
        <v>630</v>
      </c>
      <c r="O1757" s="16">
        <v>1724</v>
      </c>
      <c r="P1757" s="16">
        <v>1724</v>
      </c>
      <c r="Q1757" s="17">
        <v>2511.5</v>
      </c>
      <c r="R1757" s="17">
        <v>2511.5</v>
      </c>
      <c r="S1757" s="16">
        <v>0</v>
      </c>
      <c r="T1757" s="16">
        <v>0</v>
      </c>
      <c r="U1757" s="17">
        <v>0</v>
      </c>
      <c r="V1757" s="17">
        <v>0</v>
      </c>
      <c r="W1757" s="16">
        <v>1724</v>
      </c>
      <c r="X1757" s="16">
        <v>0</v>
      </c>
      <c r="Y1757" s="16">
        <v>0</v>
      </c>
      <c r="Z1757" s="16">
        <v>1724</v>
      </c>
      <c r="AA1757" s="18">
        <v>0</v>
      </c>
      <c r="AB1757" s="16">
        <v>0</v>
      </c>
      <c r="AC1757" s="12" t="s">
        <v>549</v>
      </c>
      <c r="AD1757" s="12" t="s">
        <v>559</v>
      </c>
      <c r="AE1757" s="19">
        <v>43689</v>
      </c>
      <c r="AF1757" s="19">
        <v>43690</v>
      </c>
      <c r="AG1757" s="19">
        <v>43693</v>
      </c>
      <c r="AH1757" s="20">
        <v>43697</v>
      </c>
    </row>
    <row r="1758" spans="1:34" s="12" customFormat="1" ht="12.75" x14ac:dyDescent="0.15">
      <c r="A1758" s="12" t="s">
        <v>2706</v>
      </c>
      <c r="B1758" s="12" t="s">
        <v>85</v>
      </c>
      <c r="C1758" s="12" t="s">
        <v>567</v>
      </c>
      <c r="D1758" s="12" t="s">
        <v>562</v>
      </c>
      <c r="E1758" s="12" t="s">
        <v>544</v>
      </c>
      <c r="F1758" s="12" t="s">
        <v>545</v>
      </c>
      <c r="G1758" s="16">
        <v>100000</v>
      </c>
      <c r="H1758" s="16">
        <v>73800</v>
      </c>
      <c r="I1758" s="17">
        <v>73800</v>
      </c>
      <c r="J1758" s="17">
        <v>73800</v>
      </c>
      <c r="K1758" s="16">
        <v>26200</v>
      </c>
      <c r="L1758" s="12" t="s">
        <v>568</v>
      </c>
      <c r="M1758" s="12" t="s">
        <v>569</v>
      </c>
      <c r="N1758" s="12" t="s">
        <v>570</v>
      </c>
      <c r="O1758" s="16">
        <v>52</v>
      </c>
      <c r="P1758" s="16">
        <v>38.4</v>
      </c>
      <c r="Q1758" s="17">
        <v>52</v>
      </c>
      <c r="R1758" s="17">
        <v>52</v>
      </c>
      <c r="S1758" s="16">
        <v>0</v>
      </c>
      <c r="T1758" s="16">
        <v>0</v>
      </c>
      <c r="U1758" s="17">
        <v>0</v>
      </c>
      <c r="V1758" s="17">
        <v>0</v>
      </c>
      <c r="W1758" s="16">
        <v>38.4</v>
      </c>
      <c r="X1758" s="16">
        <v>13.6</v>
      </c>
      <c r="Y1758" s="16">
        <v>2.4000000000000899E-2</v>
      </c>
      <c r="Z1758" s="16">
        <v>38.375999999999998</v>
      </c>
      <c r="AA1758" s="18">
        <v>0</v>
      </c>
      <c r="AB1758" s="16">
        <v>-2.4000000000000899E-2</v>
      </c>
      <c r="AC1758" s="12" t="s">
        <v>549</v>
      </c>
      <c r="AD1758" s="12" t="s">
        <v>559</v>
      </c>
      <c r="AE1758" s="19">
        <v>43689</v>
      </c>
      <c r="AF1758" s="19">
        <v>43689</v>
      </c>
      <c r="AH1758" s="20">
        <v>43690</v>
      </c>
    </row>
    <row r="1759" spans="1:34" s="12" customFormat="1" ht="12.75" x14ac:dyDescent="0.15">
      <c r="A1759" s="12" t="s">
        <v>2707</v>
      </c>
      <c r="B1759" s="12" t="s">
        <v>413</v>
      </c>
      <c r="C1759" s="12" t="s">
        <v>701</v>
      </c>
      <c r="D1759" s="12" t="s">
        <v>757</v>
      </c>
      <c r="E1759" s="12" t="s">
        <v>544</v>
      </c>
      <c r="F1759" s="12" t="s">
        <v>545</v>
      </c>
      <c r="G1759" s="16">
        <v>10</v>
      </c>
      <c r="H1759" s="16">
        <v>10</v>
      </c>
      <c r="I1759" s="17">
        <v>10</v>
      </c>
      <c r="J1759" s="17">
        <v>10</v>
      </c>
      <c r="K1759" s="16">
        <v>0</v>
      </c>
      <c r="L1759" s="12" t="s">
        <v>1612</v>
      </c>
      <c r="M1759" s="12" t="s">
        <v>557</v>
      </c>
      <c r="N1759" s="12" t="s">
        <v>1613</v>
      </c>
      <c r="O1759" s="16">
        <v>2</v>
      </c>
      <c r="P1759" s="16">
        <v>2</v>
      </c>
      <c r="Q1759" s="17">
        <v>2</v>
      </c>
      <c r="R1759" s="17">
        <v>2</v>
      </c>
      <c r="S1759" s="16">
        <v>0</v>
      </c>
      <c r="T1759" s="16">
        <v>0</v>
      </c>
      <c r="U1759" s="17">
        <v>0</v>
      </c>
      <c r="V1759" s="17">
        <v>0</v>
      </c>
      <c r="W1759" s="16">
        <v>2</v>
      </c>
      <c r="X1759" s="16">
        <v>0</v>
      </c>
      <c r="Y1759" s="16">
        <v>0</v>
      </c>
      <c r="Z1759" s="16">
        <v>2</v>
      </c>
      <c r="AA1759" s="18">
        <v>0</v>
      </c>
      <c r="AB1759" s="16">
        <v>0</v>
      </c>
      <c r="AC1759" s="12" t="s">
        <v>549</v>
      </c>
      <c r="AD1759" s="12" t="s">
        <v>559</v>
      </c>
      <c r="AE1759" s="19">
        <v>43689</v>
      </c>
      <c r="AF1759" s="19">
        <v>43689</v>
      </c>
      <c r="AG1759" s="19">
        <v>43689</v>
      </c>
      <c r="AH1759" s="20">
        <v>43690</v>
      </c>
    </row>
    <row r="1760" spans="1:34" s="12" customFormat="1" ht="12.75" x14ac:dyDescent="0.15">
      <c r="A1760" s="12" t="s">
        <v>2708</v>
      </c>
      <c r="B1760" s="12" t="s">
        <v>2281</v>
      </c>
      <c r="C1760" s="12" t="s">
        <v>2282</v>
      </c>
      <c r="D1760" s="12" t="s">
        <v>2174</v>
      </c>
      <c r="E1760" s="12" t="s">
        <v>544</v>
      </c>
      <c r="F1760" s="12" t="s">
        <v>545</v>
      </c>
      <c r="G1760" s="16">
        <v>46</v>
      </c>
      <c r="H1760" s="16">
        <v>7</v>
      </c>
      <c r="I1760" s="17">
        <v>7</v>
      </c>
      <c r="J1760" s="17">
        <v>7</v>
      </c>
      <c r="K1760" s="16">
        <v>39</v>
      </c>
      <c r="L1760" s="12" t="s">
        <v>2283</v>
      </c>
      <c r="M1760" s="12" t="s">
        <v>557</v>
      </c>
      <c r="N1760" s="12" t="s">
        <v>2284</v>
      </c>
      <c r="O1760" s="16">
        <v>10.952999999999999</v>
      </c>
      <c r="P1760" s="16">
        <v>1.675</v>
      </c>
      <c r="Q1760" s="17">
        <v>10.734999999999999</v>
      </c>
      <c r="R1760" s="17">
        <v>10.734999999999999</v>
      </c>
      <c r="S1760" s="16">
        <v>0</v>
      </c>
      <c r="T1760" s="16">
        <v>0</v>
      </c>
      <c r="U1760" s="17">
        <v>0</v>
      </c>
      <c r="V1760" s="17">
        <v>0</v>
      </c>
      <c r="W1760" s="16">
        <v>1.675</v>
      </c>
      <c r="X1760" s="16">
        <v>9.2780000000000005</v>
      </c>
      <c r="Y1760" s="16">
        <v>8.2391304347828494E-3</v>
      </c>
      <c r="Z1760" s="16">
        <v>1.6667608695652201</v>
      </c>
      <c r="AA1760" s="18">
        <v>0</v>
      </c>
      <c r="AB1760" s="16">
        <v>-8.2391304347825701E-3</v>
      </c>
      <c r="AC1760" s="12" t="s">
        <v>549</v>
      </c>
      <c r="AD1760" s="12" t="s">
        <v>559</v>
      </c>
      <c r="AE1760" s="19">
        <v>43689</v>
      </c>
      <c r="AF1760" s="19">
        <v>43689</v>
      </c>
      <c r="AH1760" s="20">
        <v>43690</v>
      </c>
    </row>
    <row r="1761" spans="1:34" s="12" customFormat="1" ht="12.75" x14ac:dyDescent="0.15">
      <c r="A1761" s="12" t="s">
        <v>2709</v>
      </c>
      <c r="B1761" s="12" t="s">
        <v>109</v>
      </c>
      <c r="C1761" s="12" t="s">
        <v>753</v>
      </c>
      <c r="D1761" s="12" t="s">
        <v>653</v>
      </c>
      <c r="E1761" s="12" t="s">
        <v>544</v>
      </c>
      <c r="F1761" s="12" t="s">
        <v>545</v>
      </c>
      <c r="G1761" s="16">
        <v>95</v>
      </c>
      <c r="H1761" s="16">
        <v>95</v>
      </c>
      <c r="I1761" s="17">
        <v>95</v>
      </c>
      <c r="J1761" s="17">
        <v>95</v>
      </c>
      <c r="K1761" s="16">
        <v>0</v>
      </c>
      <c r="L1761" s="12" t="s">
        <v>654</v>
      </c>
      <c r="M1761" s="12" t="s">
        <v>557</v>
      </c>
      <c r="N1761" s="12" t="s">
        <v>655</v>
      </c>
      <c r="O1761" s="16">
        <v>7</v>
      </c>
      <c r="P1761" s="16">
        <v>7</v>
      </c>
      <c r="Q1761" s="17">
        <v>7</v>
      </c>
      <c r="R1761" s="17">
        <v>7</v>
      </c>
      <c r="S1761" s="16">
        <v>0</v>
      </c>
      <c r="T1761" s="16">
        <v>0</v>
      </c>
      <c r="U1761" s="17">
        <v>0</v>
      </c>
      <c r="V1761" s="17">
        <v>0</v>
      </c>
      <c r="W1761" s="16">
        <v>7</v>
      </c>
      <c r="X1761" s="16">
        <v>0</v>
      </c>
      <c r="Y1761" s="16">
        <v>0</v>
      </c>
      <c r="Z1761" s="16">
        <v>7</v>
      </c>
      <c r="AA1761" s="18">
        <v>0</v>
      </c>
      <c r="AB1761" s="16">
        <v>0</v>
      </c>
      <c r="AC1761" s="12" t="s">
        <v>549</v>
      </c>
      <c r="AD1761" s="12" t="s">
        <v>559</v>
      </c>
      <c r="AE1761" s="19">
        <v>43689</v>
      </c>
      <c r="AF1761" s="19">
        <v>43689</v>
      </c>
      <c r="AG1761" s="19">
        <v>43689</v>
      </c>
      <c r="AH1761" s="20">
        <v>43690</v>
      </c>
    </row>
    <row r="1762" spans="1:34" s="12" customFormat="1" ht="12.75" x14ac:dyDescent="0.15">
      <c r="A1762" s="12" t="s">
        <v>2710</v>
      </c>
      <c r="B1762" s="12" t="s">
        <v>89</v>
      </c>
      <c r="C1762" s="12" t="s">
        <v>561</v>
      </c>
      <c r="D1762" s="12" t="s">
        <v>562</v>
      </c>
      <c r="E1762" s="12" t="s">
        <v>544</v>
      </c>
      <c r="F1762" s="12" t="s">
        <v>545</v>
      </c>
      <c r="G1762" s="16">
        <v>300000</v>
      </c>
      <c r="H1762" s="16">
        <v>193700</v>
      </c>
      <c r="I1762" s="17">
        <v>193700</v>
      </c>
      <c r="J1762" s="17">
        <v>193700</v>
      </c>
      <c r="K1762" s="16">
        <v>106300</v>
      </c>
      <c r="L1762" s="12" t="s">
        <v>563</v>
      </c>
      <c r="M1762" s="12" t="s">
        <v>564</v>
      </c>
      <c r="N1762" s="12" t="s">
        <v>565</v>
      </c>
      <c r="O1762" s="16">
        <v>137.03100000000001</v>
      </c>
      <c r="P1762" s="16">
        <v>88.531000000000006</v>
      </c>
      <c r="Q1762" s="17">
        <v>137.03100000000001</v>
      </c>
      <c r="R1762" s="17">
        <v>137.03100000000001</v>
      </c>
      <c r="S1762" s="16">
        <v>0</v>
      </c>
      <c r="T1762" s="16">
        <v>0</v>
      </c>
      <c r="U1762" s="17">
        <v>0</v>
      </c>
      <c r="V1762" s="17">
        <v>0</v>
      </c>
      <c r="W1762" s="16">
        <v>88.531000000000006</v>
      </c>
      <c r="X1762" s="16">
        <v>48.5</v>
      </c>
      <c r="Y1762" s="16">
        <v>5.4650999999994399E-2</v>
      </c>
      <c r="Z1762" s="16">
        <v>88.476348999999999</v>
      </c>
      <c r="AA1762" s="18">
        <v>0</v>
      </c>
      <c r="AB1762" s="16">
        <v>-5.4651000000012599E-2</v>
      </c>
      <c r="AC1762" s="12" t="s">
        <v>549</v>
      </c>
      <c r="AD1762" s="12" t="s">
        <v>559</v>
      </c>
      <c r="AE1762" s="19">
        <v>43689</v>
      </c>
      <c r="AF1762" s="19">
        <v>43689</v>
      </c>
      <c r="AH1762" s="20">
        <v>43690</v>
      </c>
    </row>
    <row r="1763" spans="1:34" s="12" customFormat="1" ht="12.75" x14ac:dyDescent="0.15">
      <c r="A1763" s="12" t="s">
        <v>2711</v>
      </c>
      <c r="B1763" s="12" t="s">
        <v>47</v>
      </c>
      <c r="C1763" s="12" t="s">
        <v>462</v>
      </c>
      <c r="D1763" s="12" t="s">
        <v>632</v>
      </c>
      <c r="E1763" s="12" t="s">
        <v>544</v>
      </c>
      <c r="F1763" s="12" t="s">
        <v>545</v>
      </c>
      <c r="G1763" s="16">
        <v>1500000</v>
      </c>
      <c r="H1763" s="16">
        <v>87000</v>
      </c>
      <c r="I1763" s="17">
        <v>87000</v>
      </c>
      <c r="J1763" s="17">
        <v>87000</v>
      </c>
      <c r="K1763" s="16">
        <v>1413000</v>
      </c>
      <c r="L1763" s="12" t="s">
        <v>633</v>
      </c>
      <c r="M1763" s="12" t="s">
        <v>564</v>
      </c>
      <c r="N1763" s="12" t="s">
        <v>634</v>
      </c>
      <c r="O1763" s="16">
        <v>506</v>
      </c>
      <c r="P1763" s="16">
        <v>29.4</v>
      </c>
      <c r="Q1763" s="17">
        <v>506</v>
      </c>
      <c r="R1763" s="17">
        <v>506</v>
      </c>
      <c r="S1763" s="16">
        <v>0</v>
      </c>
      <c r="T1763" s="16">
        <v>0</v>
      </c>
      <c r="U1763" s="17">
        <v>0</v>
      </c>
      <c r="V1763" s="17">
        <v>0</v>
      </c>
      <c r="W1763" s="16">
        <v>29.4</v>
      </c>
      <c r="X1763" s="16">
        <v>476.6</v>
      </c>
      <c r="Y1763" s="16">
        <v>5.19999999999982E-2</v>
      </c>
      <c r="Z1763" s="16">
        <v>29.347999999999999</v>
      </c>
      <c r="AA1763" s="18">
        <v>0</v>
      </c>
      <c r="AB1763" s="16">
        <v>-5.19999999999982E-2</v>
      </c>
      <c r="AC1763" s="12" t="s">
        <v>549</v>
      </c>
      <c r="AD1763" s="12" t="s">
        <v>559</v>
      </c>
      <c r="AE1763" s="19">
        <v>43689</v>
      </c>
      <c r="AF1763" s="19">
        <v>43689</v>
      </c>
      <c r="AH1763" s="20">
        <v>43690</v>
      </c>
    </row>
    <row r="1764" spans="1:34" s="12" customFormat="1" ht="12.75" x14ac:dyDescent="0.15">
      <c r="A1764" s="12" t="s">
        <v>2712</v>
      </c>
      <c r="B1764" s="12" t="s">
        <v>24</v>
      </c>
      <c r="C1764" s="12" t="s">
        <v>701</v>
      </c>
      <c r="D1764" s="12" t="s">
        <v>939</v>
      </c>
      <c r="E1764" s="12" t="s">
        <v>544</v>
      </c>
      <c r="F1764" s="12" t="s">
        <v>585</v>
      </c>
      <c r="G1764" s="16">
        <v>500</v>
      </c>
      <c r="H1764" s="16">
        <v>478</v>
      </c>
      <c r="I1764" s="17">
        <v>478</v>
      </c>
      <c r="J1764" s="17">
        <v>478</v>
      </c>
      <c r="K1764" s="16">
        <v>22</v>
      </c>
      <c r="L1764" s="12" t="s">
        <v>698</v>
      </c>
      <c r="M1764" s="12" t="s">
        <v>564</v>
      </c>
      <c r="N1764" s="12" t="s">
        <v>699</v>
      </c>
      <c r="O1764" s="16">
        <v>55</v>
      </c>
      <c r="P1764" s="16">
        <v>55</v>
      </c>
      <c r="Q1764" s="17">
        <v>55</v>
      </c>
      <c r="R1764" s="17">
        <v>55</v>
      </c>
      <c r="S1764" s="16">
        <v>0</v>
      </c>
      <c r="T1764" s="16">
        <v>0</v>
      </c>
      <c r="U1764" s="17">
        <v>0</v>
      </c>
      <c r="V1764" s="17">
        <v>0</v>
      </c>
      <c r="W1764" s="16">
        <v>55</v>
      </c>
      <c r="X1764" s="16">
        <v>0</v>
      </c>
      <c r="Y1764" s="16">
        <v>2.42</v>
      </c>
      <c r="Z1764" s="16">
        <v>52.58</v>
      </c>
      <c r="AA1764" s="18">
        <v>0</v>
      </c>
      <c r="AB1764" s="16">
        <v>-2.42</v>
      </c>
      <c r="AC1764" s="12" t="s">
        <v>549</v>
      </c>
      <c r="AD1764" s="12" t="s">
        <v>559</v>
      </c>
      <c r="AE1764" s="19">
        <v>43704</v>
      </c>
      <c r="AF1764" s="19">
        <v>43704</v>
      </c>
    </row>
    <row r="1765" spans="1:34" s="12" customFormat="1" ht="12.75" x14ac:dyDescent="0.15">
      <c r="A1765" s="12" t="s">
        <v>2713</v>
      </c>
      <c r="B1765" s="12" t="s">
        <v>99</v>
      </c>
      <c r="C1765" s="12" t="s">
        <v>588</v>
      </c>
      <c r="D1765" s="12" t="s">
        <v>987</v>
      </c>
      <c r="E1765" s="12" t="s">
        <v>544</v>
      </c>
      <c r="F1765" s="12" t="s">
        <v>585</v>
      </c>
      <c r="G1765" s="16">
        <v>1000</v>
      </c>
      <c r="H1765" s="16">
        <v>111.8</v>
      </c>
      <c r="I1765" s="17">
        <v>111.8</v>
      </c>
      <c r="J1765" s="17">
        <v>111.8</v>
      </c>
      <c r="K1765" s="16">
        <v>888.2</v>
      </c>
      <c r="L1765" s="12" t="s">
        <v>988</v>
      </c>
      <c r="M1765" s="12" t="s">
        <v>557</v>
      </c>
      <c r="N1765" s="12" t="s">
        <v>989</v>
      </c>
      <c r="O1765" s="16">
        <v>558</v>
      </c>
      <c r="P1765" s="16">
        <v>432</v>
      </c>
      <c r="Q1765" s="17">
        <v>432</v>
      </c>
      <c r="R1765" s="17">
        <v>432</v>
      </c>
      <c r="S1765" s="16">
        <v>0</v>
      </c>
      <c r="T1765" s="16">
        <v>0</v>
      </c>
      <c r="U1765" s="17">
        <v>0</v>
      </c>
      <c r="V1765" s="17">
        <v>0</v>
      </c>
      <c r="W1765" s="16">
        <v>432</v>
      </c>
      <c r="X1765" s="16">
        <v>126</v>
      </c>
      <c r="Y1765" s="16">
        <v>369.61559999999997</v>
      </c>
      <c r="Z1765" s="16">
        <v>62.384399999999999</v>
      </c>
      <c r="AA1765" s="18">
        <v>0</v>
      </c>
      <c r="AB1765" s="16">
        <v>-369.61559999999997</v>
      </c>
      <c r="AC1765" s="12" t="s">
        <v>549</v>
      </c>
      <c r="AD1765" s="12" t="s">
        <v>559</v>
      </c>
      <c r="AE1765" s="19">
        <v>43704</v>
      </c>
      <c r="AF1765" s="19">
        <v>43705</v>
      </c>
    </row>
    <row r="1766" spans="1:34" s="12" customFormat="1" ht="12.75" x14ac:dyDescent="0.15">
      <c r="A1766" s="12" t="s">
        <v>2714</v>
      </c>
      <c r="B1766" s="12" t="s">
        <v>11</v>
      </c>
      <c r="C1766" s="12" t="s">
        <v>453</v>
      </c>
      <c r="D1766" s="12" t="s">
        <v>628</v>
      </c>
      <c r="E1766" s="12" t="s">
        <v>544</v>
      </c>
      <c r="F1766" s="12" t="s">
        <v>545</v>
      </c>
      <c r="G1766" s="16">
        <v>2000</v>
      </c>
      <c r="H1766" s="16">
        <v>0</v>
      </c>
      <c r="I1766" s="17">
        <v>0</v>
      </c>
      <c r="J1766" s="17">
        <v>0</v>
      </c>
      <c r="K1766" s="16">
        <v>2000</v>
      </c>
      <c r="L1766" s="12" t="s">
        <v>629</v>
      </c>
      <c r="M1766" s="12" t="s">
        <v>564</v>
      </c>
      <c r="N1766" s="12" t="s">
        <v>630</v>
      </c>
      <c r="O1766" s="16">
        <v>2</v>
      </c>
      <c r="P1766" s="16">
        <v>0</v>
      </c>
      <c r="Q1766" s="17">
        <v>0</v>
      </c>
      <c r="R1766" s="17">
        <v>0</v>
      </c>
      <c r="S1766" s="16">
        <v>0</v>
      </c>
      <c r="T1766" s="16">
        <v>0</v>
      </c>
      <c r="U1766" s="17">
        <v>0</v>
      </c>
      <c r="V1766" s="17">
        <v>0</v>
      </c>
      <c r="W1766" s="16">
        <v>0</v>
      </c>
      <c r="X1766" s="16">
        <v>2</v>
      </c>
      <c r="Y1766" s="16">
        <v>0</v>
      </c>
      <c r="Z1766" s="16">
        <v>0</v>
      </c>
      <c r="AA1766" s="18">
        <v>0</v>
      </c>
      <c r="AB1766" s="16">
        <v>0</v>
      </c>
      <c r="AC1766" s="12" t="s">
        <v>549</v>
      </c>
      <c r="AD1766" s="12" t="s">
        <v>559</v>
      </c>
      <c r="AE1766" s="19">
        <v>43704</v>
      </c>
      <c r="AH1766" s="20">
        <v>43704</v>
      </c>
    </row>
    <row r="1767" spans="1:34" s="12" customFormat="1" ht="12.75" x14ac:dyDescent="0.15">
      <c r="A1767" s="12" t="s">
        <v>2715</v>
      </c>
      <c r="B1767" s="12" t="s">
        <v>47</v>
      </c>
      <c r="C1767" s="12" t="s">
        <v>462</v>
      </c>
      <c r="D1767" s="12" t="s">
        <v>632</v>
      </c>
      <c r="E1767" s="12" t="s">
        <v>544</v>
      </c>
      <c r="F1767" s="12" t="s">
        <v>545</v>
      </c>
      <c r="G1767" s="16">
        <v>2000</v>
      </c>
      <c r="H1767" s="16">
        <v>0</v>
      </c>
      <c r="I1767" s="17">
        <v>0</v>
      </c>
      <c r="J1767" s="17">
        <v>0</v>
      </c>
      <c r="K1767" s="16">
        <v>2000</v>
      </c>
      <c r="L1767" s="12" t="s">
        <v>633</v>
      </c>
      <c r="M1767" s="12" t="s">
        <v>564</v>
      </c>
      <c r="N1767" s="12" t="s">
        <v>634</v>
      </c>
      <c r="O1767" s="16">
        <v>1</v>
      </c>
      <c r="P1767" s="16">
        <v>0</v>
      </c>
      <c r="Q1767" s="17">
        <v>0</v>
      </c>
      <c r="R1767" s="17">
        <v>0</v>
      </c>
      <c r="S1767" s="16">
        <v>0</v>
      </c>
      <c r="T1767" s="16">
        <v>0</v>
      </c>
      <c r="U1767" s="17">
        <v>0</v>
      </c>
      <c r="V1767" s="17">
        <v>0</v>
      </c>
      <c r="W1767" s="16">
        <v>0</v>
      </c>
      <c r="X1767" s="16">
        <v>1</v>
      </c>
      <c r="Y1767" s="16">
        <v>0</v>
      </c>
      <c r="Z1767" s="16">
        <v>0</v>
      </c>
      <c r="AA1767" s="18">
        <v>0</v>
      </c>
      <c r="AB1767" s="16">
        <v>0</v>
      </c>
      <c r="AC1767" s="12" t="s">
        <v>549</v>
      </c>
      <c r="AD1767" s="12" t="s">
        <v>559</v>
      </c>
      <c r="AE1767" s="19">
        <v>43704</v>
      </c>
      <c r="AH1767" s="20">
        <v>43704</v>
      </c>
    </row>
    <row r="1768" spans="1:34" s="12" customFormat="1" ht="12.75" x14ac:dyDescent="0.15">
      <c r="A1768" s="12" t="s">
        <v>2716</v>
      </c>
      <c r="B1768" s="12" t="s">
        <v>95</v>
      </c>
      <c r="C1768" s="12" t="s">
        <v>579</v>
      </c>
      <c r="D1768" s="12" t="s">
        <v>580</v>
      </c>
      <c r="E1768" s="12" t="s">
        <v>544</v>
      </c>
      <c r="F1768" s="12" t="s">
        <v>708</v>
      </c>
      <c r="G1768" s="16">
        <v>600</v>
      </c>
      <c r="H1768" s="16">
        <v>0</v>
      </c>
      <c r="I1768" s="17">
        <v>0</v>
      </c>
      <c r="J1768" s="17">
        <v>0</v>
      </c>
      <c r="K1768" s="16">
        <v>600</v>
      </c>
      <c r="L1768" s="12" t="s">
        <v>581</v>
      </c>
      <c r="M1768" s="12" t="s">
        <v>557</v>
      </c>
      <c r="N1768" s="12" t="s">
        <v>582</v>
      </c>
      <c r="O1768" s="16">
        <v>93.78</v>
      </c>
      <c r="P1768" s="16">
        <v>0</v>
      </c>
      <c r="Q1768" s="17">
        <v>93.78</v>
      </c>
      <c r="R1768" s="17">
        <v>93.78</v>
      </c>
      <c r="S1768" s="16">
        <v>0</v>
      </c>
      <c r="T1768" s="16">
        <v>0</v>
      </c>
      <c r="U1768" s="17">
        <v>0</v>
      </c>
      <c r="V1768" s="17">
        <v>0</v>
      </c>
      <c r="W1768" s="16">
        <v>0</v>
      </c>
      <c r="X1768" s="16">
        <v>93.78</v>
      </c>
      <c r="Y1768" s="16">
        <v>0</v>
      </c>
      <c r="Z1768" s="16">
        <v>0</v>
      </c>
      <c r="AA1768" s="18">
        <v>0</v>
      </c>
      <c r="AB1768" s="16">
        <v>0</v>
      </c>
      <c r="AC1768" s="12" t="s">
        <v>549</v>
      </c>
      <c r="AD1768" s="12" t="s">
        <v>559</v>
      </c>
      <c r="AE1768" s="19">
        <v>43704</v>
      </c>
    </row>
    <row r="1769" spans="1:34" s="12" customFormat="1" ht="12.75" x14ac:dyDescent="0.15">
      <c r="A1769" s="12" t="s">
        <v>398</v>
      </c>
      <c r="B1769" s="12" t="s">
        <v>81</v>
      </c>
      <c r="C1769" s="12" t="s">
        <v>863</v>
      </c>
      <c r="D1769" s="12" t="s">
        <v>864</v>
      </c>
      <c r="E1769" s="12" t="s">
        <v>544</v>
      </c>
      <c r="F1769" s="12" t="s">
        <v>585</v>
      </c>
      <c r="G1769" s="16">
        <v>600000</v>
      </c>
      <c r="H1769" s="16">
        <v>118800</v>
      </c>
      <c r="I1769" s="17">
        <v>118800</v>
      </c>
      <c r="J1769" s="17">
        <v>118800</v>
      </c>
      <c r="K1769" s="16">
        <v>481200</v>
      </c>
      <c r="L1769" s="12" t="s">
        <v>865</v>
      </c>
      <c r="M1769" s="12" t="s">
        <v>564</v>
      </c>
      <c r="N1769" s="12" t="s">
        <v>866</v>
      </c>
      <c r="O1769" s="16">
        <v>196.86</v>
      </c>
      <c r="P1769" s="16">
        <v>148.22</v>
      </c>
      <c r="Q1769" s="17">
        <v>148.22</v>
      </c>
      <c r="R1769" s="17">
        <v>148.22</v>
      </c>
      <c r="S1769" s="16">
        <v>0</v>
      </c>
      <c r="T1769" s="16">
        <v>0</v>
      </c>
      <c r="U1769" s="17">
        <v>0</v>
      </c>
      <c r="V1769" s="17">
        <v>0</v>
      </c>
      <c r="W1769" s="16">
        <v>148.22</v>
      </c>
      <c r="X1769" s="16">
        <v>48.64</v>
      </c>
      <c r="Y1769" s="16">
        <v>109.24172</v>
      </c>
      <c r="Z1769" s="16">
        <v>38.978279999999998</v>
      </c>
      <c r="AA1769" s="18">
        <v>0</v>
      </c>
      <c r="AB1769" s="16">
        <v>-109.24172</v>
      </c>
      <c r="AC1769" s="12" t="s">
        <v>549</v>
      </c>
      <c r="AD1769" s="12" t="s">
        <v>559</v>
      </c>
      <c r="AE1769" s="19">
        <v>43704</v>
      </c>
      <c r="AF1769" s="19">
        <v>43705</v>
      </c>
    </row>
    <row r="1770" spans="1:34" s="12" customFormat="1" ht="12.75" x14ac:dyDescent="0.15">
      <c r="A1770" s="12" t="s">
        <v>2717</v>
      </c>
      <c r="B1770" s="12" t="s">
        <v>11</v>
      </c>
      <c r="C1770" s="12" t="s">
        <v>453</v>
      </c>
      <c r="D1770" s="12" t="s">
        <v>628</v>
      </c>
      <c r="E1770" s="12" t="s">
        <v>544</v>
      </c>
      <c r="F1770" s="12" t="s">
        <v>585</v>
      </c>
      <c r="G1770" s="16">
        <v>2000000</v>
      </c>
      <c r="H1770" s="16">
        <v>1249800</v>
      </c>
      <c r="I1770" s="17">
        <v>1249800</v>
      </c>
      <c r="J1770" s="17">
        <v>1249800</v>
      </c>
      <c r="K1770" s="16">
        <v>750200</v>
      </c>
      <c r="L1770" s="12" t="s">
        <v>629</v>
      </c>
      <c r="M1770" s="12" t="s">
        <v>564</v>
      </c>
      <c r="N1770" s="12" t="s">
        <v>630</v>
      </c>
      <c r="O1770" s="16">
        <v>1724</v>
      </c>
      <c r="P1770" s="16">
        <v>1724</v>
      </c>
      <c r="Q1770" s="17">
        <v>1724</v>
      </c>
      <c r="R1770" s="17">
        <v>1724</v>
      </c>
      <c r="S1770" s="16">
        <v>0</v>
      </c>
      <c r="T1770" s="16">
        <v>0</v>
      </c>
      <c r="U1770" s="17">
        <v>0</v>
      </c>
      <c r="V1770" s="17">
        <v>0</v>
      </c>
      <c r="W1770" s="16">
        <v>1724</v>
      </c>
      <c r="X1770" s="16">
        <v>0</v>
      </c>
      <c r="Y1770" s="16">
        <v>646.67240000000004</v>
      </c>
      <c r="Z1770" s="16">
        <v>1077.3276000000001</v>
      </c>
      <c r="AA1770" s="18">
        <v>0</v>
      </c>
      <c r="AB1770" s="16">
        <v>-646.67240000000004</v>
      </c>
      <c r="AC1770" s="12" t="s">
        <v>549</v>
      </c>
      <c r="AD1770" s="12" t="s">
        <v>559</v>
      </c>
      <c r="AE1770" s="19">
        <v>43704</v>
      </c>
      <c r="AF1770" s="19">
        <v>43704</v>
      </c>
    </row>
    <row r="1771" spans="1:34" s="12" customFormat="1" ht="12.75" x14ac:dyDescent="0.15">
      <c r="A1771" s="12" t="s">
        <v>2718</v>
      </c>
      <c r="B1771" s="12" t="s">
        <v>47</v>
      </c>
      <c r="C1771" s="12" t="s">
        <v>462</v>
      </c>
      <c r="D1771" s="12" t="s">
        <v>632</v>
      </c>
      <c r="E1771" s="12" t="s">
        <v>544</v>
      </c>
      <c r="F1771" s="12" t="s">
        <v>585</v>
      </c>
      <c r="G1771" s="16">
        <v>2000000</v>
      </c>
      <c r="H1771" s="16">
        <v>1066500</v>
      </c>
      <c r="I1771" s="17">
        <v>1066500</v>
      </c>
      <c r="J1771" s="17">
        <v>1066500</v>
      </c>
      <c r="K1771" s="16">
        <v>933500</v>
      </c>
      <c r="L1771" s="12" t="s">
        <v>633</v>
      </c>
      <c r="M1771" s="12" t="s">
        <v>564</v>
      </c>
      <c r="N1771" s="12" t="s">
        <v>634</v>
      </c>
      <c r="O1771" s="16">
        <v>674</v>
      </c>
      <c r="P1771" s="16">
        <v>674</v>
      </c>
      <c r="Q1771" s="17">
        <v>674</v>
      </c>
      <c r="R1771" s="17">
        <v>674</v>
      </c>
      <c r="S1771" s="16">
        <v>0</v>
      </c>
      <c r="T1771" s="16">
        <v>0</v>
      </c>
      <c r="U1771" s="17">
        <v>0</v>
      </c>
      <c r="V1771" s="17">
        <v>0</v>
      </c>
      <c r="W1771" s="16">
        <v>674</v>
      </c>
      <c r="X1771" s="16">
        <v>0</v>
      </c>
      <c r="Y1771" s="16">
        <v>314.58949999999999</v>
      </c>
      <c r="Z1771" s="16">
        <v>359.41050000000001</v>
      </c>
      <c r="AA1771" s="18">
        <v>0</v>
      </c>
      <c r="AB1771" s="16">
        <v>-314.58949999999999</v>
      </c>
      <c r="AC1771" s="12" t="s">
        <v>549</v>
      </c>
      <c r="AD1771" s="12" t="s">
        <v>559</v>
      </c>
      <c r="AE1771" s="19">
        <v>43704</v>
      </c>
      <c r="AF1771" s="19">
        <v>43704</v>
      </c>
    </row>
    <row r="1772" spans="1:34" s="12" customFormat="1" ht="12.75" x14ac:dyDescent="0.15">
      <c r="A1772" s="12" t="s">
        <v>2719</v>
      </c>
      <c r="B1772" s="12" t="s">
        <v>346</v>
      </c>
      <c r="C1772" s="12" t="s">
        <v>670</v>
      </c>
      <c r="D1772" s="12" t="s">
        <v>671</v>
      </c>
      <c r="E1772" s="12" t="s">
        <v>544</v>
      </c>
      <c r="F1772" s="12" t="s">
        <v>585</v>
      </c>
      <c r="G1772" s="16">
        <v>1500000</v>
      </c>
      <c r="H1772" s="16">
        <v>1062500</v>
      </c>
      <c r="I1772" s="17">
        <v>1062500</v>
      </c>
      <c r="J1772" s="17">
        <v>1062500</v>
      </c>
      <c r="K1772" s="16">
        <v>437500</v>
      </c>
      <c r="L1772" s="12" t="s">
        <v>1698</v>
      </c>
      <c r="M1772" s="12" t="s">
        <v>564</v>
      </c>
      <c r="N1772" s="12" t="s">
        <v>2376</v>
      </c>
      <c r="O1772" s="16">
        <v>1965</v>
      </c>
      <c r="P1772" s="16">
        <v>1965</v>
      </c>
      <c r="Q1772" s="17">
        <v>1965</v>
      </c>
      <c r="R1772" s="17">
        <v>1965</v>
      </c>
      <c r="S1772" s="16">
        <v>0</v>
      </c>
      <c r="T1772" s="16">
        <v>0</v>
      </c>
      <c r="U1772" s="17">
        <v>0</v>
      </c>
      <c r="V1772" s="17">
        <v>0</v>
      </c>
      <c r="W1772" s="16">
        <v>1965</v>
      </c>
      <c r="X1772" s="16">
        <v>0</v>
      </c>
      <c r="Y1772" s="16">
        <v>573.125</v>
      </c>
      <c r="Z1772" s="16">
        <v>1391.875</v>
      </c>
      <c r="AA1772" s="18">
        <v>0</v>
      </c>
      <c r="AB1772" s="16">
        <v>-573.125</v>
      </c>
      <c r="AC1772" s="12" t="s">
        <v>549</v>
      </c>
      <c r="AD1772" s="12" t="s">
        <v>559</v>
      </c>
      <c r="AE1772" s="19">
        <v>43704</v>
      </c>
      <c r="AF1772" s="19">
        <v>43704</v>
      </c>
    </row>
    <row r="1773" spans="1:34" s="12" customFormat="1" ht="12.75" x14ac:dyDescent="0.15">
      <c r="A1773" s="12" t="s">
        <v>2720</v>
      </c>
      <c r="B1773" s="12" t="s">
        <v>377</v>
      </c>
      <c r="C1773" s="12" t="s">
        <v>554</v>
      </c>
      <c r="D1773" s="12" t="s">
        <v>2187</v>
      </c>
      <c r="E1773" s="12" t="s">
        <v>544</v>
      </c>
      <c r="F1773" s="12" t="s">
        <v>703</v>
      </c>
      <c r="G1773" s="16">
        <v>8</v>
      </c>
      <c r="H1773" s="16">
        <v>0</v>
      </c>
      <c r="I1773" s="17">
        <v>0</v>
      </c>
      <c r="J1773" s="17">
        <v>0</v>
      </c>
      <c r="K1773" s="16">
        <v>8</v>
      </c>
      <c r="L1773" s="12" t="s">
        <v>1188</v>
      </c>
      <c r="M1773" s="12" t="s">
        <v>557</v>
      </c>
      <c r="N1773" s="12" t="s">
        <v>2188</v>
      </c>
      <c r="O1773" s="16">
        <v>1.7689999999999999</v>
      </c>
      <c r="P1773" s="16">
        <v>0</v>
      </c>
      <c r="Q1773" s="17">
        <v>0</v>
      </c>
      <c r="R1773" s="17">
        <v>0</v>
      </c>
      <c r="S1773" s="16">
        <v>0</v>
      </c>
      <c r="T1773" s="16">
        <v>0</v>
      </c>
      <c r="U1773" s="17">
        <v>0</v>
      </c>
      <c r="V1773" s="17">
        <v>0</v>
      </c>
      <c r="W1773" s="16">
        <v>0</v>
      </c>
      <c r="X1773" s="16">
        <v>1.7689999999999999</v>
      </c>
      <c r="Y1773" s="16">
        <v>0</v>
      </c>
      <c r="Z1773" s="16">
        <v>0</v>
      </c>
      <c r="AA1773" s="18">
        <v>0</v>
      </c>
      <c r="AB1773" s="16">
        <v>0</v>
      </c>
      <c r="AC1773" s="12" t="s">
        <v>549</v>
      </c>
      <c r="AD1773" s="12" t="s">
        <v>559</v>
      </c>
      <c r="AE1773" s="19">
        <v>43704</v>
      </c>
    </row>
    <row r="1774" spans="1:34" s="12" customFormat="1" ht="12.75" x14ac:dyDescent="0.15">
      <c r="A1774" s="12" t="s">
        <v>2721</v>
      </c>
      <c r="B1774" s="12" t="s">
        <v>26</v>
      </c>
      <c r="C1774" s="12" t="s">
        <v>690</v>
      </c>
      <c r="D1774" s="12" t="s">
        <v>691</v>
      </c>
      <c r="E1774" s="12" t="s">
        <v>544</v>
      </c>
      <c r="F1774" s="12" t="s">
        <v>708</v>
      </c>
      <c r="G1774" s="16">
        <v>500000</v>
      </c>
      <c r="H1774" s="16">
        <v>0</v>
      </c>
      <c r="I1774" s="17">
        <v>0</v>
      </c>
      <c r="J1774" s="17">
        <v>0</v>
      </c>
      <c r="K1774" s="16">
        <v>500000</v>
      </c>
      <c r="L1774" s="12" t="s">
        <v>947</v>
      </c>
      <c r="M1774" s="12" t="s">
        <v>564</v>
      </c>
      <c r="N1774" s="12" t="s">
        <v>948</v>
      </c>
      <c r="O1774" s="16">
        <v>143</v>
      </c>
      <c r="P1774" s="16">
        <v>31.8</v>
      </c>
      <c r="Q1774" s="17">
        <v>31.8</v>
      </c>
      <c r="R1774" s="17">
        <v>31.8</v>
      </c>
      <c r="S1774" s="16">
        <v>0</v>
      </c>
      <c r="T1774" s="16">
        <v>0</v>
      </c>
      <c r="U1774" s="17">
        <v>0</v>
      </c>
      <c r="V1774" s="17">
        <v>0</v>
      </c>
      <c r="W1774" s="16">
        <v>31.8</v>
      </c>
      <c r="X1774" s="16">
        <v>111.2</v>
      </c>
      <c r="Y1774" s="16">
        <v>31.8</v>
      </c>
      <c r="Z1774" s="16">
        <v>0</v>
      </c>
      <c r="AA1774" s="18">
        <v>0</v>
      </c>
      <c r="AB1774" s="16">
        <v>-31.8</v>
      </c>
      <c r="AC1774" s="12" t="s">
        <v>549</v>
      </c>
      <c r="AD1774" s="12" t="s">
        <v>559</v>
      </c>
      <c r="AE1774" s="19">
        <v>43704</v>
      </c>
    </row>
    <row r="1775" spans="1:34" s="12" customFormat="1" ht="12.75" x14ac:dyDescent="0.15">
      <c r="A1775" s="12" t="s">
        <v>2722</v>
      </c>
      <c r="B1775" s="12" t="s">
        <v>90</v>
      </c>
      <c r="C1775" s="12" t="s">
        <v>542</v>
      </c>
      <c r="D1775" s="12" t="s">
        <v>562</v>
      </c>
      <c r="E1775" s="12" t="s">
        <v>544</v>
      </c>
      <c r="F1775" s="12" t="s">
        <v>585</v>
      </c>
      <c r="G1775" s="16">
        <v>300000</v>
      </c>
      <c r="H1775" s="16">
        <v>172700</v>
      </c>
      <c r="I1775" s="17">
        <v>172700</v>
      </c>
      <c r="J1775" s="17">
        <v>172700</v>
      </c>
      <c r="K1775" s="16">
        <v>127300</v>
      </c>
      <c r="L1775" s="12" t="s">
        <v>88</v>
      </c>
      <c r="M1775" s="12" t="s">
        <v>567</v>
      </c>
      <c r="N1775" s="12" t="s">
        <v>562</v>
      </c>
      <c r="O1775" s="16">
        <v>300000</v>
      </c>
      <c r="P1775" s="16">
        <v>300000</v>
      </c>
      <c r="Q1775" s="17">
        <v>300000</v>
      </c>
      <c r="R1775" s="17">
        <v>300000</v>
      </c>
      <c r="S1775" s="16">
        <v>0</v>
      </c>
      <c r="T1775" s="16">
        <v>0</v>
      </c>
      <c r="U1775" s="17">
        <v>0</v>
      </c>
      <c r="V1775" s="17">
        <v>0</v>
      </c>
      <c r="W1775" s="16">
        <v>300000</v>
      </c>
      <c r="X1775" s="16">
        <v>0</v>
      </c>
      <c r="Y1775" s="16">
        <v>127300</v>
      </c>
      <c r="Z1775" s="16">
        <v>172700</v>
      </c>
      <c r="AA1775" s="18">
        <v>0</v>
      </c>
      <c r="AB1775" s="16">
        <v>-127300</v>
      </c>
      <c r="AC1775" s="12" t="s">
        <v>549</v>
      </c>
      <c r="AD1775" s="12" t="s">
        <v>79</v>
      </c>
      <c r="AE1775" s="19">
        <v>43704</v>
      </c>
      <c r="AF1775" s="19">
        <v>43704</v>
      </c>
    </row>
    <row r="1776" spans="1:34" s="12" customFormat="1" ht="12.75" x14ac:dyDescent="0.15">
      <c r="A1776" s="12" t="s">
        <v>2722</v>
      </c>
      <c r="B1776" s="12" t="s">
        <v>90</v>
      </c>
      <c r="C1776" s="12" t="s">
        <v>542</v>
      </c>
      <c r="D1776" s="12" t="s">
        <v>562</v>
      </c>
      <c r="E1776" s="12" t="s">
        <v>544</v>
      </c>
      <c r="F1776" s="12" t="s">
        <v>585</v>
      </c>
      <c r="G1776" s="16">
        <v>300000</v>
      </c>
      <c r="H1776" s="16">
        <v>172700</v>
      </c>
      <c r="I1776" s="17">
        <v>172700</v>
      </c>
      <c r="J1776" s="17">
        <v>172700</v>
      </c>
      <c r="K1776" s="16">
        <v>127300</v>
      </c>
      <c r="L1776" s="12" t="s">
        <v>89</v>
      </c>
      <c r="M1776" s="12" t="s">
        <v>561</v>
      </c>
      <c r="N1776" s="12" t="s">
        <v>562</v>
      </c>
      <c r="O1776" s="16">
        <v>300000</v>
      </c>
      <c r="P1776" s="16">
        <v>300000</v>
      </c>
      <c r="Q1776" s="17">
        <v>300000</v>
      </c>
      <c r="R1776" s="17">
        <v>300000</v>
      </c>
      <c r="S1776" s="16">
        <v>0</v>
      </c>
      <c r="T1776" s="16">
        <v>0</v>
      </c>
      <c r="U1776" s="17">
        <v>0</v>
      </c>
      <c r="V1776" s="17">
        <v>0</v>
      </c>
      <c r="W1776" s="16">
        <v>300000</v>
      </c>
      <c r="X1776" s="16">
        <v>0</v>
      </c>
      <c r="Y1776" s="16">
        <v>127300</v>
      </c>
      <c r="Z1776" s="16">
        <v>172700</v>
      </c>
      <c r="AA1776" s="18">
        <v>0</v>
      </c>
      <c r="AB1776" s="16">
        <v>-127300</v>
      </c>
      <c r="AC1776" s="12" t="s">
        <v>549</v>
      </c>
      <c r="AD1776" s="12" t="s">
        <v>79</v>
      </c>
      <c r="AE1776" s="19">
        <v>43704</v>
      </c>
      <c r="AF1776" s="19">
        <v>43704</v>
      </c>
    </row>
    <row r="1777" spans="1:32" s="12" customFormat="1" ht="12.75" x14ac:dyDescent="0.15">
      <c r="A1777" s="12" t="s">
        <v>2723</v>
      </c>
      <c r="B1777" s="12" t="s">
        <v>87</v>
      </c>
      <c r="C1777" s="12" t="s">
        <v>542</v>
      </c>
      <c r="D1777" s="12" t="s">
        <v>562</v>
      </c>
      <c r="E1777" s="12" t="s">
        <v>544</v>
      </c>
      <c r="F1777" s="12" t="s">
        <v>585</v>
      </c>
      <c r="G1777" s="16">
        <v>300000</v>
      </c>
      <c r="H1777" s="16">
        <v>39900</v>
      </c>
      <c r="I1777" s="17">
        <v>39900</v>
      </c>
      <c r="J1777" s="17">
        <v>39900</v>
      </c>
      <c r="K1777" s="16">
        <v>260100</v>
      </c>
      <c r="L1777" s="12" t="s">
        <v>85</v>
      </c>
      <c r="M1777" s="12" t="s">
        <v>567</v>
      </c>
      <c r="N1777" s="12" t="s">
        <v>562</v>
      </c>
      <c r="O1777" s="16">
        <v>300000</v>
      </c>
      <c r="P1777" s="16">
        <v>39900</v>
      </c>
      <c r="Q1777" s="17">
        <v>39900</v>
      </c>
      <c r="R1777" s="17">
        <v>39900</v>
      </c>
      <c r="S1777" s="16">
        <v>0</v>
      </c>
      <c r="T1777" s="16">
        <v>0</v>
      </c>
      <c r="U1777" s="17">
        <v>0</v>
      </c>
      <c r="V1777" s="17">
        <v>0</v>
      </c>
      <c r="W1777" s="16">
        <v>39900</v>
      </c>
      <c r="X1777" s="16">
        <v>260100</v>
      </c>
      <c r="Y1777" s="16">
        <v>0</v>
      </c>
      <c r="Z1777" s="16">
        <v>39900</v>
      </c>
      <c r="AA1777" s="18">
        <v>0</v>
      </c>
      <c r="AB1777" s="16">
        <v>0</v>
      </c>
      <c r="AC1777" s="12" t="s">
        <v>549</v>
      </c>
      <c r="AD1777" s="12" t="s">
        <v>79</v>
      </c>
      <c r="AE1777" s="19">
        <v>43704</v>
      </c>
      <c r="AF1777" s="19">
        <v>43704</v>
      </c>
    </row>
    <row r="1778" spans="1:32" s="12" customFormat="1" ht="12.75" x14ac:dyDescent="0.15">
      <c r="A1778" s="12" t="s">
        <v>2723</v>
      </c>
      <c r="B1778" s="12" t="s">
        <v>87</v>
      </c>
      <c r="C1778" s="12" t="s">
        <v>542</v>
      </c>
      <c r="D1778" s="12" t="s">
        <v>562</v>
      </c>
      <c r="E1778" s="12" t="s">
        <v>544</v>
      </c>
      <c r="F1778" s="12" t="s">
        <v>585</v>
      </c>
      <c r="G1778" s="16">
        <v>300000</v>
      </c>
      <c r="H1778" s="16">
        <v>39900</v>
      </c>
      <c r="I1778" s="17">
        <v>39900</v>
      </c>
      <c r="J1778" s="17">
        <v>39900</v>
      </c>
      <c r="K1778" s="16">
        <v>260100</v>
      </c>
      <c r="L1778" s="12" t="s">
        <v>86</v>
      </c>
      <c r="M1778" s="12" t="s">
        <v>561</v>
      </c>
      <c r="N1778" s="12" t="s">
        <v>562</v>
      </c>
      <c r="O1778" s="16">
        <v>300000</v>
      </c>
      <c r="P1778" s="16">
        <v>39900</v>
      </c>
      <c r="Q1778" s="17">
        <v>39900</v>
      </c>
      <c r="R1778" s="17">
        <v>39900</v>
      </c>
      <c r="S1778" s="16">
        <v>0</v>
      </c>
      <c r="T1778" s="16">
        <v>0</v>
      </c>
      <c r="U1778" s="17">
        <v>0</v>
      </c>
      <c r="V1778" s="17">
        <v>0</v>
      </c>
      <c r="W1778" s="16">
        <v>39900</v>
      </c>
      <c r="X1778" s="16">
        <v>260100</v>
      </c>
      <c r="Y1778" s="16">
        <v>0</v>
      </c>
      <c r="Z1778" s="16">
        <v>39900</v>
      </c>
      <c r="AA1778" s="18">
        <v>0</v>
      </c>
      <c r="AB1778" s="16">
        <v>0</v>
      </c>
      <c r="AC1778" s="12" t="s">
        <v>549</v>
      </c>
      <c r="AD1778" s="12" t="s">
        <v>79</v>
      </c>
      <c r="AE1778" s="19">
        <v>43704</v>
      </c>
      <c r="AF1778" s="19">
        <v>43704</v>
      </c>
    </row>
    <row r="1779" spans="1:32" s="12" customFormat="1" ht="12.75" x14ac:dyDescent="0.15">
      <c r="A1779" s="12" t="s">
        <v>2724</v>
      </c>
      <c r="B1779" s="12" t="s">
        <v>1371</v>
      </c>
      <c r="C1779" s="12" t="s">
        <v>542</v>
      </c>
      <c r="D1779" s="12" t="s">
        <v>1372</v>
      </c>
      <c r="E1779" s="12" t="s">
        <v>544</v>
      </c>
      <c r="F1779" s="12" t="s">
        <v>585</v>
      </c>
      <c r="G1779" s="16">
        <v>600000</v>
      </c>
      <c r="H1779" s="16">
        <v>35000</v>
      </c>
      <c r="I1779" s="17">
        <v>35000</v>
      </c>
      <c r="J1779" s="17">
        <v>35000</v>
      </c>
      <c r="K1779" s="16">
        <v>565000</v>
      </c>
      <c r="L1779" s="12" t="s">
        <v>363</v>
      </c>
      <c r="M1779" s="12" t="s">
        <v>670</v>
      </c>
      <c r="N1779" s="12" t="s">
        <v>853</v>
      </c>
      <c r="O1779" s="16">
        <v>600000</v>
      </c>
      <c r="P1779" s="16">
        <v>35000</v>
      </c>
      <c r="Q1779" s="17">
        <v>35000</v>
      </c>
      <c r="R1779" s="17">
        <v>35000</v>
      </c>
      <c r="S1779" s="16">
        <v>0</v>
      </c>
      <c r="T1779" s="16">
        <v>0</v>
      </c>
      <c r="U1779" s="17">
        <v>0</v>
      </c>
      <c r="V1779" s="17">
        <v>0</v>
      </c>
      <c r="W1779" s="16">
        <v>35000</v>
      </c>
      <c r="X1779" s="16">
        <v>565000</v>
      </c>
      <c r="Y1779" s="16">
        <v>0</v>
      </c>
      <c r="Z1779" s="16">
        <v>35000</v>
      </c>
      <c r="AA1779" s="18">
        <v>0</v>
      </c>
      <c r="AB1779" s="16">
        <v>0</v>
      </c>
      <c r="AC1779" s="12" t="s">
        <v>549</v>
      </c>
      <c r="AD1779" s="12" t="s">
        <v>79</v>
      </c>
      <c r="AE1779" s="19">
        <v>43704</v>
      </c>
      <c r="AF1779" s="19">
        <v>43706</v>
      </c>
    </row>
    <row r="1780" spans="1:32" s="12" customFormat="1" ht="13.5" x14ac:dyDescent="0.15">
      <c r="A1780" s="12" t="s">
        <v>2725</v>
      </c>
      <c r="B1780" s="12" t="s">
        <v>382</v>
      </c>
      <c r="C1780" s="12" t="s">
        <v>573</v>
      </c>
      <c r="D1780" s="12" t="s">
        <v>825</v>
      </c>
      <c r="E1780" s="12" t="s">
        <v>544</v>
      </c>
      <c r="F1780" s="12" t="s">
        <v>703</v>
      </c>
      <c r="G1780" s="16">
        <v>300</v>
      </c>
      <c r="H1780" s="16">
        <v>0</v>
      </c>
      <c r="I1780" s="17">
        <v>0</v>
      </c>
      <c r="J1780" s="17">
        <v>0</v>
      </c>
      <c r="K1780" s="16">
        <v>300</v>
      </c>
      <c r="L1780" s="12" t="s">
        <v>826</v>
      </c>
      <c r="M1780" s="12" t="s">
        <v>827</v>
      </c>
      <c r="N1780" s="12" t="s">
        <v>828</v>
      </c>
      <c r="O1780" s="16">
        <v>24.48</v>
      </c>
      <c r="P1780" s="16">
        <v>0</v>
      </c>
      <c r="Q1780" s="17">
        <v>0</v>
      </c>
      <c r="R1780" s="17">
        <v>0</v>
      </c>
      <c r="S1780" s="16">
        <v>0</v>
      </c>
      <c r="T1780" s="16">
        <v>0</v>
      </c>
      <c r="U1780" s="17">
        <v>0</v>
      </c>
      <c r="V1780" s="17">
        <v>0</v>
      </c>
      <c r="W1780" s="16">
        <v>0</v>
      </c>
      <c r="X1780" s="16">
        <v>24.48</v>
      </c>
      <c r="Y1780" s="16">
        <v>0</v>
      </c>
      <c r="Z1780" s="16">
        <v>0</v>
      </c>
      <c r="AA1780" s="18">
        <v>0</v>
      </c>
      <c r="AB1780" s="16">
        <v>0</v>
      </c>
      <c r="AC1780" s="12" t="s">
        <v>549</v>
      </c>
      <c r="AD1780" s="12" t="s">
        <v>559</v>
      </c>
      <c r="AE1780" s="19">
        <v>43705</v>
      </c>
      <c r="AF1780"/>
    </row>
    <row r="1781" spans="1:32" s="12" customFormat="1" ht="12.75" x14ac:dyDescent="0.15">
      <c r="A1781" s="12" t="s">
        <v>394</v>
      </c>
      <c r="B1781" s="12" t="s">
        <v>395</v>
      </c>
      <c r="C1781" s="12" t="s">
        <v>740</v>
      </c>
      <c r="D1781" s="12" t="s">
        <v>741</v>
      </c>
      <c r="E1781" s="12" t="s">
        <v>544</v>
      </c>
      <c r="F1781" s="12" t="s">
        <v>708</v>
      </c>
      <c r="G1781" s="16">
        <v>400</v>
      </c>
      <c r="H1781" s="16">
        <v>0</v>
      </c>
      <c r="I1781" s="17">
        <v>0</v>
      </c>
      <c r="J1781" s="17">
        <v>0</v>
      </c>
      <c r="K1781" s="16">
        <v>400</v>
      </c>
      <c r="L1781" s="12" t="s">
        <v>742</v>
      </c>
      <c r="M1781" s="12" t="s">
        <v>743</v>
      </c>
      <c r="N1781" s="12" t="s">
        <v>744</v>
      </c>
      <c r="O1781" s="16">
        <v>32.171999999999997</v>
      </c>
      <c r="P1781" s="16">
        <v>32.171999999999997</v>
      </c>
      <c r="Q1781" s="17">
        <v>32.171999999999997</v>
      </c>
      <c r="R1781" s="17">
        <v>32.171999999999997</v>
      </c>
      <c r="S1781" s="16">
        <v>0</v>
      </c>
      <c r="T1781" s="16">
        <v>0</v>
      </c>
      <c r="U1781" s="17">
        <v>0</v>
      </c>
      <c r="V1781" s="17">
        <v>0</v>
      </c>
      <c r="W1781" s="16">
        <v>32.171999999999997</v>
      </c>
      <c r="X1781" s="16">
        <v>0</v>
      </c>
      <c r="Y1781" s="16">
        <v>32.171999999999997</v>
      </c>
      <c r="Z1781" s="16">
        <v>0</v>
      </c>
      <c r="AA1781" s="18">
        <v>0</v>
      </c>
      <c r="AB1781" s="16">
        <v>-32.171999999999997</v>
      </c>
      <c r="AC1781" s="12" t="s">
        <v>549</v>
      </c>
      <c r="AD1781" s="12" t="s">
        <v>559</v>
      </c>
      <c r="AE1781" s="19">
        <v>43705</v>
      </c>
    </row>
    <row r="1782" spans="1:32" s="12" customFormat="1" ht="12.75" x14ac:dyDescent="0.15">
      <c r="A1782" s="12" t="s">
        <v>2726</v>
      </c>
      <c r="B1782" s="12" t="s">
        <v>37</v>
      </c>
      <c r="C1782" s="12" t="s">
        <v>588</v>
      </c>
      <c r="D1782" s="12" t="s">
        <v>589</v>
      </c>
      <c r="E1782" s="12" t="s">
        <v>544</v>
      </c>
      <c r="F1782" s="12" t="s">
        <v>585</v>
      </c>
      <c r="G1782" s="16">
        <v>2000</v>
      </c>
      <c r="H1782" s="16">
        <v>1277.5</v>
      </c>
      <c r="I1782" s="17">
        <v>1277.5</v>
      </c>
      <c r="J1782" s="17">
        <v>1277.5</v>
      </c>
      <c r="K1782" s="16">
        <v>722.5</v>
      </c>
      <c r="L1782" s="12" t="s">
        <v>595</v>
      </c>
      <c r="M1782" s="12" t="s">
        <v>591</v>
      </c>
      <c r="N1782" s="12" t="s">
        <v>596</v>
      </c>
      <c r="O1782" s="16">
        <v>83</v>
      </c>
      <c r="P1782" s="16">
        <v>83</v>
      </c>
      <c r="Q1782" s="17">
        <v>83</v>
      </c>
      <c r="R1782" s="17">
        <v>83</v>
      </c>
      <c r="S1782" s="16">
        <v>0</v>
      </c>
      <c r="T1782" s="16">
        <v>0</v>
      </c>
      <c r="U1782" s="17">
        <v>0</v>
      </c>
      <c r="V1782" s="17">
        <v>0</v>
      </c>
      <c r="W1782" s="16">
        <v>83</v>
      </c>
      <c r="X1782" s="16">
        <v>0</v>
      </c>
      <c r="Y1782" s="16">
        <v>29.983750000000001</v>
      </c>
      <c r="Z1782" s="16">
        <v>53.016249999999999</v>
      </c>
      <c r="AA1782" s="18">
        <v>0</v>
      </c>
      <c r="AB1782" s="16">
        <v>-29.983750000000001</v>
      </c>
      <c r="AC1782" s="12" t="s">
        <v>549</v>
      </c>
      <c r="AD1782" s="12" t="s">
        <v>559</v>
      </c>
      <c r="AE1782" s="19">
        <v>43705</v>
      </c>
      <c r="AF1782" s="19">
        <v>43705</v>
      </c>
    </row>
    <row r="1783" spans="1:32" s="12" customFormat="1" ht="12.75" x14ac:dyDescent="0.15">
      <c r="A1783" s="12" t="s">
        <v>2727</v>
      </c>
      <c r="B1783" s="12" t="s">
        <v>342</v>
      </c>
      <c r="C1783" s="12" t="s">
        <v>573</v>
      </c>
      <c r="D1783" s="12" t="s">
        <v>918</v>
      </c>
      <c r="E1783" s="12" t="s">
        <v>544</v>
      </c>
      <c r="F1783" s="12" t="s">
        <v>585</v>
      </c>
      <c r="G1783" s="16">
        <v>230</v>
      </c>
      <c r="H1783" s="16">
        <v>181</v>
      </c>
      <c r="I1783" s="17">
        <v>181</v>
      </c>
      <c r="J1783" s="17">
        <v>181</v>
      </c>
      <c r="K1783" s="16">
        <v>49</v>
      </c>
      <c r="L1783" s="12" t="s">
        <v>1105</v>
      </c>
      <c r="M1783" s="12" t="s">
        <v>686</v>
      </c>
      <c r="N1783" s="12" t="s">
        <v>1106</v>
      </c>
      <c r="O1783" s="16">
        <v>36.340000000000003</v>
      </c>
      <c r="P1783" s="16">
        <v>28.62</v>
      </c>
      <c r="Q1783" s="17">
        <v>35.92</v>
      </c>
      <c r="R1783" s="17">
        <v>35.92</v>
      </c>
      <c r="S1783" s="16">
        <v>0</v>
      </c>
      <c r="T1783" s="16">
        <v>0</v>
      </c>
      <c r="U1783" s="17">
        <v>0</v>
      </c>
      <c r="V1783" s="17">
        <v>0</v>
      </c>
      <c r="W1783" s="16">
        <v>28.62</v>
      </c>
      <c r="X1783" s="16">
        <v>7.72</v>
      </c>
      <c r="Y1783" s="16">
        <v>2.1999999999998202E-2</v>
      </c>
      <c r="Z1783" s="16">
        <v>28.597999999999999</v>
      </c>
      <c r="AA1783" s="18">
        <v>0</v>
      </c>
      <c r="AB1783" s="16">
        <v>-2.1999999999998202E-2</v>
      </c>
      <c r="AC1783" s="12" t="s">
        <v>549</v>
      </c>
      <c r="AD1783" s="12" t="s">
        <v>559</v>
      </c>
      <c r="AE1783" s="19">
        <v>43705</v>
      </c>
      <c r="AF1783" s="19">
        <v>43705</v>
      </c>
    </row>
    <row r="1784" spans="1:32" s="12" customFormat="1" ht="13.5" x14ac:dyDescent="0.15">
      <c r="A1784" s="12" t="s">
        <v>2728</v>
      </c>
      <c r="B1784" s="12" t="s">
        <v>37</v>
      </c>
      <c r="C1784" s="12" t="s">
        <v>588</v>
      </c>
      <c r="D1784" s="12" t="s">
        <v>589</v>
      </c>
      <c r="E1784" s="12" t="s">
        <v>544</v>
      </c>
      <c r="F1784" s="12" t="s">
        <v>703</v>
      </c>
      <c r="G1784" s="16">
        <v>2000</v>
      </c>
      <c r="H1784" s="16">
        <v>0</v>
      </c>
      <c r="I1784" s="17">
        <v>0</v>
      </c>
      <c r="J1784" s="17">
        <v>0</v>
      </c>
      <c r="K1784" s="16">
        <v>2000</v>
      </c>
      <c r="L1784" s="12" t="s">
        <v>595</v>
      </c>
      <c r="M1784" s="12" t="s">
        <v>591</v>
      </c>
      <c r="N1784" s="12" t="s">
        <v>596</v>
      </c>
      <c r="O1784" s="16">
        <v>83</v>
      </c>
      <c r="P1784" s="16">
        <v>0</v>
      </c>
      <c r="Q1784" s="17">
        <v>0</v>
      </c>
      <c r="R1784" s="17">
        <v>0</v>
      </c>
      <c r="S1784" s="16">
        <v>0</v>
      </c>
      <c r="T1784" s="16">
        <v>0</v>
      </c>
      <c r="U1784" s="17">
        <v>0</v>
      </c>
      <c r="V1784" s="17">
        <v>0</v>
      </c>
      <c r="W1784" s="16">
        <v>0</v>
      </c>
      <c r="X1784" s="16">
        <v>83</v>
      </c>
      <c r="Y1784" s="16">
        <v>0</v>
      </c>
      <c r="Z1784" s="16">
        <v>0</v>
      </c>
      <c r="AA1784" s="18">
        <v>0</v>
      </c>
      <c r="AB1784" s="16">
        <v>0</v>
      </c>
      <c r="AC1784" s="12" t="s">
        <v>549</v>
      </c>
      <c r="AD1784" s="12" t="s">
        <v>559</v>
      </c>
      <c r="AE1784" s="19">
        <v>43705</v>
      </c>
      <c r="AF1784"/>
    </row>
    <row r="1785" spans="1:32" s="12" customFormat="1" ht="12.75" x14ac:dyDescent="0.15">
      <c r="A1785" s="12" t="s">
        <v>2729</v>
      </c>
      <c r="B1785" s="12" t="s">
        <v>90</v>
      </c>
      <c r="C1785" s="12" t="s">
        <v>542</v>
      </c>
      <c r="D1785" s="12" t="s">
        <v>562</v>
      </c>
      <c r="E1785" s="12" t="s">
        <v>544</v>
      </c>
      <c r="F1785" s="12" t="s">
        <v>708</v>
      </c>
      <c r="G1785" s="16">
        <v>200000</v>
      </c>
      <c r="H1785" s="16">
        <v>0</v>
      </c>
      <c r="I1785" s="17">
        <v>0</v>
      </c>
      <c r="J1785" s="17">
        <v>0</v>
      </c>
      <c r="K1785" s="16">
        <v>200000</v>
      </c>
      <c r="L1785" s="12" t="s">
        <v>88</v>
      </c>
      <c r="M1785" s="12" t="s">
        <v>567</v>
      </c>
      <c r="N1785" s="12" t="s">
        <v>562</v>
      </c>
      <c r="O1785" s="16">
        <v>200000</v>
      </c>
      <c r="P1785" s="16">
        <v>67100</v>
      </c>
      <c r="Q1785" s="17">
        <v>67100</v>
      </c>
      <c r="R1785" s="17">
        <v>67100</v>
      </c>
      <c r="S1785" s="16">
        <v>0</v>
      </c>
      <c r="T1785" s="16">
        <v>0</v>
      </c>
      <c r="U1785" s="17">
        <v>0</v>
      </c>
      <c r="V1785" s="17">
        <v>0</v>
      </c>
      <c r="W1785" s="16">
        <v>67100</v>
      </c>
      <c r="X1785" s="16">
        <v>132900</v>
      </c>
      <c r="Y1785" s="16">
        <v>67100</v>
      </c>
      <c r="Z1785" s="16">
        <v>0</v>
      </c>
      <c r="AA1785" s="18">
        <v>0</v>
      </c>
      <c r="AB1785" s="16">
        <v>-67100</v>
      </c>
      <c r="AC1785" s="12" t="s">
        <v>549</v>
      </c>
      <c r="AD1785" s="12" t="s">
        <v>79</v>
      </c>
      <c r="AE1785" s="19">
        <v>43705</v>
      </c>
    </row>
    <row r="1786" spans="1:32" s="12" customFormat="1" ht="12.75" x14ac:dyDescent="0.15">
      <c r="A1786" s="12" t="s">
        <v>2729</v>
      </c>
      <c r="B1786" s="12" t="s">
        <v>90</v>
      </c>
      <c r="C1786" s="12" t="s">
        <v>542</v>
      </c>
      <c r="D1786" s="12" t="s">
        <v>562</v>
      </c>
      <c r="E1786" s="12" t="s">
        <v>544</v>
      </c>
      <c r="F1786" s="12" t="s">
        <v>708</v>
      </c>
      <c r="G1786" s="16">
        <v>200000</v>
      </c>
      <c r="H1786" s="16">
        <v>0</v>
      </c>
      <c r="I1786" s="17">
        <v>0</v>
      </c>
      <c r="J1786" s="17">
        <v>0</v>
      </c>
      <c r="K1786" s="16">
        <v>200000</v>
      </c>
      <c r="L1786" s="12" t="s">
        <v>89</v>
      </c>
      <c r="M1786" s="12" t="s">
        <v>561</v>
      </c>
      <c r="N1786" s="12" t="s">
        <v>562</v>
      </c>
      <c r="O1786" s="16">
        <v>200000</v>
      </c>
      <c r="P1786" s="16">
        <v>14700</v>
      </c>
      <c r="Q1786" s="17">
        <v>14700</v>
      </c>
      <c r="R1786" s="17">
        <v>14700</v>
      </c>
      <c r="S1786" s="16">
        <v>0</v>
      </c>
      <c r="T1786" s="16">
        <v>0</v>
      </c>
      <c r="U1786" s="17">
        <v>0</v>
      </c>
      <c r="V1786" s="17">
        <v>0</v>
      </c>
      <c r="W1786" s="16">
        <v>14700</v>
      </c>
      <c r="X1786" s="16">
        <v>185300</v>
      </c>
      <c r="Y1786" s="16">
        <v>14700</v>
      </c>
      <c r="Z1786" s="16">
        <v>0</v>
      </c>
      <c r="AA1786" s="18">
        <v>0</v>
      </c>
      <c r="AB1786" s="16">
        <v>-14700</v>
      </c>
      <c r="AC1786" s="12" t="s">
        <v>549</v>
      </c>
      <c r="AD1786" s="12" t="s">
        <v>79</v>
      </c>
      <c r="AE1786" s="19">
        <v>43705</v>
      </c>
    </row>
    <row r="1787" spans="1:32" s="12" customFormat="1" ht="12.75" x14ac:dyDescent="0.15">
      <c r="A1787" s="12" t="s">
        <v>2730</v>
      </c>
      <c r="B1787" s="12" t="s">
        <v>377</v>
      </c>
      <c r="C1787" s="12" t="s">
        <v>554</v>
      </c>
      <c r="D1787" s="12" t="s">
        <v>2187</v>
      </c>
      <c r="E1787" s="12" t="s">
        <v>544</v>
      </c>
      <c r="F1787" s="12" t="s">
        <v>708</v>
      </c>
      <c r="G1787" s="16">
        <v>600</v>
      </c>
      <c r="H1787" s="16">
        <v>0</v>
      </c>
      <c r="I1787" s="17">
        <v>0</v>
      </c>
      <c r="J1787" s="17">
        <v>102.5</v>
      </c>
      <c r="K1787" s="16">
        <v>600</v>
      </c>
      <c r="L1787" s="12" t="s">
        <v>1188</v>
      </c>
      <c r="M1787" s="12" t="s">
        <v>557</v>
      </c>
      <c r="N1787" s="12" t="s">
        <v>2188</v>
      </c>
      <c r="O1787" s="16">
        <v>132.66</v>
      </c>
      <c r="P1787" s="16">
        <v>100.8</v>
      </c>
      <c r="Q1787" s="17">
        <v>100.8</v>
      </c>
      <c r="R1787" s="17">
        <v>100.8</v>
      </c>
      <c r="S1787" s="16">
        <v>0</v>
      </c>
      <c r="T1787" s="16">
        <v>0</v>
      </c>
      <c r="U1787" s="17">
        <v>0</v>
      </c>
      <c r="V1787" s="17">
        <v>0</v>
      </c>
      <c r="W1787" s="16">
        <v>100.8</v>
      </c>
      <c r="X1787" s="16">
        <v>31.86</v>
      </c>
      <c r="Y1787" s="16">
        <v>100.8</v>
      </c>
      <c r="Z1787" s="16">
        <v>0</v>
      </c>
      <c r="AA1787" s="18">
        <v>0</v>
      </c>
      <c r="AB1787" s="16">
        <v>-100.8</v>
      </c>
      <c r="AC1787" s="12" t="s">
        <v>549</v>
      </c>
      <c r="AD1787" s="12" t="s">
        <v>559</v>
      </c>
      <c r="AE1787" s="19">
        <v>43706</v>
      </c>
      <c r="AF1787" s="19">
        <v>43706</v>
      </c>
    </row>
    <row r="1788" spans="1:32" s="12" customFormat="1" ht="12.75" x14ac:dyDescent="0.15">
      <c r="A1788" s="12" t="s">
        <v>2731</v>
      </c>
      <c r="B1788" s="12" t="s">
        <v>413</v>
      </c>
      <c r="C1788" s="12" t="s">
        <v>701</v>
      </c>
      <c r="D1788" s="12" t="s">
        <v>757</v>
      </c>
      <c r="E1788" s="12" t="s">
        <v>544</v>
      </c>
      <c r="F1788" s="12" t="s">
        <v>703</v>
      </c>
      <c r="G1788" s="16">
        <v>400</v>
      </c>
      <c r="H1788" s="16">
        <v>0</v>
      </c>
      <c r="I1788" s="17">
        <v>0</v>
      </c>
      <c r="J1788" s="17">
        <v>0</v>
      </c>
      <c r="K1788" s="16">
        <v>400</v>
      </c>
      <c r="L1788" s="12" t="s">
        <v>1612</v>
      </c>
      <c r="M1788" s="12" t="s">
        <v>557</v>
      </c>
      <c r="N1788" s="12" t="s">
        <v>1613</v>
      </c>
      <c r="O1788" s="16">
        <v>80</v>
      </c>
      <c r="P1788" s="16">
        <v>0</v>
      </c>
      <c r="Q1788" s="17">
        <v>0</v>
      </c>
      <c r="R1788" s="17">
        <v>0</v>
      </c>
      <c r="S1788" s="16">
        <v>0</v>
      </c>
      <c r="T1788" s="16">
        <v>0</v>
      </c>
      <c r="U1788" s="17">
        <v>0</v>
      </c>
      <c r="V1788" s="17">
        <v>0</v>
      </c>
      <c r="W1788" s="16">
        <v>0</v>
      </c>
      <c r="X1788" s="16">
        <v>80</v>
      </c>
      <c r="Y1788" s="16">
        <v>0</v>
      </c>
      <c r="Z1788" s="16">
        <v>0</v>
      </c>
      <c r="AA1788" s="18">
        <v>0</v>
      </c>
      <c r="AB1788" s="16">
        <v>0</v>
      </c>
      <c r="AC1788" s="12" t="s">
        <v>549</v>
      </c>
      <c r="AD1788" s="12" t="s">
        <v>559</v>
      </c>
      <c r="AE1788" s="19">
        <v>43706</v>
      </c>
    </row>
    <row r="1789" spans="1:32" s="12" customFormat="1" ht="12.75" x14ac:dyDescent="0.15">
      <c r="A1789" s="12" t="s">
        <v>384</v>
      </c>
      <c r="B1789" s="12" t="s">
        <v>115</v>
      </c>
      <c r="C1789" s="12" t="s">
        <v>701</v>
      </c>
      <c r="D1789" s="12" t="s">
        <v>761</v>
      </c>
      <c r="E1789" s="12" t="s">
        <v>544</v>
      </c>
      <c r="F1789" s="12" t="s">
        <v>708</v>
      </c>
      <c r="G1789" s="16">
        <v>800</v>
      </c>
      <c r="H1789" s="16">
        <v>0</v>
      </c>
      <c r="I1789" s="17">
        <v>0</v>
      </c>
      <c r="J1789" s="17">
        <v>0</v>
      </c>
      <c r="K1789" s="16">
        <v>800</v>
      </c>
      <c r="L1789" s="12" t="s">
        <v>762</v>
      </c>
      <c r="M1789" s="12" t="s">
        <v>564</v>
      </c>
      <c r="N1789" s="12" t="s">
        <v>763</v>
      </c>
      <c r="O1789" s="16">
        <v>97.031999999999996</v>
      </c>
      <c r="P1789" s="16">
        <v>97.031999999999996</v>
      </c>
      <c r="Q1789" s="17">
        <v>97.031999999999996</v>
      </c>
      <c r="R1789" s="17">
        <v>97.031999999999996</v>
      </c>
      <c r="S1789" s="16">
        <v>0</v>
      </c>
      <c r="T1789" s="16">
        <v>0</v>
      </c>
      <c r="U1789" s="17">
        <v>0</v>
      </c>
      <c r="V1789" s="17">
        <v>0</v>
      </c>
      <c r="W1789" s="16">
        <v>97.031999999999996</v>
      </c>
      <c r="X1789" s="16">
        <v>0</v>
      </c>
      <c r="Y1789" s="16">
        <v>97.031999999999996</v>
      </c>
      <c r="Z1789" s="16">
        <v>0</v>
      </c>
      <c r="AA1789" s="18">
        <v>0</v>
      </c>
      <c r="AB1789" s="16">
        <v>-97.031999999999996</v>
      </c>
      <c r="AC1789" s="12" t="s">
        <v>549</v>
      </c>
      <c r="AD1789" s="12" t="s">
        <v>559</v>
      </c>
      <c r="AE1789" s="19">
        <v>43706</v>
      </c>
    </row>
    <row r="1790" spans="1:32" s="12" customFormat="1" ht="12.75" x14ac:dyDescent="0.15">
      <c r="A1790" s="12" t="s">
        <v>386</v>
      </c>
      <c r="B1790" s="12" t="s">
        <v>114</v>
      </c>
      <c r="C1790" s="12" t="s">
        <v>696</v>
      </c>
      <c r="D1790" s="12" t="s">
        <v>761</v>
      </c>
      <c r="E1790" s="12" t="s">
        <v>544</v>
      </c>
      <c r="F1790" s="12" t="s">
        <v>703</v>
      </c>
      <c r="G1790" s="16">
        <v>600</v>
      </c>
      <c r="H1790" s="16">
        <v>0</v>
      </c>
      <c r="I1790" s="17">
        <v>0</v>
      </c>
      <c r="J1790" s="17">
        <v>0</v>
      </c>
      <c r="K1790" s="16">
        <v>600</v>
      </c>
      <c r="L1790" s="12" t="s">
        <v>762</v>
      </c>
      <c r="M1790" s="12" t="s">
        <v>564</v>
      </c>
      <c r="N1790" s="12" t="s">
        <v>763</v>
      </c>
      <c r="O1790" s="16">
        <v>72.774000000000001</v>
      </c>
      <c r="P1790" s="16">
        <v>0</v>
      </c>
      <c r="Q1790" s="17">
        <v>0</v>
      </c>
      <c r="R1790" s="17">
        <v>0</v>
      </c>
      <c r="S1790" s="16">
        <v>0</v>
      </c>
      <c r="T1790" s="16">
        <v>0</v>
      </c>
      <c r="U1790" s="17">
        <v>0</v>
      </c>
      <c r="V1790" s="17">
        <v>0</v>
      </c>
      <c r="W1790" s="16">
        <v>0</v>
      </c>
      <c r="X1790" s="16">
        <v>72.774000000000001</v>
      </c>
      <c r="Y1790" s="16">
        <v>0</v>
      </c>
      <c r="Z1790" s="16">
        <v>0</v>
      </c>
      <c r="AA1790" s="18">
        <v>0</v>
      </c>
      <c r="AB1790" s="16">
        <v>0</v>
      </c>
      <c r="AC1790" s="12" t="s">
        <v>549</v>
      </c>
      <c r="AD1790" s="12" t="s">
        <v>559</v>
      </c>
      <c r="AE1790" s="19">
        <v>43706</v>
      </c>
    </row>
    <row r="1791" spans="1:32" s="12" customFormat="1" ht="12.75" x14ac:dyDescent="0.15">
      <c r="A1791" s="12" t="s">
        <v>2732</v>
      </c>
      <c r="B1791" s="12" t="s">
        <v>279</v>
      </c>
      <c r="C1791" s="12" t="s">
        <v>740</v>
      </c>
      <c r="D1791" s="12" t="s">
        <v>741</v>
      </c>
      <c r="E1791" s="12" t="s">
        <v>544</v>
      </c>
      <c r="F1791" s="12" t="s">
        <v>585</v>
      </c>
      <c r="G1791" s="16">
        <v>1000</v>
      </c>
      <c r="H1791" s="16">
        <v>45</v>
      </c>
      <c r="I1791" s="17">
        <v>45</v>
      </c>
      <c r="J1791" s="17">
        <v>180</v>
      </c>
      <c r="K1791" s="16">
        <v>955</v>
      </c>
      <c r="L1791" s="12" t="s">
        <v>742</v>
      </c>
      <c r="M1791" s="12" t="s">
        <v>743</v>
      </c>
      <c r="N1791" s="12" t="s">
        <v>744</v>
      </c>
      <c r="O1791" s="16">
        <v>80.256</v>
      </c>
      <c r="P1791" s="16">
        <v>80.256</v>
      </c>
      <c r="Q1791" s="17">
        <v>80.256</v>
      </c>
      <c r="R1791" s="17">
        <v>80.256</v>
      </c>
      <c r="S1791" s="16">
        <v>0</v>
      </c>
      <c r="T1791" s="16">
        <v>0</v>
      </c>
      <c r="U1791" s="17">
        <v>0</v>
      </c>
      <c r="V1791" s="17">
        <v>0</v>
      </c>
      <c r="W1791" s="16">
        <v>80.256</v>
      </c>
      <c r="X1791" s="16">
        <v>0</v>
      </c>
      <c r="Y1791" s="16">
        <v>76.644480000000001</v>
      </c>
      <c r="Z1791" s="16">
        <v>3.6115200000000001</v>
      </c>
      <c r="AA1791" s="18">
        <v>0</v>
      </c>
      <c r="AB1791" s="16">
        <v>-76.644480000000001</v>
      </c>
      <c r="AC1791" s="12" t="s">
        <v>549</v>
      </c>
      <c r="AD1791" s="12" t="s">
        <v>559</v>
      </c>
      <c r="AE1791" s="19">
        <v>43706</v>
      </c>
      <c r="AF1791" s="19">
        <v>43706</v>
      </c>
    </row>
    <row r="1792" spans="1:32" s="12" customFormat="1" ht="12.75" x14ac:dyDescent="0.15">
      <c r="A1792" s="12" t="s">
        <v>400</v>
      </c>
      <c r="B1792" s="12" t="s">
        <v>204</v>
      </c>
      <c r="C1792" s="12" t="s">
        <v>1101</v>
      </c>
      <c r="D1792" s="12" t="s">
        <v>1097</v>
      </c>
      <c r="E1792" s="12" t="s">
        <v>544</v>
      </c>
      <c r="F1792" s="12" t="s">
        <v>703</v>
      </c>
      <c r="G1792" s="16">
        <v>600000</v>
      </c>
      <c r="H1792" s="16">
        <v>0</v>
      </c>
      <c r="I1792" s="17">
        <v>0</v>
      </c>
      <c r="J1792" s="17">
        <v>0</v>
      </c>
      <c r="K1792" s="16">
        <v>600000</v>
      </c>
      <c r="L1792" s="12" t="s">
        <v>1102</v>
      </c>
      <c r="M1792" s="12" t="s">
        <v>686</v>
      </c>
      <c r="N1792" s="12" t="s">
        <v>1103</v>
      </c>
      <c r="O1792" s="16">
        <v>127.2</v>
      </c>
      <c r="P1792" s="16">
        <v>0</v>
      </c>
      <c r="Q1792" s="17">
        <v>0</v>
      </c>
      <c r="R1792" s="17">
        <v>0</v>
      </c>
      <c r="S1792" s="16">
        <v>0</v>
      </c>
      <c r="T1792" s="16">
        <v>0</v>
      </c>
      <c r="U1792" s="17">
        <v>0</v>
      </c>
      <c r="V1792" s="17">
        <v>0</v>
      </c>
      <c r="W1792" s="16">
        <v>0</v>
      </c>
      <c r="X1792" s="16">
        <v>127.2</v>
      </c>
      <c r="Y1792" s="16">
        <v>0</v>
      </c>
      <c r="Z1792" s="16">
        <v>0</v>
      </c>
      <c r="AA1792" s="18">
        <v>0</v>
      </c>
      <c r="AB1792" s="16">
        <v>0</v>
      </c>
      <c r="AC1792" s="12" t="s">
        <v>549</v>
      </c>
      <c r="AD1792" s="12" t="s">
        <v>559</v>
      </c>
      <c r="AE1792" s="19">
        <v>43706</v>
      </c>
    </row>
    <row r="1793" spans="1:34" s="12" customFormat="1" ht="12.75" x14ac:dyDescent="0.15">
      <c r="A1793" s="12" t="s">
        <v>2733</v>
      </c>
      <c r="B1793" s="12" t="s">
        <v>388</v>
      </c>
      <c r="C1793" s="12" t="s">
        <v>800</v>
      </c>
      <c r="D1793" s="12" t="s">
        <v>801</v>
      </c>
      <c r="E1793" s="12" t="s">
        <v>544</v>
      </c>
      <c r="F1793" s="12" t="s">
        <v>703</v>
      </c>
      <c r="G1793" s="16">
        <v>1000000</v>
      </c>
      <c r="H1793" s="16">
        <v>0</v>
      </c>
      <c r="I1793" s="17">
        <v>0</v>
      </c>
      <c r="J1793" s="17">
        <v>0</v>
      </c>
      <c r="K1793" s="16">
        <v>1000000</v>
      </c>
      <c r="L1793" s="12" t="s">
        <v>802</v>
      </c>
      <c r="M1793" s="12" t="s">
        <v>569</v>
      </c>
      <c r="N1793" s="12" t="s">
        <v>803</v>
      </c>
      <c r="O1793" s="16">
        <v>167</v>
      </c>
      <c r="P1793" s="16">
        <v>0</v>
      </c>
      <c r="Q1793" s="17">
        <v>0</v>
      </c>
      <c r="R1793" s="17">
        <v>0</v>
      </c>
      <c r="S1793" s="16">
        <v>0</v>
      </c>
      <c r="T1793" s="16">
        <v>0</v>
      </c>
      <c r="U1793" s="17">
        <v>0</v>
      </c>
      <c r="V1793" s="17">
        <v>0</v>
      </c>
      <c r="W1793" s="16">
        <v>0</v>
      </c>
      <c r="X1793" s="16">
        <v>167</v>
      </c>
      <c r="Y1793" s="16">
        <v>0</v>
      </c>
      <c r="Z1793" s="16">
        <v>0</v>
      </c>
      <c r="AA1793" s="18">
        <v>0</v>
      </c>
      <c r="AB1793" s="16">
        <v>0</v>
      </c>
      <c r="AC1793" s="12" t="s">
        <v>549</v>
      </c>
      <c r="AD1793" s="12" t="s">
        <v>559</v>
      </c>
      <c r="AE1793" s="19">
        <v>43706</v>
      </c>
    </row>
    <row r="1794" spans="1:34" s="12" customFormat="1" ht="12.75" x14ac:dyDescent="0.15">
      <c r="A1794" s="12" t="s">
        <v>402</v>
      </c>
      <c r="B1794" s="12" t="s">
        <v>37</v>
      </c>
      <c r="C1794" s="12" t="s">
        <v>588</v>
      </c>
      <c r="D1794" s="12" t="s">
        <v>589</v>
      </c>
      <c r="E1794" s="12" t="s">
        <v>544</v>
      </c>
      <c r="F1794" s="12" t="s">
        <v>545</v>
      </c>
      <c r="G1794" s="16">
        <v>2000</v>
      </c>
      <c r="H1794" s="16">
        <v>590.1</v>
      </c>
      <c r="I1794" s="17">
        <v>590.1</v>
      </c>
      <c r="J1794" s="17">
        <v>590.1</v>
      </c>
      <c r="K1794" s="16">
        <v>1409.9</v>
      </c>
      <c r="L1794" s="12" t="s">
        <v>595</v>
      </c>
      <c r="M1794" s="12" t="s">
        <v>591</v>
      </c>
      <c r="N1794" s="12" t="s">
        <v>596</v>
      </c>
      <c r="O1794" s="16">
        <v>83</v>
      </c>
      <c r="P1794" s="16">
        <v>24.49</v>
      </c>
      <c r="Q1794" s="17">
        <v>24.49</v>
      </c>
      <c r="R1794" s="17">
        <v>24.49</v>
      </c>
      <c r="S1794" s="16">
        <v>0</v>
      </c>
      <c r="T1794" s="16">
        <v>0</v>
      </c>
      <c r="U1794" s="17">
        <v>0</v>
      </c>
      <c r="V1794" s="17">
        <v>0</v>
      </c>
      <c r="W1794" s="16">
        <v>24.49</v>
      </c>
      <c r="X1794" s="16">
        <v>58.51</v>
      </c>
      <c r="Y1794" s="16">
        <v>8.4999999999581602E-4</v>
      </c>
      <c r="Z1794" s="16">
        <v>24.489149999999999</v>
      </c>
      <c r="AA1794" s="18">
        <v>0</v>
      </c>
      <c r="AB1794" s="16">
        <v>-8.5000000000036403E-4</v>
      </c>
      <c r="AC1794" s="12" t="s">
        <v>549</v>
      </c>
      <c r="AD1794" s="12" t="s">
        <v>559</v>
      </c>
      <c r="AE1794" s="19">
        <v>43699</v>
      </c>
      <c r="AF1794" s="19">
        <v>43700</v>
      </c>
      <c r="AH1794" s="20">
        <v>43704</v>
      </c>
    </row>
    <row r="1795" spans="1:34" s="12" customFormat="1" ht="12.75" x14ac:dyDescent="0.15">
      <c r="A1795" s="12" t="s">
        <v>2734</v>
      </c>
      <c r="B1795" s="12" t="s">
        <v>477</v>
      </c>
      <c r="C1795" s="12" t="s">
        <v>573</v>
      </c>
      <c r="D1795" s="12" t="s">
        <v>1413</v>
      </c>
      <c r="E1795" s="12" t="s">
        <v>544</v>
      </c>
      <c r="F1795" s="12" t="s">
        <v>545</v>
      </c>
      <c r="G1795" s="16">
        <v>200</v>
      </c>
      <c r="H1795" s="16">
        <v>0</v>
      </c>
      <c r="I1795" s="17">
        <v>0</v>
      </c>
      <c r="J1795" s="17">
        <v>0</v>
      </c>
      <c r="K1795" s="16">
        <v>200</v>
      </c>
      <c r="L1795" s="12" t="s">
        <v>1414</v>
      </c>
      <c r="M1795" s="12" t="s">
        <v>557</v>
      </c>
      <c r="N1795" s="12" t="s">
        <v>1415</v>
      </c>
      <c r="O1795" s="16">
        <v>15.8</v>
      </c>
      <c r="P1795" s="16">
        <v>0</v>
      </c>
      <c r="Q1795" s="17">
        <v>15.8</v>
      </c>
      <c r="R1795" s="17">
        <v>15.8</v>
      </c>
      <c r="S1795" s="16">
        <v>0</v>
      </c>
      <c r="T1795" s="16">
        <v>0</v>
      </c>
      <c r="U1795" s="17">
        <v>0</v>
      </c>
      <c r="V1795" s="17">
        <v>0</v>
      </c>
      <c r="W1795" s="16">
        <v>0</v>
      </c>
      <c r="X1795" s="16">
        <v>15.8</v>
      </c>
      <c r="Y1795" s="16">
        <v>0</v>
      </c>
      <c r="Z1795" s="16">
        <v>0</v>
      </c>
      <c r="AA1795" s="18">
        <v>0</v>
      </c>
      <c r="AB1795" s="16">
        <v>0</v>
      </c>
      <c r="AC1795" s="12" t="s">
        <v>549</v>
      </c>
      <c r="AD1795" s="12" t="s">
        <v>559</v>
      </c>
      <c r="AE1795" s="19">
        <v>43699</v>
      </c>
      <c r="AH1795" s="20">
        <v>43704</v>
      </c>
    </row>
    <row r="1796" spans="1:34" s="12" customFormat="1" ht="12.75" x14ac:dyDescent="0.15">
      <c r="A1796" s="12" t="s">
        <v>2735</v>
      </c>
      <c r="B1796" s="12" t="s">
        <v>477</v>
      </c>
      <c r="C1796" s="12" t="s">
        <v>573</v>
      </c>
      <c r="D1796" s="12" t="s">
        <v>1413</v>
      </c>
      <c r="E1796" s="12" t="s">
        <v>544</v>
      </c>
      <c r="F1796" s="12" t="s">
        <v>545</v>
      </c>
      <c r="G1796" s="16">
        <v>200</v>
      </c>
      <c r="H1796" s="16">
        <v>0</v>
      </c>
      <c r="I1796" s="17">
        <v>0</v>
      </c>
      <c r="J1796" s="17">
        <v>0</v>
      </c>
      <c r="K1796" s="16">
        <v>200</v>
      </c>
      <c r="L1796" s="12" t="s">
        <v>1414</v>
      </c>
      <c r="M1796" s="12" t="s">
        <v>557</v>
      </c>
      <c r="N1796" s="12" t="s">
        <v>1415</v>
      </c>
      <c r="O1796" s="16">
        <v>15.8</v>
      </c>
      <c r="P1796" s="16">
        <v>0</v>
      </c>
      <c r="Q1796" s="17">
        <v>0</v>
      </c>
      <c r="R1796" s="17">
        <v>0</v>
      </c>
      <c r="S1796" s="16">
        <v>0</v>
      </c>
      <c r="T1796" s="16">
        <v>0</v>
      </c>
      <c r="U1796" s="17">
        <v>0</v>
      </c>
      <c r="V1796" s="17">
        <v>0</v>
      </c>
      <c r="W1796" s="16">
        <v>0</v>
      </c>
      <c r="X1796" s="16">
        <v>15.8</v>
      </c>
      <c r="Y1796" s="16">
        <v>0</v>
      </c>
      <c r="Z1796" s="16">
        <v>0</v>
      </c>
      <c r="AA1796" s="18">
        <v>0</v>
      </c>
      <c r="AB1796" s="16">
        <v>0</v>
      </c>
      <c r="AC1796" s="12" t="s">
        <v>549</v>
      </c>
      <c r="AD1796" s="12" t="s">
        <v>559</v>
      </c>
      <c r="AE1796" s="19">
        <v>43699</v>
      </c>
      <c r="AH1796" s="20">
        <v>43704</v>
      </c>
    </row>
    <row r="1797" spans="1:34" s="12" customFormat="1" ht="12.75" x14ac:dyDescent="0.15">
      <c r="A1797" s="12" t="s">
        <v>2736</v>
      </c>
      <c r="B1797" s="12" t="s">
        <v>1009</v>
      </c>
      <c r="C1797" s="12" t="s">
        <v>453</v>
      </c>
      <c r="D1797" s="12" t="s">
        <v>628</v>
      </c>
      <c r="E1797" s="12" t="s">
        <v>544</v>
      </c>
      <c r="F1797" s="12" t="s">
        <v>545</v>
      </c>
      <c r="G1797" s="16">
        <v>300000</v>
      </c>
      <c r="H1797" s="16">
        <v>300000</v>
      </c>
      <c r="I1797" s="17">
        <v>300000</v>
      </c>
      <c r="J1797" s="17">
        <v>300000</v>
      </c>
      <c r="K1797" s="16">
        <v>0</v>
      </c>
      <c r="L1797" s="12" t="s">
        <v>629</v>
      </c>
      <c r="M1797" s="12" t="s">
        <v>564</v>
      </c>
      <c r="N1797" s="12" t="s">
        <v>630</v>
      </c>
      <c r="O1797" s="16">
        <v>259</v>
      </c>
      <c r="P1797" s="16">
        <v>259</v>
      </c>
      <c r="Q1797" s="17">
        <v>259</v>
      </c>
      <c r="R1797" s="17">
        <v>259</v>
      </c>
      <c r="S1797" s="16">
        <v>0</v>
      </c>
      <c r="T1797" s="16">
        <v>0</v>
      </c>
      <c r="U1797" s="17">
        <v>0</v>
      </c>
      <c r="V1797" s="17">
        <v>0</v>
      </c>
      <c r="W1797" s="16">
        <v>259</v>
      </c>
      <c r="X1797" s="16">
        <v>0</v>
      </c>
      <c r="Y1797" s="16">
        <v>0</v>
      </c>
      <c r="Z1797" s="16">
        <v>259</v>
      </c>
      <c r="AA1797" s="18">
        <v>0</v>
      </c>
      <c r="AB1797" s="16">
        <v>0</v>
      </c>
      <c r="AC1797" s="12" t="s">
        <v>549</v>
      </c>
      <c r="AD1797" s="12" t="s">
        <v>559</v>
      </c>
      <c r="AE1797" s="19">
        <v>43699</v>
      </c>
      <c r="AF1797" s="19">
        <v>43699</v>
      </c>
      <c r="AG1797" s="19">
        <v>43703</v>
      </c>
      <c r="AH1797" s="20">
        <v>43704</v>
      </c>
    </row>
    <row r="1798" spans="1:34" s="12" customFormat="1" ht="12.75" x14ac:dyDescent="0.15">
      <c r="A1798" s="12" t="s">
        <v>2737</v>
      </c>
      <c r="B1798" s="12" t="s">
        <v>2738</v>
      </c>
      <c r="C1798" s="12" t="s">
        <v>2739</v>
      </c>
      <c r="D1798" s="12" t="s">
        <v>2740</v>
      </c>
      <c r="E1798" s="12" t="s">
        <v>544</v>
      </c>
      <c r="F1798" s="12" t="s">
        <v>703</v>
      </c>
      <c r="G1798" s="16">
        <v>400</v>
      </c>
      <c r="H1798" s="16">
        <v>0</v>
      </c>
      <c r="I1798" s="17">
        <v>0</v>
      </c>
      <c r="J1798" s="17">
        <v>0</v>
      </c>
      <c r="K1798" s="16">
        <v>400</v>
      </c>
      <c r="L1798" s="12" t="s">
        <v>395</v>
      </c>
      <c r="M1798" s="12" t="s">
        <v>740</v>
      </c>
      <c r="N1798" s="12" t="s">
        <v>741</v>
      </c>
      <c r="O1798" s="16">
        <v>400</v>
      </c>
      <c r="P1798" s="16">
        <v>0</v>
      </c>
      <c r="Q1798" s="17">
        <v>0</v>
      </c>
      <c r="R1798" s="17">
        <v>0</v>
      </c>
      <c r="S1798" s="16">
        <v>0</v>
      </c>
      <c r="T1798" s="16">
        <v>0</v>
      </c>
      <c r="U1798" s="17">
        <v>0</v>
      </c>
      <c r="V1798" s="17">
        <v>0</v>
      </c>
      <c r="W1798" s="16">
        <v>0</v>
      </c>
      <c r="X1798" s="16">
        <v>400</v>
      </c>
      <c r="Y1798" s="16">
        <v>0</v>
      </c>
      <c r="Z1798" s="16">
        <v>0</v>
      </c>
      <c r="AA1798" s="18">
        <v>0</v>
      </c>
      <c r="AB1798" s="16">
        <v>0</v>
      </c>
      <c r="AC1798" s="12" t="s">
        <v>549</v>
      </c>
      <c r="AD1798" s="12" t="s">
        <v>94</v>
      </c>
      <c r="AE1798" s="19">
        <v>43699</v>
      </c>
    </row>
    <row r="1799" spans="1:34" s="12" customFormat="1" ht="12.75" x14ac:dyDescent="0.15">
      <c r="A1799" s="12" t="s">
        <v>2741</v>
      </c>
      <c r="B1799" s="12" t="s">
        <v>1821</v>
      </c>
      <c r="C1799" s="12" t="s">
        <v>573</v>
      </c>
      <c r="D1799" s="12" t="s">
        <v>1822</v>
      </c>
      <c r="E1799" s="12" t="s">
        <v>544</v>
      </c>
      <c r="F1799" s="12" t="s">
        <v>545</v>
      </c>
      <c r="G1799" s="16">
        <v>400</v>
      </c>
      <c r="H1799" s="16">
        <v>0</v>
      </c>
      <c r="I1799" s="17">
        <v>0</v>
      </c>
      <c r="J1799" s="17">
        <v>0</v>
      </c>
      <c r="K1799" s="16">
        <v>400</v>
      </c>
      <c r="L1799" s="12" t="s">
        <v>1823</v>
      </c>
      <c r="M1799" s="12" t="s">
        <v>557</v>
      </c>
      <c r="N1799" s="12" t="s">
        <v>1824</v>
      </c>
      <c r="O1799" s="16">
        <v>64</v>
      </c>
      <c r="P1799" s="16">
        <v>0</v>
      </c>
      <c r="Q1799" s="17">
        <v>64</v>
      </c>
      <c r="R1799" s="17">
        <v>64</v>
      </c>
      <c r="S1799" s="16">
        <v>0</v>
      </c>
      <c r="T1799" s="16">
        <v>0</v>
      </c>
      <c r="U1799" s="17">
        <v>0</v>
      </c>
      <c r="V1799" s="17">
        <v>0</v>
      </c>
      <c r="W1799" s="16">
        <v>0</v>
      </c>
      <c r="X1799" s="16">
        <v>64</v>
      </c>
      <c r="Y1799" s="16">
        <v>0</v>
      </c>
      <c r="Z1799" s="16">
        <v>0</v>
      </c>
      <c r="AA1799" s="18">
        <v>0</v>
      </c>
      <c r="AB1799" s="16">
        <v>0</v>
      </c>
      <c r="AC1799" s="12" t="s">
        <v>549</v>
      </c>
      <c r="AD1799" s="12" t="s">
        <v>559</v>
      </c>
      <c r="AE1799" s="19">
        <v>43699</v>
      </c>
      <c r="AH1799" s="20">
        <v>43704</v>
      </c>
    </row>
    <row r="1800" spans="1:34" s="12" customFormat="1" ht="12.75" x14ac:dyDescent="0.15">
      <c r="A1800" s="12" t="s">
        <v>2742</v>
      </c>
      <c r="B1800" s="12" t="s">
        <v>346</v>
      </c>
      <c r="C1800" s="12" t="s">
        <v>670</v>
      </c>
      <c r="D1800" s="12" t="s">
        <v>671</v>
      </c>
      <c r="E1800" s="12" t="s">
        <v>544</v>
      </c>
      <c r="F1800" s="12" t="s">
        <v>545</v>
      </c>
      <c r="G1800" s="16">
        <v>1500000</v>
      </c>
      <c r="H1800" s="16">
        <v>898000</v>
      </c>
      <c r="I1800" s="17">
        <v>898000</v>
      </c>
      <c r="J1800" s="17">
        <v>898000</v>
      </c>
      <c r="K1800" s="16">
        <v>602000</v>
      </c>
      <c r="L1800" s="12" t="s">
        <v>1698</v>
      </c>
      <c r="M1800" s="12" t="s">
        <v>564</v>
      </c>
      <c r="N1800" s="12" t="s">
        <v>2376</v>
      </c>
      <c r="O1800" s="16">
        <v>1965</v>
      </c>
      <c r="P1800" s="16">
        <v>1201.8</v>
      </c>
      <c r="Q1800" s="17">
        <v>1965</v>
      </c>
      <c r="R1800" s="17">
        <v>1965</v>
      </c>
      <c r="S1800" s="16">
        <v>0</v>
      </c>
      <c r="T1800" s="16">
        <v>0</v>
      </c>
      <c r="U1800" s="17">
        <v>0</v>
      </c>
      <c r="V1800" s="17">
        <v>0</v>
      </c>
      <c r="W1800" s="16">
        <v>1201.8</v>
      </c>
      <c r="X1800" s="16">
        <v>763.2</v>
      </c>
      <c r="Y1800" s="16">
        <v>25.42</v>
      </c>
      <c r="Z1800" s="16">
        <v>1176.3800000000001</v>
      </c>
      <c r="AA1800" s="18">
        <v>0</v>
      </c>
      <c r="AB1800" s="16">
        <v>-25.42</v>
      </c>
      <c r="AC1800" s="12" t="s">
        <v>549</v>
      </c>
      <c r="AD1800" s="12" t="s">
        <v>559</v>
      </c>
      <c r="AE1800" s="19">
        <v>43699</v>
      </c>
      <c r="AF1800" s="19">
        <v>43701</v>
      </c>
      <c r="AH1800" s="20">
        <v>43704</v>
      </c>
    </row>
    <row r="1801" spans="1:34" s="12" customFormat="1" ht="12.75" x14ac:dyDescent="0.15">
      <c r="A1801" s="12" t="s">
        <v>2743</v>
      </c>
      <c r="B1801" s="12" t="s">
        <v>15</v>
      </c>
      <c r="C1801" s="12" t="s">
        <v>690</v>
      </c>
      <c r="D1801" s="12" t="s">
        <v>691</v>
      </c>
      <c r="E1801" s="12" t="s">
        <v>544</v>
      </c>
      <c r="F1801" s="12" t="s">
        <v>585</v>
      </c>
      <c r="G1801" s="16">
        <v>1200000</v>
      </c>
      <c r="H1801" s="16">
        <v>489000</v>
      </c>
      <c r="I1801" s="17">
        <v>489000</v>
      </c>
      <c r="J1801" s="17">
        <v>489000</v>
      </c>
      <c r="K1801" s="16">
        <v>711000</v>
      </c>
      <c r="L1801" s="12" t="s">
        <v>692</v>
      </c>
      <c r="M1801" s="12" t="s">
        <v>564</v>
      </c>
      <c r="N1801" s="12" t="s">
        <v>693</v>
      </c>
      <c r="O1801" s="16">
        <v>408</v>
      </c>
      <c r="P1801" s="16">
        <v>263</v>
      </c>
      <c r="Q1801" s="17">
        <v>263</v>
      </c>
      <c r="R1801" s="17">
        <v>263</v>
      </c>
      <c r="S1801" s="16">
        <v>0</v>
      </c>
      <c r="T1801" s="16">
        <v>0</v>
      </c>
      <c r="U1801" s="17">
        <v>0</v>
      </c>
      <c r="V1801" s="17">
        <v>0</v>
      </c>
      <c r="W1801" s="16">
        <v>263</v>
      </c>
      <c r="X1801" s="16">
        <v>145</v>
      </c>
      <c r="Y1801" s="16">
        <v>96.74</v>
      </c>
      <c r="Z1801" s="16">
        <v>166.26</v>
      </c>
      <c r="AA1801" s="18">
        <v>0</v>
      </c>
      <c r="AB1801" s="16">
        <v>-96.74</v>
      </c>
      <c r="AC1801" s="12" t="s">
        <v>549</v>
      </c>
      <c r="AD1801" s="12" t="s">
        <v>559</v>
      </c>
      <c r="AE1801" s="19">
        <v>43699</v>
      </c>
      <c r="AF1801" s="19">
        <v>43704</v>
      </c>
    </row>
    <row r="1802" spans="1:34" s="12" customFormat="1" ht="12.75" x14ac:dyDescent="0.15">
      <c r="A1802" s="12" t="s">
        <v>2744</v>
      </c>
      <c r="B1802" s="12" t="s">
        <v>101</v>
      </c>
      <c r="C1802" s="12" t="s">
        <v>588</v>
      </c>
      <c r="D1802" s="12" t="s">
        <v>983</v>
      </c>
      <c r="E1802" s="12" t="s">
        <v>544</v>
      </c>
      <c r="F1802" s="12" t="s">
        <v>703</v>
      </c>
      <c r="G1802" s="16">
        <v>1000</v>
      </c>
      <c r="H1802" s="16">
        <v>0</v>
      </c>
      <c r="I1802" s="17">
        <v>0</v>
      </c>
      <c r="J1802" s="17">
        <v>0</v>
      </c>
      <c r="K1802" s="16">
        <v>1000</v>
      </c>
      <c r="L1802" s="12" t="s">
        <v>984</v>
      </c>
      <c r="M1802" s="12" t="s">
        <v>557</v>
      </c>
      <c r="N1802" s="12" t="s">
        <v>985</v>
      </c>
      <c r="O1802" s="16">
        <v>159</v>
      </c>
      <c r="P1802" s="16">
        <v>0</v>
      </c>
      <c r="Q1802" s="17">
        <v>0</v>
      </c>
      <c r="R1802" s="17">
        <v>0</v>
      </c>
      <c r="S1802" s="16">
        <v>0</v>
      </c>
      <c r="T1802" s="16">
        <v>0</v>
      </c>
      <c r="U1802" s="17">
        <v>0</v>
      </c>
      <c r="V1802" s="17">
        <v>0</v>
      </c>
      <c r="W1802" s="16">
        <v>0</v>
      </c>
      <c r="X1802" s="16">
        <v>159</v>
      </c>
      <c r="Y1802" s="16">
        <v>0</v>
      </c>
      <c r="Z1802" s="16">
        <v>0</v>
      </c>
      <c r="AA1802" s="18">
        <v>0</v>
      </c>
      <c r="AB1802" s="16">
        <v>0</v>
      </c>
      <c r="AC1802" s="12" t="s">
        <v>549</v>
      </c>
      <c r="AD1802" s="12" t="s">
        <v>559</v>
      </c>
      <c r="AE1802" s="19">
        <v>43699</v>
      </c>
    </row>
    <row r="1803" spans="1:34" s="12" customFormat="1" ht="12.75" x14ac:dyDescent="0.15">
      <c r="A1803" s="12" t="s">
        <v>2745</v>
      </c>
      <c r="B1803" s="12" t="s">
        <v>410</v>
      </c>
      <c r="C1803" s="12" t="s">
        <v>652</v>
      </c>
      <c r="D1803" s="12" t="s">
        <v>1196</v>
      </c>
      <c r="E1803" s="12" t="s">
        <v>544</v>
      </c>
      <c r="F1803" s="12" t="s">
        <v>708</v>
      </c>
      <c r="G1803" s="16">
        <v>600</v>
      </c>
      <c r="H1803" s="16">
        <v>0</v>
      </c>
      <c r="I1803" s="17">
        <v>0</v>
      </c>
      <c r="J1803" s="17">
        <v>0</v>
      </c>
      <c r="K1803" s="16">
        <v>600</v>
      </c>
      <c r="L1803" s="12" t="s">
        <v>1316</v>
      </c>
      <c r="M1803" s="12" t="s">
        <v>557</v>
      </c>
      <c r="N1803" s="12" t="s">
        <v>2215</v>
      </c>
      <c r="O1803" s="16">
        <v>161.63999999999999</v>
      </c>
      <c r="P1803" s="16">
        <v>0</v>
      </c>
      <c r="Q1803" s="17">
        <v>35.4</v>
      </c>
      <c r="R1803" s="17">
        <v>35.4</v>
      </c>
      <c r="S1803" s="16">
        <v>0</v>
      </c>
      <c r="T1803" s="16">
        <v>0</v>
      </c>
      <c r="U1803" s="17">
        <v>0</v>
      </c>
      <c r="V1803" s="17">
        <v>0</v>
      </c>
      <c r="W1803" s="16">
        <v>0</v>
      </c>
      <c r="X1803" s="16">
        <v>161.63999999999999</v>
      </c>
      <c r="Y1803" s="16">
        <v>0</v>
      </c>
      <c r="Z1803" s="16">
        <v>0</v>
      </c>
      <c r="AA1803" s="18">
        <v>0</v>
      </c>
      <c r="AB1803" s="16">
        <v>0</v>
      </c>
      <c r="AC1803" s="12" t="s">
        <v>549</v>
      </c>
      <c r="AD1803" s="12" t="s">
        <v>559</v>
      </c>
      <c r="AE1803" s="19">
        <v>43699</v>
      </c>
    </row>
    <row r="1804" spans="1:34" s="12" customFormat="1" ht="12.75" x14ac:dyDescent="0.15">
      <c r="A1804" s="12" t="s">
        <v>2746</v>
      </c>
      <c r="B1804" s="12" t="s">
        <v>416</v>
      </c>
      <c r="C1804" s="12" t="s">
        <v>753</v>
      </c>
      <c r="D1804" s="12" t="s">
        <v>2494</v>
      </c>
      <c r="E1804" s="12" t="s">
        <v>544</v>
      </c>
      <c r="F1804" s="12" t="s">
        <v>703</v>
      </c>
      <c r="G1804" s="16">
        <v>600</v>
      </c>
      <c r="H1804" s="16">
        <v>0</v>
      </c>
      <c r="I1804" s="17">
        <v>0</v>
      </c>
      <c r="J1804" s="17">
        <v>0</v>
      </c>
      <c r="K1804" s="16">
        <v>600</v>
      </c>
      <c r="L1804" s="12" t="s">
        <v>1197</v>
      </c>
      <c r="M1804" s="12" t="s">
        <v>557</v>
      </c>
      <c r="N1804" s="12" t="s">
        <v>2495</v>
      </c>
      <c r="O1804" s="16">
        <v>54.54</v>
      </c>
      <c r="P1804" s="16">
        <v>0</v>
      </c>
      <c r="Q1804" s="17">
        <v>0</v>
      </c>
      <c r="R1804" s="17">
        <v>0</v>
      </c>
      <c r="S1804" s="16">
        <v>0</v>
      </c>
      <c r="T1804" s="16">
        <v>0</v>
      </c>
      <c r="U1804" s="17">
        <v>0</v>
      </c>
      <c r="V1804" s="17">
        <v>0</v>
      </c>
      <c r="W1804" s="16">
        <v>0</v>
      </c>
      <c r="X1804" s="16">
        <v>54.54</v>
      </c>
      <c r="Y1804" s="16">
        <v>0</v>
      </c>
      <c r="Z1804" s="16">
        <v>0</v>
      </c>
      <c r="AA1804" s="18">
        <v>0</v>
      </c>
      <c r="AB1804" s="16">
        <v>0</v>
      </c>
      <c r="AC1804" s="12" t="s">
        <v>549</v>
      </c>
      <c r="AD1804" s="12" t="s">
        <v>559</v>
      </c>
      <c r="AE1804" s="19">
        <v>43699</v>
      </c>
    </row>
    <row r="1805" spans="1:34" s="12" customFormat="1" ht="12.75" x14ac:dyDescent="0.15">
      <c r="A1805" s="12" t="s">
        <v>2747</v>
      </c>
      <c r="B1805" s="12" t="s">
        <v>9</v>
      </c>
      <c r="C1805" s="12" t="s">
        <v>588</v>
      </c>
      <c r="D1805" s="12" t="s">
        <v>607</v>
      </c>
      <c r="E1805" s="12" t="s">
        <v>544</v>
      </c>
      <c r="F1805" s="12" t="s">
        <v>545</v>
      </c>
      <c r="G1805" s="16">
        <v>2000</v>
      </c>
      <c r="H1805" s="16">
        <v>1946</v>
      </c>
      <c r="I1805" s="17">
        <v>1946</v>
      </c>
      <c r="J1805" s="17">
        <v>1946</v>
      </c>
      <c r="K1805" s="16">
        <v>54</v>
      </c>
      <c r="L1805" s="12" t="s">
        <v>608</v>
      </c>
      <c r="M1805" s="12" t="s">
        <v>557</v>
      </c>
      <c r="N1805" s="12" t="s">
        <v>609</v>
      </c>
      <c r="O1805" s="16">
        <v>281</v>
      </c>
      <c r="P1805" s="16">
        <v>273.42</v>
      </c>
      <c r="Q1805" s="17">
        <v>281</v>
      </c>
      <c r="R1805" s="17">
        <v>281</v>
      </c>
      <c r="S1805" s="16">
        <v>0</v>
      </c>
      <c r="T1805" s="16">
        <v>0</v>
      </c>
      <c r="U1805" s="17">
        <v>0</v>
      </c>
      <c r="V1805" s="17">
        <v>0</v>
      </c>
      <c r="W1805" s="16">
        <v>273.42</v>
      </c>
      <c r="X1805" s="16">
        <v>7.58</v>
      </c>
      <c r="Y1805" s="16">
        <v>7.0000000000072799E-3</v>
      </c>
      <c r="Z1805" s="16">
        <v>273.41300000000001</v>
      </c>
      <c r="AA1805" s="18">
        <v>0</v>
      </c>
      <c r="AB1805" s="16">
        <v>-7.0000000000072799E-3</v>
      </c>
      <c r="AC1805" s="12" t="s">
        <v>549</v>
      </c>
      <c r="AD1805" s="12" t="s">
        <v>559</v>
      </c>
      <c r="AE1805" s="19">
        <v>43699</v>
      </c>
      <c r="AF1805" s="19">
        <v>43699</v>
      </c>
      <c r="AH1805" s="20">
        <v>43704</v>
      </c>
    </row>
    <row r="1806" spans="1:34" s="12" customFormat="1" ht="12.75" x14ac:dyDescent="0.15">
      <c r="A1806" s="12" t="s">
        <v>2748</v>
      </c>
      <c r="B1806" s="12" t="s">
        <v>279</v>
      </c>
      <c r="C1806" s="12" t="s">
        <v>740</v>
      </c>
      <c r="D1806" s="12" t="s">
        <v>741</v>
      </c>
      <c r="E1806" s="12" t="s">
        <v>544</v>
      </c>
      <c r="F1806" s="12" t="s">
        <v>545</v>
      </c>
      <c r="G1806" s="16">
        <v>1000</v>
      </c>
      <c r="H1806" s="16">
        <v>716</v>
      </c>
      <c r="I1806" s="17">
        <v>716</v>
      </c>
      <c r="J1806" s="17">
        <v>716</v>
      </c>
      <c r="K1806" s="16">
        <v>284</v>
      </c>
      <c r="L1806" s="12" t="s">
        <v>742</v>
      </c>
      <c r="M1806" s="12" t="s">
        <v>743</v>
      </c>
      <c r="N1806" s="12" t="s">
        <v>744</v>
      </c>
      <c r="O1806" s="16">
        <v>80.256</v>
      </c>
      <c r="P1806" s="16">
        <v>59.155999999999999</v>
      </c>
      <c r="Q1806" s="17">
        <v>80.256</v>
      </c>
      <c r="R1806" s="17">
        <v>80.256</v>
      </c>
      <c r="S1806" s="16">
        <v>0</v>
      </c>
      <c r="T1806" s="16">
        <v>0</v>
      </c>
      <c r="U1806" s="17">
        <v>0</v>
      </c>
      <c r="V1806" s="17">
        <v>0</v>
      </c>
      <c r="W1806" s="16">
        <v>59.155999999999999</v>
      </c>
      <c r="X1806" s="16">
        <v>21.1</v>
      </c>
      <c r="Y1806" s="16">
        <v>1.69270399999999</v>
      </c>
      <c r="Z1806" s="16">
        <v>57.463296</v>
      </c>
      <c r="AA1806" s="18">
        <v>0</v>
      </c>
      <c r="AB1806" s="16">
        <v>-1.692704</v>
      </c>
      <c r="AC1806" s="12" t="s">
        <v>549</v>
      </c>
      <c r="AD1806" s="12" t="s">
        <v>559</v>
      </c>
      <c r="AE1806" s="19">
        <v>43699</v>
      </c>
      <c r="AF1806" s="19">
        <v>43701</v>
      </c>
      <c r="AH1806" s="20">
        <v>43704</v>
      </c>
    </row>
    <row r="1807" spans="1:34" s="12" customFormat="1" ht="12.75" x14ac:dyDescent="0.15">
      <c r="A1807" s="12" t="s">
        <v>390</v>
      </c>
      <c r="B1807" s="12" t="s">
        <v>391</v>
      </c>
      <c r="C1807" s="12" t="s">
        <v>453</v>
      </c>
      <c r="D1807" s="12" t="s">
        <v>1968</v>
      </c>
      <c r="E1807" s="12" t="s">
        <v>544</v>
      </c>
      <c r="F1807" s="12" t="s">
        <v>708</v>
      </c>
      <c r="G1807" s="16">
        <v>400000</v>
      </c>
      <c r="H1807" s="16">
        <v>0</v>
      </c>
      <c r="I1807" s="17">
        <v>0</v>
      </c>
      <c r="J1807" s="17">
        <v>0</v>
      </c>
      <c r="K1807" s="16">
        <v>400000</v>
      </c>
      <c r="L1807" s="12" t="s">
        <v>1969</v>
      </c>
      <c r="M1807" s="12" t="s">
        <v>725</v>
      </c>
      <c r="N1807" s="12" t="s">
        <v>1970</v>
      </c>
      <c r="O1807" s="16">
        <v>179</v>
      </c>
      <c r="P1807" s="16">
        <v>171</v>
      </c>
      <c r="Q1807" s="17">
        <v>171</v>
      </c>
      <c r="R1807" s="17">
        <v>171</v>
      </c>
      <c r="S1807" s="16">
        <v>0</v>
      </c>
      <c r="T1807" s="16">
        <v>0</v>
      </c>
      <c r="U1807" s="17">
        <v>0</v>
      </c>
      <c r="V1807" s="17">
        <v>0</v>
      </c>
      <c r="W1807" s="16">
        <v>171</v>
      </c>
      <c r="X1807" s="16">
        <v>8</v>
      </c>
      <c r="Y1807" s="16">
        <v>171</v>
      </c>
      <c r="Z1807" s="16">
        <v>0</v>
      </c>
      <c r="AA1807" s="18">
        <v>0</v>
      </c>
      <c r="AB1807" s="16">
        <v>-171</v>
      </c>
      <c r="AC1807" s="12" t="s">
        <v>549</v>
      </c>
      <c r="AD1807" s="12" t="s">
        <v>559</v>
      </c>
      <c r="AE1807" s="19">
        <v>43699</v>
      </c>
    </row>
    <row r="1808" spans="1:34" s="12" customFormat="1" ht="12.75" x14ac:dyDescent="0.15">
      <c r="A1808" s="12" t="s">
        <v>2749</v>
      </c>
      <c r="B1808" s="12" t="s">
        <v>1678</v>
      </c>
      <c r="C1808" s="12" t="s">
        <v>462</v>
      </c>
      <c r="D1808" s="12" t="s">
        <v>801</v>
      </c>
      <c r="E1808" s="12" t="s">
        <v>544</v>
      </c>
      <c r="F1808" s="12" t="s">
        <v>703</v>
      </c>
      <c r="G1808" s="16">
        <v>400000</v>
      </c>
      <c r="H1808" s="16">
        <v>0</v>
      </c>
      <c r="I1808" s="17">
        <v>0</v>
      </c>
      <c r="J1808" s="17">
        <v>0</v>
      </c>
      <c r="K1808" s="16">
        <v>400000</v>
      </c>
      <c r="L1808" s="12" t="s">
        <v>802</v>
      </c>
      <c r="M1808" s="12" t="s">
        <v>569</v>
      </c>
      <c r="N1808" s="12" t="s">
        <v>803</v>
      </c>
      <c r="O1808" s="16">
        <v>66.611999999999995</v>
      </c>
      <c r="P1808" s="16">
        <v>0</v>
      </c>
      <c r="Q1808" s="17">
        <v>0</v>
      </c>
      <c r="R1808" s="17">
        <v>0</v>
      </c>
      <c r="S1808" s="16">
        <v>0</v>
      </c>
      <c r="T1808" s="16">
        <v>0</v>
      </c>
      <c r="U1808" s="17">
        <v>0</v>
      </c>
      <c r="V1808" s="17">
        <v>0</v>
      </c>
      <c r="W1808" s="16">
        <v>0</v>
      </c>
      <c r="X1808" s="16">
        <v>66.611999999999995</v>
      </c>
      <c r="Y1808" s="16">
        <v>0</v>
      </c>
      <c r="Z1808" s="16">
        <v>0</v>
      </c>
      <c r="AA1808" s="18">
        <v>0</v>
      </c>
      <c r="AB1808" s="16">
        <v>0</v>
      </c>
      <c r="AC1808" s="12" t="s">
        <v>549</v>
      </c>
      <c r="AD1808" s="12" t="s">
        <v>559</v>
      </c>
      <c r="AE1808" s="19">
        <v>43699</v>
      </c>
    </row>
    <row r="1809" spans="1:34" s="12" customFormat="1" ht="12.75" x14ac:dyDescent="0.15">
      <c r="A1809" s="12" t="s">
        <v>2750</v>
      </c>
      <c r="B1809" s="12" t="s">
        <v>2104</v>
      </c>
      <c r="C1809" s="12" t="s">
        <v>696</v>
      </c>
      <c r="D1809" s="12" t="s">
        <v>2105</v>
      </c>
      <c r="E1809" s="12" t="s">
        <v>544</v>
      </c>
      <c r="F1809" s="12" t="s">
        <v>545</v>
      </c>
      <c r="G1809" s="16">
        <v>400</v>
      </c>
      <c r="H1809" s="16">
        <v>148.5</v>
      </c>
      <c r="I1809" s="17">
        <v>148.5</v>
      </c>
      <c r="J1809" s="17">
        <v>148.5</v>
      </c>
      <c r="K1809" s="16">
        <v>251.5</v>
      </c>
      <c r="L1809" s="12" t="s">
        <v>2106</v>
      </c>
      <c r="M1809" s="12" t="s">
        <v>557</v>
      </c>
      <c r="N1809" s="12" t="s">
        <v>2107</v>
      </c>
      <c r="O1809" s="16">
        <v>42.4</v>
      </c>
      <c r="P1809" s="16">
        <v>18.55</v>
      </c>
      <c r="Q1809" s="17">
        <v>18.55</v>
      </c>
      <c r="R1809" s="17">
        <v>18.55</v>
      </c>
      <c r="S1809" s="16">
        <v>0</v>
      </c>
      <c r="T1809" s="16">
        <v>0</v>
      </c>
      <c r="U1809" s="17">
        <v>0</v>
      </c>
      <c r="V1809" s="17">
        <v>0</v>
      </c>
      <c r="W1809" s="16">
        <v>18.55</v>
      </c>
      <c r="X1809" s="16">
        <v>23.85</v>
      </c>
      <c r="Y1809" s="16">
        <v>2.8090000000000002</v>
      </c>
      <c r="Z1809" s="16">
        <v>15.741</v>
      </c>
      <c r="AA1809" s="18">
        <v>0</v>
      </c>
      <c r="AB1809" s="16">
        <v>-2.8090000000000002</v>
      </c>
      <c r="AC1809" s="12" t="s">
        <v>549</v>
      </c>
      <c r="AD1809" s="12" t="s">
        <v>559</v>
      </c>
      <c r="AE1809" s="19">
        <v>43699</v>
      </c>
      <c r="AF1809" s="19">
        <v>43701</v>
      </c>
      <c r="AH1809" s="20">
        <v>43704</v>
      </c>
    </row>
    <row r="1810" spans="1:34" s="12" customFormat="1" ht="12.75" x14ac:dyDescent="0.15">
      <c r="A1810" s="12" t="s">
        <v>2751</v>
      </c>
      <c r="B1810" s="12" t="s">
        <v>2328</v>
      </c>
      <c r="C1810" s="12" t="s">
        <v>701</v>
      </c>
      <c r="D1810" s="12" t="s">
        <v>2105</v>
      </c>
      <c r="E1810" s="12" t="s">
        <v>544</v>
      </c>
      <c r="F1810" s="12" t="s">
        <v>545</v>
      </c>
      <c r="G1810" s="16">
        <v>400</v>
      </c>
      <c r="H1810" s="16">
        <v>148.5</v>
      </c>
      <c r="I1810" s="17">
        <v>148.5</v>
      </c>
      <c r="J1810" s="17">
        <v>148.5</v>
      </c>
      <c r="K1810" s="16">
        <v>251.5</v>
      </c>
      <c r="L1810" s="12" t="s">
        <v>2106</v>
      </c>
      <c r="M1810" s="12" t="s">
        <v>557</v>
      </c>
      <c r="N1810" s="12" t="s">
        <v>2107</v>
      </c>
      <c r="O1810" s="16">
        <v>42.4</v>
      </c>
      <c r="P1810" s="16">
        <v>18.55</v>
      </c>
      <c r="Q1810" s="17">
        <v>18.55</v>
      </c>
      <c r="R1810" s="17">
        <v>18.55</v>
      </c>
      <c r="S1810" s="16">
        <v>0</v>
      </c>
      <c r="T1810" s="16">
        <v>0</v>
      </c>
      <c r="U1810" s="17">
        <v>0</v>
      </c>
      <c r="V1810" s="17">
        <v>0</v>
      </c>
      <c r="W1810" s="16">
        <v>18.55</v>
      </c>
      <c r="X1810" s="16">
        <v>23.85</v>
      </c>
      <c r="Y1810" s="16">
        <v>2.8090000000000002</v>
      </c>
      <c r="Z1810" s="16">
        <v>15.741</v>
      </c>
      <c r="AA1810" s="18">
        <v>0</v>
      </c>
      <c r="AB1810" s="16">
        <v>-2.8090000000000002</v>
      </c>
      <c r="AC1810" s="12" t="s">
        <v>549</v>
      </c>
      <c r="AD1810" s="12" t="s">
        <v>559</v>
      </c>
      <c r="AE1810" s="19">
        <v>43699</v>
      </c>
      <c r="AF1810" s="19">
        <v>43701</v>
      </c>
      <c r="AH1810" s="20">
        <v>43704</v>
      </c>
    </row>
    <row r="1811" spans="1:34" s="12" customFormat="1" ht="12.75" x14ac:dyDescent="0.15">
      <c r="A1811" s="12" t="s">
        <v>2752</v>
      </c>
      <c r="B1811" s="12" t="s">
        <v>83</v>
      </c>
      <c r="C1811" s="12" t="s">
        <v>670</v>
      </c>
      <c r="D1811" s="12" t="s">
        <v>1026</v>
      </c>
      <c r="E1811" s="12" t="s">
        <v>544</v>
      </c>
      <c r="F1811" s="12" t="s">
        <v>703</v>
      </c>
      <c r="G1811" s="16">
        <v>1000000</v>
      </c>
      <c r="H1811" s="16">
        <v>0</v>
      </c>
      <c r="I1811" s="17">
        <v>0</v>
      </c>
      <c r="J1811" s="17">
        <v>0</v>
      </c>
      <c r="K1811" s="16">
        <v>1000000</v>
      </c>
      <c r="L1811" s="12" t="s">
        <v>1027</v>
      </c>
      <c r="M1811" s="12" t="s">
        <v>569</v>
      </c>
      <c r="N1811" s="12" t="s">
        <v>1028</v>
      </c>
      <c r="O1811" s="16">
        <v>969</v>
      </c>
      <c r="P1811" s="16">
        <v>0</v>
      </c>
      <c r="Q1811" s="17">
        <v>0</v>
      </c>
      <c r="R1811" s="17">
        <v>0</v>
      </c>
      <c r="S1811" s="16">
        <v>0</v>
      </c>
      <c r="T1811" s="16">
        <v>0</v>
      </c>
      <c r="U1811" s="17">
        <v>0</v>
      </c>
      <c r="V1811" s="17">
        <v>0</v>
      </c>
      <c r="W1811" s="16">
        <v>0</v>
      </c>
      <c r="X1811" s="16">
        <v>969</v>
      </c>
      <c r="Y1811" s="16">
        <v>0</v>
      </c>
      <c r="Z1811" s="16">
        <v>0</v>
      </c>
      <c r="AA1811" s="18">
        <v>0</v>
      </c>
      <c r="AB1811" s="16">
        <v>0</v>
      </c>
      <c r="AC1811" s="12" t="s">
        <v>549</v>
      </c>
      <c r="AD1811" s="12" t="s">
        <v>559</v>
      </c>
      <c r="AE1811" s="19">
        <v>43699</v>
      </c>
    </row>
    <row r="1812" spans="1:34" s="12" customFormat="1" ht="12.75" x14ac:dyDescent="0.15">
      <c r="A1812" s="12" t="s">
        <v>2753</v>
      </c>
      <c r="B1812" s="12" t="s">
        <v>452</v>
      </c>
      <c r="C1812" s="12" t="s">
        <v>453</v>
      </c>
      <c r="D1812" s="12" t="s">
        <v>1262</v>
      </c>
      <c r="E1812" s="12" t="s">
        <v>544</v>
      </c>
      <c r="F1812" s="12" t="s">
        <v>585</v>
      </c>
      <c r="G1812" s="16">
        <v>1000000</v>
      </c>
      <c r="H1812" s="16">
        <v>138000</v>
      </c>
      <c r="I1812" s="17">
        <v>138000</v>
      </c>
      <c r="J1812" s="17">
        <v>138000</v>
      </c>
      <c r="K1812" s="16">
        <v>862000</v>
      </c>
      <c r="L1812" s="12" t="s">
        <v>1263</v>
      </c>
      <c r="M1812" s="12" t="s">
        <v>569</v>
      </c>
      <c r="N1812" s="12" t="s">
        <v>1264</v>
      </c>
      <c r="O1812" s="16">
        <v>753</v>
      </c>
      <c r="P1812" s="16">
        <v>104.5</v>
      </c>
      <c r="Q1812" s="17">
        <v>104.5</v>
      </c>
      <c r="R1812" s="17">
        <v>104.5</v>
      </c>
      <c r="S1812" s="16">
        <v>0</v>
      </c>
      <c r="T1812" s="16">
        <v>0</v>
      </c>
      <c r="U1812" s="17">
        <v>0</v>
      </c>
      <c r="V1812" s="17">
        <v>0</v>
      </c>
      <c r="W1812" s="16">
        <v>104.5</v>
      </c>
      <c r="X1812" s="16">
        <v>648.5</v>
      </c>
      <c r="Y1812" s="16">
        <v>0.58599999999998498</v>
      </c>
      <c r="Z1812" s="16">
        <v>103.914</v>
      </c>
      <c r="AA1812" s="18">
        <v>0</v>
      </c>
      <c r="AB1812" s="16">
        <v>-0.58600000000000396</v>
      </c>
      <c r="AC1812" s="12" t="s">
        <v>549</v>
      </c>
      <c r="AD1812" s="12" t="s">
        <v>559</v>
      </c>
      <c r="AE1812" s="19">
        <v>43699</v>
      </c>
      <c r="AF1812" s="19">
        <v>43704</v>
      </c>
    </row>
    <row r="1813" spans="1:34" s="12" customFormat="1" ht="12.75" x14ac:dyDescent="0.15">
      <c r="A1813" s="12" t="s">
        <v>2754</v>
      </c>
      <c r="B1813" s="12" t="s">
        <v>461</v>
      </c>
      <c r="C1813" s="12" t="s">
        <v>800</v>
      </c>
      <c r="D1813" s="12" t="s">
        <v>801</v>
      </c>
      <c r="E1813" s="12" t="s">
        <v>544</v>
      </c>
      <c r="F1813" s="12" t="s">
        <v>703</v>
      </c>
      <c r="G1813" s="16">
        <v>1000000</v>
      </c>
      <c r="H1813" s="16">
        <v>0</v>
      </c>
      <c r="I1813" s="17">
        <v>0</v>
      </c>
      <c r="J1813" s="17">
        <v>0</v>
      </c>
      <c r="K1813" s="16">
        <v>1000000</v>
      </c>
      <c r="L1813" s="12" t="s">
        <v>802</v>
      </c>
      <c r="M1813" s="12" t="s">
        <v>569</v>
      </c>
      <c r="N1813" s="12" t="s">
        <v>803</v>
      </c>
      <c r="O1813" s="16">
        <v>166.53</v>
      </c>
      <c r="P1813" s="16">
        <v>0</v>
      </c>
      <c r="Q1813" s="17">
        <v>0</v>
      </c>
      <c r="R1813" s="17">
        <v>0</v>
      </c>
      <c r="S1813" s="16">
        <v>0</v>
      </c>
      <c r="T1813" s="16">
        <v>0</v>
      </c>
      <c r="U1813" s="17">
        <v>0</v>
      </c>
      <c r="V1813" s="17">
        <v>0</v>
      </c>
      <c r="W1813" s="16">
        <v>0</v>
      </c>
      <c r="X1813" s="16">
        <v>166.53</v>
      </c>
      <c r="Y1813" s="16">
        <v>0</v>
      </c>
      <c r="Z1813" s="16">
        <v>0</v>
      </c>
      <c r="AA1813" s="18">
        <v>0</v>
      </c>
      <c r="AB1813" s="16">
        <v>0</v>
      </c>
      <c r="AC1813" s="12" t="s">
        <v>549</v>
      </c>
      <c r="AD1813" s="12" t="s">
        <v>559</v>
      </c>
      <c r="AE1813" s="19">
        <v>43699</v>
      </c>
    </row>
    <row r="1814" spans="1:34" s="12" customFormat="1" ht="12.75" x14ac:dyDescent="0.15">
      <c r="A1814" s="12" t="s">
        <v>2755</v>
      </c>
      <c r="B1814" s="12" t="s">
        <v>805</v>
      </c>
      <c r="C1814" s="12" t="s">
        <v>670</v>
      </c>
      <c r="D1814" s="12" t="s">
        <v>806</v>
      </c>
      <c r="E1814" s="12" t="s">
        <v>544</v>
      </c>
      <c r="F1814" s="12" t="s">
        <v>545</v>
      </c>
      <c r="G1814" s="16">
        <v>1000000</v>
      </c>
      <c r="H1814" s="16">
        <v>58000</v>
      </c>
      <c r="I1814" s="17">
        <v>58000</v>
      </c>
      <c r="J1814" s="17">
        <v>58000</v>
      </c>
      <c r="K1814" s="16">
        <v>942000</v>
      </c>
      <c r="L1814" s="12" t="s">
        <v>807</v>
      </c>
      <c r="M1814" s="12" t="s">
        <v>569</v>
      </c>
      <c r="N1814" s="12" t="s">
        <v>808</v>
      </c>
      <c r="O1814" s="16">
        <v>711</v>
      </c>
      <c r="P1814" s="16">
        <v>41.28</v>
      </c>
      <c r="Q1814" s="17">
        <v>41.28</v>
      </c>
      <c r="R1814" s="17">
        <v>41.28</v>
      </c>
      <c r="S1814" s="16">
        <v>0</v>
      </c>
      <c r="T1814" s="16">
        <v>0</v>
      </c>
      <c r="U1814" s="17">
        <v>0</v>
      </c>
      <c r="V1814" s="17">
        <v>0</v>
      </c>
      <c r="W1814" s="16">
        <v>41.28</v>
      </c>
      <c r="X1814" s="16">
        <v>669.72</v>
      </c>
      <c r="Y1814" s="16">
        <v>4.1999999999998198E-2</v>
      </c>
      <c r="Z1814" s="16">
        <v>41.238</v>
      </c>
      <c r="AA1814" s="18">
        <v>0</v>
      </c>
      <c r="AB1814" s="16">
        <v>-4.1999999999998198E-2</v>
      </c>
      <c r="AC1814" s="12" t="s">
        <v>549</v>
      </c>
      <c r="AD1814" s="12" t="s">
        <v>559</v>
      </c>
      <c r="AE1814" s="19">
        <v>43699</v>
      </c>
      <c r="AF1814" s="19">
        <v>43700</v>
      </c>
      <c r="AH1814" s="20">
        <v>43704</v>
      </c>
    </row>
    <row r="1815" spans="1:34" s="12" customFormat="1" ht="12.75" x14ac:dyDescent="0.15">
      <c r="A1815" s="12" t="s">
        <v>373</v>
      </c>
      <c r="B1815" s="12" t="s">
        <v>374</v>
      </c>
      <c r="C1815" s="12" t="s">
        <v>657</v>
      </c>
      <c r="D1815" s="12" t="s">
        <v>658</v>
      </c>
      <c r="E1815" s="12" t="s">
        <v>544</v>
      </c>
      <c r="F1815" s="12" t="s">
        <v>585</v>
      </c>
      <c r="G1815" s="16">
        <v>1000000</v>
      </c>
      <c r="H1815" s="16">
        <v>100000</v>
      </c>
      <c r="I1815" s="17">
        <v>100000</v>
      </c>
      <c r="J1815" s="17">
        <v>100000</v>
      </c>
      <c r="K1815" s="16">
        <v>900000</v>
      </c>
      <c r="L1815" s="12" t="s">
        <v>659</v>
      </c>
      <c r="M1815" s="12" t="s">
        <v>660</v>
      </c>
      <c r="N1815" s="12" t="s">
        <v>661</v>
      </c>
      <c r="O1815" s="16">
        <v>619</v>
      </c>
      <c r="P1815" s="16">
        <v>330</v>
      </c>
      <c r="Q1815" s="17">
        <v>330</v>
      </c>
      <c r="R1815" s="17">
        <v>330</v>
      </c>
      <c r="S1815" s="16">
        <v>0</v>
      </c>
      <c r="T1815" s="16">
        <v>0</v>
      </c>
      <c r="U1815" s="17">
        <v>0</v>
      </c>
      <c r="V1815" s="17">
        <v>0</v>
      </c>
      <c r="W1815" s="16">
        <v>330</v>
      </c>
      <c r="X1815" s="16">
        <v>289</v>
      </c>
      <c r="Y1815" s="16">
        <v>268.10000000000002</v>
      </c>
      <c r="Z1815" s="16">
        <v>61.9</v>
      </c>
      <c r="AA1815" s="18">
        <v>0</v>
      </c>
      <c r="AB1815" s="16">
        <v>-268.10000000000002</v>
      </c>
      <c r="AC1815" s="12" t="s">
        <v>549</v>
      </c>
      <c r="AD1815" s="12" t="s">
        <v>559</v>
      </c>
      <c r="AE1815" s="19">
        <v>43699</v>
      </c>
      <c r="AF1815" s="19">
        <v>43706</v>
      </c>
    </row>
    <row r="1816" spans="1:34" s="12" customFormat="1" ht="12.75" x14ac:dyDescent="0.15">
      <c r="A1816" s="12" t="s">
        <v>387</v>
      </c>
      <c r="B1816" s="12" t="s">
        <v>388</v>
      </c>
      <c r="C1816" s="12" t="s">
        <v>800</v>
      </c>
      <c r="D1816" s="12" t="s">
        <v>801</v>
      </c>
      <c r="E1816" s="12" t="s">
        <v>544</v>
      </c>
      <c r="F1816" s="12" t="s">
        <v>708</v>
      </c>
      <c r="G1816" s="16">
        <v>800000</v>
      </c>
      <c r="H1816" s="16">
        <v>0</v>
      </c>
      <c r="I1816" s="17">
        <v>0</v>
      </c>
      <c r="J1816" s="17">
        <v>0</v>
      </c>
      <c r="K1816" s="16">
        <v>800000</v>
      </c>
      <c r="L1816" s="12" t="s">
        <v>802</v>
      </c>
      <c r="M1816" s="12" t="s">
        <v>569</v>
      </c>
      <c r="N1816" s="12" t="s">
        <v>803</v>
      </c>
      <c r="O1816" s="16">
        <v>133.6</v>
      </c>
      <c r="P1816" s="16">
        <v>133.6</v>
      </c>
      <c r="Q1816" s="17">
        <v>133.6</v>
      </c>
      <c r="R1816" s="17">
        <v>133.6</v>
      </c>
      <c r="S1816" s="16">
        <v>0</v>
      </c>
      <c r="T1816" s="16">
        <v>0</v>
      </c>
      <c r="U1816" s="17">
        <v>0</v>
      </c>
      <c r="V1816" s="17">
        <v>0</v>
      </c>
      <c r="W1816" s="16">
        <v>133.6</v>
      </c>
      <c r="X1816" s="16">
        <v>0</v>
      </c>
      <c r="Y1816" s="16">
        <v>133.6</v>
      </c>
      <c r="Z1816" s="16">
        <v>0</v>
      </c>
      <c r="AA1816" s="18">
        <v>0</v>
      </c>
      <c r="AB1816" s="16">
        <v>-133.6</v>
      </c>
      <c r="AC1816" s="12" t="s">
        <v>549</v>
      </c>
      <c r="AD1816" s="12" t="s">
        <v>559</v>
      </c>
      <c r="AE1816" s="19">
        <v>43699</v>
      </c>
    </row>
    <row r="1817" spans="1:34" s="12" customFormat="1" ht="12.75" x14ac:dyDescent="0.15">
      <c r="A1817" s="12" t="s">
        <v>2756</v>
      </c>
      <c r="B1817" s="12" t="s">
        <v>2757</v>
      </c>
      <c r="C1817" s="12" t="s">
        <v>787</v>
      </c>
      <c r="D1817" s="12" t="s">
        <v>918</v>
      </c>
      <c r="E1817" s="12" t="s">
        <v>544</v>
      </c>
      <c r="F1817" s="12" t="s">
        <v>703</v>
      </c>
      <c r="G1817" s="16">
        <v>200000</v>
      </c>
      <c r="H1817" s="16">
        <v>0</v>
      </c>
      <c r="I1817" s="17">
        <v>0</v>
      </c>
      <c r="J1817" s="17">
        <v>0</v>
      </c>
      <c r="K1817" s="16">
        <v>200000</v>
      </c>
      <c r="L1817" s="12" t="s">
        <v>2758</v>
      </c>
      <c r="M1817" s="12" t="s">
        <v>564</v>
      </c>
      <c r="N1817" s="12" t="s">
        <v>2759</v>
      </c>
      <c r="O1817" s="16">
        <v>137</v>
      </c>
      <c r="P1817" s="16">
        <v>0</v>
      </c>
      <c r="Q1817" s="17">
        <v>0</v>
      </c>
      <c r="R1817" s="17">
        <v>0</v>
      </c>
      <c r="S1817" s="16">
        <v>0</v>
      </c>
      <c r="T1817" s="16">
        <v>0</v>
      </c>
      <c r="U1817" s="17">
        <v>0</v>
      </c>
      <c r="V1817" s="17">
        <v>0</v>
      </c>
      <c r="W1817" s="16">
        <v>0</v>
      </c>
      <c r="X1817" s="16">
        <v>137</v>
      </c>
      <c r="Y1817" s="16">
        <v>0</v>
      </c>
      <c r="Z1817" s="16">
        <v>0</v>
      </c>
      <c r="AA1817" s="18">
        <v>0</v>
      </c>
      <c r="AB1817" s="16">
        <v>0</v>
      </c>
      <c r="AC1817" s="12" t="s">
        <v>549</v>
      </c>
      <c r="AD1817" s="12" t="s">
        <v>559</v>
      </c>
      <c r="AE1817" s="19">
        <v>43699</v>
      </c>
    </row>
    <row r="1818" spans="1:34" s="12" customFormat="1" ht="12.75" x14ac:dyDescent="0.15">
      <c r="A1818" s="12" t="s">
        <v>2760</v>
      </c>
      <c r="B1818" s="12" t="s">
        <v>2761</v>
      </c>
      <c r="C1818" s="12" t="s">
        <v>787</v>
      </c>
      <c r="D1818" s="12" t="s">
        <v>1230</v>
      </c>
      <c r="E1818" s="12" t="s">
        <v>544</v>
      </c>
      <c r="F1818" s="12" t="s">
        <v>703</v>
      </c>
      <c r="G1818" s="16">
        <v>100000</v>
      </c>
      <c r="H1818" s="16">
        <v>0</v>
      </c>
      <c r="I1818" s="17">
        <v>0</v>
      </c>
      <c r="J1818" s="17">
        <v>0</v>
      </c>
      <c r="K1818" s="16">
        <v>100000</v>
      </c>
      <c r="L1818" s="12" t="s">
        <v>1164</v>
      </c>
      <c r="M1818" s="12" t="s">
        <v>564</v>
      </c>
      <c r="N1818" s="12" t="s">
        <v>1165</v>
      </c>
      <c r="O1818" s="16">
        <v>66.599999999999994</v>
      </c>
      <c r="P1818" s="16">
        <v>0</v>
      </c>
      <c r="Q1818" s="17">
        <v>0</v>
      </c>
      <c r="R1818" s="17">
        <v>0</v>
      </c>
      <c r="S1818" s="16">
        <v>0</v>
      </c>
      <c r="T1818" s="16">
        <v>0</v>
      </c>
      <c r="U1818" s="17">
        <v>0</v>
      </c>
      <c r="V1818" s="17">
        <v>0</v>
      </c>
      <c r="W1818" s="16">
        <v>0</v>
      </c>
      <c r="X1818" s="16">
        <v>66.599999999999994</v>
      </c>
      <c r="Y1818" s="16">
        <v>0</v>
      </c>
      <c r="Z1818" s="16">
        <v>0</v>
      </c>
      <c r="AA1818" s="18">
        <v>0</v>
      </c>
      <c r="AB1818" s="16">
        <v>0</v>
      </c>
      <c r="AC1818" s="12" t="s">
        <v>549</v>
      </c>
      <c r="AD1818" s="12" t="s">
        <v>559</v>
      </c>
      <c r="AE1818" s="19">
        <v>43699</v>
      </c>
    </row>
    <row r="1819" spans="1:34" s="12" customFormat="1" ht="12.75" x14ac:dyDescent="0.15">
      <c r="A1819" s="12" t="s">
        <v>2762</v>
      </c>
      <c r="B1819" s="12" t="s">
        <v>55</v>
      </c>
      <c r="C1819" s="12" t="s">
        <v>588</v>
      </c>
      <c r="D1819" s="12" t="s">
        <v>816</v>
      </c>
      <c r="E1819" s="12" t="s">
        <v>544</v>
      </c>
      <c r="F1819" s="12" t="s">
        <v>708</v>
      </c>
      <c r="G1819" s="16">
        <v>2000</v>
      </c>
      <c r="H1819" s="16">
        <v>0</v>
      </c>
      <c r="I1819" s="17">
        <v>0</v>
      </c>
      <c r="J1819" s="17">
        <v>131</v>
      </c>
      <c r="K1819" s="16">
        <v>2000</v>
      </c>
      <c r="L1819" s="12" t="s">
        <v>817</v>
      </c>
      <c r="M1819" s="12" t="s">
        <v>557</v>
      </c>
      <c r="N1819" s="12" t="s">
        <v>818</v>
      </c>
      <c r="O1819" s="16">
        <v>157</v>
      </c>
      <c r="P1819" s="16">
        <v>157</v>
      </c>
      <c r="Q1819" s="17">
        <v>157</v>
      </c>
      <c r="R1819" s="17">
        <v>157</v>
      </c>
      <c r="S1819" s="16">
        <v>0</v>
      </c>
      <c r="T1819" s="16">
        <v>0</v>
      </c>
      <c r="U1819" s="17">
        <v>0</v>
      </c>
      <c r="V1819" s="17">
        <v>0</v>
      </c>
      <c r="W1819" s="16">
        <v>157</v>
      </c>
      <c r="X1819" s="16">
        <v>0</v>
      </c>
      <c r="Y1819" s="16">
        <v>157</v>
      </c>
      <c r="Z1819" s="16">
        <v>0</v>
      </c>
      <c r="AA1819" s="18">
        <v>0</v>
      </c>
      <c r="AB1819" s="16">
        <v>-157</v>
      </c>
      <c r="AC1819" s="12" t="s">
        <v>549</v>
      </c>
      <c r="AD1819" s="12" t="s">
        <v>559</v>
      </c>
      <c r="AE1819" s="19">
        <v>43699</v>
      </c>
      <c r="AF1819" s="19">
        <v>43706</v>
      </c>
    </row>
    <row r="1820" spans="1:34" s="12" customFormat="1" ht="12.75" x14ac:dyDescent="0.15">
      <c r="A1820" s="12" t="s">
        <v>2763</v>
      </c>
      <c r="B1820" s="12" t="s">
        <v>11</v>
      </c>
      <c r="C1820" s="12" t="s">
        <v>453</v>
      </c>
      <c r="D1820" s="12" t="s">
        <v>628</v>
      </c>
      <c r="E1820" s="12" t="s">
        <v>544</v>
      </c>
      <c r="F1820" s="12" t="s">
        <v>545</v>
      </c>
      <c r="G1820" s="16">
        <v>2000000</v>
      </c>
      <c r="H1820" s="16">
        <v>0</v>
      </c>
      <c r="I1820" s="17">
        <v>0</v>
      </c>
      <c r="J1820" s="17">
        <v>0</v>
      </c>
      <c r="K1820" s="16">
        <v>2000000</v>
      </c>
      <c r="L1820" s="12" t="s">
        <v>629</v>
      </c>
      <c r="M1820" s="12" t="s">
        <v>564</v>
      </c>
      <c r="N1820" s="12" t="s">
        <v>630</v>
      </c>
      <c r="O1820" s="16">
        <v>1724</v>
      </c>
      <c r="P1820" s="16">
        <v>3.1</v>
      </c>
      <c r="Q1820" s="17">
        <v>887.1</v>
      </c>
      <c r="R1820" s="17">
        <v>887.1</v>
      </c>
      <c r="S1820" s="16">
        <v>0</v>
      </c>
      <c r="T1820" s="16">
        <v>0</v>
      </c>
      <c r="U1820" s="17">
        <v>0</v>
      </c>
      <c r="V1820" s="17">
        <v>0</v>
      </c>
      <c r="W1820" s="16">
        <v>3.1</v>
      </c>
      <c r="X1820" s="16">
        <v>1720.9</v>
      </c>
      <c r="Y1820" s="16">
        <v>3.1</v>
      </c>
      <c r="Z1820" s="16">
        <v>0</v>
      </c>
      <c r="AA1820" s="18">
        <v>0</v>
      </c>
      <c r="AB1820" s="16">
        <v>-3.1</v>
      </c>
      <c r="AC1820" s="12" t="s">
        <v>549</v>
      </c>
      <c r="AD1820" s="12" t="s">
        <v>559</v>
      </c>
      <c r="AE1820" s="19">
        <v>43699</v>
      </c>
      <c r="AH1820" s="20">
        <v>43704</v>
      </c>
    </row>
    <row r="1821" spans="1:34" s="12" customFormat="1" ht="12.75" x14ac:dyDescent="0.15">
      <c r="A1821" s="12" t="s">
        <v>347</v>
      </c>
      <c r="B1821" s="12" t="s">
        <v>348</v>
      </c>
      <c r="C1821" s="12" t="s">
        <v>588</v>
      </c>
      <c r="D1821" s="12" t="s">
        <v>598</v>
      </c>
      <c r="E1821" s="12" t="s">
        <v>544</v>
      </c>
      <c r="F1821" s="12" t="s">
        <v>585</v>
      </c>
      <c r="G1821" s="16">
        <v>1000</v>
      </c>
      <c r="H1821" s="16">
        <v>771</v>
      </c>
      <c r="I1821" s="17">
        <v>771</v>
      </c>
      <c r="J1821" s="17">
        <v>771</v>
      </c>
      <c r="K1821" s="16">
        <v>229</v>
      </c>
      <c r="L1821" s="12" t="s">
        <v>599</v>
      </c>
      <c r="M1821" s="12" t="s">
        <v>557</v>
      </c>
      <c r="N1821" s="12" t="s">
        <v>600</v>
      </c>
      <c r="O1821" s="16">
        <v>658.94</v>
      </c>
      <c r="P1821" s="16">
        <v>642.29999999999995</v>
      </c>
      <c r="Q1821" s="17">
        <v>642.29999999999995</v>
      </c>
      <c r="R1821" s="17">
        <v>642.29999999999995</v>
      </c>
      <c r="S1821" s="16">
        <v>0</v>
      </c>
      <c r="T1821" s="16">
        <v>0</v>
      </c>
      <c r="U1821" s="17">
        <v>0</v>
      </c>
      <c r="V1821" s="17">
        <v>0</v>
      </c>
      <c r="W1821" s="16">
        <v>642.29999999999995</v>
      </c>
      <c r="X1821" s="16">
        <v>16.64</v>
      </c>
      <c r="Y1821" s="16">
        <v>134.25726</v>
      </c>
      <c r="Z1821" s="16">
        <v>508.04273999999998</v>
      </c>
      <c r="AA1821" s="18">
        <v>0</v>
      </c>
      <c r="AB1821" s="16">
        <v>-134.25726</v>
      </c>
      <c r="AC1821" s="12" t="s">
        <v>549</v>
      </c>
      <c r="AD1821" s="12" t="s">
        <v>559</v>
      </c>
      <c r="AE1821" s="19">
        <v>43700</v>
      </c>
      <c r="AF1821" s="19">
        <v>43704</v>
      </c>
    </row>
    <row r="1822" spans="1:34" s="12" customFormat="1" ht="12.75" x14ac:dyDescent="0.15">
      <c r="A1822" s="12" t="s">
        <v>315</v>
      </c>
      <c r="B1822" s="12" t="s">
        <v>9</v>
      </c>
      <c r="C1822" s="12" t="s">
        <v>588</v>
      </c>
      <c r="D1822" s="12" t="s">
        <v>607</v>
      </c>
      <c r="E1822" s="12" t="s">
        <v>889</v>
      </c>
      <c r="F1822" s="12" t="s">
        <v>545</v>
      </c>
      <c r="G1822" s="16">
        <v>1000</v>
      </c>
      <c r="H1822" s="16">
        <v>0</v>
      </c>
      <c r="I1822" s="17">
        <v>0</v>
      </c>
      <c r="J1822" s="17">
        <v>0</v>
      </c>
      <c r="K1822" s="16">
        <v>1000</v>
      </c>
      <c r="L1822" s="12" t="s">
        <v>608</v>
      </c>
      <c r="M1822" s="12" t="s">
        <v>557</v>
      </c>
      <c r="N1822" s="12" t="s">
        <v>609</v>
      </c>
      <c r="O1822" s="16">
        <v>141</v>
      </c>
      <c r="P1822" s="16">
        <v>0</v>
      </c>
      <c r="Q1822" s="17">
        <v>80.73</v>
      </c>
      <c r="R1822" s="17">
        <v>80.73</v>
      </c>
      <c r="S1822" s="16">
        <v>0</v>
      </c>
      <c r="T1822" s="16">
        <v>0</v>
      </c>
      <c r="U1822" s="17">
        <v>0</v>
      </c>
      <c r="V1822" s="17">
        <v>0</v>
      </c>
      <c r="W1822" s="16">
        <v>0</v>
      </c>
      <c r="X1822" s="16">
        <v>141</v>
      </c>
      <c r="Y1822" s="16">
        <v>0</v>
      </c>
      <c r="Z1822" s="16">
        <v>0</v>
      </c>
      <c r="AA1822" s="18">
        <v>0</v>
      </c>
      <c r="AB1822" s="16">
        <v>0</v>
      </c>
      <c r="AC1822" s="12" t="s">
        <v>549</v>
      </c>
      <c r="AD1822" s="12" t="s">
        <v>559</v>
      </c>
      <c r="AE1822" s="19">
        <v>43700</v>
      </c>
      <c r="AH1822" s="20">
        <v>43704</v>
      </c>
    </row>
    <row r="1823" spans="1:34" s="12" customFormat="1" ht="12.75" x14ac:dyDescent="0.15">
      <c r="A1823" s="12" t="s">
        <v>2764</v>
      </c>
      <c r="B1823" s="12" t="s">
        <v>353</v>
      </c>
      <c r="C1823" s="12" t="s">
        <v>711</v>
      </c>
      <c r="D1823" s="12" t="s">
        <v>1383</v>
      </c>
      <c r="E1823" s="12" t="s">
        <v>544</v>
      </c>
      <c r="F1823" s="12" t="s">
        <v>545</v>
      </c>
      <c r="G1823" s="16">
        <v>600</v>
      </c>
      <c r="H1823" s="16">
        <v>0</v>
      </c>
      <c r="I1823" s="17">
        <v>0</v>
      </c>
      <c r="J1823" s="17">
        <v>0</v>
      </c>
      <c r="K1823" s="16">
        <v>600</v>
      </c>
      <c r="L1823" s="12" t="s">
        <v>1384</v>
      </c>
      <c r="M1823" s="12" t="s">
        <v>827</v>
      </c>
      <c r="N1823" s="12" t="s">
        <v>1385</v>
      </c>
      <c r="O1823" s="16">
        <v>62.4</v>
      </c>
      <c r="P1823" s="16">
        <v>0</v>
      </c>
      <c r="Q1823" s="17">
        <v>62.4</v>
      </c>
      <c r="R1823" s="17">
        <v>62.4</v>
      </c>
      <c r="S1823" s="16">
        <v>0</v>
      </c>
      <c r="T1823" s="16">
        <v>0</v>
      </c>
      <c r="U1823" s="17">
        <v>0</v>
      </c>
      <c r="V1823" s="17">
        <v>0</v>
      </c>
      <c r="W1823" s="16">
        <v>0</v>
      </c>
      <c r="X1823" s="16">
        <v>62.4</v>
      </c>
      <c r="Y1823" s="16">
        <v>0</v>
      </c>
      <c r="Z1823" s="16">
        <v>0</v>
      </c>
      <c r="AA1823" s="18">
        <v>0</v>
      </c>
      <c r="AB1823" s="16">
        <v>0</v>
      </c>
      <c r="AC1823" s="12" t="s">
        <v>549</v>
      </c>
      <c r="AD1823" s="12" t="s">
        <v>559</v>
      </c>
      <c r="AE1823" s="19">
        <v>43700</v>
      </c>
      <c r="AH1823" s="20">
        <v>43704</v>
      </c>
    </row>
    <row r="1824" spans="1:34" s="12" customFormat="1" ht="12.75" x14ac:dyDescent="0.15">
      <c r="A1824" s="12" t="s">
        <v>2765</v>
      </c>
      <c r="B1824" s="12" t="s">
        <v>2046</v>
      </c>
      <c r="C1824" s="12" t="s">
        <v>711</v>
      </c>
      <c r="D1824" s="12" t="s">
        <v>1383</v>
      </c>
      <c r="E1824" s="12" t="s">
        <v>544</v>
      </c>
      <c r="F1824" s="12" t="s">
        <v>545</v>
      </c>
      <c r="G1824" s="16">
        <v>600</v>
      </c>
      <c r="H1824" s="16">
        <v>381</v>
      </c>
      <c r="I1824" s="17">
        <v>381</v>
      </c>
      <c r="J1824" s="17">
        <v>381</v>
      </c>
      <c r="K1824" s="16">
        <v>219</v>
      </c>
      <c r="L1824" s="12" t="s">
        <v>1384</v>
      </c>
      <c r="M1824" s="12" t="s">
        <v>827</v>
      </c>
      <c r="N1824" s="12" t="s">
        <v>1385</v>
      </c>
      <c r="O1824" s="16">
        <v>62.4</v>
      </c>
      <c r="P1824" s="16">
        <v>43.4</v>
      </c>
      <c r="Q1824" s="17">
        <v>62.4</v>
      </c>
      <c r="R1824" s="17">
        <v>62.4</v>
      </c>
      <c r="S1824" s="16">
        <v>0</v>
      </c>
      <c r="T1824" s="16">
        <v>0</v>
      </c>
      <c r="U1824" s="17">
        <v>0</v>
      </c>
      <c r="V1824" s="17">
        <v>0</v>
      </c>
      <c r="W1824" s="16">
        <v>43.4</v>
      </c>
      <c r="X1824" s="16">
        <v>19</v>
      </c>
      <c r="Y1824" s="16">
        <v>3.7759999999999998</v>
      </c>
      <c r="Z1824" s="16">
        <v>39.624000000000002</v>
      </c>
      <c r="AA1824" s="18">
        <v>0</v>
      </c>
      <c r="AB1824" s="16">
        <v>-3.7759999999999998</v>
      </c>
      <c r="AC1824" s="12" t="s">
        <v>549</v>
      </c>
      <c r="AD1824" s="12" t="s">
        <v>559</v>
      </c>
      <c r="AE1824" s="19">
        <v>43700</v>
      </c>
      <c r="AF1824" s="19">
        <v>43700</v>
      </c>
      <c r="AH1824" s="20">
        <v>43704</v>
      </c>
    </row>
    <row r="1825" spans="1:34" s="12" customFormat="1" ht="12.75" x14ac:dyDescent="0.15">
      <c r="A1825" s="12" t="s">
        <v>307</v>
      </c>
      <c r="B1825" s="12" t="s">
        <v>308</v>
      </c>
      <c r="C1825" s="12" t="s">
        <v>573</v>
      </c>
      <c r="D1825" s="12" t="s">
        <v>1417</v>
      </c>
      <c r="E1825" s="12" t="s">
        <v>544</v>
      </c>
      <c r="F1825" s="12" t="s">
        <v>545</v>
      </c>
      <c r="G1825" s="16">
        <v>400</v>
      </c>
      <c r="H1825" s="16">
        <v>0</v>
      </c>
      <c r="I1825" s="17">
        <v>0</v>
      </c>
      <c r="J1825" s="17">
        <v>0</v>
      </c>
      <c r="K1825" s="16">
        <v>400</v>
      </c>
      <c r="L1825" s="12" t="s">
        <v>1414</v>
      </c>
      <c r="M1825" s="12" t="s">
        <v>557</v>
      </c>
      <c r="N1825" s="12" t="s">
        <v>1415</v>
      </c>
      <c r="O1825" s="16">
        <v>31.6</v>
      </c>
      <c r="P1825" s="16">
        <v>0</v>
      </c>
      <c r="Q1825" s="17">
        <v>31.6</v>
      </c>
      <c r="R1825" s="17">
        <v>31.6</v>
      </c>
      <c r="S1825" s="16">
        <v>0</v>
      </c>
      <c r="T1825" s="16">
        <v>0</v>
      </c>
      <c r="U1825" s="17">
        <v>0</v>
      </c>
      <c r="V1825" s="17">
        <v>0</v>
      </c>
      <c r="W1825" s="16">
        <v>0</v>
      </c>
      <c r="X1825" s="16">
        <v>31.6</v>
      </c>
      <c r="Y1825" s="16">
        <v>0</v>
      </c>
      <c r="Z1825" s="16">
        <v>0</v>
      </c>
      <c r="AA1825" s="18">
        <v>0</v>
      </c>
      <c r="AB1825" s="16">
        <v>0</v>
      </c>
      <c r="AC1825" s="12" t="s">
        <v>549</v>
      </c>
      <c r="AD1825" s="12" t="s">
        <v>559</v>
      </c>
      <c r="AE1825" s="19">
        <v>43701</v>
      </c>
      <c r="AH1825" s="20">
        <v>43704</v>
      </c>
    </row>
    <row r="1826" spans="1:34" s="12" customFormat="1" ht="12.75" x14ac:dyDescent="0.15">
      <c r="A1826" s="12" t="s">
        <v>2766</v>
      </c>
      <c r="B1826" s="12" t="s">
        <v>1826</v>
      </c>
      <c r="C1826" s="12" t="s">
        <v>573</v>
      </c>
      <c r="D1826" s="12" t="s">
        <v>1827</v>
      </c>
      <c r="E1826" s="12" t="s">
        <v>544</v>
      </c>
      <c r="F1826" s="12" t="s">
        <v>545</v>
      </c>
      <c r="G1826" s="16">
        <v>400</v>
      </c>
      <c r="H1826" s="16">
        <v>0</v>
      </c>
      <c r="I1826" s="17">
        <v>0</v>
      </c>
      <c r="J1826" s="17">
        <v>0</v>
      </c>
      <c r="K1826" s="16">
        <v>400</v>
      </c>
      <c r="L1826" s="12" t="s">
        <v>1823</v>
      </c>
      <c r="M1826" s="12" t="s">
        <v>557</v>
      </c>
      <c r="N1826" s="12" t="s">
        <v>1824</v>
      </c>
      <c r="O1826" s="16">
        <v>64</v>
      </c>
      <c r="P1826" s="16">
        <v>0</v>
      </c>
      <c r="Q1826" s="17">
        <v>64</v>
      </c>
      <c r="R1826" s="17">
        <v>64</v>
      </c>
      <c r="S1826" s="16">
        <v>0</v>
      </c>
      <c r="T1826" s="16">
        <v>0</v>
      </c>
      <c r="U1826" s="17">
        <v>0</v>
      </c>
      <c r="V1826" s="17">
        <v>0</v>
      </c>
      <c r="W1826" s="16">
        <v>0</v>
      </c>
      <c r="X1826" s="16">
        <v>64</v>
      </c>
      <c r="Y1826" s="16">
        <v>0</v>
      </c>
      <c r="Z1826" s="16">
        <v>0</v>
      </c>
      <c r="AA1826" s="18">
        <v>0</v>
      </c>
      <c r="AB1826" s="16">
        <v>0</v>
      </c>
      <c r="AC1826" s="12" t="s">
        <v>549</v>
      </c>
      <c r="AD1826" s="12" t="s">
        <v>559</v>
      </c>
      <c r="AE1826" s="19">
        <v>43701</v>
      </c>
      <c r="AH1826" s="20">
        <v>43704</v>
      </c>
    </row>
    <row r="1827" spans="1:34" s="12" customFormat="1" ht="12.75" x14ac:dyDescent="0.15">
      <c r="A1827" s="12" t="s">
        <v>2767</v>
      </c>
      <c r="B1827" s="12" t="s">
        <v>1009</v>
      </c>
      <c r="C1827" s="12" t="s">
        <v>453</v>
      </c>
      <c r="D1827" s="12" t="s">
        <v>628</v>
      </c>
      <c r="E1827" s="12" t="s">
        <v>544</v>
      </c>
      <c r="F1827" s="12" t="s">
        <v>585</v>
      </c>
      <c r="G1827" s="16">
        <v>250000</v>
      </c>
      <c r="H1827" s="16">
        <v>220900</v>
      </c>
      <c r="I1827" s="17">
        <v>220900</v>
      </c>
      <c r="J1827" s="17">
        <v>220900</v>
      </c>
      <c r="K1827" s="16">
        <v>29100</v>
      </c>
      <c r="L1827" s="12" t="s">
        <v>629</v>
      </c>
      <c r="M1827" s="12" t="s">
        <v>564</v>
      </c>
      <c r="N1827" s="12" t="s">
        <v>630</v>
      </c>
      <c r="O1827" s="16">
        <v>216</v>
      </c>
      <c r="P1827" s="16">
        <v>190.92</v>
      </c>
      <c r="Q1827" s="17">
        <v>190.92</v>
      </c>
      <c r="R1827" s="17">
        <v>190.92</v>
      </c>
      <c r="S1827" s="16">
        <v>0</v>
      </c>
      <c r="T1827" s="16">
        <v>0</v>
      </c>
      <c r="U1827" s="17">
        <v>0</v>
      </c>
      <c r="V1827" s="17">
        <v>0</v>
      </c>
      <c r="W1827" s="16">
        <v>190.92</v>
      </c>
      <c r="X1827" s="16">
        <v>25.08</v>
      </c>
      <c r="Y1827" s="16">
        <v>6.2399999999979597E-2</v>
      </c>
      <c r="Z1827" s="16">
        <v>190.85759999999999</v>
      </c>
      <c r="AA1827" s="18">
        <v>0</v>
      </c>
      <c r="AB1827" s="16">
        <v>-6.2400000000015998E-2</v>
      </c>
      <c r="AC1827" s="12" t="s">
        <v>549</v>
      </c>
      <c r="AD1827" s="12" t="s">
        <v>559</v>
      </c>
      <c r="AE1827" s="19">
        <v>43701</v>
      </c>
      <c r="AF1827" s="19">
        <v>43703</v>
      </c>
    </row>
    <row r="1828" spans="1:34" s="12" customFormat="1" ht="12.75" x14ac:dyDescent="0.15">
      <c r="A1828" s="12" t="s">
        <v>2768</v>
      </c>
      <c r="B1828" s="12" t="s">
        <v>98</v>
      </c>
      <c r="C1828" s="12" t="s">
        <v>588</v>
      </c>
      <c r="D1828" s="12" t="s">
        <v>1060</v>
      </c>
      <c r="E1828" s="12" t="s">
        <v>544</v>
      </c>
      <c r="F1828" s="12" t="s">
        <v>545</v>
      </c>
      <c r="G1828" s="16">
        <v>3000</v>
      </c>
      <c r="H1828" s="16">
        <v>161.5</v>
      </c>
      <c r="I1828" s="17">
        <v>161.5</v>
      </c>
      <c r="J1828" s="17">
        <v>161.5</v>
      </c>
      <c r="K1828" s="16">
        <v>2838.5</v>
      </c>
      <c r="L1828" s="12" t="s">
        <v>1061</v>
      </c>
      <c r="M1828" s="12" t="s">
        <v>557</v>
      </c>
      <c r="N1828" s="12" t="s">
        <v>1062</v>
      </c>
      <c r="O1828" s="16">
        <v>294</v>
      </c>
      <c r="P1828" s="16">
        <v>15.83</v>
      </c>
      <c r="Q1828" s="17">
        <v>294</v>
      </c>
      <c r="R1828" s="17">
        <v>294</v>
      </c>
      <c r="S1828" s="16">
        <v>0</v>
      </c>
      <c r="T1828" s="16">
        <v>0</v>
      </c>
      <c r="U1828" s="17">
        <v>0</v>
      </c>
      <c r="V1828" s="17">
        <v>0</v>
      </c>
      <c r="W1828" s="16">
        <v>15.83</v>
      </c>
      <c r="X1828" s="16">
        <v>278.17</v>
      </c>
      <c r="Y1828" s="16">
        <v>2.9999999999995499E-3</v>
      </c>
      <c r="Z1828" s="16">
        <v>15.827</v>
      </c>
      <c r="AA1828" s="18">
        <v>0</v>
      </c>
      <c r="AB1828" s="16">
        <v>-2.9999999999995499E-3</v>
      </c>
      <c r="AC1828" s="12" t="s">
        <v>549</v>
      </c>
      <c r="AD1828" s="12" t="s">
        <v>559</v>
      </c>
      <c r="AE1828" s="19">
        <v>43703</v>
      </c>
      <c r="AF1828" s="19">
        <v>43703</v>
      </c>
      <c r="AH1828" s="20">
        <v>43704</v>
      </c>
    </row>
    <row r="1829" spans="1:34" s="12" customFormat="1" ht="12.75" x14ac:dyDescent="0.15">
      <c r="A1829" s="12" t="s">
        <v>2769</v>
      </c>
      <c r="B1829" s="12" t="s">
        <v>47</v>
      </c>
      <c r="C1829" s="12" t="s">
        <v>462</v>
      </c>
      <c r="D1829" s="12" t="s">
        <v>632</v>
      </c>
      <c r="E1829" s="12" t="s">
        <v>544</v>
      </c>
      <c r="F1829" s="12" t="s">
        <v>545</v>
      </c>
      <c r="G1829" s="16">
        <v>2000000</v>
      </c>
      <c r="H1829" s="16">
        <v>170200</v>
      </c>
      <c r="I1829" s="17">
        <v>170200</v>
      </c>
      <c r="J1829" s="17">
        <v>170200</v>
      </c>
      <c r="K1829" s="16">
        <v>1829800</v>
      </c>
      <c r="L1829" s="12" t="s">
        <v>633</v>
      </c>
      <c r="M1829" s="12" t="s">
        <v>564</v>
      </c>
      <c r="N1829" s="12" t="s">
        <v>634</v>
      </c>
      <c r="O1829" s="16">
        <v>674</v>
      </c>
      <c r="P1829" s="16">
        <v>57.36</v>
      </c>
      <c r="Q1829" s="17">
        <v>674</v>
      </c>
      <c r="R1829" s="17">
        <v>674</v>
      </c>
      <c r="S1829" s="16">
        <v>0</v>
      </c>
      <c r="T1829" s="16">
        <v>0</v>
      </c>
      <c r="U1829" s="17">
        <v>0</v>
      </c>
      <c r="V1829" s="17">
        <v>0</v>
      </c>
      <c r="W1829" s="16">
        <v>57.36</v>
      </c>
      <c r="X1829" s="16">
        <v>616.64</v>
      </c>
      <c r="Y1829" s="16">
        <v>2.60000000000218E-3</v>
      </c>
      <c r="Z1829" s="16">
        <v>57.357399999999998</v>
      </c>
      <c r="AA1829" s="18">
        <v>0</v>
      </c>
      <c r="AB1829" s="16">
        <v>-2.60000000000218E-3</v>
      </c>
      <c r="AC1829" s="12" t="s">
        <v>549</v>
      </c>
      <c r="AD1829" s="12" t="s">
        <v>559</v>
      </c>
      <c r="AE1829" s="19">
        <v>43703</v>
      </c>
      <c r="AF1829" s="19">
        <v>43703</v>
      </c>
      <c r="AH1829" s="20">
        <v>43704</v>
      </c>
    </row>
    <row r="1830" spans="1:34" s="12" customFormat="1" ht="12.75" x14ac:dyDescent="0.15">
      <c r="A1830" s="12" t="s">
        <v>2770</v>
      </c>
      <c r="B1830" s="12" t="s">
        <v>1195</v>
      </c>
      <c r="C1830" s="12" t="s">
        <v>636</v>
      </c>
      <c r="D1830" s="12" t="s">
        <v>1196</v>
      </c>
      <c r="E1830" s="12" t="s">
        <v>544</v>
      </c>
      <c r="F1830" s="12" t="s">
        <v>545</v>
      </c>
      <c r="G1830" s="16">
        <v>120</v>
      </c>
      <c r="H1830" s="16">
        <v>114</v>
      </c>
      <c r="I1830" s="17">
        <v>114</v>
      </c>
      <c r="J1830" s="17">
        <v>114</v>
      </c>
      <c r="K1830" s="16">
        <v>6</v>
      </c>
      <c r="L1830" s="12" t="s">
        <v>1197</v>
      </c>
      <c r="M1830" s="12" t="s">
        <v>557</v>
      </c>
      <c r="N1830" s="12" t="s">
        <v>2495</v>
      </c>
      <c r="O1830" s="16">
        <v>19.437999999999999</v>
      </c>
      <c r="P1830" s="16">
        <v>18.564</v>
      </c>
      <c r="Q1830" s="17">
        <v>18.564</v>
      </c>
      <c r="R1830" s="17">
        <v>18.564</v>
      </c>
      <c r="S1830" s="16">
        <v>0</v>
      </c>
      <c r="T1830" s="16">
        <v>0</v>
      </c>
      <c r="U1830" s="17">
        <v>0</v>
      </c>
      <c r="V1830" s="17">
        <v>0</v>
      </c>
      <c r="W1830" s="16">
        <v>18.564</v>
      </c>
      <c r="X1830" s="16">
        <v>0.873999999999999</v>
      </c>
      <c r="Y1830" s="16">
        <v>9.7899999999999598E-2</v>
      </c>
      <c r="Z1830" s="16">
        <v>18.466100000000001</v>
      </c>
      <c r="AA1830" s="18">
        <v>0</v>
      </c>
      <c r="AB1830" s="16">
        <v>-9.7900000000001902E-2</v>
      </c>
      <c r="AC1830" s="12" t="s">
        <v>549</v>
      </c>
      <c r="AD1830" s="12" t="s">
        <v>559</v>
      </c>
      <c r="AE1830" s="19">
        <v>43703</v>
      </c>
      <c r="AF1830" s="19">
        <v>43703</v>
      </c>
      <c r="AH1830" s="20">
        <v>43704</v>
      </c>
    </row>
    <row r="1831" spans="1:34" s="12" customFormat="1" ht="12.75" x14ac:dyDescent="0.15">
      <c r="A1831" s="12" t="s">
        <v>2771</v>
      </c>
      <c r="B1831" s="12" t="s">
        <v>342</v>
      </c>
      <c r="C1831" s="12" t="s">
        <v>573</v>
      </c>
      <c r="D1831" s="12" t="s">
        <v>918</v>
      </c>
      <c r="E1831" s="12" t="s">
        <v>544</v>
      </c>
      <c r="F1831" s="12" t="s">
        <v>545</v>
      </c>
      <c r="G1831" s="16">
        <v>200</v>
      </c>
      <c r="H1831" s="16">
        <v>200</v>
      </c>
      <c r="I1831" s="17">
        <v>200</v>
      </c>
      <c r="J1831" s="17">
        <v>200</v>
      </c>
      <c r="K1831" s="16">
        <v>0</v>
      </c>
      <c r="L1831" s="12" t="s">
        <v>1105</v>
      </c>
      <c r="M1831" s="12" t="s">
        <v>686</v>
      </c>
      <c r="N1831" s="12" t="s">
        <v>1106</v>
      </c>
      <c r="O1831" s="16">
        <v>31.6</v>
      </c>
      <c r="P1831" s="16">
        <v>31.6</v>
      </c>
      <c r="Q1831" s="17">
        <v>31.6</v>
      </c>
      <c r="R1831" s="17">
        <v>31.6</v>
      </c>
      <c r="S1831" s="16">
        <v>0</v>
      </c>
      <c r="T1831" s="16">
        <v>0</v>
      </c>
      <c r="U1831" s="17">
        <v>0</v>
      </c>
      <c r="V1831" s="17">
        <v>0</v>
      </c>
      <c r="W1831" s="16">
        <v>31.6</v>
      </c>
      <c r="X1831" s="16">
        <v>0</v>
      </c>
      <c r="Y1831" s="16">
        <v>0</v>
      </c>
      <c r="Z1831" s="16">
        <v>31.6</v>
      </c>
      <c r="AA1831" s="18">
        <v>0</v>
      </c>
      <c r="AB1831" s="16">
        <v>0</v>
      </c>
      <c r="AC1831" s="12" t="s">
        <v>549</v>
      </c>
      <c r="AD1831" s="12" t="s">
        <v>559</v>
      </c>
      <c r="AE1831" s="19">
        <v>43704</v>
      </c>
      <c r="AF1831" s="19">
        <v>43704</v>
      </c>
      <c r="AG1831" s="19">
        <v>43705</v>
      </c>
      <c r="AH1831" s="20">
        <v>43706</v>
      </c>
    </row>
    <row r="1832" spans="1:34" s="12" customFormat="1" ht="12.75" x14ac:dyDescent="0.15">
      <c r="A1832" s="12" t="s">
        <v>2772</v>
      </c>
      <c r="B1832" s="12" t="s">
        <v>457</v>
      </c>
      <c r="C1832" s="12" t="s">
        <v>740</v>
      </c>
      <c r="D1832" s="12" t="s">
        <v>741</v>
      </c>
      <c r="E1832" s="12" t="s">
        <v>544</v>
      </c>
      <c r="F1832" s="12" t="s">
        <v>708</v>
      </c>
      <c r="G1832" s="16">
        <v>1000</v>
      </c>
      <c r="H1832" s="16">
        <v>0</v>
      </c>
      <c r="I1832" s="17">
        <v>0</v>
      </c>
      <c r="J1832" s="17">
        <v>0</v>
      </c>
      <c r="K1832" s="16">
        <v>1000</v>
      </c>
      <c r="L1832" s="12" t="s">
        <v>742</v>
      </c>
      <c r="M1832" s="12" t="s">
        <v>743</v>
      </c>
      <c r="N1832" s="12" t="s">
        <v>744</v>
      </c>
      <c r="O1832" s="16">
        <v>80.256</v>
      </c>
      <c r="P1832" s="16">
        <v>80.256</v>
      </c>
      <c r="Q1832" s="17">
        <v>80.256</v>
      </c>
      <c r="R1832" s="17">
        <v>80.256</v>
      </c>
      <c r="S1832" s="16">
        <v>0</v>
      </c>
      <c r="T1832" s="16">
        <v>0</v>
      </c>
      <c r="U1832" s="17">
        <v>0</v>
      </c>
      <c r="V1832" s="17">
        <v>0</v>
      </c>
      <c r="W1832" s="16">
        <v>80.256</v>
      </c>
      <c r="X1832" s="16">
        <v>0</v>
      </c>
      <c r="Y1832" s="16">
        <v>80.256</v>
      </c>
      <c r="Z1832" s="16">
        <v>0</v>
      </c>
      <c r="AA1832" s="18">
        <v>0</v>
      </c>
      <c r="AB1832" s="16">
        <v>-80.256</v>
      </c>
      <c r="AC1832" s="12" t="s">
        <v>549</v>
      </c>
      <c r="AD1832" s="12" t="s">
        <v>559</v>
      </c>
      <c r="AE1832" s="19">
        <v>43704</v>
      </c>
    </row>
    <row r="1833" spans="1:34" s="12" customFormat="1" ht="12.75" x14ac:dyDescent="0.15">
      <c r="A1833" s="12" t="s">
        <v>2773</v>
      </c>
      <c r="B1833" s="12" t="s">
        <v>279</v>
      </c>
      <c r="C1833" s="12" t="s">
        <v>740</v>
      </c>
      <c r="D1833" s="12" t="s">
        <v>741</v>
      </c>
      <c r="E1833" s="12" t="s">
        <v>544</v>
      </c>
      <c r="F1833" s="12" t="s">
        <v>585</v>
      </c>
      <c r="G1833" s="16">
        <v>1000</v>
      </c>
      <c r="H1833" s="16">
        <v>986.5</v>
      </c>
      <c r="I1833" s="17">
        <v>986.5</v>
      </c>
      <c r="J1833" s="17">
        <v>986.5</v>
      </c>
      <c r="K1833" s="16">
        <v>13.5</v>
      </c>
      <c r="L1833" s="12" t="s">
        <v>742</v>
      </c>
      <c r="M1833" s="12" t="s">
        <v>743</v>
      </c>
      <c r="N1833" s="12" t="s">
        <v>744</v>
      </c>
      <c r="O1833" s="16">
        <v>80.256</v>
      </c>
      <c r="P1833" s="16">
        <v>80.256</v>
      </c>
      <c r="Q1833" s="17">
        <v>80.256</v>
      </c>
      <c r="R1833" s="17">
        <v>80.256</v>
      </c>
      <c r="S1833" s="16">
        <v>0</v>
      </c>
      <c r="T1833" s="16">
        <v>0</v>
      </c>
      <c r="U1833" s="17">
        <v>0</v>
      </c>
      <c r="V1833" s="17">
        <v>0</v>
      </c>
      <c r="W1833" s="16">
        <v>80.256</v>
      </c>
      <c r="X1833" s="16">
        <v>0</v>
      </c>
      <c r="Y1833" s="16">
        <v>1.083456</v>
      </c>
      <c r="Z1833" s="16">
        <v>79.172544000000002</v>
      </c>
      <c r="AA1833" s="18">
        <v>0</v>
      </c>
      <c r="AB1833" s="16">
        <v>-1.08345600000001</v>
      </c>
      <c r="AC1833" s="12" t="s">
        <v>549</v>
      </c>
      <c r="AD1833" s="12" t="s">
        <v>559</v>
      </c>
      <c r="AE1833" s="19">
        <v>43704</v>
      </c>
      <c r="AF1833" s="19">
        <v>43704</v>
      </c>
    </row>
    <row r="1834" spans="1:34" s="12" customFormat="1" ht="12.75" x14ac:dyDescent="0.15">
      <c r="A1834" s="12" t="s">
        <v>2774</v>
      </c>
      <c r="B1834" s="12" t="s">
        <v>289</v>
      </c>
      <c r="C1834" s="12" t="s">
        <v>830</v>
      </c>
      <c r="D1834" s="12" t="s">
        <v>825</v>
      </c>
      <c r="E1834" s="12" t="s">
        <v>544</v>
      </c>
      <c r="F1834" s="12" t="s">
        <v>585</v>
      </c>
      <c r="G1834" s="16">
        <v>200000</v>
      </c>
      <c r="H1834" s="16">
        <v>102500</v>
      </c>
      <c r="I1834" s="17">
        <v>102500</v>
      </c>
      <c r="J1834" s="17">
        <v>102500</v>
      </c>
      <c r="K1834" s="16">
        <v>97500</v>
      </c>
      <c r="L1834" s="12" t="s">
        <v>831</v>
      </c>
      <c r="M1834" s="12" t="s">
        <v>564</v>
      </c>
      <c r="N1834" s="12" t="s">
        <v>832</v>
      </c>
      <c r="O1834" s="16">
        <v>46</v>
      </c>
      <c r="P1834" s="16">
        <v>23.6</v>
      </c>
      <c r="Q1834" s="17">
        <v>23.6</v>
      </c>
      <c r="R1834" s="17">
        <v>23.6</v>
      </c>
      <c r="S1834" s="16">
        <v>0</v>
      </c>
      <c r="T1834" s="16">
        <v>0</v>
      </c>
      <c r="U1834" s="17">
        <v>0</v>
      </c>
      <c r="V1834" s="17">
        <v>0</v>
      </c>
      <c r="W1834" s="16">
        <v>23.6</v>
      </c>
      <c r="X1834" s="16">
        <v>22.4</v>
      </c>
      <c r="Y1834" s="16">
        <v>2.5000000000000001E-2</v>
      </c>
      <c r="Z1834" s="16">
        <v>23.574999999999999</v>
      </c>
      <c r="AA1834" s="18">
        <v>0</v>
      </c>
      <c r="AB1834" s="16">
        <v>-2.5000000000000001E-2</v>
      </c>
      <c r="AC1834" s="12" t="s">
        <v>549</v>
      </c>
      <c r="AD1834" s="12" t="s">
        <v>559</v>
      </c>
      <c r="AE1834" s="19">
        <v>43704</v>
      </c>
      <c r="AF1834" s="19">
        <v>43704</v>
      </c>
    </row>
    <row r="1835" spans="1:34" s="12" customFormat="1" ht="12.75" x14ac:dyDescent="0.15">
      <c r="A1835" s="12" t="s">
        <v>2775</v>
      </c>
      <c r="B1835" s="12" t="s">
        <v>85</v>
      </c>
      <c r="C1835" s="12" t="s">
        <v>567</v>
      </c>
      <c r="D1835" s="12" t="s">
        <v>562</v>
      </c>
      <c r="E1835" s="12" t="s">
        <v>544</v>
      </c>
      <c r="F1835" s="12" t="s">
        <v>585</v>
      </c>
      <c r="G1835" s="16">
        <v>600000</v>
      </c>
      <c r="H1835" s="16">
        <v>403200</v>
      </c>
      <c r="I1835" s="17">
        <v>403200</v>
      </c>
      <c r="J1835" s="17">
        <v>403200</v>
      </c>
      <c r="K1835" s="16">
        <v>196800</v>
      </c>
      <c r="L1835" s="12" t="s">
        <v>568</v>
      </c>
      <c r="M1835" s="12" t="s">
        <v>569</v>
      </c>
      <c r="N1835" s="12" t="s">
        <v>570</v>
      </c>
      <c r="O1835" s="16">
        <v>309</v>
      </c>
      <c r="P1835" s="16">
        <v>309</v>
      </c>
      <c r="Q1835" s="17">
        <v>309</v>
      </c>
      <c r="R1835" s="17">
        <v>309</v>
      </c>
      <c r="S1835" s="16">
        <v>0</v>
      </c>
      <c r="T1835" s="16">
        <v>0</v>
      </c>
      <c r="U1835" s="17">
        <v>0</v>
      </c>
      <c r="V1835" s="17">
        <v>0</v>
      </c>
      <c r="W1835" s="16">
        <v>309</v>
      </c>
      <c r="X1835" s="16">
        <v>0</v>
      </c>
      <c r="Y1835" s="16">
        <v>101.352</v>
      </c>
      <c r="Z1835" s="16">
        <v>207.648</v>
      </c>
      <c r="AA1835" s="18">
        <v>0</v>
      </c>
      <c r="AB1835" s="16">
        <v>-101.352</v>
      </c>
      <c r="AC1835" s="12" t="s">
        <v>549</v>
      </c>
      <c r="AD1835" s="12" t="s">
        <v>559</v>
      </c>
      <c r="AE1835" s="19">
        <v>43704</v>
      </c>
      <c r="AF1835" s="19">
        <v>43704</v>
      </c>
    </row>
    <row r="1836" spans="1:34" s="12" customFormat="1" ht="12.75" x14ac:dyDescent="0.15">
      <c r="A1836" s="12" t="s">
        <v>2776</v>
      </c>
      <c r="B1836" s="12" t="s">
        <v>363</v>
      </c>
      <c r="C1836" s="12" t="s">
        <v>670</v>
      </c>
      <c r="D1836" s="12" t="s">
        <v>853</v>
      </c>
      <c r="E1836" s="12" t="s">
        <v>544</v>
      </c>
      <c r="F1836" s="12" t="s">
        <v>585</v>
      </c>
      <c r="G1836" s="16">
        <v>300000</v>
      </c>
      <c r="H1836" s="16">
        <v>35000</v>
      </c>
      <c r="I1836" s="17">
        <v>35000</v>
      </c>
      <c r="J1836" s="17">
        <v>35000</v>
      </c>
      <c r="K1836" s="16">
        <v>265000</v>
      </c>
      <c r="L1836" s="12" t="s">
        <v>568</v>
      </c>
      <c r="M1836" s="12" t="s">
        <v>569</v>
      </c>
      <c r="N1836" s="12" t="s">
        <v>570</v>
      </c>
      <c r="O1836" s="16">
        <v>193</v>
      </c>
      <c r="P1836" s="16">
        <v>52</v>
      </c>
      <c r="Q1836" s="17">
        <v>52</v>
      </c>
      <c r="R1836" s="17">
        <v>52</v>
      </c>
      <c r="S1836" s="16">
        <v>0</v>
      </c>
      <c r="T1836" s="16">
        <v>0</v>
      </c>
      <c r="U1836" s="17">
        <v>0</v>
      </c>
      <c r="V1836" s="17">
        <v>0</v>
      </c>
      <c r="W1836" s="16">
        <v>52</v>
      </c>
      <c r="X1836" s="16">
        <v>141</v>
      </c>
      <c r="Y1836" s="16">
        <v>29.483333333333299</v>
      </c>
      <c r="Z1836" s="16">
        <v>22.516666666666701</v>
      </c>
      <c r="AA1836" s="18">
        <v>0</v>
      </c>
      <c r="AB1836" s="16">
        <v>-29.483333333333299</v>
      </c>
      <c r="AC1836" s="12" t="s">
        <v>549</v>
      </c>
      <c r="AD1836" s="12" t="s">
        <v>559</v>
      </c>
      <c r="AE1836" s="19">
        <v>43704</v>
      </c>
      <c r="AF1836" s="19">
        <v>43706</v>
      </c>
    </row>
    <row r="1837" spans="1:34" s="12" customFormat="1" ht="12.75" x14ac:dyDescent="0.15">
      <c r="A1837" s="12" t="s">
        <v>2777</v>
      </c>
      <c r="B1837" s="12" t="s">
        <v>366</v>
      </c>
      <c r="C1837" s="12" t="s">
        <v>2433</v>
      </c>
      <c r="D1837" s="12" t="s">
        <v>2434</v>
      </c>
      <c r="E1837" s="12" t="s">
        <v>544</v>
      </c>
      <c r="F1837" s="12" t="s">
        <v>585</v>
      </c>
      <c r="G1837" s="16">
        <v>1000</v>
      </c>
      <c r="H1837" s="16">
        <v>62</v>
      </c>
      <c r="I1837" s="17">
        <v>62</v>
      </c>
      <c r="J1837" s="17">
        <v>257</v>
      </c>
      <c r="K1837" s="16">
        <v>938</v>
      </c>
      <c r="L1837" s="12" t="s">
        <v>2435</v>
      </c>
      <c r="M1837" s="12" t="s">
        <v>576</v>
      </c>
      <c r="N1837" s="12" t="s">
        <v>2436</v>
      </c>
      <c r="O1837" s="16">
        <v>104.2</v>
      </c>
      <c r="P1837" s="16">
        <v>104.2</v>
      </c>
      <c r="Q1837" s="17">
        <v>104.2</v>
      </c>
      <c r="R1837" s="17">
        <v>104.2</v>
      </c>
      <c r="S1837" s="16">
        <v>0</v>
      </c>
      <c r="T1837" s="16">
        <v>0</v>
      </c>
      <c r="U1837" s="17">
        <v>0</v>
      </c>
      <c r="V1837" s="17">
        <v>0</v>
      </c>
      <c r="W1837" s="16">
        <v>104.2</v>
      </c>
      <c r="X1837" s="16">
        <v>0</v>
      </c>
      <c r="Y1837" s="16">
        <v>97.739599999999996</v>
      </c>
      <c r="Z1837" s="16">
        <v>6.4603999999999999</v>
      </c>
      <c r="AA1837" s="18">
        <v>0</v>
      </c>
      <c r="AB1837" s="16">
        <v>-97.739599999999996</v>
      </c>
      <c r="AC1837" s="12" t="s">
        <v>549</v>
      </c>
      <c r="AD1837" s="12" t="s">
        <v>559</v>
      </c>
      <c r="AE1837" s="19">
        <v>43704</v>
      </c>
      <c r="AF1837" s="19">
        <v>43706</v>
      </c>
    </row>
    <row r="1838" spans="1:34" s="12" customFormat="1" ht="12.75" x14ac:dyDescent="0.15">
      <c r="A1838" s="12" t="s">
        <v>2778</v>
      </c>
      <c r="B1838" s="12" t="s">
        <v>1642</v>
      </c>
      <c r="C1838" s="12" t="s">
        <v>670</v>
      </c>
      <c r="D1838" s="12" t="s">
        <v>562</v>
      </c>
      <c r="E1838" s="12" t="s">
        <v>544</v>
      </c>
      <c r="F1838" s="12" t="s">
        <v>585</v>
      </c>
      <c r="G1838" s="16">
        <v>110000</v>
      </c>
      <c r="H1838" s="16">
        <v>10500</v>
      </c>
      <c r="I1838" s="17">
        <v>10500</v>
      </c>
      <c r="J1838" s="17">
        <v>10500</v>
      </c>
      <c r="K1838" s="16">
        <v>99500</v>
      </c>
      <c r="L1838" s="12" t="s">
        <v>568</v>
      </c>
      <c r="M1838" s="12" t="s">
        <v>569</v>
      </c>
      <c r="N1838" s="12" t="s">
        <v>570</v>
      </c>
      <c r="O1838" s="16">
        <v>57</v>
      </c>
      <c r="P1838" s="16">
        <v>56</v>
      </c>
      <c r="Q1838" s="17">
        <v>56</v>
      </c>
      <c r="R1838" s="17">
        <v>56</v>
      </c>
      <c r="S1838" s="16">
        <v>0</v>
      </c>
      <c r="T1838" s="16">
        <v>0</v>
      </c>
      <c r="U1838" s="17">
        <v>0</v>
      </c>
      <c r="V1838" s="17">
        <v>0</v>
      </c>
      <c r="W1838" s="16">
        <v>56</v>
      </c>
      <c r="X1838" s="16">
        <v>1</v>
      </c>
      <c r="Y1838" s="16">
        <v>50.559090909090898</v>
      </c>
      <c r="Z1838" s="16">
        <v>5.4409090909090896</v>
      </c>
      <c r="AA1838" s="18">
        <v>0</v>
      </c>
      <c r="AB1838" s="16">
        <v>-50.559090909090898</v>
      </c>
      <c r="AC1838" s="12" t="s">
        <v>549</v>
      </c>
      <c r="AD1838" s="12" t="s">
        <v>559</v>
      </c>
      <c r="AE1838" s="19">
        <v>43704</v>
      </c>
      <c r="AF1838" s="19">
        <v>43704</v>
      </c>
    </row>
    <row r="1839" spans="1:34" s="12" customFormat="1" ht="12.75" x14ac:dyDescent="0.15">
      <c r="A1839" s="12" t="s">
        <v>2779</v>
      </c>
      <c r="B1839" s="12" t="s">
        <v>428</v>
      </c>
      <c r="C1839" s="12" t="s">
        <v>787</v>
      </c>
      <c r="D1839" s="12" t="s">
        <v>787</v>
      </c>
      <c r="E1839" s="12" t="s">
        <v>544</v>
      </c>
      <c r="F1839" s="12" t="s">
        <v>708</v>
      </c>
      <c r="G1839" s="16">
        <v>400000</v>
      </c>
      <c r="H1839" s="16">
        <v>0</v>
      </c>
      <c r="I1839" s="17">
        <v>0</v>
      </c>
      <c r="J1839" s="17">
        <v>0</v>
      </c>
      <c r="K1839" s="16">
        <v>400000</v>
      </c>
      <c r="L1839" s="12" t="s">
        <v>1164</v>
      </c>
      <c r="M1839" s="12" t="s">
        <v>564</v>
      </c>
      <c r="N1839" s="12" t="s">
        <v>1165</v>
      </c>
      <c r="O1839" s="16">
        <v>266.39999999999998</v>
      </c>
      <c r="P1839" s="16">
        <v>241.6</v>
      </c>
      <c r="Q1839" s="17">
        <v>241.6</v>
      </c>
      <c r="R1839" s="17">
        <v>241.6</v>
      </c>
      <c r="S1839" s="16">
        <v>0</v>
      </c>
      <c r="T1839" s="16">
        <v>0</v>
      </c>
      <c r="U1839" s="17">
        <v>0</v>
      </c>
      <c r="V1839" s="17">
        <v>0</v>
      </c>
      <c r="W1839" s="16">
        <v>241.6</v>
      </c>
      <c r="X1839" s="16">
        <v>24.8</v>
      </c>
      <c r="Y1839" s="16">
        <v>241.6</v>
      </c>
      <c r="Z1839" s="16">
        <v>0</v>
      </c>
      <c r="AA1839" s="18">
        <v>0</v>
      </c>
      <c r="AB1839" s="16">
        <v>-241.6</v>
      </c>
      <c r="AC1839" s="12" t="s">
        <v>549</v>
      </c>
      <c r="AD1839" s="12" t="s">
        <v>559</v>
      </c>
      <c r="AE1839" s="19">
        <v>43704</v>
      </c>
    </row>
    <row r="1840" spans="1:34" s="12" customFormat="1" ht="12.75" x14ac:dyDescent="0.15">
      <c r="A1840" s="12" t="s">
        <v>2780</v>
      </c>
      <c r="B1840" s="12" t="s">
        <v>353</v>
      </c>
      <c r="C1840" s="12" t="s">
        <v>711</v>
      </c>
      <c r="D1840" s="12" t="s">
        <v>1383</v>
      </c>
      <c r="E1840" s="12" t="s">
        <v>544</v>
      </c>
      <c r="F1840" s="12" t="s">
        <v>585</v>
      </c>
      <c r="G1840" s="16">
        <v>1000</v>
      </c>
      <c r="H1840" s="16">
        <v>325.2</v>
      </c>
      <c r="I1840" s="17">
        <v>325.2</v>
      </c>
      <c r="J1840" s="17">
        <v>460.2</v>
      </c>
      <c r="K1840" s="16">
        <v>674.8</v>
      </c>
      <c r="L1840" s="12" t="s">
        <v>1384</v>
      </c>
      <c r="M1840" s="12" t="s">
        <v>827</v>
      </c>
      <c r="N1840" s="12" t="s">
        <v>1385</v>
      </c>
      <c r="O1840" s="16">
        <v>104</v>
      </c>
      <c r="P1840" s="16">
        <v>90.1</v>
      </c>
      <c r="Q1840" s="17">
        <v>90.1</v>
      </c>
      <c r="R1840" s="17">
        <v>90.1</v>
      </c>
      <c r="S1840" s="16">
        <v>0</v>
      </c>
      <c r="T1840" s="16">
        <v>0</v>
      </c>
      <c r="U1840" s="17">
        <v>0</v>
      </c>
      <c r="V1840" s="17">
        <v>0</v>
      </c>
      <c r="W1840" s="16">
        <v>90.1</v>
      </c>
      <c r="X1840" s="16">
        <v>13.9</v>
      </c>
      <c r="Y1840" s="16">
        <v>56.279200000000003</v>
      </c>
      <c r="Z1840" s="16">
        <v>33.820799999999998</v>
      </c>
      <c r="AA1840" s="18">
        <v>0</v>
      </c>
      <c r="AB1840" s="16">
        <v>-56.279200000000003</v>
      </c>
      <c r="AC1840" s="12" t="s">
        <v>549</v>
      </c>
      <c r="AD1840" s="12" t="s">
        <v>559</v>
      </c>
      <c r="AE1840" s="19">
        <v>43704</v>
      </c>
      <c r="AF1840" s="19">
        <v>43705</v>
      </c>
    </row>
    <row r="1841" spans="1:32" s="12" customFormat="1" ht="12.75" x14ac:dyDescent="0.15">
      <c r="A1841" s="12" t="s">
        <v>2781</v>
      </c>
      <c r="B1841" s="12" t="s">
        <v>2046</v>
      </c>
      <c r="C1841" s="12" t="s">
        <v>711</v>
      </c>
      <c r="D1841" s="12" t="s">
        <v>1383</v>
      </c>
      <c r="E1841" s="12" t="s">
        <v>544</v>
      </c>
      <c r="F1841" s="12" t="s">
        <v>708</v>
      </c>
      <c r="G1841" s="16">
        <v>200</v>
      </c>
      <c r="H1841" s="16">
        <v>0</v>
      </c>
      <c r="I1841" s="17">
        <v>0</v>
      </c>
      <c r="J1841" s="17">
        <v>0</v>
      </c>
      <c r="K1841" s="16">
        <v>200</v>
      </c>
      <c r="L1841" s="12" t="s">
        <v>1384</v>
      </c>
      <c r="M1841" s="12" t="s">
        <v>827</v>
      </c>
      <c r="N1841" s="12" t="s">
        <v>1385</v>
      </c>
      <c r="O1841" s="16">
        <v>20.8</v>
      </c>
      <c r="P1841" s="16">
        <v>20.8</v>
      </c>
      <c r="Q1841" s="17">
        <v>20.8</v>
      </c>
      <c r="R1841" s="17">
        <v>20.8</v>
      </c>
      <c r="S1841" s="16">
        <v>0</v>
      </c>
      <c r="T1841" s="16">
        <v>0</v>
      </c>
      <c r="U1841" s="17">
        <v>0</v>
      </c>
      <c r="V1841" s="17">
        <v>0</v>
      </c>
      <c r="W1841" s="16">
        <v>20.8</v>
      </c>
      <c r="X1841" s="16">
        <v>0</v>
      </c>
      <c r="Y1841" s="16">
        <v>20.8</v>
      </c>
      <c r="Z1841" s="16">
        <v>0</v>
      </c>
      <c r="AA1841" s="18">
        <v>0</v>
      </c>
      <c r="AB1841" s="16">
        <v>-20.8</v>
      </c>
      <c r="AC1841" s="12" t="s">
        <v>549</v>
      </c>
      <c r="AD1841" s="12" t="s">
        <v>559</v>
      </c>
      <c r="AE1841" s="19">
        <v>43704</v>
      </c>
    </row>
    <row r="1842" spans="1:32" s="12" customFormat="1" ht="12.75" x14ac:dyDescent="0.15">
      <c r="A1842" s="12" t="s">
        <v>2782</v>
      </c>
      <c r="B1842" s="12" t="s">
        <v>93</v>
      </c>
      <c r="C1842" s="12" t="s">
        <v>573</v>
      </c>
      <c r="D1842" s="12" t="s">
        <v>796</v>
      </c>
      <c r="E1842" s="12" t="s">
        <v>544</v>
      </c>
      <c r="F1842" s="12" t="s">
        <v>585</v>
      </c>
      <c r="G1842" s="16">
        <v>2000</v>
      </c>
      <c r="H1842" s="16">
        <v>39</v>
      </c>
      <c r="I1842" s="17">
        <v>39</v>
      </c>
      <c r="J1842" s="17">
        <v>39</v>
      </c>
      <c r="K1842" s="16">
        <v>1961</v>
      </c>
      <c r="L1842" s="12" t="s">
        <v>797</v>
      </c>
      <c r="M1842" s="12" t="s">
        <v>576</v>
      </c>
      <c r="N1842" s="12" t="s">
        <v>798</v>
      </c>
      <c r="O1842" s="16">
        <v>67</v>
      </c>
      <c r="P1842" s="16">
        <v>67</v>
      </c>
      <c r="Q1842" s="17">
        <v>67</v>
      </c>
      <c r="R1842" s="17">
        <v>67</v>
      </c>
      <c r="S1842" s="16">
        <v>0</v>
      </c>
      <c r="T1842" s="16">
        <v>0</v>
      </c>
      <c r="U1842" s="17">
        <v>0</v>
      </c>
      <c r="V1842" s="17">
        <v>0</v>
      </c>
      <c r="W1842" s="16">
        <v>67</v>
      </c>
      <c r="X1842" s="16">
        <v>0</v>
      </c>
      <c r="Y1842" s="16">
        <v>65.6935</v>
      </c>
      <c r="Z1842" s="16">
        <v>1.3065</v>
      </c>
      <c r="AA1842" s="18">
        <v>0</v>
      </c>
      <c r="AB1842" s="16">
        <v>-65.6935</v>
      </c>
      <c r="AC1842" s="12" t="s">
        <v>549</v>
      </c>
      <c r="AD1842" s="12" t="s">
        <v>559</v>
      </c>
      <c r="AE1842" s="19">
        <v>43704</v>
      </c>
      <c r="AF1842" s="19">
        <v>43705</v>
      </c>
    </row>
    <row r="1843" spans="1:32" s="12" customFormat="1" ht="12.75" x14ac:dyDescent="0.15">
      <c r="A1843" s="12" t="s">
        <v>2783</v>
      </c>
      <c r="B1843" s="12" t="s">
        <v>9</v>
      </c>
      <c r="C1843" s="12" t="s">
        <v>588</v>
      </c>
      <c r="D1843" s="12" t="s">
        <v>607</v>
      </c>
      <c r="E1843" s="12" t="s">
        <v>544</v>
      </c>
      <c r="F1843" s="12" t="s">
        <v>585</v>
      </c>
      <c r="G1843" s="16">
        <v>2000</v>
      </c>
      <c r="H1843" s="16">
        <v>1877.5</v>
      </c>
      <c r="I1843" s="17">
        <v>1877.5</v>
      </c>
      <c r="J1843" s="17">
        <v>1877.5</v>
      </c>
      <c r="K1843" s="16">
        <v>122.5</v>
      </c>
      <c r="L1843" s="12" t="s">
        <v>608</v>
      </c>
      <c r="M1843" s="12" t="s">
        <v>557</v>
      </c>
      <c r="N1843" s="12" t="s">
        <v>609</v>
      </c>
      <c r="O1843" s="16">
        <v>281</v>
      </c>
      <c r="P1843" s="16">
        <v>281</v>
      </c>
      <c r="Q1843" s="17">
        <v>281</v>
      </c>
      <c r="R1843" s="17">
        <v>281</v>
      </c>
      <c r="S1843" s="16">
        <v>0</v>
      </c>
      <c r="T1843" s="16">
        <v>0</v>
      </c>
      <c r="U1843" s="17">
        <v>0</v>
      </c>
      <c r="V1843" s="17">
        <v>0</v>
      </c>
      <c r="W1843" s="16">
        <v>281</v>
      </c>
      <c r="X1843" s="16">
        <v>0</v>
      </c>
      <c r="Y1843" s="16">
        <v>17.21125</v>
      </c>
      <c r="Z1843" s="16">
        <v>263.78874999999999</v>
      </c>
      <c r="AA1843" s="18">
        <v>0</v>
      </c>
      <c r="AB1843" s="16">
        <v>-17.21125</v>
      </c>
      <c r="AC1843" s="12" t="s">
        <v>549</v>
      </c>
      <c r="AD1843" s="12" t="s">
        <v>559</v>
      </c>
      <c r="AE1843" s="19">
        <v>43704</v>
      </c>
      <c r="AF1843" s="19">
        <v>43704</v>
      </c>
    </row>
    <row r="1844" spans="1:32" s="12" customFormat="1" ht="12.75" x14ac:dyDescent="0.15">
      <c r="A1844" s="12" t="s">
        <v>2784</v>
      </c>
      <c r="B1844" s="12" t="s">
        <v>98</v>
      </c>
      <c r="C1844" s="12" t="s">
        <v>588</v>
      </c>
      <c r="D1844" s="12" t="s">
        <v>1060</v>
      </c>
      <c r="E1844" s="12" t="s">
        <v>544</v>
      </c>
      <c r="F1844" s="12" t="s">
        <v>585</v>
      </c>
      <c r="G1844" s="16">
        <v>2000</v>
      </c>
      <c r="H1844" s="16">
        <v>1367</v>
      </c>
      <c r="I1844" s="17">
        <v>1367</v>
      </c>
      <c r="J1844" s="17">
        <v>1724</v>
      </c>
      <c r="K1844" s="16">
        <v>633</v>
      </c>
      <c r="L1844" s="12" t="s">
        <v>1061</v>
      </c>
      <c r="M1844" s="12" t="s">
        <v>557</v>
      </c>
      <c r="N1844" s="12" t="s">
        <v>1062</v>
      </c>
      <c r="O1844" s="16">
        <v>196</v>
      </c>
      <c r="P1844" s="16">
        <v>196</v>
      </c>
      <c r="Q1844" s="17">
        <v>196</v>
      </c>
      <c r="R1844" s="17">
        <v>196</v>
      </c>
      <c r="S1844" s="16">
        <v>0</v>
      </c>
      <c r="T1844" s="16">
        <v>0</v>
      </c>
      <c r="U1844" s="17">
        <v>0</v>
      </c>
      <c r="V1844" s="17">
        <v>0</v>
      </c>
      <c r="W1844" s="16">
        <v>196</v>
      </c>
      <c r="X1844" s="16">
        <v>0</v>
      </c>
      <c r="Y1844" s="16">
        <v>62.033999999999999</v>
      </c>
      <c r="Z1844" s="16">
        <v>133.96600000000001</v>
      </c>
      <c r="AA1844" s="18">
        <v>0</v>
      </c>
      <c r="AB1844" s="16">
        <v>-62.033999999999999</v>
      </c>
      <c r="AC1844" s="12" t="s">
        <v>549</v>
      </c>
      <c r="AD1844" s="12" t="s">
        <v>559</v>
      </c>
      <c r="AE1844" s="19">
        <v>43704</v>
      </c>
      <c r="AF1844" s="19">
        <v>43704</v>
      </c>
    </row>
    <row r="1845" spans="1:32" s="12" customFormat="1" ht="12.75" x14ac:dyDescent="0.15">
      <c r="A1845" s="12" t="s">
        <v>2785</v>
      </c>
      <c r="B1845" s="12" t="s">
        <v>1821</v>
      </c>
      <c r="C1845" s="12" t="s">
        <v>573</v>
      </c>
      <c r="D1845" s="12" t="s">
        <v>1822</v>
      </c>
      <c r="E1845" s="12" t="s">
        <v>544</v>
      </c>
      <c r="F1845" s="12" t="s">
        <v>708</v>
      </c>
      <c r="G1845" s="16">
        <v>400</v>
      </c>
      <c r="H1845" s="16">
        <v>0</v>
      </c>
      <c r="I1845" s="17">
        <v>0</v>
      </c>
      <c r="J1845" s="17">
        <v>0</v>
      </c>
      <c r="K1845" s="16">
        <v>400</v>
      </c>
      <c r="L1845" s="12" t="s">
        <v>1823</v>
      </c>
      <c r="M1845" s="12" t="s">
        <v>557</v>
      </c>
      <c r="N1845" s="12" t="s">
        <v>1824</v>
      </c>
      <c r="O1845" s="16">
        <v>64</v>
      </c>
      <c r="P1845" s="16">
        <v>64</v>
      </c>
      <c r="Q1845" s="17">
        <v>64</v>
      </c>
      <c r="R1845" s="17">
        <v>64</v>
      </c>
      <c r="S1845" s="16">
        <v>0</v>
      </c>
      <c r="T1845" s="16">
        <v>0</v>
      </c>
      <c r="U1845" s="17">
        <v>0</v>
      </c>
      <c r="V1845" s="17">
        <v>0</v>
      </c>
      <c r="W1845" s="16">
        <v>64</v>
      </c>
      <c r="X1845" s="16">
        <v>0</v>
      </c>
      <c r="Y1845" s="16">
        <v>64</v>
      </c>
      <c r="Z1845" s="16">
        <v>0</v>
      </c>
      <c r="AA1845" s="18">
        <v>0</v>
      </c>
      <c r="AB1845" s="16">
        <v>-64</v>
      </c>
      <c r="AC1845" s="12" t="s">
        <v>549</v>
      </c>
      <c r="AD1845" s="12" t="s">
        <v>559</v>
      </c>
      <c r="AE1845" s="19">
        <v>43704</v>
      </c>
    </row>
    <row r="1846" spans="1:32" s="12" customFormat="1" ht="12.75" x14ac:dyDescent="0.15">
      <c r="A1846" s="12" t="s">
        <v>2786</v>
      </c>
      <c r="B1846" s="12" t="s">
        <v>1826</v>
      </c>
      <c r="C1846" s="12" t="s">
        <v>573</v>
      </c>
      <c r="D1846" s="12" t="s">
        <v>1827</v>
      </c>
      <c r="E1846" s="12" t="s">
        <v>544</v>
      </c>
      <c r="F1846" s="12" t="s">
        <v>708</v>
      </c>
      <c r="G1846" s="16">
        <v>400</v>
      </c>
      <c r="H1846" s="16">
        <v>0</v>
      </c>
      <c r="I1846" s="17">
        <v>0</v>
      </c>
      <c r="J1846" s="17">
        <v>0</v>
      </c>
      <c r="K1846" s="16">
        <v>400</v>
      </c>
      <c r="L1846" s="12" t="s">
        <v>1823</v>
      </c>
      <c r="M1846" s="12" t="s">
        <v>557</v>
      </c>
      <c r="N1846" s="12" t="s">
        <v>1824</v>
      </c>
      <c r="O1846" s="16">
        <v>64</v>
      </c>
      <c r="P1846" s="16">
        <v>64</v>
      </c>
      <c r="Q1846" s="17">
        <v>64</v>
      </c>
      <c r="R1846" s="17">
        <v>64</v>
      </c>
      <c r="S1846" s="16">
        <v>0</v>
      </c>
      <c r="T1846" s="16">
        <v>0</v>
      </c>
      <c r="U1846" s="17">
        <v>0</v>
      </c>
      <c r="V1846" s="17">
        <v>0</v>
      </c>
      <c r="W1846" s="16">
        <v>64</v>
      </c>
      <c r="X1846" s="16">
        <v>0</v>
      </c>
      <c r="Y1846" s="16">
        <v>64</v>
      </c>
      <c r="Z1846" s="16">
        <v>0</v>
      </c>
      <c r="AA1846" s="18">
        <v>0</v>
      </c>
      <c r="AB1846" s="16">
        <v>-64</v>
      </c>
      <c r="AC1846" s="12" t="s">
        <v>549</v>
      </c>
      <c r="AD1846" s="12" t="s">
        <v>559</v>
      </c>
      <c r="AE1846" s="19">
        <v>43704</v>
      </c>
    </row>
    <row r="1847" spans="1:32" s="12" customFormat="1" ht="12.75" x14ac:dyDescent="0.15">
      <c r="A1847" s="12" t="s">
        <v>2787</v>
      </c>
      <c r="B1847" s="12" t="s">
        <v>477</v>
      </c>
      <c r="C1847" s="12" t="s">
        <v>573</v>
      </c>
      <c r="D1847" s="12" t="s">
        <v>1413</v>
      </c>
      <c r="E1847" s="12" t="s">
        <v>544</v>
      </c>
      <c r="F1847" s="12" t="s">
        <v>585</v>
      </c>
      <c r="G1847" s="16">
        <v>400</v>
      </c>
      <c r="H1847" s="16">
        <v>57</v>
      </c>
      <c r="I1847" s="17">
        <v>57</v>
      </c>
      <c r="J1847" s="17">
        <v>57</v>
      </c>
      <c r="K1847" s="16">
        <v>343</v>
      </c>
      <c r="L1847" s="12" t="s">
        <v>1414</v>
      </c>
      <c r="M1847" s="12" t="s">
        <v>557</v>
      </c>
      <c r="N1847" s="12" t="s">
        <v>1415</v>
      </c>
      <c r="O1847" s="16">
        <v>31.6</v>
      </c>
      <c r="P1847" s="16">
        <v>4.5999999999999996</v>
      </c>
      <c r="Q1847" s="17">
        <v>31.6</v>
      </c>
      <c r="R1847" s="17">
        <v>31.6</v>
      </c>
      <c r="S1847" s="16">
        <v>0</v>
      </c>
      <c r="T1847" s="16">
        <v>0</v>
      </c>
      <c r="U1847" s="17">
        <v>0</v>
      </c>
      <c r="V1847" s="17">
        <v>0</v>
      </c>
      <c r="W1847" s="16">
        <v>4.5999999999999996</v>
      </c>
      <c r="X1847" s="16">
        <v>27</v>
      </c>
      <c r="Y1847" s="16">
        <v>9.6999999999999906E-2</v>
      </c>
      <c r="Z1847" s="16">
        <v>4.5030000000000001</v>
      </c>
      <c r="AA1847" s="18">
        <v>0</v>
      </c>
      <c r="AB1847" s="16">
        <v>-9.6999999999999906E-2</v>
      </c>
      <c r="AC1847" s="12" t="s">
        <v>549</v>
      </c>
      <c r="AD1847" s="12" t="s">
        <v>559</v>
      </c>
      <c r="AE1847" s="19">
        <v>43704</v>
      </c>
      <c r="AF1847" s="19">
        <v>43704</v>
      </c>
    </row>
    <row r="1848" spans="1:32" s="12" customFormat="1" ht="12.75" x14ac:dyDescent="0.15">
      <c r="A1848" s="12" t="s">
        <v>2788</v>
      </c>
      <c r="B1848" s="12" t="s">
        <v>308</v>
      </c>
      <c r="C1848" s="12" t="s">
        <v>573</v>
      </c>
      <c r="D1848" s="12" t="s">
        <v>1417</v>
      </c>
      <c r="E1848" s="12" t="s">
        <v>544</v>
      </c>
      <c r="F1848" s="12" t="s">
        <v>585</v>
      </c>
      <c r="G1848" s="16">
        <v>400</v>
      </c>
      <c r="H1848" s="16">
        <v>200</v>
      </c>
      <c r="I1848" s="17">
        <v>200</v>
      </c>
      <c r="J1848" s="17">
        <v>200</v>
      </c>
      <c r="K1848" s="16">
        <v>200</v>
      </c>
      <c r="L1848" s="12" t="s">
        <v>1414</v>
      </c>
      <c r="M1848" s="12" t="s">
        <v>557</v>
      </c>
      <c r="N1848" s="12" t="s">
        <v>1415</v>
      </c>
      <c r="O1848" s="16">
        <v>31.6</v>
      </c>
      <c r="P1848" s="16">
        <v>18.600000000000001</v>
      </c>
      <c r="Q1848" s="17">
        <v>31.6</v>
      </c>
      <c r="R1848" s="17">
        <v>31.6</v>
      </c>
      <c r="S1848" s="16">
        <v>0</v>
      </c>
      <c r="T1848" s="16">
        <v>0</v>
      </c>
      <c r="U1848" s="17">
        <v>0</v>
      </c>
      <c r="V1848" s="17">
        <v>0</v>
      </c>
      <c r="W1848" s="16">
        <v>18.600000000000001</v>
      </c>
      <c r="X1848" s="16">
        <v>13</v>
      </c>
      <c r="Y1848" s="16">
        <v>2.8</v>
      </c>
      <c r="Z1848" s="16">
        <v>15.8</v>
      </c>
      <c r="AA1848" s="18">
        <v>0</v>
      </c>
      <c r="AB1848" s="16">
        <v>-2.8</v>
      </c>
      <c r="AC1848" s="12" t="s">
        <v>549</v>
      </c>
      <c r="AD1848" s="12" t="s">
        <v>559</v>
      </c>
      <c r="AE1848" s="19">
        <v>43704</v>
      </c>
      <c r="AF1848" s="19">
        <v>43704</v>
      </c>
    </row>
    <row r="1849" spans="1:32" s="12" customFormat="1" ht="12.75" x14ac:dyDescent="0.15">
      <c r="A1849" s="12" t="s">
        <v>2789</v>
      </c>
      <c r="B1849" s="12" t="s">
        <v>34</v>
      </c>
      <c r="C1849" s="12" t="s">
        <v>696</v>
      </c>
      <c r="D1849" s="12" t="s">
        <v>697</v>
      </c>
      <c r="E1849" s="12" t="s">
        <v>544</v>
      </c>
      <c r="F1849" s="12" t="s">
        <v>708</v>
      </c>
      <c r="G1849" s="16">
        <v>95</v>
      </c>
      <c r="H1849" s="16">
        <v>0</v>
      </c>
      <c r="I1849" s="17">
        <v>0</v>
      </c>
      <c r="J1849" s="17">
        <v>0</v>
      </c>
      <c r="K1849" s="16">
        <v>95</v>
      </c>
      <c r="L1849" s="12" t="s">
        <v>698</v>
      </c>
      <c r="M1849" s="12" t="s">
        <v>564</v>
      </c>
      <c r="N1849" s="12" t="s">
        <v>699</v>
      </c>
      <c r="O1849" s="16">
        <v>11</v>
      </c>
      <c r="P1849" s="16">
        <v>11</v>
      </c>
      <c r="Q1849" s="17">
        <v>11</v>
      </c>
      <c r="R1849" s="17">
        <v>11</v>
      </c>
      <c r="S1849" s="16">
        <v>0</v>
      </c>
      <c r="T1849" s="16">
        <v>0</v>
      </c>
      <c r="U1849" s="17">
        <v>0</v>
      </c>
      <c r="V1849" s="17">
        <v>0</v>
      </c>
      <c r="W1849" s="16">
        <v>11</v>
      </c>
      <c r="X1849" s="16">
        <v>0</v>
      </c>
      <c r="Y1849" s="16">
        <v>11</v>
      </c>
      <c r="Z1849" s="16">
        <v>0</v>
      </c>
      <c r="AA1849" s="18">
        <v>0</v>
      </c>
      <c r="AB1849" s="16">
        <v>-11</v>
      </c>
      <c r="AC1849" s="12" t="s">
        <v>549</v>
      </c>
      <c r="AD1849" s="12" t="s">
        <v>559</v>
      </c>
      <c r="AE1849" s="19">
        <v>43704</v>
      </c>
    </row>
    <row r="1850" spans="1:32" s="12" customFormat="1" ht="12.75" x14ac:dyDescent="0.15">
      <c r="A1850" s="12" t="s">
        <v>2790</v>
      </c>
      <c r="B1850" s="12" t="s">
        <v>23</v>
      </c>
      <c r="C1850" s="12" t="s">
        <v>696</v>
      </c>
      <c r="D1850" s="12" t="s">
        <v>939</v>
      </c>
      <c r="E1850" s="12" t="s">
        <v>544</v>
      </c>
      <c r="F1850" s="12" t="s">
        <v>585</v>
      </c>
      <c r="G1850" s="16">
        <v>500</v>
      </c>
      <c r="H1850" s="16">
        <v>478</v>
      </c>
      <c r="I1850" s="17">
        <v>478</v>
      </c>
      <c r="J1850" s="17">
        <v>478</v>
      </c>
      <c r="K1850" s="16">
        <v>22</v>
      </c>
      <c r="L1850" s="12" t="s">
        <v>698</v>
      </c>
      <c r="M1850" s="12" t="s">
        <v>564</v>
      </c>
      <c r="N1850" s="12" t="s">
        <v>699</v>
      </c>
      <c r="O1850" s="16">
        <v>55</v>
      </c>
      <c r="P1850" s="16">
        <v>55</v>
      </c>
      <c r="Q1850" s="17">
        <v>55</v>
      </c>
      <c r="R1850" s="17">
        <v>55</v>
      </c>
      <c r="S1850" s="16">
        <v>0</v>
      </c>
      <c r="T1850" s="16">
        <v>0</v>
      </c>
      <c r="U1850" s="17">
        <v>0</v>
      </c>
      <c r="V1850" s="17">
        <v>0</v>
      </c>
      <c r="W1850" s="16">
        <v>55</v>
      </c>
      <c r="X1850" s="16">
        <v>0</v>
      </c>
      <c r="Y1850" s="16">
        <v>2.42</v>
      </c>
      <c r="Z1850" s="16">
        <v>52.58</v>
      </c>
      <c r="AA1850" s="18">
        <v>0</v>
      </c>
      <c r="AB1850" s="16">
        <v>-2.42</v>
      </c>
      <c r="AC1850" s="12" t="s">
        <v>549</v>
      </c>
      <c r="AD1850" s="12" t="s">
        <v>559</v>
      </c>
      <c r="AE1850" s="19">
        <v>43704</v>
      </c>
      <c r="AF1850" s="19">
        <v>43704</v>
      </c>
    </row>
    <row r="1851" spans="1:32" s="12" customFormat="1" ht="12.75" x14ac:dyDescent="0.15">
      <c r="A1851" s="12" t="s">
        <v>2791</v>
      </c>
      <c r="B1851" s="12" t="s">
        <v>2792</v>
      </c>
      <c r="C1851" s="12" t="s">
        <v>2542</v>
      </c>
      <c r="D1851" s="12" t="s">
        <v>2793</v>
      </c>
      <c r="E1851" s="12" t="s">
        <v>544</v>
      </c>
      <c r="F1851" s="12" t="s">
        <v>703</v>
      </c>
      <c r="G1851" s="16">
        <v>1000</v>
      </c>
      <c r="H1851" s="16">
        <v>0</v>
      </c>
      <c r="I1851" s="17">
        <v>0</v>
      </c>
      <c r="J1851" s="17">
        <v>0</v>
      </c>
      <c r="K1851" s="16">
        <v>1000</v>
      </c>
      <c r="L1851" s="12" t="s">
        <v>113</v>
      </c>
      <c r="M1851" s="12" t="s">
        <v>753</v>
      </c>
      <c r="N1851" s="12" t="s">
        <v>653</v>
      </c>
      <c r="O1851" s="16">
        <v>1000</v>
      </c>
      <c r="P1851" s="16">
        <v>0</v>
      </c>
      <c r="Q1851" s="17">
        <v>0</v>
      </c>
      <c r="R1851" s="17">
        <v>0</v>
      </c>
      <c r="S1851" s="16">
        <v>0</v>
      </c>
      <c r="T1851" s="16">
        <v>0</v>
      </c>
      <c r="U1851" s="17">
        <v>0</v>
      </c>
      <c r="V1851" s="17">
        <v>0</v>
      </c>
      <c r="W1851" s="16">
        <v>0</v>
      </c>
      <c r="X1851" s="16">
        <v>1000</v>
      </c>
      <c r="Y1851" s="16">
        <v>0</v>
      </c>
      <c r="Z1851" s="16">
        <v>0</v>
      </c>
      <c r="AA1851" s="18">
        <v>0</v>
      </c>
      <c r="AB1851" s="16">
        <v>0</v>
      </c>
      <c r="AC1851" s="12" t="s">
        <v>549</v>
      </c>
      <c r="AD1851" s="12" t="s">
        <v>94</v>
      </c>
      <c r="AE1851" s="19">
        <v>43712</v>
      </c>
    </row>
    <row r="1852" spans="1:32" s="12" customFormat="1" ht="12.75" x14ac:dyDescent="0.15">
      <c r="A1852" s="12" t="s">
        <v>467</v>
      </c>
      <c r="B1852" s="12" t="s">
        <v>112</v>
      </c>
      <c r="C1852" s="12" t="s">
        <v>554</v>
      </c>
      <c r="D1852" s="12" t="s">
        <v>757</v>
      </c>
      <c r="E1852" s="12" t="s">
        <v>544</v>
      </c>
      <c r="F1852" s="12" t="s">
        <v>703</v>
      </c>
      <c r="G1852" s="16">
        <v>1000</v>
      </c>
      <c r="H1852" s="16">
        <v>0</v>
      </c>
      <c r="I1852" s="17">
        <v>0</v>
      </c>
      <c r="J1852" s="17">
        <v>0</v>
      </c>
      <c r="K1852" s="16">
        <v>1000</v>
      </c>
      <c r="L1852" s="12" t="s">
        <v>758</v>
      </c>
      <c r="M1852" s="12" t="s">
        <v>557</v>
      </c>
      <c r="N1852" s="12" t="s">
        <v>759</v>
      </c>
      <c r="O1852" s="16">
        <v>229.4</v>
      </c>
      <c r="P1852" s="16">
        <v>0</v>
      </c>
      <c r="Q1852" s="17">
        <v>0</v>
      </c>
      <c r="R1852" s="17">
        <v>229.4</v>
      </c>
      <c r="S1852" s="16">
        <v>0</v>
      </c>
      <c r="T1852" s="16">
        <v>0</v>
      </c>
      <c r="U1852" s="17">
        <v>0</v>
      </c>
      <c r="V1852" s="17">
        <v>0</v>
      </c>
      <c r="W1852" s="16">
        <v>0</v>
      </c>
      <c r="X1852" s="16">
        <v>229.4</v>
      </c>
      <c r="Y1852" s="16">
        <v>0</v>
      </c>
      <c r="Z1852" s="16">
        <v>0</v>
      </c>
      <c r="AA1852" s="18">
        <v>0</v>
      </c>
      <c r="AB1852" s="16">
        <v>0</v>
      </c>
      <c r="AC1852" s="12" t="s">
        <v>549</v>
      </c>
      <c r="AD1852" s="12" t="s">
        <v>559</v>
      </c>
      <c r="AE1852" s="19">
        <v>43712</v>
      </c>
    </row>
    <row r="1853" spans="1:32" s="12" customFormat="1" ht="12.75" x14ac:dyDescent="0.15">
      <c r="A1853" s="12" t="s">
        <v>2794</v>
      </c>
      <c r="B1853" s="12" t="s">
        <v>1252</v>
      </c>
      <c r="C1853" s="12" t="s">
        <v>701</v>
      </c>
      <c r="D1853" s="12" t="s">
        <v>1253</v>
      </c>
      <c r="E1853" s="12" t="s">
        <v>544</v>
      </c>
      <c r="F1853" s="12" t="s">
        <v>703</v>
      </c>
      <c r="G1853" s="16">
        <v>600</v>
      </c>
      <c r="H1853" s="16">
        <v>0</v>
      </c>
      <c r="I1853" s="17">
        <v>0</v>
      </c>
      <c r="J1853" s="17">
        <v>0</v>
      </c>
      <c r="K1853" s="16">
        <v>600</v>
      </c>
      <c r="L1853" s="12" t="s">
        <v>1254</v>
      </c>
      <c r="M1853" s="12" t="s">
        <v>557</v>
      </c>
      <c r="N1853" s="12" t="s">
        <v>1255</v>
      </c>
      <c r="O1853" s="16">
        <v>80</v>
      </c>
      <c r="P1853" s="16">
        <v>0</v>
      </c>
      <c r="Q1853" s="17">
        <v>0</v>
      </c>
      <c r="R1853" s="17">
        <v>0</v>
      </c>
      <c r="S1853" s="16">
        <v>0</v>
      </c>
      <c r="T1853" s="16">
        <v>0</v>
      </c>
      <c r="U1853" s="17">
        <v>0</v>
      </c>
      <c r="V1853" s="17">
        <v>0</v>
      </c>
      <c r="W1853" s="16">
        <v>0</v>
      </c>
      <c r="X1853" s="16">
        <v>80</v>
      </c>
      <c r="Y1853" s="16">
        <v>0</v>
      </c>
      <c r="Z1853" s="16">
        <v>0</v>
      </c>
      <c r="AA1853" s="18">
        <v>0</v>
      </c>
      <c r="AB1853" s="16">
        <v>0</v>
      </c>
      <c r="AC1853" s="12" t="s">
        <v>549</v>
      </c>
      <c r="AD1853" s="12" t="s">
        <v>559</v>
      </c>
      <c r="AE1853" s="19">
        <v>43712</v>
      </c>
    </row>
    <row r="1854" spans="1:32" s="12" customFormat="1" ht="12.75" x14ac:dyDescent="0.15">
      <c r="A1854" s="12" t="s">
        <v>2795</v>
      </c>
      <c r="B1854" s="12" t="s">
        <v>1245</v>
      </c>
      <c r="C1854" s="12" t="s">
        <v>554</v>
      </c>
      <c r="D1854" s="12" t="s">
        <v>1196</v>
      </c>
      <c r="E1854" s="12" t="s">
        <v>544</v>
      </c>
      <c r="F1854" s="12" t="s">
        <v>703</v>
      </c>
      <c r="G1854" s="16">
        <v>600</v>
      </c>
      <c r="H1854" s="16">
        <v>0</v>
      </c>
      <c r="I1854" s="17">
        <v>0</v>
      </c>
      <c r="J1854" s="17">
        <v>0</v>
      </c>
      <c r="K1854" s="16">
        <v>600</v>
      </c>
      <c r="L1854" s="12" t="s">
        <v>654</v>
      </c>
      <c r="M1854" s="12" t="s">
        <v>557</v>
      </c>
      <c r="N1854" s="12" t="s">
        <v>655</v>
      </c>
      <c r="O1854" s="16">
        <v>73</v>
      </c>
      <c r="P1854" s="16">
        <v>0</v>
      </c>
      <c r="Q1854" s="17">
        <v>0</v>
      </c>
      <c r="R1854" s="17">
        <v>0</v>
      </c>
      <c r="S1854" s="16">
        <v>0</v>
      </c>
      <c r="T1854" s="16">
        <v>0</v>
      </c>
      <c r="U1854" s="17">
        <v>0</v>
      </c>
      <c r="V1854" s="17">
        <v>0</v>
      </c>
      <c r="W1854" s="16">
        <v>0</v>
      </c>
      <c r="X1854" s="16">
        <v>73</v>
      </c>
      <c r="Y1854" s="16">
        <v>0</v>
      </c>
      <c r="Z1854" s="16">
        <v>0</v>
      </c>
      <c r="AA1854" s="18">
        <v>0</v>
      </c>
      <c r="AB1854" s="16">
        <v>0</v>
      </c>
      <c r="AC1854" s="12" t="s">
        <v>549</v>
      </c>
      <c r="AD1854" s="12" t="s">
        <v>559</v>
      </c>
      <c r="AE1854" s="19">
        <v>43712</v>
      </c>
    </row>
    <row r="1855" spans="1:32" s="12" customFormat="1" ht="12.75" x14ac:dyDescent="0.15">
      <c r="A1855" s="12" t="s">
        <v>2796</v>
      </c>
      <c r="B1855" s="12" t="s">
        <v>1492</v>
      </c>
      <c r="C1855" s="12" t="s">
        <v>1112</v>
      </c>
      <c r="D1855" s="12" t="s">
        <v>1113</v>
      </c>
      <c r="E1855" s="12" t="s">
        <v>544</v>
      </c>
      <c r="F1855" s="12" t="s">
        <v>585</v>
      </c>
      <c r="G1855" s="16">
        <v>400000</v>
      </c>
      <c r="H1855" s="16">
        <v>84000</v>
      </c>
      <c r="I1855" s="17">
        <v>84000</v>
      </c>
      <c r="J1855" s="17">
        <v>84000</v>
      </c>
      <c r="K1855" s="16">
        <v>316000</v>
      </c>
      <c r="L1855" s="12" t="s">
        <v>428</v>
      </c>
      <c r="M1855" s="12" t="s">
        <v>787</v>
      </c>
      <c r="N1855" s="12" t="s">
        <v>787</v>
      </c>
      <c r="O1855" s="16">
        <v>400000</v>
      </c>
      <c r="P1855" s="16">
        <v>84000</v>
      </c>
      <c r="Q1855" s="17">
        <v>84000</v>
      </c>
      <c r="R1855" s="17">
        <v>84000</v>
      </c>
      <c r="S1855" s="16">
        <v>0</v>
      </c>
      <c r="T1855" s="16">
        <v>0</v>
      </c>
      <c r="U1855" s="17">
        <v>0</v>
      </c>
      <c r="V1855" s="17">
        <v>0</v>
      </c>
      <c r="W1855" s="16">
        <v>84000</v>
      </c>
      <c r="X1855" s="16">
        <v>316000</v>
      </c>
      <c r="Y1855" s="16">
        <v>0</v>
      </c>
      <c r="Z1855" s="16">
        <v>84000</v>
      </c>
      <c r="AA1855" s="18">
        <v>0</v>
      </c>
      <c r="AB1855" s="16">
        <v>0</v>
      </c>
      <c r="AC1855" s="12" t="s">
        <v>549</v>
      </c>
      <c r="AD1855" s="12" t="s">
        <v>79</v>
      </c>
      <c r="AE1855" s="19">
        <v>43712</v>
      </c>
      <c r="AF1855" s="19">
        <v>43713</v>
      </c>
    </row>
    <row r="1856" spans="1:32" s="12" customFormat="1" ht="12.75" x14ac:dyDescent="0.15">
      <c r="A1856" s="12" t="s">
        <v>2797</v>
      </c>
      <c r="B1856" s="12" t="s">
        <v>1247</v>
      </c>
      <c r="C1856" s="12" t="s">
        <v>652</v>
      </c>
      <c r="D1856" s="12" t="s">
        <v>1196</v>
      </c>
      <c r="E1856" s="12" t="s">
        <v>544</v>
      </c>
      <c r="F1856" s="12" t="s">
        <v>703</v>
      </c>
      <c r="G1856" s="16">
        <v>600</v>
      </c>
      <c r="H1856" s="16">
        <v>0</v>
      </c>
      <c r="I1856" s="17">
        <v>0</v>
      </c>
      <c r="J1856" s="17">
        <v>0</v>
      </c>
      <c r="K1856" s="16">
        <v>600</v>
      </c>
      <c r="L1856" s="12" t="s">
        <v>654</v>
      </c>
      <c r="M1856" s="12" t="s">
        <v>557</v>
      </c>
      <c r="N1856" s="12" t="s">
        <v>655</v>
      </c>
      <c r="O1856" s="16">
        <v>73</v>
      </c>
      <c r="P1856" s="16">
        <v>0</v>
      </c>
      <c r="Q1856" s="17">
        <v>0</v>
      </c>
      <c r="R1856" s="17">
        <v>0</v>
      </c>
      <c r="S1856" s="16">
        <v>0</v>
      </c>
      <c r="T1856" s="16">
        <v>0</v>
      </c>
      <c r="U1856" s="17">
        <v>0</v>
      </c>
      <c r="V1856" s="17">
        <v>0</v>
      </c>
      <c r="W1856" s="16">
        <v>0</v>
      </c>
      <c r="X1856" s="16">
        <v>73</v>
      </c>
      <c r="Y1856" s="16">
        <v>0</v>
      </c>
      <c r="Z1856" s="16">
        <v>0</v>
      </c>
      <c r="AA1856" s="18">
        <v>0</v>
      </c>
      <c r="AB1856" s="16">
        <v>0</v>
      </c>
      <c r="AC1856" s="12" t="s">
        <v>549</v>
      </c>
      <c r="AD1856" s="12" t="s">
        <v>559</v>
      </c>
      <c r="AE1856" s="19">
        <v>43712</v>
      </c>
    </row>
    <row r="1857" spans="1:34" s="12" customFormat="1" ht="12.75" x14ac:dyDescent="0.15">
      <c r="A1857" s="12" t="s">
        <v>2798</v>
      </c>
      <c r="B1857" s="12" t="s">
        <v>1249</v>
      </c>
      <c r="C1857" s="12" t="s">
        <v>753</v>
      </c>
      <c r="D1857" s="12" t="s">
        <v>653</v>
      </c>
      <c r="E1857" s="12" t="s">
        <v>544</v>
      </c>
      <c r="F1857" s="12" t="s">
        <v>703</v>
      </c>
      <c r="G1857" s="16">
        <v>600</v>
      </c>
      <c r="H1857" s="16">
        <v>0</v>
      </c>
      <c r="I1857" s="17">
        <v>0</v>
      </c>
      <c r="J1857" s="17">
        <v>0</v>
      </c>
      <c r="K1857" s="16">
        <v>600</v>
      </c>
      <c r="L1857" s="12" t="s">
        <v>654</v>
      </c>
      <c r="M1857" s="12" t="s">
        <v>557</v>
      </c>
      <c r="N1857" s="12" t="s">
        <v>655</v>
      </c>
      <c r="O1857" s="16">
        <v>42</v>
      </c>
      <c r="P1857" s="16">
        <v>0</v>
      </c>
      <c r="Q1857" s="17">
        <v>0</v>
      </c>
      <c r="R1857" s="17">
        <v>0</v>
      </c>
      <c r="S1857" s="16">
        <v>0</v>
      </c>
      <c r="T1857" s="16">
        <v>0</v>
      </c>
      <c r="U1857" s="17">
        <v>0</v>
      </c>
      <c r="V1857" s="17">
        <v>0</v>
      </c>
      <c r="W1857" s="16">
        <v>0</v>
      </c>
      <c r="X1857" s="16">
        <v>42</v>
      </c>
      <c r="Y1857" s="16">
        <v>0</v>
      </c>
      <c r="Z1857" s="16">
        <v>0</v>
      </c>
      <c r="AA1857" s="18">
        <v>0</v>
      </c>
      <c r="AB1857" s="16">
        <v>0</v>
      </c>
      <c r="AC1857" s="12" t="s">
        <v>549</v>
      </c>
      <c r="AD1857" s="12" t="s">
        <v>559</v>
      </c>
      <c r="AE1857" s="19">
        <v>43712</v>
      </c>
    </row>
    <row r="1858" spans="1:34" s="12" customFormat="1" ht="12.75" x14ac:dyDescent="0.15">
      <c r="A1858" s="12" t="s">
        <v>2799</v>
      </c>
      <c r="B1858" s="12" t="s">
        <v>116</v>
      </c>
      <c r="C1858" s="12" t="s">
        <v>696</v>
      </c>
      <c r="D1858" s="12" t="s">
        <v>1002</v>
      </c>
      <c r="E1858" s="12" t="s">
        <v>544</v>
      </c>
      <c r="F1858" s="12" t="s">
        <v>703</v>
      </c>
      <c r="G1858" s="16">
        <v>600</v>
      </c>
      <c r="H1858" s="16">
        <v>0</v>
      </c>
      <c r="I1858" s="17">
        <v>0</v>
      </c>
      <c r="J1858" s="17">
        <v>0</v>
      </c>
      <c r="K1858" s="16">
        <v>600</v>
      </c>
      <c r="L1858" s="12" t="s">
        <v>1003</v>
      </c>
      <c r="M1858" s="12" t="s">
        <v>564</v>
      </c>
      <c r="N1858" s="12" t="s">
        <v>1004</v>
      </c>
      <c r="O1858" s="16">
        <v>114</v>
      </c>
      <c r="P1858" s="16">
        <v>0</v>
      </c>
      <c r="Q1858" s="17">
        <v>0</v>
      </c>
      <c r="R1858" s="17">
        <v>0</v>
      </c>
      <c r="S1858" s="16">
        <v>0</v>
      </c>
      <c r="T1858" s="16">
        <v>0</v>
      </c>
      <c r="U1858" s="17">
        <v>0</v>
      </c>
      <c r="V1858" s="17">
        <v>0</v>
      </c>
      <c r="W1858" s="16">
        <v>0</v>
      </c>
      <c r="X1858" s="16">
        <v>114</v>
      </c>
      <c r="Y1858" s="16">
        <v>0</v>
      </c>
      <c r="Z1858" s="16">
        <v>0</v>
      </c>
      <c r="AA1858" s="18">
        <v>0</v>
      </c>
      <c r="AB1858" s="16">
        <v>0</v>
      </c>
      <c r="AC1858" s="12" t="s">
        <v>549</v>
      </c>
      <c r="AD1858" s="12" t="s">
        <v>559</v>
      </c>
      <c r="AE1858" s="19">
        <v>43712</v>
      </c>
    </row>
    <row r="1859" spans="1:34" s="12" customFormat="1" ht="12.75" x14ac:dyDescent="0.15">
      <c r="A1859" s="12" t="s">
        <v>480</v>
      </c>
      <c r="B1859" s="12" t="s">
        <v>101</v>
      </c>
      <c r="C1859" s="12" t="s">
        <v>588</v>
      </c>
      <c r="D1859" s="12" t="s">
        <v>983</v>
      </c>
      <c r="E1859" s="12" t="s">
        <v>544</v>
      </c>
      <c r="F1859" s="12" t="s">
        <v>703</v>
      </c>
      <c r="G1859" s="16">
        <v>1000</v>
      </c>
      <c r="H1859" s="16">
        <v>0</v>
      </c>
      <c r="I1859" s="17">
        <v>0</v>
      </c>
      <c r="J1859" s="17">
        <v>0</v>
      </c>
      <c r="K1859" s="16">
        <v>1000</v>
      </c>
      <c r="L1859" s="12" t="s">
        <v>984</v>
      </c>
      <c r="M1859" s="12" t="s">
        <v>557</v>
      </c>
      <c r="N1859" s="12" t="s">
        <v>985</v>
      </c>
      <c r="O1859" s="16">
        <v>159</v>
      </c>
      <c r="P1859" s="16">
        <v>0</v>
      </c>
      <c r="Q1859" s="17">
        <v>0</v>
      </c>
      <c r="R1859" s="17">
        <v>0</v>
      </c>
      <c r="S1859" s="16">
        <v>0</v>
      </c>
      <c r="T1859" s="16">
        <v>0</v>
      </c>
      <c r="U1859" s="17">
        <v>0</v>
      </c>
      <c r="V1859" s="17">
        <v>0</v>
      </c>
      <c r="W1859" s="16">
        <v>0</v>
      </c>
      <c r="X1859" s="16">
        <v>159</v>
      </c>
      <c r="Y1859" s="16">
        <v>0</v>
      </c>
      <c r="Z1859" s="16">
        <v>0</v>
      </c>
      <c r="AA1859" s="18">
        <v>0</v>
      </c>
      <c r="AB1859" s="16">
        <v>0</v>
      </c>
      <c r="AC1859" s="12" t="s">
        <v>549</v>
      </c>
      <c r="AD1859" s="12" t="s">
        <v>559</v>
      </c>
      <c r="AE1859" s="19">
        <v>43712</v>
      </c>
    </row>
    <row r="1860" spans="1:34" s="12" customFormat="1" ht="12.75" x14ac:dyDescent="0.15">
      <c r="A1860" s="12" t="s">
        <v>2800</v>
      </c>
      <c r="B1860" s="12" t="s">
        <v>30</v>
      </c>
      <c r="C1860" s="12" t="s">
        <v>670</v>
      </c>
      <c r="D1860" s="12" t="s">
        <v>671</v>
      </c>
      <c r="E1860" s="12" t="s">
        <v>544</v>
      </c>
      <c r="F1860" s="12" t="s">
        <v>703</v>
      </c>
      <c r="G1860" s="16">
        <v>400000</v>
      </c>
      <c r="H1860" s="16">
        <v>0</v>
      </c>
      <c r="I1860" s="17">
        <v>0</v>
      </c>
      <c r="J1860" s="17">
        <v>0</v>
      </c>
      <c r="K1860" s="16">
        <v>400000</v>
      </c>
      <c r="L1860" s="12" t="s">
        <v>672</v>
      </c>
      <c r="M1860" s="12" t="s">
        <v>564</v>
      </c>
      <c r="N1860" s="12" t="s">
        <v>2378</v>
      </c>
      <c r="O1860" s="16">
        <v>526</v>
      </c>
      <c r="P1860" s="16">
        <v>0</v>
      </c>
      <c r="Q1860" s="17">
        <v>0</v>
      </c>
      <c r="R1860" s="17">
        <v>0</v>
      </c>
      <c r="S1860" s="16">
        <v>0</v>
      </c>
      <c r="T1860" s="16">
        <v>0</v>
      </c>
      <c r="U1860" s="17">
        <v>0</v>
      </c>
      <c r="V1860" s="17">
        <v>0</v>
      </c>
      <c r="W1860" s="16">
        <v>0</v>
      </c>
      <c r="X1860" s="16">
        <v>526</v>
      </c>
      <c r="Y1860" s="16">
        <v>0</v>
      </c>
      <c r="Z1860" s="16">
        <v>0</v>
      </c>
      <c r="AA1860" s="18">
        <v>0</v>
      </c>
      <c r="AB1860" s="16">
        <v>0</v>
      </c>
      <c r="AC1860" s="12" t="s">
        <v>549</v>
      </c>
      <c r="AD1860" s="12" t="s">
        <v>559</v>
      </c>
      <c r="AE1860" s="19">
        <v>43712</v>
      </c>
    </row>
    <row r="1861" spans="1:34" s="12" customFormat="1" ht="12.75" x14ac:dyDescent="0.15">
      <c r="A1861" s="12" t="s">
        <v>2801</v>
      </c>
      <c r="B1861" s="12" t="s">
        <v>119</v>
      </c>
      <c r="C1861" s="12" t="s">
        <v>1011</v>
      </c>
      <c r="D1861" s="12" t="s">
        <v>1012</v>
      </c>
      <c r="E1861" s="12" t="s">
        <v>544</v>
      </c>
      <c r="F1861" s="12" t="s">
        <v>703</v>
      </c>
      <c r="G1861" s="16">
        <v>400</v>
      </c>
      <c r="H1861" s="16">
        <v>0</v>
      </c>
      <c r="I1861" s="17">
        <v>0</v>
      </c>
      <c r="J1861" s="17">
        <v>0</v>
      </c>
      <c r="K1861" s="16">
        <v>400</v>
      </c>
      <c r="L1861" s="12" t="s">
        <v>1013</v>
      </c>
      <c r="M1861" s="12" t="s">
        <v>564</v>
      </c>
      <c r="N1861" s="12" t="s">
        <v>2286</v>
      </c>
      <c r="O1861" s="16">
        <v>1269</v>
      </c>
      <c r="P1861" s="16">
        <v>0</v>
      </c>
      <c r="Q1861" s="17">
        <v>0</v>
      </c>
      <c r="R1861" s="17">
        <v>0</v>
      </c>
      <c r="S1861" s="16">
        <v>0</v>
      </c>
      <c r="T1861" s="16">
        <v>0</v>
      </c>
      <c r="U1861" s="17">
        <v>0</v>
      </c>
      <c r="V1861" s="17">
        <v>0</v>
      </c>
      <c r="W1861" s="16">
        <v>0</v>
      </c>
      <c r="X1861" s="16">
        <v>1269</v>
      </c>
      <c r="Y1861" s="16">
        <v>0</v>
      </c>
      <c r="Z1861" s="16">
        <v>0</v>
      </c>
      <c r="AA1861" s="18">
        <v>0</v>
      </c>
      <c r="AB1861" s="16">
        <v>0</v>
      </c>
      <c r="AC1861" s="12" t="s">
        <v>549</v>
      </c>
      <c r="AD1861" s="12" t="s">
        <v>559</v>
      </c>
      <c r="AE1861" s="19">
        <v>43712</v>
      </c>
    </row>
    <row r="1862" spans="1:34" s="12" customFormat="1" ht="12.75" x14ac:dyDescent="0.15">
      <c r="A1862" s="12" t="s">
        <v>2802</v>
      </c>
      <c r="B1862" s="12" t="s">
        <v>428</v>
      </c>
      <c r="C1862" s="12" t="s">
        <v>787</v>
      </c>
      <c r="D1862" s="12" t="s">
        <v>787</v>
      </c>
      <c r="E1862" s="12" t="s">
        <v>544</v>
      </c>
      <c r="F1862" s="12" t="s">
        <v>585</v>
      </c>
      <c r="G1862" s="16">
        <v>400000</v>
      </c>
      <c r="H1862" s="16">
        <v>84000</v>
      </c>
      <c r="I1862" s="17">
        <v>84000</v>
      </c>
      <c r="J1862" s="17">
        <v>84000</v>
      </c>
      <c r="K1862" s="16">
        <v>316000</v>
      </c>
      <c r="L1862" s="12" t="s">
        <v>1164</v>
      </c>
      <c r="M1862" s="12" t="s">
        <v>564</v>
      </c>
      <c r="N1862" s="12" t="s">
        <v>1165</v>
      </c>
      <c r="O1862" s="16">
        <v>266.39999999999998</v>
      </c>
      <c r="P1862" s="16">
        <v>241.6</v>
      </c>
      <c r="Q1862" s="17">
        <v>241.6</v>
      </c>
      <c r="R1862" s="17">
        <v>241.6</v>
      </c>
      <c r="S1862" s="16">
        <v>0</v>
      </c>
      <c r="T1862" s="16">
        <v>0</v>
      </c>
      <c r="U1862" s="17">
        <v>0</v>
      </c>
      <c r="V1862" s="17">
        <v>0</v>
      </c>
      <c r="W1862" s="16">
        <v>241.6</v>
      </c>
      <c r="X1862" s="16">
        <v>24.8</v>
      </c>
      <c r="Y1862" s="16">
        <v>185.65600000000001</v>
      </c>
      <c r="Z1862" s="16">
        <v>55.944000000000003</v>
      </c>
      <c r="AA1862" s="18">
        <v>0</v>
      </c>
      <c r="AB1862" s="16">
        <v>-185.65600000000001</v>
      </c>
      <c r="AC1862" s="12" t="s">
        <v>549</v>
      </c>
      <c r="AD1862" s="12" t="s">
        <v>559</v>
      </c>
      <c r="AE1862" s="19">
        <v>43713</v>
      </c>
      <c r="AF1862" s="19">
        <v>43713</v>
      </c>
    </row>
    <row r="1863" spans="1:34" s="12" customFormat="1" ht="12.75" x14ac:dyDescent="0.15">
      <c r="A1863" s="12" t="s">
        <v>2803</v>
      </c>
      <c r="B1863" s="12" t="s">
        <v>37</v>
      </c>
      <c r="C1863" s="12" t="s">
        <v>588</v>
      </c>
      <c r="D1863" s="12" t="s">
        <v>589</v>
      </c>
      <c r="E1863" s="12" t="s">
        <v>544</v>
      </c>
      <c r="F1863" s="12" t="s">
        <v>585</v>
      </c>
      <c r="G1863" s="16">
        <v>700</v>
      </c>
      <c r="H1863" s="16">
        <v>467.5</v>
      </c>
      <c r="I1863" s="17">
        <v>467.5</v>
      </c>
      <c r="J1863" s="17">
        <v>467.5</v>
      </c>
      <c r="K1863" s="16">
        <v>232.5</v>
      </c>
      <c r="L1863" s="12" t="s">
        <v>595</v>
      </c>
      <c r="M1863" s="12" t="s">
        <v>591</v>
      </c>
      <c r="N1863" s="12" t="s">
        <v>596</v>
      </c>
      <c r="O1863" s="16">
        <v>29</v>
      </c>
      <c r="P1863" s="16">
        <v>29</v>
      </c>
      <c r="Q1863" s="17">
        <v>29</v>
      </c>
      <c r="R1863" s="17">
        <v>29</v>
      </c>
      <c r="S1863" s="16">
        <v>0</v>
      </c>
      <c r="T1863" s="16">
        <v>0</v>
      </c>
      <c r="U1863" s="17">
        <v>0</v>
      </c>
      <c r="V1863" s="17">
        <v>0</v>
      </c>
      <c r="W1863" s="16">
        <v>29</v>
      </c>
      <c r="X1863" s="16">
        <v>0</v>
      </c>
      <c r="Y1863" s="16">
        <v>9.6321428571428598</v>
      </c>
      <c r="Z1863" s="16">
        <v>19.367857142857101</v>
      </c>
      <c r="AA1863" s="18">
        <v>0</v>
      </c>
      <c r="AB1863" s="16">
        <v>-9.6321428571428598</v>
      </c>
      <c r="AC1863" s="12" t="s">
        <v>549</v>
      </c>
      <c r="AD1863" s="12" t="s">
        <v>559</v>
      </c>
      <c r="AE1863" s="19">
        <v>43713</v>
      </c>
      <c r="AF1863" s="19">
        <v>43713</v>
      </c>
    </row>
    <row r="1864" spans="1:34" s="12" customFormat="1" ht="12.75" x14ac:dyDescent="0.15">
      <c r="A1864" s="12" t="s">
        <v>412</v>
      </c>
      <c r="B1864" s="12" t="s">
        <v>413</v>
      </c>
      <c r="C1864" s="12" t="s">
        <v>701</v>
      </c>
      <c r="D1864" s="12" t="s">
        <v>757</v>
      </c>
      <c r="E1864" s="12" t="s">
        <v>544</v>
      </c>
      <c r="F1864" s="12" t="s">
        <v>585</v>
      </c>
      <c r="G1864" s="16">
        <v>400</v>
      </c>
      <c r="H1864" s="16">
        <v>196</v>
      </c>
      <c r="I1864" s="17">
        <v>196</v>
      </c>
      <c r="J1864" s="17">
        <v>196</v>
      </c>
      <c r="K1864" s="16">
        <v>204</v>
      </c>
      <c r="L1864" s="12" t="s">
        <v>1612</v>
      </c>
      <c r="M1864" s="12" t="s">
        <v>557</v>
      </c>
      <c r="N1864" s="12" t="s">
        <v>1613</v>
      </c>
      <c r="O1864" s="16">
        <v>80</v>
      </c>
      <c r="P1864" s="16">
        <v>42.2</v>
      </c>
      <c r="Q1864" s="17">
        <v>42.2</v>
      </c>
      <c r="R1864" s="17">
        <v>42.2</v>
      </c>
      <c r="S1864" s="16">
        <v>0</v>
      </c>
      <c r="T1864" s="16">
        <v>0</v>
      </c>
      <c r="U1864" s="17">
        <v>0</v>
      </c>
      <c r="V1864" s="17">
        <v>0</v>
      </c>
      <c r="W1864" s="16">
        <v>42.2</v>
      </c>
      <c r="X1864" s="16">
        <v>37.799999999999997</v>
      </c>
      <c r="Y1864" s="16">
        <v>3</v>
      </c>
      <c r="Z1864" s="16">
        <v>39.200000000000003</v>
      </c>
      <c r="AA1864" s="18">
        <v>0</v>
      </c>
      <c r="AB1864" s="16">
        <v>-3</v>
      </c>
      <c r="AC1864" s="12" t="s">
        <v>549</v>
      </c>
      <c r="AD1864" s="12" t="s">
        <v>559</v>
      </c>
      <c r="AE1864" s="19">
        <v>43710</v>
      </c>
      <c r="AF1864" s="19">
        <v>43710</v>
      </c>
    </row>
    <row r="1865" spans="1:34" s="12" customFormat="1" ht="12.75" x14ac:dyDescent="0.15">
      <c r="A1865" s="12" t="s">
        <v>2804</v>
      </c>
      <c r="B1865" s="12" t="s">
        <v>204</v>
      </c>
      <c r="C1865" s="12" t="s">
        <v>1101</v>
      </c>
      <c r="D1865" s="12" t="s">
        <v>1097</v>
      </c>
      <c r="E1865" s="12" t="s">
        <v>544</v>
      </c>
      <c r="F1865" s="12" t="s">
        <v>545</v>
      </c>
      <c r="G1865" s="16">
        <v>500000</v>
      </c>
      <c r="H1865" s="16">
        <v>500000</v>
      </c>
      <c r="I1865" s="17">
        <v>500000</v>
      </c>
      <c r="J1865" s="17">
        <v>500000</v>
      </c>
      <c r="K1865" s="16">
        <v>0</v>
      </c>
      <c r="L1865" s="12" t="s">
        <v>1102</v>
      </c>
      <c r="M1865" s="12" t="s">
        <v>686</v>
      </c>
      <c r="N1865" s="12" t="s">
        <v>1103</v>
      </c>
      <c r="O1865" s="16">
        <v>106</v>
      </c>
      <c r="P1865" s="16">
        <v>106</v>
      </c>
      <c r="Q1865" s="17">
        <v>106</v>
      </c>
      <c r="R1865" s="17">
        <v>106</v>
      </c>
      <c r="S1865" s="16">
        <v>0</v>
      </c>
      <c r="T1865" s="16">
        <v>0</v>
      </c>
      <c r="U1865" s="17">
        <v>0</v>
      </c>
      <c r="V1865" s="17">
        <v>0</v>
      </c>
      <c r="W1865" s="16">
        <v>106</v>
      </c>
      <c r="X1865" s="16">
        <v>0</v>
      </c>
      <c r="Y1865" s="16">
        <v>0</v>
      </c>
      <c r="Z1865" s="16">
        <v>106</v>
      </c>
      <c r="AA1865" s="18">
        <v>0</v>
      </c>
      <c r="AB1865" s="16">
        <v>0</v>
      </c>
      <c r="AC1865" s="12" t="s">
        <v>549</v>
      </c>
      <c r="AD1865" s="12" t="s">
        <v>559</v>
      </c>
      <c r="AE1865" s="19">
        <v>43710</v>
      </c>
      <c r="AF1865" s="19">
        <v>43710</v>
      </c>
      <c r="AG1865" s="19">
        <v>43710</v>
      </c>
      <c r="AH1865" s="20">
        <v>43712</v>
      </c>
    </row>
    <row r="1866" spans="1:34" s="12" customFormat="1" ht="12.75" x14ac:dyDescent="0.15">
      <c r="A1866" s="12" t="s">
        <v>2805</v>
      </c>
      <c r="B1866" s="12" t="s">
        <v>353</v>
      </c>
      <c r="C1866" s="12" t="s">
        <v>711</v>
      </c>
      <c r="D1866" s="12" t="s">
        <v>1383</v>
      </c>
      <c r="E1866" s="12" t="s">
        <v>544</v>
      </c>
      <c r="F1866" s="12" t="s">
        <v>585</v>
      </c>
      <c r="G1866" s="16">
        <v>600</v>
      </c>
      <c r="H1866" s="16">
        <v>424</v>
      </c>
      <c r="I1866" s="17">
        <v>424</v>
      </c>
      <c r="J1866" s="17">
        <v>424</v>
      </c>
      <c r="K1866" s="16">
        <v>176</v>
      </c>
      <c r="L1866" s="12" t="s">
        <v>1384</v>
      </c>
      <c r="M1866" s="12" t="s">
        <v>827</v>
      </c>
      <c r="N1866" s="12" t="s">
        <v>1385</v>
      </c>
      <c r="O1866" s="16">
        <v>62.4</v>
      </c>
      <c r="P1866" s="16">
        <v>62.4</v>
      </c>
      <c r="Q1866" s="17">
        <v>62.4</v>
      </c>
      <c r="R1866" s="17">
        <v>62.4</v>
      </c>
      <c r="S1866" s="16">
        <v>0</v>
      </c>
      <c r="T1866" s="16">
        <v>0</v>
      </c>
      <c r="U1866" s="17">
        <v>0</v>
      </c>
      <c r="V1866" s="17">
        <v>0</v>
      </c>
      <c r="W1866" s="16">
        <v>62.4</v>
      </c>
      <c r="X1866" s="16">
        <v>0</v>
      </c>
      <c r="Y1866" s="16">
        <v>18.303999999999998</v>
      </c>
      <c r="Z1866" s="16">
        <v>44.095999999999997</v>
      </c>
      <c r="AA1866" s="18">
        <v>0</v>
      </c>
      <c r="AB1866" s="16">
        <v>-18.303999999999998</v>
      </c>
      <c r="AC1866" s="12" t="s">
        <v>549</v>
      </c>
      <c r="AD1866" s="12" t="s">
        <v>559</v>
      </c>
      <c r="AE1866" s="19">
        <v>43710</v>
      </c>
      <c r="AF1866" s="19">
        <v>43710</v>
      </c>
    </row>
    <row r="1867" spans="1:34" s="12" customFormat="1" ht="12.75" x14ac:dyDescent="0.15">
      <c r="A1867" s="12" t="s">
        <v>426</v>
      </c>
      <c r="B1867" s="12" t="s">
        <v>366</v>
      </c>
      <c r="C1867" s="12" t="s">
        <v>2433</v>
      </c>
      <c r="D1867" s="12" t="s">
        <v>2434</v>
      </c>
      <c r="E1867" s="12" t="s">
        <v>544</v>
      </c>
      <c r="F1867" s="12" t="s">
        <v>545</v>
      </c>
      <c r="G1867" s="16">
        <v>700</v>
      </c>
      <c r="H1867" s="16">
        <v>692</v>
      </c>
      <c r="I1867" s="17">
        <v>692</v>
      </c>
      <c r="J1867" s="17">
        <v>692</v>
      </c>
      <c r="K1867" s="16">
        <v>8</v>
      </c>
      <c r="L1867" s="12" t="s">
        <v>2435</v>
      </c>
      <c r="M1867" s="12" t="s">
        <v>576</v>
      </c>
      <c r="N1867" s="12" t="s">
        <v>2436</v>
      </c>
      <c r="O1867" s="16">
        <v>72.94</v>
      </c>
      <c r="P1867" s="16">
        <v>72.94</v>
      </c>
      <c r="Q1867" s="17">
        <v>72.94</v>
      </c>
      <c r="R1867" s="17">
        <v>72.94</v>
      </c>
      <c r="S1867" s="16">
        <v>0</v>
      </c>
      <c r="T1867" s="16">
        <v>0</v>
      </c>
      <c r="U1867" s="17">
        <v>0</v>
      </c>
      <c r="V1867" s="17">
        <v>0</v>
      </c>
      <c r="W1867" s="16">
        <v>72.94</v>
      </c>
      <c r="X1867" s="16">
        <v>0</v>
      </c>
      <c r="Y1867" s="16">
        <v>0.83359999999999701</v>
      </c>
      <c r="Z1867" s="16">
        <v>72.106399999999994</v>
      </c>
      <c r="AA1867" s="18">
        <v>0</v>
      </c>
      <c r="AB1867" s="16">
        <v>-0.83359999999999701</v>
      </c>
      <c r="AC1867" s="12" t="s">
        <v>549</v>
      </c>
      <c r="AD1867" s="12" t="s">
        <v>559</v>
      </c>
      <c r="AE1867" s="19">
        <v>43710</v>
      </c>
      <c r="AF1867" s="19">
        <v>43710</v>
      </c>
      <c r="AH1867" s="20">
        <v>43712</v>
      </c>
    </row>
    <row r="1868" spans="1:34" s="12" customFormat="1" ht="12.75" x14ac:dyDescent="0.15">
      <c r="A1868" s="12" t="s">
        <v>2806</v>
      </c>
      <c r="B1868" s="12" t="s">
        <v>382</v>
      </c>
      <c r="C1868" s="12" t="s">
        <v>573</v>
      </c>
      <c r="D1868" s="12" t="s">
        <v>825</v>
      </c>
      <c r="E1868" s="12" t="s">
        <v>544</v>
      </c>
      <c r="F1868" s="12" t="s">
        <v>703</v>
      </c>
      <c r="G1868" s="16">
        <v>200</v>
      </c>
      <c r="H1868" s="16">
        <v>0</v>
      </c>
      <c r="I1868" s="17">
        <v>0</v>
      </c>
      <c r="J1868" s="17">
        <v>0</v>
      </c>
      <c r="K1868" s="16">
        <v>200</v>
      </c>
      <c r="L1868" s="12" t="s">
        <v>826</v>
      </c>
      <c r="M1868" s="12" t="s">
        <v>827</v>
      </c>
      <c r="N1868" s="12" t="s">
        <v>828</v>
      </c>
      <c r="O1868" s="16">
        <v>16.32</v>
      </c>
      <c r="P1868" s="16">
        <v>0</v>
      </c>
      <c r="Q1868" s="17">
        <v>0</v>
      </c>
      <c r="R1868" s="17">
        <v>0</v>
      </c>
      <c r="S1868" s="16">
        <v>0</v>
      </c>
      <c r="T1868" s="16">
        <v>0</v>
      </c>
      <c r="U1868" s="17">
        <v>0</v>
      </c>
      <c r="V1868" s="17">
        <v>0</v>
      </c>
      <c r="W1868" s="16">
        <v>0</v>
      </c>
      <c r="X1868" s="16">
        <v>16.32</v>
      </c>
      <c r="Y1868" s="16">
        <v>0</v>
      </c>
      <c r="Z1868" s="16">
        <v>0</v>
      </c>
      <c r="AA1868" s="18">
        <v>0</v>
      </c>
      <c r="AB1868" s="16">
        <v>0</v>
      </c>
      <c r="AC1868" s="12" t="s">
        <v>549</v>
      </c>
      <c r="AD1868" s="12" t="s">
        <v>559</v>
      </c>
      <c r="AE1868" s="19">
        <v>43710</v>
      </c>
    </row>
    <row r="1869" spans="1:34" s="12" customFormat="1" ht="12.75" x14ac:dyDescent="0.15">
      <c r="A1869" s="12" t="s">
        <v>427</v>
      </c>
      <c r="B1869" s="12" t="s">
        <v>428</v>
      </c>
      <c r="C1869" s="12" t="s">
        <v>787</v>
      </c>
      <c r="D1869" s="12" t="s">
        <v>787</v>
      </c>
      <c r="E1869" s="12" t="s">
        <v>544</v>
      </c>
      <c r="F1869" s="12" t="s">
        <v>703</v>
      </c>
      <c r="G1869" s="16">
        <v>400</v>
      </c>
      <c r="H1869" s="16">
        <v>0</v>
      </c>
      <c r="I1869" s="17">
        <v>0</v>
      </c>
      <c r="J1869" s="17">
        <v>0</v>
      </c>
      <c r="K1869" s="16">
        <v>400</v>
      </c>
      <c r="L1869" s="12" t="s">
        <v>1164</v>
      </c>
      <c r="M1869" s="12" t="s">
        <v>564</v>
      </c>
      <c r="N1869" s="12" t="s">
        <v>1165</v>
      </c>
      <c r="O1869" s="16">
        <v>0.26600000000000001</v>
      </c>
      <c r="P1869" s="16">
        <v>0</v>
      </c>
      <c r="Q1869" s="17">
        <v>0</v>
      </c>
      <c r="R1869" s="17">
        <v>0</v>
      </c>
      <c r="S1869" s="16">
        <v>0</v>
      </c>
      <c r="T1869" s="16">
        <v>0</v>
      </c>
      <c r="U1869" s="17">
        <v>0</v>
      </c>
      <c r="V1869" s="17">
        <v>0</v>
      </c>
      <c r="W1869" s="16">
        <v>0</v>
      </c>
      <c r="X1869" s="16">
        <v>0.26600000000000001</v>
      </c>
      <c r="Y1869" s="16">
        <v>0</v>
      </c>
      <c r="Z1869" s="16">
        <v>0</v>
      </c>
      <c r="AA1869" s="18">
        <v>0</v>
      </c>
      <c r="AB1869" s="16">
        <v>0</v>
      </c>
      <c r="AC1869" s="12" t="s">
        <v>549</v>
      </c>
      <c r="AD1869" s="12" t="s">
        <v>559</v>
      </c>
      <c r="AE1869" s="19">
        <v>43710</v>
      </c>
    </row>
    <row r="1870" spans="1:34" s="12" customFormat="1" ht="12.75" x14ac:dyDescent="0.15">
      <c r="A1870" s="12" t="s">
        <v>2807</v>
      </c>
      <c r="B1870" s="12" t="s">
        <v>363</v>
      </c>
      <c r="C1870" s="12" t="s">
        <v>670</v>
      </c>
      <c r="D1870" s="12" t="s">
        <v>853</v>
      </c>
      <c r="E1870" s="12" t="s">
        <v>544</v>
      </c>
      <c r="F1870" s="12" t="s">
        <v>585</v>
      </c>
      <c r="G1870" s="16">
        <v>600000</v>
      </c>
      <c r="H1870" s="16">
        <v>47700</v>
      </c>
      <c r="I1870" s="17">
        <v>47700</v>
      </c>
      <c r="J1870" s="17">
        <v>47700</v>
      </c>
      <c r="K1870" s="16">
        <v>552300</v>
      </c>
      <c r="L1870" s="12" t="s">
        <v>568</v>
      </c>
      <c r="M1870" s="12" t="s">
        <v>569</v>
      </c>
      <c r="N1870" s="12" t="s">
        <v>570</v>
      </c>
      <c r="O1870" s="16">
        <v>386</v>
      </c>
      <c r="P1870" s="16">
        <v>35</v>
      </c>
      <c r="Q1870" s="17">
        <v>150</v>
      </c>
      <c r="R1870" s="17">
        <v>150</v>
      </c>
      <c r="S1870" s="16">
        <v>0</v>
      </c>
      <c r="T1870" s="16">
        <v>0</v>
      </c>
      <c r="U1870" s="17">
        <v>0</v>
      </c>
      <c r="V1870" s="17">
        <v>0</v>
      </c>
      <c r="W1870" s="16">
        <v>35</v>
      </c>
      <c r="X1870" s="16">
        <v>351</v>
      </c>
      <c r="Y1870" s="16">
        <v>4.31299999999999</v>
      </c>
      <c r="Z1870" s="16">
        <v>30.687000000000001</v>
      </c>
      <c r="AA1870" s="18">
        <v>0</v>
      </c>
      <c r="AB1870" s="16">
        <v>-4.3129999999999997</v>
      </c>
      <c r="AC1870" s="12" t="s">
        <v>549</v>
      </c>
      <c r="AD1870" s="12" t="s">
        <v>559</v>
      </c>
      <c r="AE1870" s="19">
        <v>43710</v>
      </c>
      <c r="AF1870" s="19">
        <v>43710</v>
      </c>
    </row>
    <row r="1871" spans="1:34" s="12" customFormat="1" ht="12.75" x14ac:dyDescent="0.15">
      <c r="A1871" s="12" t="s">
        <v>2808</v>
      </c>
      <c r="B1871" s="12" t="s">
        <v>1878</v>
      </c>
      <c r="C1871" s="12" t="s">
        <v>542</v>
      </c>
      <c r="D1871" s="12" t="s">
        <v>1372</v>
      </c>
      <c r="E1871" s="12" t="s">
        <v>544</v>
      </c>
      <c r="F1871" s="12" t="s">
        <v>703</v>
      </c>
      <c r="G1871" s="16">
        <v>300000</v>
      </c>
      <c r="H1871" s="16">
        <v>0</v>
      </c>
      <c r="I1871" s="17">
        <v>0</v>
      </c>
      <c r="J1871" s="17">
        <v>0</v>
      </c>
      <c r="K1871" s="16">
        <v>300000</v>
      </c>
      <c r="L1871" s="12" t="s">
        <v>84</v>
      </c>
      <c r="M1871" s="12" t="s">
        <v>670</v>
      </c>
      <c r="N1871" s="12" t="s">
        <v>853</v>
      </c>
      <c r="O1871" s="16">
        <v>300000</v>
      </c>
      <c r="P1871" s="16">
        <v>0</v>
      </c>
      <c r="Q1871" s="17">
        <v>0</v>
      </c>
      <c r="R1871" s="17">
        <v>0</v>
      </c>
      <c r="S1871" s="16">
        <v>0</v>
      </c>
      <c r="T1871" s="16">
        <v>0</v>
      </c>
      <c r="U1871" s="17">
        <v>0</v>
      </c>
      <c r="V1871" s="17">
        <v>0</v>
      </c>
      <c r="W1871" s="16">
        <v>0</v>
      </c>
      <c r="X1871" s="16">
        <v>300000</v>
      </c>
      <c r="Y1871" s="16">
        <v>0</v>
      </c>
      <c r="Z1871" s="16">
        <v>0</v>
      </c>
      <c r="AA1871" s="18">
        <v>0</v>
      </c>
      <c r="AB1871" s="16">
        <v>0</v>
      </c>
      <c r="AC1871" s="12" t="s">
        <v>549</v>
      </c>
      <c r="AD1871" s="12" t="s">
        <v>79</v>
      </c>
      <c r="AE1871" s="19">
        <v>43710</v>
      </c>
    </row>
    <row r="1872" spans="1:34" s="12" customFormat="1" ht="12.75" x14ac:dyDescent="0.15">
      <c r="A1872" s="12" t="s">
        <v>2809</v>
      </c>
      <c r="B1872" s="12" t="s">
        <v>1371</v>
      </c>
      <c r="C1872" s="12" t="s">
        <v>542</v>
      </c>
      <c r="D1872" s="12" t="s">
        <v>1372</v>
      </c>
      <c r="E1872" s="12" t="s">
        <v>544</v>
      </c>
      <c r="F1872" s="12" t="s">
        <v>585</v>
      </c>
      <c r="G1872" s="16">
        <v>300000</v>
      </c>
      <c r="H1872" s="16">
        <v>47700</v>
      </c>
      <c r="I1872" s="17">
        <v>47700</v>
      </c>
      <c r="J1872" s="17">
        <v>47700</v>
      </c>
      <c r="K1872" s="16">
        <v>252300</v>
      </c>
      <c r="L1872" s="12" t="s">
        <v>363</v>
      </c>
      <c r="M1872" s="12" t="s">
        <v>670</v>
      </c>
      <c r="N1872" s="12" t="s">
        <v>853</v>
      </c>
      <c r="O1872" s="16">
        <v>300000</v>
      </c>
      <c r="P1872" s="16">
        <v>47700</v>
      </c>
      <c r="Q1872" s="17">
        <v>47700</v>
      </c>
      <c r="R1872" s="17">
        <v>47700</v>
      </c>
      <c r="S1872" s="16">
        <v>0</v>
      </c>
      <c r="T1872" s="16">
        <v>0</v>
      </c>
      <c r="U1872" s="17">
        <v>0</v>
      </c>
      <c r="V1872" s="17">
        <v>0</v>
      </c>
      <c r="W1872" s="16">
        <v>47700</v>
      </c>
      <c r="X1872" s="16">
        <v>252300</v>
      </c>
      <c r="Y1872" s="16">
        <v>0</v>
      </c>
      <c r="Z1872" s="16">
        <v>47700</v>
      </c>
      <c r="AA1872" s="18">
        <v>0</v>
      </c>
      <c r="AB1872" s="16">
        <v>0</v>
      </c>
      <c r="AC1872" s="12" t="s">
        <v>549</v>
      </c>
      <c r="AD1872" s="12" t="s">
        <v>79</v>
      </c>
      <c r="AE1872" s="19">
        <v>43710</v>
      </c>
      <c r="AF1872" s="19">
        <v>43710</v>
      </c>
    </row>
    <row r="1873" spans="1:33" s="12" customFormat="1" ht="12.75" x14ac:dyDescent="0.15">
      <c r="A1873" s="12" t="s">
        <v>2810</v>
      </c>
      <c r="B1873" s="12" t="s">
        <v>87</v>
      </c>
      <c r="C1873" s="12" t="s">
        <v>542</v>
      </c>
      <c r="D1873" s="12" t="s">
        <v>562</v>
      </c>
      <c r="E1873" s="12" t="s">
        <v>544</v>
      </c>
      <c r="F1873" s="12" t="s">
        <v>585</v>
      </c>
      <c r="G1873" s="16">
        <v>300000</v>
      </c>
      <c r="H1873" s="16">
        <v>47100</v>
      </c>
      <c r="I1873" s="17">
        <v>47100</v>
      </c>
      <c r="J1873" s="17">
        <v>47100</v>
      </c>
      <c r="K1873" s="16">
        <v>252900</v>
      </c>
      <c r="L1873" s="12" t="s">
        <v>85</v>
      </c>
      <c r="M1873" s="12" t="s">
        <v>567</v>
      </c>
      <c r="N1873" s="12" t="s">
        <v>562</v>
      </c>
      <c r="O1873" s="16">
        <v>300000</v>
      </c>
      <c r="P1873" s="16">
        <v>140000</v>
      </c>
      <c r="Q1873" s="17">
        <v>140000</v>
      </c>
      <c r="R1873" s="17">
        <v>140000</v>
      </c>
      <c r="S1873" s="16">
        <v>0</v>
      </c>
      <c r="T1873" s="16">
        <v>0</v>
      </c>
      <c r="U1873" s="17">
        <v>0</v>
      </c>
      <c r="V1873" s="17">
        <v>0</v>
      </c>
      <c r="W1873" s="16">
        <v>140000</v>
      </c>
      <c r="X1873" s="16">
        <v>160000</v>
      </c>
      <c r="Y1873" s="16">
        <v>92900</v>
      </c>
      <c r="Z1873" s="16">
        <v>47100</v>
      </c>
      <c r="AA1873" s="18">
        <v>0</v>
      </c>
      <c r="AB1873" s="16">
        <v>-92900</v>
      </c>
      <c r="AC1873" s="12" t="s">
        <v>549</v>
      </c>
      <c r="AD1873" s="12" t="s">
        <v>79</v>
      </c>
      <c r="AE1873" s="19">
        <v>43710</v>
      </c>
      <c r="AF1873" s="19">
        <v>43713</v>
      </c>
    </row>
    <row r="1874" spans="1:33" s="12" customFormat="1" ht="12.75" x14ac:dyDescent="0.15">
      <c r="A1874" s="12" t="s">
        <v>2810</v>
      </c>
      <c r="B1874" s="12" t="s">
        <v>87</v>
      </c>
      <c r="C1874" s="12" t="s">
        <v>542</v>
      </c>
      <c r="D1874" s="12" t="s">
        <v>562</v>
      </c>
      <c r="E1874" s="12" t="s">
        <v>544</v>
      </c>
      <c r="F1874" s="12" t="s">
        <v>585</v>
      </c>
      <c r="G1874" s="16">
        <v>300000</v>
      </c>
      <c r="H1874" s="16">
        <v>47100</v>
      </c>
      <c r="I1874" s="17">
        <v>47100</v>
      </c>
      <c r="J1874" s="17">
        <v>47100</v>
      </c>
      <c r="K1874" s="16">
        <v>252900</v>
      </c>
      <c r="L1874" s="12" t="s">
        <v>86</v>
      </c>
      <c r="M1874" s="12" t="s">
        <v>561</v>
      </c>
      <c r="N1874" s="12" t="s">
        <v>562</v>
      </c>
      <c r="O1874" s="16">
        <v>300000</v>
      </c>
      <c r="P1874" s="16">
        <v>140000</v>
      </c>
      <c r="Q1874" s="17">
        <v>140000</v>
      </c>
      <c r="R1874" s="17">
        <v>140000</v>
      </c>
      <c r="S1874" s="16">
        <v>0</v>
      </c>
      <c r="T1874" s="16">
        <v>0</v>
      </c>
      <c r="U1874" s="17">
        <v>0</v>
      </c>
      <c r="V1874" s="17">
        <v>0</v>
      </c>
      <c r="W1874" s="16">
        <v>140000</v>
      </c>
      <c r="X1874" s="16">
        <v>160000</v>
      </c>
      <c r="Y1874" s="16">
        <v>92900</v>
      </c>
      <c r="Z1874" s="16">
        <v>47100</v>
      </c>
      <c r="AA1874" s="18">
        <v>0</v>
      </c>
      <c r="AB1874" s="16">
        <v>-92900</v>
      </c>
      <c r="AC1874" s="12" t="s">
        <v>549</v>
      </c>
      <c r="AD1874" s="12" t="s">
        <v>79</v>
      </c>
      <c r="AE1874" s="19">
        <v>43710</v>
      </c>
      <c r="AF1874" s="19">
        <v>43713</v>
      </c>
    </row>
    <row r="1875" spans="1:33" s="12" customFormat="1" ht="12.75" x14ac:dyDescent="0.15">
      <c r="A1875" s="12" t="s">
        <v>2811</v>
      </c>
      <c r="B1875" s="12" t="s">
        <v>90</v>
      </c>
      <c r="C1875" s="12" t="s">
        <v>542</v>
      </c>
      <c r="D1875" s="12" t="s">
        <v>562</v>
      </c>
      <c r="E1875" s="12" t="s">
        <v>544</v>
      </c>
      <c r="F1875" s="12" t="s">
        <v>703</v>
      </c>
      <c r="G1875" s="16">
        <v>300000</v>
      </c>
      <c r="H1875" s="16">
        <v>0</v>
      </c>
      <c r="I1875" s="17">
        <v>0</v>
      </c>
      <c r="J1875" s="17">
        <v>0</v>
      </c>
      <c r="K1875" s="16">
        <v>300000</v>
      </c>
      <c r="L1875" s="12" t="s">
        <v>88</v>
      </c>
      <c r="M1875" s="12" t="s">
        <v>567</v>
      </c>
      <c r="N1875" s="12" t="s">
        <v>562</v>
      </c>
      <c r="O1875" s="16">
        <v>300000</v>
      </c>
      <c r="P1875" s="16">
        <v>0</v>
      </c>
      <c r="Q1875" s="17">
        <v>0</v>
      </c>
      <c r="R1875" s="17">
        <v>0</v>
      </c>
      <c r="S1875" s="16">
        <v>0</v>
      </c>
      <c r="T1875" s="16">
        <v>0</v>
      </c>
      <c r="U1875" s="17">
        <v>0</v>
      </c>
      <c r="V1875" s="17">
        <v>0</v>
      </c>
      <c r="W1875" s="16">
        <v>0</v>
      </c>
      <c r="X1875" s="16">
        <v>300000</v>
      </c>
      <c r="Y1875" s="16">
        <v>0</v>
      </c>
      <c r="Z1875" s="16">
        <v>0</v>
      </c>
      <c r="AA1875" s="18">
        <v>0</v>
      </c>
      <c r="AB1875" s="16">
        <v>0</v>
      </c>
      <c r="AC1875" s="12" t="s">
        <v>549</v>
      </c>
      <c r="AD1875" s="12" t="s">
        <v>79</v>
      </c>
      <c r="AE1875" s="19">
        <v>43710</v>
      </c>
    </row>
    <row r="1876" spans="1:33" s="12" customFormat="1" ht="12.75" x14ac:dyDescent="0.15">
      <c r="A1876" s="12" t="s">
        <v>2811</v>
      </c>
      <c r="B1876" s="12" t="s">
        <v>90</v>
      </c>
      <c r="C1876" s="12" t="s">
        <v>542</v>
      </c>
      <c r="D1876" s="12" t="s">
        <v>562</v>
      </c>
      <c r="E1876" s="12" t="s">
        <v>544</v>
      </c>
      <c r="F1876" s="12" t="s">
        <v>703</v>
      </c>
      <c r="G1876" s="16">
        <v>300000</v>
      </c>
      <c r="H1876" s="16">
        <v>0</v>
      </c>
      <c r="I1876" s="17">
        <v>0</v>
      </c>
      <c r="J1876" s="17">
        <v>0</v>
      </c>
      <c r="K1876" s="16">
        <v>300000</v>
      </c>
      <c r="L1876" s="12" t="s">
        <v>89</v>
      </c>
      <c r="M1876" s="12" t="s">
        <v>561</v>
      </c>
      <c r="N1876" s="12" t="s">
        <v>562</v>
      </c>
      <c r="O1876" s="16">
        <v>300000</v>
      </c>
      <c r="P1876" s="16">
        <v>0</v>
      </c>
      <c r="Q1876" s="17">
        <v>0</v>
      </c>
      <c r="R1876" s="17">
        <v>0</v>
      </c>
      <c r="S1876" s="16">
        <v>0</v>
      </c>
      <c r="T1876" s="16">
        <v>0</v>
      </c>
      <c r="U1876" s="17">
        <v>0</v>
      </c>
      <c r="V1876" s="17">
        <v>0</v>
      </c>
      <c r="W1876" s="16">
        <v>0</v>
      </c>
      <c r="X1876" s="16">
        <v>300000</v>
      </c>
      <c r="Y1876" s="16">
        <v>0</v>
      </c>
      <c r="Z1876" s="16">
        <v>0</v>
      </c>
      <c r="AA1876" s="18">
        <v>0</v>
      </c>
      <c r="AB1876" s="16">
        <v>0</v>
      </c>
      <c r="AC1876" s="12" t="s">
        <v>549</v>
      </c>
      <c r="AD1876" s="12" t="s">
        <v>79</v>
      </c>
      <c r="AE1876" s="19">
        <v>43710</v>
      </c>
    </row>
    <row r="1877" spans="1:33" s="12" customFormat="1" ht="12.75" x14ac:dyDescent="0.15">
      <c r="A1877" s="12" t="s">
        <v>2812</v>
      </c>
      <c r="B1877" s="12" t="s">
        <v>90</v>
      </c>
      <c r="C1877" s="12" t="s">
        <v>542</v>
      </c>
      <c r="D1877" s="12" t="s">
        <v>562</v>
      </c>
      <c r="E1877" s="12" t="s">
        <v>544</v>
      </c>
      <c r="F1877" s="12" t="s">
        <v>585</v>
      </c>
      <c r="G1877" s="16">
        <v>600000</v>
      </c>
      <c r="H1877" s="16">
        <v>150700</v>
      </c>
      <c r="I1877" s="17">
        <v>150700</v>
      </c>
      <c r="J1877" s="17">
        <v>150700</v>
      </c>
      <c r="K1877" s="16">
        <v>449300</v>
      </c>
      <c r="L1877" s="12" t="s">
        <v>88</v>
      </c>
      <c r="M1877" s="12" t="s">
        <v>567</v>
      </c>
      <c r="N1877" s="12" t="s">
        <v>562</v>
      </c>
      <c r="O1877" s="16">
        <v>600000</v>
      </c>
      <c r="P1877" s="16">
        <v>339800</v>
      </c>
      <c r="Q1877" s="17">
        <v>339800</v>
      </c>
      <c r="R1877" s="17">
        <v>339800</v>
      </c>
      <c r="S1877" s="16">
        <v>0</v>
      </c>
      <c r="T1877" s="16">
        <v>0</v>
      </c>
      <c r="U1877" s="17">
        <v>0</v>
      </c>
      <c r="V1877" s="17">
        <v>0</v>
      </c>
      <c r="W1877" s="16">
        <v>339800</v>
      </c>
      <c r="X1877" s="16">
        <v>260200</v>
      </c>
      <c r="Y1877" s="16">
        <v>189100</v>
      </c>
      <c r="Z1877" s="16">
        <v>150700</v>
      </c>
      <c r="AA1877" s="18">
        <v>0</v>
      </c>
      <c r="AB1877" s="16">
        <v>-189100</v>
      </c>
      <c r="AC1877" s="12" t="s">
        <v>549</v>
      </c>
      <c r="AD1877" s="12" t="s">
        <v>79</v>
      </c>
      <c r="AE1877" s="19">
        <v>43710</v>
      </c>
      <c r="AF1877" s="19">
        <v>43710</v>
      </c>
    </row>
    <row r="1878" spans="1:33" s="12" customFormat="1" ht="12.75" x14ac:dyDescent="0.15">
      <c r="A1878" s="12" t="s">
        <v>2812</v>
      </c>
      <c r="B1878" s="12" t="s">
        <v>90</v>
      </c>
      <c r="C1878" s="12" t="s">
        <v>542</v>
      </c>
      <c r="D1878" s="12" t="s">
        <v>562</v>
      </c>
      <c r="E1878" s="12" t="s">
        <v>544</v>
      </c>
      <c r="F1878" s="12" t="s">
        <v>585</v>
      </c>
      <c r="G1878" s="16">
        <v>600000</v>
      </c>
      <c r="H1878" s="16">
        <v>150700</v>
      </c>
      <c r="I1878" s="17">
        <v>150700</v>
      </c>
      <c r="J1878" s="17">
        <v>150700</v>
      </c>
      <c r="K1878" s="16">
        <v>449300</v>
      </c>
      <c r="L1878" s="12" t="s">
        <v>89</v>
      </c>
      <c r="M1878" s="12" t="s">
        <v>561</v>
      </c>
      <c r="N1878" s="12" t="s">
        <v>562</v>
      </c>
      <c r="O1878" s="16">
        <v>600000</v>
      </c>
      <c r="P1878" s="16">
        <v>263700</v>
      </c>
      <c r="Q1878" s="17">
        <v>263700</v>
      </c>
      <c r="R1878" s="17">
        <v>263700</v>
      </c>
      <c r="S1878" s="16">
        <v>0</v>
      </c>
      <c r="T1878" s="16">
        <v>0</v>
      </c>
      <c r="U1878" s="17">
        <v>0</v>
      </c>
      <c r="V1878" s="17">
        <v>0</v>
      </c>
      <c r="W1878" s="16">
        <v>263700</v>
      </c>
      <c r="X1878" s="16">
        <v>336300</v>
      </c>
      <c r="Y1878" s="16">
        <v>113000</v>
      </c>
      <c r="Z1878" s="16">
        <v>150700</v>
      </c>
      <c r="AA1878" s="18">
        <v>0</v>
      </c>
      <c r="AB1878" s="16">
        <v>-113000</v>
      </c>
      <c r="AC1878" s="12" t="s">
        <v>549</v>
      </c>
      <c r="AD1878" s="12" t="s">
        <v>79</v>
      </c>
      <c r="AE1878" s="19">
        <v>43710</v>
      </c>
      <c r="AF1878" s="19">
        <v>43710</v>
      </c>
    </row>
    <row r="1879" spans="1:33" s="12" customFormat="1" ht="12.75" x14ac:dyDescent="0.15">
      <c r="A1879" s="12" t="s">
        <v>446</v>
      </c>
      <c r="B1879" s="12" t="s">
        <v>88</v>
      </c>
      <c r="C1879" s="12" t="s">
        <v>567</v>
      </c>
      <c r="D1879" s="12" t="s">
        <v>562</v>
      </c>
      <c r="E1879" s="12" t="s">
        <v>544</v>
      </c>
      <c r="F1879" s="12" t="s">
        <v>585</v>
      </c>
      <c r="G1879" s="16">
        <v>600000</v>
      </c>
      <c r="H1879" s="16">
        <v>68000</v>
      </c>
      <c r="I1879" s="17">
        <v>68000</v>
      </c>
      <c r="J1879" s="17">
        <v>68000</v>
      </c>
      <c r="K1879" s="16">
        <v>532000</v>
      </c>
      <c r="L1879" s="12" t="s">
        <v>568</v>
      </c>
      <c r="M1879" s="12" t="s">
        <v>569</v>
      </c>
      <c r="N1879" s="12" t="s">
        <v>570</v>
      </c>
      <c r="O1879" s="16">
        <v>309</v>
      </c>
      <c r="P1879" s="16">
        <v>55.83</v>
      </c>
      <c r="Q1879" s="17">
        <v>55.83</v>
      </c>
      <c r="R1879" s="17">
        <v>55.83</v>
      </c>
      <c r="S1879" s="16">
        <v>0</v>
      </c>
      <c r="T1879" s="16">
        <v>0</v>
      </c>
      <c r="U1879" s="17">
        <v>0</v>
      </c>
      <c r="V1879" s="17">
        <v>0</v>
      </c>
      <c r="W1879" s="16">
        <v>55.83</v>
      </c>
      <c r="X1879" s="16">
        <v>253.17</v>
      </c>
      <c r="Y1879" s="16">
        <v>20.81</v>
      </c>
      <c r="Z1879" s="16">
        <v>35.020000000000003</v>
      </c>
      <c r="AA1879" s="18">
        <v>0</v>
      </c>
      <c r="AB1879" s="16">
        <v>-20.81</v>
      </c>
      <c r="AC1879" s="12" t="s">
        <v>549</v>
      </c>
      <c r="AD1879" s="12" t="s">
        <v>559</v>
      </c>
      <c r="AE1879" s="19">
        <v>43710</v>
      </c>
      <c r="AF1879" s="19">
        <v>43712</v>
      </c>
    </row>
    <row r="1880" spans="1:33" s="12" customFormat="1" ht="12.75" x14ac:dyDescent="0.15">
      <c r="A1880" s="12" t="s">
        <v>447</v>
      </c>
      <c r="B1880" s="12" t="s">
        <v>93</v>
      </c>
      <c r="C1880" s="12" t="s">
        <v>573</v>
      </c>
      <c r="D1880" s="12" t="s">
        <v>796</v>
      </c>
      <c r="E1880" s="12" t="s">
        <v>544</v>
      </c>
      <c r="F1880" s="12" t="s">
        <v>585</v>
      </c>
      <c r="G1880" s="16">
        <v>2000</v>
      </c>
      <c r="H1880" s="16">
        <v>1296.5</v>
      </c>
      <c r="I1880" s="17">
        <v>1296.5</v>
      </c>
      <c r="J1880" s="17">
        <v>1296.5</v>
      </c>
      <c r="K1880" s="16">
        <v>703.5</v>
      </c>
      <c r="L1880" s="12" t="s">
        <v>797</v>
      </c>
      <c r="M1880" s="12" t="s">
        <v>576</v>
      </c>
      <c r="N1880" s="12" t="s">
        <v>798</v>
      </c>
      <c r="O1880" s="16">
        <v>67</v>
      </c>
      <c r="P1880" s="16">
        <v>67</v>
      </c>
      <c r="Q1880" s="17">
        <v>67</v>
      </c>
      <c r="R1880" s="17">
        <v>67</v>
      </c>
      <c r="S1880" s="16">
        <v>0</v>
      </c>
      <c r="T1880" s="16">
        <v>0</v>
      </c>
      <c r="U1880" s="17">
        <v>0</v>
      </c>
      <c r="V1880" s="17">
        <v>0</v>
      </c>
      <c r="W1880" s="16">
        <v>67</v>
      </c>
      <c r="X1880" s="16">
        <v>0</v>
      </c>
      <c r="Y1880" s="16">
        <v>23.567250000000001</v>
      </c>
      <c r="Z1880" s="16">
        <v>43.432749999999999</v>
      </c>
      <c r="AA1880" s="18">
        <v>0</v>
      </c>
      <c r="AB1880" s="16">
        <v>-23.567250000000001</v>
      </c>
      <c r="AC1880" s="12" t="s">
        <v>549</v>
      </c>
      <c r="AD1880" s="12" t="s">
        <v>559</v>
      </c>
      <c r="AE1880" s="19">
        <v>43710</v>
      </c>
      <c r="AF1880" s="19">
        <v>43710</v>
      </c>
    </row>
    <row r="1881" spans="1:33" s="12" customFormat="1" ht="12.75" x14ac:dyDescent="0.15">
      <c r="A1881" s="12" t="s">
        <v>430</v>
      </c>
      <c r="B1881" s="12" t="s">
        <v>37</v>
      </c>
      <c r="C1881" s="12" t="s">
        <v>588</v>
      </c>
      <c r="D1881" s="12" t="s">
        <v>589</v>
      </c>
      <c r="E1881" s="12" t="s">
        <v>544</v>
      </c>
      <c r="F1881" s="12" t="s">
        <v>585</v>
      </c>
      <c r="G1881" s="16">
        <v>2000</v>
      </c>
      <c r="H1881" s="16">
        <v>2000</v>
      </c>
      <c r="I1881" s="17">
        <v>2000</v>
      </c>
      <c r="J1881" s="17">
        <v>2000</v>
      </c>
      <c r="K1881" s="16">
        <v>0</v>
      </c>
      <c r="L1881" s="12" t="s">
        <v>595</v>
      </c>
      <c r="M1881" s="12" t="s">
        <v>591</v>
      </c>
      <c r="N1881" s="12" t="s">
        <v>596</v>
      </c>
      <c r="O1881" s="16">
        <v>83</v>
      </c>
      <c r="P1881" s="16">
        <v>83</v>
      </c>
      <c r="Q1881" s="17">
        <v>83</v>
      </c>
      <c r="R1881" s="17">
        <v>83</v>
      </c>
      <c r="S1881" s="16">
        <v>0</v>
      </c>
      <c r="T1881" s="16">
        <v>0</v>
      </c>
      <c r="U1881" s="17">
        <v>0</v>
      </c>
      <c r="V1881" s="17">
        <v>0</v>
      </c>
      <c r="W1881" s="16">
        <v>83</v>
      </c>
      <c r="X1881" s="16">
        <v>0</v>
      </c>
      <c r="Y1881" s="16">
        <v>-1.81898940354586E-14</v>
      </c>
      <c r="Z1881" s="16">
        <v>83</v>
      </c>
      <c r="AA1881" s="18">
        <v>0</v>
      </c>
      <c r="AB1881" s="16">
        <v>0</v>
      </c>
      <c r="AC1881" s="12" t="s">
        <v>549</v>
      </c>
      <c r="AD1881" s="12" t="s">
        <v>559</v>
      </c>
      <c r="AE1881" s="19">
        <v>43710</v>
      </c>
      <c r="AF1881" s="19">
        <v>43710</v>
      </c>
      <c r="AG1881" s="19">
        <v>43713</v>
      </c>
    </row>
    <row r="1882" spans="1:33" s="12" customFormat="1" ht="12.75" x14ac:dyDescent="0.15">
      <c r="A1882" s="12" t="s">
        <v>2813</v>
      </c>
      <c r="B1882" s="12" t="s">
        <v>1821</v>
      </c>
      <c r="C1882" s="12" t="s">
        <v>573</v>
      </c>
      <c r="D1882" s="12" t="s">
        <v>1822</v>
      </c>
      <c r="E1882" s="12" t="s">
        <v>544</v>
      </c>
      <c r="F1882" s="12" t="s">
        <v>703</v>
      </c>
      <c r="G1882" s="16">
        <v>400</v>
      </c>
      <c r="H1882" s="16">
        <v>0</v>
      </c>
      <c r="I1882" s="17">
        <v>0</v>
      </c>
      <c r="J1882" s="17">
        <v>0</v>
      </c>
      <c r="K1882" s="16">
        <v>400</v>
      </c>
      <c r="L1882" s="12" t="s">
        <v>1823</v>
      </c>
      <c r="M1882" s="12" t="s">
        <v>557</v>
      </c>
      <c r="N1882" s="12" t="s">
        <v>1824</v>
      </c>
      <c r="O1882" s="16">
        <v>64</v>
      </c>
      <c r="P1882" s="16">
        <v>0</v>
      </c>
      <c r="Q1882" s="17">
        <v>0</v>
      </c>
      <c r="R1882" s="17">
        <v>0</v>
      </c>
      <c r="S1882" s="16">
        <v>0</v>
      </c>
      <c r="T1882" s="16">
        <v>0</v>
      </c>
      <c r="U1882" s="17">
        <v>0</v>
      </c>
      <c r="V1882" s="17">
        <v>0</v>
      </c>
      <c r="W1882" s="16">
        <v>0</v>
      </c>
      <c r="X1882" s="16">
        <v>64</v>
      </c>
      <c r="Y1882" s="16">
        <v>0</v>
      </c>
      <c r="Z1882" s="16">
        <v>0</v>
      </c>
      <c r="AA1882" s="18">
        <v>0</v>
      </c>
      <c r="AB1882" s="16">
        <v>0</v>
      </c>
      <c r="AC1882" s="12" t="s">
        <v>549</v>
      </c>
      <c r="AD1882" s="12" t="s">
        <v>559</v>
      </c>
      <c r="AE1882" s="19">
        <v>43710</v>
      </c>
    </row>
    <row r="1883" spans="1:33" s="12" customFormat="1" ht="12.75" x14ac:dyDescent="0.15">
      <c r="A1883" s="12" t="s">
        <v>2814</v>
      </c>
      <c r="B1883" s="12" t="s">
        <v>1826</v>
      </c>
      <c r="C1883" s="12" t="s">
        <v>573</v>
      </c>
      <c r="D1883" s="12" t="s">
        <v>1827</v>
      </c>
      <c r="E1883" s="12" t="s">
        <v>544</v>
      </c>
      <c r="F1883" s="12" t="s">
        <v>703</v>
      </c>
      <c r="G1883" s="16">
        <v>400</v>
      </c>
      <c r="H1883" s="16">
        <v>0</v>
      </c>
      <c r="I1883" s="17">
        <v>0</v>
      </c>
      <c r="J1883" s="17">
        <v>0</v>
      </c>
      <c r="K1883" s="16">
        <v>400</v>
      </c>
      <c r="L1883" s="12" t="s">
        <v>1823</v>
      </c>
      <c r="M1883" s="12" t="s">
        <v>557</v>
      </c>
      <c r="N1883" s="12" t="s">
        <v>1824</v>
      </c>
      <c r="O1883" s="16">
        <v>64</v>
      </c>
      <c r="P1883" s="16">
        <v>0</v>
      </c>
      <c r="Q1883" s="17">
        <v>0</v>
      </c>
      <c r="R1883" s="17">
        <v>0</v>
      </c>
      <c r="S1883" s="16">
        <v>0</v>
      </c>
      <c r="T1883" s="16">
        <v>0</v>
      </c>
      <c r="U1883" s="17">
        <v>0</v>
      </c>
      <c r="V1883" s="17">
        <v>0</v>
      </c>
      <c r="W1883" s="16">
        <v>0</v>
      </c>
      <c r="X1883" s="16">
        <v>64</v>
      </c>
      <c r="Y1883" s="16">
        <v>0</v>
      </c>
      <c r="Z1883" s="16">
        <v>0</v>
      </c>
      <c r="AA1883" s="18">
        <v>0</v>
      </c>
      <c r="AB1883" s="16">
        <v>0</v>
      </c>
      <c r="AC1883" s="12" t="s">
        <v>549</v>
      </c>
      <c r="AD1883" s="12" t="s">
        <v>559</v>
      </c>
      <c r="AE1883" s="19">
        <v>43710</v>
      </c>
    </row>
    <row r="1884" spans="1:33" s="12" customFormat="1" ht="12.75" x14ac:dyDescent="0.15">
      <c r="A1884" s="12" t="s">
        <v>2815</v>
      </c>
      <c r="B1884" s="12" t="s">
        <v>2104</v>
      </c>
      <c r="C1884" s="12" t="s">
        <v>696</v>
      </c>
      <c r="D1884" s="12" t="s">
        <v>2105</v>
      </c>
      <c r="E1884" s="12" t="s">
        <v>544</v>
      </c>
      <c r="F1884" s="12" t="s">
        <v>703</v>
      </c>
      <c r="G1884" s="16">
        <v>250</v>
      </c>
      <c r="H1884" s="16">
        <v>0</v>
      </c>
      <c r="I1884" s="17">
        <v>0</v>
      </c>
      <c r="J1884" s="17">
        <v>0</v>
      </c>
      <c r="K1884" s="16">
        <v>250</v>
      </c>
      <c r="L1884" s="12" t="s">
        <v>2106</v>
      </c>
      <c r="M1884" s="12" t="s">
        <v>557</v>
      </c>
      <c r="N1884" s="12" t="s">
        <v>2107</v>
      </c>
      <c r="O1884" s="16">
        <v>26.5</v>
      </c>
      <c r="P1884" s="16">
        <v>0</v>
      </c>
      <c r="Q1884" s="17">
        <v>0</v>
      </c>
      <c r="R1884" s="17">
        <v>0</v>
      </c>
      <c r="S1884" s="16">
        <v>0</v>
      </c>
      <c r="T1884" s="16">
        <v>0</v>
      </c>
      <c r="U1884" s="17">
        <v>0</v>
      </c>
      <c r="V1884" s="17">
        <v>0</v>
      </c>
      <c r="W1884" s="16">
        <v>0</v>
      </c>
      <c r="X1884" s="16">
        <v>26.5</v>
      </c>
      <c r="Y1884" s="16">
        <v>0</v>
      </c>
      <c r="Z1884" s="16">
        <v>0</v>
      </c>
      <c r="AA1884" s="18">
        <v>0</v>
      </c>
      <c r="AB1884" s="16">
        <v>0</v>
      </c>
      <c r="AC1884" s="12" t="s">
        <v>549</v>
      </c>
      <c r="AD1884" s="12" t="s">
        <v>559</v>
      </c>
      <c r="AE1884" s="19">
        <v>43710</v>
      </c>
    </row>
    <row r="1885" spans="1:33" s="12" customFormat="1" ht="12.75" x14ac:dyDescent="0.15">
      <c r="A1885" s="12" t="s">
        <v>2816</v>
      </c>
      <c r="B1885" s="12" t="s">
        <v>2104</v>
      </c>
      <c r="C1885" s="12" t="s">
        <v>696</v>
      </c>
      <c r="D1885" s="12" t="s">
        <v>2105</v>
      </c>
      <c r="E1885" s="12" t="s">
        <v>544</v>
      </c>
      <c r="F1885" s="12" t="s">
        <v>703</v>
      </c>
      <c r="G1885" s="16">
        <v>250</v>
      </c>
      <c r="H1885" s="16">
        <v>0</v>
      </c>
      <c r="I1885" s="17">
        <v>0</v>
      </c>
      <c r="J1885" s="17">
        <v>0</v>
      </c>
      <c r="K1885" s="16">
        <v>250</v>
      </c>
      <c r="L1885" s="12" t="s">
        <v>2106</v>
      </c>
      <c r="M1885" s="12" t="s">
        <v>557</v>
      </c>
      <c r="N1885" s="12" t="s">
        <v>2107</v>
      </c>
      <c r="O1885" s="16">
        <v>26.5</v>
      </c>
      <c r="P1885" s="16">
        <v>0</v>
      </c>
      <c r="Q1885" s="17">
        <v>0</v>
      </c>
      <c r="R1885" s="17">
        <v>0</v>
      </c>
      <c r="S1885" s="16">
        <v>0</v>
      </c>
      <c r="T1885" s="16">
        <v>0</v>
      </c>
      <c r="U1885" s="17">
        <v>0</v>
      </c>
      <c r="V1885" s="17">
        <v>0</v>
      </c>
      <c r="W1885" s="16">
        <v>0</v>
      </c>
      <c r="X1885" s="16">
        <v>26.5</v>
      </c>
      <c r="Y1885" s="16">
        <v>0</v>
      </c>
      <c r="Z1885" s="16">
        <v>0</v>
      </c>
      <c r="AA1885" s="18">
        <v>0</v>
      </c>
      <c r="AB1885" s="16">
        <v>0</v>
      </c>
      <c r="AC1885" s="12" t="s">
        <v>549</v>
      </c>
      <c r="AD1885" s="12" t="s">
        <v>559</v>
      </c>
      <c r="AE1885" s="19">
        <v>43710</v>
      </c>
    </row>
    <row r="1886" spans="1:33" s="12" customFormat="1" ht="12.75" x14ac:dyDescent="0.15">
      <c r="A1886" s="12" t="s">
        <v>2817</v>
      </c>
      <c r="B1886" s="12" t="s">
        <v>2328</v>
      </c>
      <c r="C1886" s="12" t="s">
        <v>701</v>
      </c>
      <c r="D1886" s="12" t="s">
        <v>2105</v>
      </c>
      <c r="E1886" s="12" t="s">
        <v>544</v>
      </c>
      <c r="F1886" s="12" t="s">
        <v>703</v>
      </c>
      <c r="G1886" s="16">
        <v>250</v>
      </c>
      <c r="H1886" s="16">
        <v>0</v>
      </c>
      <c r="I1886" s="17">
        <v>0</v>
      </c>
      <c r="J1886" s="17">
        <v>0</v>
      </c>
      <c r="K1886" s="16">
        <v>250</v>
      </c>
      <c r="L1886" s="12" t="s">
        <v>2106</v>
      </c>
      <c r="M1886" s="12" t="s">
        <v>557</v>
      </c>
      <c r="N1886" s="12" t="s">
        <v>2107</v>
      </c>
      <c r="O1886" s="16">
        <v>26.5</v>
      </c>
      <c r="P1886" s="16">
        <v>0</v>
      </c>
      <c r="Q1886" s="17">
        <v>0</v>
      </c>
      <c r="R1886" s="17">
        <v>0</v>
      </c>
      <c r="S1886" s="16">
        <v>0</v>
      </c>
      <c r="T1886" s="16">
        <v>0</v>
      </c>
      <c r="U1886" s="17">
        <v>0</v>
      </c>
      <c r="V1886" s="17">
        <v>0</v>
      </c>
      <c r="W1886" s="16">
        <v>0</v>
      </c>
      <c r="X1886" s="16">
        <v>26.5</v>
      </c>
      <c r="Y1886" s="16">
        <v>0</v>
      </c>
      <c r="Z1886" s="16">
        <v>0</v>
      </c>
      <c r="AA1886" s="18">
        <v>0</v>
      </c>
      <c r="AB1886" s="16">
        <v>0</v>
      </c>
      <c r="AC1886" s="12" t="s">
        <v>549</v>
      </c>
      <c r="AD1886" s="12" t="s">
        <v>559</v>
      </c>
      <c r="AE1886" s="19">
        <v>43710</v>
      </c>
    </row>
    <row r="1887" spans="1:33" s="12" customFormat="1" ht="12.75" x14ac:dyDescent="0.15">
      <c r="A1887" s="12" t="s">
        <v>409</v>
      </c>
      <c r="B1887" s="12" t="s">
        <v>410</v>
      </c>
      <c r="C1887" s="12" t="s">
        <v>652</v>
      </c>
      <c r="D1887" s="12" t="s">
        <v>1196</v>
      </c>
      <c r="E1887" s="12" t="s">
        <v>544</v>
      </c>
      <c r="F1887" s="12" t="s">
        <v>585</v>
      </c>
      <c r="G1887" s="16">
        <v>600</v>
      </c>
      <c r="H1887" s="16">
        <v>139</v>
      </c>
      <c r="I1887" s="17">
        <v>139</v>
      </c>
      <c r="J1887" s="17">
        <v>139</v>
      </c>
      <c r="K1887" s="16">
        <v>461</v>
      </c>
      <c r="L1887" s="12" t="s">
        <v>1316</v>
      </c>
      <c r="M1887" s="12" t="s">
        <v>557</v>
      </c>
      <c r="N1887" s="12" t="s">
        <v>2215</v>
      </c>
      <c r="O1887" s="16">
        <v>161.63999999999999</v>
      </c>
      <c r="P1887" s="16">
        <v>42.7</v>
      </c>
      <c r="Q1887" s="17">
        <v>42.7</v>
      </c>
      <c r="R1887" s="17">
        <v>42.7</v>
      </c>
      <c r="S1887" s="16">
        <v>0</v>
      </c>
      <c r="T1887" s="16">
        <v>0</v>
      </c>
      <c r="U1887" s="17">
        <v>0</v>
      </c>
      <c r="V1887" s="17">
        <v>0</v>
      </c>
      <c r="W1887" s="16">
        <v>42.7</v>
      </c>
      <c r="X1887" s="16">
        <v>118.94</v>
      </c>
      <c r="Y1887" s="16">
        <v>5.2534000000000001</v>
      </c>
      <c r="Z1887" s="16">
        <v>37.446599999999997</v>
      </c>
      <c r="AA1887" s="18">
        <v>0</v>
      </c>
      <c r="AB1887" s="16">
        <v>-5.2534000000000001</v>
      </c>
      <c r="AC1887" s="12" t="s">
        <v>549</v>
      </c>
      <c r="AD1887" s="12" t="s">
        <v>559</v>
      </c>
      <c r="AE1887" s="19">
        <v>43710</v>
      </c>
      <c r="AF1887" s="19">
        <v>43710</v>
      </c>
    </row>
    <row r="1888" spans="1:33" s="12" customFormat="1" ht="12.75" x14ac:dyDescent="0.15">
      <c r="A1888" s="12" t="s">
        <v>415</v>
      </c>
      <c r="B1888" s="12" t="s">
        <v>416</v>
      </c>
      <c r="C1888" s="12" t="s">
        <v>753</v>
      </c>
      <c r="D1888" s="12" t="s">
        <v>2494</v>
      </c>
      <c r="E1888" s="12" t="s">
        <v>544</v>
      </c>
      <c r="F1888" s="12" t="s">
        <v>585</v>
      </c>
      <c r="G1888" s="16">
        <v>600</v>
      </c>
      <c r="H1888" s="16">
        <v>60</v>
      </c>
      <c r="I1888" s="17">
        <v>60</v>
      </c>
      <c r="J1888" s="17">
        <v>60</v>
      </c>
      <c r="K1888" s="16">
        <v>540</v>
      </c>
      <c r="L1888" s="12" t="s">
        <v>1197</v>
      </c>
      <c r="M1888" s="12" t="s">
        <v>557</v>
      </c>
      <c r="N1888" s="12" t="s">
        <v>2495</v>
      </c>
      <c r="O1888" s="16">
        <v>54.54</v>
      </c>
      <c r="P1888" s="16">
        <v>15.1</v>
      </c>
      <c r="Q1888" s="17">
        <v>15.1</v>
      </c>
      <c r="R1888" s="17">
        <v>15.1</v>
      </c>
      <c r="S1888" s="16">
        <v>0</v>
      </c>
      <c r="T1888" s="16">
        <v>0</v>
      </c>
      <c r="U1888" s="17">
        <v>0</v>
      </c>
      <c r="V1888" s="17">
        <v>0</v>
      </c>
      <c r="W1888" s="16">
        <v>15.1</v>
      </c>
      <c r="X1888" s="16">
        <v>39.44</v>
      </c>
      <c r="Y1888" s="16">
        <v>9.6460000000000008</v>
      </c>
      <c r="Z1888" s="16">
        <v>5.4539999999999997</v>
      </c>
      <c r="AA1888" s="18">
        <v>0</v>
      </c>
      <c r="AB1888" s="16">
        <v>-9.6460000000000008</v>
      </c>
      <c r="AC1888" s="12" t="s">
        <v>549</v>
      </c>
      <c r="AD1888" s="12" t="s">
        <v>559</v>
      </c>
      <c r="AE1888" s="19">
        <v>43710</v>
      </c>
      <c r="AF1888" s="19">
        <v>43711</v>
      </c>
    </row>
    <row r="1889" spans="1:32" s="12" customFormat="1" ht="12.75" x14ac:dyDescent="0.15">
      <c r="A1889" s="12" t="s">
        <v>2818</v>
      </c>
      <c r="B1889" s="12" t="s">
        <v>377</v>
      </c>
      <c r="C1889" s="12" t="s">
        <v>554</v>
      </c>
      <c r="D1889" s="12" t="s">
        <v>2187</v>
      </c>
      <c r="E1889" s="12" t="s">
        <v>544</v>
      </c>
      <c r="F1889" s="12" t="s">
        <v>585</v>
      </c>
      <c r="G1889" s="16">
        <v>400</v>
      </c>
      <c r="H1889" s="16">
        <v>284.5</v>
      </c>
      <c r="I1889" s="17">
        <v>284.5</v>
      </c>
      <c r="J1889" s="17">
        <v>284.5</v>
      </c>
      <c r="K1889" s="16">
        <v>115.5</v>
      </c>
      <c r="L1889" s="12" t="s">
        <v>1188</v>
      </c>
      <c r="M1889" s="12" t="s">
        <v>557</v>
      </c>
      <c r="N1889" s="12" t="s">
        <v>2188</v>
      </c>
      <c r="O1889" s="16">
        <v>88.44</v>
      </c>
      <c r="P1889" s="16">
        <v>88.44</v>
      </c>
      <c r="Q1889" s="17">
        <v>88.44</v>
      </c>
      <c r="R1889" s="17">
        <v>88.44</v>
      </c>
      <c r="S1889" s="16">
        <v>0</v>
      </c>
      <c r="T1889" s="16">
        <v>0</v>
      </c>
      <c r="U1889" s="17">
        <v>0</v>
      </c>
      <c r="V1889" s="17">
        <v>0</v>
      </c>
      <c r="W1889" s="16">
        <v>88.44</v>
      </c>
      <c r="X1889" s="16">
        <v>0</v>
      </c>
      <c r="Y1889" s="16">
        <v>25.537050000000001</v>
      </c>
      <c r="Z1889" s="16">
        <v>62.902949999999997</v>
      </c>
      <c r="AA1889" s="18">
        <v>0</v>
      </c>
      <c r="AB1889" s="16">
        <v>-25.537050000000001</v>
      </c>
      <c r="AC1889" s="12" t="s">
        <v>549</v>
      </c>
      <c r="AD1889" s="12" t="s">
        <v>559</v>
      </c>
      <c r="AE1889" s="19">
        <v>43710</v>
      </c>
      <c r="AF1889" s="19">
        <v>43710</v>
      </c>
    </row>
    <row r="1890" spans="1:32" s="12" customFormat="1" ht="12.75" x14ac:dyDescent="0.15">
      <c r="A1890" s="12" t="s">
        <v>476</v>
      </c>
      <c r="B1890" s="12" t="s">
        <v>477</v>
      </c>
      <c r="C1890" s="12" t="s">
        <v>573</v>
      </c>
      <c r="D1890" s="12" t="s">
        <v>1413</v>
      </c>
      <c r="E1890" s="12" t="s">
        <v>544</v>
      </c>
      <c r="F1890" s="12" t="s">
        <v>708</v>
      </c>
      <c r="G1890" s="16">
        <v>400</v>
      </c>
      <c r="H1890" s="16">
        <v>0</v>
      </c>
      <c r="I1890" s="17">
        <v>0</v>
      </c>
      <c r="J1890" s="17">
        <v>0</v>
      </c>
      <c r="K1890" s="16">
        <v>400</v>
      </c>
      <c r="L1890" s="12" t="s">
        <v>1414</v>
      </c>
      <c r="M1890" s="12" t="s">
        <v>557</v>
      </c>
      <c r="N1890" s="12" t="s">
        <v>1415</v>
      </c>
      <c r="O1890" s="16">
        <v>31.6</v>
      </c>
      <c r="P1890" s="16">
        <v>31.6</v>
      </c>
      <c r="Q1890" s="17">
        <v>31.6</v>
      </c>
      <c r="R1890" s="17">
        <v>31.6</v>
      </c>
      <c r="S1890" s="16">
        <v>0</v>
      </c>
      <c r="T1890" s="16">
        <v>0</v>
      </c>
      <c r="U1890" s="17">
        <v>0</v>
      </c>
      <c r="V1890" s="17">
        <v>0</v>
      </c>
      <c r="W1890" s="16">
        <v>31.6</v>
      </c>
      <c r="X1890" s="16">
        <v>0</v>
      </c>
      <c r="Y1890" s="16">
        <v>31.6</v>
      </c>
      <c r="Z1890" s="16">
        <v>0</v>
      </c>
      <c r="AA1890" s="18">
        <v>0</v>
      </c>
      <c r="AB1890" s="16">
        <v>-31.6</v>
      </c>
      <c r="AC1890" s="12" t="s">
        <v>549</v>
      </c>
      <c r="AD1890" s="12" t="s">
        <v>559</v>
      </c>
      <c r="AE1890" s="19">
        <v>43710</v>
      </c>
    </row>
    <row r="1891" spans="1:32" s="12" customFormat="1" ht="12.75" x14ac:dyDescent="0.15">
      <c r="A1891" s="12" t="s">
        <v>469</v>
      </c>
      <c r="B1891" s="12" t="s">
        <v>308</v>
      </c>
      <c r="C1891" s="12" t="s">
        <v>573</v>
      </c>
      <c r="D1891" s="12" t="s">
        <v>1417</v>
      </c>
      <c r="E1891" s="12" t="s">
        <v>544</v>
      </c>
      <c r="F1891" s="12" t="s">
        <v>708</v>
      </c>
      <c r="G1891" s="16">
        <v>400</v>
      </c>
      <c r="H1891" s="16">
        <v>0</v>
      </c>
      <c r="I1891" s="17">
        <v>0</v>
      </c>
      <c r="J1891" s="17">
        <v>0</v>
      </c>
      <c r="K1891" s="16">
        <v>400</v>
      </c>
      <c r="L1891" s="12" t="s">
        <v>1414</v>
      </c>
      <c r="M1891" s="12" t="s">
        <v>557</v>
      </c>
      <c r="N1891" s="12" t="s">
        <v>1415</v>
      </c>
      <c r="O1891" s="16">
        <v>31.6</v>
      </c>
      <c r="P1891" s="16">
        <v>31.6</v>
      </c>
      <c r="Q1891" s="17">
        <v>31.6</v>
      </c>
      <c r="R1891" s="17">
        <v>31.6</v>
      </c>
      <c r="S1891" s="16">
        <v>0</v>
      </c>
      <c r="T1891" s="16">
        <v>0</v>
      </c>
      <c r="U1891" s="17">
        <v>0</v>
      </c>
      <c r="V1891" s="17">
        <v>0</v>
      </c>
      <c r="W1891" s="16">
        <v>31.6</v>
      </c>
      <c r="X1891" s="16">
        <v>0</v>
      </c>
      <c r="Y1891" s="16">
        <v>31.6</v>
      </c>
      <c r="Z1891" s="16">
        <v>0</v>
      </c>
      <c r="AA1891" s="18">
        <v>0</v>
      </c>
      <c r="AB1891" s="16">
        <v>-31.6</v>
      </c>
      <c r="AC1891" s="12" t="s">
        <v>549</v>
      </c>
      <c r="AD1891" s="12" t="s">
        <v>559</v>
      </c>
      <c r="AE1891" s="19">
        <v>43710</v>
      </c>
    </row>
    <row r="1892" spans="1:32" s="12" customFormat="1" ht="12.75" x14ac:dyDescent="0.15">
      <c r="A1892" s="12" t="s">
        <v>2819</v>
      </c>
      <c r="B1892" s="12" t="s">
        <v>1191</v>
      </c>
      <c r="C1892" s="12" t="s">
        <v>652</v>
      </c>
      <c r="D1892" s="12" t="s">
        <v>555</v>
      </c>
      <c r="E1892" s="12" t="s">
        <v>544</v>
      </c>
      <c r="F1892" s="12" t="s">
        <v>703</v>
      </c>
      <c r="G1892" s="16">
        <v>500</v>
      </c>
      <c r="H1892" s="16">
        <v>0</v>
      </c>
      <c r="I1892" s="17">
        <v>0</v>
      </c>
      <c r="J1892" s="17">
        <v>0</v>
      </c>
      <c r="K1892" s="16">
        <v>500</v>
      </c>
      <c r="L1892" s="12" t="s">
        <v>1192</v>
      </c>
      <c r="M1892" s="12" t="s">
        <v>557</v>
      </c>
      <c r="N1892" s="12" t="s">
        <v>1193</v>
      </c>
      <c r="O1892" s="16">
        <v>47</v>
      </c>
      <c r="P1892" s="16">
        <v>0</v>
      </c>
      <c r="Q1892" s="17">
        <v>0</v>
      </c>
      <c r="R1892" s="17">
        <v>0</v>
      </c>
      <c r="S1892" s="16">
        <v>0</v>
      </c>
      <c r="T1892" s="16">
        <v>0</v>
      </c>
      <c r="U1892" s="17">
        <v>0</v>
      </c>
      <c r="V1892" s="17">
        <v>0</v>
      </c>
      <c r="W1892" s="16">
        <v>0</v>
      </c>
      <c r="X1892" s="16">
        <v>47</v>
      </c>
      <c r="Y1892" s="16">
        <v>0</v>
      </c>
      <c r="Z1892" s="16">
        <v>0</v>
      </c>
      <c r="AA1892" s="18">
        <v>0</v>
      </c>
      <c r="AB1892" s="16">
        <v>0</v>
      </c>
      <c r="AC1892" s="12" t="s">
        <v>549</v>
      </c>
      <c r="AD1892" s="12" t="s">
        <v>559</v>
      </c>
      <c r="AE1892" s="19">
        <v>43710</v>
      </c>
    </row>
    <row r="1893" spans="1:32" s="12" customFormat="1" ht="12.75" x14ac:dyDescent="0.15">
      <c r="A1893" s="12" t="s">
        <v>2820</v>
      </c>
      <c r="B1893" s="12" t="s">
        <v>1187</v>
      </c>
      <c r="C1893" s="12" t="s">
        <v>753</v>
      </c>
      <c r="D1893" s="12" t="s">
        <v>555</v>
      </c>
      <c r="E1893" s="12" t="s">
        <v>544</v>
      </c>
      <c r="F1893" s="12" t="s">
        <v>703</v>
      </c>
      <c r="G1893" s="16">
        <v>400</v>
      </c>
      <c r="H1893" s="16">
        <v>0</v>
      </c>
      <c r="I1893" s="17">
        <v>0</v>
      </c>
      <c r="J1893" s="17">
        <v>0</v>
      </c>
      <c r="K1893" s="16">
        <v>400</v>
      </c>
      <c r="L1893" s="12" t="s">
        <v>1188</v>
      </c>
      <c r="M1893" s="12" t="s">
        <v>557</v>
      </c>
      <c r="N1893" s="12" t="s">
        <v>2188</v>
      </c>
      <c r="O1893" s="16">
        <v>64.08</v>
      </c>
      <c r="P1893" s="16">
        <v>0</v>
      </c>
      <c r="Q1893" s="17">
        <v>0</v>
      </c>
      <c r="R1893" s="17">
        <v>0</v>
      </c>
      <c r="S1893" s="16">
        <v>0</v>
      </c>
      <c r="T1893" s="16">
        <v>0</v>
      </c>
      <c r="U1893" s="17">
        <v>0</v>
      </c>
      <c r="V1893" s="17">
        <v>0</v>
      </c>
      <c r="W1893" s="16">
        <v>0</v>
      </c>
      <c r="X1893" s="16">
        <v>64.08</v>
      </c>
      <c r="Y1893" s="16">
        <v>0</v>
      </c>
      <c r="Z1893" s="16">
        <v>0</v>
      </c>
      <c r="AA1893" s="18">
        <v>0</v>
      </c>
      <c r="AB1893" s="16">
        <v>0</v>
      </c>
      <c r="AC1893" s="12" t="s">
        <v>549</v>
      </c>
      <c r="AD1893" s="12" t="s">
        <v>559</v>
      </c>
      <c r="AE1893" s="19">
        <v>43710</v>
      </c>
    </row>
    <row r="1894" spans="1:32" s="12" customFormat="1" ht="12.75" x14ac:dyDescent="0.15">
      <c r="A1894" s="12" t="s">
        <v>2821</v>
      </c>
      <c r="B1894" s="12" t="s">
        <v>1210</v>
      </c>
      <c r="C1894" s="12" t="s">
        <v>696</v>
      </c>
      <c r="D1894" s="12" t="s">
        <v>1211</v>
      </c>
      <c r="E1894" s="12" t="s">
        <v>544</v>
      </c>
      <c r="F1894" s="12" t="s">
        <v>703</v>
      </c>
      <c r="G1894" s="16">
        <v>400</v>
      </c>
      <c r="H1894" s="16">
        <v>0</v>
      </c>
      <c r="I1894" s="17">
        <v>0</v>
      </c>
      <c r="J1894" s="17">
        <v>0</v>
      </c>
      <c r="K1894" s="16">
        <v>400</v>
      </c>
      <c r="L1894" s="12" t="s">
        <v>1212</v>
      </c>
      <c r="M1894" s="12" t="s">
        <v>564</v>
      </c>
      <c r="N1894" s="12" t="s">
        <v>1213</v>
      </c>
      <c r="O1894" s="16">
        <v>95</v>
      </c>
      <c r="P1894" s="16">
        <v>0</v>
      </c>
      <c r="Q1894" s="17">
        <v>0</v>
      </c>
      <c r="R1894" s="17">
        <v>0</v>
      </c>
      <c r="S1894" s="16">
        <v>0</v>
      </c>
      <c r="T1894" s="16">
        <v>0</v>
      </c>
      <c r="U1894" s="17">
        <v>0</v>
      </c>
      <c r="V1894" s="17">
        <v>0</v>
      </c>
      <c r="W1894" s="16">
        <v>0</v>
      </c>
      <c r="X1894" s="16">
        <v>95</v>
      </c>
      <c r="Y1894" s="16">
        <v>0</v>
      </c>
      <c r="Z1894" s="16">
        <v>0</v>
      </c>
      <c r="AA1894" s="18">
        <v>0</v>
      </c>
      <c r="AB1894" s="16">
        <v>0</v>
      </c>
      <c r="AC1894" s="12" t="s">
        <v>549</v>
      </c>
      <c r="AD1894" s="12" t="s">
        <v>559</v>
      </c>
      <c r="AE1894" s="19">
        <v>43710</v>
      </c>
    </row>
    <row r="1895" spans="1:32" s="12" customFormat="1" ht="12.75" x14ac:dyDescent="0.15">
      <c r="A1895" s="12" t="s">
        <v>2822</v>
      </c>
      <c r="B1895" s="12" t="s">
        <v>1195</v>
      </c>
      <c r="C1895" s="12" t="s">
        <v>636</v>
      </c>
      <c r="D1895" s="12" t="s">
        <v>1196</v>
      </c>
      <c r="E1895" s="12" t="s">
        <v>544</v>
      </c>
      <c r="F1895" s="12" t="s">
        <v>703</v>
      </c>
      <c r="G1895" s="16">
        <v>400</v>
      </c>
      <c r="H1895" s="16">
        <v>0</v>
      </c>
      <c r="I1895" s="17">
        <v>0</v>
      </c>
      <c r="J1895" s="17">
        <v>0</v>
      </c>
      <c r="K1895" s="16">
        <v>400</v>
      </c>
      <c r="L1895" s="12" t="s">
        <v>1197</v>
      </c>
      <c r="M1895" s="12" t="s">
        <v>557</v>
      </c>
      <c r="N1895" s="12" t="s">
        <v>2495</v>
      </c>
      <c r="O1895" s="16">
        <v>64.792000000000002</v>
      </c>
      <c r="P1895" s="16">
        <v>0</v>
      </c>
      <c r="Q1895" s="17">
        <v>0</v>
      </c>
      <c r="R1895" s="17">
        <v>0</v>
      </c>
      <c r="S1895" s="16">
        <v>0</v>
      </c>
      <c r="T1895" s="16">
        <v>0</v>
      </c>
      <c r="U1895" s="17">
        <v>0</v>
      </c>
      <c r="V1895" s="17">
        <v>0</v>
      </c>
      <c r="W1895" s="16">
        <v>0</v>
      </c>
      <c r="X1895" s="16">
        <v>64.792000000000002</v>
      </c>
      <c r="Y1895" s="16">
        <v>0</v>
      </c>
      <c r="Z1895" s="16">
        <v>0</v>
      </c>
      <c r="AA1895" s="18">
        <v>0</v>
      </c>
      <c r="AB1895" s="16">
        <v>0</v>
      </c>
      <c r="AC1895" s="12" t="s">
        <v>549</v>
      </c>
      <c r="AD1895" s="12" t="s">
        <v>559</v>
      </c>
      <c r="AE1895" s="19">
        <v>43710</v>
      </c>
    </row>
    <row r="1896" spans="1:32" s="12" customFormat="1" ht="12.75" x14ac:dyDescent="0.15">
      <c r="A1896" s="12" t="s">
        <v>2823</v>
      </c>
      <c r="B1896" s="12" t="s">
        <v>1200</v>
      </c>
      <c r="C1896" s="12" t="s">
        <v>554</v>
      </c>
      <c r="D1896" s="12" t="s">
        <v>1201</v>
      </c>
      <c r="E1896" s="12" t="s">
        <v>544</v>
      </c>
      <c r="F1896" s="12" t="s">
        <v>703</v>
      </c>
      <c r="G1896" s="16">
        <v>500</v>
      </c>
      <c r="H1896" s="16">
        <v>0</v>
      </c>
      <c r="I1896" s="17">
        <v>0</v>
      </c>
      <c r="J1896" s="17">
        <v>0</v>
      </c>
      <c r="K1896" s="16">
        <v>500</v>
      </c>
      <c r="L1896" s="12" t="s">
        <v>1202</v>
      </c>
      <c r="M1896" s="12" t="s">
        <v>557</v>
      </c>
      <c r="N1896" s="12" t="s">
        <v>1203</v>
      </c>
      <c r="O1896" s="16">
        <v>181</v>
      </c>
      <c r="P1896" s="16">
        <v>0</v>
      </c>
      <c r="Q1896" s="17">
        <v>0</v>
      </c>
      <c r="R1896" s="17">
        <v>0</v>
      </c>
      <c r="S1896" s="16">
        <v>0</v>
      </c>
      <c r="T1896" s="16">
        <v>0</v>
      </c>
      <c r="U1896" s="17">
        <v>0</v>
      </c>
      <c r="V1896" s="17">
        <v>0</v>
      </c>
      <c r="W1896" s="16">
        <v>0</v>
      </c>
      <c r="X1896" s="16">
        <v>181</v>
      </c>
      <c r="Y1896" s="16">
        <v>0</v>
      </c>
      <c r="Z1896" s="16">
        <v>0</v>
      </c>
      <c r="AA1896" s="18">
        <v>0</v>
      </c>
      <c r="AB1896" s="16">
        <v>0</v>
      </c>
      <c r="AC1896" s="12" t="s">
        <v>549</v>
      </c>
      <c r="AD1896" s="12" t="s">
        <v>559</v>
      </c>
      <c r="AE1896" s="19">
        <v>43710</v>
      </c>
    </row>
    <row r="1897" spans="1:32" s="12" customFormat="1" ht="12.75" x14ac:dyDescent="0.15">
      <c r="A1897" s="12" t="s">
        <v>2824</v>
      </c>
      <c r="B1897" s="12" t="s">
        <v>1205</v>
      </c>
      <c r="C1897" s="12" t="s">
        <v>1206</v>
      </c>
      <c r="D1897" s="12" t="s">
        <v>1201</v>
      </c>
      <c r="E1897" s="12" t="s">
        <v>544</v>
      </c>
      <c r="F1897" s="12" t="s">
        <v>703</v>
      </c>
      <c r="G1897" s="16">
        <v>500</v>
      </c>
      <c r="H1897" s="16">
        <v>0</v>
      </c>
      <c r="I1897" s="17">
        <v>0</v>
      </c>
      <c r="J1897" s="17">
        <v>0</v>
      </c>
      <c r="K1897" s="16">
        <v>500</v>
      </c>
      <c r="L1897" s="12" t="s">
        <v>1207</v>
      </c>
      <c r="M1897" s="12" t="s">
        <v>564</v>
      </c>
      <c r="N1897" s="12" t="s">
        <v>1208</v>
      </c>
      <c r="O1897" s="16">
        <v>178</v>
      </c>
      <c r="P1897" s="16">
        <v>0</v>
      </c>
      <c r="Q1897" s="17">
        <v>0</v>
      </c>
      <c r="R1897" s="17">
        <v>0</v>
      </c>
      <c r="S1897" s="16">
        <v>0</v>
      </c>
      <c r="T1897" s="16">
        <v>0</v>
      </c>
      <c r="U1897" s="17">
        <v>0</v>
      </c>
      <c r="V1897" s="17">
        <v>0</v>
      </c>
      <c r="W1897" s="16">
        <v>0</v>
      </c>
      <c r="X1897" s="16">
        <v>178</v>
      </c>
      <c r="Y1897" s="16">
        <v>0</v>
      </c>
      <c r="Z1897" s="16">
        <v>0</v>
      </c>
      <c r="AA1897" s="18">
        <v>0</v>
      </c>
      <c r="AB1897" s="16">
        <v>0</v>
      </c>
      <c r="AC1897" s="12" t="s">
        <v>549</v>
      </c>
      <c r="AD1897" s="12" t="s">
        <v>559</v>
      </c>
      <c r="AE1897" s="19">
        <v>43710</v>
      </c>
    </row>
    <row r="1898" spans="1:32" s="12" customFormat="1" ht="12.75" x14ac:dyDescent="0.15">
      <c r="A1898" s="12" t="s">
        <v>407</v>
      </c>
      <c r="B1898" s="12" t="s">
        <v>57</v>
      </c>
      <c r="C1898" s="12" t="s">
        <v>636</v>
      </c>
      <c r="D1898" s="12" t="s">
        <v>637</v>
      </c>
      <c r="E1898" s="12" t="s">
        <v>544</v>
      </c>
      <c r="F1898" s="12" t="s">
        <v>585</v>
      </c>
      <c r="G1898" s="16">
        <v>600</v>
      </c>
      <c r="H1898" s="16">
        <v>536.4</v>
      </c>
      <c r="I1898" s="17">
        <v>536.4</v>
      </c>
      <c r="J1898" s="17">
        <v>536.4</v>
      </c>
      <c r="K1898" s="16">
        <v>63.6</v>
      </c>
      <c r="L1898" s="12" t="s">
        <v>638</v>
      </c>
      <c r="M1898" s="12" t="s">
        <v>557</v>
      </c>
      <c r="N1898" s="12" t="s">
        <v>639</v>
      </c>
      <c r="O1898" s="16">
        <v>93</v>
      </c>
      <c r="P1898" s="16">
        <v>93</v>
      </c>
      <c r="Q1898" s="17">
        <v>93</v>
      </c>
      <c r="R1898" s="17">
        <v>93</v>
      </c>
      <c r="S1898" s="16">
        <v>0</v>
      </c>
      <c r="T1898" s="16">
        <v>0</v>
      </c>
      <c r="U1898" s="17">
        <v>0</v>
      </c>
      <c r="V1898" s="17">
        <v>0</v>
      </c>
      <c r="W1898" s="16">
        <v>93</v>
      </c>
      <c r="X1898" s="16">
        <v>0</v>
      </c>
      <c r="Y1898" s="16">
        <v>9.8579999999999899</v>
      </c>
      <c r="Z1898" s="16">
        <v>83.141999999999996</v>
      </c>
      <c r="AA1898" s="18">
        <v>0</v>
      </c>
      <c r="AB1898" s="16">
        <v>-9.8579999999999899</v>
      </c>
      <c r="AC1898" s="12" t="s">
        <v>549</v>
      </c>
      <c r="AD1898" s="12" t="s">
        <v>559</v>
      </c>
      <c r="AE1898" s="19">
        <v>43710</v>
      </c>
      <c r="AF1898" s="19">
        <v>43710</v>
      </c>
    </row>
    <row r="1899" spans="1:32" s="12" customFormat="1" ht="12.75" x14ac:dyDescent="0.15">
      <c r="A1899" s="12" t="s">
        <v>449</v>
      </c>
      <c r="B1899" s="12" t="s">
        <v>114</v>
      </c>
      <c r="C1899" s="12" t="s">
        <v>696</v>
      </c>
      <c r="D1899" s="12" t="s">
        <v>761</v>
      </c>
      <c r="E1899" s="12" t="s">
        <v>544</v>
      </c>
      <c r="F1899" s="12" t="s">
        <v>585</v>
      </c>
      <c r="G1899" s="16">
        <v>600</v>
      </c>
      <c r="H1899" s="16">
        <v>476.4</v>
      </c>
      <c r="I1899" s="17">
        <v>476.4</v>
      </c>
      <c r="J1899" s="17">
        <v>476.4</v>
      </c>
      <c r="K1899" s="16">
        <v>123.6</v>
      </c>
      <c r="L1899" s="12" t="s">
        <v>762</v>
      </c>
      <c r="M1899" s="12" t="s">
        <v>564</v>
      </c>
      <c r="N1899" s="12" t="s">
        <v>763</v>
      </c>
      <c r="O1899" s="16">
        <v>72.774000000000001</v>
      </c>
      <c r="P1899" s="16">
        <v>72.774000000000001</v>
      </c>
      <c r="Q1899" s="17">
        <v>80.900999999999996</v>
      </c>
      <c r="R1899" s="17">
        <v>80.900999999999996</v>
      </c>
      <c r="S1899" s="16">
        <v>0</v>
      </c>
      <c r="T1899" s="16">
        <v>0</v>
      </c>
      <c r="U1899" s="17">
        <v>0</v>
      </c>
      <c r="V1899" s="17">
        <v>0</v>
      </c>
      <c r="W1899" s="16">
        <v>72.774000000000001</v>
      </c>
      <c r="X1899" s="16">
        <v>0</v>
      </c>
      <c r="Y1899" s="16">
        <v>14.991444</v>
      </c>
      <c r="Z1899" s="16">
        <v>57.782556</v>
      </c>
      <c r="AA1899" s="18">
        <v>0</v>
      </c>
      <c r="AB1899" s="16">
        <v>-14.991444</v>
      </c>
      <c r="AC1899" s="12" t="s">
        <v>549</v>
      </c>
      <c r="AD1899" s="12" t="s">
        <v>559</v>
      </c>
      <c r="AE1899" s="19">
        <v>43710</v>
      </c>
      <c r="AF1899" s="19">
        <v>43710</v>
      </c>
    </row>
    <row r="1900" spans="1:32" s="12" customFormat="1" ht="12.75" x14ac:dyDescent="0.15">
      <c r="A1900" s="12" t="s">
        <v>450</v>
      </c>
      <c r="B1900" s="12" t="s">
        <v>115</v>
      </c>
      <c r="C1900" s="12" t="s">
        <v>701</v>
      </c>
      <c r="D1900" s="12" t="s">
        <v>761</v>
      </c>
      <c r="E1900" s="12" t="s">
        <v>544</v>
      </c>
      <c r="F1900" s="12" t="s">
        <v>585</v>
      </c>
      <c r="G1900" s="16">
        <v>600</v>
      </c>
      <c r="H1900" s="16">
        <v>463.4</v>
      </c>
      <c r="I1900" s="17">
        <v>463.4</v>
      </c>
      <c r="J1900" s="17">
        <v>463.4</v>
      </c>
      <c r="K1900" s="16">
        <v>136.6</v>
      </c>
      <c r="L1900" s="12" t="s">
        <v>762</v>
      </c>
      <c r="M1900" s="12" t="s">
        <v>564</v>
      </c>
      <c r="N1900" s="12" t="s">
        <v>763</v>
      </c>
      <c r="O1900" s="16">
        <v>72.774000000000001</v>
      </c>
      <c r="P1900" s="16">
        <v>72.774000000000001</v>
      </c>
      <c r="Q1900" s="17">
        <v>80.900999999999996</v>
      </c>
      <c r="R1900" s="17">
        <v>80.900999999999996</v>
      </c>
      <c r="S1900" s="16">
        <v>0</v>
      </c>
      <c r="T1900" s="16">
        <v>0</v>
      </c>
      <c r="U1900" s="17">
        <v>0</v>
      </c>
      <c r="V1900" s="17">
        <v>0</v>
      </c>
      <c r="W1900" s="16">
        <v>72.774000000000001</v>
      </c>
      <c r="X1900" s="16">
        <v>0</v>
      </c>
      <c r="Y1900" s="16">
        <v>16.568214000000001</v>
      </c>
      <c r="Z1900" s="16">
        <v>56.205786000000003</v>
      </c>
      <c r="AA1900" s="18">
        <v>0</v>
      </c>
      <c r="AB1900" s="16">
        <v>-16.568214000000001</v>
      </c>
      <c r="AC1900" s="12" t="s">
        <v>549</v>
      </c>
      <c r="AD1900" s="12" t="s">
        <v>559</v>
      </c>
      <c r="AE1900" s="19">
        <v>43710</v>
      </c>
      <c r="AF1900" s="19">
        <v>43710</v>
      </c>
    </row>
    <row r="1901" spans="1:32" s="12" customFormat="1" ht="12.75" x14ac:dyDescent="0.15">
      <c r="A1901" s="12" t="s">
        <v>482</v>
      </c>
      <c r="B1901" s="12" t="s">
        <v>81</v>
      </c>
      <c r="C1901" s="12" t="s">
        <v>863</v>
      </c>
      <c r="D1901" s="12" t="s">
        <v>864</v>
      </c>
      <c r="E1901" s="12" t="s">
        <v>544</v>
      </c>
      <c r="F1901" s="12" t="s">
        <v>585</v>
      </c>
      <c r="G1901" s="16">
        <v>2000000</v>
      </c>
      <c r="H1901" s="16">
        <v>59800</v>
      </c>
      <c r="I1901" s="17">
        <v>59800</v>
      </c>
      <c r="J1901" s="17">
        <v>59800</v>
      </c>
      <c r="K1901" s="16">
        <v>1940200</v>
      </c>
      <c r="L1901" s="12" t="s">
        <v>865</v>
      </c>
      <c r="M1901" s="12" t="s">
        <v>564</v>
      </c>
      <c r="N1901" s="12" t="s">
        <v>866</v>
      </c>
      <c r="O1901" s="16">
        <v>656.2</v>
      </c>
      <c r="P1901" s="16">
        <v>95.1</v>
      </c>
      <c r="Q1901" s="17">
        <v>95.1</v>
      </c>
      <c r="R1901" s="17">
        <v>95.1</v>
      </c>
      <c r="S1901" s="16">
        <v>0</v>
      </c>
      <c r="T1901" s="16">
        <v>0</v>
      </c>
      <c r="U1901" s="17">
        <v>0</v>
      </c>
      <c r="V1901" s="17">
        <v>0</v>
      </c>
      <c r="W1901" s="16">
        <v>95.1</v>
      </c>
      <c r="X1901" s="16">
        <v>561.1</v>
      </c>
      <c r="Y1901" s="16">
        <v>75.479619999999997</v>
      </c>
      <c r="Z1901" s="16">
        <v>19.620380000000001</v>
      </c>
      <c r="AA1901" s="18">
        <v>0</v>
      </c>
      <c r="AB1901" s="16">
        <v>-75.479619999999997</v>
      </c>
      <c r="AC1901" s="12" t="s">
        <v>549</v>
      </c>
      <c r="AD1901" s="12" t="s">
        <v>559</v>
      </c>
      <c r="AE1901" s="19">
        <v>43710</v>
      </c>
      <c r="AF1901" s="19">
        <v>43713</v>
      </c>
    </row>
    <row r="1902" spans="1:32" s="12" customFormat="1" ht="12.75" x14ac:dyDescent="0.15">
      <c r="A1902" s="12" t="s">
        <v>431</v>
      </c>
      <c r="B1902" s="12" t="s">
        <v>432</v>
      </c>
      <c r="C1902" s="12" t="s">
        <v>863</v>
      </c>
      <c r="D1902" s="12" t="s">
        <v>1066</v>
      </c>
      <c r="E1902" s="12" t="s">
        <v>544</v>
      </c>
      <c r="F1902" s="12" t="s">
        <v>585</v>
      </c>
      <c r="G1902" s="16">
        <v>300000</v>
      </c>
      <c r="H1902" s="16">
        <v>267600</v>
      </c>
      <c r="I1902" s="17">
        <v>267600</v>
      </c>
      <c r="J1902" s="17">
        <v>267600</v>
      </c>
      <c r="K1902" s="16">
        <v>32400</v>
      </c>
      <c r="L1902" s="12" t="s">
        <v>789</v>
      </c>
      <c r="M1902" s="12" t="s">
        <v>564</v>
      </c>
      <c r="N1902" s="12" t="s">
        <v>790</v>
      </c>
      <c r="O1902" s="16">
        <v>165.03</v>
      </c>
      <c r="P1902" s="16">
        <v>163.4</v>
      </c>
      <c r="Q1902" s="17">
        <v>163.4</v>
      </c>
      <c r="R1902" s="17">
        <v>163.4</v>
      </c>
      <c r="S1902" s="16">
        <v>0</v>
      </c>
      <c r="T1902" s="16">
        <v>0</v>
      </c>
      <c r="U1902" s="17">
        <v>0</v>
      </c>
      <c r="V1902" s="17">
        <v>0</v>
      </c>
      <c r="W1902" s="16">
        <v>163.4</v>
      </c>
      <c r="X1902" s="16">
        <v>1.63</v>
      </c>
      <c r="Y1902" s="16">
        <v>16.193239999999999</v>
      </c>
      <c r="Z1902" s="16">
        <v>147.20676</v>
      </c>
      <c r="AA1902" s="18">
        <v>0</v>
      </c>
      <c r="AB1902" s="16">
        <v>-16.193239999999999</v>
      </c>
      <c r="AC1902" s="12" t="s">
        <v>549</v>
      </c>
      <c r="AD1902" s="12" t="s">
        <v>559</v>
      </c>
      <c r="AE1902" s="19">
        <v>43710</v>
      </c>
      <c r="AF1902" s="19">
        <v>43711</v>
      </c>
    </row>
    <row r="1903" spans="1:32" s="12" customFormat="1" ht="12.75" x14ac:dyDescent="0.15">
      <c r="A1903" s="12" t="s">
        <v>2825</v>
      </c>
      <c r="B1903" s="12" t="s">
        <v>611</v>
      </c>
      <c r="C1903" s="12" t="s">
        <v>579</v>
      </c>
      <c r="D1903" s="12" t="s">
        <v>612</v>
      </c>
      <c r="E1903" s="12" t="s">
        <v>544</v>
      </c>
      <c r="F1903" s="12" t="s">
        <v>703</v>
      </c>
      <c r="G1903" s="16">
        <v>300</v>
      </c>
      <c r="H1903" s="16">
        <v>0</v>
      </c>
      <c r="I1903" s="17">
        <v>0</v>
      </c>
      <c r="J1903" s="17">
        <v>0</v>
      </c>
      <c r="K1903" s="16">
        <v>300</v>
      </c>
      <c r="L1903" s="12" t="s">
        <v>613</v>
      </c>
      <c r="M1903" s="12" t="s">
        <v>557</v>
      </c>
      <c r="N1903" s="12" t="s">
        <v>614</v>
      </c>
      <c r="O1903" s="16">
        <v>56.16</v>
      </c>
      <c r="P1903" s="16">
        <v>0</v>
      </c>
      <c r="Q1903" s="17">
        <v>0</v>
      </c>
      <c r="R1903" s="17">
        <v>0</v>
      </c>
      <c r="S1903" s="16">
        <v>0</v>
      </c>
      <c r="T1903" s="16">
        <v>0</v>
      </c>
      <c r="U1903" s="17">
        <v>0</v>
      </c>
      <c r="V1903" s="17">
        <v>0</v>
      </c>
      <c r="W1903" s="16">
        <v>0</v>
      </c>
      <c r="X1903" s="16">
        <v>56.16</v>
      </c>
      <c r="Y1903" s="16">
        <v>0</v>
      </c>
      <c r="Z1903" s="16">
        <v>0</v>
      </c>
      <c r="AA1903" s="18">
        <v>0</v>
      </c>
      <c r="AB1903" s="16">
        <v>0</v>
      </c>
      <c r="AC1903" s="12" t="s">
        <v>549</v>
      </c>
      <c r="AD1903" s="12" t="s">
        <v>559</v>
      </c>
      <c r="AE1903" s="19">
        <v>43710</v>
      </c>
    </row>
    <row r="1904" spans="1:32" s="12" customFormat="1" ht="12.75" x14ac:dyDescent="0.15">
      <c r="A1904" s="12" t="s">
        <v>2826</v>
      </c>
      <c r="B1904" s="12" t="s">
        <v>616</v>
      </c>
      <c r="C1904" s="12" t="s">
        <v>579</v>
      </c>
      <c r="D1904" s="12" t="s">
        <v>617</v>
      </c>
      <c r="E1904" s="12" t="s">
        <v>544</v>
      </c>
      <c r="F1904" s="12" t="s">
        <v>703</v>
      </c>
      <c r="G1904" s="16">
        <v>200</v>
      </c>
      <c r="H1904" s="16">
        <v>0</v>
      </c>
      <c r="I1904" s="17">
        <v>0</v>
      </c>
      <c r="J1904" s="17">
        <v>0</v>
      </c>
      <c r="K1904" s="16">
        <v>200</v>
      </c>
      <c r="L1904" s="12" t="s">
        <v>613</v>
      </c>
      <c r="M1904" s="12" t="s">
        <v>557</v>
      </c>
      <c r="N1904" s="12" t="s">
        <v>614</v>
      </c>
      <c r="O1904" s="16">
        <v>37.44</v>
      </c>
      <c r="P1904" s="16">
        <v>0</v>
      </c>
      <c r="Q1904" s="17">
        <v>0</v>
      </c>
      <c r="R1904" s="17">
        <v>0</v>
      </c>
      <c r="S1904" s="16">
        <v>0</v>
      </c>
      <c r="T1904" s="16">
        <v>0</v>
      </c>
      <c r="U1904" s="17">
        <v>0</v>
      </c>
      <c r="V1904" s="17">
        <v>0</v>
      </c>
      <c r="W1904" s="16">
        <v>0</v>
      </c>
      <c r="X1904" s="16">
        <v>37.44</v>
      </c>
      <c r="Y1904" s="16">
        <v>0</v>
      </c>
      <c r="Z1904" s="16">
        <v>0</v>
      </c>
      <c r="AA1904" s="18">
        <v>0</v>
      </c>
      <c r="AB1904" s="16">
        <v>0</v>
      </c>
      <c r="AC1904" s="12" t="s">
        <v>549</v>
      </c>
      <c r="AD1904" s="12" t="s">
        <v>559</v>
      </c>
      <c r="AE1904" s="19">
        <v>43710</v>
      </c>
    </row>
    <row r="1905" spans="1:34" s="12" customFormat="1" ht="12.75" x14ac:dyDescent="0.15">
      <c r="A1905" s="12" t="s">
        <v>2827</v>
      </c>
      <c r="B1905" s="12" t="s">
        <v>2738</v>
      </c>
      <c r="C1905" s="12" t="s">
        <v>2739</v>
      </c>
      <c r="D1905" s="12" t="s">
        <v>2740</v>
      </c>
      <c r="E1905" s="12" t="s">
        <v>544</v>
      </c>
      <c r="F1905" s="12" t="s">
        <v>703</v>
      </c>
      <c r="G1905" s="16">
        <v>400</v>
      </c>
      <c r="H1905" s="16">
        <v>0</v>
      </c>
      <c r="I1905" s="17">
        <v>0</v>
      </c>
      <c r="J1905" s="17">
        <v>0</v>
      </c>
      <c r="K1905" s="16">
        <v>400</v>
      </c>
      <c r="L1905" s="12" t="s">
        <v>395</v>
      </c>
      <c r="M1905" s="12" t="s">
        <v>740</v>
      </c>
      <c r="N1905" s="12" t="s">
        <v>741</v>
      </c>
      <c r="O1905" s="16">
        <v>400</v>
      </c>
      <c r="P1905" s="16">
        <v>0</v>
      </c>
      <c r="Q1905" s="17">
        <v>0</v>
      </c>
      <c r="R1905" s="17">
        <v>0</v>
      </c>
      <c r="S1905" s="16">
        <v>0</v>
      </c>
      <c r="T1905" s="16">
        <v>0</v>
      </c>
      <c r="U1905" s="17">
        <v>0</v>
      </c>
      <c r="V1905" s="17">
        <v>0</v>
      </c>
      <c r="W1905" s="16">
        <v>0</v>
      </c>
      <c r="X1905" s="16">
        <v>400</v>
      </c>
      <c r="Y1905" s="16">
        <v>0</v>
      </c>
      <c r="Z1905" s="16">
        <v>0</v>
      </c>
      <c r="AA1905" s="18">
        <v>0</v>
      </c>
      <c r="AB1905" s="16">
        <v>0</v>
      </c>
      <c r="AC1905" s="12" t="s">
        <v>549</v>
      </c>
      <c r="AD1905" s="12" t="s">
        <v>94</v>
      </c>
      <c r="AE1905" s="19">
        <v>43710</v>
      </c>
    </row>
    <row r="1906" spans="1:34" s="12" customFormat="1" ht="12.75" x14ac:dyDescent="0.15">
      <c r="A1906" s="12" t="s">
        <v>459</v>
      </c>
      <c r="B1906" s="12" t="s">
        <v>99</v>
      </c>
      <c r="C1906" s="12" t="s">
        <v>588</v>
      </c>
      <c r="D1906" s="12" t="s">
        <v>987</v>
      </c>
      <c r="E1906" s="12" t="s">
        <v>544</v>
      </c>
      <c r="F1906" s="12" t="s">
        <v>703</v>
      </c>
      <c r="G1906" s="16">
        <v>1000</v>
      </c>
      <c r="H1906" s="16">
        <v>0</v>
      </c>
      <c r="I1906" s="17">
        <v>0</v>
      </c>
      <c r="J1906" s="17">
        <v>0</v>
      </c>
      <c r="K1906" s="16">
        <v>1000</v>
      </c>
      <c r="L1906" s="12" t="s">
        <v>988</v>
      </c>
      <c r="M1906" s="12" t="s">
        <v>557</v>
      </c>
      <c r="N1906" s="12" t="s">
        <v>989</v>
      </c>
      <c r="O1906" s="16">
        <v>558</v>
      </c>
      <c r="P1906" s="16">
        <v>0</v>
      </c>
      <c r="Q1906" s="17">
        <v>0</v>
      </c>
      <c r="R1906" s="17">
        <v>0</v>
      </c>
      <c r="S1906" s="16">
        <v>0</v>
      </c>
      <c r="T1906" s="16">
        <v>0</v>
      </c>
      <c r="U1906" s="17">
        <v>0</v>
      </c>
      <c r="V1906" s="17">
        <v>0</v>
      </c>
      <c r="W1906" s="16">
        <v>0</v>
      </c>
      <c r="X1906" s="16">
        <v>558</v>
      </c>
      <c r="Y1906" s="16">
        <v>0</v>
      </c>
      <c r="Z1906" s="16">
        <v>0</v>
      </c>
      <c r="AA1906" s="18">
        <v>0</v>
      </c>
      <c r="AB1906" s="16">
        <v>0</v>
      </c>
      <c r="AC1906" s="12" t="s">
        <v>549</v>
      </c>
      <c r="AD1906" s="12" t="s">
        <v>559</v>
      </c>
      <c r="AE1906" s="19">
        <v>43710</v>
      </c>
    </row>
    <row r="1907" spans="1:34" s="12" customFormat="1" ht="12.75" x14ac:dyDescent="0.15">
      <c r="A1907" s="12" t="s">
        <v>451</v>
      </c>
      <c r="B1907" s="12" t="s">
        <v>452</v>
      </c>
      <c r="C1907" s="12" t="s">
        <v>453</v>
      </c>
      <c r="D1907" s="12" t="s">
        <v>1262</v>
      </c>
      <c r="E1907" s="12" t="s">
        <v>544</v>
      </c>
      <c r="F1907" s="12" t="s">
        <v>585</v>
      </c>
      <c r="G1907" s="16">
        <v>1500000</v>
      </c>
      <c r="H1907" s="16">
        <v>77000</v>
      </c>
      <c r="I1907" s="17">
        <v>77000</v>
      </c>
      <c r="J1907" s="17">
        <v>77000</v>
      </c>
      <c r="K1907" s="16">
        <v>1423000</v>
      </c>
      <c r="L1907" s="12" t="s">
        <v>1263</v>
      </c>
      <c r="M1907" s="12" t="s">
        <v>569</v>
      </c>
      <c r="N1907" s="12" t="s">
        <v>1264</v>
      </c>
      <c r="O1907" s="16">
        <v>1130</v>
      </c>
      <c r="P1907" s="16">
        <v>355.3</v>
      </c>
      <c r="Q1907" s="17">
        <v>355.3</v>
      </c>
      <c r="R1907" s="17">
        <v>355.3</v>
      </c>
      <c r="S1907" s="16">
        <v>0</v>
      </c>
      <c r="T1907" s="16">
        <v>0</v>
      </c>
      <c r="U1907" s="17">
        <v>0</v>
      </c>
      <c r="V1907" s="17">
        <v>0</v>
      </c>
      <c r="W1907" s="16">
        <v>355.3</v>
      </c>
      <c r="X1907" s="16">
        <v>774.7</v>
      </c>
      <c r="Y1907" s="16">
        <v>297.29333333333301</v>
      </c>
      <c r="Z1907" s="16">
        <v>58.006666666666703</v>
      </c>
      <c r="AA1907" s="18">
        <v>0</v>
      </c>
      <c r="AB1907" s="16">
        <v>-297.29333333333301</v>
      </c>
      <c r="AC1907" s="12" t="s">
        <v>549</v>
      </c>
      <c r="AD1907" s="12" t="s">
        <v>559</v>
      </c>
      <c r="AE1907" s="19">
        <v>43710</v>
      </c>
      <c r="AF1907" s="19">
        <v>43713</v>
      </c>
    </row>
    <row r="1908" spans="1:34" s="12" customFormat="1" ht="12.75" x14ac:dyDescent="0.15">
      <c r="A1908" s="12" t="s">
        <v>460</v>
      </c>
      <c r="B1908" s="12" t="s">
        <v>461</v>
      </c>
      <c r="C1908" s="12" t="s">
        <v>800</v>
      </c>
      <c r="D1908" s="12" t="s">
        <v>801</v>
      </c>
      <c r="E1908" s="12" t="s">
        <v>544</v>
      </c>
      <c r="F1908" s="12" t="s">
        <v>545</v>
      </c>
      <c r="G1908" s="16">
        <v>1500000</v>
      </c>
      <c r="H1908" s="16">
        <v>0</v>
      </c>
      <c r="I1908" s="17">
        <v>0</v>
      </c>
      <c r="J1908" s="17">
        <v>0</v>
      </c>
      <c r="K1908" s="16">
        <v>1500000</v>
      </c>
      <c r="L1908" s="12" t="s">
        <v>802</v>
      </c>
      <c r="M1908" s="12" t="s">
        <v>569</v>
      </c>
      <c r="N1908" s="12" t="s">
        <v>803</v>
      </c>
      <c r="O1908" s="16">
        <v>249.79499999999999</v>
      </c>
      <c r="P1908" s="16">
        <v>0</v>
      </c>
      <c r="Q1908" s="17">
        <v>0</v>
      </c>
      <c r="R1908" s="17">
        <v>0</v>
      </c>
      <c r="S1908" s="16">
        <v>0</v>
      </c>
      <c r="T1908" s="16">
        <v>0</v>
      </c>
      <c r="U1908" s="17">
        <v>0</v>
      </c>
      <c r="V1908" s="17">
        <v>0</v>
      </c>
      <c r="W1908" s="16">
        <v>0</v>
      </c>
      <c r="X1908" s="16">
        <v>249.79499999999999</v>
      </c>
      <c r="Y1908" s="16">
        <v>0</v>
      </c>
      <c r="Z1908" s="16">
        <v>0</v>
      </c>
      <c r="AA1908" s="18">
        <v>0</v>
      </c>
      <c r="AB1908" s="16">
        <v>0</v>
      </c>
      <c r="AC1908" s="12" t="s">
        <v>549</v>
      </c>
      <c r="AD1908" s="12" t="s">
        <v>559</v>
      </c>
      <c r="AE1908" s="19">
        <v>43710</v>
      </c>
      <c r="AH1908" s="20">
        <v>43711</v>
      </c>
    </row>
    <row r="1909" spans="1:34" s="12" customFormat="1" ht="12.75" x14ac:dyDescent="0.15">
      <c r="A1909" s="12" t="s">
        <v>2828</v>
      </c>
      <c r="B1909" s="12" t="s">
        <v>348</v>
      </c>
      <c r="C1909" s="12" t="s">
        <v>588</v>
      </c>
      <c r="D1909" s="12" t="s">
        <v>598</v>
      </c>
      <c r="E1909" s="12" t="s">
        <v>544</v>
      </c>
      <c r="F1909" s="12" t="s">
        <v>585</v>
      </c>
      <c r="G1909" s="16">
        <v>1500</v>
      </c>
      <c r="H1909" s="16">
        <v>29</v>
      </c>
      <c r="I1909" s="17">
        <v>29</v>
      </c>
      <c r="J1909" s="17">
        <v>29</v>
      </c>
      <c r="K1909" s="16">
        <v>1471</v>
      </c>
      <c r="L1909" s="12" t="s">
        <v>599</v>
      </c>
      <c r="M1909" s="12" t="s">
        <v>557</v>
      </c>
      <c r="N1909" s="12" t="s">
        <v>600</v>
      </c>
      <c r="O1909" s="16">
        <v>988.41</v>
      </c>
      <c r="P1909" s="16">
        <v>20.8</v>
      </c>
      <c r="Q1909" s="17">
        <v>20.8</v>
      </c>
      <c r="R1909" s="17">
        <v>20.8</v>
      </c>
      <c r="S1909" s="16">
        <v>0</v>
      </c>
      <c r="T1909" s="16">
        <v>0</v>
      </c>
      <c r="U1909" s="17">
        <v>0</v>
      </c>
      <c r="V1909" s="17">
        <v>0</v>
      </c>
      <c r="W1909" s="16">
        <v>20.8</v>
      </c>
      <c r="X1909" s="16">
        <v>967.61</v>
      </c>
      <c r="Y1909" s="16">
        <v>1.6907399999999999</v>
      </c>
      <c r="Z1909" s="16">
        <v>19.109259999999999</v>
      </c>
      <c r="AA1909" s="18">
        <v>0</v>
      </c>
      <c r="AB1909" s="16">
        <v>-1.6907399999999999</v>
      </c>
      <c r="AC1909" s="12" t="s">
        <v>549</v>
      </c>
      <c r="AD1909" s="12" t="s">
        <v>559</v>
      </c>
      <c r="AE1909" s="19">
        <v>43710</v>
      </c>
      <c r="AF1909" s="19">
        <v>43710</v>
      </c>
    </row>
    <row r="1910" spans="1:34" s="12" customFormat="1" ht="12.75" x14ac:dyDescent="0.15">
      <c r="A1910" s="12" t="s">
        <v>418</v>
      </c>
      <c r="B1910" s="12" t="s">
        <v>419</v>
      </c>
      <c r="C1910" s="12" t="s">
        <v>680</v>
      </c>
      <c r="D1910" s="12" t="s">
        <v>681</v>
      </c>
      <c r="E1910" s="12" t="s">
        <v>544</v>
      </c>
      <c r="F1910" s="12" t="s">
        <v>585</v>
      </c>
      <c r="G1910" s="16">
        <v>1500000</v>
      </c>
      <c r="H1910" s="16">
        <v>155000</v>
      </c>
      <c r="I1910" s="17">
        <v>155000</v>
      </c>
      <c r="J1910" s="17">
        <v>155000</v>
      </c>
      <c r="K1910" s="16">
        <v>1345000</v>
      </c>
      <c r="L1910" s="12" t="s">
        <v>677</v>
      </c>
      <c r="M1910" s="12" t="s">
        <v>564</v>
      </c>
      <c r="N1910" s="12" t="s">
        <v>678</v>
      </c>
      <c r="O1910" s="16">
        <v>201</v>
      </c>
      <c r="P1910" s="16">
        <v>121.5</v>
      </c>
      <c r="Q1910" s="17">
        <v>121.5</v>
      </c>
      <c r="R1910" s="17">
        <v>121.5</v>
      </c>
      <c r="S1910" s="16">
        <v>0</v>
      </c>
      <c r="T1910" s="16">
        <v>0</v>
      </c>
      <c r="U1910" s="17">
        <v>0</v>
      </c>
      <c r="V1910" s="17">
        <v>0</v>
      </c>
      <c r="W1910" s="16">
        <v>121.5</v>
      </c>
      <c r="X1910" s="16">
        <v>79.5</v>
      </c>
      <c r="Y1910" s="16">
        <v>100.73</v>
      </c>
      <c r="Z1910" s="16">
        <v>20.77</v>
      </c>
      <c r="AA1910" s="18">
        <v>0</v>
      </c>
      <c r="AB1910" s="16">
        <v>-100.73</v>
      </c>
      <c r="AC1910" s="12" t="s">
        <v>549</v>
      </c>
      <c r="AD1910" s="12" t="s">
        <v>559</v>
      </c>
      <c r="AE1910" s="19">
        <v>43710</v>
      </c>
      <c r="AF1910" s="19">
        <v>43711</v>
      </c>
    </row>
    <row r="1911" spans="1:34" s="12" customFormat="1" ht="12.75" x14ac:dyDescent="0.15">
      <c r="A1911" s="12" t="s">
        <v>421</v>
      </c>
      <c r="B1911" s="12" t="s">
        <v>422</v>
      </c>
      <c r="C1911" s="12" t="s">
        <v>675</v>
      </c>
      <c r="D1911" s="12" t="s">
        <v>676</v>
      </c>
      <c r="E1911" s="12" t="s">
        <v>544</v>
      </c>
      <c r="F1911" s="12" t="s">
        <v>585</v>
      </c>
      <c r="G1911" s="16">
        <v>1500000</v>
      </c>
      <c r="H1911" s="16">
        <v>155000</v>
      </c>
      <c r="I1911" s="17">
        <v>155000</v>
      </c>
      <c r="J1911" s="17">
        <v>155000</v>
      </c>
      <c r="K1911" s="16">
        <v>1345000</v>
      </c>
      <c r="L1911" s="12" t="s">
        <v>677</v>
      </c>
      <c r="M1911" s="12" t="s">
        <v>564</v>
      </c>
      <c r="N1911" s="12" t="s">
        <v>678</v>
      </c>
      <c r="O1911" s="16">
        <v>201</v>
      </c>
      <c r="P1911" s="16">
        <v>121.5</v>
      </c>
      <c r="Q1911" s="17">
        <v>121.5</v>
      </c>
      <c r="R1911" s="17">
        <v>121.5</v>
      </c>
      <c r="S1911" s="16">
        <v>0</v>
      </c>
      <c r="T1911" s="16">
        <v>0</v>
      </c>
      <c r="U1911" s="17">
        <v>0</v>
      </c>
      <c r="V1911" s="17">
        <v>0</v>
      </c>
      <c r="W1911" s="16">
        <v>121.5</v>
      </c>
      <c r="X1911" s="16">
        <v>79.5</v>
      </c>
      <c r="Y1911" s="16">
        <v>100.73</v>
      </c>
      <c r="Z1911" s="16">
        <v>20.77</v>
      </c>
      <c r="AA1911" s="18">
        <v>0</v>
      </c>
      <c r="AB1911" s="16">
        <v>-100.73</v>
      </c>
      <c r="AC1911" s="12" t="s">
        <v>549</v>
      </c>
      <c r="AD1911" s="12" t="s">
        <v>559</v>
      </c>
      <c r="AE1911" s="19">
        <v>43710</v>
      </c>
      <c r="AF1911" s="19">
        <v>43711</v>
      </c>
    </row>
    <row r="1912" spans="1:34" s="12" customFormat="1" ht="12.75" x14ac:dyDescent="0.15">
      <c r="A1912" s="12" t="s">
        <v>441</v>
      </c>
      <c r="B1912" s="12" t="s">
        <v>374</v>
      </c>
      <c r="C1912" s="12" t="s">
        <v>657</v>
      </c>
      <c r="D1912" s="12" t="s">
        <v>658</v>
      </c>
      <c r="E1912" s="12" t="s">
        <v>544</v>
      </c>
      <c r="F1912" s="12" t="s">
        <v>585</v>
      </c>
      <c r="G1912" s="16">
        <v>2000000</v>
      </c>
      <c r="H1912" s="16">
        <v>852100</v>
      </c>
      <c r="I1912" s="17">
        <v>852100</v>
      </c>
      <c r="J1912" s="17">
        <v>852100</v>
      </c>
      <c r="K1912" s="16">
        <v>1147900</v>
      </c>
      <c r="L1912" s="12" t="s">
        <v>659</v>
      </c>
      <c r="M1912" s="12" t="s">
        <v>660</v>
      </c>
      <c r="N1912" s="12" t="s">
        <v>661</v>
      </c>
      <c r="O1912" s="16">
        <v>1238</v>
      </c>
      <c r="P1912" s="16">
        <v>759.7</v>
      </c>
      <c r="Q1912" s="17">
        <v>759.7</v>
      </c>
      <c r="R1912" s="17">
        <v>1997.7</v>
      </c>
      <c r="S1912" s="16">
        <v>0</v>
      </c>
      <c r="T1912" s="16">
        <v>0</v>
      </c>
      <c r="U1912" s="17">
        <v>0</v>
      </c>
      <c r="V1912" s="17">
        <v>0</v>
      </c>
      <c r="W1912" s="16">
        <v>759.7</v>
      </c>
      <c r="X1912" s="16">
        <v>478.3</v>
      </c>
      <c r="Y1912" s="16">
        <v>232.2501</v>
      </c>
      <c r="Z1912" s="16">
        <v>527.44989999999996</v>
      </c>
      <c r="AA1912" s="18">
        <v>0</v>
      </c>
      <c r="AB1912" s="16">
        <v>-232.2501</v>
      </c>
      <c r="AC1912" s="12" t="s">
        <v>549</v>
      </c>
      <c r="AD1912" s="12" t="s">
        <v>559</v>
      </c>
      <c r="AE1912" s="19">
        <v>43710</v>
      </c>
      <c r="AF1912" s="19">
        <v>43710</v>
      </c>
    </row>
    <row r="1913" spans="1:34" s="12" customFormat="1" ht="12.75" x14ac:dyDescent="0.15">
      <c r="A1913" s="12" t="s">
        <v>423</v>
      </c>
      <c r="B1913" s="12" t="s">
        <v>388</v>
      </c>
      <c r="C1913" s="12" t="s">
        <v>800</v>
      </c>
      <c r="D1913" s="12" t="s">
        <v>801</v>
      </c>
      <c r="E1913" s="12" t="s">
        <v>544</v>
      </c>
      <c r="F1913" s="12" t="s">
        <v>585</v>
      </c>
      <c r="G1913" s="16">
        <v>2000000</v>
      </c>
      <c r="H1913" s="16">
        <v>994000</v>
      </c>
      <c r="I1913" s="17">
        <v>994000</v>
      </c>
      <c r="J1913" s="17">
        <v>994000</v>
      </c>
      <c r="K1913" s="16">
        <v>1006000</v>
      </c>
      <c r="L1913" s="12" t="s">
        <v>802</v>
      </c>
      <c r="M1913" s="12" t="s">
        <v>569</v>
      </c>
      <c r="N1913" s="12" t="s">
        <v>803</v>
      </c>
      <c r="O1913" s="16">
        <v>334</v>
      </c>
      <c r="P1913" s="16">
        <v>334</v>
      </c>
      <c r="Q1913" s="17">
        <v>334</v>
      </c>
      <c r="R1913" s="17">
        <v>334</v>
      </c>
      <c r="S1913" s="16">
        <v>0</v>
      </c>
      <c r="T1913" s="16">
        <v>0</v>
      </c>
      <c r="U1913" s="17">
        <v>0</v>
      </c>
      <c r="V1913" s="17">
        <v>0</v>
      </c>
      <c r="W1913" s="16">
        <v>334</v>
      </c>
      <c r="X1913" s="16">
        <v>0</v>
      </c>
      <c r="Y1913" s="16">
        <v>168.00200000000001</v>
      </c>
      <c r="Z1913" s="16">
        <v>165.99799999999999</v>
      </c>
      <c r="AA1913" s="18">
        <v>0</v>
      </c>
      <c r="AB1913" s="16">
        <v>-168.00200000000001</v>
      </c>
      <c r="AC1913" s="12" t="s">
        <v>549</v>
      </c>
      <c r="AD1913" s="12" t="s">
        <v>559</v>
      </c>
      <c r="AE1913" s="19">
        <v>43710</v>
      </c>
      <c r="AF1913" s="19">
        <v>43710</v>
      </c>
    </row>
    <row r="1914" spans="1:34" s="12" customFormat="1" ht="12.75" x14ac:dyDescent="0.15">
      <c r="A1914" s="12" t="s">
        <v>448</v>
      </c>
      <c r="B1914" s="12" t="s">
        <v>98</v>
      </c>
      <c r="C1914" s="12" t="s">
        <v>588</v>
      </c>
      <c r="D1914" s="12" t="s">
        <v>1060</v>
      </c>
      <c r="E1914" s="12" t="s">
        <v>544</v>
      </c>
      <c r="F1914" s="12" t="s">
        <v>585</v>
      </c>
      <c r="G1914" s="16">
        <v>2000</v>
      </c>
      <c r="H1914" s="16">
        <v>504</v>
      </c>
      <c r="I1914" s="17">
        <v>504</v>
      </c>
      <c r="J1914" s="17">
        <v>504</v>
      </c>
      <c r="K1914" s="16">
        <v>1496</v>
      </c>
      <c r="L1914" s="12" t="s">
        <v>1061</v>
      </c>
      <c r="M1914" s="12" t="s">
        <v>557</v>
      </c>
      <c r="N1914" s="12" t="s">
        <v>1062</v>
      </c>
      <c r="O1914" s="16">
        <v>196</v>
      </c>
      <c r="P1914" s="16">
        <v>196</v>
      </c>
      <c r="Q1914" s="17">
        <v>196</v>
      </c>
      <c r="R1914" s="17">
        <v>196</v>
      </c>
      <c r="S1914" s="16">
        <v>0</v>
      </c>
      <c r="T1914" s="16">
        <v>0</v>
      </c>
      <c r="U1914" s="17">
        <v>0</v>
      </c>
      <c r="V1914" s="17">
        <v>0</v>
      </c>
      <c r="W1914" s="16">
        <v>196</v>
      </c>
      <c r="X1914" s="16">
        <v>0</v>
      </c>
      <c r="Y1914" s="16">
        <v>146.608</v>
      </c>
      <c r="Z1914" s="16">
        <v>49.392000000000003</v>
      </c>
      <c r="AA1914" s="18">
        <v>0</v>
      </c>
      <c r="AB1914" s="16">
        <v>-146.608</v>
      </c>
      <c r="AC1914" s="12" t="s">
        <v>549</v>
      </c>
      <c r="AD1914" s="12" t="s">
        <v>559</v>
      </c>
      <c r="AE1914" s="19">
        <v>43710</v>
      </c>
      <c r="AF1914" s="19">
        <v>43710</v>
      </c>
    </row>
    <row r="1915" spans="1:34" s="12" customFormat="1" ht="12.75" x14ac:dyDescent="0.15">
      <c r="A1915" s="12" t="s">
        <v>483</v>
      </c>
      <c r="B1915" s="12" t="s">
        <v>9</v>
      </c>
      <c r="C1915" s="12" t="s">
        <v>588</v>
      </c>
      <c r="D1915" s="12" t="s">
        <v>607</v>
      </c>
      <c r="E1915" s="12" t="s">
        <v>544</v>
      </c>
      <c r="F1915" s="12" t="s">
        <v>585</v>
      </c>
      <c r="G1915" s="16">
        <v>2000</v>
      </c>
      <c r="H1915" s="16">
        <v>602</v>
      </c>
      <c r="I1915" s="17">
        <v>602</v>
      </c>
      <c r="J1915" s="17">
        <v>602</v>
      </c>
      <c r="K1915" s="16">
        <v>1398</v>
      </c>
      <c r="L1915" s="12" t="s">
        <v>608</v>
      </c>
      <c r="M1915" s="12" t="s">
        <v>557</v>
      </c>
      <c r="N1915" s="12" t="s">
        <v>609</v>
      </c>
      <c r="O1915" s="16">
        <v>281</v>
      </c>
      <c r="P1915" s="16">
        <v>281</v>
      </c>
      <c r="Q1915" s="17">
        <v>281</v>
      </c>
      <c r="R1915" s="17">
        <v>281</v>
      </c>
      <c r="S1915" s="16">
        <v>0</v>
      </c>
      <c r="T1915" s="16">
        <v>0</v>
      </c>
      <c r="U1915" s="17">
        <v>0</v>
      </c>
      <c r="V1915" s="17">
        <v>0</v>
      </c>
      <c r="W1915" s="16">
        <v>281</v>
      </c>
      <c r="X1915" s="16">
        <v>0</v>
      </c>
      <c r="Y1915" s="16">
        <v>196.41900000000001</v>
      </c>
      <c r="Z1915" s="16">
        <v>84.581000000000003</v>
      </c>
      <c r="AA1915" s="18">
        <v>0</v>
      </c>
      <c r="AB1915" s="16">
        <v>-196.41900000000001</v>
      </c>
      <c r="AC1915" s="12" t="s">
        <v>549</v>
      </c>
      <c r="AD1915" s="12" t="s">
        <v>559</v>
      </c>
      <c r="AE1915" s="19">
        <v>43710</v>
      </c>
      <c r="AF1915" s="19">
        <v>43710</v>
      </c>
    </row>
    <row r="1916" spans="1:34" s="12" customFormat="1" ht="12.75" x14ac:dyDescent="0.15">
      <c r="A1916" s="12" t="s">
        <v>434</v>
      </c>
      <c r="B1916" s="12" t="s">
        <v>55</v>
      </c>
      <c r="C1916" s="12" t="s">
        <v>588</v>
      </c>
      <c r="D1916" s="12" t="s">
        <v>816</v>
      </c>
      <c r="E1916" s="12" t="s">
        <v>544</v>
      </c>
      <c r="F1916" s="12" t="s">
        <v>545</v>
      </c>
      <c r="G1916" s="16">
        <v>2000</v>
      </c>
      <c r="H1916" s="16">
        <v>1999.5</v>
      </c>
      <c r="I1916" s="17">
        <v>1999.5</v>
      </c>
      <c r="J1916" s="17">
        <v>1999.5</v>
      </c>
      <c r="K1916" s="16">
        <v>0.5</v>
      </c>
      <c r="L1916" s="12" t="s">
        <v>817</v>
      </c>
      <c r="M1916" s="12" t="s">
        <v>557</v>
      </c>
      <c r="N1916" s="12" t="s">
        <v>818</v>
      </c>
      <c r="O1916" s="16">
        <v>157</v>
      </c>
      <c r="P1916" s="16">
        <v>157</v>
      </c>
      <c r="Q1916" s="17">
        <v>157</v>
      </c>
      <c r="R1916" s="17">
        <v>157</v>
      </c>
      <c r="S1916" s="16">
        <v>0</v>
      </c>
      <c r="T1916" s="16">
        <v>0</v>
      </c>
      <c r="U1916" s="17">
        <v>0</v>
      </c>
      <c r="V1916" s="17">
        <v>0</v>
      </c>
      <c r="W1916" s="16">
        <v>157</v>
      </c>
      <c r="X1916" s="16">
        <v>0</v>
      </c>
      <c r="Y1916" s="16">
        <v>3.92499999999927E-2</v>
      </c>
      <c r="Z1916" s="16">
        <v>156.96074999999999</v>
      </c>
      <c r="AA1916" s="18">
        <v>0</v>
      </c>
      <c r="AB1916" s="16">
        <v>-3.92499999999927E-2</v>
      </c>
      <c r="AC1916" s="12" t="s">
        <v>549</v>
      </c>
      <c r="AD1916" s="12" t="s">
        <v>559</v>
      </c>
      <c r="AE1916" s="19">
        <v>43710</v>
      </c>
      <c r="AF1916" s="19">
        <v>43710</v>
      </c>
      <c r="AH1916" s="20">
        <v>43712</v>
      </c>
    </row>
    <row r="1917" spans="1:34" s="12" customFormat="1" ht="12.75" x14ac:dyDescent="0.15">
      <c r="A1917" s="12" t="s">
        <v>439</v>
      </c>
      <c r="B1917" s="12" t="s">
        <v>47</v>
      </c>
      <c r="C1917" s="12" t="s">
        <v>462</v>
      </c>
      <c r="D1917" s="12" t="s">
        <v>632</v>
      </c>
      <c r="E1917" s="12" t="s">
        <v>544</v>
      </c>
      <c r="F1917" s="12" t="s">
        <v>585</v>
      </c>
      <c r="G1917" s="16">
        <v>2000000</v>
      </c>
      <c r="H1917" s="16">
        <v>1754100</v>
      </c>
      <c r="I1917" s="17">
        <v>1754100</v>
      </c>
      <c r="J1917" s="17">
        <v>1754100</v>
      </c>
      <c r="K1917" s="16">
        <v>245900</v>
      </c>
      <c r="L1917" s="12" t="s">
        <v>633</v>
      </c>
      <c r="M1917" s="12" t="s">
        <v>564</v>
      </c>
      <c r="N1917" s="12" t="s">
        <v>634</v>
      </c>
      <c r="O1917" s="16">
        <v>674</v>
      </c>
      <c r="P1917" s="16">
        <v>674</v>
      </c>
      <c r="Q1917" s="17">
        <v>674</v>
      </c>
      <c r="R1917" s="17">
        <v>674</v>
      </c>
      <c r="S1917" s="16">
        <v>0</v>
      </c>
      <c r="T1917" s="16">
        <v>0</v>
      </c>
      <c r="U1917" s="17">
        <v>0</v>
      </c>
      <c r="V1917" s="17">
        <v>0</v>
      </c>
      <c r="W1917" s="16">
        <v>674</v>
      </c>
      <c r="X1917" s="16">
        <v>0</v>
      </c>
      <c r="Y1917" s="16">
        <v>82.868300000000005</v>
      </c>
      <c r="Z1917" s="16">
        <v>591.13170000000002</v>
      </c>
      <c r="AA1917" s="18">
        <v>0</v>
      </c>
      <c r="AB1917" s="16">
        <v>-82.868300000000005</v>
      </c>
      <c r="AC1917" s="12" t="s">
        <v>549</v>
      </c>
      <c r="AD1917" s="12" t="s">
        <v>559</v>
      </c>
      <c r="AE1917" s="19">
        <v>43710</v>
      </c>
      <c r="AF1917" s="19">
        <v>43710</v>
      </c>
    </row>
    <row r="1918" spans="1:34" s="12" customFormat="1" ht="12.75" x14ac:dyDescent="0.15">
      <c r="A1918" s="12" t="s">
        <v>2829</v>
      </c>
      <c r="B1918" s="12" t="s">
        <v>31</v>
      </c>
      <c r="C1918" s="12" t="s">
        <v>670</v>
      </c>
      <c r="D1918" s="12" t="s">
        <v>671</v>
      </c>
      <c r="E1918" s="12" t="s">
        <v>544</v>
      </c>
      <c r="F1918" s="12" t="s">
        <v>703</v>
      </c>
      <c r="G1918" s="16">
        <v>1000000</v>
      </c>
      <c r="H1918" s="16">
        <v>0</v>
      </c>
      <c r="I1918" s="17">
        <v>0</v>
      </c>
      <c r="J1918" s="17">
        <v>0</v>
      </c>
      <c r="K1918" s="16">
        <v>1000000</v>
      </c>
      <c r="L1918" s="12" t="s">
        <v>672</v>
      </c>
      <c r="M1918" s="12" t="s">
        <v>564</v>
      </c>
      <c r="N1918" s="12" t="s">
        <v>2378</v>
      </c>
      <c r="O1918" s="16">
        <v>1313</v>
      </c>
      <c r="P1918" s="16">
        <v>0</v>
      </c>
      <c r="Q1918" s="17">
        <v>0</v>
      </c>
      <c r="R1918" s="17">
        <v>0</v>
      </c>
      <c r="S1918" s="16">
        <v>0</v>
      </c>
      <c r="T1918" s="16">
        <v>0</v>
      </c>
      <c r="U1918" s="17">
        <v>0</v>
      </c>
      <c r="V1918" s="17">
        <v>0</v>
      </c>
      <c r="W1918" s="16">
        <v>0</v>
      </c>
      <c r="X1918" s="16">
        <v>1313</v>
      </c>
      <c r="Y1918" s="16">
        <v>0</v>
      </c>
      <c r="Z1918" s="16">
        <v>0</v>
      </c>
      <c r="AA1918" s="18">
        <v>0</v>
      </c>
      <c r="AB1918" s="16">
        <v>0</v>
      </c>
      <c r="AC1918" s="12" t="s">
        <v>549</v>
      </c>
      <c r="AD1918" s="12" t="s">
        <v>559</v>
      </c>
      <c r="AE1918" s="19">
        <v>43710</v>
      </c>
    </row>
    <row r="1919" spans="1:34" s="12" customFormat="1" ht="12.75" x14ac:dyDescent="0.15">
      <c r="A1919" s="12" t="s">
        <v>455</v>
      </c>
      <c r="B1919" s="12" t="s">
        <v>11</v>
      </c>
      <c r="C1919" s="12" t="s">
        <v>453</v>
      </c>
      <c r="D1919" s="12" t="s">
        <v>628</v>
      </c>
      <c r="E1919" s="12" t="s">
        <v>544</v>
      </c>
      <c r="F1919" s="12" t="s">
        <v>585</v>
      </c>
      <c r="G1919" s="16">
        <v>2000000</v>
      </c>
      <c r="H1919" s="16">
        <v>645000</v>
      </c>
      <c r="I1919" s="17">
        <v>645000</v>
      </c>
      <c r="J1919" s="17">
        <v>645000</v>
      </c>
      <c r="K1919" s="16">
        <v>1355000</v>
      </c>
      <c r="L1919" s="12" t="s">
        <v>629</v>
      </c>
      <c r="M1919" s="12" t="s">
        <v>564</v>
      </c>
      <c r="N1919" s="12" t="s">
        <v>630</v>
      </c>
      <c r="O1919" s="16">
        <v>1724</v>
      </c>
      <c r="P1919" s="16">
        <v>926</v>
      </c>
      <c r="Q1919" s="17">
        <v>926</v>
      </c>
      <c r="R1919" s="17">
        <v>926</v>
      </c>
      <c r="S1919" s="16">
        <v>0</v>
      </c>
      <c r="T1919" s="16">
        <v>0</v>
      </c>
      <c r="U1919" s="17">
        <v>0</v>
      </c>
      <c r="V1919" s="17">
        <v>0</v>
      </c>
      <c r="W1919" s="16">
        <v>926</v>
      </c>
      <c r="X1919" s="16">
        <v>798</v>
      </c>
      <c r="Y1919" s="16">
        <v>370.01</v>
      </c>
      <c r="Z1919" s="16">
        <v>555.99</v>
      </c>
      <c r="AA1919" s="18">
        <v>0</v>
      </c>
      <c r="AB1919" s="16">
        <v>-370.01</v>
      </c>
      <c r="AC1919" s="12" t="s">
        <v>549</v>
      </c>
      <c r="AD1919" s="12" t="s">
        <v>559</v>
      </c>
      <c r="AE1919" s="19">
        <v>43710</v>
      </c>
      <c r="AF1919" s="19">
        <v>43710</v>
      </c>
    </row>
    <row r="1920" spans="1:34" s="12" customFormat="1" ht="12.75" x14ac:dyDescent="0.15">
      <c r="A1920" s="12" t="s">
        <v>442</v>
      </c>
      <c r="B1920" s="12" t="s">
        <v>346</v>
      </c>
      <c r="C1920" s="12" t="s">
        <v>670</v>
      </c>
      <c r="D1920" s="12" t="s">
        <v>671</v>
      </c>
      <c r="E1920" s="12" t="s">
        <v>544</v>
      </c>
      <c r="F1920" s="12" t="s">
        <v>585</v>
      </c>
      <c r="G1920" s="16">
        <v>1500000</v>
      </c>
      <c r="H1920" s="16">
        <v>1246100</v>
      </c>
      <c r="I1920" s="17">
        <v>1246100</v>
      </c>
      <c r="J1920" s="17">
        <v>1246100</v>
      </c>
      <c r="K1920" s="16">
        <v>253900</v>
      </c>
      <c r="L1920" s="12" t="s">
        <v>1698</v>
      </c>
      <c r="M1920" s="12" t="s">
        <v>564</v>
      </c>
      <c r="N1920" s="12" t="s">
        <v>2376</v>
      </c>
      <c r="O1920" s="16">
        <v>1965</v>
      </c>
      <c r="P1920" s="16">
        <v>1965</v>
      </c>
      <c r="Q1920" s="17">
        <v>1965</v>
      </c>
      <c r="R1920" s="17">
        <v>1965</v>
      </c>
      <c r="S1920" s="16">
        <v>0</v>
      </c>
      <c r="T1920" s="16">
        <v>0</v>
      </c>
      <c r="U1920" s="17">
        <v>0</v>
      </c>
      <c r="V1920" s="17">
        <v>0</v>
      </c>
      <c r="W1920" s="16">
        <v>1965</v>
      </c>
      <c r="X1920" s="16">
        <v>0</v>
      </c>
      <c r="Y1920" s="16">
        <v>332.60899999999998</v>
      </c>
      <c r="Z1920" s="16">
        <v>1632.3910000000001</v>
      </c>
      <c r="AA1920" s="18">
        <v>0</v>
      </c>
      <c r="AB1920" s="16">
        <v>-332.60899999999998</v>
      </c>
      <c r="AC1920" s="12" t="s">
        <v>549</v>
      </c>
      <c r="AD1920" s="12" t="s">
        <v>559</v>
      </c>
      <c r="AE1920" s="19">
        <v>43710</v>
      </c>
      <c r="AF1920" s="19">
        <v>43710</v>
      </c>
    </row>
    <row r="1921" spans="1:34" s="12" customFormat="1" ht="12.75" x14ac:dyDescent="0.15">
      <c r="A1921" s="12" t="s">
        <v>405</v>
      </c>
      <c r="B1921" s="12" t="s">
        <v>97</v>
      </c>
      <c r="C1921" s="12" t="s">
        <v>588</v>
      </c>
      <c r="D1921" s="12" t="s">
        <v>730</v>
      </c>
      <c r="E1921" s="12" t="s">
        <v>544</v>
      </c>
      <c r="F1921" s="12" t="s">
        <v>585</v>
      </c>
      <c r="G1921" s="16">
        <v>1000</v>
      </c>
      <c r="H1921" s="16">
        <v>990</v>
      </c>
      <c r="I1921" s="17">
        <v>990</v>
      </c>
      <c r="J1921" s="17">
        <v>990</v>
      </c>
      <c r="K1921" s="16">
        <v>10</v>
      </c>
      <c r="L1921" s="12" t="s">
        <v>731</v>
      </c>
      <c r="M1921" s="12" t="s">
        <v>686</v>
      </c>
      <c r="N1921" s="12" t="s">
        <v>732</v>
      </c>
      <c r="O1921" s="16">
        <v>103</v>
      </c>
      <c r="P1921" s="16">
        <v>103</v>
      </c>
      <c r="Q1921" s="17">
        <v>103</v>
      </c>
      <c r="R1921" s="17">
        <v>103</v>
      </c>
      <c r="S1921" s="16">
        <v>0</v>
      </c>
      <c r="T1921" s="16">
        <v>0</v>
      </c>
      <c r="U1921" s="17">
        <v>0</v>
      </c>
      <c r="V1921" s="17">
        <v>0</v>
      </c>
      <c r="W1921" s="16">
        <v>103</v>
      </c>
      <c r="X1921" s="16">
        <v>0</v>
      </c>
      <c r="Y1921" s="16">
        <v>1.02999999999998</v>
      </c>
      <c r="Z1921" s="16">
        <v>101.97</v>
      </c>
      <c r="AA1921" s="18">
        <v>0</v>
      </c>
      <c r="AB1921" s="16">
        <v>-1.03</v>
      </c>
      <c r="AC1921" s="12" t="s">
        <v>549</v>
      </c>
      <c r="AD1921" s="12" t="s">
        <v>559</v>
      </c>
      <c r="AE1921" s="19">
        <v>43710</v>
      </c>
      <c r="AF1921" s="19">
        <v>43710</v>
      </c>
    </row>
    <row r="1922" spans="1:34" s="12" customFormat="1" ht="12.75" x14ac:dyDescent="0.15">
      <c r="A1922" s="12" t="s">
        <v>2830</v>
      </c>
      <c r="B1922" s="12" t="s">
        <v>2138</v>
      </c>
      <c r="C1922" s="12" t="s">
        <v>573</v>
      </c>
      <c r="D1922" s="12" t="s">
        <v>2139</v>
      </c>
      <c r="E1922" s="12" t="s">
        <v>544</v>
      </c>
      <c r="F1922" s="12" t="s">
        <v>703</v>
      </c>
      <c r="G1922" s="16">
        <v>100</v>
      </c>
      <c r="H1922" s="16">
        <v>0</v>
      </c>
      <c r="I1922" s="17">
        <v>0</v>
      </c>
      <c r="J1922" s="17">
        <v>0</v>
      </c>
      <c r="K1922" s="16">
        <v>100</v>
      </c>
      <c r="L1922" s="12" t="s">
        <v>2140</v>
      </c>
      <c r="M1922" s="12" t="s">
        <v>564</v>
      </c>
      <c r="N1922" s="12" t="s">
        <v>2141</v>
      </c>
      <c r="O1922" s="16">
        <v>14.089</v>
      </c>
      <c r="P1922" s="16">
        <v>0</v>
      </c>
      <c r="Q1922" s="17">
        <v>0</v>
      </c>
      <c r="R1922" s="17">
        <v>0</v>
      </c>
      <c r="S1922" s="16">
        <v>0</v>
      </c>
      <c r="T1922" s="16">
        <v>0</v>
      </c>
      <c r="U1922" s="17">
        <v>0</v>
      </c>
      <c r="V1922" s="17">
        <v>0</v>
      </c>
      <c r="W1922" s="16">
        <v>0</v>
      </c>
      <c r="X1922" s="16">
        <v>14.089</v>
      </c>
      <c r="Y1922" s="16">
        <v>0</v>
      </c>
      <c r="Z1922" s="16">
        <v>0</v>
      </c>
      <c r="AA1922" s="18">
        <v>0</v>
      </c>
      <c r="AB1922" s="16">
        <v>0</v>
      </c>
      <c r="AC1922" s="12" t="s">
        <v>549</v>
      </c>
      <c r="AD1922" s="12" t="s">
        <v>559</v>
      </c>
      <c r="AE1922" s="19">
        <v>43710</v>
      </c>
    </row>
    <row r="1923" spans="1:34" s="12" customFormat="1" ht="12.75" x14ac:dyDescent="0.15">
      <c r="A1923" s="12" t="s">
        <v>2831</v>
      </c>
      <c r="B1923" s="12" t="s">
        <v>2179</v>
      </c>
      <c r="C1923" s="12" t="s">
        <v>573</v>
      </c>
      <c r="D1923" s="12" t="s">
        <v>2180</v>
      </c>
      <c r="E1923" s="12" t="s">
        <v>544</v>
      </c>
      <c r="F1923" s="12" t="s">
        <v>703</v>
      </c>
      <c r="G1923" s="16">
        <v>100</v>
      </c>
      <c r="H1923" s="16">
        <v>0</v>
      </c>
      <c r="I1923" s="17">
        <v>0</v>
      </c>
      <c r="J1923" s="17">
        <v>0</v>
      </c>
      <c r="K1923" s="16">
        <v>100</v>
      </c>
      <c r="L1923" s="12" t="s">
        <v>2140</v>
      </c>
      <c r="M1923" s="12" t="s">
        <v>564</v>
      </c>
      <c r="N1923" s="12" t="s">
        <v>2141</v>
      </c>
      <c r="O1923" s="16">
        <v>14.089</v>
      </c>
      <c r="P1923" s="16">
        <v>0</v>
      </c>
      <c r="Q1923" s="17">
        <v>0</v>
      </c>
      <c r="R1923" s="17">
        <v>0</v>
      </c>
      <c r="S1923" s="16">
        <v>0</v>
      </c>
      <c r="T1923" s="16">
        <v>0</v>
      </c>
      <c r="U1923" s="17">
        <v>0</v>
      </c>
      <c r="V1923" s="17">
        <v>0</v>
      </c>
      <c r="W1923" s="16">
        <v>0</v>
      </c>
      <c r="X1923" s="16">
        <v>14.089</v>
      </c>
      <c r="Y1923" s="16">
        <v>0</v>
      </c>
      <c r="Z1923" s="16">
        <v>0</v>
      </c>
      <c r="AA1923" s="18">
        <v>0</v>
      </c>
      <c r="AB1923" s="16">
        <v>0</v>
      </c>
      <c r="AC1923" s="12" t="s">
        <v>549</v>
      </c>
      <c r="AD1923" s="12" t="s">
        <v>559</v>
      </c>
      <c r="AE1923" s="19">
        <v>43710</v>
      </c>
    </row>
    <row r="1924" spans="1:34" s="12" customFormat="1" ht="12.75" x14ac:dyDescent="0.15">
      <c r="A1924" s="12" t="s">
        <v>2832</v>
      </c>
      <c r="B1924" s="12" t="s">
        <v>2757</v>
      </c>
      <c r="C1924" s="12" t="s">
        <v>787</v>
      </c>
      <c r="D1924" s="12" t="s">
        <v>918</v>
      </c>
      <c r="E1924" s="12" t="s">
        <v>544</v>
      </c>
      <c r="F1924" s="12" t="s">
        <v>708</v>
      </c>
      <c r="G1924" s="16">
        <v>200000</v>
      </c>
      <c r="H1924" s="16">
        <v>0</v>
      </c>
      <c r="I1924" s="17">
        <v>0</v>
      </c>
      <c r="J1924" s="17">
        <v>0</v>
      </c>
      <c r="K1924" s="16">
        <v>200000</v>
      </c>
      <c r="L1924" s="12" t="s">
        <v>2758</v>
      </c>
      <c r="M1924" s="12" t="s">
        <v>564</v>
      </c>
      <c r="N1924" s="12" t="s">
        <v>2759</v>
      </c>
      <c r="O1924" s="16">
        <v>137</v>
      </c>
      <c r="P1924" s="16">
        <v>137</v>
      </c>
      <c r="Q1924" s="17">
        <v>137</v>
      </c>
      <c r="R1924" s="17">
        <v>137</v>
      </c>
      <c r="S1924" s="16">
        <v>0</v>
      </c>
      <c r="T1924" s="16">
        <v>0</v>
      </c>
      <c r="U1924" s="17">
        <v>0</v>
      </c>
      <c r="V1924" s="17">
        <v>0</v>
      </c>
      <c r="W1924" s="16">
        <v>137</v>
      </c>
      <c r="X1924" s="16">
        <v>0</v>
      </c>
      <c r="Y1924" s="16">
        <v>137</v>
      </c>
      <c r="Z1924" s="16">
        <v>0</v>
      </c>
      <c r="AA1924" s="18">
        <v>0</v>
      </c>
      <c r="AB1924" s="16">
        <v>-137</v>
      </c>
      <c r="AC1924" s="12" t="s">
        <v>549</v>
      </c>
      <c r="AD1924" s="12" t="s">
        <v>559</v>
      </c>
      <c r="AE1924" s="19">
        <v>43710</v>
      </c>
    </row>
    <row r="1925" spans="1:34" s="12" customFormat="1" ht="12.75" x14ac:dyDescent="0.15">
      <c r="A1925" s="12" t="s">
        <v>2833</v>
      </c>
      <c r="B1925" s="12" t="s">
        <v>2761</v>
      </c>
      <c r="C1925" s="12" t="s">
        <v>787</v>
      </c>
      <c r="D1925" s="12" t="s">
        <v>1230</v>
      </c>
      <c r="E1925" s="12" t="s">
        <v>544</v>
      </c>
      <c r="F1925" s="12" t="s">
        <v>703</v>
      </c>
      <c r="G1925" s="16">
        <v>300000</v>
      </c>
      <c r="H1925" s="16">
        <v>0</v>
      </c>
      <c r="I1925" s="17">
        <v>0</v>
      </c>
      <c r="J1925" s="17">
        <v>0</v>
      </c>
      <c r="K1925" s="16">
        <v>300000</v>
      </c>
      <c r="L1925" s="12" t="s">
        <v>1164</v>
      </c>
      <c r="M1925" s="12" t="s">
        <v>564</v>
      </c>
      <c r="N1925" s="12" t="s">
        <v>1165</v>
      </c>
      <c r="O1925" s="16">
        <v>199.8</v>
      </c>
      <c r="P1925" s="16">
        <v>0</v>
      </c>
      <c r="Q1925" s="17">
        <v>0</v>
      </c>
      <c r="R1925" s="17">
        <v>0</v>
      </c>
      <c r="S1925" s="16">
        <v>0</v>
      </c>
      <c r="T1925" s="16">
        <v>0</v>
      </c>
      <c r="U1925" s="17">
        <v>0</v>
      </c>
      <c r="V1925" s="17">
        <v>0</v>
      </c>
      <c r="W1925" s="16">
        <v>0</v>
      </c>
      <c r="X1925" s="16">
        <v>199.8</v>
      </c>
      <c r="Y1925" s="16">
        <v>0</v>
      </c>
      <c r="Z1925" s="16">
        <v>0</v>
      </c>
      <c r="AA1925" s="18">
        <v>0</v>
      </c>
      <c r="AB1925" s="16">
        <v>0</v>
      </c>
      <c r="AC1925" s="12" t="s">
        <v>549</v>
      </c>
      <c r="AD1925" s="12" t="s">
        <v>559</v>
      </c>
      <c r="AE1925" s="19">
        <v>43710</v>
      </c>
    </row>
    <row r="1926" spans="1:34" s="12" customFormat="1" ht="12.75" x14ac:dyDescent="0.15">
      <c r="A1926" s="12" t="s">
        <v>2834</v>
      </c>
      <c r="B1926" s="12" t="s">
        <v>780</v>
      </c>
      <c r="C1926" s="12" t="s">
        <v>573</v>
      </c>
      <c r="D1926" s="12" t="s">
        <v>782</v>
      </c>
      <c r="E1926" s="12" t="s">
        <v>544</v>
      </c>
      <c r="F1926" s="12" t="s">
        <v>703</v>
      </c>
      <c r="G1926" s="16">
        <v>200</v>
      </c>
      <c r="H1926" s="16">
        <v>0</v>
      </c>
      <c r="I1926" s="17">
        <v>0</v>
      </c>
      <c r="J1926" s="17">
        <v>0</v>
      </c>
      <c r="K1926" s="16">
        <v>200</v>
      </c>
      <c r="L1926" s="12" t="s">
        <v>762</v>
      </c>
      <c r="M1926" s="12" t="s">
        <v>564</v>
      </c>
      <c r="N1926" s="12" t="s">
        <v>763</v>
      </c>
      <c r="O1926" s="16">
        <v>28.78</v>
      </c>
      <c r="P1926" s="16">
        <v>0</v>
      </c>
      <c r="Q1926" s="17">
        <v>0</v>
      </c>
      <c r="R1926" s="17">
        <v>0</v>
      </c>
      <c r="S1926" s="16">
        <v>0</v>
      </c>
      <c r="T1926" s="16">
        <v>0</v>
      </c>
      <c r="U1926" s="17">
        <v>0</v>
      </c>
      <c r="V1926" s="17">
        <v>0</v>
      </c>
      <c r="W1926" s="16">
        <v>0</v>
      </c>
      <c r="X1926" s="16">
        <v>28.78</v>
      </c>
      <c r="Y1926" s="16">
        <v>0</v>
      </c>
      <c r="Z1926" s="16">
        <v>0</v>
      </c>
      <c r="AA1926" s="18">
        <v>0</v>
      </c>
      <c r="AB1926" s="16">
        <v>0</v>
      </c>
      <c r="AC1926" s="12" t="s">
        <v>549</v>
      </c>
      <c r="AD1926" s="12" t="s">
        <v>559</v>
      </c>
      <c r="AE1926" s="19">
        <v>43710</v>
      </c>
    </row>
    <row r="1927" spans="1:34" s="12" customFormat="1" ht="12.75" x14ac:dyDescent="0.15">
      <c r="A1927" s="12" t="s">
        <v>435</v>
      </c>
      <c r="B1927" s="12" t="s">
        <v>436</v>
      </c>
      <c r="C1927" s="12" t="s">
        <v>573</v>
      </c>
      <c r="D1927" s="12" t="s">
        <v>2835</v>
      </c>
      <c r="E1927" s="12" t="s">
        <v>544</v>
      </c>
      <c r="F1927" s="12" t="s">
        <v>585</v>
      </c>
      <c r="G1927" s="16">
        <v>200</v>
      </c>
      <c r="H1927" s="16">
        <v>163</v>
      </c>
      <c r="I1927" s="17">
        <v>163</v>
      </c>
      <c r="J1927" s="17">
        <v>163</v>
      </c>
      <c r="K1927" s="16">
        <v>37</v>
      </c>
      <c r="L1927" s="12" t="s">
        <v>762</v>
      </c>
      <c r="M1927" s="12" t="s">
        <v>564</v>
      </c>
      <c r="N1927" s="12" t="s">
        <v>763</v>
      </c>
      <c r="O1927" s="16">
        <v>23.5</v>
      </c>
      <c r="P1927" s="16">
        <v>23.5</v>
      </c>
      <c r="Q1927" s="17">
        <v>23.5</v>
      </c>
      <c r="R1927" s="17">
        <v>23.5</v>
      </c>
      <c r="S1927" s="16">
        <v>0</v>
      </c>
      <c r="T1927" s="16">
        <v>0</v>
      </c>
      <c r="U1927" s="17">
        <v>0</v>
      </c>
      <c r="V1927" s="17">
        <v>0</v>
      </c>
      <c r="W1927" s="16">
        <v>23.5</v>
      </c>
      <c r="X1927" s="16">
        <v>0</v>
      </c>
      <c r="Y1927" s="16">
        <v>4.3475000000000001</v>
      </c>
      <c r="Z1927" s="16">
        <v>19.1525</v>
      </c>
      <c r="AA1927" s="18">
        <v>0</v>
      </c>
      <c r="AB1927" s="16">
        <v>-4.3475000000000001</v>
      </c>
      <c r="AC1927" s="12" t="s">
        <v>549</v>
      </c>
      <c r="AD1927" s="12" t="s">
        <v>559</v>
      </c>
      <c r="AE1927" s="19">
        <v>43710</v>
      </c>
      <c r="AF1927" s="19">
        <v>43711</v>
      </c>
    </row>
    <row r="1928" spans="1:34" s="12" customFormat="1" ht="12.75" x14ac:dyDescent="0.15">
      <c r="A1928" s="12" t="s">
        <v>437</v>
      </c>
      <c r="B1928" s="12" t="s">
        <v>438</v>
      </c>
      <c r="C1928" s="12" t="s">
        <v>573</v>
      </c>
      <c r="D1928" s="12" t="s">
        <v>574</v>
      </c>
      <c r="E1928" s="12" t="s">
        <v>544</v>
      </c>
      <c r="F1928" s="12" t="s">
        <v>585</v>
      </c>
      <c r="G1928" s="16">
        <v>200</v>
      </c>
      <c r="H1928" s="16">
        <v>163</v>
      </c>
      <c r="I1928" s="17">
        <v>163</v>
      </c>
      <c r="J1928" s="17">
        <v>163</v>
      </c>
      <c r="K1928" s="16">
        <v>37</v>
      </c>
      <c r="L1928" s="12" t="s">
        <v>762</v>
      </c>
      <c r="M1928" s="12" t="s">
        <v>564</v>
      </c>
      <c r="N1928" s="12" t="s">
        <v>763</v>
      </c>
      <c r="O1928" s="16">
        <v>23.5</v>
      </c>
      <c r="P1928" s="16">
        <v>23.5</v>
      </c>
      <c r="Q1928" s="17">
        <v>23.5</v>
      </c>
      <c r="R1928" s="17">
        <v>23.5</v>
      </c>
      <c r="S1928" s="16">
        <v>0</v>
      </c>
      <c r="T1928" s="16">
        <v>0</v>
      </c>
      <c r="U1928" s="17">
        <v>0</v>
      </c>
      <c r="V1928" s="17">
        <v>0</v>
      </c>
      <c r="W1928" s="16">
        <v>23.5</v>
      </c>
      <c r="X1928" s="16">
        <v>0</v>
      </c>
      <c r="Y1928" s="16">
        <v>4.3475000000000001</v>
      </c>
      <c r="Z1928" s="16">
        <v>19.1525</v>
      </c>
      <c r="AA1928" s="18">
        <v>0</v>
      </c>
      <c r="AB1928" s="16">
        <v>-4.3475000000000001</v>
      </c>
      <c r="AC1928" s="12" t="s">
        <v>549</v>
      </c>
      <c r="AD1928" s="12" t="s">
        <v>559</v>
      </c>
      <c r="AE1928" s="19">
        <v>43710</v>
      </c>
      <c r="AF1928" s="19">
        <v>43711</v>
      </c>
    </row>
    <row r="1929" spans="1:34" s="12" customFormat="1" ht="12.75" x14ac:dyDescent="0.15">
      <c r="A1929" s="12" t="s">
        <v>473</v>
      </c>
      <c r="B1929" s="12" t="s">
        <v>474</v>
      </c>
      <c r="C1929" s="12" t="s">
        <v>573</v>
      </c>
      <c r="D1929" s="12" t="s">
        <v>642</v>
      </c>
      <c r="E1929" s="12" t="s">
        <v>544</v>
      </c>
      <c r="F1929" s="12" t="s">
        <v>708</v>
      </c>
      <c r="G1929" s="16">
        <v>400</v>
      </c>
      <c r="H1929" s="16">
        <v>0</v>
      </c>
      <c r="I1929" s="17">
        <v>0</v>
      </c>
      <c r="J1929" s="17">
        <v>0</v>
      </c>
      <c r="K1929" s="16">
        <v>400</v>
      </c>
      <c r="L1929" s="12" t="s">
        <v>643</v>
      </c>
      <c r="M1929" s="12" t="s">
        <v>557</v>
      </c>
      <c r="N1929" s="12" t="s">
        <v>644</v>
      </c>
      <c r="O1929" s="16">
        <v>29.6</v>
      </c>
      <c r="P1929" s="16">
        <v>29.6</v>
      </c>
      <c r="Q1929" s="17">
        <v>29.6</v>
      </c>
      <c r="R1929" s="17">
        <v>29.6</v>
      </c>
      <c r="S1929" s="16">
        <v>0</v>
      </c>
      <c r="T1929" s="16">
        <v>0</v>
      </c>
      <c r="U1929" s="17">
        <v>0</v>
      </c>
      <c r="V1929" s="17">
        <v>0</v>
      </c>
      <c r="W1929" s="16">
        <v>29.6</v>
      </c>
      <c r="X1929" s="16">
        <v>0</v>
      </c>
      <c r="Y1929" s="16">
        <v>29.6</v>
      </c>
      <c r="Z1929" s="16">
        <v>0</v>
      </c>
      <c r="AA1929" s="18">
        <v>0</v>
      </c>
      <c r="AB1929" s="16">
        <v>-29.6</v>
      </c>
      <c r="AC1929" s="12" t="s">
        <v>549</v>
      </c>
      <c r="AD1929" s="12" t="s">
        <v>559</v>
      </c>
      <c r="AE1929" s="19">
        <v>43710</v>
      </c>
    </row>
    <row r="1930" spans="1:34" s="12" customFormat="1" ht="12.75" x14ac:dyDescent="0.15">
      <c r="A1930" s="12" t="s">
        <v>478</v>
      </c>
      <c r="B1930" s="12" t="s">
        <v>479</v>
      </c>
      <c r="C1930" s="12" t="s">
        <v>573</v>
      </c>
      <c r="D1930" s="12" t="s">
        <v>840</v>
      </c>
      <c r="E1930" s="12" t="s">
        <v>544</v>
      </c>
      <c r="F1930" s="12" t="s">
        <v>708</v>
      </c>
      <c r="G1930" s="16">
        <v>400</v>
      </c>
      <c r="H1930" s="16">
        <v>0</v>
      </c>
      <c r="I1930" s="17">
        <v>0</v>
      </c>
      <c r="J1930" s="17">
        <v>0</v>
      </c>
      <c r="K1930" s="16">
        <v>400</v>
      </c>
      <c r="L1930" s="12" t="s">
        <v>643</v>
      </c>
      <c r="M1930" s="12" t="s">
        <v>557</v>
      </c>
      <c r="N1930" s="12" t="s">
        <v>644</v>
      </c>
      <c r="O1930" s="16">
        <v>29.6</v>
      </c>
      <c r="P1930" s="16">
        <v>29.6</v>
      </c>
      <c r="Q1930" s="17">
        <v>29.6</v>
      </c>
      <c r="R1930" s="17">
        <v>29.6</v>
      </c>
      <c r="S1930" s="16">
        <v>0</v>
      </c>
      <c r="T1930" s="16">
        <v>0</v>
      </c>
      <c r="U1930" s="17">
        <v>0</v>
      </c>
      <c r="V1930" s="17">
        <v>0</v>
      </c>
      <c r="W1930" s="16">
        <v>29.6</v>
      </c>
      <c r="X1930" s="16">
        <v>0</v>
      </c>
      <c r="Y1930" s="16">
        <v>29.6</v>
      </c>
      <c r="Z1930" s="16">
        <v>0</v>
      </c>
      <c r="AA1930" s="18">
        <v>0</v>
      </c>
      <c r="AB1930" s="16">
        <v>-29.6</v>
      </c>
      <c r="AC1930" s="12" t="s">
        <v>549</v>
      </c>
      <c r="AD1930" s="12" t="s">
        <v>559</v>
      </c>
      <c r="AE1930" s="19">
        <v>43710</v>
      </c>
    </row>
    <row r="1931" spans="1:34" s="12" customFormat="1" ht="12.75" x14ac:dyDescent="0.15">
      <c r="A1931" s="12" t="s">
        <v>2836</v>
      </c>
      <c r="B1931" s="12" t="s">
        <v>35</v>
      </c>
      <c r="C1931" s="12" t="s">
        <v>701</v>
      </c>
      <c r="D1931" s="12" t="s">
        <v>697</v>
      </c>
      <c r="E1931" s="12" t="s">
        <v>544</v>
      </c>
      <c r="F1931" s="12" t="s">
        <v>703</v>
      </c>
      <c r="G1931" s="16">
        <v>800</v>
      </c>
      <c r="H1931" s="16">
        <v>0</v>
      </c>
      <c r="I1931" s="17">
        <v>0</v>
      </c>
      <c r="J1931" s="17">
        <v>0</v>
      </c>
      <c r="K1931" s="16">
        <v>800</v>
      </c>
      <c r="L1931" s="12" t="s">
        <v>698</v>
      </c>
      <c r="M1931" s="12" t="s">
        <v>564</v>
      </c>
      <c r="N1931" s="12" t="s">
        <v>699</v>
      </c>
      <c r="O1931" s="16">
        <v>90</v>
      </c>
      <c r="P1931" s="16">
        <v>0</v>
      </c>
      <c r="Q1931" s="17">
        <v>0</v>
      </c>
      <c r="R1931" s="17">
        <v>0</v>
      </c>
      <c r="S1931" s="16">
        <v>0</v>
      </c>
      <c r="T1931" s="16">
        <v>0</v>
      </c>
      <c r="U1931" s="17">
        <v>0</v>
      </c>
      <c r="V1931" s="17">
        <v>0</v>
      </c>
      <c r="W1931" s="16">
        <v>0</v>
      </c>
      <c r="X1931" s="16">
        <v>90</v>
      </c>
      <c r="Y1931" s="16">
        <v>0</v>
      </c>
      <c r="Z1931" s="16">
        <v>0</v>
      </c>
      <c r="AA1931" s="18">
        <v>0</v>
      </c>
      <c r="AB1931" s="16">
        <v>0</v>
      </c>
      <c r="AC1931" s="12" t="s">
        <v>549</v>
      </c>
      <c r="AD1931" s="12" t="s">
        <v>559</v>
      </c>
      <c r="AE1931" s="19">
        <v>43710</v>
      </c>
    </row>
    <row r="1932" spans="1:34" s="12" customFormat="1" ht="12.75" x14ac:dyDescent="0.15">
      <c r="A1932" s="12" t="s">
        <v>2837</v>
      </c>
      <c r="B1932" s="12" t="s">
        <v>382</v>
      </c>
      <c r="C1932" s="12" t="s">
        <v>573</v>
      </c>
      <c r="D1932" s="12" t="s">
        <v>825</v>
      </c>
      <c r="E1932" s="12" t="s">
        <v>544</v>
      </c>
      <c r="F1932" s="12" t="s">
        <v>585</v>
      </c>
      <c r="G1932" s="16">
        <v>1000</v>
      </c>
      <c r="H1932" s="16">
        <v>670</v>
      </c>
      <c r="I1932" s="17">
        <v>670</v>
      </c>
      <c r="J1932" s="17">
        <v>670</v>
      </c>
      <c r="K1932" s="16">
        <v>330</v>
      </c>
      <c r="L1932" s="12" t="s">
        <v>826</v>
      </c>
      <c r="M1932" s="12" t="s">
        <v>827</v>
      </c>
      <c r="N1932" s="12" t="s">
        <v>828</v>
      </c>
      <c r="O1932" s="16">
        <v>81.599999999999994</v>
      </c>
      <c r="P1932" s="16">
        <v>72.8</v>
      </c>
      <c r="Q1932" s="17">
        <v>72.8</v>
      </c>
      <c r="R1932" s="17">
        <v>72.8</v>
      </c>
      <c r="S1932" s="16">
        <v>0</v>
      </c>
      <c r="T1932" s="16">
        <v>0</v>
      </c>
      <c r="U1932" s="17">
        <v>0</v>
      </c>
      <c r="V1932" s="17">
        <v>0</v>
      </c>
      <c r="W1932" s="16">
        <v>72.8</v>
      </c>
      <c r="X1932" s="16">
        <v>8.8000000000000007</v>
      </c>
      <c r="Y1932" s="16">
        <v>18.128</v>
      </c>
      <c r="Z1932" s="16">
        <v>54.671999999999997</v>
      </c>
      <c r="AA1932" s="18">
        <v>0</v>
      </c>
      <c r="AB1932" s="16">
        <v>-18.128</v>
      </c>
      <c r="AC1932" s="12" t="s">
        <v>549</v>
      </c>
      <c r="AD1932" s="12" t="s">
        <v>559</v>
      </c>
      <c r="AE1932" s="19">
        <v>43710</v>
      </c>
      <c r="AF1932" s="19">
        <v>43710</v>
      </c>
    </row>
    <row r="1933" spans="1:34" s="12" customFormat="1" ht="12.75" x14ac:dyDescent="0.15">
      <c r="A1933" s="12" t="s">
        <v>2838</v>
      </c>
      <c r="B1933" s="12" t="s">
        <v>279</v>
      </c>
      <c r="C1933" s="12" t="s">
        <v>740</v>
      </c>
      <c r="D1933" s="12" t="s">
        <v>741</v>
      </c>
      <c r="E1933" s="12" t="s">
        <v>544</v>
      </c>
      <c r="F1933" s="12" t="s">
        <v>545</v>
      </c>
      <c r="G1933" s="16">
        <v>800</v>
      </c>
      <c r="H1933" s="16">
        <v>792</v>
      </c>
      <c r="I1933" s="17">
        <v>792</v>
      </c>
      <c r="J1933" s="17">
        <v>792</v>
      </c>
      <c r="K1933" s="16">
        <v>8</v>
      </c>
      <c r="L1933" s="12" t="s">
        <v>742</v>
      </c>
      <c r="M1933" s="12" t="s">
        <v>743</v>
      </c>
      <c r="N1933" s="12" t="s">
        <v>744</v>
      </c>
      <c r="O1933" s="16">
        <v>64.204999999999998</v>
      </c>
      <c r="P1933" s="16">
        <v>64.204999999999998</v>
      </c>
      <c r="Q1933" s="17">
        <v>64.204999999999998</v>
      </c>
      <c r="R1933" s="17">
        <v>64.204999999999998</v>
      </c>
      <c r="S1933" s="16">
        <v>0</v>
      </c>
      <c r="T1933" s="16">
        <v>0</v>
      </c>
      <c r="U1933" s="17">
        <v>0</v>
      </c>
      <c r="V1933" s="17">
        <v>0</v>
      </c>
      <c r="W1933" s="16">
        <v>64.204999999999998</v>
      </c>
      <c r="X1933" s="16">
        <v>0</v>
      </c>
      <c r="Y1933" s="16">
        <v>0.64204999999999901</v>
      </c>
      <c r="Z1933" s="16">
        <v>63.562950000000001</v>
      </c>
      <c r="AA1933" s="18">
        <v>0</v>
      </c>
      <c r="AB1933" s="16">
        <v>-0.64204999999999901</v>
      </c>
      <c r="AC1933" s="12" t="s">
        <v>549</v>
      </c>
      <c r="AD1933" s="12" t="s">
        <v>559</v>
      </c>
      <c r="AE1933" s="19">
        <v>43710</v>
      </c>
      <c r="AF1933" s="19">
        <v>43710</v>
      </c>
      <c r="AH1933" s="20">
        <v>43712</v>
      </c>
    </row>
    <row r="1934" spans="1:34" s="12" customFormat="1" ht="12.75" x14ac:dyDescent="0.15">
      <c r="A1934" s="12" t="s">
        <v>440</v>
      </c>
      <c r="B1934" s="12" t="s">
        <v>395</v>
      </c>
      <c r="C1934" s="12" t="s">
        <v>740</v>
      </c>
      <c r="D1934" s="12" t="s">
        <v>741</v>
      </c>
      <c r="E1934" s="12" t="s">
        <v>544</v>
      </c>
      <c r="F1934" s="12" t="s">
        <v>545</v>
      </c>
      <c r="G1934" s="16">
        <v>400</v>
      </c>
      <c r="H1934" s="16">
        <v>394</v>
      </c>
      <c r="I1934" s="17">
        <v>394</v>
      </c>
      <c r="J1934" s="17">
        <v>394</v>
      </c>
      <c r="K1934" s="16">
        <v>6</v>
      </c>
      <c r="L1934" s="12" t="s">
        <v>742</v>
      </c>
      <c r="M1934" s="12" t="s">
        <v>743</v>
      </c>
      <c r="N1934" s="12" t="s">
        <v>744</v>
      </c>
      <c r="O1934" s="16">
        <v>32.171999999999997</v>
      </c>
      <c r="P1934" s="16">
        <v>32.171999999999997</v>
      </c>
      <c r="Q1934" s="17">
        <v>32.171999999999997</v>
      </c>
      <c r="R1934" s="17">
        <v>32.171999999999997</v>
      </c>
      <c r="S1934" s="16">
        <v>0</v>
      </c>
      <c r="T1934" s="16">
        <v>0</v>
      </c>
      <c r="U1934" s="17">
        <v>0</v>
      </c>
      <c r="V1934" s="17">
        <v>0</v>
      </c>
      <c r="W1934" s="16">
        <v>32.171999999999997</v>
      </c>
      <c r="X1934" s="16">
        <v>0</v>
      </c>
      <c r="Y1934" s="16">
        <v>0.48258000000000301</v>
      </c>
      <c r="Z1934" s="16">
        <v>31.689419999999998</v>
      </c>
      <c r="AA1934" s="18">
        <v>0</v>
      </c>
      <c r="AB1934" s="16">
        <v>-0.48257999999999801</v>
      </c>
      <c r="AC1934" s="12" t="s">
        <v>549</v>
      </c>
      <c r="AD1934" s="12" t="s">
        <v>559</v>
      </c>
      <c r="AE1934" s="19">
        <v>43710</v>
      </c>
      <c r="AF1934" s="19">
        <v>43710</v>
      </c>
      <c r="AH1934" s="20">
        <v>43712</v>
      </c>
    </row>
    <row r="1935" spans="1:34" s="12" customFormat="1" ht="12.75" x14ac:dyDescent="0.15">
      <c r="A1935" s="12" t="s">
        <v>408</v>
      </c>
      <c r="B1935" s="12" t="s">
        <v>83</v>
      </c>
      <c r="C1935" s="12" t="s">
        <v>670</v>
      </c>
      <c r="D1935" s="12" t="s">
        <v>1026</v>
      </c>
      <c r="E1935" s="12" t="s">
        <v>544</v>
      </c>
      <c r="F1935" s="12" t="s">
        <v>585</v>
      </c>
      <c r="G1935" s="16">
        <v>2000000</v>
      </c>
      <c r="H1935" s="16">
        <v>346300</v>
      </c>
      <c r="I1935" s="17">
        <v>346300</v>
      </c>
      <c r="J1935" s="17">
        <v>346300</v>
      </c>
      <c r="K1935" s="16">
        <v>1653700</v>
      </c>
      <c r="L1935" s="12" t="s">
        <v>1027</v>
      </c>
      <c r="M1935" s="12" t="s">
        <v>569</v>
      </c>
      <c r="N1935" s="12" t="s">
        <v>1028</v>
      </c>
      <c r="O1935" s="16">
        <v>1937</v>
      </c>
      <c r="P1935" s="16">
        <v>681.2</v>
      </c>
      <c r="Q1935" s="17">
        <v>681.2</v>
      </c>
      <c r="R1935" s="17">
        <v>681.2</v>
      </c>
      <c r="S1935" s="16">
        <v>0</v>
      </c>
      <c r="T1935" s="16">
        <v>0</v>
      </c>
      <c r="U1935" s="17">
        <v>0</v>
      </c>
      <c r="V1935" s="17">
        <v>0</v>
      </c>
      <c r="W1935" s="16">
        <v>681.2</v>
      </c>
      <c r="X1935" s="16">
        <v>1255.8</v>
      </c>
      <c r="Y1935" s="16">
        <v>345.80844999999999</v>
      </c>
      <c r="Z1935" s="16">
        <v>335.39155</v>
      </c>
      <c r="AA1935" s="18">
        <v>0</v>
      </c>
      <c r="AB1935" s="16">
        <v>-345.80844999999999</v>
      </c>
      <c r="AC1935" s="12" t="s">
        <v>549</v>
      </c>
      <c r="AD1935" s="12" t="s">
        <v>559</v>
      </c>
      <c r="AE1935" s="19">
        <v>43710</v>
      </c>
      <c r="AF1935" s="19">
        <v>43710</v>
      </c>
    </row>
    <row r="1936" spans="1:34" s="12" customFormat="1" ht="12.75" x14ac:dyDescent="0.15">
      <c r="A1936" s="12" t="s">
        <v>2839</v>
      </c>
      <c r="B1936" s="12" t="s">
        <v>1678</v>
      </c>
      <c r="C1936" s="12" t="s">
        <v>462</v>
      </c>
      <c r="D1936" s="12" t="s">
        <v>801</v>
      </c>
      <c r="E1936" s="12" t="s">
        <v>544</v>
      </c>
      <c r="F1936" s="12" t="s">
        <v>703</v>
      </c>
      <c r="G1936" s="16">
        <v>200000</v>
      </c>
      <c r="H1936" s="16">
        <v>0</v>
      </c>
      <c r="I1936" s="17">
        <v>0</v>
      </c>
      <c r="J1936" s="17">
        <v>0</v>
      </c>
      <c r="K1936" s="16">
        <v>200000</v>
      </c>
      <c r="L1936" s="12" t="s">
        <v>802</v>
      </c>
      <c r="M1936" s="12" t="s">
        <v>569</v>
      </c>
      <c r="N1936" s="12" t="s">
        <v>803</v>
      </c>
      <c r="O1936" s="16">
        <v>33.305999999999997</v>
      </c>
      <c r="P1936" s="16">
        <v>0</v>
      </c>
      <c r="Q1936" s="17">
        <v>0</v>
      </c>
      <c r="R1936" s="17">
        <v>0</v>
      </c>
      <c r="S1936" s="16">
        <v>0</v>
      </c>
      <c r="T1936" s="16">
        <v>0</v>
      </c>
      <c r="U1936" s="17">
        <v>0</v>
      </c>
      <c r="V1936" s="17">
        <v>0</v>
      </c>
      <c r="W1936" s="16">
        <v>0</v>
      </c>
      <c r="X1936" s="16">
        <v>33.305999999999997</v>
      </c>
      <c r="Y1936" s="16">
        <v>0</v>
      </c>
      <c r="Z1936" s="16">
        <v>0</v>
      </c>
      <c r="AA1936" s="18">
        <v>0</v>
      </c>
      <c r="AB1936" s="16">
        <v>0</v>
      </c>
      <c r="AC1936" s="12" t="s">
        <v>549</v>
      </c>
      <c r="AD1936" s="12" t="s">
        <v>559</v>
      </c>
      <c r="AE1936" s="19">
        <v>43710</v>
      </c>
    </row>
    <row r="1937" spans="1:34" s="12" customFormat="1" ht="12.75" x14ac:dyDescent="0.15">
      <c r="A1937" s="12" t="s">
        <v>456</v>
      </c>
      <c r="B1937" s="12" t="s">
        <v>457</v>
      </c>
      <c r="C1937" s="12" t="s">
        <v>740</v>
      </c>
      <c r="D1937" s="12" t="s">
        <v>741</v>
      </c>
      <c r="E1937" s="12" t="s">
        <v>544</v>
      </c>
      <c r="F1937" s="12" t="s">
        <v>585</v>
      </c>
      <c r="G1937" s="16">
        <v>1000</v>
      </c>
      <c r="H1937" s="16">
        <v>640</v>
      </c>
      <c r="I1937" s="17">
        <v>640</v>
      </c>
      <c r="J1937" s="17">
        <v>640</v>
      </c>
      <c r="K1937" s="16">
        <v>360</v>
      </c>
      <c r="L1937" s="12" t="s">
        <v>742</v>
      </c>
      <c r="M1937" s="12" t="s">
        <v>743</v>
      </c>
      <c r="N1937" s="12" t="s">
        <v>744</v>
      </c>
      <c r="O1937" s="16">
        <v>80.256</v>
      </c>
      <c r="P1937" s="16">
        <v>80.256</v>
      </c>
      <c r="Q1937" s="17">
        <v>80.256</v>
      </c>
      <c r="R1937" s="17">
        <v>80.256</v>
      </c>
      <c r="S1937" s="16">
        <v>0</v>
      </c>
      <c r="T1937" s="16">
        <v>0</v>
      </c>
      <c r="U1937" s="17">
        <v>0</v>
      </c>
      <c r="V1937" s="17">
        <v>0</v>
      </c>
      <c r="W1937" s="16">
        <v>80.256</v>
      </c>
      <c r="X1937" s="16">
        <v>0</v>
      </c>
      <c r="Y1937" s="16">
        <v>28.892160000000001</v>
      </c>
      <c r="Z1937" s="16">
        <v>51.363840000000003</v>
      </c>
      <c r="AA1937" s="18">
        <v>0</v>
      </c>
      <c r="AB1937" s="16">
        <v>-28.892160000000001</v>
      </c>
      <c r="AC1937" s="12" t="s">
        <v>549</v>
      </c>
      <c r="AD1937" s="12" t="s">
        <v>559</v>
      </c>
      <c r="AE1937" s="19">
        <v>43710</v>
      </c>
      <c r="AF1937" s="19">
        <v>43712</v>
      </c>
    </row>
    <row r="1938" spans="1:34" s="12" customFormat="1" ht="12.75" x14ac:dyDescent="0.15">
      <c r="A1938" s="12" t="s">
        <v>2840</v>
      </c>
      <c r="B1938" s="12" t="s">
        <v>805</v>
      </c>
      <c r="C1938" s="12" t="s">
        <v>670</v>
      </c>
      <c r="D1938" s="12" t="s">
        <v>806</v>
      </c>
      <c r="E1938" s="12" t="s">
        <v>544</v>
      </c>
      <c r="F1938" s="12" t="s">
        <v>703</v>
      </c>
      <c r="G1938" s="16">
        <v>1800000</v>
      </c>
      <c r="H1938" s="16">
        <v>0</v>
      </c>
      <c r="I1938" s="17">
        <v>0</v>
      </c>
      <c r="J1938" s="17">
        <v>0</v>
      </c>
      <c r="K1938" s="16">
        <v>1800000</v>
      </c>
      <c r="L1938" s="12" t="s">
        <v>807</v>
      </c>
      <c r="M1938" s="12" t="s">
        <v>569</v>
      </c>
      <c r="N1938" s="12" t="s">
        <v>808</v>
      </c>
      <c r="O1938" s="16">
        <v>1279.8</v>
      </c>
      <c r="P1938" s="16">
        <v>0</v>
      </c>
      <c r="Q1938" s="17">
        <v>0</v>
      </c>
      <c r="R1938" s="17">
        <v>0</v>
      </c>
      <c r="S1938" s="16">
        <v>0</v>
      </c>
      <c r="T1938" s="16">
        <v>0</v>
      </c>
      <c r="U1938" s="17">
        <v>0</v>
      </c>
      <c r="V1938" s="17">
        <v>0</v>
      </c>
      <c r="W1938" s="16">
        <v>0</v>
      </c>
      <c r="X1938" s="16">
        <v>1279.8</v>
      </c>
      <c r="Y1938" s="16">
        <v>0</v>
      </c>
      <c r="Z1938" s="16">
        <v>0</v>
      </c>
      <c r="AA1938" s="18">
        <v>0</v>
      </c>
      <c r="AB1938" s="16">
        <v>0</v>
      </c>
      <c r="AC1938" s="12" t="s">
        <v>549</v>
      </c>
      <c r="AD1938" s="12" t="s">
        <v>559</v>
      </c>
      <c r="AE1938" s="19">
        <v>43710</v>
      </c>
    </row>
    <row r="1939" spans="1:34" s="12" customFormat="1" ht="12.75" x14ac:dyDescent="0.15">
      <c r="A1939" s="12" t="s">
        <v>2841</v>
      </c>
      <c r="B1939" s="12" t="s">
        <v>419</v>
      </c>
      <c r="C1939" s="12" t="s">
        <v>680</v>
      </c>
      <c r="D1939" s="12" t="s">
        <v>681</v>
      </c>
      <c r="E1939" s="12" t="s">
        <v>544</v>
      </c>
      <c r="F1939" s="12" t="s">
        <v>703</v>
      </c>
      <c r="G1939" s="16">
        <v>1500000</v>
      </c>
      <c r="H1939" s="16">
        <v>0</v>
      </c>
      <c r="I1939" s="17">
        <v>0</v>
      </c>
      <c r="J1939" s="17">
        <v>0</v>
      </c>
      <c r="K1939" s="16">
        <v>1500000</v>
      </c>
      <c r="L1939" s="12" t="s">
        <v>677</v>
      </c>
      <c r="M1939" s="12" t="s">
        <v>564</v>
      </c>
      <c r="N1939" s="12" t="s">
        <v>678</v>
      </c>
      <c r="O1939" s="16">
        <v>201</v>
      </c>
      <c r="P1939" s="16">
        <v>0</v>
      </c>
      <c r="Q1939" s="17">
        <v>0</v>
      </c>
      <c r="R1939" s="17">
        <v>0</v>
      </c>
      <c r="S1939" s="16">
        <v>0</v>
      </c>
      <c r="T1939" s="16">
        <v>0</v>
      </c>
      <c r="U1939" s="17">
        <v>0</v>
      </c>
      <c r="V1939" s="17">
        <v>0</v>
      </c>
      <c r="W1939" s="16">
        <v>0</v>
      </c>
      <c r="X1939" s="16">
        <v>201</v>
      </c>
      <c r="Y1939" s="16">
        <v>0</v>
      </c>
      <c r="Z1939" s="16">
        <v>0</v>
      </c>
      <c r="AA1939" s="18">
        <v>0</v>
      </c>
      <c r="AB1939" s="16">
        <v>0</v>
      </c>
      <c r="AC1939" s="12" t="s">
        <v>549</v>
      </c>
      <c r="AD1939" s="12" t="s">
        <v>559</v>
      </c>
      <c r="AE1939" s="19">
        <v>43710</v>
      </c>
    </row>
    <row r="1940" spans="1:34" s="12" customFormat="1" ht="12.75" x14ac:dyDescent="0.15">
      <c r="A1940" s="12" t="s">
        <v>2842</v>
      </c>
      <c r="B1940" s="12" t="s">
        <v>391</v>
      </c>
      <c r="C1940" s="12" t="s">
        <v>453</v>
      </c>
      <c r="D1940" s="12" t="s">
        <v>1968</v>
      </c>
      <c r="E1940" s="12" t="s">
        <v>544</v>
      </c>
      <c r="F1940" s="12" t="s">
        <v>585</v>
      </c>
      <c r="G1940" s="16">
        <v>300000</v>
      </c>
      <c r="H1940" s="16">
        <v>245000</v>
      </c>
      <c r="I1940" s="17">
        <v>245000</v>
      </c>
      <c r="J1940" s="17">
        <v>245000</v>
      </c>
      <c r="K1940" s="16">
        <v>55000</v>
      </c>
      <c r="L1940" s="12" t="s">
        <v>1969</v>
      </c>
      <c r="M1940" s="12" t="s">
        <v>725</v>
      </c>
      <c r="N1940" s="12" t="s">
        <v>1970</v>
      </c>
      <c r="O1940" s="16">
        <v>135</v>
      </c>
      <c r="P1940" s="16">
        <v>110.26</v>
      </c>
      <c r="Q1940" s="17">
        <v>110.26</v>
      </c>
      <c r="R1940" s="17">
        <v>110.26</v>
      </c>
      <c r="S1940" s="16">
        <v>0</v>
      </c>
      <c r="T1940" s="16">
        <v>0</v>
      </c>
      <c r="U1940" s="17">
        <v>0</v>
      </c>
      <c r="V1940" s="17">
        <v>0</v>
      </c>
      <c r="W1940" s="16">
        <v>110.26</v>
      </c>
      <c r="X1940" s="16">
        <v>24.74</v>
      </c>
      <c r="Y1940" s="16">
        <v>0.01</v>
      </c>
      <c r="Z1940" s="16">
        <v>110.25</v>
      </c>
      <c r="AA1940" s="18">
        <v>0</v>
      </c>
      <c r="AB1940" s="16">
        <v>-0.01</v>
      </c>
      <c r="AC1940" s="12" t="s">
        <v>549</v>
      </c>
      <c r="AD1940" s="12" t="s">
        <v>559</v>
      </c>
      <c r="AE1940" s="19">
        <v>43710</v>
      </c>
      <c r="AF1940" s="19">
        <v>43710</v>
      </c>
    </row>
    <row r="1941" spans="1:34" s="12" customFormat="1" ht="12.75" x14ac:dyDescent="0.15">
      <c r="A1941" s="12" t="s">
        <v>2843</v>
      </c>
      <c r="B1941" s="12" t="s">
        <v>15</v>
      </c>
      <c r="C1941" s="12" t="s">
        <v>690</v>
      </c>
      <c r="D1941" s="12" t="s">
        <v>691</v>
      </c>
      <c r="E1941" s="12" t="s">
        <v>544</v>
      </c>
      <c r="F1941" s="12" t="s">
        <v>585</v>
      </c>
      <c r="G1941" s="16">
        <v>270000</v>
      </c>
      <c r="H1941" s="16">
        <v>241000</v>
      </c>
      <c r="I1941" s="17">
        <v>241000</v>
      </c>
      <c r="J1941" s="17">
        <v>241000</v>
      </c>
      <c r="K1941" s="16">
        <v>29000</v>
      </c>
      <c r="L1941" s="12" t="s">
        <v>692</v>
      </c>
      <c r="M1941" s="12" t="s">
        <v>564</v>
      </c>
      <c r="N1941" s="12" t="s">
        <v>693</v>
      </c>
      <c r="O1941" s="16">
        <v>92</v>
      </c>
      <c r="P1941" s="16">
        <v>87.7</v>
      </c>
      <c r="Q1941" s="17">
        <v>87.7</v>
      </c>
      <c r="R1941" s="17">
        <v>87.7</v>
      </c>
      <c r="S1941" s="16">
        <v>0</v>
      </c>
      <c r="T1941" s="16">
        <v>0</v>
      </c>
      <c r="U1941" s="17">
        <v>0</v>
      </c>
      <c r="V1941" s="17">
        <v>0</v>
      </c>
      <c r="W1941" s="16">
        <v>87.7</v>
      </c>
      <c r="X1941" s="16">
        <v>4.3</v>
      </c>
      <c r="Y1941" s="16">
        <v>5.5814814814814797</v>
      </c>
      <c r="Z1941" s="16">
        <v>82.118518518518499</v>
      </c>
      <c r="AA1941" s="18">
        <v>0</v>
      </c>
      <c r="AB1941" s="16">
        <v>-5.5814814814814797</v>
      </c>
      <c r="AC1941" s="12" t="s">
        <v>549</v>
      </c>
      <c r="AD1941" s="12" t="s">
        <v>559</v>
      </c>
      <c r="AE1941" s="19">
        <v>43710</v>
      </c>
      <c r="AF1941" s="19">
        <v>43710</v>
      </c>
    </row>
    <row r="1942" spans="1:34" s="12" customFormat="1" ht="12.75" x14ac:dyDescent="0.15">
      <c r="A1942" s="12" t="s">
        <v>2844</v>
      </c>
      <c r="B1942" s="12" t="s">
        <v>279</v>
      </c>
      <c r="C1942" s="12" t="s">
        <v>740</v>
      </c>
      <c r="D1942" s="12" t="s">
        <v>741</v>
      </c>
      <c r="E1942" s="12" t="s">
        <v>544</v>
      </c>
      <c r="F1942" s="12" t="s">
        <v>585</v>
      </c>
      <c r="G1942" s="16">
        <v>600</v>
      </c>
      <c r="H1942" s="16">
        <v>551</v>
      </c>
      <c r="I1942" s="17">
        <v>551</v>
      </c>
      <c r="J1942" s="17">
        <v>551</v>
      </c>
      <c r="K1942" s="16">
        <v>49</v>
      </c>
      <c r="L1942" s="12" t="s">
        <v>742</v>
      </c>
      <c r="M1942" s="12" t="s">
        <v>743</v>
      </c>
      <c r="N1942" s="12" t="s">
        <v>744</v>
      </c>
      <c r="O1942" s="16">
        <v>48.154000000000003</v>
      </c>
      <c r="P1942" s="16">
        <v>48.154000000000003</v>
      </c>
      <c r="Q1942" s="17">
        <v>48.154000000000003</v>
      </c>
      <c r="R1942" s="17">
        <v>48.154000000000003</v>
      </c>
      <c r="S1942" s="16">
        <v>0</v>
      </c>
      <c r="T1942" s="16">
        <v>0</v>
      </c>
      <c r="U1942" s="17">
        <v>0</v>
      </c>
      <c r="V1942" s="17">
        <v>0</v>
      </c>
      <c r="W1942" s="16">
        <v>48.154000000000003</v>
      </c>
      <c r="X1942" s="16">
        <v>0</v>
      </c>
      <c r="Y1942" s="16">
        <v>3.9325766666666602</v>
      </c>
      <c r="Z1942" s="16">
        <v>44.221423333333298</v>
      </c>
      <c r="AA1942" s="18">
        <v>0</v>
      </c>
      <c r="AB1942" s="16">
        <v>-3.9325766666666602</v>
      </c>
      <c r="AC1942" s="12" t="s">
        <v>549</v>
      </c>
      <c r="AD1942" s="12" t="s">
        <v>559</v>
      </c>
      <c r="AE1942" s="19">
        <v>43710</v>
      </c>
      <c r="AF1942" s="19">
        <v>43710</v>
      </c>
    </row>
    <row r="1943" spans="1:34" s="12" customFormat="1" ht="12.75" x14ac:dyDescent="0.15">
      <c r="A1943" s="12" t="s">
        <v>2845</v>
      </c>
      <c r="B1943" s="12" t="s">
        <v>395</v>
      </c>
      <c r="C1943" s="12" t="s">
        <v>740</v>
      </c>
      <c r="D1943" s="12" t="s">
        <v>741</v>
      </c>
      <c r="E1943" s="12" t="s">
        <v>544</v>
      </c>
      <c r="F1943" s="12" t="s">
        <v>545</v>
      </c>
      <c r="G1943" s="16">
        <v>200</v>
      </c>
      <c r="H1943" s="16">
        <v>200</v>
      </c>
      <c r="I1943" s="17">
        <v>200</v>
      </c>
      <c r="J1943" s="17">
        <v>200</v>
      </c>
      <c r="K1943" s="16">
        <v>0</v>
      </c>
      <c r="L1943" s="12" t="s">
        <v>742</v>
      </c>
      <c r="M1943" s="12" t="s">
        <v>743</v>
      </c>
      <c r="N1943" s="12" t="s">
        <v>744</v>
      </c>
      <c r="O1943" s="16">
        <v>16.085999999999999</v>
      </c>
      <c r="P1943" s="16">
        <v>16.085999999999999</v>
      </c>
      <c r="Q1943" s="17">
        <v>16.085999999999999</v>
      </c>
      <c r="R1943" s="17">
        <v>16.085999999999999</v>
      </c>
      <c r="S1943" s="16">
        <v>0</v>
      </c>
      <c r="T1943" s="16">
        <v>0</v>
      </c>
      <c r="U1943" s="17">
        <v>0</v>
      </c>
      <c r="V1943" s="17">
        <v>0</v>
      </c>
      <c r="W1943" s="16">
        <v>16.085999999999999</v>
      </c>
      <c r="X1943" s="16">
        <v>0</v>
      </c>
      <c r="Y1943" s="16">
        <v>2.2737367544323199E-15</v>
      </c>
      <c r="Z1943" s="16">
        <v>16.085999999999999</v>
      </c>
      <c r="AA1943" s="18">
        <v>0</v>
      </c>
      <c r="AB1943" s="16">
        <v>0</v>
      </c>
      <c r="AC1943" s="12" t="s">
        <v>549</v>
      </c>
      <c r="AD1943" s="12" t="s">
        <v>559</v>
      </c>
      <c r="AE1943" s="19">
        <v>43710</v>
      </c>
      <c r="AF1943" s="19">
        <v>43710</v>
      </c>
      <c r="AG1943" s="19">
        <v>43710</v>
      </c>
      <c r="AH1943" s="20">
        <v>43712</v>
      </c>
    </row>
    <row r="1944" spans="1:34" s="12" customFormat="1" ht="12.75" x14ac:dyDescent="0.15">
      <c r="A1944" s="12" t="s">
        <v>2846</v>
      </c>
      <c r="B1944" s="12" t="s">
        <v>97</v>
      </c>
      <c r="C1944" s="12" t="s">
        <v>588</v>
      </c>
      <c r="D1944" s="12" t="s">
        <v>730</v>
      </c>
      <c r="E1944" s="12" t="s">
        <v>544</v>
      </c>
      <c r="F1944" s="12" t="s">
        <v>585</v>
      </c>
      <c r="G1944" s="16">
        <v>700</v>
      </c>
      <c r="H1944" s="16">
        <v>486</v>
      </c>
      <c r="I1944" s="17">
        <v>486</v>
      </c>
      <c r="J1944" s="17">
        <v>486</v>
      </c>
      <c r="K1944" s="16">
        <v>214</v>
      </c>
      <c r="L1944" s="12" t="s">
        <v>731</v>
      </c>
      <c r="M1944" s="12" t="s">
        <v>686</v>
      </c>
      <c r="N1944" s="12" t="s">
        <v>732</v>
      </c>
      <c r="O1944" s="16">
        <v>73</v>
      </c>
      <c r="P1944" s="16">
        <v>66.3</v>
      </c>
      <c r="Q1944" s="17">
        <v>66.3</v>
      </c>
      <c r="R1944" s="17">
        <v>66.3</v>
      </c>
      <c r="S1944" s="16">
        <v>0</v>
      </c>
      <c r="T1944" s="16">
        <v>0</v>
      </c>
      <c r="U1944" s="17">
        <v>0</v>
      </c>
      <c r="V1944" s="17">
        <v>0</v>
      </c>
      <c r="W1944" s="16">
        <v>66.3</v>
      </c>
      <c r="X1944" s="16">
        <v>6.7</v>
      </c>
      <c r="Y1944" s="16">
        <v>15.6171428571429</v>
      </c>
      <c r="Z1944" s="16">
        <v>50.682857142857102</v>
      </c>
      <c r="AA1944" s="18">
        <v>0</v>
      </c>
      <c r="AB1944" s="16">
        <v>-15.6171428571429</v>
      </c>
      <c r="AC1944" s="12" t="s">
        <v>549</v>
      </c>
      <c r="AD1944" s="12" t="s">
        <v>559</v>
      </c>
      <c r="AE1944" s="19">
        <v>43710</v>
      </c>
      <c r="AF1944" s="19">
        <v>43710</v>
      </c>
    </row>
    <row r="1945" spans="1:34" s="12" customFormat="1" ht="12.75" x14ac:dyDescent="0.15">
      <c r="A1945" s="12" t="s">
        <v>2847</v>
      </c>
      <c r="B1945" s="12" t="s">
        <v>97</v>
      </c>
      <c r="C1945" s="12" t="s">
        <v>588</v>
      </c>
      <c r="D1945" s="12" t="s">
        <v>730</v>
      </c>
      <c r="E1945" s="12" t="s">
        <v>544</v>
      </c>
      <c r="F1945" s="12" t="s">
        <v>703</v>
      </c>
      <c r="G1945" s="16">
        <v>10</v>
      </c>
      <c r="H1945" s="16">
        <v>0</v>
      </c>
      <c r="I1945" s="17">
        <v>0</v>
      </c>
      <c r="J1945" s="17">
        <v>0</v>
      </c>
      <c r="K1945" s="16">
        <v>10</v>
      </c>
      <c r="L1945" s="12" t="s">
        <v>731</v>
      </c>
      <c r="M1945" s="12" t="s">
        <v>686</v>
      </c>
      <c r="N1945" s="12" t="s">
        <v>732</v>
      </c>
      <c r="O1945" s="16">
        <v>2</v>
      </c>
      <c r="P1945" s="16">
        <v>0</v>
      </c>
      <c r="Q1945" s="17">
        <v>0</v>
      </c>
      <c r="R1945" s="17">
        <v>0</v>
      </c>
      <c r="S1945" s="16">
        <v>0</v>
      </c>
      <c r="T1945" s="16">
        <v>0</v>
      </c>
      <c r="U1945" s="17">
        <v>0</v>
      </c>
      <c r="V1945" s="17">
        <v>0</v>
      </c>
      <c r="W1945" s="16">
        <v>0</v>
      </c>
      <c r="X1945" s="16">
        <v>2</v>
      </c>
      <c r="Y1945" s="16">
        <v>0</v>
      </c>
      <c r="Z1945" s="16">
        <v>0</v>
      </c>
      <c r="AA1945" s="18">
        <v>0</v>
      </c>
      <c r="AB1945" s="16">
        <v>0</v>
      </c>
      <c r="AC1945" s="12" t="s">
        <v>549</v>
      </c>
      <c r="AD1945" s="12" t="s">
        <v>559</v>
      </c>
      <c r="AE1945" s="19">
        <v>43710</v>
      </c>
    </row>
    <row r="1946" spans="1:34" s="12" customFormat="1" ht="12.75" x14ac:dyDescent="0.15">
      <c r="A1946" s="12" t="s">
        <v>2848</v>
      </c>
      <c r="B1946" s="12" t="s">
        <v>2738</v>
      </c>
      <c r="C1946" s="12" t="s">
        <v>2739</v>
      </c>
      <c r="D1946" s="12" t="s">
        <v>2740</v>
      </c>
      <c r="E1946" s="12" t="s">
        <v>544</v>
      </c>
      <c r="F1946" s="12" t="s">
        <v>703</v>
      </c>
      <c r="G1946" s="16">
        <v>800</v>
      </c>
      <c r="H1946" s="16">
        <v>0</v>
      </c>
      <c r="I1946" s="17">
        <v>0</v>
      </c>
      <c r="J1946" s="17">
        <v>0</v>
      </c>
      <c r="K1946" s="16">
        <v>800</v>
      </c>
      <c r="L1946" s="12" t="s">
        <v>395</v>
      </c>
      <c r="M1946" s="12" t="s">
        <v>740</v>
      </c>
      <c r="N1946" s="12" t="s">
        <v>741</v>
      </c>
      <c r="O1946" s="16">
        <v>800</v>
      </c>
      <c r="P1946" s="16">
        <v>0</v>
      </c>
      <c r="Q1946" s="17">
        <v>0</v>
      </c>
      <c r="R1946" s="17">
        <v>0</v>
      </c>
      <c r="S1946" s="16">
        <v>0</v>
      </c>
      <c r="T1946" s="16">
        <v>0</v>
      </c>
      <c r="U1946" s="17">
        <v>0</v>
      </c>
      <c r="V1946" s="17">
        <v>0</v>
      </c>
      <c r="W1946" s="16">
        <v>0</v>
      </c>
      <c r="X1946" s="16">
        <v>800</v>
      </c>
      <c r="Y1946" s="16">
        <v>0</v>
      </c>
      <c r="Z1946" s="16">
        <v>0</v>
      </c>
      <c r="AA1946" s="18">
        <v>0</v>
      </c>
      <c r="AB1946" s="16">
        <v>0</v>
      </c>
      <c r="AC1946" s="12" t="s">
        <v>549</v>
      </c>
      <c r="AD1946" s="12" t="s">
        <v>94</v>
      </c>
      <c r="AE1946" s="19">
        <v>43710</v>
      </c>
    </row>
    <row r="1947" spans="1:34" s="12" customFormat="1" ht="12.75" x14ac:dyDescent="0.15">
      <c r="A1947" s="12" t="s">
        <v>2849</v>
      </c>
      <c r="B1947" s="12" t="s">
        <v>395</v>
      </c>
      <c r="C1947" s="12" t="s">
        <v>740</v>
      </c>
      <c r="D1947" s="12" t="s">
        <v>741</v>
      </c>
      <c r="E1947" s="12" t="s">
        <v>544</v>
      </c>
      <c r="F1947" s="12" t="s">
        <v>585</v>
      </c>
      <c r="G1947" s="16">
        <v>800</v>
      </c>
      <c r="H1947" s="16">
        <v>503.5</v>
      </c>
      <c r="I1947" s="17">
        <v>503.5</v>
      </c>
      <c r="J1947" s="17">
        <v>503.5</v>
      </c>
      <c r="K1947" s="16">
        <v>296.5</v>
      </c>
      <c r="L1947" s="12" t="s">
        <v>742</v>
      </c>
      <c r="M1947" s="12" t="s">
        <v>743</v>
      </c>
      <c r="N1947" s="12" t="s">
        <v>744</v>
      </c>
      <c r="O1947" s="16">
        <v>64.343999999999994</v>
      </c>
      <c r="P1947" s="16">
        <v>45.16</v>
      </c>
      <c r="Q1947" s="17">
        <v>45.16</v>
      </c>
      <c r="R1947" s="17">
        <v>45.16</v>
      </c>
      <c r="S1947" s="16">
        <v>0</v>
      </c>
      <c r="T1947" s="16">
        <v>0</v>
      </c>
      <c r="U1947" s="17">
        <v>0</v>
      </c>
      <c r="V1947" s="17">
        <v>0</v>
      </c>
      <c r="W1947" s="16">
        <v>45.16</v>
      </c>
      <c r="X1947" s="16">
        <v>19.184000000000001</v>
      </c>
      <c r="Y1947" s="16">
        <v>4.6634950000000002</v>
      </c>
      <c r="Z1947" s="16">
        <v>40.496504999999999</v>
      </c>
      <c r="AA1947" s="18">
        <v>0</v>
      </c>
      <c r="AB1947" s="16">
        <v>-4.6634950000000002</v>
      </c>
      <c r="AC1947" s="12" t="s">
        <v>549</v>
      </c>
      <c r="AD1947" s="12" t="s">
        <v>559</v>
      </c>
      <c r="AE1947" s="19">
        <v>43710</v>
      </c>
      <c r="AF1947" s="19">
        <v>43710</v>
      </c>
    </row>
    <row r="1948" spans="1:34" s="12" customFormat="1" ht="12.75" x14ac:dyDescent="0.15">
      <c r="A1948" s="12" t="s">
        <v>2850</v>
      </c>
      <c r="B1948" s="12" t="s">
        <v>89</v>
      </c>
      <c r="C1948" s="12" t="s">
        <v>561</v>
      </c>
      <c r="D1948" s="12" t="s">
        <v>562</v>
      </c>
      <c r="E1948" s="12" t="s">
        <v>544</v>
      </c>
      <c r="F1948" s="12" t="s">
        <v>703</v>
      </c>
      <c r="G1948" s="16">
        <v>10</v>
      </c>
      <c r="H1948" s="16">
        <v>0</v>
      </c>
      <c r="I1948" s="17">
        <v>0</v>
      </c>
      <c r="J1948" s="17">
        <v>0</v>
      </c>
      <c r="K1948" s="16">
        <v>10</v>
      </c>
      <c r="L1948" s="12" t="s">
        <v>563</v>
      </c>
      <c r="M1948" s="12" t="s">
        <v>564</v>
      </c>
      <c r="N1948" s="12" t="s">
        <v>565</v>
      </c>
      <c r="O1948" s="16">
        <v>5.0000000000000001E-3</v>
      </c>
      <c r="P1948" s="16">
        <v>0</v>
      </c>
      <c r="Q1948" s="17">
        <v>0</v>
      </c>
      <c r="R1948" s="17">
        <v>0</v>
      </c>
      <c r="S1948" s="16">
        <v>0</v>
      </c>
      <c r="T1948" s="16">
        <v>0</v>
      </c>
      <c r="U1948" s="17">
        <v>0</v>
      </c>
      <c r="V1948" s="17">
        <v>0</v>
      </c>
      <c r="W1948" s="16">
        <v>0</v>
      </c>
      <c r="X1948" s="16">
        <v>5.0000000000000001E-3</v>
      </c>
      <c r="Y1948" s="16">
        <v>0</v>
      </c>
      <c r="Z1948" s="16">
        <v>0</v>
      </c>
      <c r="AA1948" s="18">
        <v>0</v>
      </c>
      <c r="AB1948" s="16">
        <v>0</v>
      </c>
      <c r="AC1948" s="12" t="s">
        <v>549</v>
      </c>
      <c r="AD1948" s="12" t="s">
        <v>559</v>
      </c>
      <c r="AE1948" s="19">
        <v>43710</v>
      </c>
    </row>
    <row r="1949" spans="1:34" s="12" customFormat="1" ht="12.75" x14ac:dyDescent="0.15">
      <c r="A1949" s="12" t="s">
        <v>454</v>
      </c>
      <c r="B1949" s="12" t="s">
        <v>89</v>
      </c>
      <c r="C1949" s="12" t="s">
        <v>561</v>
      </c>
      <c r="D1949" s="12" t="s">
        <v>562</v>
      </c>
      <c r="E1949" s="12" t="s">
        <v>544</v>
      </c>
      <c r="F1949" s="12" t="s">
        <v>545</v>
      </c>
      <c r="G1949" s="16">
        <v>10000</v>
      </c>
      <c r="H1949" s="16">
        <v>8700</v>
      </c>
      <c r="I1949" s="17">
        <v>8700</v>
      </c>
      <c r="J1949" s="17">
        <v>8700</v>
      </c>
      <c r="K1949" s="16">
        <v>1300</v>
      </c>
      <c r="L1949" s="12" t="s">
        <v>563</v>
      </c>
      <c r="M1949" s="12" t="s">
        <v>564</v>
      </c>
      <c r="N1949" s="12" t="s">
        <v>565</v>
      </c>
      <c r="O1949" s="16">
        <v>4.5679999999999996</v>
      </c>
      <c r="P1949" s="16">
        <v>4.5679999999999996</v>
      </c>
      <c r="Q1949" s="17">
        <v>4.5679999999999996</v>
      </c>
      <c r="R1949" s="17">
        <v>4.5679999999999996</v>
      </c>
      <c r="S1949" s="16">
        <v>0</v>
      </c>
      <c r="T1949" s="16">
        <v>0</v>
      </c>
      <c r="U1949" s="17">
        <v>0</v>
      </c>
      <c r="V1949" s="17">
        <v>0</v>
      </c>
      <c r="W1949" s="16">
        <v>4.5679999999999996</v>
      </c>
      <c r="X1949" s="16">
        <v>0</v>
      </c>
      <c r="Y1949" s="16">
        <v>0.59384000000000003</v>
      </c>
      <c r="Z1949" s="16">
        <v>3.9741599999999999</v>
      </c>
      <c r="AA1949" s="18">
        <v>0</v>
      </c>
      <c r="AB1949" s="16">
        <v>-0.59384000000000003</v>
      </c>
      <c r="AC1949" s="12" t="s">
        <v>549</v>
      </c>
      <c r="AD1949" s="12" t="s">
        <v>559</v>
      </c>
      <c r="AE1949" s="19">
        <v>43710</v>
      </c>
      <c r="AF1949" s="19">
        <v>43710</v>
      </c>
      <c r="AH1949" s="20">
        <v>43712</v>
      </c>
    </row>
    <row r="1950" spans="1:34" s="12" customFormat="1" ht="12.75" x14ac:dyDescent="0.15">
      <c r="A1950" s="12" t="s">
        <v>2851</v>
      </c>
      <c r="B1950" s="12" t="s">
        <v>97</v>
      </c>
      <c r="C1950" s="12" t="s">
        <v>588</v>
      </c>
      <c r="D1950" s="12" t="s">
        <v>730</v>
      </c>
      <c r="E1950" s="12" t="s">
        <v>544</v>
      </c>
      <c r="F1950" s="12" t="s">
        <v>545</v>
      </c>
      <c r="G1950" s="16">
        <v>100</v>
      </c>
      <c r="H1950" s="16">
        <v>100</v>
      </c>
      <c r="I1950" s="17">
        <v>100</v>
      </c>
      <c r="J1950" s="17">
        <v>100</v>
      </c>
      <c r="K1950" s="16">
        <v>0</v>
      </c>
      <c r="L1950" s="12" t="s">
        <v>731</v>
      </c>
      <c r="M1950" s="12" t="s">
        <v>686</v>
      </c>
      <c r="N1950" s="12" t="s">
        <v>732</v>
      </c>
      <c r="O1950" s="16">
        <v>11</v>
      </c>
      <c r="P1950" s="16">
        <v>11</v>
      </c>
      <c r="Q1950" s="17">
        <v>11</v>
      </c>
      <c r="R1950" s="17">
        <v>11</v>
      </c>
      <c r="S1950" s="16">
        <v>0</v>
      </c>
      <c r="T1950" s="16">
        <v>0</v>
      </c>
      <c r="U1950" s="17">
        <v>0</v>
      </c>
      <c r="V1950" s="17">
        <v>0</v>
      </c>
      <c r="W1950" s="16">
        <v>11</v>
      </c>
      <c r="X1950" s="16">
        <v>0</v>
      </c>
      <c r="Y1950" s="16">
        <v>0</v>
      </c>
      <c r="Z1950" s="16">
        <v>11</v>
      </c>
      <c r="AA1950" s="18">
        <v>0</v>
      </c>
      <c r="AB1950" s="16">
        <v>0</v>
      </c>
      <c r="AC1950" s="12" t="s">
        <v>549</v>
      </c>
      <c r="AD1950" s="12" t="s">
        <v>559</v>
      </c>
      <c r="AE1950" s="19">
        <v>43710</v>
      </c>
      <c r="AF1950" s="19">
        <v>43710</v>
      </c>
      <c r="AG1950" s="19">
        <v>43710</v>
      </c>
      <c r="AH1950" s="20">
        <v>43712</v>
      </c>
    </row>
    <row r="1951" spans="1:34" s="12" customFormat="1" ht="12.75" x14ac:dyDescent="0.15">
      <c r="A1951" s="12" t="s">
        <v>2852</v>
      </c>
      <c r="B1951" s="12" t="s">
        <v>204</v>
      </c>
      <c r="C1951" s="12" t="s">
        <v>1101</v>
      </c>
      <c r="D1951" s="12" t="s">
        <v>1097</v>
      </c>
      <c r="E1951" s="12" t="s">
        <v>544</v>
      </c>
      <c r="F1951" s="12" t="s">
        <v>585</v>
      </c>
      <c r="G1951" s="16">
        <v>90000</v>
      </c>
      <c r="H1951" s="16">
        <v>84900</v>
      </c>
      <c r="I1951" s="17">
        <v>84900</v>
      </c>
      <c r="J1951" s="17">
        <v>84900</v>
      </c>
      <c r="K1951" s="16">
        <v>5100</v>
      </c>
      <c r="L1951" s="12" t="s">
        <v>1102</v>
      </c>
      <c r="M1951" s="12" t="s">
        <v>686</v>
      </c>
      <c r="N1951" s="12" t="s">
        <v>1103</v>
      </c>
      <c r="O1951" s="16">
        <v>19.079999999999998</v>
      </c>
      <c r="P1951" s="16">
        <v>18</v>
      </c>
      <c r="Q1951" s="17">
        <v>18</v>
      </c>
      <c r="R1951" s="17">
        <v>18</v>
      </c>
      <c r="S1951" s="16">
        <v>0</v>
      </c>
      <c r="T1951" s="16">
        <v>0</v>
      </c>
      <c r="U1951" s="17">
        <v>0</v>
      </c>
      <c r="V1951" s="17">
        <v>0</v>
      </c>
      <c r="W1951" s="16">
        <v>18</v>
      </c>
      <c r="X1951" s="16">
        <v>1.08</v>
      </c>
      <c r="Y1951" s="16">
        <v>1.1999999999989101E-3</v>
      </c>
      <c r="Z1951" s="16">
        <v>17.998799999999999</v>
      </c>
      <c r="AA1951" s="18">
        <v>0</v>
      </c>
      <c r="AB1951" s="16">
        <v>-1.1999999999989101E-3</v>
      </c>
      <c r="AC1951" s="12" t="s">
        <v>549</v>
      </c>
      <c r="AD1951" s="12" t="s">
        <v>559</v>
      </c>
      <c r="AE1951" s="19">
        <v>43710</v>
      </c>
      <c r="AF1951" s="19">
        <v>43710</v>
      </c>
    </row>
    <row r="1952" spans="1:34" s="12" customFormat="1" ht="12.75" x14ac:dyDescent="0.15">
      <c r="A1952" s="12" t="s">
        <v>2853</v>
      </c>
      <c r="B1952" s="12" t="s">
        <v>55</v>
      </c>
      <c r="C1952" s="12" t="s">
        <v>588</v>
      </c>
      <c r="D1952" s="12" t="s">
        <v>816</v>
      </c>
      <c r="E1952" s="12" t="s">
        <v>544</v>
      </c>
      <c r="F1952" s="12" t="s">
        <v>585</v>
      </c>
      <c r="G1952" s="16">
        <v>3000</v>
      </c>
      <c r="H1952" s="16">
        <v>1093</v>
      </c>
      <c r="I1952" s="17">
        <v>1093</v>
      </c>
      <c r="J1952" s="17">
        <v>1093</v>
      </c>
      <c r="K1952" s="16">
        <v>1907</v>
      </c>
      <c r="L1952" s="12" t="s">
        <v>817</v>
      </c>
      <c r="M1952" s="12" t="s">
        <v>557</v>
      </c>
      <c r="N1952" s="12" t="s">
        <v>818</v>
      </c>
      <c r="O1952" s="16">
        <v>235</v>
      </c>
      <c r="P1952" s="16">
        <v>235</v>
      </c>
      <c r="Q1952" s="17">
        <v>235</v>
      </c>
      <c r="R1952" s="17">
        <v>235</v>
      </c>
      <c r="S1952" s="16">
        <v>0</v>
      </c>
      <c r="T1952" s="16">
        <v>0</v>
      </c>
      <c r="U1952" s="17">
        <v>0</v>
      </c>
      <c r="V1952" s="17">
        <v>0</v>
      </c>
      <c r="W1952" s="16">
        <v>235</v>
      </c>
      <c r="X1952" s="16">
        <v>0</v>
      </c>
      <c r="Y1952" s="16">
        <v>149.381666666667</v>
      </c>
      <c r="Z1952" s="16">
        <v>85.618333333333297</v>
      </c>
      <c r="AA1952" s="18">
        <v>0</v>
      </c>
      <c r="AB1952" s="16">
        <v>-149.381666666667</v>
      </c>
      <c r="AC1952" s="12" t="s">
        <v>549</v>
      </c>
      <c r="AD1952" s="12" t="s">
        <v>559</v>
      </c>
      <c r="AE1952" s="19">
        <v>43710</v>
      </c>
      <c r="AF1952" s="19">
        <v>43710</v>
      </c>
    </row>
    <row r="1953" spans="1:34" s="12" customFormat="1" ht="12.75" x14ac:dyDescent="0.15">
      <c r="A1953" s="12" t="s">
        <v>2854</v>
      </c>
      <c r="B1953" s="12" t="s">
        <v>366</v>
      </c>
      <c r="C1953" s="12" t="s">
        <v>2433</v>
      </c>
      <c r="D1953" s="12" t="s">
        <v>2434</v>
      </c>
      <c r="E1953" s="12" t="s">
        <v>544</v>
      </c>
      <c r="F1953" s="12" t="s">
        <v>585</v>
      </c>
      <c r="G1953" s="16">
        <v>850</v>
      </c>
      <c r="H1953" s="16">
        <v>335</v>
      </c>
      <c r="I1953" s="17">
        <v>335</v>
      </c>
      <c r="J1953" s="17">
        <v>335</v>
      </c>
      <c r="K1953" s="16">
        <v>515</v>
      </c>
      <c r="L1953" s="12" t="s">
        <v>2435</v>
      </c>
      <c r="M1953" s="12" t="s">
        <v>576</v>
      </c>
      <c r="N1953" s="12" t="s">
        <v>2436</v>
      </c>
      <c r="O1953" s="16">
        <v>88.57</v>
      </c>
      <c r="P1953" s="16">
        <v>84.66</v>
      </c>
      <c r="Q1953" s="17">
        <v>84.66</v>
      </c>
      <c r="R1953" s="17">
        <v>84.66</v>
      </c>
      <c r="S1953" s="16">
        <v>0</v>
      </c>
      <c r="T1953" s="16">
        <v>0</v>
      </c>
      <c r="U1953" s="17">
        <v>0</v>
      </c>
      <c r="V1953" s="17">
        <v>0</v>
      </c>
      <c r="W1953" s="16">
        <v>84.66</v>
      </c>
      <c r="X1953" s="16">
        <v>3.91</v>
      </c>
      <c r="Y1953" s="16">
        <v>49.753</v>
      </c>
      <c r="Z1953" s="16">
        <v>34.906999999999996</v>
      </c>
      <c r="AA1953" s="18">
        <v>0</v>
      </c>
      <c r="AB1953" s="16">
        <v>-49.753</v>
      </c>
      <c r="AC1953" s="12" t="s">
        <v>549</v>
      </c>
      <c r="AD1953" s="12" t="s">
        <v>559</v>
      </c>
      <c r="AE1953" s="19">
        <v>43710</v>
      </c>
      <c r="AF1953" s="19">
        <v>43710</v>
      </c>
    </row>
    <row r="1954" spans="1:34" s="12" customFormat="1" ht="12.75" x14ac:dyDescent="0.15">
      <c r="A1954" s="12" t="s">
        <v>472</v>
      </c>
      <c r="B1954" s="12" t="s">
        <v>84</v>
      </c>
      <c r="C1954" s="12" t="s">
        <v>670</v>
      </c>
      <c r="D1954" s="12" t="s">
        <v>853</v>
      </c>
      <c r="E1954" s="12" t="s">
        <v>544</v>
      </c>
      <c r="F1954" s="12" t="s">
        <v>703</v>
      </c>
      <c r="G1954" s="16">
        <v>400000</v>
      </c>
      <c r="H1954" s="16">
        <v>0</v>
      </c>
      <c r="I1954" s="17">
        <v>0</v>
      </c>
      <c r="J1954" s="17">
        <v>0</v>
      </c>
      <c r="K1954" s="16">
        <v>400000</v>
      </c>
      <c r="L1954" s="12" t="s">
        <v>568</v>
      </c>
      <c r="M1954" s="12" t="s">
        <v>569</v>
      </c>
      <c r="N1954" s="12" t="s">
        <v>570</v>
      </c>
      <c r="O1954" s="16">
        <v>257</v>
      </c>
      <c r="P1954" s="16">
        <v>0</v>
      </c>
      <c r="Q1954" s="17">
        <v>0</v>
      </c>
      <c r="R1954" s="17">
        <v>0</v>
      </c>
      <c r="S1954" s="16">
        <v>0</v>
      </c>
      <c r="T1954" s="16">
        <v>0</v>
      </c>
      <c r="U1954" s="17">
        <v>0</v>
      </c>
      <c r="V1954" s="17">
        <v>0</v>
      </c>
      <c r="W1954" s="16">
        <v>0</v>
      </c>
      <c r="X1954" s="16">
        <v>257</v>
      </c>
      <c r="Y1954" s="16">
        <v>0</v>
      </c>
      <c r="Z1954" s="16">
        <v>0</v>
      </c>
      <c r="AA1954" s="18">
        <v>0</v>
      </c>
      <c r="AB1954" s="16">
        <v>0</v>
      </c>
      <c r="AC1954" s="12" t="s">
        <v>549</v>
      </c>
      <c r="AD1954" s="12" t="s">
        <v>559</v>
      </c>
      <c r="AE1954" s="19">
        <v>43710</v>
      </c>
    </row>
    <row r="1955" spans="1:34" s="12" customFormat="1" ht="12.75" x14ac:dyDescent="0.15">
      <c r="A1955" s="12" t="s">
        <v>485</v>
      </c>
      <c r="B1955" s="12" t="s">
        <v>89</v>
      </c>
      <c r="C1955" s="12" t="s">
        <v>561</v>
      </c>
      <c r="D1955" s="12" t="s">
        <v>562</v>
      </c>
      <c r="E1955" s="12" t="s">
        <v>544</v>
      </c>
      <c r="F1955" s="12" t="s">
        <v>585</v>
      </c>
      <c r="G1955" s="16">
        <v>600000</v>
      </c>
      <c r="H1955" s="16">
        <v>265500</v>
      </c>
      <c r="I1955" s="17">
        <v>265500</v>
      </c>
      <c r="J1955" s="17">
        <v>265500</v>
      </c>
      <c r="K1955" s="16">
        <v>334500</v>
      </c>
      <c r="L1955" s="12" t="s">
        <v>563</v>
      </c>
      <c r="M1955" s="12" t="s">
        <v>564</v>
      </c>
      <c r="N1955" s="12" t="s">
        <v>565</v>
      </c>
      <c r="O1955" s="16">
        <v>274.06200000000001</v>
      </c>
      <c r="P1955" s="16">
        <v>122.077</v>
      </c>
      <c r="Q1955" s="17">
        <v>122.077</v>
      </c>
      <c r="R1955" s="17">
        <v>122.077</v>
      </c>
      <c r="S1955" s="16">
        <v>0</v>
      </c>
      <c r="T1955" s="16">
        <v>0</v>
      </c>
      <c r="U1955" s="17">
        <v>0</v>
      </c>
      <c r="V1955" s="17">
        <v>0</v>
      </c>
      <c r="W1955" s="16">
        <v>122.077</v>
      </c>
      <c r="X1955" s="16">
        <v>151.98500000000001</v>
      </c>
      <c r="Y1955" s="16">
        <v>0.80456500000000197</v>
      </c>
      <c r="Z1955" s="16">
        <v>121.272435</v>
      </c>
      <c r="AA1955" s="18">
        <v>0</v>
      </c>
      <c r="AB1955" s="16">
        <v>-0.80456500000000197</v>
      </c>
      <c r="AC1955" s="12" t="s">
        <v>549</v>
      </c>
      <c r="AD1955" s="12" t="s">
        <v>559</v>
      </c>
      <c r="AE1955" s="19">
        <v>43710</v>
      </c>
      <c r="AF1955" s="19">
        <v>43711</v>
      </c>
    </row>
    <row r="1956" spans="1:34" s="12" customFormat="1" ht="12.75" x14ac:dyDescent="0.15">
      <c r="A1956" s="12" t="s">
        <v>443</v>
      </c>
      <c r="B1956" s="12" t="s">
        <v>95</v>
      </c>
      <c r="C1956" s="12" t="s">
        <v>579</v>
      </c>
      <c r="D1956" s="12" t="s">
        <v>580</v>
      </c>
      <c r="E1956" s="12" t="s">
        <v>544</v>
      </c>
      <c r="F1956" s="12" t="s">
        <v>585</v>
      </c>
      <c r="G1956" s="16">
        <v>1000</v>
      </c>
      <c r="H1956" s="16">
        <v>218</v>
      </c>
      <c r="I1956" s="17">
        <v>218</v>
      </c>
      <c r="J1956" s="17">
        <v>218</v>
      </c>
      <c r="K1956" s="16">
        <v>782</v>
      </c>
      <c r="L1956" s="12" t="s">
        <v>581</v>
      </c>
      <c r="M1956" s="12" t="s">
        <v>557</v>
      </c>
      <c r="N1956" s="12" t="s">
        <v>582</v>
      </c>
      <c r="O1956" s="16">
        <v>156.30000000000001</v>
      </c>
      <c r="P1956" s="16">
        <v>156.30000000000001</v>
      </c>
      <c r="Q1956" s="17">
        <v>156.30000000000001</v>
      </c>
      <c r="R1956" s="17">
        <v>156.30000000000001</v>
      </c>
      <c r="S1956" s="16">
        <v>0</v>
      </c>
      <c r="T1956" s="16">
        <v>0</v>
      </c>
      <c r="U1956" s="17">
        <v>0</v>
      </c>
      <c r="V1956" s="17">
        <v>0</v>
      </c>
      <c r="W1956" s="16">
        <v>156.30000000000001</v>
      </c>
      <c r="X1956" s="16">
        <v>0</v>
      </c>
      <c r="Y1956" s="16">
        <v>122.2266</v>
      </c>
      <c r="Z1956" s="16">
        <v>34.073399999999999</v>
      </c>
      <c r="AA1956" s="18">
        <v>0</v>
      </c>
      <c r="AB1956" s="16">
        <v>-122.2266</v>
      </c>
      <c r="AC1956" s="12" t="s">
        <v>549</v>
      </c>
      <c r="AD1956" s="12" t="s">
        <v>559</v>
      </c>
      <c r="AE1956" s="19">
        <v>43710</v>
      </c>
      <c r="AF1956" s="19">
        <v>43712</v>
      </c>
    </row>
    <row r="1957" spans="1:34" s="12" customFormat="1" ht="12.75" x14ac:dyDescent="0.15">
      <c r="A1957" s="12" t="s">
        <v>424</v>
      </c>
      <c r="B1957" s="12" t="s">
        <v>96</v>
      </c>
      <c r="C1957" s="12" t="s">
        <v>579</v>
      </c>
      <c r="D1957" s="12" t="s">
        <v>584</v>
      </c>
      <c r="E1957" s="12" t="s">
        <v>544</v>
      </c>
      <c r="F1957" s="12" t="s">
        <v>585</v>
      </c>
      <c r="G1957" s="16">
        <v>1000</v>
      </c>
      <c r="H1957" s="16">
        <v>75</v>
      </c>
      <c r="I1957" s="17">
        <v>75</v>
      </c>
      <c r="J1957" s="17">
        <v>75</v>
      </c>
      <c r="K1957" s="16">
        <v>925</v>
      </c>
      <c r="L1957" s="12" t="s">
        <v>581</v>
      </c>
      <c r="M1957" s="12" t="s">
        <v>557</v>
      </c>
      <c r="N1957" s="12" t="s">
        <v>582</v>
      </c>
      <c r="O1957" s="16">
        <v>156.30000000000001</v>
      </c>
      <c r="P1957" s="16">
        <v>156.30000000000001</v>
      </c>
      <c r="Q1957" s="17">
        <v>156.30000000000001</v>
      </c>
      <c r="R1957" s="17">
        <v>156.30000000000001</v>
      </c>
      <c r="S1957" s="16">
        <v>0</v>
      </c>
      <c r="T1957" s="16">
        <v>0</v>
      </c>
      <c r="U1957" s="17">
        <v>0</v>
      </c>
      <c r="V1957" s="17">
        <v>0</v>
      </c>
      <c r="W1957" s="16">
        <v>156.30000000000001</v>
      </c>
      <c r="X1957" s="16">
        <v>0</v>
      </c>
      <c r="Y1957" s="16">
        <v>144.57749999999999</v>
      </c>
      <c r="Z1957" s="16">
        <v>11.7225</v>
      </c>
      <c r="AA1957" s="18">
        <v>0</v>
      </c>
      <c r="AB1957" s="16">
        <v>-144.57749999999999</v>
      </c>
      <c r="AC1957" s="12" t="s">
        <v>549</v>
      </c>
      <c r="AD1957" s="12" t="s">
        <v>559</v>
      </c>
      <c r="AE1957" s="19">
        <v>43710</v>
      </c>
      <c r="AF1957" s="19">
        <v>43712</v>
      </c>
    </row>
    <row r="1958" spans="1:34" s="12" customFormat="1" ht="12.75" x14ac:dyDescent="0.15">
      <c r="A1958" s="12" t="s">
        <v>2855</v>
      </c>
      <c r="B1958" s="12" t="s">
        <v>436</v>
      </c>
      <c r="C1958" s="12" t="s">
        <v>573</v>
      </c>
      <c r="D1958" s="12" t="s">
        <v>2835</v>
      </c>
      <c r="E1958" s="12" t="s">
        <v>544</v>
      </c>
      <c r="F1958" s="12" t="s">
        <v>545</v>
      </c>
      <c r="G1958" s="16">
        <v>100</v>
      </c>
      <c r="H1958" s="16">
        <v>100</v>
      </c>
      <c r="I1958" s="17">
        <v>100</v>
      </c>
      <c r="J1958" s="17">
        <v>100</v>
      </c>
      <c r="K1958" s="16">
        <v>0</v>
      </c>
      <c r="L1958" s="12" t="s">
        <v>762</v>
      </c>
      <c r="M1958" s="12" t="s">
        <v>564</v>
      </c>
      <c r="N1958" s="12" t="s">
        <v>763</v>
      </c>
      <c r="O1958" s="16">
        <v>11.75</v>
      </c>
      <c r="P1958" s="16">
        <v>11.75</v>
      </c>
      <c r="Q1958" s="17">
        <v>11.75</v>
      </c>
      <c r="R1958" s="17">
        <v>11.75</v>
      </c>
      <c r="S1958" s="16">
        <v>0</v>
      </c>
      <c r="T1958" s="16">
        <v>0</v>
      </c>
      <c r="U1958" s="17">
        <v>0</v>
      </c>
      <c r="V1958" s="17">
        <v>0</v>
      </c>
      <c r="W1958" s="16">
        <v>11.75</v>
      </c>
      <c r="X1958" s="16">
        <v>0</v>
      </c>
      <c r="Y1958" s="16">
        <v>0</v>
      </c>
      <c r="Z1958" s="16">
        <v>11.75</v>
      </c>
      <c r="AA1958" s="18">
        <v>0</v>
      </c>
      <c r="AB1958" s="16">
        <v>0</v>
      </c>
      <c r="AC1958" s="12" t="s">
        <v>549</v>
      </c>
      <c r="AD1958" s="12" t="s">
        <v>559</v>
      </c>
      <c r="AE1958" s="19">
        <v>43711</v>
      </c>
      <c r="AF1958" s="19">
        <v>43711</v>
      </c>
      <c r="AG1958" s="19">
        <v>43711</v>
      </c>
      <c r="AH1958" s="20">
        <v>43712</v>
      </c>
    </row>
    <row r="1959" spans="1:34" s="12" customFormat="1" ht="12.75" x14ac:dyDescent="0.15">
      <c r="A1959" s="12" t="s">
        <v>2856</v>
      </c>
      <c r="B1959" s="12" t="s">
        <v>438</v>
      </c>
      <c r="C1959" s="12" t="s">
        <v>573</v>
      </c>
      <c r="D1959" s="12" t="s">
        <v>574</v>
      </c>
      <c r="E1959" s="12" t="s">
        <v>544</v>
      </c>
      <c r="F1959" s="12" t="s">
        <v>545</v>
      </c>
      <c r="G1959" s="16">
        <v>100</v>
      </c>
      <c r="H1959" s="16">
        <v>100</v>
      </c>
      <c r="I1959" s="17">
        <v>100</v>
      </c>
      <c r="J1959" s="17">
        <v>100</v>
      </c>
      <c r="K1959" s="16">
        <v>0</v>
      </c>
      <c r="L1959" s="12" t="s">
        <v>762</v>
      </c>
      <c r="M1959" s="12" t="s">
        <v>564</v>
      </c>
      <c r="N1959" s="12" t="s">
        <v>763</v>
      </c>
      <c r="O1959" s="16">
        <v>11.75</v>
      </c>
      <c r="P1959" s="16">
        <v>11.75</v>
      </c>
      <c r="Q1959" s="17">
        <v>11.75</v>
      </c>
      <c r="R1959" s="17">
        <v>11.75</v>
      </c>
      <c r="S1959" s="16">
        <v>0</v>
      </c>
      <c r="T1959" s="16">
        <v>0</v>
      </c>
      <c r="U1959" s="17">
        <v>0</v>
      </c>
      <c r="V1959" s="17">
        <v>0</v>
      </c>
      <c r="W1959" s="16">
        <v>11.75</v>
      </c>
      <c r="X1959" s="16">
        <v>0</v>
      </c>
      <c r="Y1959" s="16">
        <v>0</v>
      </c>
      <c r="Z1959" s="16">
        <v>11.75</v>
      </c>
      <c r="AA1959" s="18">
        <v>0</v>
      </c>
      <c r="AB1959" s="16">
        <v>0</v>
      </c>
      <c r="AC1959" s="12" t="s">
        <v>549</v>
      </c>
      <c r="AD1959" s="12" t="s">
        <v>559</v>
      </c>
      <c r="AE1959" s="19">
        <v>43711</v>
      </c>
      <c r="AF1959" s="19">
        <v>43711</v>
      </c>
      <c r="AG1959" s="19">
        <v>43711</v>
      </c>
      <c r="AH1959" s="20">
        <v>43712</v>
      </c>
    </row>
    <row r="1960" spans="1:34" s="12" customFormat="1" ht="12.75" x14ac:dyDescent="0.15">
      <c r="A1960" s="12" t="s">
        <v>464</v>
      </c>
      <c r="B1960" s="12" t="s">
        <v>107</v>
      </c>
      <c r="C1960" s="12" t="s">
        <v>554</v>
      </c>
      <c r="D1960" s="12" t="s">
        <v>757</v>
      </c>
      <c r="E1960" s="12" t="s">
        <v>1945</v>
      </c>
      <c r="F1960" s="12" t="s">
        <v>585</v>
      </c>
      <c r="G1960" s="16">
        <v>40000</v>
      </c>
      <c r="H1960" s="16">
        <v>40</v>
      </c>
      <c r="I1960" s="17">
        <v>40</v>
      </c>
      <c r="J1960" s="17">
        <v>40</v>
      </c>
      <c r="K1960" s="16">
        <v>39960</v>
      </c>
      <c r="L1960" s="12" t="s">
        <v>654</v>
      </c>
      <c r="M1960" s="12" t="s">
        <v>557</v>
      </c>
      <c r="N1960" s="12" t="s">
        <v>655</v>
      </c>
      <c r="O1960" s="16">
        <v>5554</v>
      </c>
      <c r="P1960" s="16">
        <v>127.15</v>
      </c>
      <c r="Q1960" s="17">
        <v>127.15</v>
      </c>
      <c r="R1960" s="17">
        <v>127.15</v>
      </c>
      <c r="S1960" s="16">
        <v>0</v>
      </c>
      <c r="T1960" s="16">
        <v>0</v>
      </c>
      <c r="U1960" s="17">
        <v>0</v>
      </c>
      <c r="V1960" s="17">
        <v>0</v>
      </c>
      <c r="W1960" s="16">
        <v>127.15</v>
      </c>
      <c r="X1960" s="16">
        <v>5426.85</v>
      </c>
      <c r="Y1960" s="16">
        <v>121.596</v>
      </c>
      <c r="Z1960" s="16">
        <v>5.5540000000000003</v>
      </c>
      <c r="AA1960" s="18">
        <v>0</v>
      </c>
      <c r="AB1960" s="16">
        <v>-121.596</v>
      </c>
      <c r="AC1960" s="12" t="s">
        <v>549</v>
      </c>
      <c r="AD1960" s="12" t="s">
        <v>559</v>
      </c>
      <c r="AE1960" s="19">
        <v>43711</v>
      </c>
      <c r="AF1960" s="19">
        <v>43711</v>
      </c>
    </row>
    <row r="1961" spans="1:34" s="12" customFormat="1" ht="12.75" x14ac:dyDescent="0.15">
      <c r="A1961" s="12" t="s">
        <v>2857</v>
      </c>
      <c r="B1961" s="12" t="s">
        <v>2046</v>
      </c>
      <c r="C1961" s="12" t="s">
        <v>711</v>
      </c>
      <c r="D1961" s="12" t="s">
        <v>1383</v>
      </c>
      <c r="E1961" s="12" t="s">
        <v>544</v>
      </c>
      <c r="F1961" s="12" t="s">
        <v>703</v>
      </c>
      <c r="G1961" s="16">
        <v>600</v>
      </c>
      <c r="H1961" s="16">
        <v>0</v>
      </c>
      <c r="I1961" s="17">
        <v>0</v>
      </c>
      <c r="J1961" s="17">
        <v>0</v>
      </c>
      <c r="K1961" s="16">
        <v>600</v>
      </c>
      <c r="L1961" s="12" t="s">
        <v>1384</v>
      </c>
      <c r="M1961" s="12" t="s">
        <v>827</v>
      </c>
      <c r="N1961" s="12" t="s">
        <v>1385</v>
      </c>
      <c r="O1961" s="16">
        <v>62.4</v>
      </c>
      <c r="P1961" s="16">
        <v>0</v>
      </c>
      <c r="Q1961" s="17">
        <v>0</v>
      </c>
      <c r="R1961" s="17">
        <v>0</v>
      </c>
      <c r="S1961" s="16">
        <v>0</v>
      </c>
      <c r="T1961" s="16">
        <v>0</v>
      </c>
      <c r="U1961" s="17">
        <v>0</v>
      </c>
      <c r="V1961" s="17">
        <v>0</v>
      </c>
      <c r="W1961" s="16">
        <v>0</v>
      </c>
      <c r="X1961" s="16">
        <v>62.4</v>
      </c>
      <c r="Y1961" s="16">
        <v>0</v>
      </c>
      <c r="Z1961" s="16">
        <v>0</v>
      </c>
      <c r="AA1961" s="18">
        <v>0</v>
      </c>
      <c r="AB1961" s="16">
        <v>0</v>
      </c>
      <c r="AC1961" s="12" t="s">
        <v>549</v>
      </c>
      <c r="AD1961" s="12" t="s">
        <v>559</v>
      </c>
      <c r="AE1961" s="19">
        <v>43712</v>
      </c>
    </row>
    <row r="1962" spans="1:34" s="12" customFormat="1" ht="12.75" x14ac:dyDescent="0.15">
      <c r="A1962" s="12" t="s">
        <v>2858</v>
      </c>
      <c r="B1962" s="12" t="s">
        <v>2859</v>
      </c>
      <c r="C1962" s="12" t="s">
        <v>781</v>
      </c>
      <c r="D1962" s="12" t="s">
        <v>2434</v>
      </c>
      <c r="E1962" s="12" t="s">
        <v>544</v>
      </c>
      <c r="F1962" s="12" t="s">
        <v>703</v>
      </c>
      <c r="G1962" s="16">
        <v>1000</v>
      </c>
      <c r="H1962" s="16">
        <v>0</v>
      </c>
      <c r="I1962" s="17">
        <v>0</v>
      </c>
      <c r="J1962" s="17">
        <v>0</v>
      </c>
      <c r="K1962" s="16">
        <v>1000</v>
      </c>
      <c r="L1962" s="12" t="s">
        <v>366</v>
      </c>
      <c r="M1962" s="12" t="s">
        <v>2433</v>
      </c>
      <c r="N1962" s="12" t="s">
        <v>2434</v>
      </c>
      <c r="O1962" s="16">
        <v>1000</v>
      </c>
      <c r="P1962" s="16">
        <v>0</v>
      </c>
      <c r="Q1962" s="17">
        <v>0</v>
      </c>
      <c r="R1962" s="17">
        <v>0</v>
      </c>
      <c r="S1962" s="16">
        <v>0</v>
      </c>
      <c r="T1962" s="16">
        <v>0</v>
      </c>
      <c r="U1962" s="17">
        <v>0</v>
      </c>
      <c r="V1962" s="17">
        <v>0</v>
      </c>
      <c r="W1962" s="16">
        <v>0</v>
      </c>
      <c r="X1962" s="16">
        <v>1000</v>
      </c>
      <c r="Y1962" s="16">
        <v>0</v>
      </c>
      <c r="Z1962" s="16">
        <v>0</v>
      </c>
      <c r="AA1962" s="18">
        <v>0</v>
      </c>
      <c r="AB1962" s="16">
        <v>0</v>
      </c>
      <c r="AC1962" s="12" t="s">
        <v>549</v>
      </c>
      <c r="AD1962" s="12" t="s">
        <v>94</v>
      </c>
      <c r="AE1962" s="19">
        <v>43712</v>
      </c>
    </row>
    <row r="1963" spans="1:34" s="12" customFormat="1" ht="12.75" x14ac:dyDescent="0.15">
      <c r="A1963" s="12" t="s">
        <v>2860</v>
      </c>
      <c r="B1963" s="12" t="s">
        <v>346</v>
      </c>
      <c r="C1963" s="12" t="s">
        <v>670</v>
      </c>
      <c r="D1963" s="12" t="s">
        <v>671</v>
      </c>
      <c r="E1963" s="12" t="s">
        <v>544</v>
      </c>
      <c r="F1963" s="12" t="s">
        <v>703</v>
      </c>
      <c r="G1963" s="16">
        <v>1500000</v>
      </c>
      <c r="H1963" s="16">
        <v>0</v>
      </c>
      <c r="I1963" s="17">
        <v>0</v>
      </c>
      <c r="J1963" s="17">
        <v>0</v>
      </c>
      <c r="K1963" s="16">
        <v>1500000</v>
      </c>
      <c r="L1963" s="12" t="s">
        <v>1698</v>
      </c>
      <c r="M1963" s="12" t="s">
        <v>564</v>
      </c>
      <c r="N1963" s="12" t="s">
        <v>2376</v>
      </c>
      <c r="O1963" s="16">
        <v>1965</v>
      </c>
      <c r="P1963" s="16">
        <v>0</v>
      </c>
      <c r="Q1963" s="17">
        <v>0</v>
      </c>
      <c r="R1963" s="17">
        <v>0</v>
      </c>
      <c r="S1963" s="16">
        <v>0</v>
      </c>
      <c r="T1963" s="16">
        <v>0</v>
      </c>
      <c r="U1963" s="17">
        <v>0</v>
      </c>
      <c r="V1963" s="17">
        <v>0</v>
      </c>
      <c r="W1963" s="16">
        <v>0</v>
      </c>
      <c r="X1963" s="16">
        <v>1965</v>
      </c>
      <c r="Y1963" s="16">
        <v>0</v>
      </c>
      <c r="Z1963" s="16">
        <v>0</v>
      </c>
      <c r="AA1963" s="18">
        <v>0</v>
      </c>
      <c r="AB1963" s="16">
        <v>0</v>
      </c>
      <c r="AC1963" s="12" t="s">
        <v>549</v>
      </c>
      <c r="AD1963" s="12" t="s">
        <v>559</v>
      </c>
      <c r="AE1963" s="19">
        <v>43712</v>
      </c>
    </row>
    <row r="1964" spans="1:34" s="12" customFormat="1" ht="12.75" x14ac:dyDescent="0.15">
      <c r="A1964" s="12" t="s">
        <v>2861</v>
      </c>
      <c r="B1964" s="12" t="s">
        <v>366</v>
      </c>
      <c r="C1964" s="12" t="s">
        <v>2433</v>
      </c>
      <c r="D1964" s="12" t="s">
        <v>2434</v>
      </c>
      <c r="E1964" s="12" t="s">
        <v>544</v>
      </c>
      <c r="F1964" s="12" t="s">
        <v>703</v>
      </c>
      <c r="G1964" s="16">
        <v>1000</v>
      </c>
      <c r="H1964" s="16">
        <v>0</v>
      </c>
      <c r="I1964" s="17">
        <v>0</v>
      </c>
      <c r="J1964" s="17">
        <v>0</v>
      </c>
      <c r="K1964" s="16">
        <v>1000</v>
      </c>
      <c r="L1964" s="12" t="s">
        <v>2435</v>
      </c>
      <c r="M1964" s="12" t="s">
        <v>576</v>
      </c>
      <c r="N1964" s="12" t="s">
        <v>2436</v>
      </c>
      <c r="O1964" s="16">
        <v>104.2</v>
      </c>
      <c r="P1964" s="16">
        <v>0</v>
      </c>
      <c r="Q1964" s="17">
        <v>0</v>
      </c>
      <c r="R1964" s="17">
        <v>104.2</v>
      </c>
      <c r="S1964" s="16">
        <v>0</v>
      </c>
      <c r="T1964" s="16">
        <v>0</v>
      </c>
      <c r="U1964" s="17">
        <v>0</v>
      </c>
      <c r="V1964" s="17">
        <v>0</v>
      </c>
      <c r="W1964" s="16">
        <v>0</v>
      </c>
      <c r="X1964" s="16">
        <v>104.2</v>
      </c>
      <c r="Y1964" s="16">
        <v>0</v>
      </c>
      <c r="Z1964" s="16">
        <v>0</v>
      </c>
      <c r="AA1964" s="18">
        <v>0</v>
      </c>
      <c r="AB1964" s="16">
        <v>0</v>
      </c>
      <c r="AC1964" s="12" t="s">
        <v>549</v>
      </c>
      <c r="AD1964" s="12" t="s">
        <v>559</v>
      </c>
      <c r="AE1964" s="19">
        <v>43712</v>
      </c>
    </row>
    <row r="1965" spans="1:34" s="12" customFormat="1" ht="12.75" x14ac:dyDescent="0.15">
      <c r="A1965" s="12" t="s">
        <v>2862</v>
      </c>
      <c r="B1965" s="12" t="s">
        <v>382</v>
      </c>
      <c r="C1965" s="12" t="s">
        <v>573</v>
      </c>
      <c r="D1965" s="12" t="s">
        <v>825</v>
      </c>
      <c r="E1965" s="12" t="s">
        <v>544</v>
      </c>
      <c r="F1965" s="12" t="s">
        <v>703</v>
      </c>
      <c r="G1965" s="16">
        <v>1000</v>
      </c>
      <c r="H1965" s="16">
        <v>0</v>
      </c>
      <c r="I1965" s="17">
        <v>0</v>
      </c>
      <c r="J1965" s="17">
        <v>0</v>
      </c>
      <c r="K1965" s="16">
        <v>1000</v>
      </c>
      <c r="L1965" s="12" t="s">
        <v>826</v>
      </c>
      <c r="M1965" s="12" t="s">
        <v>827</v>
      </c>
      <c r="N1965" s="12" t="s">
        <v>828</v>
      </c>
      <c r="O1965" s="16">
        <v>81.599999999999994</v>
      </c>
      <c r="P1965" s="16">
        <v>0</v>
      </c>
      <c r="Q1965" s="17">
        <v>0</v>
      </c>
      <c r="R1965" s="17">
        <v>0</v>
      </c>
      <c r="S1965" s="16">
        <v>0</v>
      </c>
      <c r="T1965" s="16">
        <v>0</v>
      </c>
      <c r="U1965" s="17">
        <v>0</v>
      </c>
      <c r="V1965" s="17">
        <v>0</v>
      </c>
      <c r="W1965" s="16">
        <v>0</v>
      </c>
      <c r="X1965" s="16">
        <v>81.599999999999994</v>
      </c>
      <c r="Y1965" s="16">
        <v>0</v>
      </c>
      <c r="Z1965" s="16">
        <v>0</v>
      </c>
      <c r="AA1965" s="18">
        <v>0</v>
      </c>
      <c r="AB1965" s="16">
        <v>0</v>
      </c>
      <c r="AC1965" s="12" t="s">
        <v>549</v>
      </c>
      <c r="AD1965" s="12" t="s">
        <v>559</v>
      </c>
      <c r="AE1965" s="19">
        <v>43712</v>
      </c>
    </row>
    <row r="1966" spans="1:34" s="12" customFormat="1" ht="12.75" x14ac:dyDescent="0.15">
      <c r="A1966" s="12" t="s">
        <v>2863</v>
      </c>
      <c r="B1966" s="12" t="s">
        <v>289</v>
      </c>
      <c r="C1966" s="12" t="s">
        <v>830</v>
      </c>
      <c r="D1966" s="12" t="s">
        <v>825</v>
      </c>
      <c r="E1966" s="12" t="s">
        <v>544</v>
      </c>
      <c r="F1966" s="12" t="s">
        <v>703</v>
      </c>
      <c r="G1966" s="16">
        <v>600000</v>
      </c>
      <c r="H1966" s="16">
        <v>0</v>
      </c>
      <c r="I1966" s="17">
        <v>0</v>
      </c>
      <c r="J1966" s="17">
        <v>0</v>
      </c>
      <c r="K1966" s="16">
        <v>600000</v>
      </c>
      <c r="L1966" s="12" t="s">
        <v>831</v>
      </c>
      <c r="M1966" s="12" t="s">
        <v>564</v>
      </c>
      <c r="N1966" s="12" t="s">
        <v>832</v>
      </c>
      <c r="O1966" s="16">
        <v>138</v>
      </c>
      <c r="P1966" s="16">
        <v>0</v>
      </c>
      <c r="Q1966" s="17">
        <v>0</v>
      </c>
      <c r="R1966" s="17">
        <v>0</v>
      </c>
      <c r="S1966" s="16">
        <v>0</v>
      </c>
      <c r="T1966" s="16">
        <v>0</v>
      </c>
      <c r="U1966" s="17">
        <v>0</v>
      </c>
      <c r="V1966" s="17">
        <v>0</v>
      </c>
      <c r="W1966" s="16">
        <v>0</v>
      </c>
      <c r="X1966" s="16">
        <v>138</v>
      </c>
      <c r="Y1966" s="16">
        <v>0</v>
      </c>
      <c r="Z1966" s="16">
        <v>0</v>
      </c>
      <c r="AA1966" s="18">
        <v>0</v>
      </c>
      <c r="AB1966" s="16">
        <v>0</v>
      </c>
      <c r="AC1966" s="12" t="s">
        <v>549</v>
      </c>
      <c r="AD1966" s="12" t="s">
        <v>559</v>
      </c>
      <c r="AE1966" s="19">
        <v>43712</v>
      </c>
    </row>
    <row r="1967" spans="1:34" s="12" customFormat="1" ht="12.75" x14ac:dyDescent="0.15">
      <c r="A1967" s="12" t="s">
        <v>470</v>
      </c>
      <c r="B1967" s="12" t="s">
        <v>62</v>
      </c>
      <c r="C1967" s="12" t="s">
        <v>588</v>
      </c>
      <c r="D1967" s="12" t="s">
        <v>589</v>
      </c>
      <c r="E1967" s="12" t="s">
        <v>544</v>
      </c>
      <c r="F1967" s="12" t="s">
        <v>708</v>
      </c>
      <c r="G1967" s="16">
        <v>2000</v>
      </c>
      <c r="H1967" s="16">
        <v>0</v>
      </c>
      <c r="I1967" s="17">
        <v>0</v>
      </c>
      <c r="J1967" s="17">
        <v>0</v>
      </c>
      <c r="K1967" s="16">
        <v>2000</v>
      </c>
      <c r="L1967" s="12" t="s">
        <v>1183</v>
      </c>
      <c r="M1967" s="12" t="s">
        <v>725</v>
      </c>
      <c r="N1967" s="12" t="s">
        <v>1520</v>
      </c>
      <c r="O1967" s="16">
        <v>50</v>
      </c>
      <c r="P1967" s="16">
        <v>18.399999999999999</v>
      </c>
      <c r="Q1967" s="17">
        <v>18.399999999999999</v>
      </c>
      <c r="R1967" s="17">
        <v>18.399999999999999</v>
      </c>
      <c r="S1967" s="16">
        <v>0</v>
      </c>
      <c r="T1967" s="16">
        <v>0</v>
      </c>
      <c r="U1967" s="17">
        <v>0</v>
      </c>
      <c r="V1967" s="17">
        <v>0</v>
      </c>
      <c r="W1967" s="16">
        <v>18.399999999999999</v>
      </c>
      <c r="X1967" s="16">
        <v>31.6</v>
      </c>
      <c r="Y1967" s="16">
        <v>18.399999999999999</v>
      </c>
      <c r="Z1967" s="16">
        <v>0</v>
      </c>
      <c r="AA1967" s="18">
        <v>0</v>
      </c>
      <c r="AB1967" s="16">
        <v>-18.399999999999999</v>
      </c>
      <c r="AC1967" s="12" t="s">
        <v>549</v>
      </c>
      <c r="AD1967" s="12" t="s">
        <v>559</v>
      </c>
      <c r="AE1967" s="19">
        <v>43712</v>
      </c>
    </row>
    <row r="1968" spans="1:34" s="12" customFormat="1" ht="12.75" x14ac:dyDescent="0.15">
      <c r="A1968" s="12" t="s">
        <v>2864</v>
      </c>
      <c r="B1968" s="12" t="s">
        <v>2104</v>
      </c>
      <c r="C1968" s="12" t="s">
        <v>696</v>
      </c>
      <c r="D1968" s="12" t="s">
        <v>2105</v>
      </c>
      <c r="E1968" s="12" t="s">
        <v>544</v>
      </c>
      <c r="F1968" s="12" t="s">
        <v>703</v>
      </c>
      <c r="G1968" s="16">
        <v>350</v>
      </c>
      <c r="H1968" s="16">
        <v>0</v>
      </c>
      <c r="I1968" s="17">
        <v>0</v>
      </c>
      <c r="J1968" s="17">
        <v>0</v>
      </c>
      <c r="K1968" s="16">
        <v>350</v>
      </c>
      <c r="L1968" s="12" t="s">
        <v>2106</v>
      </c>
      <c r="M1968" s="12" t="s">
        <v>557</v>
      </c>
      <c r="N1968" s="12" t="s">
        <v>2107</v>
      </c>
      <c r="O1968" s="16">
        <v>37.1</v>
      </c>
      <c r="P1968" s="16">
        <v>0</v>
      </c>
      <c r="Q1968" s="17">
        <v>0</v>
      </c>
      <c r="R1968" s="17">
        <v>0</v>
      </c>
      <c r="S1968" s="16">
        <v>0</v>
      </c>
      <c r="T1968" s="16">
        <v>0</v>
      </c>
      <c r="U1968" s="17">
        <v>0</v>
      </c>
      <c r="V1968" s="17">
        <v>0</v>
      </c>
      <c r="W1968" s="16">
        <v>0</v>
      </c>
      <c r="X1968" s="16">
        <v>37.1</v>
      </c>
      <c r="Y1968" s="16">
        <v>0</v>
      </c>
      <c r="Z1968" s="16">
        <v>0</v>
      </c>
      <c r="AA1968" s="18">
        <v>0</v>
      </c>
      <c r="AB1968" s="16">
        <v>0</v>
      </c>
      <c r="AC1968" s="12" t="s">
        <v>549</v>
      </c>
      <c r="AD1968" s="12" t="s">
        <v>559</v>
      </c>
      <c r="AE1968" s="19">
        <v>43712</v>
      </c>
    </row>
    <row r="1969" spans="1:31" s="12" customFormat="1" ht="12.75" x14ac:dyDescent="0.15">
      <c r="A1969" s="12" t="s">
        <v>2865</v>
      </c>
      <c r="B1969" s="12" t="s">
        <v>2328</v>
      </c>
      <c r="C1969" s="12" t="s">
        <v>701</v>
      </c>
      <c r="D1969" s="12" t="s">
        <v>2105</v>
      </c>
      <c r="E1969" s="12" t="s">
        <v>544</v>
      </c>
      <c r="F1969" s="12" t="s">
        <v>703</v>
      </c>
      <c r="G1969" s="16">
        <v>350</v>
      </c>
      <c r="H1969" s="16">
        <v>0</v>
      </c>
      <c r="I1969" s="17">
        <v>0</v>
      </c>
      <c r="J1969" s="17">
        <v>0</v>
      </c>
      <c r="K1969" s="16">
        <v>350</v>
      </c>
      <c r="L1969" s="12" t="s">
        <v>2106</v>
      </c>
      <c r="M1969" s="12" t="s">
        <v>557</v>
      </c>
      <c r="N1969" s="12" t="s">
        <v>2107</v>
      </c>
      <c r="O1969" s="16">
        <v>37.1</v>
      </c>
      <c r="P1969" s="16">
        <v>0</v>
      </c>
      <c r="Q1969" s="17">
        <v>0</v>
      </c>
      <c r="R1969" s="17">
        <v>0</v>
      </c>
      <c r="S1969" s="16">
        <v>0</v>
      </c>
      <c r="T1969" s="16">
        <v>0</v>
      </c>
      <c r="U1969" s="17">
        <v>0</v>
      </c>
      <c r="V1969" s="17">
        <v>0</v>
      </c>
      <c r="W1969" s="16">
        <v>0</v>
      </c>
      <c r="X1969" s="16">
        <v>37.1</v>
      </c>
      <c r="Y1969" s="16">
        <v>0</v>
      </c>
      <c r="Z1969" s="16">
        <v>0</v>
      </c>
      <c r="AA1969" s="18">
        <v>0</v>
      </c>
      <c r="AB1969" s="16">
        <v>0</v>
      </c>
      <c r="AC1969" s="12" t="s">
        <v>549</v>
      </c>
      <c r="AD1969" s="12" t="s">
        <v>559</v>
      </c>
      <c r="AE1969" s="19">
        <v>43712</v>
      </c>
    </row>
    <row r="1970" spans="1:31" s="12" customFormat="1" ht="12.75" x14ac:dyDescent="0.15">
      <c r="A1970" s="12" t="s">
        <v>484</v>
      </c>
      <c r="B1970" s="12" t="s">
        <v>109</v>
      </c>
      <c r="C1970" s="12" t="s">
        <v>753</v>
      </c>
      <c r="D1970" s="12" t="s">
        <v>653</v>
      </c>
      <c r="E1970" s="12" t="s">
        <v>544</v>
      </c>
      <c r="F1970" s="12" t="s">
        <v>703</v>
      </c>
      <c r="G1970" s="16">
        <v>600</v>
      </c>
      <c r="H1970" s="16">
        <v>0</v>
      </c>
      <c r="I1970" s="17">
        <v>0</v>
      </c>
      <c r="J1970" s="17">
        <v>0</v>
      </c>
      <c r="K1970" s="16">
        <v>600</v>
      </c>
      <c r="L1970" s="12" t="s">
        <v>654</v>
      </c>
      <c r="M1970" s="12" t="s">
        <v>557</v>
      </c>
      <c r="N1970" s="12" t="s">
        <v>655</v>
      </c>
      <c r="O1970" s="16">
        <v>42</v>
      </c>
      <c r="P1970" s="16">
        <v>0</v>
      </c>
      <c r="Q1970" s="17">
        <v>0</v>
      </c>
      <c r="R1970" s="17">
        <v>0</v>
      </c>
      <c r="S1970" s="16">
        <v>0</v>
      </c>
      <c r="T1970" s="16">
        <v>0</v>
      </c>
      <c r="U1970" s="17">
        <v>0</v>
      </c>
      <c r="V1970" s="17">
        <v>0</v>
      </c>
      <c r="W1970" s="16">
        <v>0</v>
      </c>
      <c r="X1970" s="16">
        <v>42</v>
      </c>
      <c r="Y1970" s="16">
        <v>0</v>
      </c>
      <c r="Z1970" s="16">
        <v>0</v>
      </c>
      <c r="AA1970" s="18">
        <v>0</v>
      </c>
      <c r="AB1970" s="16">
        <v>0</v>
      </c>
      <c r="AC1970" s="12" t="s">
        <v>549</v>
      </c>
      <c r="AD1970" s="12" t="s">
        <v>559</v>
      </c>
      <c r="AE1970" s="19">
        <v>43712</v>
      </c>
    </row>
    <row r="1971" spans="1:31" s="12" customFormat="1" ht="12.75" x14ac:dyDescent="0.15">
      <c r="A1971" s="12" t="s">
        <v>2866</v>
      </c>
      <c r="B1971" s="12" t="s">
        <v>2867</v>
      </c>
      <c r="C1971" s="12" t="s">
        <v>2868</v>
      </c>
      <c r="D1971" s="12" t="s">
        <v>2869</v>
      </c>
      <c r="E1971" s="12" t="s">
        <v>544</v>
      </c>
      <c r="F1971" s="12" t="s">
        <v>703</v>
      </c>
      <c r="G1971" s="16">
        <v>400</v>
      </c>
      <c r="H1971" s="16">
        <v>0</v>
      </c>
      <c r="I1971" s="17">
        <v>0</v>
      </c>
      <c r="J1971" s="17">
        <v>0</v>
      </c>
      <c r="K1971" s="16">
        <v>400</v>
      </c>
      <c r="L1971" s="12" t="s">
        <v>107</v>
      </c>
      <c r="M1971" s="12" t="s">
        <v>554</v>
      </c>
      <c r="N1971" s="12" t="s">
        <v>757</v>
      </c>
      <c r="O1971" s="16">
        <v>400</v>
      </c>
      <c r="P1971" s="16">
        <v>0</v>
      </c>
      <c r="Q1971" s="17">
        <v>0</v>
      </c>
      <c r="R1971" s="17">
        <v>0</v>
      </c>
      <c r="S1971" s="16">
        <v>0</v>
      </c>
      <c r="T1971" s="16">
        <v>0</v>
      </c>
      <c r="U1971" s="17">
        <v>0</v>
      </c>
      <c r="V1971" s="17">
        <v>0</v>
      </c>
      <c r="W1971" s="16">
        <v>0</v>
      </c>
      <c r="X1971" s="16">
        <v>400</v>
      </c>
      <c r="Y1971" s="16">
        <v>0</v>
      </c>
      <c r="Z1971" s="16">
        <v>0</v>
      </c>
      <c r="AA1971" s="18">
        <v>0</v>
      </c>
      <c r="AB1971" s="16">
        <v>0</v>
      </c>
      <c r="AC1971" s="12" t="s">
        <v>549</v>
      </c>
      <c r="AD1971" s="12" t="s">
        <v>94</v>
      </c>
      <c r="AE1971" s="19">
        <v>43712</v>
      </c>
    </row>
    <row r="1972" spans="1:31" s="12" customFormat="1" ht="12.75" x14ac:dyDescent="0.15">
      <c r="A1972" s="12" t="s">
        <v>466</v>
      </c>
      <c r="B1972" s="12" t="s">
        <v>21</v>
      </c>
      <c r="C1972" s="12" t="s">
        <v>652</v>
      </c>
      <c r="D1972" s="12" t="s">
        <v>653</v>
      </c>
      <c r="E1972" s="12" t="s">
        <v>544</v>
      </c>
      <c r="F1972" s="12" t="s">
        <v>703</v>
      </c>
      <c r="G1972" s="16">
        <v>600</v>
      </c>
      <c r="H1972" s="16">
        <v>0</v>
      </c>
      <c r="I1972" s="17">
        <v>0</v>
      </c>
      <c r="J1972" s="17">
        <v>0</v>
      </c>
      <c r="K1972" s="16">
        <v>600</v>
      </c>
      <c r="L1972" s="12" t="s">
        <v>654</v>
      </c>
      <c r="M1972" s="12" t="s">
        <v>557</v>
      </c>
      <c r="N1972" s="12" t="s">
        <v>655</v>
      </c>
      <c r="O1972" s="16">
        <v>42</v>
      </c>
      <c r="P1972" s="16">
        <v>0</v>
      </c>
      <c r="Q1972" s="17">
        <v>0</v>
      </c>
      <c r="R1972" s="17">
        <v>0</v>
      </c>
      <c r="S1972" s="16">
        <v>0</v>
      </c>
      <c r="T1972" s="16">
        <v>0</v>
      </c>
      <c r="U1972" s="17">
        <v>0</v>
      </c>
      <c r="V1972" s="17">
        <v>0</v>
      </c>
      <c r="W1972" s="16">
        <v>0</v>
      </c>
      <c r="X1972" s="16">
        <v>42</v>
      </c>
      <c r="Y1972" s="16">
        <v>0</v>
      </c>
      <c r="Z1972" s="16">
        <v>0</v>
      </c>
      <c r="AA1972" s="18">
        <v>0</v>
      </c>
      <c r="AB1972" s="16">
        <v>0</v>
      </c>
      <c r="AC1972" s="12" t="s">
        <v>549</v>
      </c>
      <c r="AD1972" s="12" t="s">
        <v>559</v>
      </c>
      <c r="AE1972" s="19">
        <v>43712</v>
      </c>
    </row>
    <row r="1973" spans="1:31" s="12" customFormat="1" ht="12.75" x14ac:dyDescent="0.15">
      <c r="A1973" s="12" t="s">
        <v>2870</v>
      </c>
      <c r="B1973" s="12" t="s">
        <v>2871</v>
      </c>
      <c r="C1973" s="12" t="s">
        <v>2547</v>
      </c>
      <c r="D1973" s="12" t="s">
        <v>2872</v>
      </c>
      <c r="E1973" s="12" t="s">
        <v>544</v>
      </c>
      <c r="F1973" s="12" t="s">
        <v>703</v>
      </c>
      <c r="G1973" s="16">
        <v>200</v>
      </c>
      <c r="H1973" s="16">
        <v>0</v>
      </c>
      <c r="I1973" s="17">
        <v>0</v>
      </c>
      <c r="J1973" s="17">
        <v>0</v>
      </c>
      <c r="K1973" s="16">
        <v>200</v>
      </c>
      <c r="L1973" s="12" t="s">
        <v>57</v>
      </c>
      <c r="M1973" s="12" t="s">
        <v>636</v>
      </c>
      <c r="N1973" s="12" t="s">
        <v>637</v>
      </c>
      <c r="O1973" s="16">
        <v>200</v>
      </c>
      <c r="P1973" s="16">
        <v>0</v>
      </c>
      <c r="Q1973" s="17">
        <v>0</v>
      </c>
      <c r="R1973" s="17">
        <v>0</v>
      </c>
      <c r="S1973" s="16">
        <v>0</v>
      </c>
      <c r="T1973" s="16">
        <v>0</v>
      </c>
      <c r="U1973" s="17">
        <v>0</v>
      </c>
      <c r="V1973" s="17">
        <v>0</v>
      </c>
      <c r="W1973" s="16">
        <v>0</v>
      </c>
      <c r="X1973" s="16">
        <v>200</v>
      </c>
      <c r="Y1973" s="16">
        <v>0</v>
      </c>
      <c r="Z1973" s="16">
        <v>0</v>
      </c>
      <c r="AA1973" s="18">
        <v>0</v>
      </c>
      <c r="AB1973" s="16">
        <v>0</v>
      </c>
      <c r="AC1973" s="12" t="s">
        <v>549</v>
      </c>
      <c r="AD1973" s="12" t="s">
        <v>94</v>
      </c>
      <c r="AE1973" s="19">
        <v>43712</v>
      </c>
    </row>
    <row r="1974" spans="1:31" s="12" customFormat="1" ht="12.75" x14ac:dyDescent="0.15">
      <c r="A1974" s="12" t="s">
        <v>2873</v>
      </c>
      <c r="B1974" s="12" t="s">
        <v>34</v>
      </c>
      <c r="C1974" s="12" t="s">
        <v>696</v>
      </c>
      <c r="D1974" s="12" t="s">
        <v>697</v>
      </c>
      <c r="E1974" s="12" t="s">
        <v>544</v>
      </c>
      <c r="F1974" s="12" t="s">
        <v>703</v>
      </c>
      <c r="G1974" s="16">
        <v>800</v>
      </c>
      <c r="H1974" s="16">
        <v>0</v>
      </c>
      <c r="I1974" s="17">
        <v>0</v>
      </c>
      <c r="J1974" s="17">
        <v>0</v>
      </c>
      <c r="K1974" s="16">
        <v>800</v>
      </c>
      <c r="L1974" s="12" t="s">
        <v>698</v>
      </c>
      <c r="M1974" s="12" t="s">
        <v>564</v>
      </c>
      <c r="N1974" s="12" t="s">
        <v>699</v>
      </c>
      <c r="O1974" s="16">
        <v>90</v>
      </c>
      <c r="P1974" s="16">
        <v>0</v>
      </c>
      <c r="Q1974" s="17">
        <v>0</v>
      </c>
      <c r="R1974" s="17">
        <v>0</v>
      </c>
      <c r="S1974" s="16">
        <v>0</v>
      </c>
      <c r="T1974" s="16">
        <v>0</v>
      </c>
      <c r="U1974" s="17">
        <v>0</v>
      </c>
      <c r="V1974" s="17">
        <v>0</v>
      </c>
      <c r="W1974" s="16">
        <v>0</v>
      </c>
      <c r="X1974" s="16">
        <v>90</v>
      </c>
      <c r="Y1974" s="16">
        <v>0</v>
      </c>
      <c r="Z1974" s="16">
        <v>0</v>
      </c>
      <c r="AA1974" s="18">
        <v>0</v>
      </c>
      <c r="AB1974" s="16">
        <v>0</v>
      </c>
      <c r="AC1974" s="12" t="s">
        <v>549</v>
      </c>
      <c r="AD1974" s="12" t="s">
        <v>559</v>
      </c>
      <c r="AE1974" s="19">
        <v>43712</v>
      </c>
    </row>
    <row r="1975" spans="1:31" s="12" customFormat="1" ht="12.75" x14ac:dyDescent="0.15">
      <c r="A1975" s="12" t="s">
        <v>2874</v>
      </c>
      <c r="B1975" s="12" t="s">
        <v>57</v>
      </c>
      <c r="C1975" s="12" t="s">
        <v>636</v>
      </c>
      <c r="D1975" s="12" t="s">
        <v>637</v>
      </c>
      <c r="E1975" s="12" t="s">
        <v>544</v>
      </c>
      <c r="F1975" s="12" t="s">
        <v>708</v>
      </c>
      <c r="G1975" s="16">
        <v>800</v>
      </c>
      <c r="H1975" s="16">
        <v>0</v>
      </c>
      <c r="I1975" s="17">
        <v>0</v>
      </c>
      <c r="J1975" s="17">
        <v>0</v>
      </c>
      <c r="K1975" s="16">
        <v>800</v>
      </c>
      <c r="L1975" s="12" t="s">
        <v>638</v>
      </c>
      <c r="M1975" s="12" t="s">
        <v>557</v>
      </c>
      <c r="N1975" s="12" t="s">
        <v>639</v>
      </c>
      <c r="O1975" s="16">
        <v>124</v>
      </c>
      <c r="P1975" s="16">
        <v>123.5</v>
      </c>
      <c r="Q1975" s="17">
        <v>123.5</v>
      </c>
      <c r="R1975" s="17">
        <v>123.5</v>
      </c>
      <c r="S1975" s="16">
        <v>0</v>
      </c>
      <c r="T1975" s="16">
        <v>0</v>
      </c>
      <c r="U1975" s="17">
        <v>0</v>
      </c>
      <c r="V1975" s="17">
        <v>0</v>
      </c>
      <c r="W1975" s="16">
        <v>123.5</v>
      </c>
      <c r="X1975" s="16">
        <v>0.5</v>
      </c>
      <c r="Y1975" s="16">
        <v>123.5</v>
      </c>
      <c r="Z1975" s="16">
        <v>0</v>
      </c>
      <c r="AA1975" s="18">
        <v>0</v>
      </c>
      <c r="AB1975" s="16">
        <v>-123.5</v>
      </c>
      <c r="AC1975" s="12" t="s">
        <v>549</v>
      </c>
      <c r="AD1975" s="12" t="s">
        <v>559</v>
      </c>
      <c r="AE1975" s="19">
        <v>43712</v>
      </c>
    </row>
    <row r="1976" spans="1:31" s="12" customFormat="1" ht="12.75" x14ac:dyDescent="0.15">
      <c r="A1976" s="12" t="s">
        <v>2875</v>
      </c>
      <c r="B1976" s="12" t="s">
        <v>1290</v>
      </c>
      <c r="C1976" s="12" t="s">
        <v>554</v>
      </c>
      <c r="D1976" s="12" t="s">
        <v>555</v>
      </c>
      <c r="E1976" s="12" t="s">
        <v>544</v>
      </c>
      <c r="F1976" s="12" t="s">
        <v>703</v>
      </c>
      <c r="G1976" s="16">
        <v>600</v>
      </c>
      <c r="H1976" s="16">
        <v>0</v>
      </c>
      <c r="I1976" s="17">
        <v>0</v>
      </c>
      <c r="J1976" s="17">
        <v>0</v>
      </c>
      <c r="K1976" s="16">
        <v>600</v>
      </c>
      <c r="L1976" s="12" t="s">
        <v>654</v>
      </c>
      <c r="M1976" s="12" t="s">
        <v>557</v>
      </c>
      <c r="N1976" s="12" t="s">
        <v>655</v>
      </c>
      <c r="O1976" s="16">
        <v>84</v>
      </c>
      <c r="P1976" s="16">
        <v>0</v>
      </c>
      <c r="Q1976" s="17">
        <v>0</v>
      </c>
      <c r="R1976" s="17">
        <v>0</v>
      </c>
      <c r="S1976" s="16">
        <v>0</v>
      </c>
      <c r="T1976" s="16">
        <v>0</v>
      </c>
      <c r="U1976" s="17">
        <v>0</v>
      </c>
      <c r="V1976" s="17">
        <v>0</v>
      </c>
      <c r="W1976" s="16">
        <v>0</v>
      </c>
      <c r="X1976" s="16">
        <v>84</v>
      </c>
      <c r="Y1976" s="16">
        <v>0</v>
      </c>
      <c r="Z1976" s="16">
        <v>0</v>
      </c>
      <c r="AA1976" s="18">
        <v>0</v>
      </c>
      <c r="AB1976" s="16">
        <v>0</v>
      </c>
      <c r="AC1976" s="12" t="s">
        <v>549</v>
      </c>
      <c r="AD1976" s="12" t="s">
        <v>559</v>
      </c>
      <c r="AE1976" s="19">
        <v>43712</v>
      </c>
    </row>
    <row r="1977" spans="1:31" s="12" customFormat="1" ht="12.75" x14ac:dyDescent="0.15">
      <c r="A1977" s="12" t="s">
        <v>2876</v>
      </c>
      <c r="B1977" s="12" t="s">
        <v>110</v>
      </c>
      <c r="C1977" s="12" t="s">
        <v>696</v>
      </c>
      <c r="D1977" s="12" t="s">
        <v>697</v>
      </c>
      <c r="E1977" s="12" t="s">
        <v>544</v>
      </c>
      <c r="F1977" s="12" t="s">
        <v>703</v>
      </c>
      <c r="G1977" s="16">
        <v>600</v>
      </c>
      <c r="H1977" s="16">
        <v>0</v>
      </c>
      <c r="I1977" s="17">
        <v>0</v>
      </c>
      <c r="J1977" s="17">
        <v>0</v>
      </c>
      <c r="K1977" s="16">
        <v>600</v>
      </c>
      <c r="L1977" s="12" t="s">
        <v>698</v>
      </c>
      <c r="M1977" s="12" t="s">
        <v>564</v>
      </c>
      <c r="N1977" s="12" t="s">
        <v>699</v>
      </c>
      <c r="O1977" s="16">
        <v>68</v>
      </c>
      <c r="P1977" s="16">
        <v>0</v>
      </c>
      <c r="Q1977" s="17">
        <v>0</v>
      </c>
      <c r="R1977" s="17">
        <v>0</v>
      </c>
      <c r="S1977" s="16">
        <v>0</v>
      </c>
      <c r="T1977" s="16">
        <v>0</v>
      </c>
      <c r="U1977" s="17">
        <v>0</v>
      </c>
      <c r="V1977" s="17">
        <v>0</v>
      </c>
      <c r="W1977" s="16">
        <v>0</v>
      </c>
      <c r="X1977" s="16">
        <v>68</v>
      </c>
      <c r="Y1977" s="16">
        <v>0</v>
      </c>
      <c r="Z1977" s="16">
        <v>0</v>
      </c>
      <c r="AA1977" s="18">
        <v>0</v>
      </c>
      <c r="AB1977" s="16">
        <v>0</v>
      </c>
      <c r="AC1977" s="12" t="s">
        <v>549</v>
      </c>
      <c r="AD1977" s="12" t="s">
        <v>559</v>
      </c>
      <c r="AE1977" s="19">
        <v>43712</v>
      </c>
    </row>
    <row r="1978" spans="1:31" s="12" customFormat="1" ht="12.75" x14ac:dyDescent="0.15">
      <c r="A1978" s="12" t="s">
        <v>2877</v>
      </c>
      <c r="B1978" s="12" t="s">
        <v>769</v>
      </c>
      <c r="C1978" s="12" t="s">
        <v>652</v>
      </c>
      <c r="D1978" s="12" t="s">
        <v>653</v>
      </c>
      <c r="E1978" s="12" t="s">
        <v>544</v>
      </c>
      <c r="F1978" s="12" t="s">
        <v>703</v>
      </c>
      <c r="G1978" s="16">
        <v>1000</v>
      </c>
      <c r="H1978" s="16">
        <v>0</v>
      </c>
      <c r="I1978" s="17">
        <v>0</v>
      </c>
      <c r="J1978" s="17">
        <v>0</v>
      </c>
      <c r="K1978" s="16">
        <v>1000</v>
      </c>
      <c r="L1978" s="12" t="s">
        <v>754</v>
      </c>
      <c r="M1978" s="12" t="s">
        <v>557</v>
      </c>
      <c r="N1978" s="12" t="s">
        <v>755</v>
      </c>
      <c r="O1978" s="16">
        <v>120.97</v>
      </c>
      <c r="P1978" s="16">
        <v>0</v>
      </c>
      <c r="Q1978" s="17">
        <v>0</v>
      </c>
      <c r="R1978" s="17">
        <v>0</v>
      </c>
      <c r="S1978" s="16">
        <v>0</v>
      </c>
      <c r="T1978" s="16">
        <v>0</v>
      </c>
      <c r="U1978" s="17">
        <v>0</v>
      </c>
      <c r="V1978" s="17">
        <v>0</v>
      </c>
      <c r="W1978" s="16">
        <v>0</v>
      </c>
      <c r="X1978" s="16">
        <v>120.97</v>
      </c>
      <c r="Y1978" s="16">
        <v>0</v>
      </c>
      <c r="Z1978" s="16">
        <v>0</v>
      </c>
      <c r="AA1978" s="18">
        <v>0</v>
      </c>
      <c r="AB1978" s="16">
        <v>0</v>
      </c>
      <c r="AC1978" s="12" t="s">
        <v>549</v>
      </c>
      <c r="AD1978" s="12" t="s">
        <v>559</v>
      </c>
      <c r="AE1978" s="19">
        <v>43712</v>
      </c>
    </row>
  </sheetData>
  <autoFilter ref="A1:AH1978" xr:uid="{00000000-0009-0000-0000-000018000000}"/>
  <phoneticPr fontId="26" type="noConversion"/>
  <pageMargins left="0.75" right="0.75" top="1" bottom="1" header="0.51180555555555596" footer="0.5118055555555559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8"/>
  <sheetViews>
    <sheetView workbookViewId="0">
      <selection activeCell="L34" sqref="L34"/>
    </sheetView>
  </sheetViews>
  <sheetFormatPr defaultColWidth="9" defaultRowHeight="13.5" x14ac:dyDescent="0.15"/>
  <cols>
    <col min="1" max="2" width="7.5" style="5" customWidth="1"/>
    <col min="3" max="3" width="7.75" style="5" customWidth="1"/>
    <col min="4" max="4" width="7.5" style="5" customWidth="1"/>
    <col min="5" max="16384" width="9" style="5"/>
  </cols>
  <sheetData>
    <row r="1" spans="1:4" x14ac:dyDescent="0.15">
      <c r="A1" s="6" t="s">
        <v>2878</v>
      </c>
      <c r="B1" s="6" t="s">
        <v>262</v>
      </c>
      <c r="C1" s="6" t="s">
        <v>222</v>
      </c>
      <c r="D1" s="6" t="s">
        <v>2879</v>
      </c>
    </row>
    <row r="2" spans="1:4" x14ac:dyDescent="0.15">
      <c r="A2" s="177" t="s">
        <v>2880</v>
      </c>
      <c r="B2" s="7" t="s">
        <v>2881</v>
      </c>
      <c r="C2" s="8" t="s">
        <v>275</v>
      </c>
      <c r="D2" s="7">
        <v>8</v>
      </c>
    </row>
    <row r="3" spans="1:4" x14ac:dyDescent="0.15">
      <c r="A3" s="177" t="s">
        <v>2882</v>
      </c>
      <c r="B3" s="7" t="s">
        <v>2883</v>
      </c>
      <c r="C3" s="8" t="s">
        <v>275</v>
      </c>
      <c r="D3" s="7">
        <v>11</v>
      </c>
    </row>
    <row r="4" spans="1:4" x14ac:dyDescent="0.15">
      <c r="A4" s="177" t="s">
        <v>2884</v>
      </c>
      <c r="B4" s="7" t="s">
        <v>2885</v>
      </c>
      <c r="C4" s="8" t="s">
        <v>285</v>
      </c>
      <c r="D4" s="7">
        <v>11</v>
      </c>
    </row>
    <row r="5" spans="1:4" x14ac:dyDescent="0.15">
      <c r="A5" s="177" t="s">
        <v>2886</v>
      </c>
      <c r="B5" s="7" t="s">
        <v>2887</v>
      </c>
      <c r="C5" s="8" t="s">
        <v>285</v>
      </c>
      <c r="D5" s="7">
        <v>11</v>
      </c>
    </row>
    <row r="6" spans="1:4" x14ac:dyDescent="0.15">
      <c r="A6" s="177" t="s">
        <v>2888</v>
      </c>
      <c r="B6" s="7" t="s">
        <v>2889</v>
      </c>
      <c r="C6" s="8" t="s">
        <v>275</v>
      </c>
      <c r="D6" s="7">
        <v>11</v>
      </c>
    </row>
    <row r="7" spans="1:4" x14ac:dyDescent="0.15">
      <c r="A7" s="177" t="s">
        <v>2890</v>
      </c>
      <c r="B7" s="9" t="s">
        <v>2891</v>
      </c>
      <c r="C7" s="8" t="s">
        <v>275</v>
      </c>
      <c r="D7" s="7">
        <v>11</v>
      </c>
    </row>
    <row r="8" spans="1:4" s="4" customFormat="1" x14ac:dyDescent="0.15">
      <c r="A8" s="177" t="s">
        <v>2892</v>
      </c>
      <c r="B8" s="9" t="s">
        <v>2893</v>
      </c>
      <c r="C8" s="8" t="s">
        <v>275</v>
      </c>
      <c r="D8" s="9">
        <v>11</v>
      </c>
    </row>
  </sheetData>
  <autoFilter ref="A1:D8" xr:uid="{00000000-0009-0000-0000-000019000000}"/>
  <phoneticPr fontId="26" type="noConversion"/>
  <pageMargins left="0.75" right="0.75" top="1" bottom="1" header="0.51180555555555596" footer="0.51180555555555596"/>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11"/>
  <sheetViews>
    <sheetView workbookViewId="0">
      <selection activeCell="E8" sqref="E8"/>
    </sheetView>
  </sheetViews>
  <sheetFormatPr defaultColWidth="9" defaultRowHeight="13.5" x14ac:dyDescent="0.15"/>
  <cols>
    <col min="1" max="16384" width="9" style="5"/>
  </cols>
  <sheetData>
    <row r="1" spans="1:4" x14ac:dyDescent="0.15">
      <c r="A1" s="6" t="s">
        <v>2878</v>
      </c>
      <c r="B1" s="6" t="s">
        <v>262</v>
      </c>
      <c r="C1" s="6" t="s">
        <v>222</v>
      </c>
      <c r="D1" s="6" t="s">
        <v>2879</v>
      </c>
    </row>
    <row r="2" spans="1:4" ht="14.25" x14ac:dyDescent="0.15">
      <c r="A2" s="177" t="s">
        <v>2894</v>
      </c>
      <c r="B2" s="10" t="s">
        <v>2895</v>
      </c>
      <c r="C2" s="8" t="s">
        <v>275</v>
      </c>
      <c r="D2" s="7">
        <v>0</v>
      </c>
    </row>
    <row r="3" spans="1:4" ht="14.25" x14ac:dyDescent="0.15">
      <c r="A3" s="177" t="s">
        <v>2896</v>
      </c>
      <c r="B3" s="10" t="s">
        <v>2897</v>
      </c>
      <c r="C3" s="8" t="s">
        <v>275</v>
      </c>
      <c r="D3" s="7">
        <v>0</v>
      </c>
    </row>
    <row r="4" spans="1:4" ht="14.25" x14ac:dyDescent="0.15">
      <c r="A4" s="177" t="s">
        <v>2898</v>
      </c>
      <c r="B4" s="10" t="s">
        <v>2899</v>
      </c>
      <c r="C4" s="8" t="s">
        <v>275</v>
      </c>
      <c r="D4" s="7">
        <v>0</v>
      </c>
    </row>
    <row r="5" spans="1:4" ht="14.25" x14ac:dyDescent="0.15">
      <c r="A5" s="177" t="s">
        <v>2900</v>
      </c>
      <c r="B5" s="10" t="s">
        <v>2901</v>
      </c>
      <c r="C5" s="8" t="s">
        <v>275</v>
      </c>
      <c r="D5" s="7">
        <v>0</v>
      </c>
    </row>
    <row r="6" spans="1:4" ht="14.25" x14ac:dyDescent="0.15">
      <c r="A6" s="177" t="s">
        <v>2902</v>
      </c>
      <c r="B6" s="10" t="s">
        <v>2903</v>
      </c>
      <c r="C6" s="8" t="s">
        <v>285</v>
      </c>
      <c r="D6" s="7">
        <v>11</v>
      </c>
    </row>
    <row r="7" spans="1:4" ht="14.25" x14ac:dyDescent="0.15">
      <c r="A7" s="177" t="s">
        <v>2904</v>
      </c>
      <c r="B7" s="10" t="s">
        <v>2905</v>
      </c>
      <c r="C7" s="8" t="s">
        <v>275</v>
      </c>
      <c r="D7" s="7">
        <v>0</v>
      </c>
    </row>
    <row r="8" spans="1:4" ht="14.25" x14ac:dyDescent="0.15">
      <c r="A8" s="177" t="s">
        <v>2906</v>
      </c>
      <c r="B8" s="10" t="s">
        <v>489</v>
      </c>
      <c r="C8" s="8" t="s">
        <v>275</v>
      </c>
      <c r="D8" s="7">
        <v>0</v>
      </c>
    </row>
    <row r="9" spans="1:4" ht="14.25" x14ac:dyDescent="0.15">
      <c r="A9" s="177" t="s">
        <v>2907</v>
      </c>
      <c r="B9" s="10" t="s">
        <v>297</v>
      </c>
      <c r="C9" s="8" t="s">
        <v>275</v>
      </c>
      <c r="D9" s="7">
        <v>0</v>
      </c>
    </row>
    <row r="10" spans="1:4" ht="14.25" x14ac:dyDescent="0.15">
      <c r="A10" s="177" t="s">
        <v>2908</v>
      </c>
      <c r="B10" s="10" t="s">
        <v>403</v>
      </c>
      <c r="C10" s="8" t="s">
        <v>285</v>
      </c>
      <c r="D10" s="7">
        <v>0</v>
      </c>
    </row>
    <row r="11" spans="1:4" ht="14.25" x14ac:dyDescent="0.15">
      <c r="A11" s="177" t="s">
        <v>2909</v>
      </c>
      <c r="B11" s="10" t="s">
        <v>2910</v>
      </c>
      <c r="C11" s="8" t="s">
        <v>275</v>
      </c>
      <c r="D11" s="7">
        <v>0</v>
      </c>
    </row>
  </sheetData>
  <autoFilter ref="A1:D11" xr:uid="{00000000-0009-0000-0000-00001A000000}"/>
  <phoneticPr fontId="26" type="noConversion"/>
  <pageMargins left="0.75" right="0.75" top="1" bottom="1" header="0.51180555555555596" footer="0.5118055555555559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8"/>
  <sheetViews>
    <sheetView workbookViewId="0">
      <selection activeCell="K37" sqref="K37"/>
    </sheetView>
  </sheetViews>
  <sheetFormatPr defaultColWidth="9" defaultRowHeight="13.5" x14ac:dyDescent="0.15"/>
  <cols>
    <col min="1" max="2" width="7.5" style="5" customWidth="1"/>
    <col min="3" max="3" width="7.75" style="5" customWidth="1"/>
    <col min="4" max="4" width="7.5" style="5" customWidth="1"/>
    <col min="5" max="16384" width="9" style="5"/>
  </cols>
  <sheetData>
    <row r="1" spans="1:4" x14ac:dyDescent="0.15">
      <c r="A1" s="6" t="s">
        <v>2878</v>
      </c>
      <c r="B1" s="6" t="s">
        <v>262</v>
      </c>
      <c r="C1" s="6" t="s">
        <v>222</v>
      </c>
      <c r="D1" s="6" t="s">
        <v>2879</v>
      </c>
    </row>
    <row r="2" spans="1:4" x14ac:dyDescent="0.15">
      <c r="A2" s="177" t="s">
        <v>2880</v>
      </c>
      <c r="B2" s="7" t="s">
        <v>2881</v>
      </c>
      <c r="C2" s="8" t="s">
        <v>275</v>
      </c>
      <c r="D2" s="7">
        <v>8</v>
      </c>
    </row>
    <row r="3" spans="1:4" x14ac:dyDescent="0.15">
      <c r="A3" s="177" t="s">
        <v>2882</v>
      </c>
      <c r="B3" s="7" t="s">
        <v>2883</v>
      </c>
      <c r="C3" s="8" t="s">
        <v>275</v>
      </c>
      <c r="D3" s="7">
        <v>11</v>
      </c>
    </row>
    <row r="4" spans="1:4" x14ac:dyDescent="0.15">
      <c r="A4" s="177" t="s">
        <v>2884</v>
      </c>
      <c r="B4" s="7" t="s">
        <v>2885</v>
      </c>
      <c r="C4" s="8" t="s">
        <v>285</v>
      </c>
      <c r="D4" s="7">
        <v>11</v>
      </c>
    </row>
    <row r="5" spans="1:4" x14ac:dyDescent="0.15">
      <c r="A5" s="177" t="s">
        <v>2886</v>
      </c>
      <c r="B5" s="7" t="s">
        <v>2887</v>
      </c>
      <c r="C5" s="8" t="s">
        <v>285</v>
      </c>
      <c r="D5" s="7">
        <v>11</v>
      </c>
    </row>
    <row r="6" spans="1:4" x14ac:dyDescent="0.15">
      <c r="A6" s="177" t="s">
        <v>2888</v>
      </c>
      <c r="B6" s="7" t="s">
        <v>2889</v>
      </c>
      <c r="C6" s="8" t="s">
        <v>275</v>
      </c>
      <c r="D6" s="7">
        <v>11</v>
      </c>
    </row>
    <row r="7" spans="1:4" x14ac:dyDescent="0.15">
      <c r="A7" s="177" t="s">
        <v>2890</v>
      </c>
      <c r="B7" s="9" t="s">
        <v>2891</v>
      </c>
      <c r="C7" s="8" t="s">
        <v>275</v>
      </c>
      <c r="D7" s="7">
        <v>11</v>
      </c>
    </row>
    <row r="8" spans="1:4" s="4" customFormat="1" x14ac:dyDescent="0.15">
      <c r="A8" s="177" t="s">
        <v>2892</v>
      </c>
      <c r="B8" s="9" t="s">
        <v>2893</v>
      </c>
      <c r="C8" s="8" t="s">
        <v>275</v>
      </c>
      <c r="D8" s="9">
        <v>11</v>
      </c>
    </row>
  </sheetData>
  <autoFilter ref="A1:D8" xr:uid="{00000000-0009-0000-0000-00001B000000}"/>
  <phoneticPr fontId="26" type="noConversion"/>
  <pageMargins left="0.75" right="0.75" top="1" bottom="1" header="0.51180555555555596" footer="0.51180555555555596"/>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11"/>
  <sheetViews>
    <sheetView workbookViewId="0">
      <selection activeCell="N27" sqref="N27"/>
    </sheetView>
  </sheetViews>
  <sheetFormatPr defaultColWidth="9" defaultRowHeight="13.5" x14ac:dyDescent="0.15"/>
  <cols>
    <col min="1" max="16384" width="9" style="5"/>
  </cols>
  <sheetData>
    <row r="1" spans="1:4" x14ac:dyDescent="0.15">
      <c r="A1" s="6" t="s">
        <v>2878</v>
      </c>
      <c r="B1" s="6" t="s">
        <v>262</v>
      </c>
      <c r="C1" s="6" t="s">
        <v>222</v>
      </c>
      <c r="D1" s="6" t="s">
        <v>2879</v>
      </c>
    </row>
    <row r="2" spans="1:4" ht="14.25" x14ac:dyDescent="0.15">
      <c r="A2" s="177" t="s">
        <v>2894</v>
      </c>
      <c r="B2" s="10" t="s">
        <v>2895</v>
      </c>
      <c r="C2" s="8" t="s">
        <v>275</v>
      </c>
      <c r="D2" s="7">
        <v>0</v>
      </c>
    </row>
    <row r="3" spans="1:4" ht="14.25" x14ac:dyDescent="0.15">
      <c r="A3" s="177" t="s">
        <v>2896</v>
      </c>
      <c r="B3" s="10" t="s">
        <v>2897</v>
      </c>
      <c r="C3" s="8" t="s">
        <v>275</v>
      </c>
      <c r="D3" s="7">
        <v>8</v>
      </c>
    </row>
    <row r="4" spans="1:4" ht="14.25" x14ac:dyDescent="0.15">
      <c r="A4" s="177" t="s">
        <v>2898</v>
      </c>
      <c r="B4" s="10" t="s">
        <v>2899</v>
      </c>
      <c r="C4" s="8" t="s">
        <v>275</v>
      </c>
      <c r="D4" s="7">
        <v>8</v>
      </c>
    </row>
    <row r="5" spans="1:4" ht="14.25" x14ac:dyDescent="0.15">
      <c r="A5" s="177" t="s">
        <v>2900</v>
      </c>
      <c r="B5" s="10" t="s">
        <v>2901</v>
      </c>
      <c r="C5" s="8" t="s">
        <v>275</v>
      </c>
      <c r="D5" s="7">
        <v>8</v>
      </c>
    </row>
    <row r="6" spans="1:4" ht="14.25" x14ac:dyDescent="0.15">
      <c r="A6" s="177" t="s">
        <v>2902</v>
      </c>
      <c r="B6" s="10" t="s">
        <v>2903</v>
      </c>
      <c r="C6" s="8" t="s">
        <v>285</v>
      </c>
      <c r="D6" s="7">
        <v>11</v>
      </c>
    </row>
    <row r="7" spans="1:4" ht="14.25" x14ac:dyDescent="0.15">
      <c r="A7" s="177" t="s">
        <v>2904</v>
      </c>
      <c r="B7" s="10" t="s">
        <v>2905</v>
      </c>
      <c r="C7" s="8" t="s">
        <v>275</v>
      </c>
      <c r="D7" s="7">
        <v>11</v>
      </c>
    </row>
    <row r="8" spans="1:4" ht="14.25" x14ac:dyDescent="0.15">
      <c r="A8" s="177" t="s">
        <v>2906</v>
      </c>
      <c r="B8" s="10" t="s">
        <v>489</v>
      </c>
      <c r="C8" s="8" t="s">
        <v>275</v>
      </c>
      <c r="D8" s="7">
        <v>11</v>
      </c>
    </row>
    <row r="9" spans="1:4" ht="14.25" x14ac:dyDescent="0.15">
      <c r="A9" s="177" t="s">
        <v>2907</v>
      </c>
      <c r="B9" s="10" t="s">
        <v>297</v>
      </c>
      <c r="C9" s="8" t="s">
        <v>275</v>
      </c>
      <c r="D9" s="7">
        <v>11</v>
      </c>
    </row>
    <row r="10" spans="1:4" ht="14.25" x14ac:dyDescent="0.15">
      <c r="A10" s="177" t="s">
        <v>2908</v>
      </c>
      <c r="B10" s="10" t="s">
        <v>403</v>
      </c>
      <c r="C10" s="8" t="s">
        <v>285</v>
      </c>
      <c r="D10" s="7">
        <v>11</v>
      </c>
    </row>
    <row r="11" spans="1:4" ht="14.25" x14ac:dyDescent="0.15">
      <c r="A11" s="177" t="s">
        <v>2909</v>
      </c>
      <c r="B11" s="10" t="s">
        <v>2910</v>
      </c>
      <c r="C11" s="8" t="s">
        <v>275</v>
      </c>
      <c r="D11" s="7">
        <v>11</v>
      </c>
    </row>
  </sheetData>
  <autoFilter ref="A1:D11" xr:uid="{00000000-0009-0000-0000-00001C000000}"/>
  <phoneticPr fontId="26" type="noConversion"/>
  <pageMargins left="0.75" right="0.75" top="1" bottom="1" header="0.51180555555555596" footer="0.51180555555555596"/>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8"/>
  <sheetViews>
    <sheetView workbookViewId="0">
      <selection activeCell="K33" sqref="K33"/>
    </sheetView>
  </sheetViews>
  <sheetFormatPr defaultColWidth="9" defaultRowHeight="13.5" x14ac:dyDescent="0.15"/>
  <cols>
    <col min="1" max="2" width="7.5" style="5" customWidth="1"/>
    <col min="3" max="3" width="7.75" style="5" customWidth="1"/>
    <col min="4" max="4" width="7.5" style="5" customWidth="1"/>
    <col min="5" max="16384" width="9" style="5"/>
  </cols>
  <sheetData>
    <row r="1" spans="1:4" x14ac:dyDescent="0.15">
      <c r="A1" s="6" t="s">
        <v>2878</v>
      </c>
      <c r="B1" s="6" t="s">
        <v>262</v>
      </c>
      <c r="C1" s="6" t="s">
        <v>222</v>
      </c>
      <c r="D1" s="6" t="s">
        <v>2879</v>
      </c>
    </row>
    <row r="2" spans="1:4" x14ac:dyDescent="0.15">
      <c r="A2" s="177" t="s">
        <v>2880</v>
      </c>
      <c r="B2" s="7" t="s">
        <v>2881</v>
      </c>
      <c r="C2" s="8" t="s">
        <v>275</v>
      </c>
      <c r="D2" s="7">
        <v>8</v>
      </c>
    </row>
    <row r="3" spans="1:4" x14ac:dyDescent="0.15">
      <c r="A3" s="177" t="s">
        <v>2882</v>
      </c>
      <c r="B3" s="7" t="s">
        <v>2883</v>
      </c>
      <c r="C3" s="8" t="s">
        <v>275</v>
      </c>
      <c r="D3" s="7">
        <v>11</v>
      </c>
    </row>
    <row r="4" spans="1:4" x14ac:dyDescent="0.15">
      <c r="A4" s="177" t="s">
        <v>2884</v>
      </c>
      <c r="B4" s="7" t="s">
        <v>2885</v>
      </c>
      <c r="C4" s="8" t="s">
        <v>285</v>
      </c>
      <c r="D4" s="7">
        <v>11</v>
      </c>
    </row>
    <row r="5" spans="1:4" x14ac:dyDescent="0.15">
      <c r="A5" s="177" t="s">
        <v>2886</v>
      </c>
      <c r="B5" s="7" t="s">
        <v>2887</v>
      </c>
      <c r="C5" s="8" t="s">
        <v>285</v>
      </c>
      <c r="D5" s="7">
        <v>11</v>
      </c>
    </row>
    <row r="6" spans="1:4" x14ac:dyDescent="0.15">
      <c r="A6" s="177" t="s">
        <v>2888</v>
      </c>
      <c r="B6" s="7" t="s">
        <v>2889</v>
      </c>
      <c r="C6" s="8" t="s">
        <v>275</v>
      </c>
      <c r="D6" s="7">
        <v>11</v>
      </c>
    </row>
    <row r="7" spans="1:4" x14ac:dyDescent="0.15">
      <c r="A7" s="177" t="s">
        <v>2890</v>
      </c>
      <c r="B7" s="9" t="s">
        <v>2891</v>
      </c>
      <c r="C7" s="8" t="s">
        <v>275</v>
      </c>
      <c r="D7" s="7">
        <v>11</v>
      </c>
    </row>
    <row r="8" spans="1:4" s="4" customFormat="1" x14ac:dyDescent="0.15">
      <c r="A8" s="177" t="s">
        <v>2892</v>
      </c>
      <c r="B8" s="9" t="s">
        <v>2893</v>
      </c>
      <c r="C8" s="8" t="s">
        <v>275</v>
      </c>
      <c r="D8" s="9">
        <v>11</v>
      </c>
    </row>
  </sheetData>
  <autoFilter ref="A1:D8" xr:uid="{00000000-0009-0000-0000-00001D000000}"/>
  <phoneticPr fontId="26" type="noConversion"/>
  <pageMargins left="0.75" right="0.75" top="1" bottom="1" header="0.51180555555555596" footer="0.51180555555555596"/>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11"/>
  <sheetViews>
    <sheetView workbookViewId="0">
      <selection activeCell="D5" sqref="D5"/>
    </sheetView>
  </sheetViews>
  <sheetFormatPr defaultColWidth="9" defaultRowHeight="13.5" x14ac:dyDescent="0.15"/>
  <cols>
    <col min="1" max="16384" width="9" style="5"/>
  </cols>
  <sheetData>
    <row r="1" spans="1:4" x14ac:dyDescent="0.15">
      <c r="A1" s="6" t="s">
        <v>2878</v>
      </c>
      <c r="B1" s="6" t="s">
        <v>262</v>
      </c>
      <c r="C1" s="6" t="s">
        <v>222</v>
      </c>
      <c r="D1" s="6" t="s">
        <v>2879</v>
      </c>
    </row>
    <row r="2" spans="1:4" ht="14.25" x14ac:dyDescent="0.15">
      <c r="A2" s="177" t="s">
        <v>2894</v>
      </c>
      <c r="B2" s="10" t="s">
        <v>2895</v>
      </c>
      <c r="C2" s="8" t="s">
        <v>275</v>
      </c>
      <c r="D2" s="7">
        <v>0</v>
      </c>
    </row>
    <row r="3" spans="1:4" ht="14.25" x14ac:dyDescent="0.15">
      <c r="A3" s="177" t="s">
        <v>2896</v>
      </c>
      <c r="B3" s="10" t="s">
        <v>2897</v>
      </c>
      <c r="C3" s="8" t="s">
        <v>275</v>
      </c>
      <c r="D3" s="7">
        <v>8</v>
      </c>
    </row>
    <row r="4" spans="1:4" ht="14.25" x14ac:dyDescent="0.15">
      <c r="A4" s="177" t="s">
        <v>2898</v>
      </c>
      <c r="B4" s="10" t="s">
        <v>2899</v>
      </c>
      <c r="C4" s="8" t="s">
        <v>275</v>
      </c>
      <c r="D4" s="7">
        <v>8</v>
      </c>
    </row>
    <row r="5" spans="1:4" ht="14.25" x14ac:dyDescent="0.15">
      <c r="A5" s="177" t="s">
        <v>2900</v>
      </c>
      <c r="B5" s="10" t="s">
        <v>2901</v>
      </c>
      <c r="C5" s="8" t="s">
        <v>275</v>
      </c>
      <c r="D5" s="7">
        <v>8</v>
      </c>
    </row>
    <row r="6" spans="1:4" ht="14.25" x14ac:dyDescent="0.15">
      <c r="A6" s="177" t="s">
        <v>2902</v>
      </c>
      <c r="B6" s="10" t="s">
        <v>2903</v>
      </c>
      <c r="C6" s="8" t="s">
        <v>285</v>
      </c>
      <c r="D6" s="7">
        <v>11</v>
      </c>
    </row>
    <row r="7" spans="1:4" ht="14.25" x14ac:dyDescent="0.15">
      <c r="A7" s="177" t="s">
        <v>2904</v>
      </c>
      <c r="B7" s="10" t="s">
        <v>2905</v>
      </c>
      <c r="C7" s="8" t="s">
        <v>275</v>
      </c>
      <c r="D7" s="7">
        <v>11</v>
      </c>
    </row>
    <row r="8" spans="1:4" ht="14.25" x14ac:dyDescent="0.15">
      <c r="A8" s="177" t="s">
        <v>2906</v>
      </c>
      <c r="B8" s="10" t="s">
        <v>489</v>
      </c>
      <c r="C8" s="8" t="s">
        <v>275</v>
      </c>
      <c r="D8" s="7">
        <v>11</v>
      </c>
    </row>
    <row r="9" spans="1:4" ht="14.25" x14ac:dyDescent="0.15">
      <c r="A9" s="177" t="s">
        <v>2907</v>
      </c>
      <c r="B9" s="10" t="s">
        <v>297</v>
      </c>
      <c r="C9" s="8" t="s">
        <v>275</v>
      </c>
      <c r="D9" s="7">
        <v>11</v>
      </c>
    </row>
    <row r="10" spans="1:4" ht="14.25" x14ac:dyDescent="0.15">
      <c r="A10" s="177" t="s">
        <v>2908</v>
      </c>
      <c r="B10" s="10" t="s">
        <v>403</v>
      </c>
      <c r="C10" s="8" t="s">
        <v>285</v>
      </c>
      <c r="D10" s="7">
        <v>0</v>
      </c>
    </row>
    <row r="11" spans="1:4" ht="14.25" x14ac:dyDescent="0.15">
      <c r="A11" s="177" t="s">
        <v>2909</v>
      </c>
      <c r="B11" s="10" t="s">
        <v>2910</v>
      </c>
      <c r="C11" s="8" t="s">
        <v>275</v>
      </c>
      <c r="D11" s="7">
        <v>11</v>
      </c>
    </row>
  </sheetData>
  <autoFilter ref="A1:D11" xr:uid="{00000000-0009-0000-0000-00001E000000}"/>
  <phoneticPr fontId="26" type="noConversion"/>
  <pageMargins left="0.75" right="0.75" top="1" bottom="1" header="0.51180555555555596" footer="0.5118055555555559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8"/>
  <sheetViews>
    <sheetView workbookViewId="0">
      <selection activeCell="H29" sqref="H29"/>
    </sheetView>
  </sheetViews>
  <sheetFormatPr defaultColWidth="9" defaultRowHeight="13.5" x14ac:dyDescent="0.15"/>
  <cols>
    <col min="1" max="2" width="7.5" style="5" customWidth="1"/>
    <col min="3" max="3" width="7.75" style="5" customWidth="1"/>
    <col min="4" max="4" width="7.5" style="5" customWidth="1"/>
    <col min="5" max="16384" width="9" style="5"/>
  </cols>
  <sheetData>
    <row r="1" spans="1:4" x14ac:dyDescent="0.15">
      <c r="A1" s="6" t="s">
        <v>2878</v>
      </c>
      <c r="B1" s="6" t="s">
        <v>262</v>
      </c>
      <c r="C1" s="6" t="s">
        <v>222</v>
      </c>
      <c r="D1" s="6" t="s">
        <v>2879</v>
      </c>
    </row>
    <row r="2" spans="1:4" x14ac:dyDescent="0.15">
      <c r="A2" s="177" t="s">
        <v>2880</v>
      </c>
      <c r="B2" s="7" t="s">
        <v>2881</v>
      </c>
      <c r="C2" s="8" t="s">
        <v>275</v>
      </c>
      <c r="D2" s="7">
        <v>8</v>
      </c>
    </row>
    <row r="3" spans="1:4" x14ac:dyDescent="0.15">
      <c r="A3" s="177" t="s">
        <v>2882</v>
      </c>
      <c r="B3" s="7" t="s">
        <v>2883</v>
      </c>
      <c r="C3" s="8" t="s">
        <v>275</v>
      </c>
      <c r="D3" s="7">
        <v>11</v>
      </c>
    </row>
    <row r="4" spans="1:4" x14ac:dyDescent="0.15">
      <c r="A4" s="177" t="s">
        <v>2884</v>
      </c>
      <c r="B4" s="7" t="s">
        <v>2885</v>
      </c>
      <c r="C4" s="8" t="s">
        <v>285</v>
      </c>
      <c r="D4" s="7">
        <v>11</v>
      </c>
    </row>
    <row r="5" spans="1:4" x14ac:dyDescent="0.15">
      <c r="A5" s="177" t="s">
        <v>2886</v>
      </c>
      <c r="B5" s="7" t="s">
        <v>2887</v>
      </c>
      <c r="C5" s="8" t="s">
        <v>285</v>
      </c>
      <c r="D5" s="7">
        <v>11</v>
      </c>
    </row>
    <row r="6" spans="1:4" x14ac:dyDescent="0.15">
      <c r="A6" s="177" t="s">
        <v>2888</v>
      </c>
      <c r="B6" s="7" t="s">
        <v>2889</v>
      </c>
      <c r="C6" s="8" t="s">
        <v>275</v>
      </c>
      <c r="D6" s="7">
        <v>11</v>
      </c>
    </row>
    <row r="7" spans="1:4" x14ac:dyDescent="0.15">
      <c r="A7" s="177" t="s">
        <v>2890</v>
      </c>
      <c r="B7" s="9" t="s">
        <v>2891</v>
      </c>
      <c r="C7" s="8" t="s">
        <v>275</v>
      </c>
      <c r="D7" s="7">
        <v>11</v>
      </c>
    </row>
    <row r="8" spans="1:4" s="4" customFormat="1" x14ac:dyDescent="0.15">
      <c r="A8" s="177" t="s">
        <v>2892</v>
      </c>
      <c r="B8" s="9" t="s">
        <v>2893</v>
      </c>
      <c r="C8" s="8" t="s">
        <v>275</v>
      </c>
      <c r="D8" s="9">
        <v>11</v>
      </c>
    </row>
  </sheetData>
  <autoFilter ref="A1:D8" xr:uid="{00000000-0009-0000-0000-00001F000000}"/>
  <phoneticPr fontId="26" type="noConversion"/>
  <pageMargins left="0.75" right="0.75" top="1" bottom="1" header="0.51180555555555596" footer="0.51180555555555596"/>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11"/>
  <sheetViews>
    <sheetView workbookViewId="0">
      <selection activeCell="G21" sqref="G21"/>
    </sheetView>
  </sheetViews>
  <sheetFormatPr defaultColWidth="9" defaultRowHeight="13.5" x14ac:dyDescent="0.15"/>
  <cols>
    <col min="1" max="16384" width="9" style="5"/>
  </cols>
  <sheetData>
    <row r="1" spans="1:4" x14ac:dyDescent="0.15">
      <c r="A1" s="6" t="s">
        <v>2878</v>
      </c>
      <c r="B1" s="6" t="s">
        <v>262</v>
      </c>
      <c r="C1" s="6" t="s">
        <v>222</v>
      </c>
      <c r="D1" s="6" t="s">
        <v>2879</v>
      </c>
    </row>
    <row r="2" spans="1:4" ht="14.25" x14ac:dyDescent="0.15">
      <c r="A2" s="177" t="s">
        <v>2894</v>
      </c>
      <c r="B2" s="10" t="s">
        <v>2895</v>
      </c>
      <c r="C2" s="8" t="s">
        <v>275</v>
      </c>
      <c r="D2" s="7">
        <v>0</v>
      </c>
    </row>
    <row r="3" spans="1:4" ht="14.25" x14ac:dyDescent="0.15">
      <c r="A3" s="177" t="s">
        <v>2896</v>
      </c>
      <c r="B3" s="10" t="s">
        <v>2897</v>
      </c>
      <c r="C3" s="8" t="s">
        <v>275</v>
      </c>
      <c r="D3" s="7">
        <v>8</v>
      </c>
    </row>
    <row r="4" spans="1:4" ht="14.25" x14ac:dyDescent="0.15">
      <c r="A4" s="177" t="s">
        <v>2898</v>
      </c>
      <c r="B4" s="10" t="s">
        <v>2899</v>
      </c>
      <c r="C4" s="8" t="s">
        <v>275</v>
      </c>
      <c r="D4" s="7">
        <v>8</v>
      </c>
    </row>
    <row r="5" spans="1:4" ht="14.25" x14ac:dyDescent="0.15">
      <c r="A5" s="177" t="s">
        <v>2900</v>
      </c>
      <c r="B5" s="10" t="s">
        <v>2901</v>
      </c>
      <c r="C5" s="8" t="s">
        <v>275</v>
      </c>
      <c r="D5" s="7">
        <v>8</v>
      </c>
    </row>
    <row r="6" spans="1:4" ht="14.25" x14ac:dyDescent="0.15">
      <c r="A6" s="177" t="s">
        <v>2902</v>
      </c>
      <c r="B6" s="10" t="s">
        <v>2903</v>
      </c>
      <c r="C6" s="8" t="s">
        <v>285</v>
      </c>
      <c r="D6" s="7">
        <v>11</v>
      </c>
    </row>
    <row r="7" spans="1:4" ht="14.25" x14ac:dyDescent="0.15">
      <c r="A7" s="177" t="s">
        <v>2904</v>
      </c>
      <c r="B7" s="10" t="s">
        <v>2905</v>
      </c>
      <c r="C7" s="8" t="s">
        <v>275</v>
      </c>
      <c r="D7" s="7">
        <v>11</v>
      </c>
    </row>
    <row r="8" spans="1:4" ht="14.25" x14ac:dyDescent="0.15">
      <c r="A8" s="177" t="s">
        <v>2906</v>
      </c>
      <c r="B8" s="10" t="s">
        <v>489</v>
      </c>
      <c r="C8" s="8" t="s">
        <v>275</v>
      </c>
      <c r="D8" s="7">
        <v>11</v>
      </c>
    </row>
    <row r="9" spans="1:4" ht="14.25" x14ac:dyDescent="0.15">
      <c r="A9" s="177" t="s">
        <v>2907</v>
      </c>
      <c r="B9" s="10" t="s">
        <v>297</v>
      </c>
      <c r="C9" s="8" t="s">
        <v>275</v>
      </c>
      <c r="D9" s="7">
        <v>11</v>
      </c>
    </row>
    <row r="10" spans="1:4" ht="14.25" x14ac:dyDescent="0.15">
      <c r="A10" s="177" t="s">
        <v>2908</v>
      </c>
      <c r="B10" s="10" t="s">
        <v>403</v>
      </c>
      <c r="C10" s="8" t="s">
        <v>285</v>
      </c>
      <c r="D10" s="7">
        <v>11</v>
      </c>
    </row>
    <row r="11" spans="1:4" ht="14.25" x14ac:dyDescent="0.15">
      <c r="A11" s="177" t="s">
        <v>2909</v>
      </c>
      <c r="B11" s="10" t="s">
        <v>2910</v>
      </c>
      <c r="C11" s="8" t="s">
        <v>275</v>
      </c>
      <c r="D11" s="7">
        <v>11</v>
      </c>
    </row>
  </sheetData>
  <autoFilter ref="A1:D11" xr:uid="{00000000-0009-0000-0000-000020000000}"/>
  <phoneticPr fontId="26" type="noConversion"/>
  <pageMargins left="0.75" right="0.75" top="1" bottom="1" header="0.51180555555555596" footer="0.51180555555555596"/>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11"/>
  <sheetViews>
    <sheetView workbookViewId="0">
      <selection activeCell="M28" sqref="M28"/>
    </sheetView>
  </sheetViews>
  <sheetFormatPr defaultColWidth="9" defaultRowHeight="13.5" x14ac:dyDescent="0.15"/>
  <cols>
    <col min="1" max="16384" width="9" style="5"/>
  </cols>
  <sheetData>
    <row r="1" spans="1:4" x14ac:dyDescent="0.15">
      <c r="A1" s="6" t="s">
        <v>2878</v>
      </c>
      <c r="B1" s="6" t="s">
        <v>262</v>
      </c>
      <c r="C1" s="6" t="s">
        <v>222</v>
      </c>
      <c r="D1" s="6" t="s">
        <v>2879</v>
      </c>
    </row>
    <row r="2" spans="1:4" ht="14.25" x14ac:dyDescent="0.15">
      <c r="A2" s="177" t="s">
        <v>2894</v>
      </c>
      <c r="B2" s="10" t="s">
        <v>2895</v>
      </c>
      <c r="C2" s="8" t="s">
        <v>275</v>
      </c>
      <c r="D2" s="7">
        <v>0</v>
      </c>
    </row>
    <row r="3" spans="1:4" ht="14.25" x14ac:dyDescent="0.15">
      <c r="A3" s="177" t="s">
        <v>2896</v>
      </c>
      <c r="B3" s="10" t="s">
        <v>2897</v>
      </c>
      <c r="C3" s="8" t="s">
        <v>275</v>
      </c>
      <c r="D3" s="7">
        <v>8</v>
      </c>
    </row>
    <row r="4" spans="1:4" ht="14.25" x14ac:dyDescent="0.15">
      <c r="A4" s="177" t="s">
        <v>2898</v>
      </c>
      <c r="B4" s="10" t="s">
        <v>2899</v>
      </c>
      <c r="C4" s="8" t="s">
        <v>275</v>
      </c>
      <c r="D4" s="7">
        <v>8</v>
      </c>
    </row>
    <row r="5" spans="1:4" ht="14.25" x14ac:dyDescent="0.15">
      <c r="A5" s="177" t="s">
        <v>2900</v>
      </c>
      <c r="B5" s="10" t="s">
        <v>2901</v>
      </c>
      <c r="C5" s="8" t="s">
        <v>275</v>
      </c>
      <c r="D5" s="7">
        <v>8</v>
      </c>
    </row>
    <row r="6" spans="1:4" ht="14.25" x14ac:dyDescent="0.15">
      <c r="A6" s="177" t="s">
        <v>2902</v>
      </c>
      <c r="B6" s="10" t="s">
        <v>2903</v>
      </c>
      <c r="C6" s="8" t="s">
        <v>285</v>
      </c>
      <c r="D6" s="7">
        <v>11</v>
      </c>
    </row>
    <row r="7" spans="1:4" ht="14.25" x14ac:dyDescent="0.15">
      <c r="A7" s="177" t="s">
        <v>2904</v>
      </c>
      <c r="B7" s="10" t="s">
        <v>2905</v>
      </c>
      <c r="C7" s="8" t="s">
        <v>275</v>
      </c>
      <c r="D7" s="7">
        <v>11</v>
      </c>
    </row>
    <row r="8" spans="1:4" ht="14.25" x14ac:dyDescent="0.15">
      <c r="A8" s="177" t="s">
        <v>2906</v>
      </c>
      <c r="B8" s="10" t="s">
        <v>489</v>
      </c>
      <c r="C8" s="8" t="s">
        <v>275</v>
      </c>
      <c r="D8" s="7">
        <v>11</v>
      </c>
    </row>
    <row r="9" spans="1:4" ht="14.25" x14ac:dyDescent="0.15">
      <c r="A9" s="177" t="s">
        <v>2907</v>
      </c>
      <c r="B9" s="10" t="s">
        <v>297</v>
      </c>
      <c r="C9" s="8" t="s">
        <v>275</v>
      </c>
      <c r="D9" s="7">
        <v>11</v>
      </c>
    </row>
    <row r="10" spans="1:4" ht="14.25" x14ac:dyDescent="0.15">
      <c r="A10" s="177" t="s">
        <v>2908</v>
      </c>
      <c r="B10" s="10" t="s">
        <v>403</v>
      </c>
      <c r="C10" s="8" t="s">
        <v>285</v>
      </c>
      <c r="D10" s="7">
        <v>11</v>
      </c>
    </row>
    <row r="11" spans="1:4" ht="14.25" x14ac:dyDescent="0.15">
      <c r="A11" s="177" t="s">
        <v>2909</v>
      </c>
      <c r="B11" s="10" t="s">
        <v>2910</v>
      </c>
      <c r="C11" s="8" t="s">
        <v>275</v>
      </c>
      <c r="D11" s="7">
        <v>11</v>
      </c>
    </row>
  </sheetData>
  <autoFilter ref="A1:D11" xr:uid="{00000000-0009-0000-0000-000021000000}"/>
  <phoneticPr fontId="26" type="noConversion"/>
  <pageMargins left="0.75" right="0.75" top="1" bottom="1" header="0.51180555555555596" footer="0.5118055555555559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D8"/>
  <sheetViews>
    <sheetView workbookViewId="0">
      <selection activeCell="J37" sqref="J37"/>
    </sheetView>
  </sheetViews>
  <sheetFormatPr defaultColWidth="9" defaultRowHeight="13.5" x14ac:dyDescent="0.15"/>
  <cols>
    <col min="1" max="2" width="7.5" style="5" customWidth="1"/>
    <col min="3" max="3" width="7.75" style="5" customWidth="1"/>
    <col min="4" max="4" width="7.5" style="5" customWidth="1"/>
    <col min="5" max="16384" width="9" style="5"/>
  </cols>
  <sheetData>
    <row r="1" spans="1:4" x14ac:dyDescent="0.15">
      <c r="A1" s="6" t="s">
        <v>2878</v>
      </c>
      <c r="B1" s="6" t="s">
        <v>262</v>
      </c>
      <c r="C1" s="6" t="s">
        <v>222</v>
      </c>
      <c r="D1" s="6" t="s">
        <v>2879</v>
      </c>
    </row>
    <row r="2" spans="1:4" x14ac:dyDescent="0.15">
      <c r="A2" s="177" t="s">
        <v>2880</v>
      </c>
      <c r="B2" s="7" t="s">
        <v>2881</v>
      </c>
      <c r="C2" s="8" t="s">
        <v>275</v>
      </c>
      <c r="D2" s="7">
        <v>8</v>
      </c>
    </row>
    <row r="3" spans="1:4" x14ac:dyDescent="0.15">
      <c r="A3" s="177" t="s">
        <v>2882</v>
      </c>
      <c r="B3" s="7" t="s">
        <v>2883</v>
      </c>
      <c r="C3" s="8" t="s">
        <v>275</v>
      </c>
      <c r="D3" s="7">
        <v>11</v>
      </c>
    </row>
    <row r="4" spans="1:4" x14ac:dyDescent="0.15">
      <c r="A4" s="177" t="s">
        <v>2884</v>
      </c>
      <c r="B4" s="7" t="s">
        <v>2885</v>
      </c>
      <c r="C4" s="8" t="s">
        <v>285</v>
      </c>
      <c r="D4" s="7">
        <v>11</v>
      </c>
    </row>
    <row r="5" spans="1:4" x14ac:dyDescent="0.15">
      <c r="A5" s="177" t="s">
        <v>2886</v>
      </c>
      <c r="B5" s="7" t="s">
        <v>2887</v>
      </c>
      <c r="C5" s="8" t="s">
        <v>285</v>
      </c>
      <c r="D5" s="7">
        <v>11</v>
      </c>
    </row>
    <row r="6" spans="1:4" x14ac:dyDescent="0.15">
      <c r="A6" s="177" t="s">
        <v>2888</v>
      </c>
      <c r="B6" s="7" t="s">
        <v>2889</v>
      </c>
      <c r="C6" s="8" t="s">
        <v>275</v>
      </c>
      <c r="D6" s="7">
        <v>11</v>
      </c>
    </row>
    <row r="7" spans="1:4" x14ac:dyDescent="0.15">
      <c r="A7" s="177" t="s">
        <v>2890</v>
      </c>
      <c r="B7" s="9" t="s">
        <v>2891</v>
      </c>
      <c r="C7" s="8" t="s">
        <v>275</v>
      </c>
      <c r="D7" s="7">
        <v>11</v>
      </c>
    </row>
    <row r="8" spans="1:4" s="4" customFormat="1" x14ac:dyDescent="0.15">
      <c r="A8" s="177" t="s">
        <v>2892</v>
      </c>
      <c r="B8" s="9" t="s">
        <v>2893</v>
      </c>
      <c r="C8" s="8" t="s">
        <v>275</v>
      </c>
      <c r="D8" s="9">
        <v>11</v>
      </c>
    </row>
  </sheetData>
  <autoFilter ref="A1:D8" xr:uid="{00000000-0009-0000-0000-000022000000}"/>
  <phoneticPr fontId="26" type="noConversion"/>
  <pageMargins left="0.75" right="0.75" top="1" bottom="1" header="0.51180555555555596" footer="0.51180555555555596"/>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11"/>
  <sheetViews>
    <sheetView workbookViewId="0">
      <selection activeCell="P32" sqref="P32"/>
    </sheetView>
  </sheetViews>
  <sheetFormatPr defaultColWidth="9" defaultRowHeight="13.5" x14ac:dyDescent="0.15"/>
  <cols>
    <col min="1" max="16384" width="9" style="5"/>
  </cols>
  <sheetData>
    <row r="1" spans="1:4" x14ac:dyDescent="0.15">
      <c r="A1" s="6" t="s">
        <v>2878</v>
      </c>
      <c r="B1" s="6" t="s">
        <v>262</v>
      </c>
      <c r="C1" s="6" t="s">
        <v>222</v>
      </c>
      <c r="D1" s="6" t="s">
        <v>2879</v>
      </c>
    </row>
    <row r="2" spans="1:4" ht="14.25" x14ac:dyDescent="0.15">
      <c r="A2" s="177" t="s">
        <v>2894</v>
      </c>
      <c r="B2" s="10" t="s">
        <v>2895</v>
      </c>
      <c r="C2" s="8" t="s">
        <v>275</v>
      </c>
      <c r="D2" s="7">
        <v>0</v>
      </c>
    </row>
    <row r="3" spans="1:4" ht="14.25" x14ac:dyDescent="0.15">
      <c r="A3" s="177" t="s">
        <v>2896</v>
      </c>
      <c r="B3" s="10" t="s">
        <v>2897</v>
      </c>
      <c r="C3" s="8" t="s">
        <v>275</v>
      </c>
      <c r="D3" s="7">
        <v>8</v>
      </c>
    </row>
    <row r="4" spans="1:4" ht="14.25" x14ac:dyDescent="0.15">
      <c r="A4" s="177" t="s">
        <v>2898</v>
      </c>
      <c r="B4" s="10" t="s">
        <v>2899</v>
      </c>
      <c r="C4" s="8" t="s">
        <v>275</v>
      </c>
      <c r="D4" s="7">
        <v>8</v>
      </c>
    </row>
    <row r="5" spans="1:4" ht="14.25" x14ac:dyDescent="0.15">
      <c r="A5" s="177" t="s">
        <v>2900</v>
      </c>
      <c r="B5" s="10" t="s">
        <v>2901</v>
      </c>
      <c r="C5" s="8" t="s">
        <v>275</v>
      </c>
      <c r="D5" s="7">
        <v>8</v>
      </c>
    </row>
    <row r="6" spans="1:4" ht="14.25" x14ac:dyDescent="0.15">
      <c r="A6" s="177" t="s">
        <v>2902</v>
      </c>
      <c r="B6" s="10" t="s">
        <v>2903</v>
      </c>
      <c r="C6" s="8" t="s">
        <v>285</v>
      </c>
      <c r="D6" s="7">
        <v>11</v>
      </c>
    </row>
    <row r="7" spans="1:4" ht="14.25" x14ac:dyDescent="0.15">
      <c r="A7" s="177" t="s">
        <v>2904</v>
      </c>
      <c r="B7" s="10" t="s">
        <v>2905</v>
      </c>
      <c r="C7" s="8" t="s">
        <v>275</v>
      </c>
      <c r="D7" s="7">
        <v>11</v>
      </c>
    </row>
    <row r="8" spans="1:4" ht="14.25" x14ac:dyDescent="0.15">
      <c r="A8" s="177" t="s">
        <v>2906</v>
      </c>
      <c r="B8" s="10" t="s">
        <v>489</v>
      </c>
      <c r="C8" s="8" t="s">
        <v>275</v>
      </c>
      <c r="D8" s="7">
        <v>11</v>
      </c>
    </row>
    <row r="9" spans="1:4" ht="14.25" x14ac:dyDescent="0.15">
      <c r="A9" s="177" t="s">
        <v>2907</v>
      </c>
      <c r="B9" s="10" t="s">
        <v>297</v>
      </c>
      <c r="C9" s="8" t="s">
        <v>275</v>
      </c>
      <c r="D9" s="7">
        <v>11</v>
      </c>
    </row>
    <row r="10" spans="1:4" ht="14.25" x14ac:dyDescent="0.15">
      <c r="A10" s="177" t="s">
        <v>2908</v>
      </c>
      <c r="B10" s="10" t="s">
        <v>403</v>
      </c>
      <c r="C10" s="8" t="s">
        <v>285</v>
      </c>
      <c r="D10" s="7">
        <v>11</v>
      </c>
    </row>
    <row r="11" spans="1:4" ht="14.25" x14ac:dyDescent="0.15">
      <c r="A11" s="177" t="s">
        <v>2909</v>
      </c>
      <c r="B11" s="10" t="s">
        <v>2910</v>
      </c>
      <c r="C11" s="8" t="s">
        <v>275</v>
      </c>
      <c r="D11" s="7">
        <v>11</v>
      </c>
    </row>
  </sheetData>
  <autoFilter ref="A1:D11" xr:uid="{00000000-0009-0000-0000-000023000000}"/>
  <phoneticPr fontId="26" type="noConversion"/>
  <pageMargins left="0.75" right="0.75" top="1" bottom="1" header="0.51180555555555596" footer="0.5118055555555559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8"/>
  <sheetViews>
    <sheetView workbookViewId="0">
      <selection activeCell="N30" sqref="N30"/>
    </sheetView>
  </sheetViews>
  <sheetFormatPr defaultColWidth="9" defaultRowHeight="13.5" x14ac:dyDescent="0.15"/>
  <cols>
    <col min="1" max="2" width="7.5" style="5" customWidth="1"/>
    <col min="3" max="3" width="7.75" style="5" customWidth="1"/>
    <col min="4" max="4" width="7.5" style="5" customWidth="1"/>
    <col min="5" max="16384" width="9" style="5"/>
  </cols>
  <sheetData>
    <row r="1" spans="1:4" x14ac:dyDescent="0.15">
      <c r="A1" s="6" t="s">
        <v>2878</v>
      </c>
      <c r="B1" s="6" t="s">
        <v>262</v>
      </c>
      <c r="C1" s="6" t="s">
        <v>222</v>
      </c>
      <c r="D1" s="6" t="s">
        <v>2879</v>
      </c>
    </row>
    <row r="2" spans="1:4" x14ac:dyDescent="0.15">
      <c r="A2" s="177" t="s">
        <v>2880</v>
      </c>
      <c r="B2" s="7" t="s">
        <v>2881</v>
      </c>
      <c r="C2" s="8" t="s">
        <v>275</v>
      </c>
      <c r="D2" s="7">
        <v>8</v>
      </c>
    </row>
    <row r="3" spans="1:4" x14ac:dyDescent="0.15">
      <c r="A3" s="177" t="s">
        <v>2882</v>
      </c>
      <c r="B3" s="7" t="s">
        <v>2883</v>
      </c>
      <c r="C3" s="8" t="s">
        <v>275</v>
      </c>
      <c r="D3" s="7">
        <v>11</v>
      </c>
    </row>
    <row r="4" spans="1:4" x14ac:dyDescent="0.15">
      <c r="A4" s="177" t="s">
        <v>2884</v>
      </c>
      <c r="B4" s="7" t="s">
        <v>2885</v>
      </c>
      <c r="C4" s="8" t="s">
        <v>285</v>
      </c>
      <c r="D4" s="7">
        <v>11</v>
      </c>
    </row>
    <row r="5" spans="1:4" x14ac:dyDescent="0.15">
      <c r="A5" s="177" t="s">
        <v>2886</v>
      </c>
      <c r="B5" s="7" t="s">
        <v>2887</v>
      </c>
      <c r="C5" s="8" t="s">
        <v>285</v>
      </c>
      <c r="D5" s="7">
        <v>11</v>
      </c>
    </row>
    <row r="6" spans="1:4" x14ac:dyDescent="0.15">
      <c r="A6" s="177" t="s">
        <v>2888</v>
      </c>
      <c r="B6" s="7" t="s">
        <v>2889</v>
      </c>
      <c r="C6" s="8" t="s">
        <v>275</v>
      </c>
      <c r="D6" s="7">
        <v>11</v>
      </c>
    </row>
    <row r="7" spans="1:4" x14ac:dyDescent="0.15">
      <c r="A7" s="177" t="s">
        <v>2890</v>
      </c>
      <c r="B7" s="9" t="s">
        <v>2891</v>
      </c>
      <c r="C7" s="8" t="s">
        <v>275</v>
      </c>
      <c r="D7" s="7">
        <v>11</v>
      </c>
    </row>
    <row r="8" spans="1:4" s="4" customFormat="1" x14ac:dyDescent="0.15">
      <c r="A8" s="177" t="s">
        <v>2892</v>
      </c>
      <c r="B8" s="9" t="s">
        <v>2893</v>
      </c>
      <c r="C8" s="8" t="s">
        <v>275</v>
      </c>
      <c r="D8" s="9">
        <v>11</v>
      </c>
    </row>
  </sheetData>
  <autoFilter ref="A1:D8" xr:uid="{00000000-0009-0000-0000-000024000000}"/>
  <phoneticPr fontId="26" type="noConversion"/>
  <pageMargins left="0.75" right="0.75" top="1" bottom="1" header="0.51180555555555596" footer="0.51180555555555596"/>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D11"/>
  <sheetViews>
    <sheetView workbookViewId="0">
      <selection activeCell="P31" sqref="P31"/>
    </sheetView>
  </sheetViews>
  <sheetFormatPr defaultColWidth="9" defaultRowHeight="13.5" x14ac:dyDescent="0.15"/>
  <cols>
    <col min="1" max="16384" width="9" style="5"/>
  </cols>
  <sheetData>
    <row r="1" spans="1:4" x14ac:dyDescent="0.15">
      <c r="A1" s="6" t="s">
        <v>2878</v>
      </c>
      <c r="B1" s="6" t="s">
        <v>262</v>
      </c>
      <c r="C1" s="6" t="s">
        <v>222</v>
      </c>
      <c r="D1" s="6" t="s">
        <v>2879</v>
      </c>
    </row>
    <row r="2" spans="1:4" ht="14.25" x14ac:dyDescent="0.15">
      <c r="A2" s="177" t="s">
        <v>2894</v>
      </c>
      <c r="B2" s="10" t="s">
        <v>2895</v>
      </c>
      <c r="C2" s="8" t="s">
        <v>275</v>
      </c>
      <c r="D2" s="7">
        <v>0</v>
      </c>
    </row>
    <row r="3" spans="1:4" ht="14.25" x14ac:dyDescent="0.15">
      <c r="A3" s="177" t="s">
        <v>2896</v>
      </c>
      <c r="B3" s="10" t="s">
        <v>2897</v>
      </c>
      <c r="C3" s="8" t="s">
        <v>275</v>
      </c>
      <c r="D3" s="7">
        <v>8</v>
      </c>
    </row>
    <row r="4" spans="1:4" ht="14.25" x14ac:dyDescent="0.15">
      <c r="A4" s="177" t="s">
        <v>2898</v>
      </c>
      <c r="B4" s="10" t="s">
        <v>2899</v>
      </c>
      <c r="C4" s="8" t="s">
        <v>275</v>
      </c>
      <c r="D4" s="7">
        <v>8</v>
      </c>
    </row>
    <row r="5" spans="1:4" ht="14.25" x14ac:dyDescent="0.15">
      <c r="A5" s="177" t="s">
        <v>2900</v>
      </c>
      <c r="B5" s="10" t="s">
        <v>2901</v>
      </c>
      <c r="C5" s="8" t="s">
        <v>275</v>
      </c>
      <c r="D5" s="7">
        <v>8</v>
      </c>
    </row>
    <row r="6" spans="1:4" ht="14.25" x14ac:dyDescent="0.15">
      <c r="A6" s="177" t="s">
        <v>2902</v>
      </c>
      <c r="B6" s="10" t="s">
        <v>2903</v>
      </c>
      <c r="C6" s="8" t="s">
        <v>285</v>
      </c>
      <c r="D6" s="7">
        <v>11</v>
      </c>
    </row>
    <row r="7" spans="1:4" ht="14.25" x14ac:dyDescent="0.15">
      <c r="A7" s="177" t="s">
        <v>2904</v>
      </c>
      <c r="B7" s="10" t="s">
        <v>2905</v>
      </c>
      <c r="C7" s="8" t="s">
        <v>275</v>
      </c>
      <c r="D7" s="7">
        <v>11</v>
      </c>
    </row>
    <row r="8" spans="1:4" ht="14.25" x14ac:dyDescent="0.15">
      <c r="A8" s="177" t="s">
        <v>2906</v>
      </c>
      <c r="B8" s="10" t="s">
        <v>489</v>
      </c>
      <c r="C8" s="8" t="s">
        <v>275</v>
      </c>
      <c r="D8" s="7">
        <v>11</v>
      </c>
    </row>
    <row r="9" spans="1:4" ht="14.25" x14ac:dyDescent="0.15">
      <c r="A9" s="177" t="s">
        <v>2907</v>
      </c>
      <c r="B9" s="10" t="s">
        <v>297</v>
      </c>
      <c r="C9" s="8" t="s">
        <v>275</v>
      </c>
      <c r="D9" s="7">
        <v>11</v>
      </c>
    </row>
    <row r="10" spans="1:4" ht="14.25" x14ac:dyDescent="0.15">
      <c r="A10" s="177" t="s">
        <v>2908</v>
      </c>
      <c r="B10" s="10" t="s">
        <v>403</v>
      </c>
      <c r="C10" s="8" t="s">
        <v>285</v>
      </c>
      <c r="D10" s="7">
        <v>11</v>
      </c>
    </row>
    <row r="11" spans="1:4" ht="14.25" x14ac:dyDescent="0.15">
      <c r="A11" s="177" t="s">
        <v>2909</v>
      </c>
      <c r="B11" s="10" t="s">
        <v>2910</v>
      </c>
      <c r="C11" s="8" t="s">
        <v>275</v>
      </c>
      <c r="D11" s="7">
        <v>11</v>
      </c>
    </row>
  </sheetData>
  <autoFilter ref="A1:D11" xr:uid="{00000000-0009-0000-0000-000025000000}"/>
  <phoneticPr fontId="26" type="noConversion"/>
  <pageMargins left="0.75" right="0.75" top="1" bottom="1" header="0.51180555555555596" footer="0.5118055555555559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8"/>
  <sheetViews>
    <sheetView workbookViewId="0">
      <selection activeCell="G24" sqref="G24"/>
    </sheetView>
  </sheetViews>
  <sheetFormatPr defaultColWidth="9" defaultRowHeight="13.5" x14ac:dyDescent="0.15"/>
  <cols>
    <col min="1" max="2" width="7.5" style="5" customWidth="1"/>
    <col min="3" max="3" width="7.75" style="5" customWidth="1"/>
    <col min="4" max="4" width="7.5" style="5" customWidth="1"/>
    <col min="5" max="16384" width="9" style="5"/>
  </cols>
  <sheetData>
    <row r="1" spans="1:4" x14ac:dyDescent="0.15">
      <c r="A1" s="6" t="s">
        <v>2878</v>
      </c>
      <c r="B1" s="6" t="s">
        <v>262</v>
      </c>
      <c r="C1" s="6" t="s">
        <v>222</v>
      </c>
      <c r="D1" s="6" t="s">
        <v>2879</v>
      </c>
    </row>
    <row r="2" spans="1:4" x14ac:dyDescent="0.15">
      <c r="A2" s="177" t="s">
        <v>2880</v>
      </c>
      <c r="B2" s="7" t="s">
        <v>2881</v>
      </c>
      <c r="C2" s="8" t="s">
        <v>275</v>
      </c>
      <c r="D2" s="7">
        <v>8</v>
      </c>
    </row>
    <row r="3" spans="1:4" x14ac:dyDescent="0.15">
      <c r="A3" s="177" t="s">
        <v>2882</v>
      </c>
      <c r="B3" s="7" t="s">
        <v>2883</v>
      </c>
      <c r="C3" s="8" t="s">
        <v>275</v>
      </c>
      <c r="D3" s="7">
        <v>11</v>
      </c>
    </row>
    <row r="4" spans="1:4" x14ac:dyDescent="0.15">
      <c r="A4" s="177" t="s">
        <v>2884</v>
      </c>
      <c r="B4" s="7" t="s">
        <v>2885</v>
      </c>
      <c r="C4" s="8" t="s">
        <v>285</v>
      </c>
      <c r="D4" s="7">
        <v>11</v>
      </c>
    </row>
    <row r="5" spans="1:4" x14ac:dyDescent="0.15">
      <c r="A5" s="177" t="s">
        <v>2886</v>
      </c>
      <c r="B5" s="7" t="s">
        <v>2887</v>
      </c>
      <c r="C5" s="8" t="s">
        <v>285</v>
      </c>
      <c r="D5" s="7">
        <v>11</v>
      </c>
    </row>
    <row r="6" spans="1:4" x14ac:dyDescent="0.15">
      <c r="A6" s="177" t="s">
        <v>2888</v>
      </c>
      <c r="B6" s="7" t="s">
        <v>2889</v>
      </c>
      <c r="C6" s="8" t="s">
        <v>275</v>
      </c>
      <c r="D6" s="7">
        <v>11</v>
      </c>
    </row>
    <row r="7" spans="1:4" x14ac:dyDescent="0.15">
      <c r="A7" s="177" t="s">
        <v>2890</v>
      </c>
      <c r="B7" s="9" t="s">
        <v>2891</v>
      </c>
      <c r="C7" s="8" t="s">
        <v>275</v>
      </c>
      <c r="D7" s="7">
        <v>11</v>
      </c>
    </row>
    <row r="8" spans="1:4" s="4" customFormat="1" x14ac:dyDescent="0.15">
      <c r="A8" s="177" t="s">
        <v>2892</v>
      </c>
      <c r="B8" s="9" t="s">
        <v>2893</v>
      </c>
      <c r="C8" s="8" t="s">
        <v>275</v>
      </c>
      <c r="D8" s="9">
        <v>11</v>
      </c>
    </row>
  </sheetData>
  <autoFilter ref="A1:D8" xr:uid="{00000000-0009-0000-0000-000026000000}"/>
  <phoneticPr fontId="26" type="noConversion"/>
  <pageMargins left="0.75" right="0.75" top="1" bottom="1" header="0.51180555555555596" footer="0.51180555555555596"/>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D11"/>
  <sheetViews>
    <sheetView workbookViewId="0">
      <selection activeCell="O21" sqref="O21"/>
    </sheetView>
  </sheetViews>
  <sheetFormatPr defaultColWidth="9" defaultRowHeight="13.5" x14ac:dyDescent="0.15"/>
  <cols>
    <col min="1" max="16384" width="9" style="5"/>
  </cols>
  <sheetData>
    <row r="1" spans="1:4" x14ac:dyDescent="0.15">
      <c r="A1" s="6" t="s">
        <v>2878</v>
      </c>
      <c r="B1" s="6" t="s">
        <v>262</v>
      </c>
      <c r="C1" s="6" t="s">
        <v>222</v>
      </c>
      <c r="D1" s="6" t="s">
        <v>2879</v>
      </c>
    </row>
    <row r="2" spans="1:4" ht="14.25" x14ac:dyDescent="0.15">
      <c r="A2" s="177" t="s">
        <v>2894</v>
      </c>
      <c r="B2" s="10" t="s">
        <v>2895</v>
      </c>
      <c r="C2" s="8" t="s">
        <v>275</v>
      </c>
      <c r="D2" s="7">
        <v>0</v>
      </c>
    </row>
    <row r="3" spans="1:4" ht="14.25" x14ac:dyDescent="0.15">
      <c r="A3" s="177" t="s">
        <v>2896</v>
      </c>
      <c r="B3" s="10" t="s">
        <v>2897</v>
      </c>
      <c r="C3" s="8" t="s">
        <v>275</v>
      </c>
      <c r="D3" s="7">
        <v>0</v>
      </c>
    </row>
    <row r="4" spans="1:4" ht="14.25" x14ac:dyDescent="0.15">
      <c r="A4" s="177" t="s">
        <v>2898</v>
      </c>
      <c r="B4" s="10" t="s">
        <v>2899</v>
      </c>
      <c r="C4" s="8" t="s">
        <v>275</v>
      </c>
      <c r="D4" s="7">
        <v>0</v>
      </c>
    </row>
    <row r="5" spans="1:4" ht="14.25" x14ac:dyDescent="0.15">
      <c r="A5" s="177" t="s">
        <v>2900</v>
      </c>
      <c r="B5" s="10" t="s">
        <v>2901</v>
      </c>
      <c r="C5" s="8" t="s">
        <v>275</v>
      </c>
      <c r="D5" s="7">
        <v>0</v>
      </c>
    </row>
    <row r="6" spans="1:4" ht="14.25" x14ac:dyDescent="0.15">
      <c r="A6" s="177" t="s">
        <v>2902</v>
      </c>
      <c r="B6" s="10" t="s">
        <v>2903</v>
      </c>
      <c r="C6" s="8" t="s">
        <v>285</v>
      </c>
      <c r="D6" s="7">
        <v>11</v>
      </c>
    </row>
    <row r="7" spans="1:4" ht="14.25" x14ac:dyDescent="0.15">
      <c r="A7" s="177" t="s">
        <v>2904</v>
      </c>
      <c r="B7" s="10" t="s">
        <v>2905</v>
      </c>
      <c r="C7" s="8" t="s">
        <v>275</v>
      </c>
      <c r="D7" s="7">
        <v>11</v>
      </c>
    </row>
    <row r="8" spans="1:4" ht="14.25" x14ac:dyDescent="0.15">
      <c r="A8" s="177" t="s">
        <v>2906</v>
      </c>
      <c r="B8" s="10" t="s">
        <v>489</v>
      </c>
      <c r="C8" s="8" t="s">
        <v>275</v>
      </c>
      <c r="D8" s="7">
        <v>11</v>
      </c>
    </row>
    <row r="9" spans="1:4" ht="14.25" x14ac:dyDescent="0.15">
      <c r="A9" s="177" t="s">
        <v>2907</v>
      </c>
      <c r="B9" s="10" t="s">
        <v>297</v>
      </c>
      <c r="C9" s="8" t="s">
        <v>275</v>
      </c>
      <c r="D9" s="7">
        <v>11</v>
      </c>
    </row>
    <row r="10" spans="1:4" ht="14.25" x14ac:dyDescent="0.15">
      <c r="A10" s="177" t="s">
        <v>2908</v>
      </c>
      <c r="B10" s="10" t="s">
        <v>403</v>
      </c>
      <c r="C10" s="8" t="s">
        <v>285</v>
      </c>
      <c r="D10" s="7">
        <v>11</v>
      </c>
    </row>
    <row r="11" spans="1:4" ht="14.25" x14ac:dyDescent="0.15">
      <c r="A11" s="177" t="s">
        <v>2909</v>
      </c>
      <c r="B11" s="10" t="s">
        <v>2910</v>
      </c>
      <c r="C11" s="8" t="s">
        <v>275</v>
      </c>
      <c r="D11" s="7">
        <v>11</v>
      </c>
    </row>
  </sheetData>
  <autoFilter ref="A1:D11" xr:uid="{00000000-0009-0000-0000-000027000000}"/>
  <phoneticPr fontId="26" type="noConversion"/>
  <pageMargins left="0.75" right="0.75" top="1" bottom="1" header="0.51180555555555596" footer="0.5118055555555559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D8"/>
  <sheetViews>
    <sheetView workbookViewId="0">
      <selection activeCell="L29" sqref="L29"/>
    </sheetView>
  </sheetViews>
  <sheetFormatPr defaultColWidth="9" defaultRowHeight="13.5" x14ac:dyDescent="0.15"/>
  <cols>
    <col min="1" max="2" width="7.5" style="5" customWidth="1"/>
    <col min="3" max="3" width="7.75" style="5" customWidth="1"/>
    <col min="4" max="4" width="7.5" style="5" customWidth="1"/>
    <col min="5" max="16384" width="9" style="5"/>
  </cols>
  <sheetData>
    <row r="1" spans="1:4" x14ac:dyDescent="0.15">
      <c r="A1" s="6" t="s">
        <v>2878</v>
      </c>
      <c r="B1" s="6" t="s">
        <v>262</v>
      </c>
      <c r="C1" s="6" t="s">
        <v>222</v>
      </c>
      <c r="D1" s="6" t="s">
        <v>2879</v>
      </c>
    </row>
    <row r="2" spans="1:4" x14ac:dyDescent="0.15">
      <c r="A2" s="177" t="s">
        <v>2880</v>
      </c>
      <c r="B2" s="7" t="s">
        <v>2881</v>
      </c>
      <c r="C2" s="8" t="s">
        <v>275</v>
      </c>
      <c r="D2" s="7">
        <v>8</v>
      </c>
    </row>
    <row r="3" spans="1:4" x14ac:dyDescent="0.15">
      <c r="A3" s="177" t="s">
        <v>2882</v>
      </c>
      <c r="B3" s="7" t="s">
        <v>2883</v>
      </c>
      <c r="C3" s="8" t="s">
        <v>275</v>
      </c>
      <c r="D3" s="7">
        <v>11</v>
      </c>
    </row>
    <row r="4" spans="1:4" x14ac:dyDescent="0.15">
      <c r="A4" s="177" t="s">
        <v>2884</v>
      </c>
      <c r="B4" s="7" t="s">
        <v>2885</v>
      </c>
      <c r="C4" s="8" t="s">
        <v>285</v>
      </c>
      <c r="D4" s="7">
        <v>11</v>
      </c>
    </row>
    <row r="5" spans="1:4" x14ac:dyDescent="0.15">
      <c r="A5" s="177" t="s">
        <v>2886</v>
      </c>
      <c r="B5" s="7" t="s">
        <v>2887</v>
      </c>
      <c r="C5" s="8" t="s">
        <v>285</v>
      </c>
      <c r="D5" s="7">
        <v>11</v>
      </c>
    </row>
    <row r="6" spans="1:4" x14ac:dyDescent="0.15">
      <c r="A6" s="177" t="s">
        <v>2888</v>
      </c>
      <c r="B6" s="7" t="s">
        <v>2889</v>
      </c>
      <c r="C6" s="8" t="s">
        <v>275</v>
      </c>
      <c r="D6" s="7">
        <v>11</v>
      </c>
    </row>
    <row r="7" spans="1:4" x14ac:dyDescent="0.15">
      <c r="A7" s="177" t="s">
        <v>2890</v>
      </c>
      <c r="B7" s="9" t="s">
        <v>2891</v>
      </c>
      <c r="C7" s="8" t="s">
        <v>275</v>
      </c>
      <c r="D7" s="7">
        <v>11</v>
      </c>
    </row>
    <row r="8" spans="1:4" s="4" customFormat="1" x14ac:dyDescent="0.15">
      <c r="A8" s="177" t="s">
        <v>2892</v>
      </c>
      <c r="B8" s="9" t="s">
        <v>2893</v>
      </c>
      <c r="C8" s="8" t="s">
        <v>275</v>
      </c>
      <c r="D8" s="9">
        <v>11</v>
      </c>
    </row>
  </sheetData>
  <autoFilter ref="A1:D8" xr:uid="{00000000-0009-0000-0000-000028000000}"/>
  <phoneticPr fontId="26" type="noConversion"/>
  <pageMargins left="0.75" right="0.75" top="1" bottom="1" header="0.51180555555555596" footer="0.51180555555555596"/>
  <pageSetup paperSize="9"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D11"/>
  <sheetViews>
    <sheetView workbookViewId="0">
      <selection activeCell="D2" sqref="D2:D11"/>
    </sheetView>
  </sheetViews>
  <sheetFormatPr defaultColWidth="9" defaultRowHeight="13.5" x14ac:dyDescent="0.15"/>
  <cols>
    <col min="1" max="16384" width="9" style="5"/>
  </cols>
  <sheetData>
    <row r="1" spans="1:4" x14ac:dyDescent="0.15">
      <c r="A1" s="6" t="s">
        <v>2878</v>
      </c>
      <c r="B1" s="6" t="s">
        <v>262</v>
      </c>
      <c r="C1" s="6" t="s">
        <v>222</v>
      </c>
      <c r="D1" s="6" t="s">
        <v>2879</v>
      </c>
    </row>
    <row r="2" spans="1:4" ht="14.25" x14ac:dyDescent="0.15">
      <c r="A2" s="177" t="s">
        <v>2894</v>
      </c>
      <c r="B2" s="10" t="s">
        <v>2895</v>
      </c>
      <c r="C2" s="8" t="s">
        <v>275</v>
      </c>
      <c r="D2" s="7">
        <v>0</v>
      </c>
    </row>
    <row r="3" spans="1:4" ht="14.25" x14ac:dyDescent="0.15">
      <c r="A3" s="177" t="s">
        <v>2896</v>
      </c>
      <c r="B3" s="10" t="s">
        <v>2897</v>
      </c>
      <c r="C3" s="8" t="s">
        <v>275</v>
      </c>
      <c r="D3" s="7">
        <v>8</v>
      </c>
    </row>
    <row r="4" spans="1:4" ht="14.25" x14ac:dyDescent="0.15">
      <c r="A4" s="177" t="s">
        <v>2898</v>
      </c>
      <c r="B4" s="10" t="s">
        <v>2899</v>
      </c>
      <c r="C4" s="8" t="s">
        <v>275</v>
      </c>
      <c r="D4" s="7">
        <v>8</v>
      </c>
    </row>
    <row r="5" spans="1:4" ht="14.25" x14ac:dyDescent="0.15">
      <c r="A5" s="177" t="s">
        <v>2900</v>
      </c>
      <c r="B5" s="10" t="s">
        <v>2901</v>
      </c>
      <c r="C5" s="8" t="s">
        <v>275</v>
      </c>
      <c r="D5" s="7">
        <v>8</v>
      </c>
    </row>
    <row r="6" spans="1:4" ht="14.25" x14ac:dyDescent="0.15">
      <c r="A6" s="177" t="s">
        <v>2902</v>
      </c>
      <c r="B6" s="10" t="s">
        <v>2903</v>
      </c>
      <c r="C6" s="8" t="s">
        <v>285</v>
      </c>
      <c r="D6" s="7">
        <v>11</v>
      </c>
    </row>
    <row r="7" spans="1:4" ht="14.25" x14ac:dyDescent="0.15">
      <c r="A7" s="177" t="s">
        <v>2904</v>
      </c>
      <c r="B7" s="10" t="s">
        <v>2905</v>
      </c>
      <c r="C7" s="8" t="s">
        <v>275</v>
      </c>
      <c r="D7" s="7">
        <v>11</v>
      </c>
    </row>
    <row r="8" spans="1:4" ht="14.25" x14ac:dyDescent="0.15">
      <c r="A8" s="177" t="s">
        <v>2906</v>
      </c>
      <c r="B8" s="10" t="s">
        <v>489</v>
      </c>
      <c r="C8" s="8" t="s">
        <v>275</v>
      </c>
      <c r="D8" s="7">
        <v>11</v>
      </c>
    </row>
    <row r="9" spans="1:4" ht="14.25" x14ac:dyDescent="0.15">
      <c r="A9" s="177" t="s">
        <v>2907</v>
      </c>
      <c r="B9" s="10" t="s">
        <v>297</v>
      </c>
      <c r="C9" s="8" t="s">
        <v>275</v>
      </c>
      <c r="D9" s="7">
        <v>11</v>
      </c>
    </row>
    <row r="10" spans="1:4" ht="14.25" x14ac:dyDescent="0.15">
      <c r="A10" s="177" t="s">
        <v>2908</v>
      </c>
      <c r="B10" s="10" t="s">
        <v>403</v>
      </c>
      <c r="C10" s="8" t="s">
        <v>285</v>
      </c>
      <c r="D10" s="7">
        <v>11</v>
      </c>
    </row>
    <row r="11" spans="1:4" ht="14.25" x14ac:dyDescent="0.15">
      <c r="A11" s="177" t="s">
        <v>2909</v>
      </c>
      <c r="B11" s="10" t="s">
        <v>2910</v>
      </c>
      <c r="C11" s="8" t="s">
        <v>275</v>
      </c>
      <c r="D11" s="7">
        <v>11</v>
      </c>
    </row>
  </sheetData>
  <autoFilter ref="A1:D11" xr:uid="{00000000-0009-0000-0000-000029000000}"/>
  <phoneticPr fontId="26" type="noConversion"/>
  <pageMargins left="0.75" right="0.75" top="1" bottom="1" header="0.51180555555555596" footer="0.51180555555555596"/>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8"/>
  <sheetViews>
    <sheetView workbookViewId="0">
      <selection activeCell="N29" sqref="N29"/>
    </sheetView>
  </sheetViews>
  <sheetFormatPr defaultColWidth="9" defaultRowHeight="13.5" x14ac:dyDescent="0.15"/>
  <cols>
    <col min="1" max="2" width="7.5" style="5" customWidth="1"/>
    <col min="3" max="3" width="7.75" style="5" customWidth="1"/>
    <col min="4" max="4" width="7.5" style="5" customWidth="1"/>
    <col min="5" max="16384" width="9" style="5"/>
  </cols>
  <sheetData>
    <row r="1" spans="1:4" x14ac:dyDescent="0.15">
      <c r="A1" s="6" t="s">
        <v>2878</v>
      </c>
      <c r="B1" s="6" t="s">
        <v>262</v>
      </c>
      <c r="C1" s="6" t="s">
        <v>222</v>
      </c>
      <c r="D1" s="6" t="s">
        <v>2879</v>
      </c>
    </row>
    <row r="2" spans="1:4" x14ac:dyDescent="0.15">
      <c r="A2" s="177" t="s">
        <v>2880</v>
      </c>
      <c r="B2" s="7" t="s">
        <v>2881</v>
      </c>
      <c r="C2" s="8" t="s">
        <v>275</v>
      </c>
      <c r="D2" s="7">
        <v>8</v>
      </c>
    </row>
    <row r="3" spans="1:4" x14ac:dyDescent="0.15">
      <c r="A3" s="177" t="s">
        <v>2882</v>
      </c>
      <c r="B3" s="7" t="s">
        <v>2883</v>
      </c>
      <c r="C3" s="8" t="s">
        <v>275</v>
      </c>
      <c r="D3" s="7">
        <v>11</v>
      </c>
    </row>
    <row r="4" spans="1:4" x14ac:dyDescent="0.15">
      <c r="A4" s="177" t="s">
        <v>2884</v>
      </c>
      <c r="B4" s="7" t="s">
        <v>2885</v>
      </c>
      <c r="C4" s="8" t="s">
        <v>285</v>
      </c>
      <c r="D4" s="7">
        <v>11</v>
      </c>
    </row>
    <row r="5" spans="1:4" x14ac:dyDescent="0.15">
      <c r="A5" s="177" t="s">
        <v>2886</v>
      </c>
      <c r="B5" s="7" t="s">
        <v>2887</v>
      </c>
      <c r="C5" s="8" t="s">
        <v>285</v>
      </c>
      <c r="D5" s="7">
        <v>11</v>
      </c>
    </row>
    <row r="6" spans="1:4" x14ac:dyDescent="0.15">
      <c r="A6" s="177" t="s">
        <v>2888</v>
      </c>
      <c r="B6" s="7" t="s">
        <v>2889</v>
      </c>
      <c r="C6" s="8" t="s">
        <v>275</v>
      </c>
      <c r="D6" s="7">
        <v>11</v>
      </c>
    </row>
    <row r="7" spans="1:4" x14ac:dyDescent="0.15">
      <c r="A7" s="177" t="s">
        <v>2890</v>
      </c>
      <c r="B7" s="9" t="s">
        <v>2891</v>
      </c>
      <c r="C7" s="8" t="s">
        <v>275</v>
      </c>
      <c r="D7" s="7">
        <v>11</v>
      </c>
    </row>
    <row r="8" spans="1:4" s="4" customFormat="1" x14ac:dyDescent="0.15">
      <c r="A8" s="177" t="s">
        <v>2892</v>
      </c>
      <c r="B8" s="9" t="s">
        <v>2893</v>
      </c>
      <c r="C8" s="8" t="s">
        <v>275</v>
      </c>
      <c r="D8" s="9">
        <v>11</v>
      </c>
    </row>
  </sheetData>
  <autoFilter ref="A1:D8" xr:uid="{00000000-0009-0000-0000-00002A000000}"/>
  <phoneticPr fontId="26" type="noConversion"/>
  <pageMargins left="0.75" right="0.75" top="1" bottom="1" header="0.51180555555555596" footer="0.51180555555555596"/>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D843"/>
  <sheetViews>
    <sheetView workbookViewId="0">
      <pane xSplit="4" ySplit="1" topLeftCell="E206" activePane="bottomRight" state="frozen"/>
      <selection pane="topRight"/>
      <selection pane="bottomLeft"/>
      <selection pane="bottomRight" activeCell="I225" sqref="I225"/>
    </sheetView>
  </sheetViews>
  <sheetFormatPr defaultColWidth="9" defaultRowHeight="15" customHeight="1" x14ac:dyDescent="0.15"/>
  <cols>
    <col min="1" max="1" width="18.75" customWidth="1"/>
    <col min="2" max="2" width="18.625" customWidth="1"/>
    <col min="3" max="3" width="11.125" customWidth="1"/>
    <col min="4" max="4" width="4.625" customWidth="1"/>
  </cols>
  <sheetData>
    <row r="1" spans="1:4" ht="15" customHeight="1" x14ac:dyDescent="0.15">
      <c r="A1" s="1" t="s">
        <v>2911</v>
      </c>
      <c r="B1" s="1" t="s">
        <v>2912</v>
      </c>
      <c r="C1" s="1" t="s">
        <v>2913</v>
      </c>
      <c r="D1" s="1" t="s">
        <v>227</v>
      </c>
    </row>
    <row r="2" spans="1:4" ht="15" customHeight="1" x14ac:dyDescent="0.15">
      <c r="A2" s="2" t="s">
        <v>2914</v>
      </c>
      <c r="B2" s="2" t="s">
        <v>2915</v>
      </c>
      <c r="C2" s="2" t="s">
        <v>290</v>
      </c>
      <c r="D2" s="2" t="s">
        <v>79</v>
      </c>
    </row>
    <row r="3" spans="1:4" ht="15" customHeight="1" x14ac:dyDescent="0.15">
      <c r="A3" s="2" t="s">
        <v>2916</v>
      </c>
      <c r="B3" s="2" t="s">
        <v>2917</v>
      </c>
      <c r="C3" s="2" t="s">
        <v>305</v>
      </c>
      <c r="D3" s="2" t="s">
        <v>79</v>
      </c>
    </row>
    <row r="4" spans="1:4" ht="15" customHeight="1" x14ac:dyDescent="0.15">
      <c r="A4" s="2" t="s">
        <v>2918</v>
      </c>
      <c r="B4" s="2" t="s">
        <v>2919</v>
      </c>
      <c r="C4" s="2" t="s">
        <v>301</v>
      </c>
      <c r="D4" s="2" t="s">
        <v>79</v>
      </c>
    </row>
    <row r="5" spans="1:4" ht="15" customHeight="1" x14ac:dyDescent="0.15">
      <c r="A5" s="2" t="s">
        <v>2920</v>
      </c>
      <c r="B5" s="2" t="s">
        <v>2921</v>
      </c>
      <c r="C5" s="2" t="s">
        <v>2922</v>
      </c>
      <c r="D5" s="2" t="s">
        <v>79</v>
      </c>
    </row>
    <row r="6" spans="1:4" ht="15" customHeight="1" x14ac:dyDescent="0.15">
      <c r="A6" s="2" t="s">
        <v>2923</v>
      </c>
      <c r="B6" s="2" t="s">
        <v>2924</v>
      </c>
      <c r="C6" s="2" t="s">
        <v>2922</v>
      </c>
      <c r="D6" s="2" t="s">
        <v>79</v>
      </c>
    </row>
    <row r="7" spans="1:4" ht="15" customHeight="1" x14ac:dyDescent="0.15">
      <c r="A7" s="2" t="s">
        <v>2925</v>
      </c>
      <c r="B7" s="2" t="s">
        <v>2926</v>
      </c>
      <c r="C7" s="2" t="s">
        <v>290</v>
      </c>
      <c r="D7" s="2" t="s">
        <v>79</v>
      </c>
    </row>
    <row r="8" spans="1:4" ht="15" customHeight="1" x14ac:dyDescent="0.15">
      <c r="A8" s="2" t="s">
        <v>2927</v>
      </c>
      <c r="B8" s="2" t="s">
        <v>2928</v>
      </c>
      <c r="C8" s="2" t="s">
        <v>290</v>
      </c>
      <c r="D8" s="2" t="s">
        <v>79</v>
      </c>
    </row>
    <row r="9" spans="1:4" ht="15" customHeight="1" x14ac:dyDescent="0.15">
      <c r="A9" s="2" t="s">
        <v>2929</v>
      </c>
      <c r="B9" s="2" t="s">
        <v>2930</v>
      </c>
      <c r="C9" s="2" t="s">
        <v>290</v>
      </c>
      <c r="D9" s="2" t="s">
        <v>79</v>
      </c>
    </row>
    <row r="10" spans="1:4" ht="15" customHeight="1" x14ac:dyDescent="0.15">
      <c r="A10" s="2" t="s">
        <v>2931</v>
      </c>
      <c r="B10" s="2" t="s">
        <v>2932</v>
      </c>
      <c r="C10" s="2" t="s">
        <v>2922</v>
      </c>
      <c r="D10" s="2" t="s">
        <v>79</v>
      </c>
    </row>
    <row r="11" spans="1:4" ht="15" customHeight="1" x14ac:dyDescent="0.15">
      <c r="A11" s="2" t="s">
        <v>2933</v>
      </c>
      <c r="B11" s="2" t="s">
        <v>2934</v>
      </c>
      <c r="C11" s="2" t="s">
        <v>305</v>
      </c>
      <c r="D11" s="2" t="s">
        <v>79</v>
      </c>
    </row>
    <row r="12" spans="1:4" ht="15" customHeight="1" x14ac:dyDescent="0.15">
      <c r="A12" s="2" t="s">
        <v>2935</v>
      </c>
      <c r="B12" s="2" t="s">
        <v>2936</v>
      </c>
      <c r="C12" s="2" t="s">
        <v>290</v>
      </c>
      <c r="D12" s="2" t="s">
        <v>79</v>
      </c>
    </row>
    <row r="13" spans="1:4" ht="15" customHeight="1" x14ac:dyDescent="0.15">
      <c r="A13" s="2" t="s">
        <v>2935</v>
      </c>
      <c r="B13" s="2" t="s">
        <v>2937</v>
      </c>
      <c r="C13" s="2" t="s">
        <v>290</v>
      </c>
      <c r="D13" s="2" t="s">
        <v>79</v>
      </c>
    </row>
    <row r="14" spans="1:4" ht="15" customHeight="1" x14ac:dyDescent="0.15">
      <c r="A14" s="2" t="s">
        <v>2935</v>
      </c>
      <c r="B14" s="2" t="s">
        <v>2938</v>
      </c>
      <c r="C14" s="2" t="s">
        <v>290</v>
      </c>
      <c r="D14" s="2" t="s">
        <v>79</v>
      </c>
    </row>
    <row r="15" spans="1:4" ht="15" customHeight="1" x14ac:dyDescent="0.15">
      <c r="A15" s="2" t="s">
        <v>2939</v>
      </c>
      <c r="B15" s="2" t="s">
        <v>2940</v>
      </c>
      <c r="C15" s="2" t="s">
        <v>305</v>
      </c>
      <c r="D15" s="2" t="s">
        <v>79</v>
      </c>
    </row>
    <row r="16" spans="1:4" ht="15" customHeight="1" x14ac:dyDescent="0.15">
      <c r="A16" s="2" t="s">
        <v>2939</v>
      </c>
      <c r="B16" s="2" t="s">
        <v>2941</v>
      </c>
      <c r="C16" s="2" t="s">
        <v>305</v>
      </c>
      <c r="D16" s="2" t="s">
        <v>79</v>
      </c>
    </row>
    <row r="17" spans="1:4" ht="15" customHeight="1" x14ac:dyDescent="0.15">
      <c r="A17" s="2" t="s">
        <v>2942</v>
      </c>
      <c r="B17" s="2" t="s">
        <v>2943</v>
      </c>
      <c r="C17" s="2" t="s">
        <v>290</v>
      </c>
      <c r="D17" s="2" t="s">
        <v>79</v>
      </c>
    </row>
    <row r="18" spans="1:4" ht="15" customHeight="1" x14ac:dyDescent="0.15">
      <c r="A18" s="2" t="s">
        <v>2944</v>
      </c>
      <c r="B18" s="2" t="s">
        <v>2945</v>
      </c>
      <c r="C18" s="2" t="s">
        <v>305</v>
      </c>
      <c r="D18" s="2" t="s">
        <v>79</v>
      </c>
    </row>
    <row r="19" spans="1:4" ht="15" customHeight="1" x14ac:dyDescent="0.15">
      <c r="A19" s="2" t="s">
        <v>2946</v>
      </c>
      <c r="B19" s="2" t="s">
        <v>2947</v>
      </c>
      <c r="C19" s="2" t="s">
        <v>305</v>
      </c>
      <c r="D19" s="2" t="s">
        <v>79</v>
      </c>
    </row>
    <row r="20" spans="1:4" ht="15" customHeight="1" x14ac:dyDescent="0.15">
      <c r="A20" s="2" t="s">
        <v>2946</v>
      </c>
      <c r="B20" s="2" t="s">
        <v>2948</v>
      </c>
      <c r="C20" s="2" t="s">
        <v>305</v>
      </c>
      <c r="D20" s="2" t="s">
        <v>79</v>
      </c>
    </row>
    <row r="21" spans="1:4" ht="15" customHeight="1" x14ac:dyDescent="0.15">
      <c r="A21" s="2" t="s">
        <v>2949</v>
      </c>
      <c r="B21" s="2" t="s">
        <v>2950</v>
      </c>
      <c r="C21" s="2" t="s">
        <v>305</v>
      </c>
      <c r="D21" s="2" t="s">
        <v>79</v>
      </c>
    </row>
    <row r="22" spans="1:4" ht="15" customHeight="1" x14ac:dyDescent="0.15">
      <c r="A22" s="2" t="s">
        <v>2951</v>
      </c>
      <c r="B22" s="2" t="s">
        <v>2952</v>
      </c>
      <c r="C22" s="2" t="s">
        <v>290</v>
      </c>
      <c r="D22" s="2" t="s">
        <v>79</v>
      </c>
    </row>
    <row r="23" spans="1:4" ht="15" customHeight="1" x14ac:dyDescent="0.15">
      <c r="A23" s="2" t="s">
        <v>2953</v>
      </c>
      <c r="B23" s="2" t="s">
        <v>2954</v>
      </c>
      <c r="C23" s="2" t="s">
        <v>290</v>
      </c>
      <c r="D23" s="2" t="s">
        <v>79</v>
      </c>
    </row>
    <row r="24" spans="1:4" ht="15" customHeight="1" x14ac:dyDescent="0.15">
      <c r="A24" s="2" t="s">
        <v>2955</v>
      </c>
      <c r="B24" s="2" t="s">
        <v>2956</v>
      </c>
      <c r="C24" s="2" t="s">
        <v>305</v>
      </c>
      <c r="D24" s="2" t="s">
        <v>79</v>
      </c>
    </row>
    <row r="25" spans="1:4" ht="15" customHeight="1" x14ac:dyDescent="0.15">
      <c r="A25" s="2" t="s">
        <v>2957</v>
      </c>
      <c r="B25" s="2" t="s">
        <v>2958</v>
      </c>
      <c r="C25" s="2" t="s">
        <v>290</v>
      </c>
      <c r="D25" s="2" t="s">
        <v>79</v>
      </c>
    </row>
    <row r="26" spans="1:4" ht="15" customHeight="1" x14ac:dyDescent="0.15">
      <c r="A26" s="2" t="s">
        <v>2959</v>
      </c>
      <c r="B26" s="2" t="s">
        <v>2960</v>
      </c>
      <c r="C26" s="2" t="s">
        <v>305</v>
      </c>
      <c r="D26" s="2" t="s">
        <v>79</v>
      </c>
    </row>
    <row r="27" spans="1:4" ht="15" customHeight="1" x14ac:dyDescent="0.15">
      <c r="A27" s="2" t="s">
        <v>2961</v>
      </c>
      <c r="B27" s="2" t="s">
        <v>2962</v>
      </c>
      <c r="C27" s="2" t="s">
        <v>305</v>
      </c>
      <c r="D27" s="2" t="s">
        <v>79</v>
      </c>
    </row>
    <row r="28" spans="1:4" ht="15" customHeight="1" x14ac:dyDescent="0.15">
      <c r="A28" s="3" t="s">
        <v>2963</v>
      </c>
      <c r="B28" s="3" t="s">
        <v>2964</v>
      </c>
      <c r="C28" s="3" t="s">
        <v>290</v>
      </c>
      <c r="D28" s="3" t="s">
        <v>79</v>
      </c>
    </row>
    <row r="29" spans="1:4" ht="15" customHeight="1" x14ac:dyDescent="0.15">
      <c r="A29" s="2" t="s">
        <v>2965</v>
      </c>
      <c r="B29" s="2" t="s">
        <v>2966</v>
      </c>
      <c r="C29" s="2" t="s">
        <v>2967</v>
      </c>
      <c r="D29" s="2" t="s">
        <v>79</v>
      </c>
    </row>
    <row r="30" spans="1:4" ht="15" customHeight="1" x14ac:dyDescent="0.15">
      <c r="A30" s="2" t="s">
        <v>2968</v>
      </c>
      <c r="B30" s="2" t="s">
        <v>2969</v>
      </c>
      <c r="C30" s="2" t="s">
        <v>305</v>
      </c>
      <c r="D30" s="2" t="s">
        <v>79</v>
      </c>
    </row>
    <row r="31" spans="1:4" ht="15" customHeight="1" x14ac:dyDescent="0.15">
      <c r="A31" s="2" t="s">
        <v>2970</v>
      </c>
      <c r="B31" s="2" t="s">
        <v>2971</v>
      </c>
      <c r="C31" s="2" t="s">
        <v>305</v>
      </c>
      <c r="D31" s="2" t="s">
        <v>79</v>
      </c>
    </row>
    <row r="32" spans="1:4" ht="15" customHeight="1" x14ac:dyDescent="0.15">
      <c r="A32" s="2" t="s">
        <v>2972</v>
      </c>
      <c r="B32" s="2" t="s">
        <v>2973</v>
      </c>
      <c r="C32" s="2" t="s">
        <v>305</v>
      </c>
      <c r="D32" s="2" t="s">
        <v>79</v>
      </c>
    </row>
    <row r="33" spans="1:4" ht="15" customHeight="1" x14ac:dyDescent="0.15">
      <c r="A33" s="2" t="s">
        <v>2974</v>
      </c>
      <c r="B33" s="2" t="s">
        <v>2975</v>
      </c>
      <c r="C33" s="2" t="s">
        <v>305</v>
      </c>
      <c r="D33" s="2" t="s">
        <v>79</v>
      </c>
    </row>
    <row r="34" spans="1:4" ht="15" customHeight="1" x14ac:dyDescent="0.15">
      <c r="A34" s="2" t="s">
        <v>2976</v>
      </c>
      <c r="B34" s="2" t="s">
        <v>2977</v>
      </c>
      <c r="C34" s="2" t="s">
        <v>305</v>
      </c>
      <c r="D34" s="2" t="s">
        <v>79</v>
      </c>
    </row>
    <row r="35" spans="1:4" ht="15" customHeight="1" x14ac:dyDescent="0.15">
      <c r="A35" s="2" t="s">
        <v>2978</v>
      </c>
      <c r="B35" s="2" t="s">
        <v>2979</v>
      </c>
      <c r="C35" s="2" t="s">
        <v>305</v>
      </c>
      <c r="D35" s="2" t="s">
        <v>79</v>
      </c>
    </row>
    <row r="36" spans="1:4" ht="15" customHeight="1" x14ac:dyDescent="0.15">
      <c r="A36" s="2" t="s">
        <v>2980</v>
      </c>
      <c r="B36" s="2" t="s">
        <v>2981</v>
      </c>
      <c r="C36" s="2" t="s">
        <v>356</v>
      </c>
      <c r="D36" s="2" t="s">
        <v>79</v>
      </c>
    </row>
    <row r="37" spans="1:4" ht="15" customHeight="1" x14ac:dyDescent="0.15">
      <c r="A37" s="2" t="s">
        <v>2982</v>
      </c>
      <c r="B37" s="2" t="s">
        <v>2983</v>
      </c>
      <c r="C37" s="2" t="s">
        <v>356</v>
      </c>
      <c r="D37" s="2" t="s">
        <v>79</v>
      </c>
    </row>
    <row r="38" spans="1:4" ht="15" customHeight="1" x14ac:dyDescent="0.15">
      <c r="A38" s="2" t="s">
        <v>2984</v>
      </c>
      <c r="B38" s="2" t="s">
        <v>2985</v>
      </c>
      <c r="C38" s="2" t="s">
        <v>290</v>
      </c>
      <c r="D38" s="2" t="s">
        <v>79</v>
      </c>
    </row>
    <row r="39" spans="1:4" ht="15" customHeight="1" x14ac:dyDescent="0.15">
      <c r="A39" s="2" t="s">
        <v>2986</v>
      </c>
      <c r="B39" s="2" t="s">
        <v>2987</v>
      </c>
      <c r="C39" s="2" t="s">
        <v>290</v>
      </c>
      <c r="D39" s="2" t="s">
        <v>79</v>
      </c>
    </row>
    <row r="40" spans="1:4" ht="15" customHeight="1" x14ac:dyDescent="0.15">
      <c r="A40" s="2" t="s">
        <v>2988</v>
      </c>
      <c r="B40" s="2" t="s">
        <v>2989</v>
      </c>
      <c r="C40" s="2" t="s">
        <v>290</v>
      </c>
      <c r="D40" s="2" t="s">
        <v>79</v>
      </c>
    </row>
    <row r="41" spans="1:4" ht="15" customHeight="1" x14ac:dyDescent="0.15">
      <c r="A41" s="2" t="s">
        <v>2990</v>
      </c>
      <c r="B41" s="2" t="s">
        <v>2924</v>
      </c>
      <c r="C41" s="2" t="s">
        <v>2922</v>
      </c>
      <c r="D41" s="2" t="s">
        <v>79</v>
      </c>
    </row>
    <row r="42" spans="1:4" ht="15" customHeight="1" x14ac:dyDescent="0.15">
      <c r="A42" s="2" t="s">
        <v>2991</v>
      </c>
      <c r="B42" s="2" t="s">
        <v>2932</v>
      </c>
      <c r="C42" s="2" t="s">
        <v>2922</v>
      </c>
      <c r="D42" s="2" t="s">
        <v>79</v>
      </c>
    </row>
    <row r="43" spans="1:4" ht="15" customHeight="1" x14ac:dyDescent="0.15">
      <c r="A43" s="2" t="s">
        <v>2992</v>
      </c>
      <c r="B43" s="2" t="s">
        <v>2936</v>
      </c>
      <c r="C43" s="2" t="s">
        <v>290</v>
      </c>
      <c r="D43" s="2" t="s">
        <v>79</v>
      </c>
    </row>
    <row r="44" spans="1:4" ht="15" customHeight="1" x14ac:dyDescent="0.15">
      <c r="A44" s="2" t="s">
        <v>2992</v>
      </c>
      <c r="B44" s="2" t="s">
        <v>2937</v>
      </c>
      <c r="C44" s="2" t="s">
        <v>290</v>
      </c>
      <c r="D44" s="2" t="s">
        <v>79</v>
      </c>
    </row>
    <row r="45" spans="1:4" ht="15" customHeight="1" x14ac:dyDescent="0.15">
      <c r="A45" s="2" t="s">
        <v>2993</v>
      </c>
      <c r="B45" s="2" t="s">
        <v>2994</v>
      </c>
      <c r="C45" s="2" t="s">
        <v>2922</v>
      </c>
      <c r="D45" s="2" t="s">
        <v>79</v>
      </c>
    </row>
    <row r="46" spans="1:4" ht="15" customHeight="1" x14ac:dyDescent="0.15">
      <c r="A46" s="2" t="s">
        <v>2995</v>
      </c>
      <c r="B46" s="2" t="s">
        <v>2996</v>
      </c>
      <c r="C46" s="2" t="s">
        <v>294</v>
      </c>
      <c r="D46" s="2" t="s">
        <v>79</v>
      </c>
    </row>
    <row r="47" spans="1:4" ht="15" customHeight="1" x14ac:dyDescent="0.15">
      <c r="A47" s="2" t="s">
        <v>2997</v>
      </c>
      <c r="B47" s="2" t="s">
        <v>2998</v>
      </c>
      <c r="C47" s="2" t="s">
        <v>356</v>
      </c>
      <c r="D47" s="2" t="s">
        <v>79</v>
      </c>
    </row>
    <row r="48" spans="1:4" ht="15" customHeight="1" x14ac:dyDescent="0.15">
      <c r="A48" s="2" t="s">
        <v>2999</v>
      </c>
      <c r="B48" s="2" t="s">
        <v>3000</v>
      </c>
      <c r="C48" s="2" t="s">
        <v>356</v>
      </c>
      <c r="D48" s="2" t="s">
        <v>79</v>
      </c>
    </row>
    <row r="49" spans="1:4" ht="15" customHeight="1" x14ac:dyDescent="0.15">
      <c r="A49" s="2" t="s">
        <v>3001</v>
      </c>
      <c r="B49" s="2" t="s">
        <v>3002</v>
      </c>
      <c r="C49" s="2" t="s">
        <v>356</v>
      </c>
      <c r="D49" s="2" t="s">
        <v>79</v>
      </c>
    </row>
    <row r="50" spans="1:4" ht="15" customHeight="1" x14ac:dyDescent="0.15">
      <c r="A50" s="2" t="s">
        <v>3003</v>
      </c>
      <c r="B50" s="2" t="s">
        <v>3004</v>
      </c>
      <c r="C50" s="2" t="s">
        <v>356</v>
      </c>
      <c r="D50" s="2" t="s">
        <v>79</v>
      </c>
    </row>
    <row r="51" spans="1:4" ht="15" customHeight="1" x14ac:dyDescent="0.15">
      <c r="A51" s="2" t="s">
        <v>3005</v>
      </c>
      <c r="B51" s="2" t="s">
        <v>3006</v>
      </c>
      <c r="C51" s="2" t="s">
        <v>356</v>
      </c>
      <c r="D51" s="2" t="s">
        <v>79</v>
      </c>
    </row>
    <row r="52" spans="1:4" ht="15" customHeight="1" x14ac:dyDescent="0.15">
      <c r="A52" s="2" t="s">
        <v>3007</v>
      </c>
      <c r="B52" s="2" t="s">
        <v>3008</v>
      </c>
      <c r="C52" s="2" t="s">
        <v>294</v>
      </c>
      <c r="D52" s="2" t="s">
        <v>79</v>
      </c>
    </row>
    <row r="53" spans="1:4" ht="15" customHeight="1" x14ac:dyDescent="0.15">
      <c r="A53" s="2" t="s">
        <v>3009</v>
      </c>
      <c r="B53" s="2" t="s">
        <v>3010</v>
      </c>
      <c r="C53" s="2" t="s">
        <v>294</v>
      </c>
      <c r="D53" s="2" t="s">
        <v>79</v>
      </c>
    </row>
    <row r="54" spans="1:4" ht="15" customHeight="1" x14ac:dyDescent="0.15">
      <c r="A54" s="2" t="s">
        <v>3011</v>
      </c>
      <c r="B54" s="2" t="s">
        <v>3012</v>
      </c>
      <c r="C54" s="2" t="s">
        <v>280</v>
      </c>
      <c r="D54" s="2" t="s">
        <v>79</v>
      </c>
    </row>
    <row r="55" spans="1:4" ht="15" customHeight="1" x14ac:dyDescent="0.15">
      <c r="A55" s="2" t="s">
        <v>3013</v>
      </c>
      <c r="B55" s="2" t="s">
        <v>3014</v>
      </c>
      <c r="C55" s="2" t="s">
        <v>294</v>
      </c>
      <c r="D55" s="2" t="s">
        <v>79</v>
      </c>
    </row>
    <row r="56" spans="1:4" ht="15" customHeight="1" x14ac:dyDescent="0.15">
      <c r="A56" s="2" t="s">
        <v>3015</v>
      </c>
      <c r="B56" s="2" t="s">
        <v>3012</v>
      </c>
      <c r="C56" s="2" t="s">
        <v>280</v>
      </c>
      <c r="D56" s="2" t="s">
        <v>79</v>
      </c>
    </row>
    <row r="57" spans="1:4" ht="15" customHeight="1" x14ac:dyDescent="0.15">
      <c r="A57" s="2" t="s">
        <v>3016</v>
      </c>
      <c r="B57" s="2" t="s">
        <v>3012</v>
      </c>
      <c r="C57" s="2" t="s">
        <v>280</v>
      </c>
      <c r="D57" s="2" t="s">
        <v>79</v>
      </c>
    </row>
    <row r="58" spans="1:4" ht="15" customHeight="1" x14ac:dyDescent="0.15">
      <c r="A58" s="2" t="s">
        <v>3017</v>
      </c>
      <c r="B58" s="2" t="s">
        <v>2915</v>
      </c>
      <c r="C58" s="2" t="s">
        <v>290</v>
      </c>
      <c r="D58" s="2" t="s">
        <v>79</v>
      </c>
    </row>
    <row r="59" spans="1:4" ht="15" customHeight="1" x14ac:dyDescent="0.15">
      <c r="A59" s="2" t="s">
        <v>1708</v>
      </c>
      <c r="B59" s="2" t="s">
        <v>2989</v>
      </c>
      <c r="C59" s="2" t="s">
        <v>290</v>
      </c>
      <c r="D59" s="2" t="s">
        <v>79</v>
      </c>
    </row>
    <row r="60" spans="1:4" ht="15" customHeight="1" x14ac:dyDescent="0.15">
      <c r="A60" s="2" t="s">
        <v>3018</v>
      </c>
      <c r="B60" s="2" t="s">
        <v>2943</v>
      </c>
      <c r="C60" s="2" t="s">
        <v>290</v>
      </c>
      <c r="D60" s="2" t="s">
        <v>79</v>
      </c>
    </row>
    <row r="61" spans="1:4" ht="15" customHeight="1" x14ac:dyDescent="0.15">
      <c r="A61" s="2" t="s">
        <v>3019</v>
      </c>
      <c r="B61" s="2" t="s">
        <v>2930</v>
      </c>
      <c r="C61" s="2" t="s">
        <v>290</v>
      </c>
      <c r="D61" s="2" t="s">
        <v>79</v>
      </c>
    </row>
    <row r="62" spans="1:4" ht="15" customHeight="1" x14ac:dyDescent="0.15">
      <c r="A62" s="2" t="s">
        <v>204</v>
      </c>
      <c r="B62" s="2" t="s">
        <v>2985</v>
      </c>
      <c r="C62" s="2" t="s">
        <v>290</v>
      </c>
      <c r="D62" s="2" t="s">
        <v>79</v>
      </c>
    </row>
    <row r="63" spans="1:4" ht="15" customHeight="1" x14ac:dyDescent="0.15">
      <c r="A63" s="2" t="s">
        <v>3020</v>
      </c>
      <c r="B63" s="2" t="s">
        <v>2987</v>
      </c>
      <c r="C63" s="2" t="s">
        <v>290</v>
      </c>
      <c r="D63" s="2" t="s">
        <v>79</v>
      </c>
    </row>
    <row r="64" spans="1:4" ht="15" customHeight="1" x14ac:dyDescent="0.15">
      <c r="A64" s="2" t="s">
        <v>3021</v>
      </c>
      <c r="B64" s="2" t="s">
        <v>2921</v>
      </c>
      <c r="C64" s="2" t="s">
        <v>2922</v>
      </c>
      <c r="D64" s="2" t="s">
        <v>79</v>
      </c>
    </row>
    <row r="65" spans="1:4" ht="15" customHeight="1" x14ac:dyDescent="0.15">
      <c r="A65" s="2" t="s">
        <v>786</v>
      </c>
      <c r="B65" s="2" t="s">
        <v>2924</v>
      </c>
      <c r="C65" s="2" t="s">
        <v>2922</v>
      </c>
      <c r="D65" s="2" t="s">
        <v>79</v>
      </c>
    </row>
    <row r="66" spans="1:4" ht="15" customHeight="1" x14ac:dyDescent="0.15">
      <c r="A66" s="2" t="s">
        <v>920</v>
      </c>
      <c r="B66" s="2" t="s">
        <v>3022</v>
      </c>
      <c r="C66" s="2" t="s">
        <v>294</v>
      </c>
      <c r="D66" s="2" t="s">
        <v>79</v>
      </c>
    </row>
    <row r="67" spans="1:4" ht="15" customHeight="1" x14ac:dyDescent="0.15">
      <c r="A67" s="2" t="s">
        <v>289</v>
      </c>
      <c r="B67" s="2" t="s">
        <v>2926</v>
      </c>
      <c r="C67" s="2" t="s">
        <v>290</v>
      </c>
      <c r="D67" s="2" t="s">
        <v>79</v>
      </c>
    </row>
    <row r="68" spans="1:4" ht="15" customHeight="1" x14ac:dyDescent="0.15">
      <c r="A68" s="2" t="s">
        <v>3023</v>
      </c>
      <c r="B68" s="2" t="s">
        <v>2932</v>
      </c>
      <c r="C68" s="2" t="s">
        <v>2922</v>
      </c>
      <c r="D68" s="2" t="s">
        <v>79</v>
      </c>
    </row>
    <row r="69" spans="1:4" ht="15" customHeight="1" x14ac:dyDescent="0.15">
      <c r="A69" s="2" t="s">
        <v>78</v>
      </c>
      <c r="B69" s="2" t="s">
        <v>2996</v>
      </c>
      <c r="C69" s="2" t="s">
        <v>294</v>
      </c>
      <c r="D69" s="2" t="s">
        <v>79</v>
      </c>
    </row>
    <row r="70" spans="1:4" ht="15" customHeight="1" x14ac:dyDescent="0.15">
      <c r="A70" s="2" t="s">
        <v>78</v>
      </c>
      <c r="B70" s="2" t="s">
        <v>3024</v>
      </c>
      <c r="C70" s="2" t="s">
        <v>294</v>
      </c>
      <c r="D70" s="2" t="s">
        <v>79</v>
      </c>
    </row>
    <row r="71" spans="1:4" ht="15" customHeight="1" x14ac:dyDescent="0.15">
      <c r="A71" s="2" t="s">
        <v>3025</v>
      </c>
      <c r="B71" s="2" t="s">
        <v>2936</v>
      </c>
      <c r="C71" s="2" t="s">
        <v>290</v>
      </c>
      <c r="D71" s="2" t="s">
        <v>79</v>
      </c>
    </row>
    <row r="72" spans="1:4" ht="15" customHeight="1" x14ac:dyDescent="0.15">
      <c r="A72" s="2" t="s">
        <v>3025</v>
      </c>
      <c r="B72" s="2" t="s">
        <v>2937</v>
      </c>
      <c r="C72" s="2" t="s">
        <v>290</v>
      </c>
      <c r="D72" s="2" t="s">
        <v>79</v>
      </c>
    </row>
    <row r="73" spans="1:4" ht="15" customHeight="1" x14ac:dyDescent="0.15">
      <c r="A73" s="2" t="s">
        <v>3025</v>
      </c>
      <c r="B73" s="2" t="s">
        <v>2938</v>
      </c>
      <c r="C73" s="2" t="s">
        <v>290</v>
      </c>
      <c r="D73" s="2" t="s">
        <v>79</v>
      </c>
    </row>
    <row r="74" spans="1:4" ht="15" customHeight="1" x14ac:dyDescent="0.15">
      <c r="A74" s="2" t="s">
        <v>66</v>
      </c>
      <c r="B74" s="2" t="s">
        <v>3026</v>
      </c>
      <c r="C74" s="2" t="s">
        <v>294</v>
      </c>
      <c r="D74" s="2" t="s">
        <v>79</v>
      </c>
    </row>
    <row r="75" spans="1:4" ht="15" customHeight="1" x14ac:dyDescent="0.15">
      <c r="A75" s="2" t="s">
        <v>3027</v>
      </c>
      <c r="B75" s="2" t="s">
        <v>3028</v>
      </c>
      <c r="C75" s="2" t="s">
        <v>294</v>
      </c>
      <c r="D75" s="2" t="s">
        <v>79</v>
      </c>
    </row>
    <row r="76" spans="1:4" ht="15" customHeight="1" x14ac:dyDescent="0.15">
      <c r="A76" s="2" t="s">
        <v>3029</v>
      </c>
      <c r="B76" s="2" t="s">
        <v>3030</v>
      </c>
      <c r="C76" s="2" t="s">
        <v>294</v>
      </c>
      <c r="D76" s="2" t="s">
        <v>79</v>
      </c>
    </row>
    <row r="77" spans="1:4" ht="15" customHeight="1" x14ac:dyDescent="0.15">
      <c r="A77" s="2" t="s">
        <v>2172</v>
      </c>
      <c r="B77" s="2" t="s">
        <v>2994</v>
      </c>
      <c r="C77" s="2" t="s">
        <v>2922</v>
      </c>
      <c r="D77" s="2" t="s">
        <v>79</v>
      </c>
    </row>
    <row r="78" spans="1:4" ht="15" customHeight="1" x14ac:dyDescent="0.15">
      <c r="A78" s="2" t="s">
        <v>2172</v>
      </c>
      <c r="B78" s="2" t="s">
        <v>3031</v>
      </c>
      <c r="C78" s="2" t="s">
        <v>2922</v>
      </c>
      <c r="D78" s="2" t="s">
        <v>79</v>
      </c>
    </row>
    <row r="79" spans="1:4" ht="15" customHeight="1" x14ac:dyDescent="0.15">
      <c r="A79" s="2" t="s">
        <v>3032</v>
      </c>
      <c r="B79" s="2" t="s">
        <v>2996</v>
      </c>
      <c r="C79" s="2" t="s">
        <v>294</v>
      </c>
      <c r="D79" s="2" t="s">
        <v>79</v>
      </c>
    </row>
    <row r="80" spans="1:4" ht="15" customHeight="1" x14ac:dyDescent="0.15">
      <c r="A80" s="2" t="s">
        <v>3033</v>
      </c>
      <c r="B80" s="2" t="s">
        <v>2998</v>
      </c>
      <c r="C80" s="2" t="s">
        <v>356</v>
      </c>
      <c r="D80" s="2" t="s">
        <v>79</v>
      </c>
    </row>
    <row r="81" spans="1:4" ht="15" customHeight="1" x14ac:dyDescent="0.15">
      <c r="A81" s="2" t="s">
        <v>3034</v>
      </c>
      <c r="B81" s="2" t="s">
        <v>3014</v>
      </c>
      <c r="C81" s="2" t="s">
        <v>294</v>
      </c>
      <c r="D81" s="2" t="s">
        <v>79</v>
      </c>
    </row>
    <row r="82" spans="1:4" ht="15" customHeight="1" x14ac:dyDescent="0.15">
      <c r="A82" s="2" t="s">
        <v>432</v>
      </c>
      <c r="B82" s="2" t="s">
        <v>3000</v>
      </c>
      <c r="C82" s="2" t="s">
        <v>356</v>
      </c>
      <c r="D82" s="2" t="s">
        <v>79</v>
      </c>
    </row>
    <row r="83" spans="1:4" ht="15" customHeight="1" x14ac:dyDescent="0.15">
      <c r="A83" s="2" t="s">
        <v>7</v>
      </c>
      <c r="B83" s="2" t="s">
        <v>3002</v>
      </c>
      <c r="C83" s="2" t="s">
        <v>356</v>
      </c>
      <c r="D83" s="2" t="s">
        <v>79</v>
      </c>
    </row>
    <row r="84" spans="1:4" ht="15" customHeight="1" x14ac:dyDescent="0.15">
      <c r="A84" s="2" t="s">
        <v>3035</v>
      </c>
      <c r="B84" s="2" t="s">
        <v>3004</v>
      </c>
      <c r="C84" s="2" t="s">
        <v>356</v>
      </c>
      <c r="D84" s="2" t="s">
        <v>79</v>
      </c>
    </row>
    <row r="85" spans="1:4" ht="15" customHeight="1" x14ac:dyDescent="0.15">
      <c r="A85" s="2" t="s">
        <v>80</v>
      </c>
      <c r="B85" s="2" t="s">
        <v>3036</v>
      </c>
      <c r="C85" s="2" t="s">
        <v>294</v>
      </c>
      <c r="D85" s="2" t="s">
        <v>79</v>
      </c>
    </row>
    <row r="86" spans="1:4" ht="15" customHeight="1" x14ac:dyDescent="0.15">
      <c r="A86" s="2" t="s">
        <v>81</v>
      </c>
      <c r="B86" s="2" t="s">
        <v>3006</v>
      </c>
      <c r="C86" s="2" t="s">
        <v>356</v>
      </c>
      <c r="D86" s="2" t="s">
        <v>79</v>
      </c>
    </row>
    <row r="87" spans="1:4" ht="15" customHeight="1" x14ac:dyDescent="0.15">
      <c r="A87" s="2" t="s">
        <v>428</v>
      </c>
      <c r="B87" s="2" t="s">
        <v>3008</v>
      </c>
      <c r="C87" s="2" t="s">
        <v>294</v>
      </c>
      <c r="D87" s="2" t="s">
        <v>79</v>
      </c>
    </row>
    <row r="88" spans="1:4" ht="15" customHeight="1" x14ac:dyDescent="0.15">
      <c r="A88" s="2" t="s">
        <v>2761</v>
      </c>
      <c r="B88" s="2" t="s">
        <v>3010</v>
      </c>
      <c r="C88" s="2" t="s">
        <v>294</v>
      </c>
      <c r="D88" s="2" t="s">
        <v>79</v>
      </c>
    </row>
    <row r="89" spans="1:4" ht="15" customHeight="1" x14ac:dyDescent="0.15">
      <c r="A89" s="2" t="s">
        <v>82</v>
      </c>
      <c r="B89" s="2" t="s">
        <v>3012</v>
      </c>
      <c r="C89" s="2" t="s">
        <v>280</v>
      </c>
      <c r="D89" s="2" t="s">
        <v>79</v>
      </c>
    </row>
    <row r="90" spans="1:4" ht="15" customHeight="1" x14ac:dyDescent="0.15">
      <c r="A90" s="2" t="s">
        <v>3037</v>
      </c>
      <c r="B90" s="2" t="s">
        <v>3012</v>
      </c>
      <c r="C90" s="2" t="s">
        <v>280</v>
      </c>
      <c r="D90" s="2" t="s">
        <v>79</v>
      </c>
    </row>
    <row r="91" spans="1:4" ht="15" customHeight="1" x14ac:dyDescent="0.15">
      <c r="A91" s="2" t="s">
        <v>1374</v>
      </c>
      <c r="B91" s="2" t="s">
        <v>3012</v>
      </c>
      <c r="C91" s="2" t="s">
        <v>280</v>
      </c>
      <c r="D91" s="2" t="s">
        <v>79</v>
      </c>
    </row>
    <row r="92" spans="1:4" ht="15" customHeight="1" x14ac:dyDescent="0.15">
      <c r="A92" s="2" t="s">
        <v>1144</v>
      </c>
      <c r="B92" s="2" t="s">
        <v>3038</v>
      </c>
      <c r="C92" s="2" t="s">
        <v>294</v>
      </c>
      <c r="D92" s="2" t="s">
        <v>79</v>
      </c>
    </row>
    <row r="93" spans="1:4" ht="15" customHeight="1" x14ac:dyDescent="0.15">
      <c r="A93" s="2" t="s">
        <v>3039</v>
      </c>
      <c r="B93" s="2" t="s">
        <v>2915</v>
      </c>
      <c r="C93" s="2" t="s">
        <v>290</v>
      </c>
      <c r="D93" s="2" t="s">
        <v>79</v>
      </c>
    </row>
    <row r="94" spans="1:4" ht="15" customHeight="1" x14ac:dyDescent="0.15">
      <c r="A94" s="2" t="s">
        <v>3040</v>
      </c>
      <c r="B94" s="2" t="s">
        <v>2989</v>
      </c>
      <c r="C94" s="2" t="s">
        <v>290</v>
      </c>
      <c r="D94" s="2" t="s">
        <v>79</v>
      </c>
    </row>
    <row r="95" spans="1:4" ht="15" customHeight="1" x14ac:dyDescent="0.15">
      <c r="A95" s="2" t="s">
        <v>3041</v>
      </c>
      <c r="B95" s="2" t="s">
        <v>2943</v>
      </c>
      <c r="C95" s="2" t="s">
        <v>290</v>
      </c>
      <c r="D95" s="2" t="s">
        <v>79</v>
      </c>
    </row>
    <row r="96" spans="1:4" ht="15" customHeight="1" x14ac:dyDescent="0.15">
      <c r="A96" s="2" t="s">
        <v>3042</v>
      </c>
      <c r="B96" s="2" t="s">
        <v>2930</v>
      </c>
      <c r="C96" s="2" t="s">
        <v>290</v>
      </c>
      <c r="D96" s="2" t="s">
        <v>79</v>
      </c>
    </row>
    <row r="97" spans="1:4" ht="15" customHeight="1" x14ac:dyDescent="0.15">
      <c r="A97" s="2" t="s">
        <v>3043</v>
      </c>
      <c r="B97" s="2" t="s">
        <v>2985</v>
      </c>
      <c r="C97" s="2" t="s">
        <v>290</v>
      </c>
      <c r="D97" s="2" t="s">
        <v>79</v>
      </c>
    </row>
    <row r="98" spans="1:4" ht="15" customHeight="1" x14ac:dyDescent="0.15">
      <c r="A98" s="2" t="s">
        <v>3044</v>
      </c>
      <c r="B98" s="2" t="s">
        <v>2987</v>
      </c>
      <c r="C98" s="2" t="s">
        <v>290</v>
      </c>
      <c r="D98" s="2" t="s">
        <v>79</v>
      </c>
    </row>
    <row r="99" spans="1:4" ht="15" customHeight="1" x14ac:dyDescent="0.15">
      <c r="A99" s="2" t="s">
        <v>3045</v>
      </c>
      <c r="B99" s="2" t="s">
        <v>2921</v>
      </c>
      <c r="C99" s="2" t="s">
        <v>2922</v>
      </c>
      <c r="D99" s="2" t="s">
        <v>79</v>
      </c>
    </row>
    <row r="100" spans="1:4" ht="15" customHeight="1" x14ac:dyDescent="0.15">
      <c r="A100" s="2" t="s">
        <v>3046</v>
      </c>
      <c r="B100" s="2" t="s">
        <v>3022</v>
      </c>
      <c r="C100" s="2" t="s">
        <v>294</v>
      </c>
      <c r="D100" s="2" t="s">
        <v>79</v>
      </c>
    </row>
    <row r="101" spans="1:4" ht="15" customHeight="1" x14ac:dyDescent="0.15">
      <c r="A101" s="2" t="s">
        <v>3047</v>
      </c>
      <c r="B101" s="2" t="s">
        <v>2926</v>
      </c>
      <c r="C101" s="2" t="s">
        <v>290</v>
      </c>
      <c r="D101" s="2" t="s">
        <v>79</v>
      </c>
    </row>
    <row r="102" spans="1:4" ht="15" customHeight="1" x14ac:dyDescent="0.15">
      <c r="A102" s="2" t="s">
        <v>3048</v>
      </c>
      <c r="B102" s="2" t="s">
        <v>2996</v>
      </c>
      <c r="C102" s="2" t="s">
        <v>294</v>
      </c>
      <c r="D102" s="2" t="s">
        <v>79</v>
      </c>
    </row>
    <row r="103" spans="1:4" ht="15" customHeight="1" x14ac:dyDescent="0.15">
      <c r="A103" s="2" t="s">
        <v>3048</v>
      </c>
      <c r="B103" s="2" t="s">
        <v>3024</v>
      </c>
      <c r="C103" s="2" t="s">
        <v>294</v>
      </c>
      <c r="D103" s="2" t="s">
        <v>79</v>
      </c>
    </row>
    <row r="104" spans="1:4" ht="15" customHeight="1" x14ac:dyDescent="0.15">
      <c r="A104" s="2" t="s">
        <v>3049</v>
      </c>
      <c r="B104" s="2" t="s">
        <v>3026</v>
      </c>
      <c r="C104" s="2" t="s">
        <v>294</v>
      </c>
      <c r="D104" s="2" t="s">
        <v>79</v>
      </c>
    </row>
    <row r="105" spans="1:4" ht="15" customHeight="1" x14ac:dyDescent="0.15">
      <c r="A105" s="2" t="s">
        <v>3050</v>
      </c>
      <c r="B105" s="2" t="s">
        <v>3028</v>
      </c>
      <c r="C105" s="2" t="s">
        <v>294</v>
      </c>
      <c r="D105" s="2" t="s">
        <v>79</v>
      </c>
    </row>
    <row r="106" spans="1:4" ht="15" customHeight="1" x14ac:dyDescent="0.15">
      <c r="A106" s="2" t="s">
        <v>3051</v>
      </c>
      <c r="B106" s="2" t="s">
        <v>3030</v>
      </c>
      <c r="C106" s="2" t="s">
        <v>294</v>
      </c>
      <c r="D106" s="2" t="s">
        <v>79</v>
      </c>
    </row>
    <row r="107" spans="1:4" ht="15" customHeight="1" x14ac:dyDescent="0.15">
      <c r="A107" s="2" t="s">
        <v>3052</v>
      </c>
      <c r="B107" s="2" t="s">
        <v>3036</v>
      </c>
      <c r="C107" s="2" t="s">
        <v>294</v>
      </c>
      <c r="D107" s="2" t="s">
        <v>79</v>
      </c>
    </row>
    <row r="108" spans="1:4" ht="15" customHeight="1" x14ac:dyDescent="0.15">
      <c r="A108" s="2" t="s">
        <v>3053</v>
      </c>
      <c r="B108" s="2" t="s">
        <v>3038</v>
      </c>
      <c r="C108" s="2" t="s">
        <v>294</v>
      </c>
      <c r="D108" s="2" t="s">
        <v>94</v>
      </c>
    </row>
    <row r="109" spans="1:4" ht="15" customHeight="1" x14ac:dyDescent="0.15">
      <c r="A109" s="2" t="s">
        <v>3054</v>
      </c>
      <c r="B109" s="2" t="s">
        <v>2938</v>
      </c>
      <c r="C109" s="2" t="s">
        <v>290</v>
      </c>
      <c r="D109" s="2" t="s">
        <v>79</v>
      </c>
    </row>
    <row r="110" spans="1:4" ht="15" customHeight="1" x14ac:dyDescent="0.15">
      <c r="A110" s="2" t="s">
        <v>3055</v>
      </c>
      <c r="B110" s="2" t="s">
        <v>3031</v>
      </c>
      <c r="C110" s="2" t="s">
        <v>2922</v>
      </c>
      <c r="D110" s="2" t="s">
        <v>79</v>
      </c>
    </row>
    <row r="111" spans="1:4" ht="15" customHeight="1" x14ac:dyDescent="0.15">
      <c r="A111" s="2" t="s">
        <v>1111</v>
      </c>
      <c r="B111" s="2" t="s">
        <v>3026</v>
      </c>
      <c r="C111" s="2" t="s">
        <v>294</v>
      </c>
      <c r="D111" s="2" t="s">
        <v>79</v>
      </c>
    </row>
    <row r="112" spans="1:4" ht="15" customHeight="1" x14ac:dyDescent="0.15">
      <c r="A112" s="2" t="s">
        <v>1492</v>
      </c>
      <c r="B112" s="2" t="s">
        <v>3008</v>
      </c>
      <c r="C112" s="2" t="s">
        <v>294</v>
      </c>
      <c r="D112" s="2" t="s">
        <v>79</v>
      </c>
    </row>
    <row r="113" spans="1:4" ht="15" customHeight="1" x14ac:dyDescent="0.15">
      <c r="A113" s="2" t="s">
        <v>3056</v>
      </c>
      <c r="B113" s="2" t="s">
        <v>3010</v>
      </c>
      <c r="C113" s="2" t="s">
        <v>294</v>
      </c>
      <c r="D113" s="2" t="s">
        <v>79</v>
      </c>
    </row>
    <row r="114" spans="1:4" ht="15" customHeight="1" x14ac:dyDescent="0.15">
      <c r="A114" s="2" t="s">
        <v>3057</v>
      </c>
      <c r="B114" s="2" t="s">
        <v>2928</v>
      </c>
      <c r="C114" s="2" t="s">
        <v>290</v>
      </c>
      <c r="D114" s="2" t="s">
        <v>79</v>
      </c>
    </row>
    <row r="115" spans="1:4" ht="15" customHeight="1" x14ac:dyDescent="0.15">
      <c r="A115" s="2" t="s">
        <v>3058</v>
      </c>
      <c r="B115" s="2" t="s">
        <v>2958</v>
      </c>
      <c r="C115" s="2" t="s">
        <v>290</v>
      </c>
      <c r="D115" s="2" t="s">
        <v>79</v>
      </c>
    </row>
    <row r="116" spans="1:4" ht="15" customHeight="1" x14ac:dyDescent="0.15">
      <c r="A116" s="2" t="s">
        <v>3059</v>
      </c>
      <c r="B116" s="2" t="s">
        <v>3060</v>
      </c>
      <c r="C116" s="2" t="s">
        <v>3061</v>
      </c>
      <c r="D116" s="2" t="s">
        <v>79</v>
      </c>
    </row>
    <row r="117" spans="1:4" ht="15" customHeight="1" x14ac:dyDescent="0.15">
      <c r="A117" s="2" t="s">
        <v>3062</v>
      </c>
      <c r="B117" s="2" t="s">
        <v>3060</v>
      </c>
      <c r="C117" s="2" t="s">
        <v>3061</v>
      </c>
      <c r="D117" s="2" t="s">
        <v>79</v>
      </c>
    </row>
    <row r="118" spans="1:4" ht="15" customHeight="1" x14ac:dyDescent="0.15">
      <c r="A118" s="2" t="s">
        <v>3062</v>
      </c>
      <c r="B118" s="2" t="s">
        <v>3063</v>
      </c>
      <c r="C118" s="2" t="s">
        <v>3061</v>
      </c>
      <c r="D118" s="2" t="s">
        <v>79</v>
      </c>
    </row>
    <row r="119" spans="1:4" ht="15" customHeight="1" x14ac:dyDescent="0.15">
      <c r="A119" s="2" t="s">
        <v>3062</v>
      </c>
      <c r="B119" s="2" t="s">
        <v>3064</v>
      </c>
      <c r="C119" s="2" t="s">
        <v>3061</v>
      </c>
      <c r="D119" s="2" t="s">
        <v>79</v>
      </c>
    </row>
    <row r="120" spans="1:4" ht="15" customHeight="1" x14ac:dyDescent="0.15">
      <c r="A120" s="2" t="s">
        <v>3065</v>
      </c>
      <c r="B120" s="2" t="s">
        <v>2928</v>
      </c>
      <c r="C120" s="2" t="s">
        <v>290</v>
      </c>
      <c r="D120" s="2" t="s">
        <v>79</v>
      </c>
    </row>
    <row r="121" spans="1:4" ht="15" customHeight="1" x14ac:dyDescent="0.15">
      <c r="A121" s="2" t="s">
        <v>3066</v>
      </c>
      <c r="B121" s="2" t="s">
        <v>3067</v>
      </c>
      <c r="C121" s="2" t="s">
        <v>294</v>
      </c>
      <c r="D121" s="2" t="s">
        <v>79</v>
      </c>
    </row>
    <row r="122" spans="1:4" ht="15" customHeight="1" x14ac:dyDescent="0.15">
      <c r="A122" s="2" t="s">
        <v>3066</v>
      </c>
      <c r="B122" s="2" t="s">
        <v>3068</v>
      </c>
      <c r="C122" s="2" t="s">
        <v>294</v>
      </c>
      <c r="D122" s="2" t="s">
        <v>79</v>
      </c>
    </row>
    <row r="123" spans="1:4" ht="15" customHeight="1" x14ac:dyDescent="0.15">
      <c r="A123" s="2" t="s">
        <v>1883</v>
      </c>
      <c r="B123" s="2" t="s">
        <v>3069</v>
      </c>
      <c r="C123" s="2" t="s">
        <v>294</v>
      </c>
      <c r="D123" s="2" t="s">
        <v>79</v>
      </c>
    </row>
    <row r="124" spans="1:4" ht="15" customHeight="1" x14ac:dyDescent="0.15">
      <c r="A124" s="2" t="s">
        <v>42</v>
      </c>
      <c r="B124" s="2" t="s">
        <v>2954</v>
      </c>
      <c r="C124" s="2" t="s">
        <v>290</v>
      </c>
      <c r="D124" s="2" t="s">
        <v>79</v>
      </c>
    </row>
    <row r="125" spans="1:4" ht="15" customHeight="1" x14ac:dyDescent="0.15">
      <c r="A125" s="2" t="s">
        <v>42</v>
      </c>
      <c r="B125" s="2" t="s">
        <v>2952</v>
      </c>
      <c r="C125" s="2" t="s">
        <v>290</v>
      </c>
      <c r="D125" s="2" t="s">
        <v>79</v>
      </c>
    </row>
    <row r="126" spans="1:4" ht="15" customHeight="1" x14ac:dyDescent="0.15">
      <c r="A126" s="2" t="s">
        <v>2100</v>
      </c>
      <c r="B126" s="2" t="s">
        <v>2958</v>
      </c>
      <c r="C126" s="2" t="s">
        <v>290</v>
      </c>
      <c r="D126" s="2" t="s">
        <v>79</v>
      </c>
    </row>
    <row r="127" spans="1:4" ht="15" customHeight="1" x14ac:dyDescent="0.15">
      <c r="A127" s="2" t="s">
        <v>1573</v>
      </c>
      <c r="B127" s="2" t="s">
        <v>3060</v>
      </c>
      <c r="C127" s="2" t="s">
        <v>3061</v>
      </c>
      <c r="D127" s="2" t="s">
        <v>79</v>
      </c>
    </row>
    <row r="128" spans="1:4" ht="15" customHeight="1" x14ac:dyDescent="0.15">
      <c r="A128" s="2" t="s">
        <v>1573</v>
      </c>
      <c r="B128" s="2" t="s">
        <v>3063</v>
      </c>
      <c r="C128" s="2" t="s">
        <v>3061</v>
      </c>
      <c r="D128" s="2" t="s">
        <v>79</v>
      </c>
    </row>
    <row r="129" spans="1:4" ht="15" customHeight="1" x14ac:dyDescent="0.15">
      <c r="A129" s="2" t="s">
        <v>1573</v>
      </c>
      <c r="B129" s="2" t="s">
        <v>3064</v>
      </c>
      <c r="C129" s="2" t="s">
        <v>3061</v>
      </c>
      <c r="D129" s="2" t="s">
        <v>79</v>
      </c>
    </row>
    <row r="130" spans="1:4" ht="15" customHeight="1" x14ac:dyDescent="0.15">
      <c r="A130" s="2" t="s">
        <v>3070</v>
      </c>
      <c r="B130" s="2" t="s">
        <v>3060</v>
      </c>
      <c r="C130" s="2" t="s">
        <v>3061</v>
      </c>
      <c r="D130" s="2" t="s">
        <v>79</v>
      </c>
    </row>
    <row r="131" spans="1:4" ht="15" customHeight="1" x14ac:dyDescent="0.15">
      <c r="A131" s="2" t="s">
        <v>3071</v>
      </c>
      <c r="B131" s="2" t="s">
        <v>3072</v>
      </c>
      <c r="C131" s="2" t="s">
        <v>294</v>
      </c>
      <c r="D131" s="2" t="s">
        <v>79</v>
      </c>
    </row>
    <row r="132" spans="1:4" ht="15" customHeight="1" x14ac:dyDescent="0.15">
      <c r="A132" s="2" t="s">
        <v>3071</v>
      </c>
      <c r="B132" s="2" t="s">
        <v>3072</v>
      </c>
      <c r="C132" s="2" t="s">
        <v>294</v>
      </c>
      <c r="D132" s="2" t="s">
        <v>79</v>
      </c>
    </row>
    <row r="133" spans="1:4" ht="15" customHeight="1" x14ac:dyDescent="0.15">
      <c r="A133" s="2" t="s">
        <v>3073</v>
      </c>
      <c r="B133" s="2" t="s">
        <v>3069</v>
      </c>
      <c r="C133" s="2" t="s">
        <v>294</v>
      </c>
      <c r="D133" s="2" t="s">
        <v>79</v>
      </c>
    </row>
    <row r="134" spans="1:4" ht="15" customHeight="1" x14ac:dyDescent="0.15">
      <c r="A134" s="2" t="s">
        <v>3074</v>
      </c>
      <c r="B134" s="2" t="s">
        <v>3067</v>
      </c>
      <c r="C134" s="2" t="s">
        <v>294</v>
      </c>
      <c r="D134" s="2" t="s">
        <v>79</v>
      </c>
    </row>
    <row r="135" spans="1:4" ht="15" customHeight="1" x14ac:dyDescent="0.15">
      <c r="A135" s="2" t="s">
        <v>3074</v>
      </c>
      <c r="B135" s="2" t="s">
        <v>3068</v>
      </c>
      <c r="C135" s="2" t="s">
        <v>294</v>
      </c>
      <c r="D135" s="2" t="s">
        <v>79</v>
      </c>
    </row>
    <row r="136" spans="1:4" ht="15" customHeight="1" x14ac:dyDescent="0.15">
      <c r="A136" s="2" t="s">
        <v>3075</v>
      </c>
      <c r="B136" s="2" t="s">
        <v>2954</v>
      </c>
      <c r="C136" s="2" t="s">
        <v>290</v>
      </c>
      <c r="D136" s="2" t="s">
        <v>79</v>
      </c>
    </row>
    <row r="137" spans="1:4" ht="15" customHeight="1" x14ac:dyDescent="0.15">
      <c r="A137" s="2" t="s">
        <v>3075</v>
      </c>
      <c r="B137" s="2" t="s">
        <v>2952</v>
      </c>
      <c r="C137" s="2" t="s">
        <v>290</v>
      </c>
      <c r="D137" s="2" t="s">
        <v>79</v>
      </c>
    </row>
    <row r="138" spans="1:4" ht="15" customHeight="1" x14ac:dyDescent="0.15">
      <c r="A138" s="2" t="s">
        <v>3076</v>
      </c>
      <c r="B138" s="2" t="s">
        <v>2981</v>
      </c>
      <c r="C138" s="2" t="s">
        <v>356</v>
      </c>
      <c r="D138" s="2" t="s">
        <v>79</v>
      </c>
    </row>
    <row r="139" spans="1:4" ht="15" customHeight="1" x14ac:dyDescent="0.15">
      <c r="A139" s="2" t="s">
        <v>3077</v>
      </c>
      <c r="B139" s="2" t="s">
        <v>2981</v>
      </c>
      <c r="C139" s="2" t="s">
        <v>356</v>
      </c>
      <c r="D139" s="2" t="s">
        <v>79</v>
      </c>
    </row>
    <row r="140" spans="1:4" ht="15" customHeight="1" x14ac:dyDescent="0.15">
      <c r="A140" s="2" t="s">
        <v>3078</v>
      </c>
      <c r="B140" s="2" t="s">
        <v>2983</v>
      </c>
      <c r="C140" s="2" t="s">
        <v>356</v>
      </c>
      <c r="D140" s="2" t="s">
        <v>79</v>
      </c>
    </row>
    <row r="141" spans="1:4" ht="15" customHeight="1" x14ac:dyDescent="0.15">
      <c r="A141" s="2" t="s">
        <v>3079</v>
      </c>
      <c r="B141" s="2" t="s">
        <v>2983</v>
      </c>
      <c r="C141" s="2" t="s">
        <v>356</v>
      </c>
      <c r="D141" s="2" t="s">
        <v>79</v>
      </c>
    </row>
    <row r="142" spans="1:4" ht="15" customHeight="1" x14ac:dyDescent="0.15">
      <c r="A142" s="2" t="s">
        <v>3080</v>
      </c>
      <c r="B142" s="2" t="s">
        <v>3064</v>
      </c>
      <c r="C142" s="2" t="s">
        <v>3061</v>
      </c>
      <c r="D142" s="2" t="s">
        <v>79</v>
      </c>
    </row>
    <row r="143" spans="1:4" ht="15" customHeight="1" x14ac:dyDescent="0.15">
      <c r="A143" s="2" t="s">
        <v>3081</v>
      </c>
      <c r="B143" s="2" t="s">
        <v>3060</v>
      </c>
      <c r="C143" s="2" t="s">
        <v>3061</v>
      </c>
      <c r="D143" s="2" t="s">
        <v>79</v>
      </c>
    </row>
    <row r="144" spans="1:4" ht="15" customHeight="1" x14ac:dyDescent="0.15">
      <c r="A144" s="2" t="s">
        <v>3081</v>
      </c>
      <c r="B144" s="2" t="s">
        <v>3063</v>
      </c>
      <c r="C144" s="2" t="s">
        <v>3061</v>
      </c>
      <c r="D144" s="2" t="s">
        <v>79</v>
      </c>
    </row>
    <row r="145" spans="1:4" ht="15" customHeight="1" x14ac:dyDescent="0.15">
      <c r="A145" s="2" t="s">
        <v>3081</v>
      </c>
      <c r="B145" s="2" t="s">
        <v>3064</v>
      </c>
      <c r="C145" s="2" t="s">
        <v>3061</v>
      </c>
      <c r="D145" s="2" t="s">
        <v>79</v>
      </c>
    </row>
    <row r="146" spans="1:4" ht="15" customHeight="1" x14ac:dyDescent="0.15">
      <c r="A146" s="2" t="s">
        <v>3082</v>
      </c>
      <c r="B146" s="2" t="s">
        <v>3014</v>
      </c>
      <c r="C146" s="2" t="s">
        <v>294</v>
      </c>
      <c r="D146" s="2" t="s">
        <v>79</v>
      </c>
    </row>
    <row r="147" spans="1:4" ht="15" customHeight="1" x14ac:dyDescent="0.15">
      <c r="A147" s="2" t="s">
        <v>43</v>
      </c>
      <c r="B147" s="2" t="s">
        <v>2954</v>
      </c>
      <c r="C147" s="2" t="s">
        <v>290</v>
      </c>
      <c r="D147" s="2" t="s">
        <v>79</v>
      </c>
    </row>
    <row r="148" spans="1:4" ht="15" customHeight="1" x14ac:dyDescent="0.15">
      <c r="A148" s="2" t="s">
        <v>43</v>
      </c>
      <c r="B148" s="2" t="s">
        <v>2952</v>
      </c>
      <c r="C148" s="2" t="s">
        <v>290</v>
      </c>
      <c r="D148" s="2" t="s">
        <v>79</v>
      </c>
    </row>
    <row r="149" spans="1:4" ht="15" customHeight="1" x14ac:dyDescent="0.15">
      <c r="A149" s="2" t="s">
        <v>1567</v>
      </c>
      <c r="B149" s="2" t="s">
        <v>3060</v>
      </c>
      <c r="C149" s="2" t="s">
        <v>3061</v>
      </c>
      <c r="D149" s="2" t="s">
        <v>79</v>
      </c>
    </row>
    <row r="150" spans="1:4" ht="15" customHeight="1" x14ac:dyDescent="0.15">
      <c r="A150" s="2" t="s">
        <v>1567</v>
      </c>
      <c r="B150" s="2" t="s">
        <v>3063</v>
      </c>
      <c r="C150" s="2" t="s">
        <v>3061</v>
      </c>
      <c r="D150" s="2" t="s">
        <v>79</v>
      </c>
    </row>
    <row r="151" spans="1:4" ht="15" customHeight="1" x14ac:dyDescent="0.15">
      <c r="A151" s="2" t="s">
        <v>1567</v>
      </c>
      <c r="B151" s="2" t="s">
        <v>3064</v>
      </c>
      <c r="C151" s="2" t="s">
        <v>3061</v>
      </c>
      <c r="D151" s="2" t="s">
        <v>79</v>
      </c>
    </row>
    <row r="152" spans="1:4" ht="15" customHeight="1" x14ac:dyDescent="0.15">
      <c r="A152" s="2" t="s">
        <v>3083</v>
      </c>
      <c r="B152" s="2" t="s">
        <v>3064</v>
      </c>
      <c r="C152" s="2" t="s">
        <v>3061</v>
      </c>
      <c r="D152" s="2" t="s">
        <v>79</v>
      </c>
    </row>
    <row r="153" spans="1:4" ht="15" customHeight="1" x14ac:dyDescent="0.15">
      <c r="A153" s="2" t="s">
        <v>3084</v>
      </c>
      <c r="B153" s="2" t="s">
        <v>3072</v>
      </c>
      <c r="C153" s="2" t="s">
        <v>294</v>
      </c>
      <c r="D153" s="2" t="s">
        <v>79</v>
      </c>
    </row>
    <row r="154" spans="1:4" ht="15" customHeight="1" x14ac:dyDescent="0.15">
      <c r="A154" s="2" t="s">
        <v>3084</v>
      </c>
      <c r="B154" s="2" t="s">
        <v>3072</v>
      </c>
      <c r="C154" s="2" t="s">
        <v>294</v>
      </c>
      <c r="D154" s="2" t="s">
        <v>79</v>
      </c>
    </row>
    <row r="155" spans="1:4" ht="15" customHeight="1" x14ac:dyDescent="0.15">
      <c r="A155" s="2" t="s">
        <v>3085</v>
      </c>
      <c r="B155" s="2" t="s">
        <v>3014</v>
      </c>
      <c r="C155" s="2" t="s">
        <v>294</v>
      </c>
      <c r="D155" s="2" t="s">
        <v>79</v>
      </c>
    </row>
    <row r="156" spans="1:4" ht="15" customHeight="1" x14ac:dyDescent="0.15">
      <c r="A156" s="2" t="s">
        <v>3086</v>
      </c>
      <c r="B156" s="2" t="s">
        <v>2954</v>
      </c>
      <c r="C156" s="2" t="s">
        <v>290</v>
      </c>
      <c r="D156" s="2" t="s">
        <v>79</v>
      </c>
    </row>
    <row r="157" spans="1:4" ht="15" customHeight="1" x14ac:dyDescent="0.15">
      <c r="A157" s="2" t="s">
        <v>3086</v>
      </c>
      <c r="B157" s="2" t="s">
        <v>2952</v>
      </c>
      <c r="C157" s="2" t="s">
        <v>290</v>
      </c>
      <c r="D157" s="2" t="s">
        <v>79</v>
      </c>
    </row>
    <row r="158" spans="1:4" ht="15" customHeight="1" x14ac:dyDescent="0.15">
      <c r="A158" s="2" t="s">
        <v>3087</v>
      </c>
      <c r="B158" s="2" t="s">
        <v>3088</v>
      </c>
      <c r="C158" s="2" t="s">
        <v>294</v>
      </c>
      <c r="D158" s="2" t="s">
        <v>79</v>
      </c>
    </row>
    <row r="159" spans="1:4" ht="15" customHeight="1" x14ac:dyDescent="0.15">
      <c r="A159" s="2" t="s">
        <v>2757</v>
      </c>
      <c r="B159" s="2" t="s">
        <v>3069</v>
      </c>
      <c r="C159" s="2" t="s">
        <v>294</v>
      </c>
      <c r="D159" s="2" t="s">
        <v>79</v>
      </c>
    </row>
    <row r="160" spans="1:4" ht="15" customHeight="1" x14ac:dyDescent="0.15">
      <c r="A160" s="2" t="s">
        <v>2757</v>
      </c>
      <c r="B160" s="2" t="s">
        <v>3089</v>
      </c>
      <c r="C160" s="2" t="s">
        <v>294</v>
      </c>
      <c r="D160" s="2" t="s">
        <v>79</v>
      </c>
    </row>
    <row r="161" spans="1:4" ht="15" customHeight="1" x14ac:dyDescent="0.15">
      <c r="A161" s="2" t="s">
        <v>2757</v>
      </c>
      <c r="B161" s="2" t="s">
        <v>3090</v>
      </c>
      <c r="C161" s="2" t="s">
        <v>294</v>
      </c>
      <c r="D161" s="2" t="s">
        <v>79</v>
      </c>
    </row>
    <row r="162" spans="1:4" ht="15" customHeight="1" x14ac:dyDescent="0.15">
      <c r="A162" s="2" t="s">
        <v>2757</v>
      </c>
      <c r="B162" s="2" t="s">
        <v>3091</v>
      </c>
      <c r="C162" s="2" t="s">
        <v>294</v>
      </c>
      <c r="D162" s="2" t="s">
        <v>79</v>
      </c>
    </row>
    <row r="163" spans="1:4" ht="15" customHeight="1" x14ac:dyDescent="0.15">
      <c r="A163" s="2" t="s">
        <v>3092</v>
      </c>
      <c r="B163" s="2" t="s">
        <v>3088</v>
      </c>
      <c r="C163" s="2" t="s">
        <v>294</v>
      </c>
      <c r="D163" s="2" t="s">
        <v>79</v>
      </c>
    </row>
    <row r="164" spans="1:4" ht="15" customHeight="1" x14ac:dyDescent="0.15">
      <c r="A164" s="2" t="s">
        <v>3093</v>
      </c>
      <c r="B164" s="2" t="s">
        <v>3072</v>
      </c>
      <c r="C164" s="2" t="s">
        <v>294</v>
      </c>
      <c r="D164" s="2" t="s">
        <v>79</v>
      </c>
    </row>
    <row r="165" spans="1:4" ht="15" customHeight="1" x14ac:dyDescent="0.15">
      <c r="A165" s="2" t="s">
        <v>3094</v>
      </c>
      <c r="B165" s="2" t="s">
        <v>3089</v>
      </c>
      <c r="C165" s="2" t="s">
        <v>294</v>
      </c>
      <c r="D165" s="2" t="s">
        <v>79</v>
      </c>
    </row>
    <row r="166" spans="1:4" ht="15" customHeight="1" x14ac:dyDescent="0.15">
      <c r="A166" s="2" t="s">
        <v>3094</v>
      </c>
      <c r="B166" s="2" t="s">
        <v>3090</v>
      </c>
      <c r="C166" s="2" t="s">
        <v>294</v>
      </c>
      <c r="D166" s="2" t="s">
        <v>79</v>
      </c>
    </row>
    <row r="167" spans="1:4" ht="15" customHeight="1" x14ac:dyDescent="0.15">
      <c r="A167" s="2" t="s">
        <v>3095</v>
      </c>
      <c r="B167" s="2" t="s">
        <v>3072</v>
      </c>
      <c r="C167" s="2" t="s">
        <v>294</v>
      </c>
      <c r="D167" s="2" t="s">
        <v>79</v>
      </c>
    </row>
    <row r="168" spans="1:4" ht="15" customHeight="1" x14ac:dyDescent="0.15">
      <c r="A168" s="2" t="s">
        <v>3096</v>
      </c>
      <c r="B168" s="2" t="s">
        <v>3069</v>
      </c>
      <c r="C168" s="2" t="s">
        <v>294</v>
      </c>
      <c r="D168" s="2" t="s">
        <v>79</v>
      </c>
    </row>
    <row r="169" spans="1:4" ht="15" customHeight="1" x14ac:dyDescent="0.15">
      <c r="A169" s="2" t="s">
        <v>3096</v>
      </c>
      <c r="B169" s="2" t="s">
        <v>3091</v>
      </c>
      <c r="C169" s="2" t="s">
        <v>294</v>
      </c>
      <c r="D169" s="2" t="s">
        <v>79</v>
      </c>
    </row>
    <row r="170" spans="1:4" ht="15" customHeight="1" x14ac:dyDescent="0.15">
      <c r="A170" s="2" t="s">
        <v>3097</v>
      </c>
      <c r="B170" s="2" t="s">
        <v>3088</v>
      </c>
      <c r="C170" s="2" t="s">
        <v>294</v>
      </c>
      <c r="D170" s="2" t="s">
        <v>79</v>
      </c>
    </row>
    <row r="171" spans="1:4" ht="15" customHeight="1" x14ac:dyDescent="0.15">
      <c r="A171" s="2" t="s">
        <v>3098</v>
      </c>
      <c r="B171" s="2" t="s">
        <v>3099</v>
      </c>
      <c r="C171" s="2" t="s">
        <v>3061</v>
      </c>
      <c r="D171" s="2" t="s">
        <v>79</v>
      </c>
    </row>
    <row r="172" spans="1:4" ht="15" customHeight="1" x14ac:dyDescent="0.15">
      <c r="A172" s="2" t="s">
        <v>3100</v>
      </c>
      <c r="B172" s="2" t="s">
        <v>3099</v>
      </c>
      <c r="C172" s="2" t="s">
        <v>3061</v>
      </c>
      <c r="D172" s="2" t="s">
        <v>79</v>
      </c>
    </row>
    <row r="173" spans="1:4" ht="15" customHeight="1" x14ac:dyDescent="0.15">
      <c r="A173" s="2" t="s">
        <v>388</v>
      </c>
      <c r="B173" s="2" t="s">
        <v>3101</v>
      </c>
      <c r="C173" s="2" t="s">
        <v>280</v>
      </c>
      <c r="D173" s="2" t="s">
        <v>79</v>
      </c>
    </row>
    <row r="174" spans="1:4" ht="15" customHeight="1" x14ac:dyDescent="0.15">
      <c r="A174" s="2" t="s">
        <v>388</v>
      </c>
      <c r="B174" s="2" t="s">
        <v>3101</v>
      </c>
      <c r="C174" s="2" t="s">
        <v>280</v>
      </c>
      <c r="D174" s="2" t="s">
        <v>79</v>
      </c>
    </row>
    <row r="175" spans="1:4" ht="15" customHeight="1" x14ac:dyDescent="0.15">
      <c r="A175" s="2" t="s">
        <v>388</v>
      </c>
      <c r="B175" s="2" t="s">
        <v>3102</v>
      </c>
      <c r="C175" s="2" t="s">
        <v>280</v>
      </c>
      <c r="D175" s="2" t="s">
        <v>79</v>
      </c>
    </row>
    <row r="176" spans="1:4" ht="15" customHeight="1" x14ac:dyDescent="0.15">
      <c r="A176" s="2" t="s">
        <v>388</v>
      </c>
      <c r="B176" s="2" t="s">
        <v>3102</v>
      </c>
      <c r="C176" s="2" t="s">
        <v>280</v>
      </c>
      <c r="D176" s="2" t="s">
        <v>79</v>
      </c>
    </row>
    <row r="177" spans="1:4" ht="15" customHeight="1" x14ac:dyDescent="0.15">
      <c r="A177" s="2" t="s">
        <v>805</v>
      </c>
      <c r="B177" s="2" t="s">
        <v>3101</v>
      </c>
      <c r="C177" s="2" t="s">
        <v>280</v>
      </c>
      <c r="D177" s="2" t="s">
        <v>79</v>
      </c>
    </row>
    <row r="178" spans="1:4" ht="15" customHeight="1" x14ac:dyDescent="0.15">
      <c r="A178" s="2" t="s">
        <v>805</v>
      </c>
      <c r="B178" s="2" t="s">
        <v>3102</v>
      </c>
      <c r="C178" s="2" t="s">
        <v>280</v>
      </c>
      <c r="D178" s="2" t="s">
        <v>79</v>
      </c>
    </row>
    <row r="179" spans="1:4" ht="15" customHeight="1" x14ac:dyDescent="0.15">
      <c r="A179" s="2" t="s">
        <v>419</v>
      </c>
      <c r="B179" s="2" t="s">
        <v>3101</v>
      </c>
      <c r="C179" s="2" t="s">
        <v>280</v>
      </c>
      <c r="D179" s="2" t="s">
        <v>79</v>
      </c>
    </row>
    <row r="180" spans="1:4" ht="15" customHeight="1" x14ac:dyDescent="0.15">
      <c r="A180" s="2" t="s">
        <v>419</v>
      </c>
      <c r="B180" s="2" t="s">
        <v>3101</v>
      </c>
      <c r="C180" s="2" t="s">
        <v>280</v>
      </c>
      <c r="D180" s="2" t="s">
        <v>79</v>
      </c>
    </row>
    <row r="181" spans="1:4" ht="15" customHeight="1" x14ac:dyDescent="0.15">
      <c r="A181" s="2" t="s">
        <v>419</v>
      </c>
      <c r="B181" s="2" t="s">
        <v>3102</v>
      </c>
      <c r="C181" s="2" t="s">
        <v>280</v>
      </c>
      <c r="D181" s="2" t="s">
        <v>79</v>
      </c>
    </row>
    <row r="182" spans="1:4" ht="15" customHeight="1" x14ac:dyDescent="0.15">
      <c r="A182" s="2" t="s">
        <v>419</v>
      </c>
      <c r="B182" s="2" t="s">
        <v>3102</v>
      </c>
      <c r="C182" s="2" t="s">
        <v>280</v>
      </c>
      <c r="D182" s="2" t="s">
        <v>79</v>
      </c>
    </row>
    <row r="183" spans="1:4" ht="15" customHeight="1" x14ac:dyDescent="0.15">
      <c r="A183" s="2" t="s">
        <v>30</v>
      </c>
      <c r="B183" s="2" t="s">
        <v>3103</v>
      </c>
      <c r="C183" s="2" t="s">
        <v>280</v>
      </c>
      <c r="D183" s="2" t="s">
        <v>79</v>
      </c>
    </row>
    <row r="184" spans="1:4" ht="15" customHeight="1" x14ac:dyDescent="0.15">
      <c r="A184" s="2" t="s">
        <v>1744</v>
      </c>
      <c r="B184" s="2"/>
      <c r="C184" s="2" t="s">
        <v>280</v>
      </c>
      <c r="D184" s="2" t="s">
        <v>79</v>
      </c>
    </row>
    <row r="185" spans="1:4" ht="15" customHeight="1" x14ac:dyDescent="0.15">
      <c r="A185" s="2" t="s">
        <v>346</v>
      </c>
      <c r="B185" s="2"/>
      <c r="C185" s="2" t="s">
        <v>280</v>
      </c>
      <c r="D185" s="2" t="s">
        <v>79</v>
      </c>
    </row>
    <row r="186" spans="1:4" ht="15" customHeight="1" x14ac:dyDescent="0.15">
      <c r="A186" s="2" t="s">
        <v>31</v>
      </c>
      <c r="B186" s="2" t="s">
        <v>3103</v>
      </c>
      <c r="C186" s="2" t="s">
        <v>280</v>
      </c>
      <c r="D186" s="2" t="s">
        <v>79</v>
      </c>
    </row>
    <row r="187" spans="1:4" ht="15" customHeight="1" x14ac:dyDescent="0.15">
      <c r="A187" s="2" t="s">
        <v>47</v>
      </c>
      <c r="B187" s="2" t="s">
        <v>3103</v>
      </c>
      <c r="C187" s="2" t="s">
        <v>280</v>
      </c>
      <c r="D187" s="2" t="s">
        <v>79</v>
      </c>
    </row>
    <row r="188" spans="1:4" ht="15" customHeight="1" x14ac:dyDescent="0.15">
      <c r="A188" s="2" t="s">
        <v>47</v>
      </c>
      <c r="B188" s="2" t="s">
        <v>3103</v>
      </c>
      <c r="C188" s="2" t="s">
        <v>280</v>
      </c>
      <c r="D188" s="2" t="s">
        <v>79</v>
      </c>
    </row>
    <row r="189" spans="1:4" ht="15" customHeight="1" x14ac:dyDescent="0.15">
      <c r="A189" s="2" t="s">
        <v>422</v>
      </c>
      <c r="B189" s="2" t="s">
        <v>3101</v>
      </c>
      <c r="C189" s="2" t="s">
        <v>280</v>
      </c>
      <c r="D189" s="2" t="s">
        <v>79</v>
      </c>
    </row>
    <row r="190" spans="1:4" ht="15" customHeight="1" x14ac:dyDescent="0.15">
      <c r="A190" s="2" t="s">
        <v>422</v>
      </c>
      <c r="B190" s="2" t="s">
        <v>3101</v>
      </c>
      <c r="C190" s="2" t="s">
        <v>280</v>
      </c>
      <c r="D190" s="2" t="s">
        <v>79</v>
      </c>
    </row>
    <row r="191" spans="1:4" ht="15" customHeight="1" x14ac:dyDescent="0.15">
      <c r="A191" s="2" t="s">
        <v>422</v>
      </c>
      <c r="B191" s="2" t="s">
        <v>3102</v>
      </c>
      <c r="C191" s="2" t="s">
        <v>280</v>
      </c>
      <c r="D191" s="2" t="s">
        <v>79</v>
      </c>
    </row>
    <row r="192" spans="1:4" ht="15" customHeight="1" x14ac:dyDescent="0.15">
      <c r="A192" s="2" t="s">
        <v>422</v>
      </c>
      <c r="B192" s="2" t="s">
        <v>3102</v>
      </c>
      <c r="C192" s="2" t="s">
        <v>280</v>
      </c>
      <c r="D192" s="2" t="s">
        <v>79</v>
      </c>
    </row>
    <row r="193" spans="1:4" ht="15" customHeight="1" x14ac:dyDescent="0.15">
      <c r="A193" s="2" t="s">
        <v>374</v>
      </c>
      <c r="B193" s="2" t="s">
        <v>3101</v>
      </c>
      <c r="C193" s="2" t="s">
        <v>280</v>
      </c>
      <c r="D193" s="2" t="s">
        <v>79</v>
      </c>
    </row>
    <row r="194" spans="1:4" ht="15" customHeight="1" x14ac:dyDescent="0.15">
      <c r="A194" s="2" t="s">
        <v>374</v>
      </c>
      <c r="B194" s="2" t="s">
        <v>3101</v>
      </c>
      <c r="C194" s="2" t="s">
        <v>280</v>
      </c>
      <c r="D194" s="2" t="s">
        <v>79</v>
      </c>
    </row>
    <row r="195" spans="1:4" ht="15" customHeight="1" x14ac:dyDescent="0.15">
      <c r="A195" s="2" t="s">
        <v>374</v>
      </c>
      <c r="B195" s="2" t="s">
        <v>3102</v>
      </c>
      <c r="C195" s="2" t="s">
        <v>280</v>
      </c>
      <c r="D195" s="2" t="s">
        <v>79</v>
      </c>
    </row>
    <row r="196" spans="1:4" ht="15" customHeight="1" x14ac:dyDescent="0.15">
      <c r="A196" s="2" t="s">
        <v>374</v>
      </c>
      <c r="B196" s="2" t="s">
        <v>3102</v>
      </c>
      <c r="C196" s="2" t="s">
        <v>280</v>
      </c>
      <c r="D196" s="2" t="s">
        <v>79</v>
      </c>
    </row>
    <row r="197" spans="1:4" ht="15" customHeight="1" x14ac:dyDescent="0.15">
      <c r="A197" s="2" t="s">
        <v>3104</v>
      </c>
      <c r="B197" s="2" t="s">
        <v>3101</v>
      </c>
      <c r="C197" s="2" t="s">
        <v>280</v>
      </c>
      <c r="D197" s="2" t="s">
        <v>79</v>
      </c>
    </row>
    <row r="198" spans="1:4" ht="15" customHeight="1" x14ac:dyDescent="0.15">
      <c r="A198" s="2" t="s">
        <v>3104</v>
      </c>
      <c r="B198" s="2" t="s">
        <v>3102</v>
      </c>
      <c r="C198" s="2" t="s">
        <v>280</v>
      </c>
      <c r="D198" s="2" t="s">
        <v>79</v>
      </c>
    </row>
    <row r="199" spans="1:4" ht="15" customHeight="1" x14ac:dyDescent="0.15">
      <c r="A199" s="2" t="s">
        <v>3105</v>
      </c>
      <c r="B199" s="2" t="s">
        <v>3103</v>
      </c>
      <c r="C199" s="2" t="s">
        <v>280</v>
      </c>
      <c r="D199" s="2" t="s">
        <v>79</v>
      </c>
    </row>
    <row r="200" spans="1:4" ht="15" customHeight="1" x14ac:dyDescent="0.15">
      <c r="A200" s="2" t="s">
        <v>1436</v>
      </c>
      <c r="B200" s="2" t="s">
        <v>3106</v>
      </c>
      <c r="C200" s="2" t="s">
        <v>280</v>
      </c>
      <c r="D200" s="2" t="s">
        <v>79</v>
      </c>
    </row>
    <row r="201" spans="1:4" ht="15" customHeight="1" x14ac:dyDescent="0.15">
      <c r="A201" s="2" t="s">
        <v>3107</v>
      </c>
      <c r="B201" s="2" t="s">
        <v>3106</v>
      </c>
      <c r="C201" s="2" t="s">
        <v>280</v>
      </c>
      <c r="D201" s="2" t="s">
        <v>79</v>
      </c>
    </row>
    <row r="202" spans="1:4" ht="15" customHeight="1" x14ac:dyDescent="0.15">
      <c r="A202" s="2" t="s">
        <v>899</v>
      </c>
      <c r="B202" s="2" t="s">
        <v>3108</v>
      </c>
      <c r="C202" s="2" t="s">
        <v>280</v>
      </c>
      <c r="D202" s="2" t="s">
        <v>79</v>
      </c>
    </row>
    <row r="203" spans="1:4" ht="15" customHeight="1" x14ac:dyDescent="0.15">
      <c r="A203" s="2" t="s">
        <v>3109</v>
      </c>
      <c r="B203" s="2" t="s">
        <v>3108</v>
      </c>
      <c r="C203" s="2" t="s">
        <v>280</v>
      </c>
      <c r="D203" s="2" t="s">
        <v>79</v>
      </c>
    </row>
    <row r="204" spans="1:4" ht="15" customHeight="1" x14ac:dyDescent="0.15">
      <c r="A204" s="2" t="s">
        <v>722</v>
      </c>
      <c r="B204" s="2"/>
      <c r="C204" s="2" t="s">
        <v>280</v>
      </c>
      <c r="D204" s="2" t="s">
        <v>79</v>
      </c>
    </row>
    <row r="205" spans="1:4" ht="15" customHeight="1" x14ac:dyDescent="0.15">
      <c r="A205" s="2" t="s">
        <v>391</v>
      </c>
      <c r="B205" s="2"/>
      <c r="C205" s="2" t="s">
        <v>280</v>
      </c>
      <c r="D205" s="2" t="s">
        <v>79</v>
      </c>
    </row>
    <row r="206" spans="1:4" ht="15" customHeight="1" x14ac:dyDescent="0.15">
      <c r="A206" s="2" t="s">
        <v>99</v>
      </c>
      <c r="B206" s="2"/>
      <c r="C206" s="2" t="s">
        <v>280</v>
      </c>
      <c r="D206" s="2" t="s">
        <v>94</v>
      </c>
    </row>
    <row r="207" spans="1:4" ht="15" customHeight="1" x14ac:dyDescent="0.15">
      <c r="A207" s="2" t="s">
        <v>395</v>
      </c>
      <c r="B207" s="2"/>
      <c r="C207" s="2" t="s">
        <v>280</v>
      </c>
      <c r="D207" s="2" t="s">
        <v>94</v>
      </c>
    </row>
    <row r="208" spans="1:4" ht="15" customHeight="1" x14ac:dyDescent="0.15">
      <c r="A208" s="2" t="s">
        <v>1678</v>
      </c>
      <c r="B208" s="2"/>
      <c r="C208" s="2" t="s">
        <v>280</v>
      </c>
      <c r="D208" s="2" t="s">
        <v>79</v>
      </c>
    </row>
    <row r="209" spans="1:4" ht="15" customHeight="1" x14ac:dyDescent="0.15">
      <c r="A209" s="2" t="s">
        <v>15</v>
      </c>
      <c r="B209" s="2" t="s">
        <v>3110</v>
      </c>
      <c r="C209" s="2" t="s">
        <v>305</v>
      </c>
      <c r="D209" s="2" t="s">
        <v>79</v>
      </c>
    </row>
    <row r="210" spans="1:4" ht="15" customHeight="1" x14ac:dyDescent="0.15">
      <c r="A210" s="2" t="s">
        <v>1175</v>
      </c>
      <c r="B210" s="2" t="s">
        <v>3110</v>
      </c>
      <c r="C210" s="2" t="s">
        <v>305</v>
      </c>
      <c r="D210" s="2" t="s">
        <v>79</v>
      </c>
    </row>
    <row r="211" spans="1:4" ht="15" customHeight="1" x14ac:dyDescent="0.15">
      <c r="A211" s="2" t="s">
        <v>3111</v>
      </c>
      <c r="B211" s="2" t="s">
        <v>3112</v>
      </c>
      <c r="C211" s="2" t="s">
        <v>301</v>
      </c>
      <c r="D211" s="2" t="s">
        <v>79</v>
      </c>
    </row>
    <row r="212" spans="1:4" ht="15" customHeight="1" x14ac:dyDescent="0.15">
      <c r="A212" s="2" t="s">
        <v>3113</v>
      </c>
      <c r="B212" s="2" t="s">
        <v>3112</v>
      </c>
      <c r="C212" s="2" t="s">
        <v>301</v>
      </c>
      <c r="D212" s="2" t="s">
        <v>79</v>
      </c>
    </row>
    <row r="213" spans="1:4" ht="15" customHeight="1" x14ac:dyDescent="0.15">
      <c r="A213" s="2" t="s">
        <v>1009</v>
      </c>
      <c r="B213" s="2"/>
      <c r="C213" s="2" t="s">
        <v>280</v>
      </c>
      <c r="D213" s="2" t="s">
        <v>79</v>
      </c>
    </row>
    <row r="214" spans="1:4" ht="15" customHeight="1" x14ac:dyDescent="0.15">
      <c r="A214" s="2" t="s">
        <v>83</v>
      </c>
      <c r="B214" s="2"/>
      <c r="C214" s="2" t="s">
        <v>280</v>
      </c>
      <c r="D214" s="2" t="s">
        <v>79</v>
      </c>
    </row>
    <row r="215" spans="1:4" ht="15" customHeight="1" x14ac:dyDescent="0.15">
      <c r="A215" s="2" t="s">
        <v>11</v>
      </c>
      <c r="B215" s="2"/>
      <c r="C215" s="2" t="s">
        <v>280</v>
      </c>
      <c r="D215" s="2" t="s">
        <v>79</v>
      </c>
    </row>
    <row r="216" spans="1:4" ht="15" customHeight="1" x14ac:dyDescent="0.15">
      <c r="A216" s="2" t="s">
        <v>1371</v>
      </c>
      <c r="B216" s="2"/>
      <c r="C216" s="2" t="s">
        <v>294</v>
      </c>
      <c r="D216" s="2" t="s">
        <v>79</v>
      </c>
    </row>
    <row r="217" spans="1:4" ht="15" customHeight="1" x14ac:dyDescent="0.15">
      <c r="A217" s="2" t="s">
        <v>2226</v>
      </c>
      <c r="B217" s="2"/>
      <c r="C217" s="2" t="s">
        <v>294</v>
      </c>
      <c r="D217" s="2" t="s">
        <v>79</v>
      </c>
    </row>
    <row r="218" spans="1:4" ht="15" customHeight="1" x14ac:dyDescent="0.15">
      <c r="A218" s="2" t="s">
        <v>363</v>
      </c>
      <c r="B218" s="2" t="s">
        <v>3114</v>
      </c>
      <c r="C218" s="2" t="s">
        <v>294</v>
      </c>
      <c r="D218" s="2" t="s">
        <v>79</v>
      </c>
    </row>
    <row r="219" spans="1:4" ht="15" customHeight="1" x14ac:dyDescent="0.15">
      <c r="A219" s="2" t="s">
        <v>3115</v>
      </c>
      <c r="B219" s="2" t="s">
        <v>3114</v>
      </c>
      <c r="C219" s="2" t="s">
        <v>294</v>
      </c>
      <c r="D219" s="2" t="s">
        <v>79</v>
      </c>
    </row>
    <row r="220" spans="1:4" ht="15" customHeight="1" x14ac:dyDescent="0.15">
      <c r="A220" s="2" t="s">
        <v>88</v>
      </c>
      <c r="B220" s="2" t="s">
        <v>3116</v>
      </c>
      <c r="C220" s="2" t="s">
        <v>294</v>
      </c>
      <c r="D220" s="2" t="s">
        <v>79</v>
      </c>
    </row>
    <row r="221" spans="1:4" ht="15" customHeight="1" x14ac:dyDescent="0.15">
      <c r="A221" s="2" t="s">
        <v>88</v>
      </c>
      <c r="B221" s="2" t="s">
        <v>3116</v>
      </c>
      <c r="C221" s="2" t="s">
        <v>294</v>
      </c>
      <c r="D221" s="2" t="s">
        <v>79</v>
      </c>
    </row>
    <row r="222" spans="1:4" ht="15" customHeight="1" x14ac:dyDescent="0.15">
      <c r="A222" s="2" t="s">
        <v>89</v>
      </c>
      <c r="B222" s="2" t="s">
        <v>3116</v>
      </c>
      <c r="C222" s="2" t="s">
        <v>294</v>
      </c>
      <c r="D222" s="2" t="s">
        <v>79</v>
      </c>
    </row>
    <row r="223" spans="1:4" ht="15" customHeight="1" x14ac:dyDescent="0.15">
      <c r="A223" s="2" t="s">
        <v>89</v>
      </c>
      <c r="B223" s="2" t="s">
        <v>3116</v>
      </c>
      <c r="C223" s="2" t="s">
        <v>294</v>
      </c>
      <c r="D223" s="2" t="s">
        <v>79</v>
      </c>
    </row>
    <row r="224" spans="1:4" ht="15" customHeight="1" x14ac:dyDescent="0.15">
      <c r="A224" s="2" t="s">
        <v>90</v>
      </c>
      <c r="B224" s="2" t="s">
        <v>3116</v>
      </c>
      <c r="C224" s="2" t="s">
        <v>294</v>
      </c>
      <c r="D224" s="2" t="s">
        <v>79</v>
      </c>
    </row>
    <row r="225" spans="1:4" ht="15" customHeight="1" x14ac:dyDescent="0.15">
      <c r="A225" s="2" t="s">
        <v>3117</v>
      </c>
      <c r="B225" s="2" t="s">
        <v>3116</v>
      </c>
      <c r="C225" s="2" t="s">
        <v>294</v>
      </c>
      <c r="D225" s="2" t="s">
        <v>79</v>
      </c>
    </row>
    <row r="226" spans="1:4" ht="15" customHeight="1" x14ac:dyDescent="0.15">
      <c r="A226" s="2" t="s">
        <v>120</v>
      </c>
      <c r="B226" s="2"/>
      <c r="C226" s="2" t="s">
        <v>294</v>
      </c>
      <c r="D226" s="2" t="s">
        <v>94</v>
      </c>
    </row>
    <row r="227" spans="1:4" ht="15" customHeight="1" x14ac:dyDescent="0.15">
      <c r="A227" s="2" t="s">
        <v>1128</v>
      </c>
      <c r="B227" s="2"/>
      <c r="C227" s="2" t="s">
        <v>294</v>
      </c>
      <c r="D227" s="2" t="s">
        <v>94</v>
      </c>
    </row>
    <row r="228" spans="1:4" ht="15" customHeight="1" x14ac:dyDescent="0.15">
      <c r="A228" s="2" t="s">
        <v>1400</v>
      </c>
      <c r="B228" s="2"/>
      <c r="C228" s="2" t="s">
        <v>294</v>
      </c>
      <c r="D228" s="2" t="s">
        <v>79</v>
      </c>
    </row>
    <row r="229" spans="1:4" ht="15" customHeight="1" x14ac:dyDescent="0.15">
      <c r="A229" s="2" t="s">
        <v>45</v>
      </c>
      <c r="B229" s="2"/>
      <c r="C229" s="2" t="s">
        <v>294</v>
      </c>
      <c r="D229" s="2" t="s">
        <v>79</v>
      </c>
    </row>
    <row r="230" spans="1:4" ht="15" customHeight="1" x14ac:dyDescent="0.15">
      <c r="A230" s="2" t="s">
        <v>84</v>
      </c>
      <c r="B230" s="2"/>
      <c r="C230" s="2" t="s">
        <v>294</v>
      </c>
      <c r="D230" s="2" t="s">
        <v>79</v>
      </c>
    </row>
    <row r="231" spans="1:4" ht="15" customHeight="1" x14ac:dyDescent="0.15">
      <c r="A231" s="2" t="s">
        <v>1303</v>
      </c>
      <c r="B231" s="2" t="s">
        <v>3099</v>
      </c>
      <c r="C231" s="2" t="s">
        <v>3061</v>
      </c>
      <c r="D231" s="2" t="s">
        <v>79</v>
      </c>
    </row>
    <row r="232" spans="1:4" ht="15" customHeight="1" x14ac:dyDescent="0.15">
      <c r="A232" s="2" t="s">
        <v>3118</v>
      </c>
      <c r="B232" s="2" t="s">
        <v>3099</v>
      </c>
      <c r="C232" s="2" t="s">
        <v>3061</v>
      </c>
      <c r="D232" s="2" t="s">
        <v>79</v>
      </c>
    </row>
    <row r="233" spans="1:4" ht="15" customHeight="1" x14ac:dyDescent="0.15">
      <c r="A233" s="2" t="s">
        <v>550</v>
      </c>
      <c r="B233" s="2" t="s">
        <v>3063</v>
      </c>
      <c r="C233" s="2" t="s">
        <v>3061</v>
      </c>
      <c r="D233" s="2" t="s">
        <v>79</v>
      </c>
    </row>
    <row r="234" spans="1:4" ht="15" customHeight="1" x14ac:dyDescent="0.15">
      <c r="A234" s="2" t="s">
        <v>550</v>
      </c>
      <c r="B234" s="2" t="s">
        <v>3063</v>
      </c>
      <c r="C234" s="2" t="s">
        <v>3061</v>
      </c>
      <c r="D234" s="2" t="s">
        <v>79</v>
      </c>
    </row>
    <row r="235" spans="1:4" ht="15" customHeight="1" x14ac:dyDescent="0.15">
      <c r="A235" s="2" t="s">
        <v>546</v>
      </c>
      <c r="B235" s="2" t="s">
        <v>3063</v>
      </c>
      <c r="C235" s="2" t="s">
        <v>3061</v>
      </c>
      <c r="D235" s="2" t="s">
        <v>79</v>
      </c>
    </row>
    <row r="236" spans="1:4" ht="15" customHeight="1" x14ac:dyDescent="0.15">
      <c r="A236" s="2" t="s">
        <v>546</v>
      </c>
      <c r="B236" s="2" t="s">
        <v>3063</v>
      </c>
      <c r="C236" s="2" t="s">
        <v>3061</v>
      </c>
      <c r="D236" s="2" t="s">
        <v>79</v>
      </c>
    </row>
    <row r="237" spans="1:4" ht="15" customHeight="1" x14ac:dyDescent="0.15">
      <c r="A237" s="2" t="s">
        <v>541</v>
      </c>
      <c r="B237" s="2" t="s">
        <v>3063</v>
      </c>
      <c r="C237" s="2" t="s">
        <v>3061</v>
      </c>
      <c r="D237" s="2" t="s">
        <v>79</v>
      </c>
    </row>
    <row r="238" spans="1:4" ht="15" customHeight="1" x14ac:dyDescent="0.15">
      <c r="A238" s="2" t="s">
        <v>3119</v>
      </c>
      <c r="B238" s="2" t="s">
        <v>3060</v>
      </c>
      <c r="C238" s="2" t="s">
        <v>3061</v>
      </c>
      <c r="D238" s="2" t="s">
        <v>79</v>
      </c>
    </row>
    <row r="239" spans="1:4" ht="15" customHeight="1" x14ac:dyDescent="0.15">
      <c r="A239" s="2" t="s">
        <v>3119</v>
      </c>
      <c r="B239" s="2" t="s">
        <v>3063</v>
      </c>
      <c r="C239" s="2" t="s">
        <v>3061</v>
      </c>
      <c r="D239" s="2" t="s">
        <v>79</v>
      </c>
    </row>
    <row r="240" spans="1:4" ht="15" customHeight="1" x14ac:dyDescent="0.15">
      <c r="A240" s="2" t="s">
        <v>3119</v>
      </c>
      <c r="B240" s="2" t="s">
        <v>3064</v>
      </c>
      <c r="C240" s="2" t="s">
        <v>3061</v>
      </c>
      <c r="D240" s="2" t="s">
        <v>79</v>
      </c>
    </row>
    <row r="241" spans="1:4" ht="15" customHeight="1" x14ac:dyDescent="0.15">
      <c r="A241" s="2" t="s">
        <v>3120</v>
      </c>
      <c r="B241" s="2" t="s">
        <v>3063</v>
      </c>
      <c r="C241" s="2" t="s">
        <v>3061</v>
      </c>
      <c r="D241" s="2" t="s">
        <v>79</v>
      </c>
    </row>
    <row r="242" spans="1:4" ht="15" customHeight="1" x14ac:dyDescent="0.15">
      <c r="A242" s="2" t="s">
        <v>3121</v>
      </c>
      <c r="B242" s="2" t="s">
        <v>3060</v>
      </c>
      <c r="C242" s="2" t="s">
        <v>3061</v>
      </c>
      <c r="D242" s="2" t="s">
        <v>79</v>
      </c>
    </row>
    <row r="243" spans="1:4" ht="15" customHeight="1" x14ac:dyDescent="0.15">
      <c r="A243" s="2" t="s">
        <v>3121</v>
      </c>
      <c r="B243" s="2" t="s">
        <v>3063</v>
      </c>
      <c r="C243" s="2" t="s">
        <v>3061</v>
      </c>
      <c r="D243" s="2" t="s">
        <v>79</v>
      </c>
    </row>
    <row r="244" spans="1:4" ht="15" customHeight="1" x14ac:dyDescent="0.15">
      <c r="A244" s="2" t="s">
        <v>3121</v>
      </c>
      <c r="B244" s="2" t="s">
        <v>3064</v>
      </c>
      <c r="C244" s="2" t="s">
        <v>3061</v>
      </c>
      <c r="D244" s="2" t="s">
        <v>79</v>
      </c>
    </row>
    <row r="245" spans="1:4" ht="15" customHeight="1" x14ac:dyDescent="0.15">
      <c r="A245" s="2" t="s">
        <v>1947</v>
      </c>
      <c r="B245" s="2"/>
      <c r="C245" s="2" t="s">
        <v>294</v>
      </c>
      <c r="D245" s="2" t="s">
        <v>79</v>
      </c>
    </row>
    <row r="246" spans="1:4" ht="15" customHeight="1" x14ac:dyDescent="0.15">
      <c r="A246" s="2" t="s">
        <v>1642</v>
      </c>
      <c r="B246" s="2"/>
      <c r="C246" s="2" t="s">
        <v>294</v>
      </c>
      <c r="D246" s="2" t="s">
        <v>79</v>
      </c>
    </row>
    <row r="247" spans="1:4" ht="15" customHeight="1" x14ac:dyDescent="0.15">
      <c r="A247" s="2" t="s">
        <v>3122</v>
      </c>
      <c r="B247" s="2" t="s">
        <v>3090</v>
      </c>
      <c r="C247" s="2" t="s">
        <v>294</v>
      </c>
      <c r="D247" s="2" t="s">
        <v>79</v>
      </c>
    </row>
    <row r="248" spans="1:4" ht="15" customHeight="1" x14ac:dyDescent="0.15">
      <c r="A248" s="2" t="s">
        <v>3123</v>
      </c>
      <c r="B248" s="2" t="s">
        <v>3024</v>
      </c>
      <c r="C248" s="2" t="s">
        <v>294</v>
      </c>
      <c r="D248" s="2" t="s">
        <v>79</v>
      </c>
    </row>
    <row r="249" spans="1:4" ht="15" customHeight="1" x14ac:dyDescent="0.15">
      <c r="A249" s="2" t="s">
        <v>3124</v>
      </c>
      <c r="B249" s="2" t="s">
        <v>3026</v>
      </c>
      <c r="C249" s="2" t="s">
        <v>294</v>
      </c>
      <c r="D249" s="2" t="s">
        <v>79</v>
      </c>
    </row>
    <row r="250" spans="1:4" ht="15" customHeight="1" x14ac:dyDescent="0.15">
      <c r="A250" s="2" t="s">
        <v>3125</v>
      </c>
      <c r="B250" s="2" t="s">
        <v>3030</v>
      </c>
      <c r="C250" s="2" t="s">
        <v>294</v>
      </c>
      <c r="D250" s="2" t="s">
        <v>79</v>
      </c>
    </row>
    <row r="251" spans="1:4" ht="15" customHeight="1" x14ac:dyDescent="0.15">
      <c r="A251" s="2" t="s">
        <v>3126</v>
      </c>
      <c r="B251" s="2" t="s">
        <v>2998</v>
      </c>
      <c r="C251" s="2" t="s">
        <v>356</v>
      </c>
      <c r="D251" s="2" t="s">
        <v>79</v>
      </c>
    </row>
    <row r="252" spans="1:4" ht="15" customHeight="1" x14ac:dyDescent="0.15">
      <c r="A252" s="2" t="s">
        <v>3127</v>
      </c>
      <c r="B252" s="2" t="s">
        <v>3128</v>
      </c>
      <c r="C252" s="2" t="s">
        <v>280</v>
      </c>
      <c r="D252" s="2" t="s">
        <v>79</v>
      </c>
    </row>
    <row r="253" spans="1:4" ht="15" customHeight="1" x14ac:dyDescent="0.15">
      <c r="A253" s="2" t="s">
        <v>3129</v>
      </c>
      <c r="B253" s="2" t="s">
        <v>3004</v>
      </c>
      <c r="C253" s="2" t="s">
        <v>356</v>
      </c>
      <c r="D253" s="2" t="s">
        <v>79</v>
      </c>
    </row>
    <row r="254" spans="1:4" ht="15" customHeight="1" x14ac:dyDescent="0.15">
      <c r="A254" s="2" t="s">
        <v>3130</v>
      </c>
      <c r="B254" s="2" t="s">
        <v>3006</v>
      </c>
      <c r="C254" s="2" t="s">
        <v>356</v>
      </c>
      <c r="D254" s="2" t="s">
        <v>79</v>
      </c>
    </row>
    <row r="255" spans="1:4" ht="15" customHeight="1" x14ac:dyDescent="0.15">
      <c r="A255" s="2" t="s">
        <v>3131</v>
      </c>
      <c r="B255" s="2" t="s">
        <v>3132</v>
      </c>
      <c r="C255" s="2" t="s">
        <v>280</v>
      </c>
      <c r="D255" s="2" t="s">
        <v>79</v>
      </c>
    </row>
    <row r="256" spans="1:4" ht="15" customHeight="1" x14ac:dyDescent="0.15">
      <c r="A256" s="2" t="s">
        <v>3133</v>
      </c>
      <c r="B256" s="2" t="s">
        <v>3008</v>
      </c>
      <c r="C256" s="2" t="s">
        <v>294</v>
      </c>
      <c r="D256" s="2" t="s">
        <v>79</v>
      </c>
    </row>
    <row r="257" spans="1:4" ht="15" customHeight="1" x14ac:dyDescent="0.15">
      <c r="A257" s="2" t="s">
        <v>3134</v>
      </c>
      <c r="B257" s="2" t="s">
        <v>3089</v>
      </c>
      <c r="C257" s="2" t="s">
        <v>294</v>
      </c>
      <c r="D257" s="2" t="s">
        <v>79</v>
      </c>
    </row>
    <row r="258" spans="1:4" ht="15" customHeight="1" x14ac:dyDescent="0.15">
      <c r="A258" s="2" t="s">
        <v>3135</v>
      </c>
      <c r="B258" s="2" t="s">
        <v>3022</v>
      </c>
      <c r="C258" s="2" t="s">
        <v>294</v>
      </c>
      <c r="D258" s="2" t="s">
        <v>79</v>
      </c>
    </row>
    <row r="259" spans="1:4" ht="15" customHeight="1" x14ac:dyDescent="0.15">
      <c r="A259" s="2" t="s">
        <v>3136</v>
      </c>
      <c r="B259" s="2" t="s">
        <v>3036</v>
      </c>
      <c r="C259" s="2" t="s">
        <v>294</v>
      </c>
      <c r="D259" s="2" t="s">
        <v>79</v>
      </c>
    </row>
    <row r="260" spans="1:4" ht="15" customHeight="1" x14ac:dyDescent="0.15">
      <c r="A260" s="2" t="s">
        <v>3137</v>
      </c>
      <c r="B260" s="2" t="s">
        <v>2994</v>
      </c>
      <c r="C260" s="2" t="s">
        <v>2922</v>
      </c>
      <c r="D260" s="2" t="s">
        <v>79</v>
      </c>
    </row>
    <row r="261" spans="1:4" ht="15" customHeight="1" x14ac:dyDescent="0.15">
      <c r="A261" s="2" t="s">
        <v>3138</v>
      </c>
      <c r="B261" s="2" t="s">
        <v>3069</v>
      </c>
      <c r="C261" s="2" t="s">
        <v>294</v>
      </c>
      <c r="D261" s="2" t="s">
        <v>79</v>
      </c>
    </row>
    <row r="262" spans="1:4" ht="15" customHeight="1" x14ac:dyDescent="0.15">
      <c r="A262" s="2" t="s">
        <v>3139</v>
      </c>
      <c r="B262" s="2" t="s">
        <v>3000</v>
      </c>
      <c r="C262" s="2" t="s">
        <v>356</v>
      </c>
      <c r="D262" s="2" t="s">
        <v>79</v>
      </c>
    </row>
    <row r="263" spans="1:4" ht="15" customHeight="1" x14ac:dyDescent="0.15">
      <c r="A263" s="2" t="s">
        <v>3140</v>
      </c>
      <c r="B263" s="2" t="s">
        <v>3002</v>
      </c>
      <c r="C263" s="2" t="s">
        <v>356</v>
      </c>
      <c r="D263" s="2" t="s">
        <v>79</v>
      </c>
    </row>
    <row r="264" spans="1:4" ht="15" customHeight="1" x14ac:dyDescent="0.15">
      <c r="A264" s="2" t="s">
        <v>3141</v>
      </c>
      <c r="B264" s="2" t="s">
        <v>3010</v>
      </c>
      <c r="C264" s="2" t="s">
        <v>294</v>
      </c>
      <c r="D264" s="2" t="s">
        <v>79</v>
      </c>
    </row>
    <row r="265" spans="1:4" ht="15" customHeight="1" x14ac:dyDescent="0.15">
      <c r="A265" s="2" t="s">
        <v>3142</v>
      </c>
      <c r="B265" s="2" t="s">
        <v>3012</v>
      </c>
      <c r="C265" s="2" t="s">
        <v>280</v>
      </c>
      <c r="D265" s="2" t="s">
        <v>79</v>
      </c>
    </row>
    <row r="266" spans="1:4" ht="15" customHeight="1" x14ac:dyDescent="0.15">
      <c r="A266" s="2" t="s">
        <v>3143</v>
      </c>
      <c r="B266" s="2" t="s">
        <v>3072</v>
      </c>
      <c r="C266" s="2" t="s">
        <v>294</v>
      </c>
      <c r="D266" s="2" t="s">
        <v>79</v>
      </c>
    </row>
    <row r="267" spans="1:4" ht="15" customHeight="1" x14ac:dyDescent="0.15">
      <c r="A267" s="2" t="s">
        <v>3144</v>
      </c>
      <c r="B267" s="2" t="s">
        <v>3031</v>
      </c>
      <c r="C267" s="2" t="s">
        <v>2922</v>
      </c>
      <c r="D267" s="2" t="s">
        <v>79</v>
      </c>
    </row>
    <row r="268" spans="1:4" ht="15" customHeight="1" x14ac:dyDescent="0.15">
      <c r="A268" s="2" t="s">
        <v>3145</v>
      </c>
      <c r="B268" s="2" t="s">
        <v>3067</v>
      </c>
      <c r="C268" s="2" t="s">
        <v>294</v>
      </c>
      <c r="D268" s="2" t="s">
        <v>79</v>
      </c>
    </row>
    <row r="269" spans="1:4" ht="15" customHeight="1" x14ac:dyDescent="0.15">
      <c r="A269" s="2" t="s">
        <v>3145</v>
      </c>
      <c r="B269" s="2" t="s">
        <v>3014</v>
      </c>
      <c r="C269" s="2" t="s">
        <v>294</v>
      </c>
      <c r="D269" s="2" t="s">
        <v>79</v>
      </c>
    </row>
    <row r="270" spans="1:4" ht="15" customHeight="1" x14ac:dyDescent="0.15">
      <c r="A270" s="2" t="s">
        <v>3146</v>
      </c>
      <c r="B270" s="2" t="s">
        <v>2996</v>
      </c>
      <c r="C270" s="2" t="s">
        <v>294</v>
      </c>
      <c r="D270" s="2" t="s">
        <v>79</v>
      </c>
    </row>
    <row r="271" spans="1:4" ht="15" customHeight="1" x14ac:dyDescent="0.15">
      <c r="A271" s="2" t="s">
        <v>3147</v>
      </c>
      <c r="B271" s="2" t="s">
        <v>3088</v>
      </c>
      <c r="C271" s="2" t="s">
        <v>294</v>
      </c>
      <c r="D271" s="2" t="s">
        <v>79</v>
      </c>
    </row>
    <row r="272" spans="1:4" ht="15" customHeight="1" x14ac:dyDescent="0.15">
      <c r="A272" s="2" t="s">
        <v>3148</v>
      </c>
      <c r="B272" s="2" t="s">
        <v>3091</v>
      </c>
      <c r="C272" s="2" t="s">
        <v>294</v>
      </c>
      <c r="D272" s="2" t="s">
        <v>79</v>
      </c>
    </row>
    <row r="273" spans="1:4" ht="15" customHeight="1" x14ac:dyDescent="0.15">
      <c r="A273" s="2" t="s">
        <v>3149</v>
      </c>
      <c r="B273" s="2" t="s">
        <v>3038</v>
      </c>
      <c r="C273" s="2" t="s">
        <v>294</v>
      </c>
      <c r="D273" s="2" t="s">
        <v>79</v>
      </c>
    </row>
    <row r="274" spans="1:4" ht="15" customHeight="1" x14ac:dyDescent="0.15">
      <c r="A274" s="2" t="s">
        <v>3150</v>
      </c>
      <c r="B274" s="2" t="s">
        <v>3028</v>
      </c>
      <c r="C274" s="2" t="s">
        <v>294</v>
      </c>
      <c r="D274" s="2" t="s">
        <v>79</v>
      </c>
    </row>
    <row r="275" spans="1:4" ht="15" customHeight="1" x14ac:dyDescent="0.15">
      <c r="A275" s="2" t="s">
        <v>3150</v>
      </c>
      <c r="B275" s="2" t="s">
        <v>3068</v>
      </c>
      <c r="C275" s="2" t="s">
        <v>294</v>
      </c>
      <c r="D275" s="2" t="s">
        <v>79</v>
      </c>
    </row>
    <row r="276" spans="1:4" ht="15" customHeight="1" x14ac:dyDescent="0.15">
      <c r="A276" s="2" t="s">
        <v>3151</v>
      </c>
      <c r="B276" s="2" t="s">
        <v>3152</v>
      </c>
      <c r="C276" s="2" t="s">
        <v>280</v>
      </c>
      <c r="D276" s="2" t="s">
        <v>79</v>
      </c>
    </row>
    <row r="277" spans="1:4" ht="15" customHeight="1" x14ac:dyDescent="0.15">
      <c r="A277" s="2" t="s">
        <v>3153</v>
      </c>
      <c r="B277" s="2" t="s">
        <v>3154</v>
      </c>
      <c r="C277" s="2" t="s">
        <v>280</v>
      </c>
      <c r="D277" s="2" t="s">
        <v>79</v>
      </c>
    </row>
    <row r="278" spans="1:4" ht="15" customHeight="1" x14ac:dyDescent="0.15">
      <c r="A278" s="2" t="s">
        <v>3155</v>
      </c>
      <c r="B278" s="2" t="s">
        <v>3156</v>
      </c>
      <c r="C278" s="2" t="s">
        <v>280</v>
      </c>
      <c r="D278" s="2" t="s">
        <v>79</v>
      </c>
    </row>
    <row r="279" spans="1:4" ht="15" customHeight="1" x14ac:dyDescent="0.15">
      <c r="A279" s="2" t="s">
        <v>3157</v>
      </c>
      <c r="B279" s="2" t="s">
        <v>3158</v>
      </c>
      <c r="C279" s="2" t="s">
        <v>280</v>
      </c>
      <c r="D279" s="2" t="s">
        <v>94</v>
      </c>
    </row>
    <row r="280" spans="1:4" ht="15" customHeight="1" x14ac:dyDescent="0.15">
      <c r="A280" s="2" t="s">
        <v>3159</v>
      </c>
      <c r="B280" s="2" t="s">
        <v>3160</v>
      </c>
      <c r="C280" s="2" t="s">
        <v>280</v>
      </c>
      <c r="D280" s="2" t="s">
        <v>79</v>
      </c>
    </row>
    <row r="281" spans="1:4" ht="15" customHeight="1" x14ac:dyDescent="0.15">
      <c r="A281" s="2" t="s">
        <v>3161</v>
      </c>
      <c r="B281" s="2" t="s">
        <v>3162</v>
      </c>
      <c r="C281" s="2" t="s">
        <v>280</v>
      </c>
      <c r="D281" s="2" t="s">
        <v>79</v>
      </c>
    </row>
    <row r="282" spans="1:4" ht="15" customHeight="1" x14ac:dyDescent="0.15">
      <c r="A282" s="2" t="s">
        <v>3163</v>
      </c>
      <c r="B282" s="2" t="s">
        <v>3103</v>
      </c>
      <c r="C282" s="2" t="s">
        <v>280</v>
      </c>
      <c r="D282" s="2" t="s">
        <v>79</v>
      </c>
    </row>
    <row r="283" spans="1:4" ht="15" customHeight="1" x14ac:dyDescent="0.15">
      <c r="A283" s="2" t="s">
        <v>3164</v>
      </c>
      <c r="B283" s="2" t="s">
        <v>3101</v>
      </c>
      <c r="C283" s="2" t="s">
        <v>280</v>
      </c>
      <c r="D283" s="2" t="s">
        <v>79</v>
      </c>
    </row>
    <row r="284" spans="1:4" ht="15" customHeight="1" x14ac:dyDescent="0.15">
      <c r="A284" s="2" t="s">
        <v>3164</v>
      </c>
      <c r="B284" s="2" t="s">
        <v>3102</v>
      </c>
      <c r="C284" s="2" t="s">
        <v>280</v>
      </c>
      <c r="D284" s="2" t="s">
        <v>79</v>
      </c>
    </row>
    <row r="285" spans="1:4" ht="15" customHeight="1" x14ac:dyDescent="0.15">
      <c r="A285" s="2" t="s">
        <v>3165</v>
      </c>
      <c r="B285" s="2" t="s">
        <v>3101</v>
      </c>
      <c r="C285" s="2" t="s">
        <v>280</v>
      </c>
      <c r="D285" s="2" t="s">
        <v>79</v>
      </c>
    </row>
    <row r="286" spans="1:4" ht="15" customHeight="1" x14ac:dyDescent="0.15">
      <c r="A286" s="2" t="s">
        <v>3165</v>
      </c>
      <c r="B286" s="2" t="s">
        <v>3102</v>
      </c>
      <c r="C286" s="2" t="s">
        <v>280</v>
      </c>
      <c r="D286" s="2" t="s">
        <v>79</v>
      </c>
    </row>
    <row r="287" spans="1:4" ht="15" customHeight="1" x14ac:dyDescent="0.15">
      <c r="A287" s="2" t="s">
        <v>3166</v>
      </c>
      <c r="B287" s="2" t="s">
        <v>3101</v>
      </c>
      <c r="C287" s="2" t="s">
        <v>280</v>
      </c>
      <c r="D287" s="2" t="s">
        <v>79</v>
      </c>
    </row>
    <row r="288" spans="1:4" ht="15" customHeight="1" x14ac:dyDescent="0.15">
      <c r="A288" s="2" t="s">
        <v>3167</v>
      </c>
      <c r="B288" s="2" t="s">
        <v>3102</v>
      </c>
      <c r="C288" s="2" t="s">
        <v>280</v>
      </c>
      <c r="D288" s="2" t="s">
        <v>79</v>
      </c>
    </row>
    <row r="289" spans="1:4" ht="15" customHeight="1" x14ac:dyDescent="0.15">
      <c r="A289" s="2" t="s">
        <v>3168</v>
      </c>
      <c r="B289" s="2" t="s">
        <v>3108</v>
      </c>
      <c r="C289" s="2" t="s">
        <v>280</v>
      </c>
      <c r="D289" s="2" t="s">
        <v>79</v>
      </c>
    </row>
    <row r="290" spans="1:4" ht="15" customHeight="1" x14ac:dyDescent="0.15">
      <c r="A290" s="2" t="s">
        <v>3169</v>
      </c>
      <c r="B290" s="2" t="s">
        <v>3106</v>
      </c>
      <c r="C290" s="2" t="s">
        <v>280</v>
      </c>
      <c r="D290" s="2" t="s">
        <v>79</v>
      </c>
    </row>
    <row r="291" spans="1:4" ht="15" customHeight="1" x14ac:dyDescent="0.15">
      <c r="A291" s="2" t="s">
        <v>3170</v>
      </c>
      <c r="B291" s="2" t="s">
        <v>3110</v>
      </c>
      <c r="C291" s="2" t="s">
        <v>305</v>
      </c>
      <c r="D291" s="2" t="s">
        <v>79</v>
      </c>
    </row>
    <row r="292" spans="1:4" ht="15" customHeight="1" x14ac:dyDescent="0.15">
      <c r="A292" s="2" t="s">
        <v>3171</v>
      </c>
      <c r="B292" s="2" t="s">
        <v>3114</v>
      </c>
      <c r="C292" s="2" t="s">
        <v>294</v>
      </c>
      <c r="D292" s="2" t="s">
        <v>79</v>
      </c>
    </row>
    <row r="293" spans="1:4" ht="15" customHeight="1" x14ac:dyDescent="0.15">
      <c r="A293" s="2" t="s">
        <v>3172</v>
      </c>
      <c r="B293" s="2" t="s">
        <v>3114</v>
      </c>
      <c r="C293" s="2" t="s">
        <v>294</v>
      </c>
      <c r="D293" s="2" t="s">
        <v>79</v>
      </c>
    </row>
    <row r="294" spans="1:4" ht="15" customHeight="1" x14ac:dyDescent="0.15">
      <c r="A294" s="2" t="s">
        <v>3173</v>
      </c>
      <c r="B294" s="2" t="s">
        <v>3116</v>
      </c>
      <c r="C294" s="2" t="s">
        <v>294</v>
      </c>
      <c r="D294" s="2" t="s">
        <v>79</v>
      </c>
    </row>
    <row r="295" spans="1:4" ht="15" customHeight="1" x14ac:dyDescent="0.15">
      <c r="A295" s="2" t="s">
        <v>3174</v>
      </c>
      <c r="B295" s="2" t="s">
        <v>3060</v>
      </c>
      <c r="C295" s="2" t="s">
        <v>3061</v>
      </c>
      <c r="D295" s="2" t="s">
        <v>79</v>
      </c>
    </row>
    <row r="296" spans="1:4" ht="15" customHeight="1" x14ac:dyDescent="0.15">
      <c r="A296" s="2" t="s">
        <v>3174</v>
      </c>
      <c r="B296" s="2" t="s">
        <v>3063</v>
      </c>
      <c r="C296" s="2" t="s">
        <v>3061</v>
      </c>
      <c r="D296" s="2" t="s">
        <v>79</v>
      </c>
    </row>
    <row r="297" spans="1:4" ht="15" customHeight="1" x14ac:dyDescent="0.15">
      <c r="A297" s="2" t="s">
        <v>3174</v>
      </c>
      <c r="B297" s="2" t="s">
        <v>3064</v>
      </c>
      <c r="C297" s="2" t="s">
        <v>3061</v>
      </c>
      <c r="D297" s="2" t="s">
        <v>79</v>
      </c>
    </row>
    <row r="298" spans="1:4" ht="15" customHeight="1" x14ac:dyDescent="0.15">
      <c r="A298" s="2" t="s">
        <v>3175</v>
      </c>
      <c r="B298" s="2" t="s">
        <v>3060</v>
      </c>
      <c r="C298" s="2" t="s">
        <v>3061</v>
      </c>
      <c r="D298" s="2" t="s">
        <v>79</v>
      </c>
    </row>
    <row r="299" spans="1:4" ht="15" customHeight="1" x14ac:dyDescent="0.15">
      <c r="A299" s="2" t="s">
        <v>3175</v>
      </c>
      <c r="B299" s="2" t="s">
        <v>3063</v>
      </c>
      <c r="C299" s="2" t="s">
        <v>3061</v>
      </c>
      <c r="D299" s="2" t="s">
        <v>79</v>
      </c>
    </row>
    <row r="300" spans="1:4" ht="15" customHeight="1" x14ac:dyDescent="0.15">
      <c r="A300" s="2" t="s">
        <v>3175</v>
      </c>
      <c r="B300" s="2" t="s">
        <v>3064</v>
      </c>
      <c r="C300" s="2" t="s">
        <v>3061</v>
      </c>
      <c r="D300" s="2" t="s">
        <v>79</v>
      </c>
    </row>
    <row r="301" spans="1:4" ht="15" customHeight="1" x14ac:dyDescent="0.15">
      <c r="A301" s="2" t="s">
        <v>3176</v>
      </c>
      <c r="B301" s="2" t="s">
        <v>3060</v>
      </c>
      <c r="C301" s="2" t="s">
        <v>3061</v>
      </c>
      <c r="D301" s="2" t="s">
        <v>79</v>
      </c>
    </row>
    <row r="302" spans="1:4" ht="15" customHeight="1" x14ac:dyDescent="0.15">
      <c r="A302" s="2" t="s">
        <v>3176</v>
      </c>
      <c r="B302" s="2" t="s">
        <v>3063</v>
      </c>
      <c r="C302" s="2" t="s">
        <v>3061</v>
      </c>
      <c r="D302" s="2" t="s">
        <v>79</v>
      </c>
    </row>
    <row r="303" spans="1:4" ht="15" customHeight="1" x14ac:dyDescent="0.15">
      <c r="A303" s="2" t="s">
        <v>3176</v>
      </c>
      <c r="B303" s="2" t="s">
        <v>3064</v>
      </c>
      <c r="C303" s="2" t="s">
        <v>3061</v>
      </c>
      <c r="D303" s="2" t="s">
        <v>79</v>
      </c>
    </row>
    <row r="304" spans="1:4" ht="15" customHeight="1" x14ac:dyDescent="0.15">
      <c r="A304" s="2" t="s">
        <v>3177</v>
      </c>
      <c r="B304" s="2" t="s">
        <v>3099</v>
      </c>
      <c r="C304" s="2" t="s">
        <v>3061</v>
      </c>
      <c r="D304" s="2" t="s">
        <v>79</v>
      </c>
    </row>
    <row r="305" spans="1:4" ht="15" customHeight="1" x14ac:dyDescent="0.15">
      <c r="A305" s="2" t="s">
        <v>3178</v>
      </c>
      <c r="B305" s="2" t="s">
        <v>3099</v>
      </c>
      <c r="C305" s="2" t="s">
        <v>3061</v>
      </c>
      <c r="D305" s="2" t="s">
        <v>79</v>
      </c>
    </row>
    <row r="306" spans="1:4" ht="15" customHeight="1" x14ac:dyDescent="0.15">
      <c r="A306" s="2" t="s">
        <v>1940</v>
      </c>
      <c r="B306" s="2" t="s">
        <v>2971</v>
      </c>
      <c r="C306" s="2" t="s">
        <v>305</v>
      </c>
      <c r="D306" s="2" t="s">
        <v>94</v>
      </c>
    </row>
    <row r="307" spans="1:4" ht="15" customHeight="1" x14ac:dyDescent="0.15">
      <c r="A307" s="2" t="s">
        <v>2310</v>
      </c>
      <c r="B307" s="2"/>
      <c r="C307" s="2" t="s">
        <v>290</v>
      </c>
      <c r="D307" s="2" t="s">
        <v>79</v>
      </c>
    </row>
    <row r="308" spans="1:4" ht="15" customHeight="1" x14ac:dyDescent="0.15">
      <c r="A308" s="2" t="s">
        <v>2314</v>
      </c>
      <c r="B308" s="2"/>
      <c r="C308" s="2" t="s">
        <v>290</v>
      </c>
      <c r="D308" s="2" t="s">
        <v>79</v>
      </c>
    </row>
    <row r="309" spans="1:4" ht="15" customHeight="1" x14ac:dyDescent="0.15">
      <c r="A309" s="2" t="s">
        <v>3179</v>
      </c>
      <c r="B309" s="2" t="s">
        <v>2926</v>
      </c>
      <c r="C309" s="2" t="s">
        <v>290</v>
      </c>
      <c r="D309" s="2" t="s">
        <v>94</v>
      </c>
    </row>
    <row r="310" spans="1:4" ht="15" customHeight="1" x14ac:dyDescent="0.15">
      <c r="A310" s="2" t="s">
        <v>62</v>
      </c>
      <c r="B310" s="2"/>
      <c r="C310" s="2" t="s">
        <v>301</v>
      </c>
      <c r="D310" s="2" t="s">
        <v>94</v>
      </c>
    </row>
    <row r="311" spans="1:4" ht="15" customHeight="1" x14ac:dyDescent="0.15">
      <c r="A311" s="2" t="s">
        <v>3180</v>
      </c>
      <c r="B311" s="2" t="s">
        <v>3181</v>
      </c>
      <c r="C311" s="2" t="s">
        <v>301</v>
      </c>
      <c r="D311" s="2" t="s">
        <v>94</v>
      </c>
    </row>
    <row r="312" spans="1:4" ht="15" customHeight="1" x14ac:dyDescent="0.15">
      <c r="A312" s="2" t="s">
        <v>3182</v>
      </c>
      <c r="B312" s="2" t="s">
        <v>3183</v>
      </c>
      <c r="C312" s="2" t="s">
        <v>301</v>
      </c>
      <c r="D312" s="2" t="s">
        <v>94</v>
      </c>
    </row>
    <row r="313" spans="1:4" ht="15" customHeight="1" x14ac:dyDescent="0.15">
      <c r="A313" s="2" t="s">
        <v>3184</v>
      </c>
      <c r="B313" s="2" t="s">
        <v>2932</v>
      </c>
      <c r="C313" s="2" t="s">
        <v>2922</v>
      </c>
      <c r="D313" s="2" t="s">
        <v>94</v>
      </c>
    </row>
    <row r="314" spans="1:4" ht="15" customHeight="1" x14ac:dyDescent="0.15">
      <c r="A314" s="2" t="s">
        <v>3185</v>
      </c>
      <c r="B314" s="2" t="s">
        <v>2936</v>
      </c>
      <c r="C314" s="2" t="s">
        <v>290</v>
      </c>
      <c r="D314" s="2" t="s">
        <v>94</v>
      </c>
    </row>
    <row r="315" spans="1:4" ht="15" customHeight="1" x14ac:dyDescent="0.15">
      <c r="A315" s="2" t="s">
        <v>3186</v>
      </c>
      <c r="B315" s="2" t="s">
        <v>3026</v>
      </c>
      <c r="C315" s="2" t="s">
        <v>294</v>
      </c>
      <c r="D315" s="2" t="s">
        <v>94</v>
      </c>
    </row>
    <row r="316" spans="1:4" ht="15" customHeight="1" x14ac:dyDescent="0.15">
      <c r="A316" s="2" t="s">
        <v>3187</v>
      </c>
      <c r="B316" s="2"/>
      <c r="C316" s="2" t="s">
        <v>294</v>
      </c>
      <c r="D316" s="2" t="s">
        <v>94</v>
      </c>
    </row>
    <row r="317" spans="1:4" ht="15" customHeight="1" x14ac:dyDescent="0.15">
      <c r="A317" s="2" t="s">
        <v>3188</v>
      </c>
      <c r="B317" s="2" t="s">
        <v>3030</v>
      </c>
      <c r="C317" s="2" t="s">
        <v>294</v>
      </c>
      <c r="D317" s="2" t="s">
        <v>94</v>
      </c>
    </row>
    <row r="318" spans="1:4" ht="15" customHeight="1" x14ac:dyDescent="0.15">
      <c r="A318" s="2" t="s">
        <v>3189</v>
      </c>
      <c r="B318" s="2" t="s">
        <v>2998</v>
      </c>
      <c r="C318" s="2" t="s">
        <v>356</v>
      </c>
      <c r="D318" s="2" t="s">
        <v>94</v>
      </c>
    </row>
    <row r="319" spans="1:4" ht="15" customHeight="1" x14ac:dyDescent="0.15">
      <c r="A319" s="2" t="s">
        <v>3190</v>
      </c>
      <c r="B319" s="2" t="s">
        <v>3191</v>
      </c>
      <c r="C319" s="2" t="s">
        <v>301</v>
      </c>
      <c r="D319" s="2" t="s">
        <v>94</v>
      </c>
    </row>
    <row r="320" spans="1:4" ht="15" customHeight="1" x14ac:dyDescent="0.15">
      <c r="A320" s="2" t="s">
        <v>3192</v>
      </c>
      <c r="B320" s="2" t="s">
        <v>3193</v>
      </c>
      <c r="C320" s="2" t="s">
        <v>301</v>
      </c>
      <c r="D320" s="2" t="s">
        <v>94</v>
      </c>
    </row>
    <row r="321" spans="1:4" ht="15" customHeight="1" x14ac:dyDescent="0.15">
      <c r="A321" s="2" t="s">
        <v>3194</v>
      </c>
      <c r="B321" s="2" t="s">
        <v>3195</v>
      </c>
      <c r="C321" s="2" t="s">
        <v>301</v>
      </c>
      <c r="D321" s="2" t="s">
        <v>94</v>
      </c>
    </row>
    <row r="322" spans="1:4" ht="15" customHeight="1" x14ac:dyDescent="0.15">
      <c r="A322" s="2" t="s">
        <v>3196</v>
      </c>
      <c r="B322" s="2" t="s">
        <v>3004</v>
      </c>
      <c r="C322" s="2" t="s">
        <v>356</v>
      </c>
      <c r="D322" s="2" t="s">
        <v>94</v>
      </c>
    </row>
    <row r="323" spans="1:4" ht="15" customHeight="1" x14ac:dyDescent="0.15">
      <c r="A323" s="2" t="s">
        <v>3197</v>
      </c>
      <c r="B323" s="2" t="s">
        <v>3004</v>
      </c>
      <c r="C323" s="2" t="s">
        <v>356</v>
      </c>
      <c r="D323" s="2" t="s">
        <v>94</v>
      </c>
    </row>
    <row r="324" spans="1:4" ht="15" customHeight="1" x14ac:dyDescent="0.15">
      <c r="A324" s="2" t="s">
        <v>3198</v>
      </c>
      <c r="B324" s="2" t="s">
        <v>3006</v>
      </c>
      <c r="C324" s="2" t="s">
        <v>356</v>
      </c>
      <c r="D324" s="2" t="s">
        <v>94</v>
      </c>
    </row>
    <row r="325" spans="1:4" ht="15" customHeight="1" x14ac:dyDescent="0.15">
      <c r="A325" s="2" t="s">
        <v>3199</v>
      </c>
      <c r="B325" s="2" t="s">
        <v>3006</v>
      </c>
      <c r="C325" s="2" t="s">
        <v>356</v>
      </c>
      <c r="D325" s="2" t="s">
        <v>94</v>
      </c>
    </row>
    <row r="326" spans="1:4" ht="15" customHeight="1" x14ac:dyDescent="0.15">
      <c r="A326" s="2" t="s">
        <v>3200</v>
      </c>
      <c r="B326" s="2" t="s">
        <v>3008</v>
      </c>
      <c r="C326" s="2" t="s">
        <v>294</v>
      </c>
      <c r="D326" s="2" t="s">
        <v>94</v>
      </c>
    </row>
    <row r="327" spans="1:4" ht="15" customHeight="1" x14ac:dyDescent="0.15">
      <c r="A327" s="3" t="s">
        <v>3201</v>
      </c>
      <c r="B327" s="3" t="s">
        <v>2964</v>
      </c>
      <c r="C327" s="3" t="s">
        <v>290</v>
      </c>
      <c r="D327" s="3" t="s">
        <v>94</v>
      </c>
    </row>
    <row r="328" spans="1:4" ht="15" customHeight="1" x14ac:dyDescent="0.15">
      <c r="A328" s="2" t="s">
        <v>3202</v>
      </c>
      <c r="B328" s="2" t="s">
        <v>3116</v>
      </c>
      <c r="C328" s="2" t="s">
        <v>294</v>
      </c>
      <c r="D328" s="2" t="s">
        <v>94</v>
      </c>
    </row>
    <row r="329" spans="1:4" ht="15" customHeight="1" x14ac:dyDescent="0.15">
      <c r="A329" s="2" t="s">
        <v>3203</v>
      </c>
      <c r="B329" s="2" t="s">
        <v>2921</v>
      </c>
      <c r="C329" s="2" t="s">
        <v>2922</v>
      </c>
      <c r="D329" s="2" t="s">
        <v>94</v>
      </c>
    </row>
    <row r="330" spans="1:4" ht="15" customHeight="1" x14ac:dyDescent="0.15">
      <c r="A330" s="3" t="s">
        <v>3204</v>
      </c>
      <c r="B330" s="3" t="s">
        <v>2917</v>
      </c>
      <c r="C330" s="3" t="s">
        <v>305</v>
      </c>
      <c r="D330" s="3" t="s">
        <v>94</v>
      </c>
    </row>
    <row r="331" spans="1:4" ht="15" customHeight="1" x14ac:dyDescent="0.15">
      <c r="A331" s="3" t="s">
        <v>3205</v>
      </c>
      <c r="B331" s="3" t="s">
        <v>2917</v>
      </c>
      <c r="C331" s="3" t="s">
        <v>305</v>
      </c>
      <c r="D331" s="3" t="s">
        <v>94</v>
      </c>
    </row>
    <row r="332" spans="1:4" ht="15" customHeight="1" x14ac:dyDescent="0.15">
      <c r="A332" s="3" t="s">
        <v>3206</v>
      </c>
      <c r="B332" s="3" t="s">
        <v>2917</v>
      </c>
      <c r="C332" s="3" t="s">
        <v>305</v>
      </c>
      <c r="D332" s="3" t="s">
        <v>94</v>
      </c>
    </row>
    <row r="333" spans="1:4" ht="15" customHeight="1" x14ac:dyDescent="0.15">
      <c r="A333" s="3" t="s">
        <v>3207</v>
      </c>
      <c r="B333" s="3" t="s">
        <v>2917</v>
      </c>
      <c r="C333" s="3" t="s">
        <v>305</v>
      </c>
      <c r="D333" s="3" t="s">
        <v>94</v>
      </c>
    </row>
    <row r="334" spans="1:4" ht="15" customHeight="1" x14ac:dyDescent="0.15">
      <c r="A334" s="3" t="s">
        <v>1923</v>
      </c>
      <c r="B334" s="3"/>
      <c r="C334" s="3" t="s">
        <v>305</v>
      </c>
      <c r="D334" s="3" t="s">
        <v>94</v>
      </c>
    </row>
    <row r="335" spans="1:4" ht="15" customHeight="1" x14ac:dyDescent="0.15">
      <c r="A335" s="3" t="s">
        <v>1928</v>
      </c>
      <c r="B335" s="3"/>
      <c r="C335" s="3" t="s">
        <v>305</v>
      </c>
      <c r="D335" s="3" t="s">
        <v>94</v>
      </c>
    </row>
    <row r="336" spans="1:4" ht="15" customHeight="1" x14ac:dyDescent="0.15">
      <c r="A336" s="3" t="s">
        <v>1930</v>
      </c>
      <c r="B336" s="3"/>
      <c r="C336" s="3" t="s">
        <v>305</v>
      </c>
      <c r="D336" s="3" t="s">
        <v>94</v>
      </c>
    </row>
    <row r="337" spans="1:4" ht="15" customHeight="1" x14ac:dyDescent="0.15">
      <c r="A337" s="3" t="s">
        <v>769</v>
      </c>
      <c r="B337" s="3"/>
      <c r="C337" s="3" t="s">
        <v>305</v>
      </c>
      <c r="D337" s="3" t="s">
        <v>94</v>
      </c>
    </row>
    <row r="338" spans="1:4" ht="15" customHeight="1" x14ac:dyDescent="0.15">
      <c r="A338" s="3" t="s">
        <v>2248</v>
      </c>
      <c r="B338" s="3"/>
      <c r="C338" s="3" t="s">
        <v>305</v>
      </c>
      <c r="D338" s="3" t="s">
        <v>94</v>
      </c>
    </row>
    <row r="339" spans="1:4" ht="15" customHeight="1" x14ac:dyDescent="0.15">
      <c r="A339" s="3" t="s">
        <v>3208</v>
      </c>
      <c r="B339" s="3" t="s">
        <v>2917</v>
      </c>
      <c r="C339" s="3" t="s">
        <v>305</v>
      </c>
      <c r="D339" s="3" t="s">
        <v>94</v>
      </c>
    </row>
    <row r="340" spans="1:4" ht="15" customHeight="1" x14ac:dyDescent="0.15">
      <c r="A340" s="3" t="s">
        <v>3209</v>
      </c>
      <c r="B340" s="3" t="s">
        <v>2917</v>
      </c>
      <c r="C340" s="3" t="s">
        <v>305</v>
      </c>
      <c r="D340" s="3" t="s">
        <v>94</v>
      </c>
    </row>
    <row r="341" spans="1:4" ht="15" customHeight="1" x14ac:dyDescent="0.15">
      <c r="A341" s="3" t="s">
        <v>3210</v>
      </c>
      <c r="B341" s="3" t="s">
        <v>2945</v>
      </c>
      <c r="C341" s="3" t="s">
        <v>305</v>
      </c>
      <c r="D341" s="3" t="s">
        <v>94</v>
      </c>
    </row>
    <row r="342" spans="1:4" ht="15" customHeight="1" x14ac:dyDescent="0.15">
      <c r="A342" s="3" t="s">
        <v>3211</v>
      </c>
      <c r="B342" s="3" t="s">
        <v>2983</v>
      </c>
      <c r="C342" s="3" t="s">
        <v>356</v>
      </c>
      <c r="D342" s="3" t="s">
        <v>94</v>
      </c>
    </row>
    <row r="343" spans="1:4" ht="15" customHeight="1" x14ac:dyDescent="0.15">
      <c r="A343" s="3" t="s">
        <v>3212</v>
      </c>
      <c r="B343" s="3" t="s">
        <v>2919</v>
      </c>
      <c r="C343" s="3" t="s">
        <v>301</v>
      </c>
      <c r="D343" s="3" t="s">
        <v>94</v>
      </c>
    </row>
    <row r="344" spans="1:4" ht="15" customHeight="1" x14ac:dyDescent="0.15">
      <c r="A344" s="3" t="s">
        <v>3213</v>
      </c>
      <c r="B344" s="3" t="s">
        <v>2930</v>
      </c>
      <c r="C344" s="3" t="s">
        <v>290</v>
      </c>
      <c r="D344" s="3" t="s">
        <v>94</v>
      </c>
    </row>
    <row r="345" spans="1:4" ht="15" customHeight="1" x14ac:dyDescent="0.15">
      <c r="A345" s="2" t="s">
        <v>3214</v>
      </c>
      <c r="B345" s="2" t="s">
        <v>2932</v>
      </c>
      <c r="C345" s="2" t="s">
        <v>2922</v>
      </c>
      <c r="D345" s="2" t="s">
        <v>94</v>
      </c>
    </row>
    <row r="346" spans="1:4" ht="15" customHeight="1" x14ac:dyDescent="0.15">
      <c r="A346" s="2" t="s">
        <v>3215</v>
      </c>
      <c r="B346" s="2" t="s">
        <v>2932</v>
      </c>
      <c r="C346" s="2" t="s">
        <v>2922</v>
      </c>
      <c r="D346" s="2" t="s">
        <v>94</v>
      </c>
    </row>
    <row r="347" spans="1:4" ht="15" customHeight="1" x14ac:dyDescent="0.15">
      <c r="A347" s="2" t="s">
        <v>2859</v>
      </c>
      <c r="B347" s="2" t="s">
        <v>2937</v>
      </c>
      <c r="C347" s="2" t="s">
        <v>290</v>
      </c>
      <c r="D347" s="2" t="s">
        <v>94</v>
      </c>
    </row>
    <row r="348" spans="1:4" ht="15" customHeight="1" x14ac:dyDescent="0.15">
      <c r="A348" s="2" t="s">
        <v>3216</v>
      </c>
      <c r="B348" s="2" t="s">
        <v>3036</v>
      </c>
      <c r="C348" s="2" t="s">
        <v>294</v>
      </c>
      <c r="D348" s="2" t="s">
        <v>94</v>
      </c>
    </row>
    <row r="349" spans="1:4" ht="15" customHeight="1" x14ac:dyDescent="0.15">
      <c r="A349" s="2" t="s">
        <v>3217</v>
      </c>
      <c r="B349" s="2" t="s">
        <v>2994</v>
      </c>
      <c r="C349" s="2" t="s">
        <v>2922</v>
      </c>
      <c r="D349" s="2" t="s">
        <v>94</v>
      </c>
    </row>
    <row r="350" spans="1:4" ht="15" customHeight="1" x14ac:dyDescent="0.15">
      <c r="A350" s="2" t="s">
        <v>3218</v>
      </c>
      <c r="B350" s="2" t="s">
        <v>2998</v>
      </c>
      <c r="C350" s="2" t="s">
        <v>356</v>
      </c>
      <c r="D350" s="2" t="s">
        <v>94</v>
      </c>
    </row>
    <row r="351" spans="1:4" ht="15" customHeight="1" x14ac:dyDescent="0.15">
      <c r="A351" s="2" t="s">
        <v>3219</v>
      </c>
      <c r="B351" s="2" t="s">
        <v>3000</v>
      </c>
      <c r="C351" s="2" t="s">
        <v>356</v>
      </c>
      <c r="D351" s="2" t="s">
        <v>94</v>
      </c>
    </row>
    <row r="352" spans="1:4" ht="15" customHeight="1" x14ac:dyDescent="0.15">
      <c r="A352" s="2" t="s">
        <v>3220</v>
      </c>
      <c r="B352" s="2" t="s">
        <v>3000</v>
      </c>
      <c r="C352" s="2" t="s">
        <v>356</v>
      </c>
      <c r="D352" s="2" t="s">
        <v>94</v>
      </c>
    </row>
    <row r="353" spans="1:4" ht="15" customHeight="1" x14ac:dyDescent="0.15">
      <c r="A353" s="2" t="s">
        <v>3221</v>
      </c>
      <c r="B353" s="2" t="s">
        <v>3128</v>
      </c>
      <c r="C353" s="2" t="s">
        <v>280</v>
      </c>
      <c r="D353" s="2" t="s">
        <v>94</v>
      </c>
    </row>
    <row r="354" spans="1:4" ht="15" customHeight="1" x14ac:dyDescent="0.15">
      <c r="A354" s="2" t="s">
        <v>3222</v>
      </c>
      <c r="B354" s="2" t="s">
        <v>3002</v>
      </c>
      <c r="C354" s="2" t="s">
        <v>356</v>
      </c>
      <c r="D354" s="2" t="s">
        <v>94</v>
      </c>
    </row>
    <row r="355" spans="1:4" ht="15" customHeight="1" x14ac:dyDescent="0.15">
      <c r="A355" s="2" t="s">
        <v>3223</v>
      </c>
      <c r="B355" s="2" t="s">
        <v>3132</v>
      </c>
      <c r="C355" s="2" t="s">
        <v>280</v>
      </c>
      <c r="D355" s="2" t="s">
        <v>94</v>
      </c>
    </row>
    <row r="356" spans="1:4" ht="15" customHeight="1" x14ac:dyDescent="0.15">
      <c r="A356" s="2" t="s">
        <v>3224</v>
      </c>
      <c r="B356" s="2" t="s">
        <v>3010</v>
      </c>
      <c r="C356" s="2" t="s">
        <v>294</v>
      </c>
      <c r="D356" s="2" t="s">
        <v>94</v>
      </c>
    </row>
    <row r="357" spans="1:4" ht="15" customHeight="1" x14ac:dyDescent="0.15">
      <c r="A357" s="2" t="s">
        <v>3225</v>
      </c>
      <c r="B357" s="2" t="s">
        <v>3012</v>
      </c>
      <c r="C357" s="2" t="s">
        <v>280</v>
      </c>
      <c r="D357" s="2" t="s">
        <v>94</v>
      </c>
    </row>
    <row r="358" spans="1:4" ht="15" customHeight="1" x14ac:dyDescent="0.15">
      <c r="A358" s="2" t="s">
        <v>3226</v>
      </c>
      <c r="B358" s="2" t="s">
        <v>3072</v>
      </c>
      <c r="C358" s="2" t="s">
        <v>294</v>
      </c>
      <c r="D358" s="2" t="s">
        <v>94</v>
      </c>
    </row>
    <row r="359" spans="1:4" ht="15" customHeight="1" x14ac:dyDescent="0.15">
      <c r="A359" s="2" t="s">
        <v>3227</v>
      </c>
      <c r="B359" s="2" t="s">
        <v>2915</v>
      </c>
      <c r="C359" s="2" t="s">
        <v>290</v>
      </c>
      <c r="D359" s="2" t="s">
        <v>94</v>
      </c>
    </row>
    <row r="360" spans="1:4" ht="15" customHeight="1" x14ac:dyDescent="0.15">
      <c r="A360" s="2" t="s">
        <v>3228</v>
      </c>
      <c r="B360" s="2" t="s">
        <v>2943</v>
      </c>
      <c r="C360" s="2" t="s">
        <v>290</v>
      </c>
      <c r="D360" s="2" t="s">
        <v>94</v>
      </c>
    </row>
    <row r="361" spans="1:4" ht="15" customHeight="1" x14ac:dyDescent="0.15">
      <c r="A361" s="2" t="s">
        <v>3229</v>
      </c>
      <c r="B361" s="2" t="s">
        <v>2921</v>
      </c>
      <c r="C361" s="2" t="s">
        <v>2922</v>
      </c>
      <c r="D361" s="2" t="s">
        <v>94</v>
      </c>
    </row>
    <row r="362" spans="1:4" ht="15" customHeight="1" x14ac:dyDescent="0.15">
      <c r="A362" s="2" t="s">
        <v>3230</v>
      </c>
      <c r="B362" s="2" t="s">
        <v>2917</v>
      </c>
      <c r="C362" s="2" t="s">
        <v>305</v>
      </c>
      <c r="D362" s="2" t="s">
        <v>94</v>
      </c>
    </row>
    <row r="363" spans="1:4" ht="15" customHeight="1" x14ac:dyDescent="0.15">
      <c r="A363" s="2" t="s">
        <v>3231</v>
      </c>
      <c r="B363" s="2" t="s">
        <v>2917</v>
      </c>
      <c r="C363" s="2" t="s">
        <v>305</v>
      </c>
      <c r="D363" s="2" t="s">
        <v>94</v>
      </c>
    </row>
    <row r="364" spans="1:4" ht="15" customHeight="1" x14ac:dyDescent="0.15">
      <c r="A364" s="2" t="s">
        <v>3232</v>
      </c>
      <c r="B364" s="2" t="s">
        <v>2917</v>
      </c>
      <c r="C364" s="2" t="s">
        <v>305</v>
      </c>
      <c r="D364" s="2" t="s">
        <v>94</v>
      </c>
    </row>
    <row r="365" spans="1:4" ht="15" customHeight="1" x14ac:dyDescent="0.15">
      <c r="A365" s="2" t="s">
        <v>3233</v>
      </c>
      <c r="B365" s="2" t="s">
        <v>2917</v>
      </c>
      <c r="C365" s="2" t="s">
        <v>305</v>
      </c>
      <c r="D365" s="2" t="s">
        <v>94</v>
      </c>
    </row>
    <row r="366" spans="1:4" ht="15" customHeight="1" x14ac:dyDescent="0.15">
      <c r="A366" s="2" t="s">
        <v>3234</v>
      </c>
      <c r="B366" s="2" t="s">
        <v>2917</v>
      </c>
      <c r="C366" s="2" t="s">
        <v>305</v>
      </c>
      <c r="D366" s="2" t="s">
        <v>94</v>
      </c>
    </row>
    <row r="367" spans="1:4" ht="15" customHeight="1" x14ac:dyDescent="0.15">
      <c r="A367" s="2" t="s">
        <v>3235</v>
      </c>
      <c r="B367" s="2" t="s">
        <v>2917</v>
      </c>
      <c r="C367" s="2" t="s">
        <v>305</v>
      </c>
      <c r="D367" s="2" t="s">
        <v>94</v>
      </c>
    </row>
    <row r="368" spans="1:4" ht="15" customHeight="1" x14ac:dyDescent="0.15">
      <c r="A368" s="2" t="s">
        <v>377</v>
      </c>
      <c r="B368" s="2" t="s">
        <v>2971</v>
      </c>
      <c r="C368" s="2" t="s">
        <v>305</v>
      </c>
      <c r="D368" s="2" t="s">
        <v>94</v>
      </c>
    </row>
    <row r="369" spans="1:4" ht="15" customHeight="1" x14ac:dyDescent="0.15">
      <c r="A369" s="2" t="s">
        <v>377</v>
      </c>
      <c r="B369" s="2" t="s">
        <v>2945</v>
      </c>
      <c r="C369" s="2" t="s">
        <v>305</v>
      </c>
      <c r="D369" s="2" t="s">
        <v>94</v>
      </c>
    </row>
    <row r="370" spans="1:4" ht="15" customHeight="1" x14ac:dyDescent="0.15">
      <c r="A370" s="2" t="s">
        <v>112</v>
      </c>
      <c r="B370" s="2"/>
      <c r="C370" s="2" t="s">
        <v>305</v>
      </c>
      <c r="D370" s="2" t="s">
        <v>94</v>
      </c>
    </row>
    <row r="371" spans="1:4" ht="15" customHeight="1" x14ac:dyDescent="0.15">
      <c r="A371" s="2" t="s">
        <v>769</v>
      </c>
      <c r="B371" s="2"/>
      <c r="C371" s="2" t="s">
        <v>305</v>
      </c>
      <c r="D371" s="2" t="s">
        <v>94</v>
      </c>
    </row>
    <row r="372" spans="1:4" ht="15" customHeight="1" x14ac:dyDescent="0.15">
      <c r="A372" s="2" t="s">
        <v>113</v>
      </c>
      <c r="B372" s="2"/>
      <c r="C372" s="2" t="s">
        <v>305</v>
      </c>
      <c r="D372" s="2" t="s">
        <v>94</v>
      </c>
    </row>
    <row r="373" spans="1:4" ht="15" customHeight="1" x14ac:dyDescent="0.15">
      <c r="A373" s="2" t="s">
        <v>114</v>
      </c>
      <c r="B373" s="2"/>
      <c r="C373" s="2" t="s">
        <v>305</v>
      </c>
      <c r="D373" s="2" t="s">
        <v>94</v>
      </c>
    </row>
    <row r="374" spans="1:4" ht="15" customHeight="1" x14ac:dyDescent="0.15">
      <c r="A374" s="2" t="s">
        <v>115</v>
      </c>
      <c r="B374" s="2"/>
      <c r="C374" s="2" t="s">
        <v>305</v>
      </c>
      <c r="D374" s="2" t="s">
        <v>94</v>
      </c>
    </row>
    <row r="375" spans="1:4" ht="15" customHeight="1" x14ac:dyDescent="0.15">
      <c r="A375" s="2" t="s">
        <v>746</v>
      </c>
      <c r="B375" s="2"/>
      <c r="C375" s="2" t="s">
        <v>305</v>
      </c>
      <c r="D375" s="2" t="s">
        <v>94</v>
      </c>
    </row>
    <row r="376" spans="1:4" ht="15" customHeight="1" x14ac:dyDescent="0.15">
      <c r="A376" s="2" t="s">
        <v>3236</v>
      </c>
      <c r="B376" s="2" t="s">
        <v>2983</v>
      </c>
      <c r="C376" s="2" t="s">
        <v>356</v>
      </c>
      <c r="D376" s="2" t="s">
        <v>94</v>
      </c>
    </row>
    <row r="377" spans="1:4" ht="15" customHeight="1" x14ac:dyDescent="0.15">
      <c r="A377" s="2" t="s">
        <v>37</v>
      </c>
      <c r="B377" s="2"/>
      <c r="C377" s="2" t="s">
        <v>301</v>
      </c>
      <c r="D377" s="2" t="s">
        <v>94</v>
      </c>
    </row>
    <row r="378" spans="1:4" ht="15" customHeight="1" x14ac:dyDescent="0.15">
      <c r="A378" s="2" t="s">
        <v>38</v>
      </c>
      <c r="B378" s="2"/>
      <c r="C378" s="2" t="s">
        <v>301</v>
      </c>
      <c r="D378" s="2" t="s">
        <v>94</v>
      </c>
    </row>
    <row r="379" spans="1:4" ht="15" customHeight="1" x14ac:dyDescent="0.15">
      <c r="A379" s="2" t="s">
        <v>3237</v>
      </c>
      <c r="B379" s="2" t="s">
        <v>2919</v>
      </c>
      <c r="C379" s="2" t="s">
        <v>301</v>
      </c>
      <c r="D379" s="2" t="s">
        <v>94</v>
      </c>
    </row>
    <row r="380" spans="1:4" ht="15" customHeight="1" x14ac:dyDescent="0.15">
      <c r="A380" s="2" t="s">
        <v>382</v>
      </c>
      <c r="B380" s="2" t="s">
        <v>2926</v>
      </c>
      <c r="C380" s="2" t="s">
        <v>290</v>
      </c>
      <c r="D380" s="2" t="s">
        <v>94</v>
      </c>
    </row>
    <row r="381" spans="1:4" ht="15" customHeight="1" x14ac:dyDescent="0.15">
      <c r="A381" s="2" t="s">
        <v>3238</v>
      </c>
      <c r="B381" s="2" t="s">
        <v>3181</v>
      </c>
      <c r="C381" s="2" t="s">
        <v>301</v>
      </c>
      <c r="D381" s="2" t="s">
        <v>94</v>
      </c>
    </row>
    <row r="382" spans="1:4" ht="15" customHeight="1" x14ac:dyDescent="0.15">
      <c r="A382" s="2" t="s">
        <v>3239</v>
      </c>
      <c r="B382" s="2" t="s">
        <v>2930</v>
      </c>
      <c r="C382" s="2" t="s">
        <v>290</v>
      </c>
      <c r="D382" s="2" t="s">
        <v>94</v>
      </c>
    </row>
    <row r="383" spans="1:4" ht="15" customHeight="1" x14ac:dyDescent="0.15">
      <c r="A383" s="2" t="s">
        <v>3240</v>
      </c>
      <c r="B383" s="2" t="s">
        <v>3183</v>
      </c>
      <c r="C383" s="2" t="s">
        <v>301</v>
      </c>
      <c r="D383" s="2" t="s">
        <v>94</v>
      </c>
    </row>
    <row r="384" spans="1:4" ht="15" customHeight="1" x14ac:dyDescent="0.15">
      <c r="A384" s="2" t="s">
        <v>3241</v>
      </c>
      <c r="B384" s="2" t="s">
        <v>2932</v>
      </c>
      <c r="C384" s="2" t="s">
        <v>2922</v>
      </c>
      <c r="D384" s="2" t="s">
        <v>94</v>
      </c>
    </row>
    <row r="385" spans="1:4" ht="15" customHeight="1" x14ac:dyDescent="0.15">
      <c r="A385" s="2" t="s">
        <v>3242</v>
      </c>
      <c r="B385" s="2" t="s">
        <v>2932</v>
      </c>
      <c r="C385" s="2" t="s">
        <v>2922</v>
      </c>
      <c r="D385" s="2" t="s">
        <v>94</v>
      </c>
    </row>
    <row r="386" spans="1:4" ht="15" customHeight="1" x14ac:dyDescent="0.15">
      <c r="A386" s="2" t="s">
        <v>3243</v>
      </c>
      <c r="B386" s="2" t="s">
        <v>2932</v>
      </c>
      <c r="C386" s="2" t="s">
        <v>2922</v>
      </c>
      <c r="D386" s="2" t="s">
        <v>94</v>
      </c>
    </row>
    <row r="387" spans="1:4" ht="15" customHeight="1" x14ac:dyDescent="0.15">
      <c r="A387" s="2" t="s">
        <v>366</v>
      </c>
      <c r="B387" s="2" t="s">
        <v>2936</v>
      </c>
      <c r="C387" s="2" t="s">
        <v>290</v>
      </c>
      <c r="D387" s="2" t="s">
        <v>94</v>
      </c>
    </row>
    <row r="388" spans="1:4" ht="15" customHeight="1" x14ac:dyDescent="0.15">
      <c r="A388" s="2" t="s">
        <v>366</v>
      </c>
      <c r="B388" s="2" t="s">
        <v>2937</v>
      </c>
      <c r="C388" s="2" t="s">
        <v>290</v>
      </c>
      <c r="D388" s="2" t="s">
        <v>94</v>
      </c>
    </row>
    <row r="389" spans="1:4" ht="15" customHeight="1" x14ac:dyDescent="0.15">
      <c r="A389" s="2" t="s">
        <v>366</v>
      </c>
      <c r="B389" s="2" t="s">
        <v>2938</v>
      </c>
      <c r="C389" s="2" t="s">
        <v>290</v>
      </c>
      <c r="D389" s="2" t="s">
        <v>94</v>
      </c>
    </row>
    <row r="390" spans="1:4" ht="15" customHeight="1" x14ac:dyDescent="0.15">
      <c r="A390" s="2" t="s">
        <v>342</v>
      </c>
      <c r="B390" s="2" t="s">
        <v>3026</v>
      </c>
      <c r="C390" s="2" t="s">
        <v>294</v>
      </c>
      <c r="D390" s="2" t="s">
        <v>94</v>
      </c>
    </row>
    <row r="391" spans="1:4" ht="15" customHeight="1" x14ac:dyDescent="0.15">
      <c r="A391" s="2" t="s">
        <v>858</v>
      </c>
      <c r="B391" s="2" t="s">
        <v>3030</v>
      </c>
      <c r="C391" s="2" t="s">
        <v>294</v>
      </c>
      <c r="D391" s="2" t="s">
        <v>94</v>
      </c>
    </row>
    <row r="392" spans="1:4" ht="15" customHeight="1" x14ac:dyDescent="0.15">
      <c r="A392" s="2" t="s">
        <v>858</v>
      </c>
      <c r="B392" s="2" t="s">
        <v>3036</v>
      </c>
      <c r="C392" s="2" t="s">
        <v>294</v>
      </c>
      <c r="D392" s="2" t="s">
        <v>94</v>
      </c>
    </row>
    <row r="393" spans="1:4" ht="15" customHeight="1" x14ac:dyDescent="0.15">
      <c r="A393" s="2" t="s">
        <v>2281</v>
      </c>
      <c r="B393" s="2" t="s">
        <v>2994</v>
      </c>
      <c r="C393" s="2" t="s">
        <v>2922</v>
      </c>
      <c r="D393" s="2" t="s">
        <v>94</v>
      </c>
    </row>
    <row r="394" spans="1:4" ht="15" customHeight="1" x14ac:dyDescent="0.15">
      <c r="A394" s="2" t="s">
        <v>2281</v>
      </c>
      <c r="B394" s="2" t="s">
        <v>3031</v>
      </c>
      <c r="C394" s="2" t="s">
        <v>2922</v>
      </c>
      <c r="D394" s="2" t="s">
        <v>94</v>
      </c>
    </row>
    <row r="395" spans="1:4" ht="15" customHeight="1" x14ac:dyDescent="0.15">
      <c r="A395" s="2" t="s">
        <v>3244</v>
      </c>
      <c r="B395" s="2" t="s">
        <v>2998</v>
      </c>
      <c r="C395" s="2" t="s">
        <v>356</v>
      </c>
      <c r="D395" s="2" t="s">
        <v>94</v>
      </c>
    </row>
    <row r="396" spans="1:4" ht="15" customHeight="1" x14ac:dyDescent="0.15">
      <c r="A396" s="2" t="s">
        <v>3245</v>
      </c>
      <c r="B396" s="2" t="s">
        <v>2998</v>
      </c>
      <c r="C396" s="2" t="s">
        <v>356</v>
      </c>
      <c r="D396" s="2" t="s">
        <v>94</v>
      </c>
    </row>
    <row r="397" spans="1:4" ht="15" customHeight="1" x14ac:dyDescent="0.15">
      <c r="A397" s="2" t="s">
        <v>602</v>
      </c>
      <c r="B397" s="2" t="s">
        <v>3191</v>
      </c>
      <c r="C397" s="2" t="s">
        <v>301</v>
      </c>
      <c r="D397" s="2" t="s">
        <v>94</v>
      </c>
    </row>
    <row r="398" spans="1:4" ht="15" customHeight="1" x14ac:dyDescent="0.15">
      <c r="A398" s="2" t="s">
        <v>2438</v>
      </c>
      <c r="B398" s="2" t="s">
        <v>3193</v>
      </c>
      <c r="C398" s="2" t="s">
        <v>301</v>
      </c>
      <c r="D398" s="2" t="s">
        <v>94</v>
      </c>
    </row>
    <row r="399" spans="1:4" ht="15" customHeight="1" x14ac:dyDescent="0.15">
      <c r="A399" s="2" t="s">
        <v>611</v>
      </c>
      <c r="B399" s="2" t="s">
        <v>3000</v>
      </c>
      <c r="C399" s="2" t="s">
        <v>356</v>
      </c>
      <c r="D399" s="2" t="s">
        <v>94</v>
      </c>
    </row>
    <row r="400" spans="1:4" ht="15" customHeight="1" x14ac:dyDescent="0.15">
      <c r="A400" s="2" t="s">
        <v>616</v>
      </c>
      <c r="B400" s="2" t="s">
        <v>3000</v>
      </c>
      <c r="C400" s="2" t="s">
        <v>356</v>
      </c>
      <c r="D400" s="2" t="s">
        <v>94</v>
      </c>
    </row>
    <row r="401" spans="1:4" ht="15" customHeight="1" x14ac:dyDescent="0.15">
      <c r="A401" s="2" t="s">
        <v>1086</v>
      </c>
      <c r="B401" s="2" t="s">
        <v>3128</v>
      </c>
      <c r="C401" s="2" t="s">
        <v>280</v>
      </c>
      <c r="D401" s="2" t="s">
        <v>94</v>
      </c>
    </row>
    <row r="402" spans="1:4" ht="15" customHeight="1" x14ac:dyDescent="0.15">
      <c r="A402" s="2" t="s">
        <v>3246</v>
      </c>
      <c r="B402" s="2" t="s">
        <v>3002</v>
      </c>
      <c r="C402" s="2" t="s">
        <v>356</v>
      </c>
      <c r="D402" s="2" t="s">
        <v>94</v>
      </c>
    </row>
    <row r="403" spans="1:4" ht="15" customHeight="1" x14ac:dyDescent="0.15">
      <c r="A403" s="2" t="s">
        <v>3246</v>
      </c>
      <c r="B403" s="2" t="s">
        <v>3002</v>
      </c>
      <c r="C403" s="2" t="s">
        <v>356</v>
      </c>
      <c r="D403" s="2" t="s">
        <v>94</v>
      </c>
    </row>
    <row r="404" spans="1:4" ht="15" customHeight="1" x14ac:dyDescent="0.15">
      <c r="A404" s="2" t="s">
        <v>93</v>
      </c>
      <c r="B404" s="2" t="s">
        <v>3195</v>
      </c>
      <c r="C404" s="2" t="s">
        <v>301</v>
      </c>
      <c r="D404" s="2" t="s">
        <v>94</v>
      </c>
    </row>
    <row r="405" spans="1:4" ht="15" customHeight="1" x14ac:dyDescent="0.15">
      <c r="A405" s="2" t="s">
        <v>3247</v>
      </c>
      <c r="B405" s="2" t="s">
        <v>3004</v>
      </c>
      <c r="C405" s="2" t="s">
        <v>356</v>
      </c>
      <c r="D405" s="2" t="s">
        <v>94</v>
      </c>
    </row>
    <row r="406" spans="1:4" ht="15" customHeight="1" x14ac:dyDescent="0.15">
      <c r="A406" s="2" t="s">
        <v>3248</v>
      </c>
      <c r="B406" s="2" t="s">
        <v>3004</v>
      </c>
      <c r="C406" s="2" t="s">
        <v>356</v>
      </c>
      <c r="D406" s="2" t="s">
        <v>94</v>
      </c>
    </row>
    <row r="407" spans="1:4" ht="15" customHeight="1" x14ac:dyDescent="0.15">
      <c r="A407" s="2" t="s">
        <v>95</v>
      </c>
      <c r="B407" s="2" t="s">
        <v>3006</v>
      </c>
      <c r="C407" s="2" t="s">
        <v>356</v>
      </c>
      <c r="D407" s="2" t="s">
        <v>94</v>
      </c>
    </row>
    <row r="408" spans="1:4" ht="15" customHeight="1" x14ac:dyDescent="0.15">
      <c r="A408" s="2" t="s">
        <v>96</v>
      </c>
      <c r="B408" s="2" t="s">
        <v>3006</v>
      </c>
      <c r="C408" s="2" t="s">
        <v>356</v>
      </c>
      <c r="D408" s="2" t="s">
        <v>94</v>
      </c>
    </row>
    <row r="409" spans="1:4" ht="15" customHeight="1" x14ac:dyDescent="0.15">
      <c r="A409" s="2" t="s">
        <v>3249</v>
      </c>
      <c r="B409" s="2"/>
      <c r="C409" s="2" t="s">
        <v>356</v>
      </c>
      <c r="D409" s="2" t="s">
        <v>94</v>
      </c>
    </row>
    <row r="410" spans="1:4" ht="15" customHeight="1" x14ac:dyDescent="0.15">
      <c r="A410" s="2" t="s">
        <v>100</v>
      </c>
      <c r="B410" s="2"/>
      <c r="C410" s="2" t="s">
        <v>356</v>
      </c>
      <c r="D410" s="2" t="s">
        <v>94</v>
      </c>
    </row>
    <row r="411" spans="1:4" ht="15" customHeight="1" x14ac:dyDescent="0.15">
      <c r="A411" s="2" t="s">
        <v>3250</v>
      </c>
      <c r="B411" s="2" t="s">
        <v>3132</v>
      </c>
      <c r="C411" s="2" t="s">
        <v>280</v>
      </c>
      <c r="D411" s="2" t="s">
        <v>94</v>
      </c>
    </row>
    <row r="412" spans="1:4" ht="15" customHeight="1" x14ac:dyDescent="0.15">
      <c r="A412" s="2" t="s">
        <v>2077</v>
      </c>
      <c r="B412" s="2"/>
      <c r="C412" s="2" t="s">
        <v>280</v>
      </c>
      <c r="D412" s="2" t="s">
        <v>94</v>
      </c>
    </row>
    <row r="413" spans="1:4" ht="15" customHeight="1" x14ac:dyDescent="0.15">
      <c r="A413" s="2" t="s">
        <v>211</v>
      </c>
      <c r="B413" s="2" t="s">
        <v>3008</v>
      </c>
      <c r="C413" s="2" t="s">
        <v>294</v>
      </c>
      <c r="D413" s="2" t="s">
        <v>94</v>
      </c>
    </row>
    <row r="414" spans="1:4" ht="15" customHeight="1" x14ac:dyDescent="0.15">
      <c r="A414" s="2" t="s">
        <v>3251</v>
      </c>
      <c r="B414" s="2" t="s">
        <v>3010</v>
      </c>
      <c r="C414" s="2" t="s">
        <v>294</v>
      </c>
      <c r="D414" s="2" t="s">
        <v>94</v>
      </c>
    </row>
    <row r="415" spans="1:4" ht="15" customHeight="1" x14ac:dyDescent="0.15">
      <c r="A415" s="2" t="s">
        <v>3252</v>
      </c>
      <c r="B415" s="2" t="s">
        <v>3012</v>
      </c>
      <c r="C415" s="2" t="s">
        <v>280</v>
      </c>
      <c r="D415" s="2" t="s">
        <v>94</v>
      </c>
    </row>
    <row r="416" spans="1:4" ht="15" customHeight="1" x14ac:dyDescent="0.15">
      <c r="A416" s="2" t="s">
        <v>3252</v>
      </c>
      <c r="B416" s="2" t="s">
        <v>3012</v>
      </c>
      <c r="C416" s="2" t="s">
        <v>280</v>
      </c>
      <c r="D416" s="2" t="s">
        <v>94</v>
      </c>
    </row>
    <row r="417" spans="1:4" ht="15" customHeight="1" x14ac:dyDescent="0.15">
      <c r="A417" s="2" t="s">
        <v>3253</v>
      </c>
      <c r="B417" s="2" t="s">
        <v>2964</v>
      </c>
      <c r="C417" s="2" t="s">
        <v>290</v>
      </c>
      <c r="D417" s="2" t="s">
        <v>94</v>
      </c>
    </row>
    <row r="418" spans="1:4" ht="15" customHeight="1" x14ac:dyDescent="0.15">
      <c r="A418" s="2" t="s">
        <v>97</v>
      </c>
      <c r="B418" s="2" t="s">
        <v>3114</v>
      </c>
      <c r="C418" s="2" t="s">
        <v>294</v>
      </c>
      <c r="D418" s="2" t="s">
        <v>94</v>
      </c>
    </row>
    <row r="419" spans="1:4" ht="15" customHeight="1" x14ac:dyDescent="0.15">
      <c r="A419" s="2" t="s">
        <v>97</v>
      </c>
      <c r="B419" s="2" t="s">
        <v>3116</v>
      </c>
      <c r="C419" s="2" t="s">
        <v>294</v>
      </c>
      <c r="D419" s="2" t="s">
        <v>94</v>
      </c>
    </row>
    <row r="420" spans="1:4" ht="15" customHeight="1" x14ac:dyDescent="0.15">
      <c r="A420" s="2" t="s">
        <v>3254</v>
      </c>
      <c r="B420" s="2" t="s">
        <v>3072</v>
      </c>
      <c r="C420" s="2" t="s">
        <v>294</v>
      </c>
      <c r="D420" s="2" t="s">
        <v>94</v>
      </c>
    </row>
    <row r="421" spans="1:4" ht="15" customHeight="1" x14ac:dyDescent="0.15">
      <c r="A421" s="2" t="s">
        <v>3255</v>
      </c>
      <c r="B421" s="2" t="s">
        <v>3031</v>
      </c>
      <c r="C421" s="2" t="s">
        <v>2922</v>
      </c>
      <c r="D421" s="2" t="s">
        <v>94</v>
      </c>
    </row>
    <row r="422" spans="1:4" ht="15" customHeight="1" x14ac:dyDescent="0.15">
      <c r="A422" s="2" t="s">
        <v>3256</v>
      </c>
      <c r="B422" s="2" t="s">
        <v>2915</v>
      </c>
      <c r="C422" s="2" t="s">
        <v>290</v>
      </c>
      <c r="D422" s="2" t="s">
        <v>94</v>
      </c>
    </row>
    <row r="423" spans="1:4" ht="15" customHeight="1" x14ac:dyDescent="0.15">
      <c r="A423" s="2" t="s">
        <v>3257</v>
      </c>
      <c r="B423" s="2" t="s">
        <v>2943</v>
      </c>
      <c r="C423" s="2" t="s">
        <v>290</v>
      </c>
      <c r="D423" s="2" t="s">
        <v>94</v>
      </c>
    </row>
    <row r="424" spans="1:4" ht="15" customHeight="1" x14ac:dyDescent="0.15">
      <c r="A424" s="2" t="s">
        <v>3258</v>
      </c>
      <c r="B424" s="2" t="s">
        <v>2938</v>
      </c>
      <c r="C424" s="2" t="s">
        <v>290</v>
      </c>
      <c r="D424" s="2" t="s">
        <v>94</v>
      </c>
    </row>
    <row r="425" spans="1:4" ht="15" customHeight="1" x14ac:dyDescent="0.15">
      <c r="A425" s="2" t="s">
        <v>3259</v>
      </c>
      <c r="B425" s="2" t="s">
        <v>3114</v>
      </c>
      <c r="C425" s="2" t="s">
        <v>294</v>
      </c>
      <c r="D425" s="2" t="s">
        <v>94</v>
      </c>
    </row>
    <row r="426" spans="1:4" ht="15" customHeight="1" x14ac:dyDescent="0.15">
      <c r="A426" s="2" t="s">
        <v>3260</v>
      </c>
      <c r="B426" s="2" t="s">
        <v>2971</v>
      </c>
      <c r="C426" s="2" t="s">
        <v>305</v>
      </c>
      <c r="D426" s="2" t="s">
        <v>94</v>
      </c>
    </row>
    <row r="427" spans="1:4" ht="15" customHeight="1" x14ac:dyDescent="0.15">
      <c r="A427" s="2" t="s">
        <v>3261</v>
      </c>
      <c r="B427" s="2" t="s">
        <v>2934</v>
      </c>
      <c r="C427" s="2" t="s">
        <v>305</v>
      </c>
      <c r="D427" s="2" t="s">
        <v>94</v>
      </c>
    </row>
    <row r="428" spans="1:4" ht="15" customHeight="1" x14ac:dyDescent="0.15">
      <c r="A428" s="2" t="s">
        <v>3262</v>
      </c>
      <c r="B428" s="2" t="s">
        <v>2934</v>
      </c>
      <c r="C428" s="2" t="s">
        <v>305</v>
      </c>
      <c r="D428" s="2" t="s">
        <v>94</v>
      </c>
    </row>
    <row r="429" spans="1:4" ht="15" customHeight="1" x14ac:dyDescent="0.15">
      <c r="A429" s="2" t="s">
        <v>3263</v>
      </c>
      <c r="B429" s="2" t="s">
        <v>2934</v>
      </c>
      <c r="C429" s="2" t="s">
        <v>305</v>
      </c>
      <c r="D429" s="2" t="s">
        <v>94</v>
      </c>
    </row>
    <row r="430" spans="1:4" ht="15" customHeight="1" x14ac:dyDescent="0.15">
      <c r="A430" s="2" t="s">
        <v>3264</v>
      </c>
      <c r="B430" s="2" t="s">
        <v>2940</v>
      </c>
      <c r="C430" s="2" t="s">
        <v>305</v>
      </c>
      <c r="D430" s="2" t="s">
        <v>94</v>
      </c>
    </row>
    <row r="431" spans="1:4" ht="15" customHeight="1" x14ac:dyDescent="0.15">
      <c r="A431" s="2" t="s">
        <v>3264</v>
      </c>
      <c r="B431" s="2" t="s">
        <v>2977</v>
      </c>
      <c r="C431" s="2" t="s">
        <v>305</v>
      </c>
      <c r="D431" s="2" t="s">
        <v>94</v>
      </c>
    </row>
    <row r="432" spans="1:4" ht="15" customHeight="1" x14ac:dyDescent="0.15">
      <c r="A432" s="2" t="s">
        <v>3265</v>
      </c>
      <c r="B432" s="2" t="s">
        <v>2940</v>
      </c>
      <c r="C432" s="2" t="s">
        <v>305</v>
      </c>
      <c r="D432" s="2" t="s">
        <v>94</v>
      </c>
    </row>
    <row r="433" spans="1:4" ht="15" customHeight="1" x14ac:dyDescent="0.15">
      <c r="A433" s="2" t="s">
        <v>3265</v>
      </c>
      <c r="B433" s="2" t="s">
        <v>2977</v>
      </c>
      <c r="C433" s="2" t="s">
        <v>305</v>
      </c>
      <c r="D433" s="2" t="s">
        <v>94</v>
      </c>
    </row>
    <row r="434" spans="1:4" ht="15" customHeight="1" x14ac:dyDescent="0.15">
      <c r="A434" s="2" t="s">
        <v>1943</v>
      </c>
      <c r="B434" s="2" t="s">
        <v>2971</v>
      </c>
      <c r="C434" s="2" t="s">
        <v>305</v>
      </c>
      <c r="D434" s="2" t="s">
        <v>94</v>
      </c>
    </row>
    <row r="435" spans="1:4" ht="15" customHeight="1" x14ac:dyDescent="0.15">
      <c r="A435" s="2" t="s">
        <v>3266</v>
      </c>
      <c r="B435" s="2" t="s">
        <v>2971</v>
      </c>
      <c r="C435" s="2" t="s">
        <v>305</v>
      </c>
      <c r="D435" s="2" t="s">
        <v>94</v>
      </c>
    </row>
    <row r="436" spans="1:4" ht="15" customHeight="1" x14ac:dyDescent="0.15">
      <c r="A436" s="2" t="s">
        <v>3267</v>
      </c>
      <c r="B436" s="2" t="s">
        <v>2952</v>
      </c>
      <c r="C436" s="2" t="s">
        <v>290</v>
      </c>
      <c r="D436" s="2" t="s">
        <v>94</v>
      </c>
    </row>
    <row r="437" spans="1:4" ht="15" customHeight="1" x14ac:dyDescent="0.15">
      <c r="A437" s="2" t="s">
        <v>3268</v>
      </c>
      <c r="B437" s="2" t="s">
        <v>2954</v>
      </c>
      <c r="C437" s="2" t="s">
        <v>290</v>
      </c>
      <c r="D437" s="2" t="s">
        <v>94</v>
      </c>
    </row>
    <row r="438" spans="1:4" ht="15" customHeight="1" x14ac:dyDescent="0.15">
      <c r="A438" s="2" t="s">
        <v>3269</v>
      </c>
      <c r="B438" s="2" t="s">
        <v>2956</v>
      </c>
      <c r="C438" s="2" t="s">
        <v>305</v>
      </c>
      <c r="D438" s="2" t="s">
        <v>94</v>
      </c>
    </row>
    <row r="439" spans="1:4" ht="15" customHeight="1" x14ac:dyDescent="0.15">
      <c r="A439" s="2" t="s">
        <v>3270</v>
      </c>
      <c r="B439" s="2" t="s">
        <v>2956</v>
      </c>
      <c r="C439" s="2" t="s">
        <v>305</v>
      </c>
      <c r="D439" s="2" t="s">
        <v>94</v>
      </c>
    </row>
    <row r="440" spans="1:4" ht="15" customHeight="1" x14ac:dyDescent="0.15">
      <c r="A440" s="2" t="s">
        <v>3271</v>
      </c>
      <c r="B440" s="2" t="s">
        <v>2956</v>
      </c>
      <c r="C440" s="2" t="s">
        <v>305</v>
      </c>
      <c r="D440" s="2" t="s">
        <v>94</v>
      </c>
    </row>
    <row r="441" spans="1:4" ht="15" customHeight="1" x14ac:dyDescent="0.15">
      <c r="A441" s="2" t="s">
        <v>3272</v>
      </c>
      <c r="B441" s="2" t="s">
        <v>2973</v>
      </c>
      <c r="C441" s="2" t="s">
        <v>305</v>
      </c>
      <c r="D441" s="2" t="s">
        <v>94</v>
      </c>
    </row>
    <row r="442" spans="1:4" ht="15" customHeight="1" x14ac:dyDescent="0.15">
      <c r="A442" s="2" t="s">
        <v>3273</v>
      </c>
      <c r="B442" s="2" t="s">
        <v>2973</v>
      </c>
      <c r="C442" s="2" t="s">
        <v>305</v>
      </c>
      <c r="D442" s="2" t="s">
        <v>94</v>
      </c>
    </row>
    <row r="443" spans="1:4" ht="15" customHeight="1" x14ac:dyDescent="0.15">
      <c r="A443" s="2" t="s">
        <v>3274</v>
      </c>
      <c r="B443" s="2" t="s">
        <v>2973</v>
      </c>
      <c r="C443" s="2" t="s">
        <v>305</v>
      </c>
      <c r="D443" s="2" t="s">
        <v>94</v>
      </c>
    </row>
    <row r="444" spans="1:4" ht="15" customHeight="1" x14ac:dyDescent="0.15">
      <c r="A444" s="2" t="s">
        <v>3275</v>
      </c>
      <c r="B444" s="2" t="s">
        <v>2960</v>
      </c>
      <c r="C444" s="2" t="s">
        <v>305</v>
      </c>
      <c r="D444" s="2" t="s">
        <v>94</v>
      </c>
    </row>
    <row r="445" spans="1:4" ht="15" customHeight="1" x14ac:dyDescent="0.15">
      <c r="A445" s="2" t="s">
        <v>3276</v>
      </c>
      <c r="B445" s="2" t="s">
        <v>2960</v>
      </c>
      <c r="C445" s="2" t="s">
        <v>305</v>
      </c>
      <c r="D445" s="2" t="s">
        <v>94</v>
      </c>
    </row>
    <row r="446" spans="1:4" ht="15" customHeight="1" x14ac:dyDescent="0.15">
      <c r="A446" s="2" t="s">
        <v>3277</v>
      </c>
      <c r="B446" s="2" t="s">
        <v>2960</v>
      </c>
      <c r="C446" s="2" t="s">
        <v>305</v>
      </c>
      <c r="D446" s="2" t="s">
        <v>94</v>
      </c>
    </row>
    <row r="447" spans="1:4" ht="15" customHeight="1" x14ac:dyDescent="0.15">
      <c r="A447" s="2" t="s">
        <v>3278</v>
      </c>
      <c r="B447" s="2" t="s">
        <v>2979</v>
      </c>
      <c r="C447" s="2" t="s">
        <v>305</v>
      </c>
      <c r="D447" s="2" t="s">
        <v>94</v>
      </c>
    </row>
    <row r="448" spans="1:4" ht="15" customHeight="1" x14ac:dyDescent="0.15">
      <c r="A448" s="2" t="s">
        <v>3279</v>
      </c>
      <c r="B448" s="2" t="s">
        <v>2924</v>
      </c>
      <c r="C448" s="2" t="s">
        <v>2922</v>
      </c>
      <c r="D448" s="2" t="s">
        <v>94</v>
      </c>
    </row>
    <row r="449" spans="1:4" ht="15" customHeight="1" x14ac:dyDescent="0.15">
      <c r="A449" s="2" t="s">
        <v>3280</v>
      </c>
      <c r="B449" s="2" t="s">
        <v>2924</v>
      </c>
      <c r="C449" s="2" t="s">
        <v>2922</v>
      </c>
      <c r="D449" s="2" t="s">
        <v>94</v>
      </c>
    </row>
    <row r="450" spans="1:4" ht="15" customHeight="1" x14ac:dyDescent="0.15">
      <c r="A450" s="2" t="s">
        <v>3281</v>
      </c>
      <c r="B450" s="2" t="s">
        <v>2924</v>
      </c>
      <c r="C450" s="2" t="s">
        <v>2922</v>
      </c>
      <c r="D450" s="2" t="s">
        <v>94</v>
      </c>
    </row>
    <row r="451" spans="1:4" ht="15" customHeight="1" x14ac:dyDescent="0.15">
      <c r="A451" s="2" t="s">
        <v>3282</v>
      </c>
      <c r="B451" s="2" t="s">
        <v>2945</v>
      </c>
      <c r="C451" s="2" t="s">
        <v>305</v>
      </c>
      <c r="D451" s="2" t="s">
        <v>94</v>
      </c>
    </row>
    <row r="452" spans="1:4" ht="15" customHeight="1" x14ac:dyDescent="0.15">
      <c r="A452" s="2" t="s">
        <v>3283</v>
      </c>
      <c r="B452" s="2" t="s">
        <v>2941</v>
      </c>
      <c r="C452" s="2" t="s">
        <v>305</v>
      </c>
      <c r="D452" s="2" t="s">
        <v>94</v>
      </c>
    </row>
    <row r="453" spans="1:4" ht="15" customHeight="1" x14ac:dyDescent="0.15">
      <c r="A453" s="2" t="s">
        <v>3284</v>
      </c>
      <c r="B453" s="2" t="s">
        <v>2941</v>
      </c>
      <c r="C453" s="2" t="s">
        <v>305</v>
      </c>
      <c r="D453" s="2" t="s">
        <v>94</v>
      </c>
    </row>
    <row r="454" spans="1:4" ht="15" customHeight="1" x14ac:dyDescent="0.15">
      <c r="A454" s="2" t="s">
        <v>3285</v>
      </c>
      <c r="B454" s="2" t="s">
        <v>2945</v>
      </c>
      <c r="C454" s="2" t="s">
        <v>305</v>
      </c>
      <c r="D454" s="2" t="s">
        <v>94</v>
      </c>
    </row>
    <row r="455" spans="1:4" ht="15" customHeight="1" x14ac:dyDescent="0.15">
      <c r="A455" s="2" t="s">
        <v>3286</v>
      </c>
      <c r="B455" s="2" t="s">
        <v>2945</v>
      </c>
      <c r="C455" s="2" t="s">
        <v>305</v>
      </c>
      <c r="D455" s="2" t="s">
        <v>94</v>
      </c>
    </row>
    <row r="456" spans="1:4" ht="15" customHeight="1" x14ac:dyDescent="0.15">
      <c r="A456" s="2" t="s">
        <v>3287</v>
      </c>
      <c r="B456" s="2" t="s">
        <v>2947</v>
      </c>
      <c r="C456" s="2" t="s">
        <v>305</v>
      </c>
      <c r="D456" s="2" t="s">
        <v>94</v>
      </c>
    </row>
    <row r="457" spans="1:4" ht="15" customHeight="1" x14ac:dyDescent="0.15">
      <c r="A457" s="2" t="s">
        <v>3287</v>
      </c>
      <c r="B457" s="2" t="s">
        <v>2948</v>
      </c>
      <c r="C457" s="2" t="s">
        <v>305</v>
      </c>
      <c r="D457" s="2" t="s">
        <v>94</v>
      </c>
    </row>
    <row r="458" spans="1:4" ht="15" customHeight="1" x14ac:dyDescent="0.15">
      <c r="A458" s="2" t="s">
        <v>2242</v>
      </c>
      <c r="B458" s="2"/>
      <c r="C458" s="2" t="s">
        <v>305</v>
      </c>
      <c r="D458" s="2" t="s">
        <v>94</v>
      </c>
    </row>
    <row r="459" spans="1:4" ht="15" customHeight="1" x14ac:dyDescent="0.15">
      <c r="A459" s="2" t="s">
        <v>2244</v>
      </c>
      <c r="B459" s="2"/>
      <c r="C459" s="2" t="s">
        <v>305</v>
      </c>
      <c r="D459" s="2" t="s">
        <v>94</v>
      </c>
    </row>
    <row r="460" spans="1:4" ht="15" customHeight="1" x14ac:dyDescent="0.15">
      <c r="A460" s="2" t="s">
        <v>2246</v>
      </c>
      <c r="B460" s="2"/>
      <c r="C460" s="2" t="s">
        <v>305</v>
      </c>
      <c r="D460" s="2" t="s">
        <v>94</v>
      </c>
    </row>
    <row r="461" spans="1:4" ht="15" customHeight="1" x14ac:dyDescent="0.15">
      <c r="A461" s="2" t="s">
        <v>1191</v>
      </c>
      <c r="B461" s="2"/>
      <c r="C461" s="2" t="s">
        <v>305</v>
      </c>
      <c r="D461" s="2" t="s">
        <v>94</v>
      </c>
    </row>
    <row r="462" spans="1:4" ht="15" customHeight="1" x14ac:dyDescent="0.15">
      <c r="A462" s="2" t="s">
        <v>1195</v>
      </c>
      <c r="B462" s="2"/>
      <c r="C462" s="2" t="s">
        <v>305</v>
      </c>
      <c r="D462" s="2" t="s">
        <v>94</v>
      </c>
    </row>
    <row r="463" spans="1:4" ht="15" customHeight="1" x14ac:dyDescent="0.15">
      <c r="A463" s="2" t="s">
        <v>1210</v>
      </c>
      <c r="B463" s="2"/>
      <c r="C463" s="2" t="s">
        <v>305</v>
      </c>
      <c r="D463" s="2" t="s">
        <v>94</v>
      </c>
    </row>
    <row r="464" spans="1:4" ht="15" customHeight="1" x14ac:dyDescent="0.15">
      <c r="A464" s="2" t="s">
        <v>3288</v>
      </c>
      <c r="B464" s="2" t="s">
        <v>2947</v>
      </c>
      <c r="C464" s="2" t="s">
        <v>305</v>
      </c>
      <c r="D464" s="2" t="s">
        <v>94</v>
      </c>
    </row>
    <row r="465" spans="1:4" ht="15" customHeight="1" x14ac:dyDescent="0.15">
      <c r="A465" s="2" t="s">
        <v>3288</v>
      </c>
      <c r="B465" s="2" t="s">
        <v>2948</v>
      </c>
      <c r="C465" s="2" t="s">
        <v>305</v>
      </c>
      <c r="D465" s="2" t="s">
        <v>94</v>
      </c>
    </row>
    <row r="466" spans="1:4" ht="15" customHeight="1" x14ac:dyDescent="0.15">
      <c r="A466" s="2" t="s">
        <v>3289</v>
      </c>
      <c r="B466" s="2" t="s">
        <v>2948</v>
      </c>
      <c r="C466" s="2" t="s">
        <v>305</v>
      </c>
      <c r="D466" s="2" t="s">
        <v>94</v>
      </c>
    </row>
    <row r="467" spans="1:4" ht="15" customHeight="1" x14ac:dyDescent="0.15">
      <c r="A467" s="2" t="s">
        <v>3290</v>
      </c>
      <c r="B467" s="2" t="s">
        <v>2950</v>
      </c>
      <c r="C467" s="2" t="s">
        <v>305</v>
      </c>
      <c r="D467" s="2" t="s">
        <v>94</v>
      </c>
    </row>
    <row r="468" spans="1:4" ht="15" customHeight="1" x14ac:dyDescent="0.15">
      <c r="A468" s="2" t="s">
        <v>3291</v>
      </c>
      <c r="B468" s="2" t="s">
        <v>2950</v>
      </c>
      <c r="C468" s="2" t="s">
        <v>305</v>
      </c>
      <c r="D468" s="2" t="s">
        <v>94</v>
      </c>
    </row>
    <row r="469" spans="1:4" ht="15" customHeight="1" x14ac:dyDescent="0.15">
      <c r="A469" s="2" t="s">
        <v>3292</v>
      </c>
      <c r="B469" s="2" t="s">
        <v>2950</v>
      </c>
      <c r="C469" s="2" t="s">
        <v>305</v>
      </c>
      <c r="D469" s="2" t="s">
        <v>94</v>
      </c>
    </row>
    <row r="470" spans="1:4" ht="15" customHeight="1" x14ac:dyDescent="0.15">
      <c r="A470" s="2" t="s">
        <v>3293</v>
      </c>
      <c r="B470" s="2" t="s">
        <v>2979</v>
      </c>
      <c r="C470" s="2" t="s">
        <v>305</v>
      </c>
      <c r="D470" s="2" t="s">
        <v>94</v>
      </c>
    </row>
    <row r="471" spans="1:4" ht="15" customHeight="1" x14ac:dyDescent="0.15">
      <c r="A471" s="2" t="s">
        <v>3294</v>
      </c>
      <c r="B471" s="2" t="s">
        <v>2979</v>
      </c>
      <c r="C471" s="2" t="s">
        <v>305</v>
      </c>
      <c r="D471" s="2" t="s">
        <v>94</v>
      </c>
    </row>
    <row r="472" spans="1:4" ht="15" customHeight="1" x14ac:dyDescent="0.15">
      <c r="A472" s="2" t="s">
        <v>113</v>
      </c>
      <c r="B472" s="2"/>
      <c r="C472" s="2" t="s">
        <v>305</v>
      </c>
      <c r="D472" s="2" t="s">
        <v>94</v>
      </c>
    </row>
    <row r="473" spans="1:4" ht="15" customHeight="1" x14ac:dyDescent="0.15">
      <c r="A473" s="2" t="s">
        <v>3295</v>
      </c>
      <c r="B473" s="2" t="s">
        <v>3002</v>
      </c>
      <c r="C473" s="2" t="s">
        <v>356</v>
      </c>
      <c r="D473" s="2" t="s">
        <v>94</v>
      </c>
    </row>
    <row r="474" spans="1:4" ht="15" customHeight="1" x14ac:dyDescent="0.15">
      <c r="A474" s="2" t="s">
        <v>3296</v>
      </c>
      <c r="B474" s="2" t="s">
        <v>2962</v>
      </c>
      <c r="C474" s="2" t="s">
        <v>305</v>
      </c>
      <c r="D474" s="2" t="s">
        <v>94</v>
      </c>
    </row>
    <row r="475" spans="1:4" ht="15" customHeight="1" x14ac:dyDescent="0.15">
      <c r="A475" s="2" t="s">
        <v>3297</v>
      </c>
      <c r="B475" s="2" t="s">
        <v>2962</v>
      </c>
      <c r="C475" s="2" t="s">
        <v>305</v>
      </c>
      <c r="D475" s="2" t="s">
        <v>94</v>
      </c>
    </row>
    <row r="476" spans="1:4" ht="15" customHeight="1" x14ac:dyDescent="0.15">
      <c r="A476" s="2" t="s">
        <v>3298</v>
      </c>
      <c r="B476" s="2" t="s">
        <v>3012</v>
      </c>
      <c r="C476" s="2" t="s">
        <v>280</v>
      </c>
      <c r="D476" s="2" t="s">
        <v>94</v>
      </c>
    </row>
    <row r="477" spans="1:4" ht="15" customHeight="1" x14ac:dyDescent="0.15">
      <c r="A477" s="2" t="s">
        <v>2057</v>
      </c>
      <c r="B477" s="2" t="s">
        <v>3069</v>
      </c>
      <c r="C477" s="2" t="s">
        <v>294</v>
      </c>
      <c r="D477" s="2" t="s">
        <v>94</v>
      </c>
    </row>
    <row r="478" spans="1:4" ht="15" customHeight="1" x14ac:dyDescent="0.15">
      <c r="A478" s="2" t="s">
        <v>85</v>
      </c>
      <c r="B478" s="2"/>
      <c r="C478" s="2" t="s">
        <v>294</v>
      </c>
      <c r="D478" s="2" t="s">
        <v>79</v>
      </c>
    </row>
    <row r="479" spans="1:4" ht="15" customHeight="1" x14ac:dyDescent="0.15">
      <c r="A479" s="2" t="s">
        <v>86</v>
      </c>
      <c r="B479" s="2"/>
      <c r="C479" s="2" t="s">
        <v>294</v>
      </c>
      <c r="D479" s="2" t="s">
        <v>79</v>
      </c>
    </row>
    <row r="480" spans="1:4" ht="15" customHeight="1" x14ac:dyDescent="0.15">
      <c r="A480" s="2" t="s">
        <v>87</v>
      </c>
      <c r="B480" s="2"/>
      <c r="C480" s="2" t="s">
        <v>294</v>
      </c>
      <c r="D480" s="2" t="s">
        <v>79</v>
      </c>
    </row>
    <row r="481" spans="1:4" ht="15" customHeight="1" x14ac:dyDescent="0.15">
      <c r="A481" s="2" t="s">
        <v>2057</v>
      </c>
      <c r="B481" s="2" t="s">
        <v>3089</v>
      </c>
      <c r="C481" s="2" t="s">
        <v>294</v>
      </c>
      <c r="D481" s="2" t="s">
        <v>94</v>
      </c>
    </row>
    <row r="482" spans="1:4" ht="15" customHeight="1" x14ac:dyDescent="0.15">
      <c r="A482" s="2" t="s">
        <v>2057</v>
      </c>
      <c r="B482" s="2" t="s">
        <v>3090</v>
      </c>
      <c r="C482" s="2" t="s">
        <v>294</v>
      </c>
      <c r="D482" s="2" t="s">
        <v>94</v>
      </c>
    </row>
    <row r="483" spans="1:4" ht="15" customHeight="1" x14ac:dyDescent="0.15">
      <c r="A483" s="2" t="s">
        <v>2057</v>
      </c>
      <c r="B483" s="2" t="s">
        <v>3091</v>
      </c>
      <c r="C483" s="2" t="s">
        <v>294</v>
      </c>
      <c r="D483" s="2" t="s">
        <v>94</v>
      </c>
    </row>
    <row r="484" spans="1:4" ht="15" customHeight="1" x14ac:dyDescent="0.15">
      <c r="A484" s="2" t="s">
        <v>3299</v>
      </c>
      <c r="B484" s="2" t="s">
        <v>2924</v>
      </c>
      <c r="C484" s="2" t="s">
        <v>2922</v>
      </c>
      <c r="D484" s="2" t="s">
        <v>94</v>
      </c>
    </row>
    <row r="485" spans="1:4" ht="15" customHeight="1" x14ac:dyDescent="0.15">
      <c r="A485" s="2" t="s">
        <v>3300</v>
      </c>
      <c r="B485" s="2" t="s">
        <v>2924</v>
      </c>
      <c r="C485" s="2" t="s">
        <v>2922</v>
      </c>
      <c r="D485" s="2" t="s">
        <v>94</v>
      </c>
    </row>
    <row r="486" spans="1:4" ht="15" customHeight="1" x14ac:dyDescent="0.15">
      <c r="A486" s="2" t="s">
        <v>3301</v>
      </c>
      <c r="B486" s="2" t="s">
        <v>2924</v>
      </c>
      <c r="C486" s="2" t="s">
        <v>2922</v>
      </c>
      <c r="D486" s="2" t="s">
        <v>94</v>
      </c>
    </row>
    <row r="487" spans="1:4" ht="15" customHeight="1" x14ac:dyDescent="0.15">
      <c r="A487" s="2" t="s">
        <v>2104</v>
      </c>
      <c r="B487" s="2" t="s">
        <v>2971</v>
      </c>
      <c r="C487" s="2" t="s">
        <v>305</v>
      </c>
      <c r="D487" s="2" t="s">
        <v>94</v>
      </c>
    </row>
    <row r="488" spans="1:4" ht="15" customHeight="1" x14ac:dyDescent="0.15">
      <c r="A488" s="2" t="s">
        <v>2104</v>
      </c>
      <c r="B488" s="2" t="s">
        <v>2945</v>
      </c>
      <c r="C488" s="2" t="s">
        <v>305</v>
      </c>
      <c r="D488" s="2" t="s">
        <v>94</v>
      </c>
    </row>
    <row r="489" spans="1:4" ht="15" customHeight="1" x14ac:dyDescent="0.15">
      <c r="A489" s="2" t="s">
        <v>3302</v>
      </c>
      <c r="B489" s="2" t="s">
        <v>2934</v>
      </c>
      <c r="C489" s="2" t="s">
        <v>305</v>
      </c>
      <c r="D489" s="2" t="s">
        <v>94</v>
      </c>
    </row>
    <row r="490" spans="1:4" ht="15" customHeight="1" x14ac:dyDescent="0.15">
      <c r="A490" s="2" t="s">
        <v>2220</v>
      </c>
      <c r="B490" s="2" t="s">
        <v>2934</v>
      </c>
      <c r="C490" s="2" t="s">
        <v>305</v>
      </c>
      <c r="D490" s="2" t="s">
        <v>94</v>
      </c>
    </row>
    <row r="491" spans="1:4" ht="15" customHeight="1" x14ac:dyDescent="0.15">
      <c r="A491" s="2" t="s">
        <v>3303</v>
      </c>
      <c r="B491" s="2" t="s">
        <v>2934</v>
      </c>
      <c r="C491" s="2" t="s">
        <v>305</v>
      </c>
      <c r="D491" s="2" t="s">
        <v>94</v>
      </c>
    </row>
    <row r="492" spans="1:4" ht="15" customHeight="1" x14ac:dyDescent="0.15">
      <c r="A492" s="2" t="s">
        <v>3304</v>
      </c>
      <c r="B492" s="2" t="s">
        <v>2940</v>
      </c>
      <c r="C492" s="2" t="s">
        <v>305</v>
      </c>
      <c r="D492" s="2" t="s">
        <v>94</v>
      </c>
    </row>
    <row r="493" spans="1:4" ht="15" customHeight="1" x14ac:dyDescent="0.15">
      <c r="A493" s="2" t="s">
        <v>3304</v>
      </c>
      <c r="B493" s="2" t="s">
        <v>2977</v>
      </c>
      <c r="C493" s="2" t="s">
        <v>305</v>
      </c>
      <c r="D493" s="2" t="s">
        <v>94</v>
      </c>
    </row>
    <row r="494" spans="1:4" ht="15" customHeight="1" x14ac:dyDescent="0.15">
      <c r="A494" s="2" t="s">
        <v>3304</v>
      </c>
      <c r="B494" s="2" t="s">
        <v>2941</v>
      </c>
      <c r="C494" s="2" t="s">
        <v>305</v>
      </c>
      <c r="D494" s="2" t="s">
        <v>94</v>
      </c>
    </row>
    <row r="495" spans="1:4" ht="15" customHeight="1" x14ac:dyDescent="0.15">
      <c r="A495" s="2" t="s">
        <v>3305</v>
      </c>
      <c r="B495" s="2" t="s">
        <v>2940</v>
      </c>
      <c r="C495" s="2" t="s">
        <v>305</v>
      </c>
      <c r="D495" s="2" t="s">
        <v>94</v>
      </c>
    </row>
    <row r="496" spans="1:4" ht="15" customHeight="1" x14ac:dyDescent="0.15">
      <c r="A496" s="2" t="s">
        <v>3305</v>
      </c>
      <c r="B496" s="2" t="s">
        <v>2977</v>
      </c>
      <c r="C496" s="2" t="s">
        <v>305</v>
      </c>
      <c r="D496" s="2" t="s">
        <v>94</v>
      </c>
    </row>
    <row r="497" spans="1:4" ht="15" customHeight="1" x14ac:dyDescent="0.15">
      <c r="A497" s="2" t="s">
        <v>3305</v>
      </c>
      <c r="B497" s="2" t="s">
        <v>2941</v>
      </c>
      <c r="C497" s="2" t="s">
        <v>305</v>
      </c>
      <c r="D497" s="2" t="s">
        <v>94</v>
      </c>
    </row>
    <row r="498" spans="1:4" ht="15" customHeight="1" x14ac:dyDescent="0.15">
      <c r="A498" s="2" t="s">
        <v>410</v>
      </c>
      <c r="B498" s="2" t="s">
        <v>2971</v>
      </c>
      <c r="C498" s="2" t="s">
        <v>305</v>
      </c>
      <c r="D498" s="2" t="s">
        <v>94</v>
      </c>
    </row>
    <row r="499" spans="1:4" ht="15" customHeight="1" x14ac:dyDescent="0.15">
      <c r="A499" s="2" t="s">
        <v>410</v>
      </c>
      <c r="B499" s="2" t="s">
        <v>2945</v>
      </c>
      <c r="C499" s="2" t="s">
        <v>305</v>
      </c>
      <c r="D499" s="2" t="s">
        <v>94</v>
      </c>
    </row>
    <row r="500" spans="1:4" ht="15" customHeight="1" x14ac:dyDescent="0.15">
      <c r="A500" s="2" t="s">
        <v>416</v>
      </c>
      <c r="B500" s="2" t="s">
        <v>2971</v>
      </c>
      <c r="C500" s="2" t="s">
        <v>305</v>
      </c>
      <c r="D500" s="2" t="s">
        <v>94</v>
      </c>
    </row>
    <row r="501" spans="1:4" ht="15" customHeight="1" x14ac:dyDescent="0.15">
      <c r="A501" s="2" t="s">
        <v>416</v>
      </c>
      <c r="B501" s="2" t="s">
        <v>2945</v>
      </c>
      <c r="C501" s="2" t="s">
        <v>305</v>
      </c>
      <c r="D501" s="2" t="s">
        <v>94</v>
      </c>
    </row>
    <row r="502" spans="1:4" ht="15" customHeight="1" x14ac:dyDescent="0.15">
      <c r="A502" s="2" t="s">
        <v>3306</v>
      </c>
      <c r="B502" s="2" t="s">
        <v>2947</v>
      </c>
      <c r="C502" s="2" t="s">
        <v>305</v>
      </c>
      <c r="D502" s="2" t="s">
        <v>94</v>
      </c>
    </row>
    <row r="503" spans="1:4" ht="15" customHeight="1" x14ac:dyDescent="0.15">
      <c r="A503" s="2" t="s">
        <v>3306</v>
      </c>
      <c r="B503" s="2" t="s">
        <v>2948</v>
      </c>
      <c r="C503" s="2" t="s">
        <v>305</v>
      </c>
      <c r="D503" s="2" t="s">
        <v>94</v>
      </c>
    </row>
    <row r="504" spans="1:4" ht="15" customHeight="1" x14ac:dyDescent="0.15">
      <c r="A504" s="2" t="s">
        <v>3307</v>
      </c>
      <c r="B504" s="2" t="s">
        <v>2947</v>
      </c>
      <c r="C504" s="2" t="s">
        <v>305</v>
      </c>
      <c r="D504" s="2" t="s">
        <v>94</v>
      </c>
    </row>
    <row r="505" spans="1:4" ht="15" customHeight="1" x14ac:dyDescent="0.15">
      <c r="A505" s="2" t="s">
        <v>3307</v>
      </c>
      <c r="B505" s="2" t="s">
        <v>2948</v>
      </c>
      <c r="C505" s="2" t="s">
        <v>305</v>
      </c>
      <c r="D505" s="2" t="s">
        <v>94</v>
      </c>
    </row>
    <row r="506" spans="1:4" ht="15" customHeight="1" x14ac:dyDescent="0.15">
      <c r="A506" s="2" t="s">
        <v>3308</v>
      </c>
      <c r="B506" s="2" t="s">
        <v>2948</v>
      </c>
      <c r="C506" s="2" t="s">
        <v>305</v>
      </c>
      <c r="D506" s="2" t="s">
        <v>94</v>
      </c>
    </row>
    <row r="507" spans="1:4" ht="15" customHeight="1" x14ac:dyDescent="0.15">
      <c r="A507" s="2" t="s">
        <v>3309</v>
      </c>
      <c r="B507" s="2" t="s">
        <v>2950</v>
      </c>
      <c r="C507" s="2" t="s">
        <v>305</v>
      </c>
      <c r="D507" s="2" t="s">
        <v>94</v>
      </c>
    </row>
    <row r="508" spans="1:4" ht="15" customHeight="1" x14ac:dyDescent="0.15">
      <c r="A508" s="2" t="s">
        <v>3310</v>
      </c>
      <c r="B508" s="2" t="s">
        <v>2950</v>
      </c>
      <c r="C508" s="2" t="s">
        <v>305</v>
      </c>
      <c r="D508" s="2" t="s">
        <v>94</v>
      </c>
    </row>
    <row r="509" spans="1:4" ht="15" customHeight="1" x14ac:dyDescent="0.15">
      <c r="A509" s="2" t="s">
        <v>3311</v>
      </c>
      <c r="B509" s="2" t="s">
        <v>2950</v>
      </c>
      <c r="C509" s="2" t="s">
        <v>305</v>
      </c>
      <c r="D509" s="2" t="s">
        <v>94</v>
      </c>
    </row>
    <row r="510" spans="1:4" ht="15" customHeight="1" x14ac:dyDescent="0.15">
      <c r="A510" s="2" t="s">
        <v>3312</v>
      </c>
      <c r="B510" s="2" t="s">
        <v>2952</v>
      </c>
      <c r="C510" s="2" t="s">
        <v>290</v>
      </c>
      <c r="D510" s="2" t="s">
        <v>94</v>
      </c>
    </row>
    <row r="511" spans="1:4" ht="15" customHeight="1" x14ac:dyDescent="0.15">
      <c r="A511" s="2" t="s">
        <v>710</v>
      </c>
      <c r="B511" s="2" t="s">
        <v>2954</v>
      </c>
      <c r="C511" s="2" t="s">
        <v>290</v>
      </c>
      <c r="D511" s="2" t="s">
        <v>94</v>
      </c>
    </row>
    <row r="512" spans="1:4" ht="15" customHeight="1" x14ac:dyDescent="0.15">
      <c r="A512" s="2" t="s">
        <v>1410</v>
      </c>
      <c r="B512" s="2" t="s">
        <v>2956</v>
      </c>
      <c r="C512" s="2" t="s">
        <v>305</v>
      </c>
      <c r="D512" s="2" t="s">
        <v>94</v>
      </c>
    </row>
    <row r="513" spans="1:4" ht="15" customHeight="1" x14ac:dyDescent="0.15">
      <c r="A513" s="2" t="s">
        <v>1410</v>
      </c>
      <c r="B513" s="2" t="s">
        <v>2979</v>
      </c>
      <c r="C513" s="2" t="s">
        <v>305</v>
      </c>
      <c r="D513" s="2" t="s">
        <v>94</v>
      </c>
    </row>
    <row r="514" spans="1:4" ht="15" customHeight="1" x14ac:dyDescent="0.15">
      <c r="A514" s="2" t="s">
        <v>477</v>
      </c>
      <c r="B514" s="2" t="s">
        <v>2956</v>
      </c>
      <c r="C514" s="2" t="s">
        <v>305</v>
      </c>
      <c r="D514" s="2" t="s">
        <v>94</v>
      </c>
    </row>
    <row r="515" spans="1:4" ht="15" customHeight="1" x14ac:dyDescent="0.15">
      <c r="A515" s="2" t="s">
        <v>477</v>
      </c>
      <c r="B515" s="2" t="s">
        <v>2979</v>
      </c>
      <c r="C515" s="2" t="s">
        <v>305</v>
      </c>
      <c r="D515" s="2" t="s">
        <v>94</v>
      </c>
    </row>
    <row r="516" spans="1:4" ht="15" customHeight="1" x14ac:dyDescent="0.15">
      <c r="A516" s="2" t="s">
        <v>1821</v>
      </c>
      <c r="B516" s="2" t="s">
        <v>2956</v>
      </c>
      <c r="C516" s="2" t="s">
        <v>305</v>
      </c>
      <c r="D516" s="2" t="s">
        <v>94</v>
      </c>
    </row>
    <row r="517" spans="1:4" ht="15" customHeight="1" x14ac:dyDescent="0.15">
      <c r="A517" s="2" t="s">
        <v>353</v>
      </c>
      <c r="B517" s="2" t="s">
        <v>2958</v>
      </c>
      <c r="C517" s="2" t="s">
        <v>290</v>
      </c>
      <c r="D517" s="2" t="s">
        <v>94</v>
      </c>
    </row>
    <row r="518" spans="1:4" ht="15" customHeight="1" x14ac:dyDescent="0.15">
      <c r="A518" s="2" t="s">
        <v>3313</v>
      </c>
      <c r="B518" s="2" t="s">
        <v>2973</v>
      </c>
      <c r="C518" s="2" t="s">
        <v>305</v>
      </c>
      <c r="D518" s="2" t="s">
        <v>94</v>
      </c>
    </row>
    <row r="519" spans="1:4" ht="15" customHeight="1" x14ac:dyDescent="0.15">
      <c r="A519" s="2" t="s">
        <v>3314</v>
      </c>
      <c r="B519" s="2" t="s">
        <v>2973</v>
      </c>
      <c r="C519" s="2" t="s">
        <v>305</v>
      </c>
      <c r="D519" s="2" t="s">
        <v>94</v>
      </c>
    </row>
    <row r="520" spans="1:4" ht="15" customHeight="1" x14ac:dyDescent="0.15">
      <c r="A520" s="2" t="s">
        <v>3315</v>
      </c>
      <c r="B520" s="2" t="s">
        <v>2973</v>
      </c>
      <c r="C520" s="2" t="s">
        <v>305</v>
      </c>
      <c r="D520" s="2" t="s">
        <v>94</v>
      </c>
    </row>
    <row r="521" spans="1:4" ht="15" customHeight="1" x14ac:dyDescent="0.15">
      <c r="A521" s="2" t="s">
        <v>3316</v>
      </c>
      <c r="B521" s="2" t="s">
        <v>2960</v>
      </c>
      <c r="C521" s="2" t="s">
        <v>305</v>
      </c>
      <c r="D521" s="2" t="s">
        <v>94</v>
      </c>
    </row>
    <row r="522" spans="1:4" ht="15" customHeight="1" x14ac:dyDescent="0.15">
      <c r="A522" s="2" t="s">
        <v>3317</v>
      </c>
      <c r="B522" s="2" t="s">
        <v>2960</v>
      </c>
      <c r="C522" s="2" t="s">
        <v>305</v>
      </c>
      <c r="D522" s="2" t="s">
        <v>94</v>
      </c>
    </row>
    <row r="523" spans="1:4" ht="15" customHeight="1" x14ac:dyDescent="0.15">
      <c r="A523" s="2" t="s">
        <v>3318</v>
      </c>
      <c r="B523" s="2" t="s">
        <v>2960</v>
      </c>
      <c r="C523" s="2" t="s">
        <v>305</v>
      </c>
      <c r="D523" s="2" t="s">
        <v>94</v>
      </c>
    </row>
    <row r="524" spans="1:4" ht="15" customHeight="1" x14ac:dyDescent="0.15">
      <c r="A524" s="2" t="s">
        <v>784</v>
      </c>
      <c r="B524" s="2" t="s">
        <v>2979</v>
      </c>
      <c r="C524" s="2" t="s">
        <v>305</v>
      </c>
      <c r="D524" s="2" t="s">
        <v>94</v>
      </c>
    </row>
    <row r="525" spans="1:4" ht="15" customHeight="1" x14ac:dyDescent="0.15">
      <c r="A525" s="2" t="s">
        <v>3319</v>
      </c>
      <c r="B525" s="2" t="s">
        <v>2962</v>
      </c>
      <c r="C525" s="2" t="s">
        <v>305</v>
      </c>
      <c r="D525" s="2" t="s">
        <v>94</v>
      </c>
    </row>
    <row r="526" spans="1:4" ht="15" customHeight="1" x14ac:dyDescent="0.15">
      <c r="A526" s="2" t="s">
        <v>474</v>
      </c>
      <c r="B526" s="2" t="s">
        <v>2962</v>
      </c>
      <c r="C526" s="2" t="s">
        <v>305</v>
      </c>
      <c r="D526" s="2" t="s">
        <v>94</v>
      </c>
    </row>
    <row r="527" spans="1:4" ht="15" customHeight="1" x14ac:dyDescent="0.15">
      <c r="A527" s="2" t="s">
        <v>3320</v>
      </c>
      <c r="B527" s="2" t="s">
        <v>2969</v>
      </c>
      <c r="C527" s="2" t="s">
        <v>305</v>
      </c>
      <c r="D527" s="2" t="s">
        <v>94</v>
      </c>
    </row>
    <row r="528" spans="1:4" ht="15" customHeight="1" x14ac:dyDescent="0.15">
      <c r="A528" s="2" t="s">
        <v>3321</v>
      </c>
      <c r="B528" s="2" t="s">
        <v>2969</v>
      </c>
      <c r="C528" s="2" t="s">
        <v>305</v>
      </c>
      <c r="D528" s="2" t="s">
        <v>94</v>
      </c>
    </row>
    <row r="529" spans="1:4" ht="15" customHeight="1" x14ac:dyDescent="0.15">
      <c r="A529" s="2" t="s">
        <v>3322</v>
      </c>
      <c r="B529" s="2" t="s">
        <v>2969</v>
      </c>
      <c r="C529" s="2" t="s">
        <v>305</v>
      </c>
      <c r="D529" s="2" t="s">
        <v>94</v>
      </c>
    </row>
    <row r="530" spans="1:4" ht="15" customHeight="1" x14ac:dyDescent="0.15">
      <c r="A530" s="2" t="s">
        <v>3323</v>
      </c>
      <c r="B530" s="2" t="s">
        <v>2969</v>
      </c>
      <c r="C530" s="2" t="s">
        <v>305</v>
      </c>
      <c r="D530" s="2" t="s">
        <v>94</v>
      </c>
    </row>
    <row r="531" spans="1:4" ht="15" customHeight="1" x14ac:dyDescent="0.15">
      <c r="A531" s="2" t="s">
        <v>3324</v>
      </c>
      <c r="B531" s="2" t="s">
        <v>2981</v>
      </c>
      <c r="C531" s="2" t="s">
        <v>356</v>
      </c>
      <c r="D531" s="2" t="s">
        <v>94</v>
      </c>
    </row>
    <row r="532" spans="1:4" ht="15" customHeight="1" x14ac:dyDescent="0.15">
      <c r="A532" s="2" t="s">
        <v>3325</v>
      </c>
      <c r="B532" s="2" t="s">
        <v>2981</v>
      </c>
      <c r="C532" s="2" t="s">
        <v>356</v>
      </c>
      <c r="D532" s="2" t="s">
        <v>94</v>
      </c>
    </row>
    <row r="533" spans="1:4" ht="15" customHeight="1" x14ac:dyDescent="0.15">
      <c r="A533" s="2" t="s">
        <v>3326</v>
      </c>
      <c r="B533" s="2" t="s">
        <v>3090</v>
      </c>
      <c r="C533" s="2" t="s">
        <v>294</v>
      </c>
      <c r="D533" s="2" t="s">
        <v>94</v>
      </c>
    </row>
    <row r="534" spans="1:4" ht="15" customHeight="1" x14ac:dyDescent="0.15">
      <c r="A534" s="2" t="s">
        <v>3327</v>
      </c>
      <c r="B534" s="2" t="s">
        <v>2958</v>
      </c>
      <c r="C534" s="2" t="s">
        <v>290</v>
      </c>
      <c r="D534" s="2" t="s">
        <v>94</v>
      </c>
    </row>
    <row r="535" spans="1:4" ht="15" customHeight="1" x14ac:dyDescent="0.15">
      <c r="A535" s="2" t="s">
        <v>3328</v>
      </c>
      <c r="B535" s="2" t="s">
        <v>3069</v>
      </c>
      <c r="C535" s="2" t="s">
        <v>294</v>
      </c>
      <c r="D535" s="2" t="s">
        <v>94</v>
      </c>
    </row>
    <row r="536" spans="1:4" ht="15" customHeight="1" x14ac:dyDescent="0.15">
      <c r="A536" s="2" t="s">
        <v>3328</v>
      </c>
      <c r="B536" s="2" t="s">
        <v>3089</v>
      </c>
      <c r="C536" s="2" t="s">
        <v>294</v>
      </c>
      <c r="D536" s="2" t="s">
        <v>94</v>
      </c>
    </row>
    <row r="537" spans="1:4" ht="15" customHeight="1" x14ac:dyDescent="0.15">
      <c r="A537" s="2" t="s">
        <v>3329</v>
      </c>
      <c r="B537" s="2" t="s">
        <v>3091</v>
      </c>
      <c r="C537" s="2" t="s">
        <v>294</v>
      </c>
      <c r="D537" s="2" t="s">
        <v>94</v>
      </c>
    </row>
    <row r="538" spans="1:4" ht="15" customHeight="1" x14ac:dyDescent="0.15">
      <c r="A538" s="2" t="s">
        <v>3330</v>
      </c>
      <c r="B538" s="2" t="s">
        <v>2971</v>
      </c>
      <c r="C538" s="2" t="s">
        <v>305</v>
      </c>
      <c r="D538" s="2" t="s">
        <v>94</v>
      </c>
    </row>
    <row r="539" spans="1:4" ht="15" customHeight="1" x14ac:dyDescent="0.15">
      <c r="A539" s="2" t="s">
        <v>3331</v>
      </c>
      <c r="B539" s="2" t="s">
        <v>2934</v>
      </c>
      <c r="C539" s="2" t="s">
        <v>305</v>
      </c>
      <c r="D539" s="2" t="s">
        <v>94</v>
      </c>
    </row>
    <row r="540" spans="1:4" ht="15" customHeight="1" x14ac:dyDescent="0.15">
      <c r="A540" s="2" t="s">
        <v>3332</v>
      </c>
      <c r="B540" s="2" t="s">
        <v>2934</v>
      </c>
      <c r="C540" s="2" t="s">
        <v>305</v>
      </c>
      <c r="D540" s="2" t="s">
        <v>94</v>
      </c>
    </row>
    <row r="541" spans="1:4" ht="15" customHeight="1" x14ac:dyDescent="0.15">
      <c r="A541" s="2" t="s">
        <v>3333</v>
      </c>
      <c r="B541" s="2" t="s">
        <v>2940</v>
      </c>
      <c r="C541" s="2" t="s">
        <v>305</v>
      </c>
      <c r="D541" s="2" t="s">
        <v>94</v>
      </c>
    </row>
    <row r="542" spans="1:4" ht="15" customHeight="1" x14ac:dyDescent="0.15">
      <c r="A542" s="2" t="s">
        <v>3333</v>
      </c>
      <c r="B542" s="2" t="s">
        <v>2977</v>
      </c>
      <c r="C542" s="2" t="s">
        <v>305</v>
      </c>
      <c r="D542" s="2" t="s">
        <v>94</v>
      </c>
    </row>
    <row r="543" spans="1:4" ht="15" customHeight="1" x14ac:dyDescent="0.15">
      <c r="A543" s="2" t="s">
        <v>3334</v>
      </c>
      <c r="B543" s="2" t="s">
        <v>3088</v>
      </c>
      <c r="C543" s="2" t="s">
        <v>294</v>
      </c>
      <c r="D543" s="2" t="s">
        <v>94</v>
      </c>
    </row>
    <row r="544" spans="1:4" ht="15" customHeight="1" x14ac:dyDescent="0.15">
      <c r="A544" s="2" t="s">
        <v>3335</v>
      </c>
      <c r="B544" s="2" t="s">
        <v>2956</v>
      </c>
      <c r="C544" s="2" t="s">
        <v>305</v>
      </c>
      <c r="D544" s="2" t="s">
        <v>94</v>
      </c>
    </row>
    <row r="545" spans="1:4" ht="15" customHeight="1" x14ac:dyDescent="0.15">
      <c r="A545" s="2" t="s">
        <v>3336</v>
      </c>
      <c r="B545" s="2" t="s">
        <v>2956</v>
      </c>
      <c r="C545" s="2" t="s">
        <v>305</v>
      </c>
      <c r="D545" s="2" t="s">
        <v>94</v>
      </c>
    </row>
    <row r="546" spans="1:4" ht="15" customHeight="1" x14ac:dyDescent="0.15">
      <c r="A546" s="2" t="s">
        <v>3337</v>
      </c>
      <c r="B546" s="2" t="s">
        <v>2973</v>
      </c>
      <c r="C546" s="2" t="s">
        <v>305</v>
      </c>
      <c r="D546" s="2" t="s">
        <v>94</v>
      </c>
    </row>
    <row r="547" spans="1:4" ht="15" customHeight="1" x14ac:dyDescent="0.15">
      <c r="A547" s="2" t="s">
        <v>3338</v>
      </c>
      <c r="B547" s="2" t="s">
        <v>2975</v>
      </c>
      <c r="C547" s="2" t="s">
        <v>305</v>
      </c>
      <c r="D547" s="2" t="s">
        <v>94</v>
      </c>
    </row>
    <row r="548" spans="1:4" ht="15" customHeight="1" x14ac:dyDescent="0.15">
      <c r="A548" s="2" t="s">
        <v>3339</v>
      </c>
      <c r="B548" s="2" t="s">
        <v>2960</v>
      </c>
      <c r="C548" s="2" t="s">
        <v>305</v>
      </c>
      <c r="D548" s="2" t="s">
        <v>94</v>
      </c>
    </row>
    <row r="549" spans="1:4" ht="15" customHeight="1" x14ac:dyDescent="0.15">
      <c r="A549" s="2" t="s">
        <v>3340</v>
      </c>
      <c r="B549" s="2" t="s">
        <v>2960</v>
      </c>
      <c r="C549" s="2" t="s">
        <v>305</v>
      </c>
      <c r="D549" s="2" t="s">
        <v>94</v>
      </c>
    </row>
    <row r="550" spans="1:4" ht="15" customHeight="1" x14ac:dyDescent="0.15">
      <c r="A550" s="2" t="s">
        <v>3341</v>
      </c>
      <c r="B550" s="2" t="s">
        <v>2979</v>
      </c>
      <c r="C550" s="2" t="s">
        <v>305</v>
      </c>
      <c r="D550" s="2" t="s">
        <v>94</v>
      </c>
    </row>
    <row r="551" spans="1:4" ht="15" customHeight="1" x14ac:dyDescent="0.15">
      <c r="A551" s="2" t="s">
        <v>3342</v>
      </c>
      <c r="B551" s="2" t="s">
        <v>2945</v>
      </c>
      <c r="C551" s="2" t="s">
        <v>305</v>
      </c>
      <c r="D551" s="2" t="s">
        <v>94</v>
      </c>
    </row>
    <row r="552" spans="1:4" ht="15" customHeight="1" x14ac:dyDescent="0.15">
      <c r="A552" s="2" t="s">
        <v>3343</v>
      </c>
      <c r="B552" s="2" t="s">
        <v>2941</v>
      </c>
      <c r="C552" s="2" t="s">
        <v>305</v>
      </c>
      <c r="D552" s="2" t="s">
        <v>94</v>
      </c>
    </row>
    <row r="553" spans="1:4" ht="15" customHeight="1" x14ac:dyDescent="0.15">
      <c r="A553" s="2" t="s">
        <v>3344</v>
      </c>
      <c r="B553" s="2" t="s">
        <v>2947</v>
      </c>
      <c r="C553" s="2" t="s">
        <v>305</v>
      </c>
      <c r="D553" s="2" t="s">
        <v>94</v>
      </c>
    </row>
    <row r="554" spans="1:4" ht="15" customHeight="1" x14ac:dyDescent="0.15">
      <c r="A554" s="2" t="s">
        <v>3344</v>
      </c>
      <c r="B554" s="2" t="s">
        <v>2948</v>
      </c>
      <c r="C554" s="2" t="s">
        <v>305</v>
      </c>
      <c r="D554" s="2" t="s">
        <v>94</v>
      </c>
    </row>
    <row r="555" spans="1:4" ht="15" customHeight="1" x14ac:dyDescent="0.15">
      <c r="A555" s="2" t="s">
        <v>3345</v>
      </c>
      <c r="B555" s="2" t="s">
        <v>2948</v>
      </c>
      <c r="C555" s="2" t="s">
        <v>305</v>
      </c>
      <c r="D555" s="2" t="s">
        <v>94</v>
      </c>
    </row>
    <row r="556" spans="1:4" ht="15" customHeight="1" x14ac:dyDescent="0.15">
      <c r="A556" s="2" t="s">
        <v>3346</v>
      </c>
      <c r="B556" s="2" t="s">
        <v>2979</v>
      </c>
      <c r="C556" s="2" t="s">
        <v>305</v>
      </c>
      <c r="D556" s="2" t="s">
        <v>94</v>
      </c>
    </row>
    <row r="557" spans="1:4" ht="15" customHeight="1" x14ac:dyDescent="0.15">
      <c r="A557" s="2" t="s">
        <v>3347</v>
      </c>
      <c r="B557" s="2" t="s">
        <v>2962</v>
      </c>
      <c r="C557" s="2" t="s">
        <v>305</v>
      </c>
      <c r="D557" s="2" t="s">
        <v>94</v>
      </c>
    </row>
    <row r="558" spans="1:4" ht="15" customHeight="1" x14ac:dyDescent="0.15">
      <c r="A558" s="2" t="s">
        <v>917</v>
      </c>
      <c r="B558" s="2" t="s">
        <v>3022</v>
      </c>
      <c r="C558" s="2" t="s">
        <v>294</v>
      </c>
      <c r="D558" s="2" t="s">
        <v>94</v>
      </c>
    </row>
    <row r="559" spans="1:4" ht="15" customHeight="1" x14ac:dyDescent="0.15">
      <c r="A559" s="2" t="s">
        <v>2328</v>
      </c>
      <c r="B559" s="2" t="s">
        <v>2971</v>
      </c>
      <c r="C559" s="2" t="s">
        <v>305</v>
      </c>
      <c r="D559" s="2" t="s">
        <v>94</v>
      </c>
    </row>
    <row r="560" spans="1:4" ht="15" customHeight="1" x14ac:dyDescent="0.15">
      <c r="A560" s="2" t="s">
        <v>2328</v>
      </c>
      <c r="B560" s="2" t="s">
        <v>2945</v>
      </c>
      <c r="C560" s="2" t="s">
        <v>305</v>
      </c>
      <c r="D560" s="2" t="s">
        <v>94</v>
      </c>
    </row>
    <row r="561" spans="1:4" ht="15" customHeight="1" x14ac:dyDescent="0.15">
      <c r="A561" s="2" t="s">
        <v>3348</v>
      </c>
      <c r="B561" s="2" t="s">
        <v>2934</v>
      </c>
      <c r="C561" s="2" t="s">
        <v>305</v>
      </c>
      <c r="D561" s="2" t="s">
        <v>94</v>
      </c>
    </row>
    <row r="562" spans="1:4" ht="15" customHeight="1" x14ac:dyDescent="0.15">
      <c r="A562" s="2" t="s">
        <v>3349</v>
      </c>
      <c r="B562" s="2" t="s">
        <v>2934</v>
      </c>
      <c r="C562" s="2" t="s">
        <v>305</v>
      </c>
      <c r="D562" s="2" t="s">
        <v>94</v>
      </c>
    </row>
    <row r="563" spans="1:4" ht="15" customHeight="1" x14ac:dyDescent="0.15">
      <c r="A563" s="2" t="s">
        <v>3350</v>
      </c>
      <c r="B563" s="2" t="s">
        <v>2940</v>
      </c>
      <c r="C563" s="2" t="s">
        <v>305</v>
      </c>
      <c r="D563" s="2" t="s">
        <v>94</v>
      </c>
    </row>
    <row r="564" spans="1:4" ht="15" customHeight="1" x14ac:dyDescent="0.15">
      <c r="A564" s="2" t="s">
        <v>3350</v>
      </c>
      <c r="B564" s="2" t="s">
        <v>2977</v>
      </c>
      <c r="C564" s="2" t="s">
        <v>305</v>
      </c>
      <c r="D564" s="2" t="s">
        <v>94</v>
      </c>
    </row>
    <row r="565" spans="1:4" ht="15" customHeight="1" x14ac:dyDescent="0.15">
      <c r="A565" s="2" t="s">
        <v>3350</v>
      </c>
      <c r="B565" s="2" t="s">
        <v>2941</v>
      </c>
      <c r="C565" s="2" t="s">
        <v>305</v>
      </c>
      <c r="D565" s="2" t="s">
        <v>94</v>
      </c>
    </row>
    <row r="566" spans="1:4" ht="15" customHeight="1" x14ac:dyDescent="0.15">
      <c r="A566" s="2" t="s">
        <v>3351</v>
      </c>
      <c r="B566" s="2" t="s">
        <v>3088</v>
      </c>
      <c r="C566" s="2" t="s">
        <v>294</v>
      </c>
      <c r="D566" s="2" t="s">
        <v>94</v>
      </c>
    </row>
    <row r="567" spans="1:4" ht="15" customHeight="1" x14ac:dyDescent="0.15">
      <c r="A567" s="2" t="s">
        <v>3352</v>
      </c>
      <c r="B567" s="2" t="s">
        <v>2947</v>
      </c>
      <c r="C567" s="2" t="s">
        <v>305</v>
      </c>
      <c r="D567" s="2" t="s">
        <v>94</v>
      </c>
    </row>
    <row r="568" spans="1:4" ht="15" customHeight="1" x14ac:dyDescent="0.15">
      <c r="A568" s="2" t="s">
        <v>3352</v>
      </c>
      <c r="B568" s="2" t="s">
        <v>2948</v>
      </c>
      <c r="C568" s="2" t="s">
        <v>305</v>
      </c>
      <c r="D568" s="2" t="s">
        <v>94</v>
      </c>
    </row>
    <row r="569" spans="1:4" ht="15" customHeight="1" x14ac:dyDescent="0.15">
      <c r="A569" s="2" t="s">
        <v>3353</v>
      </c>
      <c r="B569" s="2" t="s">
        <v>2948</v>
      </c>
      <c r="C569" s="2" t="s">
        <v>305</v>
      </c>
      <c r="D569" s="2" t="s">
        <v>94</v>
      </c>
    </row>
    <row r="570" spans="1:4" ht="15" customHeight="1" x14ac:dyDescent="0.15">
      <c r="A570" s="2" t="s">
        <v>308</v>
      </c>
      <c r="B570" s="2" t="s">
        <v>2956</v>
      </c>
      <c r="C570" s="2" t="s">
        <v>305</v>
      </c>
      <c r="D570" s="2" t="s">
        <v>94</v>
      </c>
    </row>
    <row r="571" spans="1:4" ht="15" customHeight="1" x14ac:dyDescent="0.15">
      <c r="A571" s="2" t="s">
        <v>308</v>
      </c>
      <c r="B571" s="2" t="s">
        <v>2979</v>
      </c>
      <c r="C571" s="2" t="s">
        <v>305</v>
      </c>
      <c r="D571" s="2" t="s">
        <v>94</v>
      </c>
    </row>
    <row r="572" spans="1:4" ht="15" customHeight="1" x14ac:dyDescent="0.15">
      <c r="A572" s="2" t="s">
        <v>1826</v>
      </c>
      <c r="B572" s="2" t="s">
        <v>2956</v>
      </c>
      <c r="C572" s="2" t="s">
        <v>305</v>
      </c>
      <c r="D572" s="2" t="s">
        <v>94</v>
      </c>
    </row>
    <row r="573" spans="1:4" ht="15" customHeight="1" x14ac:dyDescent="0.15">
      <c r="A573" s="2" t="s">
        <v>2046</v>
      </c>
      <c r="B573" s="2" t="s">
        <v>2958</v>
      </c>
      <c r="C573" s="2" t="s">
        <v>290</v>
      </c>
      <c r="D573" s="2" t="s">
        <v>94</v>
      </c>
    </row>
    <row r="574" spans="1:4" ht="15" customHeight="1" x14ac:dyDescent="0.15">
      <c r="A574" s="2" t="s">
        <v>3354</v>
      </c>
      <c r="B574" s="2" t="s">
        <v>2973</v>
      </c>
      <c r="C574" s="2" t="s">
        <v>305</v>
      </c>
      <c r="D574" s="2" t="s">
        <v>94</v>
      </c>
    </row>
    <row r="575" spans="1:4" ht="15" customHeight="1" x14ac:dyDescent="0.15">
      <c r="A575" s="2" t="s">
        <v>774</v>
      </c>
      <c r="B575" s="2" t="s">
        <v>2975</v>
      </c>
      <c r="C575" s="2" t="s">
        <v>305</v>
      </c>
      <c r="D575" s="2" t="s">
        <v>94</v>
      </c>
    </row>
    <row r="576" spans="1:4" ht="15" customHeight="1" x14ac:dyDescent="0.15">
      <c r="A576" s="2" t="s">
        <v>3355</v>
      </c>
      <c r="B576" s="2" t="s">
        <v>2960</v>
      </c>
      <c r="C576" s="2" t="s">
        <v>305</v>
      </c>
      <c r="D576" s="2" t="s">
        <v>94</v>
      </c>
    </row>
    <row r="577" spans="1:4" ht="15" customHeight="1" x14ac:dyDescent="0.15">
      <c r="A577" s="2" t="s">
        <v>3356</v>
      </c>
      <c r="B577" s="2" t="s">
        <v>2960</v>
      </c>
      <c r="C577" s="2" t="s">
        <v>305</v>
      </c>
      <c r="D577" s="2" t="s">
        <v>94</v>
      </c>
    </row>
    <row r="578" spans="1:4" ht="15" customHeight="1" x14ac:dyDescent="0.15">
      <c r="A578" s="2" t="s">
        <v>780</v>
      </c>
      <c r="B578" s="2" t="s">
        <v>2979</v>
      </c>
      <c r="C578" s="2" t="s">
        <v>305</v>
      </c>
      <c r="D578" s="2" t="s">
        <v>94</v>
      </c>
    </row>
    <row r="579" spans="1:4" ht="15" customHeight="1" x14ac:dyDescent="0.15">
      <c r="A579" s="2" t="s">
        <v>479</v>
      </c>
      <c r="B579" s="2" t="s">
        <v>2962</v>
      </c>
      <c r="C579" s="2" t="s">
        <v>305</v>
      </c>
      <c r="D579" s="2" t="s">
        <v>94</v>
      </c>
    </row>
    <row r="580" spans="1:4" ht="15" customHeight="1" x14ac:dyDescent="0.15">
      <c r="A580" s="2" t="s">
        <v>3357</v>
      </c>
      <c r="B580" s="2" t="s">
        <v>2958</v>
      </c>
      <c r="C580" s="2" t="s">
        <v>290</v>
      </c>
      <c r="D580" s="2" t="s">
        <v>94</v>
      </c>
    </row>
    <row r="581" spans="1:4" ht="15" customHeight="1" x14ac:dyDescent="0.15">
      <c r="A581" s="2" t="s">
        <v>3358</v>
      </c>
      <c r="B581" s="2" t="s">
        <v>3022</v>
      </c>
      <c r="C581" s="2" t="s">
        <v>294</v>
      </c>
      <c r="D581" s="2" t="s">
        <v>94</v>
      </c>
    </row>
    <row r="582" spans="1:4" ht="15" customHeight="1" x14ac:dyDescent="0.15">
      <c r="A582" s="2" t="s">
        <v>3359</v>
      </c>
      <c r="B582" s="2" t="s">
        <v>2940</v>
      </c>
      <c r="C582" s="2" t="s">
        <v>305</v>
      </c>
      <c r="D582" s="2" t="s">
        <v>94</v>
      </c>
    </row>
    <row r="583" spans="1:4" ht="15" customHeight="1" x14ac:dyDescent="0.15">
      <c r="A583" s="2" t="s">
        <v>3359</v>
      </c>
      <c r="B583" s="2" t="s">
        <v>2977</v>
      </c>
      <c r="C583" s="2" t="s">
        <v>305</v>
      </c>
      <c r="D583" s="2" t="s">
        <v>94</v>
      </c>
    </row>
    <row r="584" spans="1:4" ht="15" customHeight="1" x14ac:dyDescent="0.15">
      <c r="A584" s="2" t="s">
        <v>3360</v>
      </c>
      <c r="B584" s="2" t="s">
        <v>2975</v>
      </c>
      <c r="C584" s="2" t="s">
        <v>305</v>
      </c>
      <c r="D584" s="2" t="s">
        <v>94</v>
      </c>
    </row>
    <row r="585" spans="1:4" ht="15" customHeight="1" x14ac:dyDescent="0.15">
      <c r="A585" s="2" t="s">
        <v>2668</v>
      </c>
      <c r="B585" s="2" t="s">
        <v>2950</v>
      </c>
      <c r="C585" s="2" t="s">
        <v>305</v>
      </c>
      <c r="D585" s="2" t="s">
        <v>94</v>
      </c>
    </row>
    <row r="586" spans="1:4" ht="15" customHeight="1" x14ac:dyDescent="0.15">
      <c r="A586" s="2" t="s">
        <v>3361</v>
      </c>
      <c r="B586" s="2" t="s">
        <v>2962</v>
      </c>
      <c r="C586" s="2" t="s">
        <v>305</v>
      </c>
      <c r="D586" s="2" t="s">
        <v>94</v>
      </c>
    </row>
    <row r="587" spans="1:4" ht="15" customHeight="1" x14ac:dyDescent="0.15">
      <c r="A587" s="2" t="s">
        <v>3362</v>
      </c>
      <c r="B587" s="2" t="s">
        <v>2941</v>
      </c>
      <c r="C587" s="2" t="s">
        <v>305</v>
      </c>
      <c r="D587" s="2" t="s">
        <v>94</v>
      </c>
    </row>
    <row r="588" spans="1:4" ht="15" customHeight="1" x14ac:dyDescent="0.15">
      <c r="A588" s="2" t="s">
        <v>117</v>
      </c>
      <c r="B588" s="2"/>
      <c r="C588" s="2" t="s">
        <v>290</v>
      </c>
      <c r="D588" s="2" t="s">
        <v>94</v>
      </c>
    </row>
    <row r="589" spans="1:4" ht="15" customHeight="1" x14ac:dyDescent="0.15">
      <c r="A589" s="2" t="s">
        <v>734</v>
      </c>
      <c r="B589" s="2" t="s">
        <v>2928</v>
      </c>
      <c r="C589" s="2" t="s">
        <v>290</v>
      </c>
      <c r="D589" s="2" t="s">
        <v>94</v>
      </c>
    </row>
    <row r="590" spans="1:4" ht="15" customHeight="1" x14ac:dyDescent="0.15">
      <c r="A590" s="2" t="s">
        <v>1753</v>
      </c>
      <c r="B590" s="2" t="s">
        <v>2989</v>
      </c>
      <c r="C590" s="2" t="s">
        <v>290</v>
      </c>
      <c r="D590" s="2" t="s">
        <v>94</v>
      </c>
    </row>
    <row r="591" spans="1:4" ht="15" customHeight="1" x14ac:dyDescent="0.15">
      <c r="A591" s="2" t="s">
        <v>3363</v>
      </c>
      <c r="B591" s="2" t="s">
        <v>2940</v>
      </c>
      <c r="C591" s="2" t="s">
        <v>305</v>
      </c>
      <c r="D591" s="2" t="s">
        <v>94</v>
      </c>
    </row>
    <row r="592" spans="1:4" ht="15" customHeight="1" x14ac:dyDescent="0.15">
      <c r="A592" s="2" t="s">
        <v>3363</v>
      </c>
      <c r="B592" s="2" t="s">
        <v>2977</v>
      </c>
      <c r="C592" s="2" t="s">
        <v>305</v>
      </c>
      <c r="D592" s="2" t="s">
        <v>94</v>
      </c>
    </row>
    <row r="593" spans="1:4" ht="15" customHeight="1" x14ac:dyDescent="0.15">
      <c r="A593" s="2" t="s">
        <v>2138</v>
      </c>
      <c r="B593" s="2" t="s">
        <v>2950</v>
      </c>
      <c r="C593" s="2" t="s">
        <v>305</v>
      </c>
      <c r="D593" s="2" t="s">
        <v>94</v>
      </c>
    </row>
    <row r="594" spans="1:4" ht="15" customHeight="1" x14ac:dyDescent="0.15">
      <c r="A594" s="2" t="s">
        <v>436</v>
      </c>
      <c r="B594" s="2" t="s">
        <v>2962</v>
      </c>
      <c r="C594" s="2" t="s">
        <v>305</v>
      </c>
      <c r="D594" s="2" t="s">
        <v>94</v>
      </c>
    </row>
    <row r="595" spans="1:4" ht="15" customHeight="1" x14ac:dyDescent="0.15">
      <c r="A595" s="2" t="s">
        <v>3364</v>
      </c>
      <c r="B595" s="2" t="s">
        <v>2941</v>
      </c>
      <c r="C595" s="2" t="s">
        <v>305</v>
      </c>
      <c r="D595" s="2" t="s">
        <v>94</v>
      </c>
    </row>
    <row r="596" spans="1:4" ht="15" customHeight="1" x14ac:dyDescent="0.15">
      <c r="A596" s="2" t="s">
        <v>641</v>
      </c>
      <c r="B596" s="2" t="s">
        <v>2975</v>
      </c>
      <c r="C596" s="2" t="s">
        <v>305</v>
      </c>
      <c r="D596" s="2" t="s">
        <v>94</v>
      </c>
    </row>
    <row r="597" spans="1:4" ht="15" customHeight="1" x14ac:dyDescent="0.15">
      <c r="A597" s="2" t="s">
        <v>3365</v>
      </c>
      <c r="B597" s="2" t="s">
        <v>2928</v>
      </c>
      <c r="C597" s="2" t="s">
        <v>290</v>
      </c>
      <c r="D597" s="2" t="s">
        <v>94</v>
      </c>
    </row>
    <row r="598" spans="1:4" ht="15" customHeight="1" x14ac:dyDescent="0.15">
      <c r="A598" s="2" t="s">
        <v>3366</v>
      </c>
      <c r="B598" s="2" t="s">
        <v>2989</v>
      </c>
      <c r="C598" s="2" t="s">
        <v>290</v>
      </c>
      <c r="D598" s="2" t="s">
        <v>94</v>
      </c>
    </row>
    <row r="599" spans="1:4" ht="15" customHeight="1" x14ac:dyDescent="0.15">
      <c r="A599" s="2" t="s">
        <v>3367</v>
      </c>
      <c r="B599" s="2" t="s">
        <v>2985</v>
      </c>
      <c r="C599" s="2" t="s">
        <v>290</v>
      </c>
      <c r="D599" s="2" t="s">
        <v>94</v>
      </c>
    </row>
    <row r="600" spans="1:4" ht="15" customHeight="1" x14ac:dyDescent="0.15">
      <c r="A600" s="2" t="s">
        <v>3368</v>
      </c>
      <c r="B600" s="2" t="s">
        <v>2940</v>
      </c>
      <c r="C600" s="2" t="s">
        <v>305</v>
      </c>
      <c r="D600" s="2" t="s">
        <v>94</v>
      </c>
    </row>
    <row r="601" spans="1:4" ht="15" customHeight="1" x14ac:dyDescent="0.15">
      <c r="A601" s="2" t="s">
        <v>3368</v>
      </c>
      <c r="B601" s="2" t="s">
        <v>2977</v>
      </c>
      <c r="C601" s="2" t="s">
        <v>305</v>
      </c>
      <c r="D601" s="2" t="s">
        <v>94</v>
      </c>
    </row>
    <row r="602" spans="1:4" ht="15" customHeight="1" x14ac:dyDescent="0.15">
      <c r="A602" s="2" t="s">
        <v>3369</v>
      </c>
      <c r="B602" s="2" t="s">
        <v>2975</v>
      </c>
      <c r="C602" s="2" t="s">
        <v>305</v>
      </c>
      <c r="D602" s="2" t="s">
        <v>94</v>
      </c>
    </row>
    <row r="603" spans="1:4" ht="15" customHeight="1" x14ac:dyDescent="0.15">
      <c r="A603" s="2" t="s">
        <v>3370</v>
      </c>
      <c r="B603" s="2" t="s">
        <v>2950</v>
      </c>
      <c r="C603" s="2" t="s">
        <v>305</v>
      </c>
      <c r="D603" s="2" t="s">
        <v>94</v>
      </c>
    </row>
    <row r="604" spans="1:4" ht="15" customHeight="1" x14ac:dyDescent="0.15">
      <c r="A604" s="2" t="s">
        <v>3371</v>
      </c>
      <c r="B604" s="2" t="s">
        <v>2962</v>
      </c>
      <c r="C604" s="2" t="s">
        <v>305</v>
      </c>
      <c r="D604" s="2" t="s">
        <v>94</v>
      </c>
    </row>
    <row r="605" spans="1:4" ht="15" customHeight="1" x14ac:dyDescent="0.15">
      <c r="A605" s="2" t="s">
        <v>3372</v>
      </c>
      <c r="B605" s="2" t="s">
        <v>2941</v>
      </c>
      <c r="C605" s="2" t="s">
        <v>305</v>
      </c>
      <c r="D605" s="2" t="s">
        <v>94</v>
      </c>
    </row>
    <row r="606" spans="1:4" ht="15" customHeight="1" x14ac:dyDescent="0.15">
      <c r="A606" s="2" t="s">
        <v>19</v>
      </c>
      <c r="B606" s="2" t="s">
        <v>2985</v>
      </c>
      <c r="C606" s="2" t="s">
        <v>290</v>
      </c>
      <c r="D606" s="2" t="s">
        <v>94</v>
      </c>
    </row>
    <row r="607" spans="1:4" ht="15" customHeight="1" x14ac:dyDescent="0.15">
      <c r="A607" s="2" t="s">
        <v>683</v>
      </c>
      <c r="B607" s="2" t="s">
        <v>2996</v>
      </c>
      <c r="C607" s="2" t="s">
        <v>294</v>
      </c>
      <c r="D607" s="2" t="s">
        <v>94</v>
      </c>
    </row>
    <row r="608" spans="1:4" ht="15" customHeight="1" x14ac:dyDescent="0.15">
      <c r="A608" s="2" t="s">
        <v>683</v>
      </c>
      <c r="B608" s="2" t="s">
        <v>3067</v>
      </c>
      <c r="C608" s="2" t="s">
        <v>294</v>
      </c>
      <c r="D608" s="2" t="s">
        <v>94</v>
      </c>
    </row>
    <row r="609" spans="1:4" ht="15" customHeight="1" x14ac:dyDescent="0.15">
      <c r="A609" s="2" t="s">
        <v>683</v>
      </c>
      <c r="B609" s="2" t="s">
        <v>3014</v>
      </c>
      <c r="C609" s="2" t="s">
        <v>294</v>
      </c>
      <c r="D609" s="2" t="s">
        <v>94</v>
      </c>
    </row>
    <row r="610" spans="1:4" ht="15" customHeight="1" x14ac:dyDescent="0.15">
      <c r="A610" s="2" t="s">
        <v>683</v>
      </c>
      <c r="B610" s="2" t="s">
        <v>3024</v>
      </c>
      <c r="C610" s="2" t="s">
        <v>294</v>
      </c>
      <c r="D610" s="2" t="s">
        <v>94</v>
      </c>
    </row>
    <row r="611" spans="1:4" ht="15" customHeight="1" x14ac:dyDescent="0.15">
      <c r="A611" s="2" t="s">
        <v>683</v>
      </c>
      <c r="B611" s="2" t="s">
        <v>3038</v>
      </c>
      <c r="C611" s="2" t="s">
        <v>294</v>
      </c>
      <c r="D611" s="2" t="s">
        <v>94</v>
      </c>
    </row>
    <row r="612" spans="1:4" ht="15" customHeight="1" x14ac:dyDescent="0.15">
      <c r="A612" s="2" t="s">
        <v>683</v>
      </c>
      <c r="B612" s="2" t="s">
        <v>3028</v>
      </c>
      <c r="C612" s="2" t="s">
        <v>294</v>
      </c>
      <c r="D612" s="2" t="s">
        <v>94</v>
      </c>
    </row>
    <row r="613" spans="1:4" ht="15" customHeight="1" x14ac:dyDescent="0.15">
      <c r="A613" s="2" t="s">
        <v>683</v>
      </c>
      <c r="B613" s="2" t="s">
        <v>3068</v>
      </c>
      <c r="C613" s="2" t="s">
        <v>294</v>
      </c>
      <c r="D613" s="2" t="s">
        <v>94</v>
      </c>
    </row>
    <row r="614" spans="1:4" ht="15" customHeight="1" x14ac:dyDescent="0.15">
      <c r="A614" s="2" t="s">
        <v>3373</v>
      </c>
      <c r="B614" s="2" t="s">
        <v>2940</v>
      </c>
      <c r="C614" s="2" t="s">
        <v>305</v>
      </c>
      <c r="D614" s="2" t="s">
        <v>94</v>
      </c>
    </row>
    <row r="615" spans="1:4" ht="15" customHeight="1" x14ac:dyDescent="0.15">
      <c r="A615" s="2" t="s">
        <v>3373</v>
      </c>
      <c r="B615" s="2" t="s">
        <v>2977</v>
      </c>
      <c r="C615" s="2" t="s">
        <v>305</v>
      </c>
      <c r="D615" s="2" t="s">
        <v>94</v>
      </c>
    </row>
    <row r="616" spans="1:4" ht="15" customHeight="1" x14ac:dyDescent="0.15">
      <c r="A616" s="2" t="s">
        <v>2179</v>
      </c>
      <c r="B616" s="2" t="s">
        <v>2950</v>
      </c>
      <c r="C616" s="2" t="s">
        <v>305</v>
      </c>
      <c r="D616" s="2" t="s">
        <v>94</v>
      </c>
    </row>
    <row r="617" spans="1:4" ht="15" customHeight="1" x14ac:dyDescent="0.15">
      <c r="A617" s="2" t="s">
        <v>438</v>
      </c>
      <c r="B617" s="2" t="s">
        <v>2962</v>
      </c>
      <c r="C617" s="2" t="s">
        <v>305</v>
      </c>
      <c r="D617" s="2" t="s">
        <v>94</v>
      </c>
    </row>
    <row r="618" spans="1:4" ht="15" customHeight="1" x14ac:dyDescent="0.15">
      <c r="A618" s="2" t="s">
        <v>3374</v>
      </c>
      <c r="B618" s="2" t="s">
        <v>2941</v>
      </c>
      <c r="C618" s="2" t="s">
        <v>305</v>
      </c>
      <c r="D618" s="2" t="s">
        <v>94</v>
      </c>
    </row>
    <row r="619" spans="1:4" ht="15" customHeight="1" x14ac:dyDescent="0.15">
      <c r="A619" s="2" t="s">
        <v>839</v>
      </c>
      <c r="B619" s="2" t="s">
        <v>2975</v>
      </c>
      <c r="C619" s="2" t="s">
        <v>305</v>
      </c>
      <c r="D619" s="2" t="s">
        <v>94</v>
      </c>
    </row>
    <row r="620" spans="1:4" ht="15" customHeight="1" x14ac:dyDescent="0.15">
      <c r="A620" s="2" t="s">
        <v>3375</v>
      </c>
      <c r="B620" s="2" t="s">
        <v>3024</v>
      </c>
      <c r="C620" s="2" t="s">
        <v>294</v>
      </c>
      <c r="D620" s="2" t="s">
        <v>94</v>
      </c>
    </row>
    <row r="621" spans="1:4" ht="15" customHeight="1" x14ac:dyDescent="0.15">
      <c r="A621" s="2" t="s">
        <v>3376</v>
      </c>
      <c r="B621" s="2" t="s">
        <v>2996</v>
      </c>
      <c r="C621" s="2" t="s">
        <v>294</v>
      </c>
      <c r="D621" s="2" t="s">
        <v>94</v>
      </c>
    </row>
    <row r="622" spans="1:4" ht="15" customHeight="1" x14ac:dyDescent="0.15">
      <c r="A622" s="2" t="s">
        <v>3376</v>
      </c>
      <c r="B622" s="2" t="s">
        <v>3067</v>
      </c>
      <c r="C622" s="2" t="s">
        <v>294</v>
      </c>
      <c r="D622" s="2" t="s">
        <v>94</v>
      </c>
    </row>
    <row r="623" spans="1:4" ht="15" customHeight="1" x14ac:dyDescent="0.15">
      <c r="A623" s="2" t="s">
        <v>3376</v>
      </c>
      <c r="B623" s="2" t="s">
        <v>3014</v>
      </c>
      <c r="C623" s="2" t="s">
        <v>294</v>
      </c>
      <c r="D623" s="2" t="s">
        <v>94</v>
      </c>
    </row>
    <row r="624" spans="1:4" ht="15" customHeight="1" x14ac:dyDescent="0.15">
      <c r="A624" s="2" t="s">
        <v>3377</v>
      </c>
      <c r="B624" s="2" t="s">
        <v>3038</v>
      </c>
      <c r="C624" s="2" t="s">
        <v>294</v>
      </c>
      <c r="D624" s="2" t="s">
        <v>94</v>
      </c>
    </row>
    <row r="625" spans="1:4" ht="15" customHeight="1" x14ac:dyDescent="0.15">
      <c r="A625" s="2" t="s">
        <v>3377</v>
      </c>
      <c r="B625" s="2" t="s">
        <v>3028</v>
      </c>
      <c r="C625" s="2" t="s">
        <v>294</v>
      </c>
      <c r="D625" s="2" t="s">
        <v>94</v>
      </c>
    </row>
    <row r="626" spans="1:4" ht="15" customHeight="1" x14ac:dyDescent="0.15">
      <c r="A626" s="2" t="s">
        <v>3377</v>
      </c>
      <c r="B626" s="2" t="s">
        <v>3068</v>
      </c>
      <c r="C626" s="2" t="s">
        <v>294</v>
      </c>
      <c r="D626" s="2" t="s">
        <v>94</v>
      </c>
    </row>
    <row r="627" spans="1:4" ht="15" customHeight="1" x14ac:dyDescent="0.15">
      <c r="A627" s="2" t="s">
        <v>3378</v>
      </c>
      <c r="B627" s="2" t="s">
        <v>2947</v>
      </c>
      <c r="C627" s="2" t="s">
        <v>305</v>
      </c>
      <c r="D627" s="2" t="s">
        <v>94</v>
      </c>
    </row>
    <row r="628" spans="1:4" ht="15" customHeight="1" x14ac:dyDescent="0.15">
      <c r="A628" s="2" t="s">
        <v>3379</v>
      </c>
      <c r="B628" s="2" t="s">
        <v>2987</v>
      </c>
      <c r="C628" s="2" t="s">
        <v>290</v>
      </c>
      <c r="D628" s="2" t="s">
        <v>94</v>
      </c>
    </row>
    <row r="629" spans="1:4" ht="15" customHeight="1" x14ac:dyDescent="0.15">
      <c r="A629" s="2" t="s">
        <v>3380</v>
      </c>
      <c r="B629" s="2" t="s">
        <v>2947</v>
      </c>
      <c r="C629" s="2" t="s">
        <v>305</v>
      </c>
      <c r="D629" s="2" t="s">
        <v>94</v>
      </c>
    </row>
    <row r="630" spans="1:4" ht="15" customHeight="1" x14ac:dyDescent="0.15">
      <c r="A630" s="2" t="s">
        <v>3381</v>
      </c>
      <c r="B630" s="2" t="s">
        <v>2969</v>
      </c>
      <c r="C630" s="2" t="s">
        <v>305</v>
      </c>
      <c r="D630" s="2" t="s">
        <v>94</v>
      </c>
    </row>
    <row r="631" spans="1:4" ht="15" customHeight="1" x14ac:dyDescent="0.15">
      <c r="A631" s="2" t="s">
        <v>3382</v>
      </c>
      <c r="B631" s="2" t="s">
        <v>2969</v>
      </c>
      <c r="C631" s="2" t="s">
        <v>305</v>
      </c>
      <c r="D631" s="2" t="s">
        <v>94</v>
      </c>
    </row>
    <row r="632" spans="1:4" ht="15" customHeight="1" x14ac:dyDescent="0.15">
      <c r="A632" s="2" t="s">
        <v>3383</v>
      </c>
      <c r="B632" s="2" t="s">
        <v>2987</v>
      </c>
      <c r="C632" s="2" t="s">
        <v>290</v>
      </c>
      <c r="D632" s="2" t="s">
        <v>94</v>
      </c>
    </row>
    <row r="633" spans="1:4" ht="15" customHeight="1" x14ac:dyDescent="0.15">
      <c r="A633" s="2" t="s">
        <v>3384</v>
      </c>
      <c r="B633" s="2" t="s">
        <v>2947</v>
      </c>
      <c r="C633" s="2" t="s">
        <v>305</v>
      </c>
      <c r="D633" s="2" t="s">
        <v>94</v>
      </c>
    </row>
    <row r="634" spans="1:4" ht="15" customHeight="1" x14ac:dyDescent="0.15">
      <c r="A634" s="2" t="s">
        <v>3385</v>
      </c>
      <c r="B634" s="2" t="s">
        <v>2947</v>
      </c>
      <c r="C634" s="2" t="s">
        <v>305</v>
      </c>
      <c r="D634" s="2" t="s">
        <v>94</v>
      </c>
    </row>
    <row r="635" spans="1:4" ht="15" customHeight="1" x14ac:dyDescent="0.15">
      <c r="A635" s="2" t="s">
        <v>3386</v>
      </c>
      <c r="B635" s="2" t="s">
        <v>2969</v>
      </c>
      <c r="C635" s="2" t="s">
        <v>305</v>
      </c>
      <c r="D635" s="2" t="s">
        <v>94</v>
      </c>
    </row>
    <row r="636" spans="1:4" ht="15" customHeight="1" x14ac:dyDescent="0.15">
      <c r="A636" s="2" t="s">
        <v>3387</v>
      </c>
      <c r="B636" s="2" t="s">
        <v>2969</v>
      </c>
      <c r="C636" s="2" t="s">
        <v>305</v>
      </c>
      <c r="D636" s="2" t="s">
        <v>94</v>
      </c>
    </row>
    <row r="637" spans="1:4" ht="15" customHeight="1" x14ac:dyDescent="0.15">
      <c r="A637" s="2" t="s">
        <v>3388</v>
      </c>
      <c r="B637" s="2" t="s">
        <v>2975</v>
      </c>
      <c r="C637" s="2" t="s">
        <v>305</v>
      </c>
      <c r="D637" s="2" t="s">
        <v>94</v>
      </c>
    </row>
    <row r="638" spans="1:4" ht="15" customHeight="1" x14ac:dyDescent="0.15">
      <c r="A638" s="2" t="s">
        <v>572</v>
      </c>
      <c r="B638" s="2"/>
      <c r="C638" s="2" t="s">
        <v>305</v>
      </c>
      <c r="D638" s="2" t="s">
        <v>94</v>
      </c>
    </row>
    <row r="639" spans="1:4" ht="15" customHeight="1" x14ac:dyDescent="0.15">
      <c r="A639" s="2" t="s">
        <v>834</v>
      </c>
      <c r="B639" s="2"/>
      <c r="C639" s="2" t="s">
        <v>305</v>
      </c>
      <c r="D639" s="2" t="s">
        <v>94</v>
      </c>
    </row>
    <row r="640" spans="1:4" ht="15" customHeight="1" x14ac:dyDescent="0.15">
      <c r="A640" s="2" t="s">
        <v>3389</v>
      </c>
      <c r="B640" s="2" t="s">
        <v>2975</v>
      </c>
      <c r="C640" s="2" t="s">
        <v>305</v>
      </c>
      <c r="D640" s="2" t="s">
        <v>94</v>
      </c>
    </row>
    <row r="641" spans="1:4" ht="15" customHeight="1" x14ac:dyDescent="0.15">
      <c r="A641" s="2" t="s">
        <v>3390</v>
      </c>
      <c r="B641" s="2" t="s">
        <v>2975</v>
      </c>
      <c r="C641" s="2" t="s">
        <v>305</v>
      </c>
      <c r="D641" s="2" t="s">
        <v>94</v>
      </c>
    </row>
    <row r="642" spans="1:4" ht="15" customHeight="1" x14ac:dyDescent="0.15">
      <c r="A642" s="2" t="s">
        <v>3391</v>
      </c>
      <c r="B642" s="2" t="s">
        <v>2975</v>
      </c>
      <c r="C642" s="2" t="s">
        <v>305</v>
      </c>
      <c r="D642" s="2" t="s">
        <v>94</v>
      </c>
    </row>
    <row r="643" spans="1:4" ht="15" customHeight="1" x14ac:dyDescent="0.15">
      <c r="A643" s="2" t="s">
        <v>26</v>
      </c>
      <c r="B643" s="2"/>
      <c r="C643" s="2" t="s">
        <v>305</v>
      </c>
      <c r="D643" s="2" t="s">
        <v>79</v>
      </c>
    </row>
    <row r="644" spans="1:4" ht="15" customHeight="1" x14ac:dyDescent="0.15">
      <c r="A644" s="2" t="s">
        <v>1290</v>
      </c>
      <c r="B644" s="2"/>
      <c r="C644" s="2" t="s">
        <v>305</v>
      </c>
      <c r="D644" s="2" t="s">
        <v>94</v>
      </c>
    </row>
    <row r="645" spans="1:4" ht="15" customHeight="1" x14ac:dyDescent="0.15">
      <c r="A645" s="2" t="s">
        <v>107</v>
      </c>
      <c r="B645" s="2"/>
      <c r="C645" s="2" t="s">
        <v>305</v>
      </c>
      <c r="D645" s="2" t="s">
        <v>94</v>
      </c>
    </row>
    <row r="646" spans="1:4" ht="15" customHeight="1" x14ac:dyDescent="0.15">
      <c r="A646" s="2" t="s">
        <v>102</v>
      </c>
      <c r="B646" s="2"/>
      <c r="C646" s="2" t="s">
        <v>305</v>
      </c>
      <c r="D646" s="2" t="s">
        <v>94</v>
      </c>
    </row>
    <row r="647" spans="1:4" ht="15" customHeight="1" x14ac:dyDescent="0.15">
      <c r="A647" s="2" t="s">
        <v>108</v>
      </c>
      <c r="B647" s="2"/>
      <c r="C647" s="2" t="s">
        <v>305</v>
      </c>
      <c r="D647" s="2" t="s">
        <v>94</v>
      </c>
    </row>
    <row r="648" spans="1:4" ht="15" customHeight="1" x14ac:dyDescent="0.15">
      <c r="A648" s="2" t="s">
        <v>109</v>
      </c>
      <c r="B648" s="2"/>
      <c r="C648" s="2" t="s">
        <v>305</v>
      </c>
      <c r="D648" s="2" t="s">
        <v>94</v>
      </c>
    </row>
    <row r="649" spans="1:4" ht="15" customHeight="1" x14ac:dyDescent="0.15">
      <c r="A649" s="2" t="s">
        <v>103</v>
      </c>
      <c r="B649" s="2"/>
      <c r="C649" s="2" t="s">
        <v>305</v>
      </c>
      <c r="D649" s="2" t="s">
        <v>94</v>
      </c>
    </row>
    <row r="650" spans="1:4" ht="15" customHeight="1" x14ac:dyDescent="0.15">
      <c r="A650" s="2" t="s">
        <v>104</v>
      </c>
      <c r="B650" s="2"/>
      <c r="C650" s="2" t="s">
        <v>305</v>
      </c>
      <c r="D650" s="2" t="s">
        <v>94</v>
      </c>
    </row>
    <row r="651" spans="1:4" ht="15" customHeight="1" x14ac:dyDescent="0.15">
      <c r="A651" s="2" t="s">
        <v>23</v>
      </c>
      <c r="B651" s="2"/>
      <c r="C651" s="2" t="s">
        <v>305</v>
      </c>
      <c r="D651" s="2" t="s">
        <v>94</v>
      </c>
    </row>
    <row r="652" spans="1:4" ht="15" customHeight="1" x14ac:dyDescent="0.15">
      <c r="A652" s="2" t="s">
        <v>24</v>
      </c>
      <c r="B652" s="2"/>
      <c r="C652" s="2" t="s">
        <v>305</v>
      </c>
      <c r="D652" s="2" t="s">
        <v>94</v>
      </c>
    </row>
    <row r="653" spans="1:4" ht="15" customHeight="1" x14ac:dyDescent="0.15">
      <c r="A653" s="2" t="s">
        <v>106</v>
      </c>
      <c r="B653" s="2"/>
      <c r="C653" s="2" t="s">
        <v>305</v>
      </c>
      <c r="D653" s="2" t="s">
        <v>94</v>
      </c>
    </row>
    <row r="654" spans="1:4" ht="15" customHeight="1" x14ac:dyDescent="0.15">
      <c r="A654" s="2" t="s">
        <v>105</v>
      </c>
      <c r="B654" s="2"/>
      <c r="C654" s="2" t="s">
        <v>305</v>
      </c>
      <c r="D654" s="2" t="s">
        <v>94</v>
      </c>
    </row>
    <row r="655" spans="1:4" ht="15" customHeight="1" x14ac:dyDescent="0.15">
      <c r="A655" s="2" t="s">
        <v>1243</v>
      </c>
      <c r="B655" s="2"/>
      <c r="C655" s="2" t="s">
        <v>305</v>
      </c>
      <c r="D655" s="2" t="s">
        <v>94</v>
      </c>
    </row>
    <row r="656" spans="1:4" ht="15" customHeight="1" x14ac:dyDescent="0.15">
      <c r="A656" s="2" t="s">
        <v>1245</v>
      </c>
      <c r="B656" s="2"/>
      <c r="C656" s="2" t="s">
        <v>305</v>
      </c>
      <c r="D656" s="2" t="s">
        <v>94</v>
      </c>
    </row>
    <row r="657" spans="1:4" ht="15" customHeight="1" x14ac:dyDescent="0.15">
      <c r="A657" s="2" t="s">
        <v>1247</v>
      </c>
      <c r="B657" s="2"/>
      <c r="C657" s="2" t="s">
        <v>305</v>
      </c>
      <c r="D657" s="2" t="s">
        <v>94</v>
      </c>
    </row>
    <row r="658" spans="1:4" ht="15" customHeight="1" x14ac:dyDescent="0.15">
      <c r="A658" s="2" t="s">
        <v>1249</v>
      </c>
      <c r="B658" s="2"/>
      <c r="C658" s="2" t="s">
        <v>305</v>
      </c>
      <c r="D658" s="2" t="s">
        <v>94</v>
      </c>
    </row>
    <row r="659" spans="1:4" ht="15" customHeight="1" x14ac:dyDescent="0.15">
      <c r="A659" s="2" t="s">
        <v>116</v>
      </c>
      <c r="B659" s="2"/>
      <c r="C659" s="2" t="s">
        <v>305</v>
      </c>
      <c r="D659" s="2" t="s">
        <v>94</v>
      </c>
    </row>
    <row r="660" spans="1:4" ht="15" customHeight="1" x14ac:dyDescent="0.15">
      <c r="A660" s="2" t="s">
        <v>413</v>
      </c>
      <c r="B660" s="2"/>
      <c r="C660" s="2" t="s">
        <v>305</v>
      </c>
      <c r="D660" s="2" t="s">
        <v>94</v>
      </c>
    </row>
    <row r="661" spans="1:4" ht="15" customHeight="1" x14ac:dyDescent="0.15">
      <c r="A661" s="2" t="s">
        <v>1252</v>
      </c>
      <c r="B661" s="2"/>
      <c r="C661" s="2" t="s">
        <v>305</v>
      </c>
      <c r="D661" s="2" t="s">
        <v>94</v>
      </c>
    </row>
    <row r="662" spans="1:4" ht="15" customHeight="1" x14ac:dyDescent="0.15">
      <c r="A662" s="2" t="s">
        <v>119</v>
      </c>
      <c r="B662" s="2"/>
      <c r="C662" s="2" t="s">
        <v>2967</v>
      </c>
      <c r="D662" s="2" t="s">
        <v>94</v>
      </c>
    </row>
    <row r="663" spans="1:4" ht="15" customHeight="1" x14ac:dyDescent="0.15">
      <c r="A663" s="2" t="s">
        <v>461</v>
      </c>
      <c r="B663" s="2"/>
      <c r="C663" s="2" t="s">
        <v>462</v>
      </c>
      <c r="D663" s="2" t="s">
        <v>79</v>
      </c>
    </row>
    <row r="664" spans="1:4" ht="15" customHeight="1" x14ac:dyDescent="0.15">
      <c r="A664" s="2" t="s">
        <v>452</v>
      </c>
      <c r="B664" s="2"/>
      <c r="C664" s="2" t="s">
        <v>453</v>
      </c>
      <c r="D664" s="2" t="s">
        <v>79</v>
      </c>
    </row>
    <row r="665" spans="1:4" ht="15" customHeight="1" x14ac:dyDescent="0.15">
      <c r="A665" s="2" t="s">
        <v>457</v>
      </c>
      <c r="B665" s="2"/>
      <c r="C665" s="2" t="s">
        <v>280</v>
      </c>
      <c r="D665" s="2" t="s">
        <v>94</v>
      </c>
    </row>
    <row r="666" spans="1:4" ht="15" customHeight="1" x14ac:dyDescent="0.15">
      <c r="A666" s="2" t="s">
        <v>594</v>
      </c>
      <c r="B666" s="2"/>
      <c r="C666" s="2" t="s">
        <v>280</v>
      </c>
      <c r="D666" s="2" t="s">
        <v>94</v>
      </c>
    </row>
    <row r="667" spans="1:4" ht="15" customHeight="1" x14ac:dyDescent="0.15">
      <c r="A667" s="2" t="s">
        <v>1791</v>
      </c>
      <c r="B667" s="2"/>
      <c r="C667" s="2" t="s">
        <v>280</v>
      </c>
      <c r="D667" s="2" t="s">
        <v>94</v>
      </c>
    </row>
    <row r="668" spans="1:4" ht="15" customHeight="1" x14ac:dyDescent="0.15">
      <c r="A668" s="2" t="s">
        <v>98</v>
      </c>
      <c r="B668" s="2" t="s">
        <v>3158</v>
      </c>
      <c r="C668" s="2" t="s">
        <v>280</v>
      </c>
      <c r="D668" s="2" t="s">
        <v>94</v>
      </c>
    </row>
    <row r="669" spans="1:4" ht="15" customHeight="1" x14ac:dyDescent="0.15">
      <c r="A669" s="2" t="s">
        <v>98</v>
      </c>
      <c r="B669" s="2" t="s">
        <v>3160</v>
      </c>
      <c r="C669" s="2" t="s">
        <v>280</v>
      </c>
      <c r="D669" s="2" t="s">
        <v>94</v>
      </c>
    </row>
    <row r="670" spans="1:4" ht="15" customHeight="1" x14ac:dyDescent="0.15">
      <c r="A670" s="2" t="s">
        <v>98</v>
      </c>
      <c r="B670" s="2" t="s">
        <v>3162</v>
      </c>
      <c r="C670" s="2" t="s">
        <v>280</v>
      </c>
      <c r="D670" s="2" t="s">
        <v>94</v>
      </c>
    </row>
    <row r="671" spans="1:4" ht="15" customHeight="1" x14ac:dyDescent="0.15">
      <c r="A671" s="2" t="s">
        <v>3392</v>
      </c>
      <c r="B671" s="2" t="s">
        <v>3158</v>
      </c>
      <c r="C671" s="2" t="s">
        <v>280</v>
      </c>
      <c r="D671" s="2" t="s">
        <v>94</v>
      </c>
    </row>
    <row r="672" spans="1:4" ht="15" customHeight="1" x14ac:dyDescent="0.15">
      <c r="A672" s="2" t="s">
        <v>3393</v>
      </c>
      <c r="B672" s="2" t="s">
        <v>3160</v>
      </c>
      <c r="C672" s="2" t="s">
        <v>280</v>
      </c>
      <c r="D672" s="2" t="s">
        <v>94</v>
      </c>
    </row>
    <row r="673" spans="1:4" ht="15" customHeight="1" x14ac:dyDescent="0.15">
      <c r="A673" s="2" t="s">
        <v>3394</v>
      </c>
      <c r="B673" s="2" t="s">
        <v>3162</v>
      </c>
      <c r="C673" s="2" t="s">
        <v>280</v>
      </c>
      <c r="D673" s="2" t="s">
        <v>94</v>
      </c>
    </row>
    <row r="674" spans="1:4" ht="15" customHeight="1" x14ac:dyDescent="0.15">
      <c r="A674" s="2" t="s">
        <v>9</v>
      </c>
      <c r="B674" s="2" t="s">
        <v>3152</v>
      </c>
      <c r="C674" s="2" t="s">
        <v>280</v>
      </c>
      <c r="D674" s="2" t="s">
        <v>94</v>
      </c>
    </row>
    <row r="675" spans="1:4" ht="15" customHeight="1" x14ac:dyDescent="0.15">
      <c r="A675" s="2" t="s">
        <v>9</v>
      </c>
      <c r="B675" s="2" t="s">
        <v>3154</v>
      </c>
      <c r="C675" s="2" t="s">
        <v>280</v>
      </c>
      <c r="D675" s="2" t="s">
        <v>94</v>
      </c>
    </row>
    <row r="676" spans="1:4" ht="15" customHeight="1" x14ac:dyDescent="0.15">
      <c r="A676" s="2" t="s">
        <v>9</v>
      </c>
      <c r="B676" s="2" t="s">
        <v>3156</v>
      </c>
      <c r="C676" s="2" t="s">
        <v>280</v>
      </c>
      <c r="D676" s="2" t="s">
        <v>94</v>
      </c>
    </row>
    <row r="677" spans="1:4" ht="15" customHeight="1" x14ac:dyDescent="0.15">
      <c r="A677" s="2" t="s">
        <v>3395</v>
      </c>
      <c r="B677" s="2" t="s">
        <v>3152</v>
      </c>
      <c r="C677" s="2" t="s">
        <v>280</v>
      </c>
      <c r="D677" s="2" t="s">
        <v>94</v>
      </c>
    </row>
    <row r="678" spans="1:4" ht="15" customHeight="1" x14ac:dyDescent="0.15">
      <c r="A678" s="2" t="s">
        <v>3396</v>
      </c>
      <c r="B678" s="2" t="s">
        <v>3154</v>
      </c>
      <c r="C678" s="2" t="s">
        <v>280</v>
      </c>
      <c r="D678" s="2" t="s">
        <v>94</v>
      </c>
    </row>
    <row r="679" spans="1:4" ht="15" customHeight="1" x14ac:dyDescent="0.15">
      <c r="A679" s="2" t="s">
        <v>3397</v>
      </c>
      <c r="B679" s="2" t="s">
        <v>3156</v>
      </c>
      <c r="C679" s="2" t="s">
        <v>280</v>
      </c>
      <c r="D679" s="2" t="s">
        <v>94</v>
      </c>
    </row>
    <row r="680" spans="1:4" ht="15" customHeight="1" x14ac:dyDescent="0.15">
      <c r="A680" s="2" t="s">
        <v>348</v>
      </c>
      <c r="B680" s="2" t="s">
        <v>3101</v>
      </c>
      <c r="C680" s="2" t="s">
        <v>280</v>
      </c>
      <c r="D680" s="2" t="s">
        <v>94</v>
      </c>
    </row>
    <row r="681" spans="1:4" ht="15" customHeight="1" x14ac:dyDescent="0.15">
      <c r="A681" s="2" t="s">
        <v>348</v>
      </c>
      <c r="B681" s="2" t="s">
        <v>3102</v>
      </c>
      <c r="C681" s="2" t="s">
        <v>280</v>
      </c>
      <c r="D681" s="2" t="s">
        <v>94</v>
      </c>
    </row>
    <row r="682" spans="1:4" ht="15" customHeight="1" x14ac:dyDescent="0.15">
      <c r="A682" s="2" t="s">
        <v>55</v>
      </c>
      <c r="B682" s="2" t="s">
        <v>3103</v>
      </c>
      <c r="C682" s="2" t="s">
        <v>280</v>
      </c>
      <c r="D682" s="2" t="s">
        <v>94</v>
      </c>
    </row>
    <row r="683" spans="1:4" ht="15" customHeight="1" x14ac:dyDescent="0.15">
      <c r="A683" s="2" t="s">
        <v>279</v>
      </c>
      <c r="B683" s="2" t="s">
        <v>3101</v>
      </c>
      <c r="C683" s="2" t="s">
        <v>280</v>
      </c>
      <c r="D683" s="2" t="s">
        <v>94</v>
      </c>
    </row>
    <row r="684" spans="1:4" ht="15" customHeight="1" x14ac:dyDescent="0.15">
      <c r="A684" s="2" t="s">
        <v>279</v>
      </c>
      <c r="B684" s="2" t="s">
        <v>3102</v>
      </c>
      <c r="C684" s="2" t="s">
        <v>280</v>
      </c>
      <c r="D684" s="2" t="s">
        <v>94</v>
      </c>
    </row>
    <row r="685" spans="1:4" ht="15" customHeight="1" x14ac:dyDescent="0.15">
      <c r="A685" s="2" t="s">
        <v>3398</v>
      </c>
      <c r="B685" s="2" t="s">
        <v>3101</v>
      </c>
      <c r="C685" s="2" t="s">
        <v>280</v>
      </c>
      <c r="D685" s="2" t="s">
        <v>94</v>
      </c>
    </row>
    <row r="686" spans="1:4" ht="15" customHeight="1" x14ac:dyDescent="0.15">
      <c r="A686" s="2" t="s">
        <v>1150</v>
      </c>
      <c r="B686" s="2" t="s">
        <v>3101</v>
      </c>
      <c r="C686" s="2" t="s">
        <v>280</v>
      </c>
      <c r="D686" s="2" t="s">
        <v>94</v>
      </c>
    </row>
    <row r="687" spans="1:4" ht="15" customHeight="1" x14ac:dyDescent="0.15">
      <c r="A687" s="2" t="s">
        <v>3399</v>
      </c>
      <c r="B687" s="2" t="s">
        <v>3103</v>
      </c>
      <c r="C687" s="2" t="s">
        <v>280</v>
      </c>
      <c r="D687" s="2" t="s">
        <v>94</v>
      </c>
    </row>
    <row r="688" spans="1:4" ht="15" customHeight="1" x14ac:dyDescent="0.15">
      <c r="A688" s="2" t="s">
        <v>3400</v>
      </c>
      <c r="B688" s="2" t="s">
        <v>3101</v>
      </c>
      <c r="C688" s="2" t="s">
        <v>280</v>
      </c>
      <c r="D688" s="2" t="s">
        <v>94</v>
      </c>
    </row>
    <row r="689" spans="1:4" ht="15" customHeight="1" x14ac:dyDescent="0.15">
      <c r="A689" s="2" t="s">
        <v>3400</v>
      </c>
      <c r="B689" s="2" t="s">
        <v>3102</v>
      </c>
      <c r="C689" s="2" t="s">
        <v>280</v>
      </c>
      <c r="D689" s="2" t="s">
        <v>94</v>
      </c>
    </row>
    <row r="690" spans="1:4" ht="15" customHeight="1" x14ac:dyDescent="0.15">
      <c r="A690" s="2" t="s">
        <v>3401</v>
      </c>
      <c r="B690" s="2" t="s">
        <v>3102</v>
      </c>
      <c r="C690" s="2" t="s">
        <v>280</v>
      </c>
      <c r="D690" s="2" t="s">
        <v>94</v>
      </c>
    </row>
    <row r="691" spans="1:4" ht="15" customHeight="1" x14ac:dyDescent="0.15">
      <c r="A691" s="2" t="s">
        <v>101</v>
      </c>
      <c r="B691" s="2"/>
      <c r="C691" s="2" t="s">
        <v>280</v>
      </c>
      <c r="D691" s="2" t="s">
        <v>94</v>
      </c>
    </row>
    <row r="692" spans="1:4" ht="15" customHeight="1" x14ac:dyDescent="0.15">
      <c r="A692" s="2" t="s">
        <v>1420</v>
      </c>
      <c r="B692" s="2" t="s">
        <v>3106</v>
      </c>
      <c r="C692" s="2" t="s">
        <v>280</v>
      </c>
      <c r="D692" s="2" t="s">
        <v>94</v>
      </c>
    </row>
    <row r="693" spans="1:4" ht="15" customHeight="1" x14ac:dyDescent="0.15">
      <c r="A693" s="2" t="s">
        <v>3402</v>
      </c>
      <c r="B693" s="2" t="s">
        <v>3106</v>
      </c>
      <c r="C693" s="2" t="s">
        <v>280</v>
      </c>
      <c r="D693" s="2" t="s">
        <v>94</v>
      </c>
    </row>
    <row r="694" spans="1:4" ht="15" customHeight="1" x14ac:dyDescent="0.15">
      <c r="A694" s="2" t="s">
        <v>894</v>
      </c>
      <c r="B694" s="2" t="s">
        <v>3108</v>
      </c>
      <c r="C694" s="2" t="s">
        <v>280</v>
      </c>
      <c r="D694" s="2" t="s">
        <v>94</v>
      </c>
    </row>
    <row r="695" spans="1:4" ht="15" customHeight="1" x14ac:dyDescent="0.15">
      <c r="A695" s="2" t="s">
        <v>3403</v>
      </c>
      <c r="B695" s="2" t="s">
        <v>3108</v>
      </c>
      <c r="C695" s="2" t="s">
        <v>280</v>
      </c>
      <c r="D695" s="2" t="s">
        <v>94</v>
      </c>
    </row>
    <row r="696" spans="1:4" ht="15" customHeight="1" x14ac:dyDescent="0.15">
      <c r="A696" s="2" t="s">
        <v>329</v>
      </c>
      <c r="B696" s="2"/>
      <c r="C696" s="2" t="s">
        <v>280</v>
      </c>
      <c r="D696" s="2" t="s">
        <v>79</v>
      </c>
    </row>
    <row r="697" spans="1:4" ht="15" customHeight="1" x14ac:dyDescent="0.15">
      <c r="A697" s="2" t="s">
        <v>1187</v>
      </c>
      <c r="B697" s="2"/>
      <c r="C697" s="2" t="s">
        <v>305</v>
      </c>
      <c r="D697" s="2" t="s">
        <v>94</v>
      </c>
    </row>
    <row r="698" spans="1:4" ht="15" customHeight="1" x14ac:dyDescent="0.15">
      <c r="A698" s="2" t="s">
        <v>1205</v>
      </c>
      <c r="B698" s="2"/>
      <c r="C698" s="2" t="s">
        <v>305</v>
      </c>
      <c r="D698" s="2" t="s">
        <v>94</v>
      </c>
    </row>
    <row r="699" spans="1:4" ht="15" customHeight="1" x14ac:dyDescent="0.15">
      <c r="A699" s="2" t="s">
        <v>1200</v>
      </c>
      <c r="B699" s="2"/>
      <c r="C699" s="2" t="s">
        <v>305</v>
      </c>
      <c r="D699" s="2" t="s">
        <v>94</v>
      </c>
    </row>
    <row r="700" spans="1:4" ht="15" customHeight="1" x14ac:dyDescent="0.15">
      <c r="A700" s="2" t="s">
        <v>57</v>
      </c>
      <c r="B700" s="2" t="s">
        <v>3110</v>
      </c>
      <c r="C700" s="2" t="s">
        <v>305</v>
      </c>
      <c r="D700" s="2" t="s">
        <v>94</v>
      </c>
    </row>
    <row r="701" spans="1:4" ht="15" customHeight="1" x14ac:dyDescent="0.15">
      <c r="A701" s="2" t="s">
        <v>13</v>
      </c>
      <c r="B701" s="2" t="s">
        <v>3110</v>
      </c>
      <c r="C701" s="2" t="s">
        <v>305</v>
      </c>
      <c r="D701" s="2" t="s">
        <v>94</v>
      </c>
    </row>
    <row r="702" spans="1:4" ht="15" customHeight="1" x14ac:dyDescent="0.15">
      <c r="A702" s="2" t="s">
        <v>21</v>
      </c>
      <c r="B702" s="2" t="s">
        <v>3110</v>
      </c>
      <c r="C702" s="2" t="s">
        <v>305</v>
      </c>
      <c r="D702" s="2" t="s">
        <v>94</v>
      </c>
    </row>
    <row r="703" spans="1:4" ht="15" customHeight="1" x14ac:dyDescent="0.15">
      <c r="A703" s="2" t="s">
        <v>110</v>
      </c>
      <c r="B703" s="2"/>
      <c r="C703" s="2" t="s">
        <v>305</v>
      </c>
      <c r="D703" s="2" t="s">
        <v>94</v>
      </c>
    </row>
    <row r="704" spans="1:4" ht="15" customHeight="1" x14ac:dyDescent="0.15">
      <c r="A704" s="2" t="s">
        <v>111</v>
      </c>
      <c r="B704" s="2"/>
      <c r="C704" s="2" t="s">
        <v>305</v>
      </c>
      <c r="D704" s="2" t="s">
        <v>94</v>
      </c>
    </row>
    <row r="705" spans="1:4" ht="15" customHeight="1" x14ac:dyDescent="0.15">
      <c r="A705" s="2" t="s">
        <v>34</v>
      </c>
      <c r="B705" s="2" t="s">
        <v>3110</v>
      </c>
      <c r="C705" s="2" t="s">
        <v>305</v>
      </c>
      <c r="D705" s="2" t="s">
        <v>94</v>
      </c>
    </row>
    <row r="706" spans="1:4" ht="15" customHeight="1" x14ac:dyDescent="0.15">
      <c r="A706" s="2" t="s">
        <v>35</v>
      </c>
      <c r="B706" s="2" t="s">
        <v>3110</v>
      </c>
      <c r="C706" s="2" t="s">
        <v>305</v>
      </c>
      <c r="D706" s="2" t="s">
        <v>94</v>
      </c>
    </row>
    <row r="707" spans="1:4" ht="15" customHeight="1" x14ac:dyDescent="0.15">
      <c r="A707" s="2" t="s">
        <v>2871</v>
      </c>
      <c r="B707" s="2" t="s">
        <v>3110</v>
      </c>
      <c r="C707" s="2" t="s">
        <v>305</v>
      </c>
      <c r="D707" s="2" t="s">
        <v>94</v>
      </c>
    </row>
    <row r="708" spans="1:4" ht="15" customHeight="1" x14ac:dyDescent="0.15">
      <c r="A708" s="2" t="s">
        <v>3404</v>
      </c>
      <c r="B708" s="2" t="s">
        <v>3110</v>
      </c>
      <c r="C708" s="2" t="s">
        <v>305</v>
      </c>
      <c r="D708" s="2" t="s">
        <v>94</v>
      </c>
    </row>
    <row r="709" spans="1:4" ht="15" customHeight="1" x14ac:dyDescent="0.15">
      <c r="A709" s="2" t="s">
        <v>3405</v>
      </c>
      <c r="B709" s="2" t="s">
        <v>3110</v>
      </c>
      <c r="C709" s="2" t="s">
        <v>305</v>
      </c>
      <c r="D709" s="2" t="s">
        <v>94</v>
      </c>
    </row>
    <row r="710" spans="1:4" ht="15" customHeight="1" x14ac:dyDescent="0.15">
      <c r="A710" s="2" t="s">
        <v>3406</v>
      </c>
      <c r="B710" s="2" t="s">
        <v>3110</v>
      </c>
      <c r="C710" s="2" t="s">
        <v>305</v>
      </c>
      <c r="D710" s="2" t="s">
        <v>94</v>
      </c>
    </row>
    <row r="711" spans="1:4" ht="15" customHeight="1" x14ac:dyDescent="0.15">
      <c r="A711" s="2" t="s">
        <v>3407</v>
      </c>
      <c r="B711" s="2" t="s">
        <v>3110</v>
      </c>
      <c r="C711" s="2" t="s">
        <v>305</v>
      </c>
      <c r="D711" s="2" t="s">
        <v>94</v>
      </c>
    </row>
    <row r="712" spans="1:4" ht="15" customHeight="1" x14ac:dyDescent="0.15">
      <c r="A712" s="2" t="s">
        <v>1918</v>
      </c>
      <c r="B712" s="2"/>
      <c r="C712" s="2" t="s">
        <v>305</v>
      </c>
      <c r="D712" s="2" t="s">
        <v>94</v>
      </c>
    </row>
    <row r="713" spans="1:4" ht="15" customHeight="1" x14ac:dyDescent="0.15">
      <c r="A713" s="2" t="s">
        <v>1920</v>
      </c>
      <c r="B713" s="2"/>
      <c r="C713" s="2" t="s">
        <v>305</v>
      </c>
      <c r="D713" s="2" t="s">
        <v>94</v>
      </c>
    </row>
    <row r="714" spans="1:4" ht="15" customHeight="1" x14ac:dyDescent="0.15">
      <c r="A714" s="2" t="s">
        <v>1993</v>
      </c>
      <c r="B714" s="2"/>
      <c r="C714" s="2" t="s">
        <v>301</v>
      </c>
      <c r="D714" s="2" t="s">
        <v>94</v>
      </c>
    </row>
    <row r="715" spans="1:4" ht="15" customHeight="1" x14ac:dyDescent="0.15">
      <c r="A715" s="2" t="s">
        <v>118</v>
      </c>
      <c r="B715" s="2"/>
      <c r="C715" s="2" t="s">
        <v>301</v>
      </c>
      <c r="D715" s="2" t="s">
        <v>94</v>
      </c>
    </row>
    <row r="716" spans="1:4" ht="15" customHeight="1" x14ac:dyDescent="0.15">
      <c r="A716" s="2" t="s">
        <v>1182</v>
      </c>
      <c r="B716" s="2"/>
      <c r="C716" s="2" t="s">
        <v>301</v>
      </c>
      <c r="D716" s="2" t="s">
        <v>94</v>
      </c>
    </row>
    <row r="717" spans="1:4" ht="15" customHeight="1" x14ac:dyDescent="0.15">
      <c r="A717" s="2" t="s">
        <v>587</v>
      </c>
      <c r="B717" s="2" t="s">
        <v>3408</v>
      </c>
      <c r="C717" s="2" t="s">
        <v>301</v>
      </c>
      <c r="D717" s="2" t="s">
        <v>94</v>
      </c>
    </row>
    <row r="718" spans="1:4" ht="15" customHeight="1" x14ac:dyDescent="0.15">
      <c r="A718" s="2" t="s">
        <v>3409</v>
      </c>
      <c r="B718" s="2" t="s">
        <v>3408</v>
      </c>
      <c r="C718" s="2" t="s">
        <v>301</v>
      </c>
      <c r="D718" s="2" t="s">
        <v>94</v>
      </c>
    </row>
    <row r="719" spans="1:4" ht="15" customHeight="1" x14ac:dyDescent="0.15">
      <c r="A719" s="2" t="s">
        <v>2608</v>
      </c>
      <c r="B719" s="2" t="s">
        <v>3410</v>
      </c>
      <c r="C719" s="2" t="s">
        <v>301</v>
      </c>
      <c r="D719" s="2" t="s">
        <v>94</v>
      </c>
    </row>
    <row r="720" spans="1:4" ht="15" customHeight="1" x14ac:dyDescent="0.15">
      <c r="A720" s="2" t="s">
        <v>3411</v>
      </c>
      <c r="B720" s="2" t="s">
        <v>3410</v>
      </c>
      <c r="C720" s="2" t="s">
        <v>301</v>
      </c>
      <c r="D720" s="2" t="s">
        <v>94</v>
      </c>
    </row>
    <row r="721" spans="1:4" ht="15" customHeight="1" x14ac:dyDescent="0.15">
      <c r="A721" s="2" t="s">
        <v>792</v>
      </c>
      <c r="B721" s="2" t="s">
        <v>3412</v>
      </c>
      <c r="C721" s="2" t="s">
        <v>301</v>
      </c>
      <c r="D721" s="2" t="s">
        <v>94</v>
      </c>
    </row>
    <row r="722" spans="1:4" ht="15" customHeight="1" x14ac:dyDescent="0.15">
      <c r="A722" s="2" t="s">
        <v>3413</v>
      </c>
      <c r="B722" s="2" t="s">
        <v>3412</v>
      </c>
      <c r="C722" s="2" t="s">
        <v>301</v>
      </c>
      <c r="D722" s="2" t="s">
        <v>94</v>
      </c>
    </row>
    <row r="723" spans="1:4" ht="15" customHeight="1" x14ac:dyDescent="0.15">
      <c r="A723" s="2" t="s">
        <v>1431</v>
      </c>
      <c r="B723" s="2" t="s">
        <v>3414</v>
      </c>
      <c r="C723" s="2" t="s">
        <v>301</v>
      </c>
      <c r="D723" s="2" t="s">
        <v>94</v>
      </c>
    </row>
    <row r="724" spans="1:4" ht="15" customHeight="1" x14ac:dyDescent="0.15">
      <c r="A724" s="2" t="s">
        <v>3415</v>
      </c>
      <c r="B724" s="2" t="s">
        <v>3414</v>
      </c>
      <c r="C724" s="2" t="s">
        <v>301</v>
      </c>
      <c r="D724" s="2" t="s">
        <v>94</v>
      </c>
    </row>
    <row r="725" spans="1:4" ht="15" customHeight="1" x14ac:dyDescent="0.15">
      <c r="A725" s="2" t="s">
        <v>619</v>
      </c>
      <c r="B725" s="2" t="s">
        <v>3416</v>
      </c>
      <c r="C725" s="2" t="s">
        <v>301</v>
      </c>
      <c r="D725" s="2" t="s">
        <v>94</v>
      </c>
    </row>
    <row r="726" spans="1:4" ht="15" customHeight="1" x14ac:dyDescent="0.15">
      <c r="A726" s="2" t="s">
        <v>3417</v>
      </c>
      <c r="B726" s="2" t="s">
        <v>3416</v>
      </c>
      <c r="C726" s="2" t="s">
        <v>301</v>
      </c>
      <c r="D726" s="2" t="s">
        <v>94</v>
      </c>
    </row>
    <row r="727" spans="1:4" ht="15" customHeight="1" x14ac:dyDescent="0.15">
      <c r="A727" s="2" t="s">
        <v>92</v>
      </c>
      <c r="B727" s="2"/>
      <c r="C727" s="2" t="s">
        <v>3061</v>
      </c>
      <c r="D727" s="2" t="s">
        <v>79</v>
      </c>
    </row>
    <row r="728" spans="1:4" ht="15" customHeight="1" x14ac:dyDescent="0.15">
      <c r="A728" s="2" t="s">
        <v>1295</v>
      </c>
      <c r="B728" s="2" t="s">
        <v>3099</v>
      </c>
      <c r="C728" s="2" t="s">
        <v>3061</v>
      </c>
      <c r="D728" s="2" t="s">
        <v>94</v>
      </c>
    </row>
    <row r="729" spans="1:4" ht="15" customHeight="1" x14ac:dyDescent="0.15">
      <c r="A729" s="2" t="s">
        <v>1301</v>
      </c>
      <c r="B729" s="2" t="s">
        <v>3099</v>
      </c>
      <c r="C729" s="2" t="s">
        <v>3061</v>
      </c>
      <c r="D729" s="2" t="s">
        <v>94</v>
      </c>
    </row>
    <row r="730" spans="1:4" ht="15" customHeight="1" x14ac:dyDescent="0.15">
      <c r="A730" s="2" t="s">
        <v>3418</v>
      </c>
      <c r="B730" s="2" t="s">
        <v>3099</v>
      </c>
      <c r="C730" s="2" t="s">
        <v>3061</v>
      </c>
      <c r="D730" s="2" t="s">
        <v>94</v>
      </c>
    </row>
    <row r="731" spans="1:4" ht="15" customHeight="1" x14ac:dyDescent="0.15">
      <c r="A731" s="2" t="s">
        <v>3419</v>
      </c>
      <c r="B731" s="2" t="s">
        <v>3099</v>
      </c>
      <c r="C731" s="2" t="s">
        <v>3061</v>
      </c>
      <c r="D731" s="2" t="s">
        <v>94</v>
      </c>
    </row>
    <row r="732" spans="1:4" ht="15" customHeight="1" x14ac:dyDescent="0.15">
      <c r="A732" s="2" t="s">
        <v>3420</v>
      </c>
      <c r="B732" s="2" t="s">
        <v>3060</v>
      </c>
      <c r="C732" s="2" t="s">
        <v>3061</v>
      </c>
      <c r="D732" s="2" t="s">
        <v>94</v>
      </c>
    </row>
    <row r="733" spans="1:4" ht="15" customHeight="1" x14ac:dyDescent="0.15">
      <c r="A733" s="2" t="s">
        <v>3420</v>
      </c>
      <c r="B733" s="2" t="s">
        <v>3063</v>
      </c>
      <c r="C733" s="2" t="s">
        <v>3061</v>
      </c>
      <c r="D733" s="2" t="s">
        <v>94</v>
      </c>
    </row>
    <row r="734" spans="1:4" ht="15" customHeight="1" x14ac:dyDescent="0.15">
      <c r="A734" s="2" t="s">
        <v>3420</v>
      </c>
      <c r="B734" s="2" t="s">
        <v>3064</v>
      </c>
      <c r="C734" s="2" t="s">
        <v>3061</v>
      </c>
      <c r="D734" s="2" t="s">
        <v>94</v>
      </c>
    </row>
    <row r="735" spans="1:4" ht="15" customHeight="1" x14ac:dyDescent="0.15">
      <c r="A735" s="2" t="s">
        <v>3421</v>
      </c>
      <c r="B735" s="2" t="s">
        <v>3060</v>
      </c>
      <c r="C735" s="2" t="s">
        <v>3061</v>
      </c>
      <c r="D735" s="2" t="s">
        <v>94</v>
      </c>
    </row>
    <row r="736" spans="1:4" ht="15" customHeight="1" x14ac:dyDescent="0.15">
      <c r="A736" s="2" t="s">
        <v>3421</v>
      </c>
      <c r="B736" s="2" t="s">
        <v>3063</v>
      </c>
      <c r="C736" s="2" t="s">
        <v>3061</v>
      </c>
      <c r="D736" s="2" t="s">
        <v>94</v>
      </c>
    </row>
    <row r="737" spans="1:4" ht="15" customHeight="1" x14ac:dyDescent="0.15">
      <c r="A737" s="2" t="s">
        <v>3421</v>
      </c>
      <c r="B737" s="2" t="s">
        <v>3064</v>
      </c>
      <c r="C737" s="2" t="s">
        <v>3061</v>
      </c>
      <c r="D737" s="2" t="s">
        <v>94</v>
      </c>
    </row>
    <row r="738" spans="1:4" ht="15" customHeight="1" x14ac:dyDescent="0.15">
      <c r="A738" s="2" t="s">
        <v>3422</v>
      </c>
      <c r="B738" s="2" t="s">
        <v>3060</v>
      </c>
      <c r="C738" s="2" t="s">
        <v>3061</v>
      </c>
      <c r="D738" s="2" t="s">
        <v>94</v>
      </c>
    </row>
    <row r="739" spans="1:4" ht="15" customHeight="1" x14ac:dyDescent="0.15">
      <c r="A739" s="2" t="s">
        <v>3422</v>
      </c>
      <c r="B739" s="2" t="s">
        <v>3063</v>
      </c>
      <c r="C739" s="2" t="s">
        <v>3061</v>
      </c>
      <c r="D739" s="2" t="s">
        <v>94</v>
      </c>
    </row>
    <row r="740" spans="1:4" ht="15" customHeight="1" x14ac:dyDescent="0.15">
      <c r="A740" s="2" t="s">
        <v>3422</v>
      </c>
      <c r="B740" s="2" t="s">
        <v>3064</v>
      </c>
      <c r="C740" s="2" t="s">
        <v>3061</v>
      </c>
      <c r="D740" s="2" t="s">
        <v>94</v>
      </c>
    </row>
    <row r="741" spans="1:4" ht="15" customHeight="1" x14ac:dyDescent="0.15">
      <c r="A741" s="2" t="s">
        <v>3423</v>
      </c>
      <c r="B741" s="2" t="s">
        <v>3060</v>
      </c>
      <c r="C741" s="2" t="s">
        <v>3061</v>
      </c>
      <c r="D741" s="2" t="s">
        <v>94</v>
      </c>
    </row>
    <row r="742" spans="1:4" ht="15" customHeight="1" x14ac:dyDescent="0.15">
      <c r="A742" s="2" t="s">
        <v>3423</v>
      </c>
      <c r="B742" s="2" t="s">
        <v>3063</v>
      </c>
      <c r="C742" s="2" t="s">
        <v>3061</v>
      </c>
      <c r="D742" s="2" t="s">
        <v>94</v>
      </c>
    </row>
    <row r="743" spans="1:4" ht="15" customHeight="1" x14ac:dyDescent="0.15">
      <c r="A743" s="2" t="s">
        <v>3423</v>
      </c>
      <c r="B743" s="2" t="s">
        <v>3064</v>
      </c>
      <c r="C743" s="2" t="s">
        <v>3061</v>
      </c>
      <c r="D743" s="2" t="s">
        <v>94</v>
      </c>
    </row>
    <row r="744" spans="1:4" ht="15" customHeight="1" x14ac:dyDescent="0.15">
      <c r="A744" s="2" t="s">
        <v>2964</v>
      </c>
      <c r="B744" s="2"/>
      <c r="C744" s="2" t="s">
        <v>290</v>
      </c>
      <c r="D744" s="2" t="s">
        <v>79</v>
      </c>
    </row>
    <row r="745" spans="1:4" ht="15" customHeight="1" x14ac:dyDescent="0.15">
      <c r="A745" s="2" t="s">
        <v>2943</v>
      </c>
      <c r="B745" s="2"/>
      <c r="C745" s="2" t="s">
        <v>290</v>
      </c>
      <c r="D745" s="2" t="s">
        <v>79</v>
      </c>
    </row>
    <row r="746" spans="1:4" ht="15" customHeight="1" x14ac:dyDescent="0.15">
      <c r="A746" s="2" t="s">
        <v>2954</v>
      </c>
      <c r="B746" s="2"/>
      <c r="C746" s="2" t="s">
        <v>290</v>
      </c>
      <c r="D746" s="2" t="s">
        <v>79</v>
      </c>
    </row>
    <row r="747" spans="1:4" ht="15" customHeight="1" x14ac:dyDescent="0.15">
      <c r="A747" s="2" t="s">
        <v>2915</v>
      </c>
      <c r="B747" s="2"/>
      <c r="C747" s="2" t="s">
        <v>290</v>
      </c>
      <c r="D747" s="2" t="s">
        <v>79</v>
      </c>
    </row>
    <row r="748" spans="1:4" ht="15" customHeight="1" x14ac:dyDescent="0.15">
      <c r="A748" s="2" t="s">
        <v>2952</v>
      </c>
      <c r="B748" s="2"/>
      <c r="C748" s="2" t="s">
        <v>290</v>
      </c>
      <c r="D748" s="2" t="s">
        <v>79</v>
      </c>
    </row>
    <row r="749" spans="1:4" ht="15" customHeight="1" x14ac:dyDescent="0.15">
      <c r="A749" s="2" t="s">
        <v>2928</v>
      </c>
      <c r="B749" s="2"/>
      <c r="C749" s="2" t="s">
        <v>290</v>
      </c>
      <c r="D749" s="2" t="s">
        <v>79</v>
      </c>
    </row>
    <row r="750" spans="1:4" ht="15" customHeight="1" x14ac:dyDescent="0.15">
      <c r="A750" s="2" t="s">
        <v>2936</v>
      </c>
      <c r="B750" s="2"/>
      <c r="C750" s="2" t="s">
        <v>290</v>
      </c>
      <c r="D750" s="2" t="s">
        <v>79</v>
      </c>
    </row>
    <row r="751" spans="1:4" ht="15" customHeight="1" x14ac:dyDescent="0.15">
      <c r="A751" s="2" t="s">
        <v>2937</v>
      </c>
      <c r="B751" s="2"/>
      <c r="C751" s="2" t="s">
        <v>290</v>
      </c>
      <c r="D751" s="2" t="s">
        <v>79</v>
      </c>
    </row>
    <row r="752" spans="1:4" ht="15" customHeight="1" x14ac:dyDescent="0.15">
      <c r="A752" s="2" t="s">
        <v>2930</v>
      </c>
      <c r="B752" s="2"/>
      <c r="C752" s="2" t="s">
        <v>290</v>
      </c>
      <c r="D752" s="2" t="s">
        <v>79</v>
      </c>
    </row>
    <row r="753" spans="1:4" ht="15" customHeight="1" x14ac:dyDescent="0.15">
      <c r="A753" s="2" t="s">
        <v>2989</v>
      </c>
      <c r="B753" s="2"/>
      <c r="C753" s="2" t="s">
        <v>290</v>
      </c>
      <c r="D753" s="2" t="s">
        <v>79</v>
      </c>
    </row>
    <row r="754" spans="1:4" ht="15" customHeight="1" x14ac:dyDescent="0.15">
      <c r="A754" s="2" t="s">
        <v>2987</v>
      </c>
      <c r="B754" s="2"/>
      <c r="C754" s="2" t="s">
        <v>290</v>
      </c>
      <c r="D754" s="2" t="s">
        <v>79</v>
      </c>
    </row>
    <row r="755" spans="1:4" ht="15" customHeight="1" x14ac:dyDescent="0.15">
      <c r="A755" s="2" t="s">
        <v>2938</v>
      </c>
      <c r="B755" s="2"/>
      <c r="C755" s="2" t="s">
        <v>290</v>
      </c>
      <c r="D755" s="2" t="s">
        <v>79</v>
      </c>
    </row>
    <row r="756" spans="1:4" ht="15" customHeight="1" x14ac:dyDescent="0.15">
      <c r="A756" s="2" t="s">
        <v>2958</v>
      </c>
      <c r="B756" s="2"/>
      <c r="C756" s="2" t="s">
        <v>290</v>
      </c>
      <c r="D756" s="2" t="s">
        <v>79</v>
      </c>
    </row>
    <row r="757" spans="1:4" ht="15" customHeight="1" x14ac:dyDescent="0.15">
      <c r="A757" s="2" t="s">
        <v>2926</v>
      </c>
      <c r="B757" s="2"/>
      <c r="C757" s="2" t="s">
        <v>290</v>
      </c>
      <c r="D757" s="2" t="s">
        <v>79</v>
      </c>
    </row>
    <row r="758" spans="1:4" ht="15" customHeight="1" x14ac:dyDescent="0.15">
      <c r="A758" s="2" t="s">
        <v>2985</v>
      </c>
      <c r="B758" s="2"/>
      <c r="C758" s="2" t="s">
        <v>290</v>
      </c>
      <c r="D758" s="2" t="s">
        <v>79</v>
      </c>
    </row>
    <row r="759" spans="1:4" ht="15" customHeight="1" x14ac:dyDescent="0.15">
      <c r="A759" s="2" t="s">
        <v>3158</v>
      </c>
      <c r="B759" s="2"/>
      <c r="C759" s="2" t="s">
        <v>280</v>
      </c>
      <c r="D759" s="2" t="s">
        <v>79</v>
      </c>
    </row>
    <row r="760" spans="1:4" ht="15" customHeight="1" x14ac:dyDescent="0.15">
      <c r="A760" s="2" t="s">
        <v>3160</v>
      </c>
      <c r="B760" s="2"/>
      <c r="C760" s="2" t="s">
        <v>280</v>
      </c>
      <c r="D760" s="2" t="s">
        <v>79</v>
      </c>
    </row>
    <row r="761" spans="1:4" ht="15" customHeight="1" x14ac:dyDescent="0.15">
      <c r="A761" s="2" t="s">
        <v>3162</v>
      </c>
      <c r="B761" s="2"/>
      <c r="C761" s="2" t="s">
        <v>280</v>
      </c>
      <c r="D761" s="2" t="s">
        <v>79</v>
      </c>
    </row>
    <row r="762" spans="1:4" ht="15" customHeight="1" x14ac:dyDescent="0.15">
      <c r="A762" s="2" t="s">
        <v>3152</v>
      </c>
      <c r="B762" s="2"/>
      <c r="C762" s="2" t="s">
        <v>280</v>
      </c>
      <c r="D762" s="2" t="s">
        <v>79</v>
      </c>
    </row>
    <row r="763" spans="1:4" ht="15" customHeight="1" x14ac:dyDescent="0.15">
      <c r="A763" s="2" t="s">
        <v>3154</v>
      </c>
      <c r="B763" s="2"/>
      <c r="C763" s="2" t="s">
        <v>280</v>
      </c>
      <c r="D763" s="2" t="s">
        <v>79</v>
      </c>
    </row>
    <row r="764" spans="1:4" ht="15" customHeight="1" x14ac:dyDescent="0.15">
      <c r="A764" s="2" t="s">
        <v>3156</v>
      </c>
      <c r="B764" s="2"/>
      <c r="C764" s="2" t="s">
        <v>280</v>
      </c>
      <c r="D764" s="2" t="s">
        <v>79</v>
      </c>
    </row>
    <row r="765" spans="1:4" ht="15" customHeight="1" x14ac:dyDescent="0.15">
      <c r="A765" s="2" t="s">
        <v>3103</v>
      </c>
      <c r="B765" s="2"/>
      <c r="C765" s="2" t="s">
        <v>280</v>
      </c>
      <c r="D765" s="2" t="s">
        <v>79</v>
      </c>
    </row>
    <row r="766" spans="1:4" ht="15" customHeight="1" x14ac:dyDescent="0.15">
      <c r="A766" s="2" t="s">
        <v>3101</v>
      </c>
      <c r="B766" s="2"/>
      <c r="C766" s="2" t="s">
        <v>280</v>
      </c>
      <c r="D766" s="2" t="s">
        <v>79</v>
      </c>
    </row>
    <row r="767" spans="1:4" ht="15" customHeight="1" x14ac:dyDescent="0.15">
      <c r="A767" s="2" t="s">
        <v>3102</v>
      </c>
      <c r="B767" s="2"/>
      <c r="C767" s="2" t="s">
        <v>280</v>
      </c>
      <c r="D767" s="2" t="s">
        <v>79</v>
      </c>
    </row>
    <row r="768" spans="1:4" ht="15" customHeight="1" x14ac:dyDescent="0.15">
      <c r="A768" s="2" t="s">
        <v>3424</v>
      </c>
      <c r="B768" s="2"/>
      <c r="C768" s="2" t="s">
        <v>280</v>
      </c>
      <c r="D768" s="2" t="s">
        <v>79</v>
      </c>
    </row>
    <row r="769" spans="1:4" ht="15" customHeight="1" x14ac:dyDescent="0.15">
      <c r="A769" s="2" t="s">
        <v>3106</v>
      </c>
      <c r="B769" s="2"/>
      <c r="C769" s="2" t="s">
        <v>280</v>
      </c>
      <c r="D769" s="2" t="s">
        <v>79</v>
      </c>
    </row>
    <row r="770" spans="1:4" ht="15" customHeight="1" x14ac:dyDescent="0.15">
      <c r="A770" s="2" t="s">
        <v>3108</v>
      </c>
      <c r="B770" s="2"/>
      <c r="C770" s="2" t="s">
        <v>280</v>
      </c>
      <c r="D770" s="2" t="s">
        <v>79</v>
      </c>
    </row>
    <row r="771" spans="1:4" ht="15" customHeight="1" x14ac:dyDescent="0.15">
      <c r="A771" s="2" t="s">
        <v>3060</v>
      </c>
      <c r="B771" s="2"/>
      <c r="C771" s="2" t="s">
        <v>3061</v>
      </c>
      <c r="D771" s="2" t="s">
        <v>79</v>
      </c>
    </row>
    <row r="772" spans="1:4" ht="15" customHeight="1" x14ac:dyDescent="0.15">
      <c r="A772" s="2" t="s">
        <v>3063</v>
      </c>
      <c r="B772" s="2"/>
      <c r="C772" s="2" t="s">
        <v>3061</v>
      </c>
      <c r="D772" s="2" t="s">
        <v>79</v>
      </c>
    </row>
    <row r="773" spans="1:4" ht="15" customHeight="1" x14ac:dyDescent="0.15">
      <c r="A773" s="2" t="s">
        <v>3064</v>
      </c>
      <c r="B773" s="2"/>
      <c r="C773" s="2" t="s">
        <v>3061</v>
      </c>
      <c r="D773" s="2" t="s">
        <v>79</v>
      </c>
    </row>
    <row r="774" spans="1:4" ht="15" customHeight="1" x14ac:dyDescent="0.15">
      <c r="A774" s="2" t="s">
        <v>2996</v>
      </c>
      <c r="B774" s="2"/>
      <c r="C774" s="2" t="s">
        <v>294</v>
      </c>
      <c r="D774" s="2" t="s">
        <v>79</v>
      </c>
    </row>
    <row r="775" spans="1:4" ht="15" customHeight="1" x14ac:dyDescent="0.15">
      <c r="A775" s="2" t="s">
        <v>3067</v>
      </c>
      <c r="B775" s="2"/>
      <c r="C775" s="2" t="s">
        <v>294</v>
      </c>
      <c r="D775" s="2" t="s">
        <v>79</v>
      </c>
    </row>
    <row r="776" spans="1:4" ht="15" customHeight="1" x14ac:dyDescent="0.15">
      <c r="A776" s="2" t="s">
        <v>3014</v>
      </c>
      <c r="B776" s="2"/>
      <c r="C776" s="2" t="s">
        <v>294</v>
      </c>
      <c r="D776" s="2" t="s">
        <v>79</v>
      </c>
    </row>
    <row r="777" spans="1:4" ht="15" customHeight="1" x14ac:dyDescent="0.15">
      <c r="A777" s="2" t="s">
        <v>3069</v>
      </c>
      <c r="B777" s="2"/>
      <c r="C777" s="2" t="s">
        <v>294</v>
      </c>
      <c r="D777" s="2" t="s">
        <v>79</v>
      </c>
    </row>
    <row r="778" spans="1:4" ht="15" customHeight="1" x14ac:dyDescent="0.15">
      <c r="A778" s="2" t="s">
        <v>3089</v>
      </c>
      <c r="B778" s="2"/>
      <c r="C778" s="2" t="s">
        <v>294</v>
      </c>
      <c r="D778" s="2" t="s">
        <v>79</v>
      </c>
    </row>
    <row r="779" spans="1:4" ht="15" customHeight="1" x14ac:dyDescent="0.15">
      <c r="A779" s="2" t="s">
        <v>3022</v>
      </c>
      <c r="B779" s="2"/>
      <c r="C779" s="2" t="s">
        <v>294</v>
      </c>
      <c r="D779" s="2" t="s">
        <v>79</v>
      </c>
    </row>
    <row r="780" spans="1:4" ht="15" customHeight="1" x14ac:dyDescent="0.15">
      <c r="A780" s="2" t="s">
        <v>3024</v>
      </c>
      <c r="B780" s="2"/>
      <c r="C780" s="2" t="s">
        <v>294</v>
      </c>
      <c r="D780" s="2" t="s">
        <v>79</v>
      </c>
    </row>
    <row r="781" spans="1:4" ht="15" customHeight="1" x14ac:dyDescent="0.15">
      <c r="A781" s="2" t="s">
        <v>3090</v>
      </c>
      <c r="B781" s="2"/>
      <c r="C781" s="2" t="s">
        <v>294</v>
      </c>
      <c r="D781" s="2" t="s">
        <v>79</v>
      </c>
    </row>
    <row r="782" spans="1:4" ht="15" customHeight="1" x14ac:dyDescent="0.15">
      <c r="A782" s="2" t="s">
        <v>3425</v>
      </c>
      <c r="B782" s="2"/>
      <c r="C782" s="2" t="s">
        <v>294</v>
      </c>
      <c r="D782" s="2" t="s">
        <v>79</v>
      </c>
    </row>
    <row r="783" spans="1:4" ht="15" customHeight="1" x14ac:dyDescent="0.15">
      <c r="A783" s="2" t="s">
        <v>3088</v>
      </c>
      <c r="B783" s="2"/>
      <c r="C783" s="2" t="s">
        <v>294</v>
      </c>
      <c r="D783" s="2" t="s">
        <v>79</v>
      </c>
    </row>
    <row r="784" spans="1:4" ht="15" customHeight="1" x14ac:dyDescent="0.15">
      <c r="A784" s="2" t="s">
        <v>3030</v>
      </c>
      <c r="B784" s="2"/>
      <c r="C784" s="2" t="s">
        <v>294</v>
      </c>
      <c r="D784" s="2" t="s">
        <v>79</v>
      </c>
    </row>
    <row r="785" spans="1:4" ht="15" customHeight="1" x14ac:dyDescent="0.15">
      <c r="A785" s="2" t="s">
        <v>3026</v>
      </c>
      <c r="B785" s="2"/>
      <c r="C785" s="2" t="s">
        <v>294</v>
      </c>
      <c r="D785" s="2" t="s">
        <v>79</v>
      </c>
    </row>
    <row r="786" spans="1:4" ht="15" customHeight="1" x14ac:dyDescent="0.15">
      <c r="A786" s="2" t="s">
        <v>3008</v>
      </c>
      <c r="B786" s="2"/>
      <c r="C786" s="2" t="s">
        <v>294</v>
      </c>
      <c r="D786" s="2" t="s">
        <v>79</v>
      </c>
    </row>
    <row r="787" spans="1:4" ht="15" customHeight="1" x14ac:dyDescent="0.15">
      <c r="A787" s="2" t="s">
        <v>3036</v>
      </c>
      <c r="B787" s="2"/>
      <c r="C787" s="2" t="s">
        <v>294</v>
      </c>
      <c r="D787" s="2" t="s">
        <v>79</v>
      </c>
    </row>
    <row r="788" spans="1:4" ht="15" customHeight="1" x14ac:dyDescent="0.15">
      <c r="A788" s="2" t="s">
        <v>3010</v>
      </c>
      <c r="B788" s="2"/>
      <c r="C788" s="2" t="s">
        <v>294</v>
      </c>
      <c r="D788" s="2" t="s">
        <v>79</v>
      </c>
    </row>
    <row r="789" spans="1:4" ht="15" customHeight="1" x14ac:dyDescent="0.15">
      <c r="A789" s="2" t="s">
        <v>3072</v>
      </c>
      <c r="B789" s="2"/>
      <c r="C789" s="2" t="s">
        <v>294</v>
      </c>
      <c r="D789" s="2" t="s">
        <v>79</v>
      </c>
    </row>
    <row r="790" spans="1:4" ht="15" customHeight="1" x14ac:dyDescent="0.15">
      <c r="A790" s="2" t="s">
        <v>3038</v>
      </c>
      <c r="B790" s="2"/>
      <c r="C790" s="2" t="s">
        <v>294</v>
      </c>
      <c r="D790" s="2" t="s">
        <v>79</v>
      </c>
    </row>
    <row r="791" spans="1:4" ht="15" customHeight="1" x14ac:dyDescent="0.15">
      <c r="A791" s="2" t="s">
        <v>3028</v>
      </c>
      <c r="B791" s="2"/>
      <c r="C791" s="2" t="s">
        <v>294</v>
      </c>
      <c r="D791" s="2" t="s">
        <v>79</v>
      </c>
    </row>
    <row r="792" spans="1:4" ht="15" customHeight="1" x14ac:dyDescent="0.15">
      <c r="A792" s="2" t="s">
        <v>3068</v>
      </c>
      <c r="B792" s="2"/>
      <c r="C792" s="2" t="s">
        <v>294</v>
      </c>
      <c r="D792" s="2" t="s">
        <v>79</v>
      </c>
    </row>
    <row r="793" spans="1:4" ht="15" customHeight="1" x14ac:dyDescent="0.15">
      <c r="A793" s="2" t="s">
        <v>3091</v>
      </c>
      <c r="B793" s="2"/>
      <c r="C793" s="2" t="s">
        <v>294</v>
      </c>
      <c r="D793" s="2" t="s">
        <v>79</v>
      </c>
    </row>
    <row r="794" spans="1:4" ht="15" customHeight="1" x14ac:dyDescent="0.15">
      <c r="A794" s="2" t="s">
        <v>2917</v>
      </c>
      <c r="B794" s="2"/>
      <c r="C794" s="2" t="s">
        <v>305</v>
      </c>
      <c r="D794" s="2" t="s">
        <v>79</v>
      </c>
    </row>
    <row r="795" spans="1:4" ht="15" customHeight="1" x14ac:dyDescent="0.15">
      <c r="A795" s="2" t="s">
        <v>2973</v>
      </c>
      <c r="B795" s="2"/>
      <c r="C795" s="2" t="s">
        <v>305</v>
      </c>
      <c r="D795" s="2" t="s">
        <v>79</v>
      </c>
    </row>
    <row r="796" spans="1:4" ht="15" customHeight="1" x14ac:dyDescent="0.15">
      <c r="A796" s="2" t="s">
        <v>2960</v>
      </c>
      <c r="B796" s="2"/>
      <c r="C796" s="2" t="s">
        <v>305</v>
      </c>
      <c r="D796" s="2" t="s">
        <v>79</v>
      </c>
    </row>
    <row r="797" spans="1:4" ht="15" customHeight="1" x14ac:dyDescent="0.15">
      <c r="A797" s="2" t="s">
        <v>2975</v>
      </c>
      <c r="B797" s="2"/>
      <c r="C797" s="2" t="s">
        <v>305</v>
      </c>
      <c r="D797" s="2" t="s">
        <v>79</v>
      </c>
    </row>
    <row r="798" spans="1:4" ht="15" customHeight="1" x14ac:dyDescent="0.15">
      <c r="A798" s="2" t="s">
        <v>2940</v>
      </c>
      <c r="B798" s="2"/>
      <c r="C798" s="2" t="s">
        <v>305</v>
      </c>
      <c r="D798" s="2" t="s">
        <v>79</v>
      </c>
    </row>
    <row r="799" spans="1:4" ht="15" customHeight="1" x14ac:dyDescent="0.15">
      <c r="A799" s="2" t="s">
        <v>2977</v>
      </c>
      <c r="B799" s="2"/>
      <c r="C799" s="2" t="s">
        <v>305</v>
      </c>
      <c r="D799" s="2" t="s">
        <v>79</v>
      </c>
    </row>
    <row r="800" spans="1:4" ht="15" customHeight="1" x14ac:dyDescent="0.15">
      <c r="A800" s="2" t="s">
        <v>2934</v>
      </c>
      <c r="B800" s="2"/>
      <c r="C800" s="2" t="s">
        <v>305</v>
      </c>
      <c r="D800" s="2" t="s">
        <v>79</v>
      </c>
    </row>
    <row r="801" spans="1:4" ht="15" customHeight="1" x14ac:dyDescent="0.15">
      <c r="A801" s="2" t="s">
        <v>2956</v>
      </c>
      <c r="B801" s="2"/>
      <c r="C801" s="2" t="s">
        <v>305</v>
      </c>
      <c r="D801" s="2" t="s">
        <v>79</v>
      </c>
    </row>
    <row r="802" spans="1:4" ht="15" customHeight="1" x14ac:dyDescent="0.15">
      <c r="A802" s="2" t="s">
        <v>2971</v>
      </c>
      <c r="B802" s="2"/>
      <c r="C802" s="2" t="s">
        <v>305</v>
      </c>
      <c r="D802" s="2" t="s">
        <v>79</v>
      </c>
    </row>
    <row r="803" spans="1:4" ht="15" customHeight="1" x14ac:dyDescent="0.15">
      <c r="A803" s="2" t="s">
        <v>2962</v>
      </c>
      <c r="B803" s="2"/>
      <c r="C803" s="2" t="s">
        <v>305</v>
      </c>
      <c r="D803" s="2" t="s">
        <v>79</v>
      </c>
    </row>
    <row r="804" spans="1:4" ht="15" customHeight="1" x14ac:dyDescent="0.15">
      <c r="A804" s="2" t="s">
        <v>2950</v>
      </c>
      <c r="B804" s="2"/>
      <c r="C804" s="2" t="s">
        <v>305</v>
      </c>
      <c r="D804" s="2" t="s">
        <v>79</v>
      </c>
    </row>
    <row r="805" spans="1:4" ht="15" customHeight="1" x14ac:dyDescent="0.15">
      <c r="A805" s="2" t="s">
        <v>2941</v>
      </c>
      <c r="B805" s="2"/>
      <c r="C805" s="2" t="s">
        <v>305</v>
      </c>
      <c r="D805" s="2" t="s">
        <v>79</v>
      </c>
    </row>
    <row r="806" spans="1:4" ht="15" customHeight="1" x14ac:dyDescent="0.15">
      <c r="A806" s="2" t="s">
        <v>2947</v>
      </c>
      <c r="B806" s="2"/>
      <c r="C806" s="2" t="s">
        <v>305</v>
      </c>
      <c r="D806" s="2" t="s">
        <v>79</v>
      </c>
    </row>
    <row r="807" spans="1:4" ht="15" customHeight="1" x14ac:dyDescent="0.15">
      <c r="A807" s="2" t="s">
        <v>2948</v>
      </c>
      <c r="B807" s="2"/>
      <c r="C807" s="2" t="s">
        <v>305</v>
      </c>
      <c r="D807" s="2" t="s">
        <v>79</v>
      </c>
    </row>
    <row r="808" spans="1:4" ht="15" customHeight="1" x14ac:dyDescent="0.15">
      <c r="A808" s="2" t="s">
        <v>2979</v>
      </c>
      <c r="B808" s="2"/>
      <c r="C808" s="2" t="s">
        <v>305</v>
      </c>
      <c r="D808" s="2" t="s">
        <v>79</v>
      </c>
    </row>
    <row r="809" spans="1:4" ht="15" customHeight="1" x14ac:dyDescent="0.15">
      <c r="A809" s="2" t="s">
        <v>2945</v>
      </c>
      <c r="B809" s="2"/>
      <c r="C809" s="2" t="s">
        <v>305</v>
      </c>
      <c r="D809" s="2" t="s">
        <v>79</v>
      </c>
    </row>
    <row r="810" spans="1:4" ht="15" customHeight="1" x14ac:dyDescent="0.15">
      <c r="A810" s="2" t="s">
        <v>2969</v>
      </c>
      <c r="B810" s="2"/>
      <c r="C810" s="2" t="s">
        <v>305</v>
      </c>
      <c r="D810" s="2" t="s">
        <v>79</v>
      </c>
    </row>
    <row r="811" spans="1:4" ht="15" customHeight="1" x14ac:dyDescent="0.15">
      <c r="A811" s="2" t="s">
        <v>3110</v>
      </c>
      <c r="B811" s="2"/>
      <c r="C811" s="2" t="s">
        <v>305</v>
      </c>
      <c r="D811" s="2" t="s">
        <v>79</v>
      </c>
    </row>
    <row r="812" spans="1:4" ht="15" customHeight="1" x14ac:dyDescent="0.15">
      <c r="A812" s="2" t="s">
        <v>2932</v>
      </c>
      <c r="B812" s="2"/>
      <c r="C812" s="2" t="s">
        <v>2922</v>
      </c>
      <c r="D812" s="2" t="s">
        <v>79</v>
      </c>
    </row>
    <row r="813" spans="1:4" ht="15" customHeight="1" x14ac:dyDescent="0.15">
      <c r="A813" s="2" t="s">
        <v>2924</v>
      </c>
      <c r="B813" s="2"/>
      <c r="C813" s="2" t="s">
        <v>2922</v>
      </c>
      <c r="D813" s="2" t="s">
        <v>79</v>
      </c>
    </row>
    <row r="814" spans="1:4" ht="15" customHeight="1" x14ac:dyDescent="0.15">
      <c r="A814" s="2" t="s">
        <v>2994</v>
      </c>
      <c r="B814" s="2"/>
      <c r="C814" s="2" t="s">
        <v>2922</v>
      </c>
      <c r="D814" s="2" t="s">
        <v>79</v>
      </c>
    </row>
    <row r="815" spans="1:4" ht="15" customHeight="1" x14ac:dyDescent="0.15">
      <c r="A815" s="2" t="s">
        <v>3031</v>
      </c>
      <c r="B815" s="2"/>
      <c r="C815" s="2" t="s">
        <v>2922</v>
      </c>
      <c r="D815" s="2" t="s">
        <v>79</v>
      </c>
    </row>
    <row r="816" spans="1:4" ht="15" customHeight="1" x14ac:dyDescent="0.15">
      <c r="A816" s="2" t="s">
        <v>2921</v>
      </c>
      <c r="B816" s="2"/>
      <c r="C816" s="2" t="s">
        <v>301</v>
      </c>
      <c r="D816" s="2" t="s">
        <v>79</v>
      </c>
    </row>
    <row r="817" spans="1:4" ht="15" customHeight="1" x14ac:dyDescent="0.15">
      <c r="A817" s="2" t="s">
        <v>2919</v>
      </c>
      <c r="B817" s="2"/>
      <c r="C817" s="2" t="s">
        <v>301</v>
      </c>
      <c r="D817" s="2" t="s">
        <v>79</v>
      </c>
    </row>
    <row r="818" spans="1:4" ht="15" customHeight="1" x14ac:dyDescent="0.15">
      <c r="A818" s="2" t="s">
        <v>3195</v>
      </c>
      <c r="B818" s="2"/>
      <c r="C818" s="2" t="s">
        <v>301</v>
      </c>
      <c r="D818" s="2" t="s">
        <v>79</v>
      </c>
    </row>
    <row r="819" spans="1:4" ht="15" customHeight="1" x14ac:dyDescent="0.15">
      <c r="A819" s="2" t="s">
        <v>3183</v>
      </c>
      <c r="B819" s="2"/>
      <c r="C819" s="2" t="s">
        <v>301</v>
      </c>
      <c r="D819" s="2" t="s">
        <v>79</v>
      </c>
    </row>
    <row r="820" spans="1:4" ht="15" customHeight="1" x14ac:dyDescent="0.15">
      <c r="A820" s="2" t="s">
        <v>3181</v>
      </c>
      <c r="B820" s="2"/>
      <c r="C820" s="2" t="s">
        <v>301</v>
      </c>
      <c r="D820" s="2" t="s">
        <v>79</v>
      </c>
    </row>
    <row r="821" spans="1:4" ht="15" customHeight="1" x14ac:dyDescent="0.15">
      <c r="A821" s="2" t="s">
        <v>3191</v>
      </c>
      <c r="B821" s="2"/>
      <c r="C821" s="2" t="s">
        <v>301</v>
      </c>
      <c r="D821" s="2" t="s">
        <v>79</v>
      </c>
    </row>
    <row r="822" spans="1:4" ht="15" customHeight="1" x14ac:dyDescent="0.15">
      <c r="A822" s="2" t="s">
        <v>3193</v>
      </c>
      <c r="B822" s="2"/>
      <c r="C822" s="2" t="s">
        <v>301</v>
      </c>
      <c r="D822" s="2" t="s">
        <v>79</v>
      </c>
    </row>
    <row r="823" spans="1:4" ht="15" customHeight="1" x14ac:dyDescent="0.15">
      <c r="A823" s="2" t="s">
        <v>3426</v>
      </c>
      <c r="B823" s="2"/>
      <c r="C823" s="2" t="s">
        <v>301</v>
      </c>
      <c r="D823" s="2" t="s">
        <v>79</v>
      </c>
    </row>
    <row r="824" spans="1:4" ht="15" customHeight="1" x14ac:dyDescent="0.15">
      <c r="A824" s="2" t="s">
        <v>3408</v>
      </c>
      <c r="B824" s="2"/>
      <c r="C824" s="2" t="s">
        <v>301</v>
      </c>
      <c r="D824" s="2" t="s">
        <v>79</v>
      </c>
    </row>
    <row r="825" spans="1:4" ht="15" customHeight="1" x14ac:dyDescent="0.15">
      <c r="A825" s="2" t="s">
        <v>3112</v>
      </c>
      <c r="B825" s="2"/>
      <c r="C825" s="2" t="s">
        <v>301</v>
      </c>
      <c r="D825" s="2" t="s">
        <v>79</v>
      </c>
    </row>
    <row r="826" spans="1:4" ht="15" customHeight="1" x14ac:dyDescent="0.15">
      <c r="A826" s="2" t="s">
        <v>3410</v>
      </c>
      <c r="B826" s="2"/>
      <c r="C826" s="2" t="s">
        <v>301</v>
      </c>
      <c r="D826" s="2" t="s">
        <v>79</v>
      </c>
    </row>
    <row r="827" spans="1:4" ht="15" customHeight="1" x14ac:dyDescent="0.15">
      <c r="A827" s="2" t="s">
        <v>3412</v>
      </c>
      <c r="B827" s="2"/>
      <c r="C827" s="2" t="s">
        <v>301</v>
      </c>
      <c r="D827" s="2" t="s">
        <v>79</v>
      </c>
    </row>
    <row r="828" spans="1:4" ht="15" customHeight="1" x14ac:dyDescent="0.15">
      <c r="A828" s="2" t="s">
        <v>3414</v>
      </c>
      <c r="B828" s="2"/>
      <c r="C828" s="2" t="s">
        <v>301</v>
      </c>
      <c r="D828" s="2" t="s">
        <v>79</v>
      </c>
    </row>
    <row r="829" spans="1:4" ht="15" customHeight="1" x14ac:dyDescent="0.15">
      <c r="A829" s="2" t="s">
        <v>3416</v>
      </c>
      <c r="B829" s="2"/>
      <c r="C829" s="2" t="s">
        <v>301</v>
      </c>
      <c r="D829" s="2" t="s">
        <v>79</v>
      </c>
    </row>
    <row r="830" spans="1:4" ht="15" customHeight="1" x14ac:dyDescent="0.15">
      <c r="A830" s="2" t="s">
        <v>2966</v>
      </c>
      <c r="B830" s="2"/>
      <c r="C830" s="2" t="s">
        <v>2967</v>
      </c>
      <c r="D830" s="2" t="s">
        <v>79</v>
      </c>
    </row>
    <row r="831" spans="1:4" ht="15" customHeight="1" x14ac:dyDescent="0.15">
      <c r="A831" s="2" t="s">
        <v>3114</v>
      </c>
      <c r="B831" s="2"/>
      <c r="C831" s="2" t="s">
        <v>294</v>
      </c>
      <c r="D831" s="2" t="s">
        <v>79</v>
      </c>
    </row>
    <row r="832" spans="1:4" ht="15" customHeight="1" x14ac:dyDescent="0.15">
      <c r="A832" s="2" t="s">
        <v>3116</v>
      </c>
      <c r="B832" s="2"/>
      <c r="C832" s="2" t="s">
        <v>294</v>
      </c>
      <c r="D832" s="2" t="s">
        <v>79</v>
      </c>
    </row>
    <row r="833" spans="1:4" ht="15" customHeight="1" x14ac:dyDescent="0.15">
      <c r="A833" s="2" t="s">
        <v>3099</v>
      </c>
      <c r="B833" s="2"/>
      <c r="C833" s="2" t="s">
        <v>3061</v>
      </c>
      <c r="D833" s="2" t="s">
        <v>79</v>
      </c>
    </row>
    <row r="834" spans="1:4" ht="15" customHeight="1" x14ac:dyDescent="0.15">
      <c r="A834" s="2" t="s">
        <v>3006</v>
      </c>
      <c r="B834" s="2"/>
      <c r="C834" s="2" t="s">
        <v>356</v>
      </c>
      <c r="D834" s="2" t="s">
        <v>79</v>
      </c>
    </row>
    <row r="835" spans="1:4" ht="15" customHeight="1" x14ac:dyDescent="0.15">
      <c r="A835" s="2" t="s">
        <v>3004</v>
      </c>
      <c r="B835" s="2"/>
      <c r="C835" s="2" t="s">
        <v>356</v>
      </c>
      <c r="D835" s="2" t="s">
        <v>79</v>
      </c>
    </row>
    <row r="836" spans="1:4" ht="15" customHeight="1" x14ac:dyDescent="0.15">
      <c r="A836" s="2" t="s">
        <v>2998</v>
      </c>
      <c r="B836" s="2"/>
      <c r="C836" s="2" t="s">
        <v>356</v>
      </c>
      <c r="D836" s="2" t="s">
        <v>79</v>
      </c>
    </row>
    <row r="837" spans="1:4" ht="15" customHeight="1" x14ac:dyDescent="0.15">
      <c r="A837" s="2" t="s">
        <v>3002</v>
      </c>
      <c r="B837" s="2"/>
      <c r="C837" s="2" t="s">
        <v>356</v>
      </c>
      <c r="D837" s="2" t="s">
        <v>79</v>
      </c>
    </row>
    <row r="838" spans="1:4" ht="15" customHeight="1" x14ac:dyDescent="0.15">
      <c r="A838" s="2" t="s">
        <v>2981</v>
      </c>
      <c r="B838" s="2"/>
      <c r="C838" s="2" t="s">
        <v>356</v>
      </c>
      <c r="D838" s="2" t="s">
        <v>79</v>
      </c>
    </row>
    <row r="839" spans="1:4" ht="15" customHeight="1" x14ac:dyDescent="0.15">
      <c r="A839" s="2" t="s">
        <v>3000</v>
      </c>
      <c r="B839" s="2"/>
      <c r="C839" s="2" t="s">
        <v>356</v>
      </c>
      <c r="D839" s="2" t="s">
        <v>79</v>
      </c>
    </row>
    <row r="840" spans="1:4" ht="15" customHeight="1" x14ac:dyDescent="0.15">
      <c r="A840" s="2" t="s">
        <v>2983</v>
      </c>
      <c r="B840" s="2"/>
      <c r="C840" s="2" t="s">
        <v>356</v>
      </c>
      <c r="D840" s="2" t="s">
        <v>79</v>
      </c>
    </row>
    <row r="841" spans="1:4" ht="15" customHeight="1" x14ac:dyDescent="0.15">
      <c r="A841" s="2" t="s">
        <v>3012</v>
      </c>
      <c r="B841" s="2"/>
      <c r="C841" s="2" t="s">
        <v>280</v>
      </c>
      <c r="D841" s="2" t="s">
        <v>79</v>
      </c>
    </row>
    <row r="842" spans="1:4" ht="15" customHeight="1" x14ac:dyDescent="0.15">
      <c r="A842" s="2" t="s">
        <v>3132</v>
      </c>
      <c r="B842" s="2"/>
      <c r="C842" s="2" t="s">
        <v>280</v>
      </c>
      <c r="D842" s="2" t="s">
        <v>79</v>
      </c>
    </row>
    <row r="843" spans="1:4" ht="15" customHeight="1" x14ac:dyDescent="0.15">
      <c r="A843" s="2" t="s">
        <v>3128</v>
      </c>
      <c r="B843" s="2"/>
      <c r="C843" s="2" t="s">
        <v>280</v>
      </c>
      <c r="D843" s="2" t="s">
        <v>79</v>
      </c>
    </row>
  </sheetData>
  <autoFilter ref="A1:D843" xr:uid="{00000000-0009-0000-0000-00002B000000}"/>
  <phoneticPr fontId="26" type="noConversion"/>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44</vt:i4>
      </vt:variant>
    </vt:vector>
  </HeadingPairs>
  <TitlesOfParts>
    <vt:vector size="44" baseType="lpstr">
      <vt:lpstr>14周技术员换模明细</vt:lpstr>
      <vt:lpstr>月份总产出</vt:lpstr>
      <vt:lpstr>每日每个料号的入库量</vt:lpstr>
      <vt:lpstr>技术员月效率汇总 </vt:lpstr>
      <vt:lpstr>每日总产出</vt:lpstr>
      <vt:lpstr>产能趋势图</vt:lpstr>
      <vt:lpstr>技术员周效率汇总</vt:lpstr>
      <vt:lpstr>技术员周效率汇总 (2)</vt:lpstr>
      <vt:lpstr>技术员日效率汇总</vt:lpstr>
      <vt:lpstr>换模次数-模具</vt:lpstr>
      <vt:lpstr>周平均</vt:lpstr>
      <vt:lpstr>冲压生产指标</vt:lpstr>
      <vt:lpstr>基础</vt:lpstr>
      <vt:lpstr>作业员月效率</vt:lpstr>
      <vt:lpstr>周生产效率</vt:lpstr>
      <vt:lpstr>9月9日</vt:lpstr>
      <vt:lpstr>9月8日</vt:lpstr>
      <vt:lpstr>9月7日</vt:lpstr>
      <vt:lpstr>9月6日</vt:lpstr>
      <vt:lpstr>9月5日</vt:lpstr>
      <vt:lpstr>9月4日</vt:lpstr>
      <vt:lpstr>9月3日</vt:lpstr>
      <vt:lpstr>9月2日</vt:lpstr>
      <vt:lpstr>9月1日</vt:lpstr>
      <vt:lpstr>工单一览表</vt:lpstr>
      <vt:lpstr>品质人力-20190901</vt:lpstr>
      <vt:lpstr>管理人力-20190901</vt:lpstr>
      <vt:lpstr>品质人力-20190902</vt:lpstr>
      <vt:lpstr>管理人力-20190902</vt:lpstr>
      <vt:lpstr>品质人力-20190903</vt:lpstr>
      <vt:lpstr>管理人力-20190903</vt:lpstr>
      <vt:lpstr>品质人力-20190904</vt:lpstr>
      <vt:lpstr>管理人力-20190904</vt:lpstr>
      <vt:lpstr>管理人力-20190905</vt:lpstr>
      <vt:lpstr>品质人力-20190905</vt:lpstr>
      <vt:lpstr>管理人力-20190906</vt:lpstr>
      <vt:lpstr>品质人力-20190906</vt:lpstr>
      <vt:lpstr>管理人力-20190907</vt:lpstr>
      <vt:lpstr>品质人力-20190907</vt:lpstr>
      <vt:lpstr>管理人力-20190908</vt:lpstr>
      <vt:lpstr>品质人力-20190908</vt:lpstr>
      <vt:lpstr>管理人力-20190909</vt:lpstr>
      <vt:lpstr>品质人力-20190909</vt:lpstr>
      <vt:lpstr>系列对照表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张三</cp:lastModifiedBy>
  <dcterms:created xsi:type="dcterms:W3CDTF">2018-09-21T06:52:00Z</dcterms:created>
  <dcterms:modified xsi:type="dcterms:W3CDTF">2019-10-14T08:58:29Z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2052-10.8.0.5562</vt:lpwstr>
  </property>
</Properties>
</file>